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1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ul\Downloads\"/>
    </mc:Choice>
  </mc:AlternateContent>
  <xr:revisionPtr revIDLastSave="0" documentId="8_{7F20D4E3-1294-4165-ABD1-1FB215AF10B5}" xr6:coauthVersionLast="47" xr6:coauthVersionMax="47" xr10:uidLastSave="{00000000-0000-0000-0000-000000000000}"/>
  <bookViews>
    <workbookView xWindow="2295" yWindow="2295" windowWidth="22215" windowHeight="9420" tabRatio="856" activeTab="14"/>
  </bookViews>
  <sheets>
    <sheet name="Summary" sheetId="35" r:id="rId1"/>
    <sheet name="Winners Table" sheetId="23" r:id="rId2"/>
    <sheet name="2015 Handicap-Old" sheetId="63" state="hidden" r:id="rId3"/>
    <sheet name="2016 Handicap (2)" sheetId="69" state="hidden" r:id="rId4"/>
    <sheet name="Most improved" sheetId="82" state="hidden" r:id="rId5"/>
    <sheet name="2020 Winners" sheetId="81" r:id="rId6"/>
    <sheet name="2019 Winners" sheetId="80" r:id="rId7"/>
    <sheet name="2018 Winners" sheetId="79" r:id="rId8"/>
    <sheet name="2021 Handicap" sheetId="76" r:id="rId9"/>
    <sheet name="2021" sheetId="77" r:id="rId10"/>
    <sheet name="2016 Handicap (3)" sheetId="70" state="hidden" r:id="rId11"/>
    <sheet name="2016 (2)" sheetId="71" state="hidden" r:id="rId12"/>
    <sheet name="Sheet2" sheetId="65" state="hidden" r:id="rId13"/>
    <sheet name="GPPoints" sheetId="78" r:id="rId14"/>
    <sheet name="Points" sheetId="42" r:id="rId15"/>
  </sheets>
  <externalReferences>
    <externalReference r:id="rId16"/>
    <externalReference r:id="rId17"/>
  </externalReferences>
  <definedNames>
    <definedName name="_xlnm._FilterDatabase" localSheetId="2" hidden="1">'2015 Handicap-Old'!#REF!</definedName>
    <definedName name="_xlnm._FilterDatabase" localSheetId="11" hidden="1">'2016 (2)'!$AO$4:$AY$83</definedName>
    <definedName name="_xlnm._FilterDatabase" localSheetId="3" hidden="1">'2016 Handicap (2)'!#REF!</definedName>
    <definedName name="_xlnm._FilterDatabase" localSheetId="10" hidden="1">'2016 Handicap (3)'!$AK$1:$AK$235</definedName>
    <definedName name="_xlnm._FilterDatabase" localSheetId="9" hidden="1">'2021'!$A$1:$DM$339</definedName>
    <definedName name="_xlnm._FilterDatabase" localSheetId="8" hidden="1">'2021 Handicap'!$Q$1:$Q$373</definedName>
    <definedName name="_xlnm._FilterDatabase" localSheetId="0" hidden="1">Summary!$A$1:$H$170</definedName>
    <definedName name="_xlnm._FilterDatabase" localSheetId="1" hidden="1">'Winners Table'!$A$12:$N$216</definedName>
    <definedName name="_xlnm.Print_Area" localSheetId="2">'2015 Handicap-Old'!$B$3:$AI$181</definedName>
    <definedName name="_xlnm.Print_Area" localSheetId="11">'2016 (2)'!$A$1:$AY$88</definedName>
    <definedName name="_xlnm.Print_Area" localSheetId="3">'2016 Handicap (2)'!$B$3:$AI$202</definedName>
    <definedName name="_xlnm.Print_Area" localSheetId="10">'2016 Handicap (3)'!$B$8:$AB$75</definedName>
    <definedName name="_xlnm.Print_Area" localSheetId="7">'2018 Winners'!$A$1:$G$29</definedName>
    <definedName name="_xlnm.Print_Area" localSheetId="6">'2019 Winners'!$A$1:$G$30</definedName>
    <definedName name="_xlnm.Print_Area" localSheetId="5">'2020 Winners'!$A$1:$G$32</definedName>
    <definedName name="_xlnm.Print_Area" localSheetId="9">'2021'!$A$1:$AX$122</definedName>
    <definedName name="_xlnm.Print_Area" localSheetId="8">'2021 Handicap'!$B$7:$T$135</definedName>
    <definedName name="_xlnm.Print_Area" localSheetId="4">'Most improved'!$A$1:$N$8</definedName>
    <definedName name="_xlnm.Print_Area" localSheetId="1">'Winners Table'!$A$12:$L$32</definedName>
    <definedName name="_xlnm.Print_Titles" localSheetId="2">'2015 Handicap-Old'!$3:$5</definedName>
    <definedName name="_xlnm.Print_Titles" localSheetId="3">'2016 Handicap (2)'!$3:$5</definedName>
    <definedName name="_xlnm.Print_Titles" localSheetId="10">'2016 Handicap (3)'!$7:$9</definedName>
    <definedName name="_xlnm.Print_Titles" localSheetId="8">'2021 Handicap'!$7:$9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3" i="35" l="1"/>
  <c r="D16" i="35"/>
  <c r="C125" i="35"/>
  <c r="BB55" i="76"/>
  <c r="G55" i="76"/>
  <c r="J55" i="76"/>
  <c r="BP49" i="77"/>
  <c r="BO49" i="77"/>
  <c r="BN49" i="77"/>
  <c r="BM49" i="77"/>
  <c r="BL49" i="77"/>
  <c r="BK49" i="77"/>
  <c r="BJ49" i="77"/>
  <c r="BI49" i="77"/>
  <c r="BH49" i="77"/>
  <c r="BC49" i="77" s="1"/>
  <c r="BF49" i="77"/>
  <c r="AU49" i="77"/>
  <c r="AR49" i="77"/>
  <c r="AW49" i="77" s="1"/>
  <c r="AO49" i="77"/>
  <c r="AL49" i="77"/>
  <c r="CF49" i="77"/>
  <c r="AH49" i="77"/>
  <c r="CE49" i="77" s="1"/>
  <c r="AD49" i="77"/>
  <c r="CD49" i="77" s="1"/>
  <c r="Z49" i="77"/>
  <c r="CC49" i="77" s="1"/>
  <c r="V49" i="77"/>
  <c r="CB49" i="77"/>
  <c r="R49" i="77"/>
  <c r="CA49" i="77" s="1"/>
  <c r="N49" i="77"/>
  <c r="BZ49" i="77"/>
  <c r="J49" i="77"/>
  <c r="BY49" i="77"/>
  <c r="F49" i="77"/>
  <c r="A49" i="77"/>
  <c r="DD49" i="77" s="1"/>
  <c r="BB121" i="76"/>
  <c r="J121" i="76"/>
  <c r="CA114" i="77"/>
  <c r="BP114" i="77"/>
  <c r="BO114" i="77"/>
  <c r="BN114" i="77"/>
  <c r="BM114" i="77"/>
  <c r="BL114" i="77"/>
  <c r="BK114" i="77"/>
  <c r="BJ114" i="77"/>
  <c r="BI114" i="77"/>
  <c r="BD114" i="77" s="1"/>
  <c r="BH114" i="77"/>
  <c r="AU114" i="77"/>
  <c r="AR114" i="77"/>
  <c r="AX114" i="77" s="1"/>
  <c r="AO114" i="77"/>
  <c r="AL114" i="77"/>
  <c r="CF114" i="77"/>
  <c r="AH114" i="77"/>
  <c r="CE114" i="77"/>
  <c r="AD114" i="77"/>
  <c r="CD114" i="77"/>
  <c r="Z114" i="77"/>
  <c r="CC114" i="77"/>
  <c r="V114" i="77"/>
  <c r="CB114" i="77"/>
  <c r="R114" i="77"/>
  <c r="N114" i="77"/>
  <c r="BZ114" i="77" s="1"/>
  <c r="J114" i="77"/>
  <c r="BY114" i="77" s="1"/>
  <c r="F114" i="77"/>
  <c r="A114" i="77"/>
  <c r="DD114" i="77" s="1"/>
  <c r="G134" i="76"/>
  <c r="H134" i="76"/>
  <c r="A134" i="76"/>
  <c r="BP127" i="77"/>
  <c r="BO127" i="77"/>
  <c r="BN127" i="77"/>
  <c r="BM127" i="77"/>
  <c r="BL127" i="77"/>
  <c r="BK127" i="77"/>
  <c r="BJ127" i="77"/>
  <c r="BI127" i="77"/>
  <c r="BH127" i="77"/>
  <c r="AU127" i="77"/>
  <c r="AR127" i="77"/>
  <c r="AX127" i="77" s="1"/>
  <c r="DF127" i="77" s="1"/>
  <c r="AO127" i="77"/>
  <c r="AL127" i="77"/>
  <c r="CF127" i="77"/>
  <c r="AH127" i="77"/>
  <c r="CE127" i="77" s="1"/>
  <c r="AD127" i="77"/>
  <c r="CD127" i="77" s="1"/>
  <c r="Z127" i="77"/>
  <c r="CC127" i="77" s="1"/>
  <c r="V127" i="77"/>
  <c r="CB127" i="77" s="1"/>
  <c r="R127" i="77"/>
  <c r="CA127" i="77" s="1"/>
  <c r="N127" i="77"/>
  <c r="BZ127" i="77"/>
  <c r="J127" i="77"/>
  <c r="BY127" i="77" s="1"/>
  <c r="F127" i="77"/>
  <c r="A127" i="77"/>
  <c r="H91" i="35"/>
  <c r="G48" i="35"/>
  <c r="E60" i="35"/>
  <c r="D68" i="35"/>
  <c r="C161" i="35"/>
  <c r="G106" i="76"/>
  <c r="A38" i="77"/>
  <c r="DD38" i="77" s="1"/>
  <c r="A39" i="77"/>
  <c r="A40" i="77"/>
  <c r="A41" i="77"/>
  <c r="A42" i="77"/>
  <c r="A43" i="77"/>
  <c r="DD43" i="77" s="1"/>
  <c r="A44" i="77"/>
  <c r="DD44" i="77" s="1"/>
  <c r="A45" i="77"/>
  <c r="A46" i="77"/>
  <c r="A47" i="77"/>
  <c r="A48" i="77"/>
  <c r="A50" i="77"/>
  <c r="DE50" i="77" s="1"/>
  <c r="A51" i="77"/>
  <c r="DD51" i="77" s="1"/>
  <c r="A52" i="77"/>
  <c r="A53" i="77"/>
  <c r="DE53" i="77" s="1"/>
  <c r="A54" i="77"/>
  <c r="A55" i="77"/>
  <c r="A56" i="77"/>
  <c r="A57" i="77"/>
  <c r="DC57" i="77"/>
  <c r="A58" i="77"/>
  <c r="A59" i="77"/>
  <c r="A60" i="77"/>
  <c r="A61" i="77"/>
  <c r="DC61" i="77" s="1"/>
  <c r="A62" i="77"/>
  <c r="A63" i="77"/>
  <c r="A64" i="77"/>
  <c r="A65" i="77"/>
  <c r="A66" i="77"/>
  <c r="A67" i="77"/>
  <c r="DD67" i="77" s="1"/>
  <c r="A68" i="77"/>
  <c r="A69" i="77"/>
  <c r="A70" i="77"/>
  <c r="A71" i="77"/>
  <c r="A72" i="77"/>
  <c r="A73" i="77"/>
  <c r="DE73" i="77"/>
  <c r="A74" i="77"/>
  <c r="A75" i="77"/>
  <c r="DD75" i="77" s="1"/>
  <c r="A76" i="77"/>
  <c r="A77" i="77"/>
  <c r="A78" i="77"/>
  <c r="A79" i="77"/>
  <c r="A80" i="77"/>
  <c r="A81" i="77"/>
  <c r="DE81" i="77" s="1"/>
  <c r="A82" i="77"/>
  <c r="A83" i="77"/>
  <c r="A84" i="77"/>
  <c r="A85" i="77"/>
  <c r="DE85" i="77"/>
  <c r="A86" i="77"/>
  <c r="DD86" i="77"/>
  <c r="A87" i="77"/>
  <c r="DD87" i="77" s="1"/>
  <c r="A88" i="77"/>
  <c r="A89" i="77"/>
  <c r="A90" i="77"/>
  <c r="DE90" i="77"/>
  <c r="A91" i="77"/>
  <c r="A92" i="77"/>
  <c r="A93" i="77"/>
  <c r="DD93" i="77" s="1"/>
  <c r="A94" i="77"/>
  <c r="A95" i="77"/>
  <c r="A96" i="77"/>
  <c r="A97" i="77"/>
  <c r="DC97" i="77"/>
  <c r="A98" i="77"/>
  <c r="A99" i="77"/>
  <c r="A100" i="77"/>
  <c r="A101" i="77"/>
  <c r="A102" i="77"/>
  <c r="A103" i="77"/>
  <c r="A104" i="77"/>
  <c r="A105" i="77"/>
  <c r="A106" i="77"/>
  <c r="DC106" i="77" s="1"/>
  <c r="A107" i="77"/>
  <c r="A108" i="77"/>
  <c r="A109" i="77"/>
  <c r="A110" i="77"/>
  <c r="A111" i="77"/>
  <c r="DD111" i="77"/>
  <c r="A112" i="77"/>
  <c r="DD112" i="77" s="1"/>
  <c r="A113" i="77"/>
  <c r="A115" i="77"/>
  <c r="A116" i="77"/>
  <c r="A117" i="77"/>
  <c r="A118" i="77"/>
  <c r="A119" i="77"/>
  <c r="A120" i="77"/>
  <c r="A121" i="77"/>
  <c r="A122" i="77"/>
  <c r="A123" i="77"/>
  <c r="A124" i="77"/>
  <c r="A125" i="77"/>
  <c r="A126" i="77"/>
  <c r="A128" i="77"/>
  <c r="A129" i="77"/>
  <c r="A130" i="77"/>
  <c r="A131" i="77"/>
  <c r="A37" i="77"/>
  <c r="H42" i="76"/>
  <c r="H44" i="76"/>
  <c r="AS44" i="76" s="1"/>
  <c r="H13" i="76"/>
  <c r="AS13" i="76"/>
  <c r="H32" i="76"/>
  <c r="AS32" i="76" s="1"/>
  <c r="H102" i="76"/>
  <c r="H106" i="76"/>
  <c r="AS106" i="76"/>
  <c r="H107" i="76"/>
  <c r="AS107" i="76" s="1"/>
  <c r="AV107" i="76"/>
  <c r="J107" i="76"/>
  <c r="A107" i="76"/>
  <c r="AV106" i="76"/>
  <c r="J106" i="76"/>
  <c r="A106" i="76"/>
  <c r="BP100" i="77"/>
  <c r="BO100" i="77"/>
  <c r="BN100" i="77"/>
  <c r="BM100" i="77"/>
  <c r="BL100" i="77"/>
  <c r="BK100" i="77"/>
  <c r="BJ100" i="77"/>
  <c r="BI100" i="77"/>
  <c r="BH100" i="77"/>
  <c r="AU100" i="77"/>
  <c r="AR100" i="77"/>
  <c r="AX100" i="77"/>
  <c r="DF100" i="77" s="1"/>
  <c r="AO100" i="77"/>
  <c r="AL100" i="77"/>
  <c r="CF100" i="77"/>
  <c r="AH100" i="77"/>
  <c r="CE100" i="77"/>
  <c r="AD100" i="77"/>
  <c r="CD100" i="77"/>
  <c r="Z100" i="77"/>
  <c r="CC100" i="77"/>
  <c r="V100" i="77"/>
  <c r="CB100" i="77"/>
  <c r="R100" i="77"/>
  <c r="CA100" i="77"/>
  <c r="N100" i="77"/>
  <c r="BZ100" i="77"/>
  <c r="J100" i="77"/>
  <c r="BY100" i="77"/>
  <c r="F100" i="77"/>
  <c r="BX100" i="77"/>
  <c r="BP99" i="77"/>
  <c r="BO99" i="77"/>
  <c r="BN99" i="77"/>
  <c r="BM99" i="77"/>
  <c r="BL99" i="77"/>
  <c r="BK99" i="77"/>
  <c r="BJ99" i="77"/>
  <c r="BI99" i="77"/>
  <c r="BH99" i="77"/>
  <c r="AU99" i="77"/>
  <c r="AR99" i="77"/>
  <c r="AX99" i="77"/>
  <c r="DF99" i="77" s="1"/>
  <c r="AO99" i="77"/>
  <c r="AL99" i="77"/>
  <c r="CF99" i="77"/>
  <c r="AH99" i="77"/>
  <c r="CE99" i="77" s="1"/>
  <c r="AD99" i="77"/>
  <c r="CD99" i="77" s="1"/>
  <c r="Z99" i="77"/>
  <c r="CC99" i="77"/>
  <c r="V99" i="77"/>
  <c r="CB99" i="77"/>
  <c r="R99" i="77"/>
  <c r="N99" i="77"/>
  <c r="BZ99" i="77"/>
  <c r="J99" i="77"/>
  <c r="BY99" i="77" s="1"/>
  <c r="F99" i="77"/>
  <c r="H94" i="77"/>
  <c r="AS102" i="76"/>
  <c r="J102" i="76"/>
  <c r="A102" i="76"/>
  <c r="AO94" i="77"/>
  <c r="AV44" i="76"/>
  <c r="J44" i="76"/>
  <c r="A44" i="76"/>
  <c r="AV42" i="76"/>
  <c r="AS42" i="76"/>
  <c r="K42" i="76"/>
  <c r="L42" i="76" s="1"/>
  <c r="J42" i="76"/>
  <c r="A42" i="76"/>
  <c r="A188" i="76"/>
  <c r="A187" i="76"/>
  <c r="A186" i="76"/>
  <c r="A185" i="76"/>
  <c r="A184" i="76"/>
  <c r="A183" i="76"/>
  <c r="A182" i="76"/>
  <c r="A181" i="76"/>
  <c r="A180" i="76"/>
  <c r="A179" i="76"/>
  <c r="A178" i="76"/>
  <c r="A177" i="76"/>
  <c r="A176" i="76"/>
  <c r="A175" i="76"/>
  <c r="A174" i="76"/>
  <c r="A173" i="76"/>
  <c r="A172" i="76"/>
  <c r="A171" i="76"/>
  <c r="A170" i="76"/>
  <c r="A168" i="76"/>
  <c r="A167" i="76"/>
  <c r="A166" i="76"/>
  <c r="A165" i="76"/>
  <c r="A164" i="76"/>
  <c r="A163" i="76"/>
  <c r="A162" i="76"/>
  <c r="A161" i="76"/>
  <c r="A160" i="76"/>
  <c r="A159" i="76"/>
  <c r="BP39" i="77"/>
  <c r="BO39" i="77"/>
  <c r="BN39" i="77"/>
  <c r="BM39" i="77"/>
  <c r="BL39" i="77"/>
  <c r="BK39" i="77"/>
  <c r="BJ39" i="77"/>
  <c r="BI39" i="77"/>
  <c r="BH39" i="77"/>
  <c r="AU39" i="77"/>
  <c r="AR39" i="77"/>
  <c r="AZ39" i="77" s="1"/>
  <c r="DH39" i="77" s="1"/>
  <c r="AO39" i="77"/>
  <c r="AL39" i="77"/>
  <c r="CF39" i="77" s="1"/>
  <c r="AH39" i="77"/>
  <c r="CE39" i="77" s="1"/>
  <c r="AD39" i="77"/>
  <c r="CD39" i="77" s="1"/>
  <c r="Z39" i="77"/>
  <c r="CC39" i="77" s="1"/>
  <c r="V39" i="77"/>
  <c r="CB39" i="77"/>
  <c r="R39" i="77"/>
  <c r="CA39" i="77" s="1"/>
  <c r="N39" i="77"/>
  <c r="BZ39" i="77" s="1"/>
  <c r="J39" i="77"/>
  <c r="BY39" i="77" s="1"/>
  <c r="F39" i="77"/>
  <c r="BP37" i="77"/>
  <c r="BO37" i="77"/>
  <c r="BN37" i="77"/>
  <c r="BM37" i="77"/>
  <c r="BL37" i="77"/>
  <c r="BK37" i="77"/>
  <c r="BJ37" i="77"/>
  <c r="BI37" i="77"/>
  <c r="BH37" i="77"/>
  <c r="AU37" i="77"/>
  <c r="AR37" i="77"/>
  <c r="AX37" i="77"/>
  <c r="DF37" i="77" s="1"/>
  <c r="AO37" i="77"/>
  <c r="AL37" i="77"/>
  <c r="CF37" i="77"/>
  <c r="AH37" i="77"/>
  <c r="CE37" i="77"/>
  <c r="AD37" i="77"/>
  <c r="CD37" i="77"/>
  <c r="Z37" i="77"/>
  <c r="CC37" i="77"/>
  <c r="V37" i="77"/>
  <c r="CB37" i="77"/>
  <c r="R37" i="77"/>
  <c r="CA37" i="77"/>
  <c r="N37" i="77"/>
  <c r="BZ37" i="77"/>
  <c r="J37" i="77"/>
  <c r="BY37" i="77"/>
  <c r="F37" i="77"/>
  <c r="BP26" i="77"/>
  <c r="BO26" i="77"/>
  <c r="BN26" i="77"/>
  <c r="BM26" i="77"/>
  <c r="BL26" i="77"/>
  <c r="BK26" i="77"/>
  <c r="BJ26" i="77"/>
  <c r="BI26" i="77"/>
  <c r="BH26" i="77"/>
  <c r="AU26" i="77"/>
  <c r="AR26" i="77"/>
  <c r="AZ26" i="77" s="1"/>
  <c r="DH26" i="77"/>
  <c r="AO26" i="77"/>
  <c r="AL26" i="77"/>
  <c r="CF26" i="77" s="1"/>
  <c r="AH26" i="77"/>
  <c r="CE26" i="77" s="1"/>
  <c r="AD26" i="77"/>
  <c r="CD26" i="77"/>
  <c r="Z26" i="77"/>
  <c r="CC26" i="77" s="1"/>
  <c r="V26" i="77"/>
  <c r="CB26" i="77" s="1"/>
  <c r="R26" i="77"/>
  <c r="CA26" i="77" s="1"/>
  <c r="N26" i="77"/>
  <c r="BZ26" i="77" s="1"/>
  <c r="J26" i="77"/>
  <c r="BY26" i="77" s="1"/>
  <c r="F26" i="77"/>
  <c r="BX26" i="77" s="1"/>
  <c r="A26" i="77"/>
  <c r="Q55" i="76" s="1"/>
  <c r="BP9" i="77"/>
  <c r="BO9" i="77"/>
  <c r="BN9" i="77"/>
  <c r="BM9" i="77"/>
  <c r="BL9" i="77"/>
  <c r="BK9" i="77"/>
  <c r="BJ9" i="77"/>
  <c r="BI9" i="77"/>
  <c r="BH9" i="77"/>
  <c r="AU9" i="77"/>
  <c r="AR9" i="77"/>
  <c r="AO9" i="77"/>
  <c r="AL9" i="77"/>
  <c r="CF9" i="77"/>
  <c r="AH9" i="77"/>
  <c r="CE9" i="77"/>
  <c r="AD9" i="77"/>
  <c r="CD9" i="77" s="1"/>
  <c r="Z9" i="77"/>
  <c r="CC9" i="77"/>
  <c r="V9" i="77"/>
  <c r="CB9" i="77"/>
  <c r="R9" i="77"/>
  <c r="CA9" i="77"/>
  <c r="N9" i="77"/>
  <c r="BZ9" i="77" s="1"/>
  <c r="J9" i="77"/>
  <c r="BY9" i="77"/>
  <c r="F9" i="77"/>
  <c r="BX9" i="77"/>
  <c r="A9" i="77"/>
  <c r="A151" i="77"/>
  <c r="AV32" i="76"/>
  <c r="J32" i="76"/>
  <c r="AO13" i="76"/>
  <c r="BA13" i="76"/>
  <c r="J13" i="76"/>
  <c r="G117" i="76"/>
  <c r="G73" i="76"/>
  <c r="H73" i="76" s="1"/>
  <c r="F48" i="35"/>
  <c r="E91" i="35"/>
  <c r="G139" i="35"/>
  <c r="D131" i="35"/>
  <c r="H68" i="35"/>
  <c r="C68" i="35"/>
  <c r="J166" i="76"/>
  <c r="AS166" i="76"/>
  <c r="J165" i="76"/>
  <c r="AS165" i="76"/>
  <c r="J164" i="76"/>
  <c r="J163" i="76"/>
  <c r="K163" i="76"/>
  <c r="N163" i="76"/>
  <c r="AS162" i="76"/>
  <c r="J162" i="76"/>
  <c r="K162" i="76"/>
  <c r="J161" i="76"/>
  <c r="AV160" i="76"/>
  <c r="J160" i="76"/>
  <c r="H160" i="76"/>
  <c r="AS160" i="76"/>
  <c r="J159" i="76"/>
  <c r="H159" i="76"/>
  <c r="AS159" i="76" s="1"/>
  <c r="BP157" i="77"/>
  <c r="BO157" i="77"/>
  <c r="BN157" i="77"/>
  <c r="BM157" i="77"/>
  <c r="BL157" i="77"/>
  <c r="BK157" i="77"/>
  <c r="BJ157" i="77"/>
  <c r="BI157" i="77"/>
  <c r="BH157" i="77"/>
  <c r="AU157" i="77"/>
  <c r="AR157" i="77"/>
  <c r="AZ157" i="77" s="1"/>
  <c r="DH157" i="77"/>
  <c r="AO157" i="77"/>
  <c r="AL157" i="77"/>
  <c r="CF157" i="77"/>
  <c r="AH157" i="77"/>
  <c r="CE157" i="77"/>
  <c r="AD157" i="77"/>
  <c r="CD157" i="77" s="1"/>
  <c r="Z157" i="77"/>
  <c r="CC157" i="77"/>
  <c r="V157" i="77"/>
  <c r="CB157" i="77"/>
  <c r="R157" i="77"/>
  <c r="CA157" i="77" s="1"/>
  <c r="N157" i="77"/>
  <c r="BZ157" i="77" s="1"/>
  <c r="J157" i="77"/>
  <c r="BY157" i="77"/>
  <c r="F157" i="77"/>
  <c r="BP156" i="77"/>
  <c r="BO156" i="77"/>
  <c r="BN156" i="77"/>
  <c r="BM156" i="77"/>
  <c r="BL156" i="77"/>
  <c r="BK156" i="77"/>
  <c r="BJ156" i="77"/>
  <c r="BI156" i="77"/>
  <c r="BH156" i="77"/>
  <c r="AU156" i="77"/>
  <c r="AR156" i="77"/>
  <c r="AZ156" i="77" s="1"/>
  <c r="DH156" i="77" s="1"/>
  <c r="AO156" i="77"/>
  <c r="AL156" i="77"/>
  <c r="CF156" i="77"/>
  <c r="AH156" i="77"/>
  <c r="CE156" i="77" s="1"/>
  <c r="AD156" i="77"/>
  <c r="CD156" i="77"/>
  <c r="Z156" i="77"/>
  <c r="CC156" i="77"/>
  <c r="V156" i="77"/>
  <c r="CB156" i="77"/>
  <c r="R156" i="77"/>
  <c r="CA156" i="77" s="1"/>
  <c r="N156" i="77"/>
  <c r="BZ156" i="77"/>
  <c r="J156" i="77"/>
  <c r="BY156" i="77"/>
  <c r="F156" i="77"/>
  <c r="A156" i="77"/>
  <c r="BP155" i="77"/>
  <c r="BO155" i="77"/>
  <c r="BN155" i="77"/>
  <c r="BM155" i="77"/>
  <c r="BL155" i="77"/>
  <c r="BK155" i="77"/>
  <c r="BJ155" i="77"/>
  <c r="BI155" i="77"/>
  <c r="BH155" i="77"/>
  <c r="AU155" i="77"/>
  <c r="AR155" i="77"/>
  <c r="AZ155" i="77"/>
  <c r="DH155" i="77" s="1"/>
  <c r="AO155" i="77"/>
  <c r="AL155" i="77"/>
  <c r="CF155" i="77" s="1"/>
  <c r="AH155" i="77"/>
  <c r="CE155" i="77"/>
  <c r="AD155" i="77"/>
  <c r="CD155" i="77"/>
  <c r="Z155" i="77"/>
  <c r="CC155" i="77"/>
  <c r="V155" i="77"/>
  <c r="CB155" i="77" s="1"/>
  <c r="R155" i="77"/>
  <c r="CA155" i="77"/>
  <c r="N155" i="77"/>
  <c r="BZ155" i="77"/>
  <c r="J155" i="77"/>
  <c r="BY155" i="77"/>
  <c r="F155" i="77"/>
  <c r="BX155" i="77" s="1"/>
  <c r="BP154" i="77"/>
  <c r="BO154" i="77"/>
  <c r="BN154" i="77"/>
  <c r="BM154" i="77"/>
  <c r="BL154" i="77"/>
  <c r="BK154" i="77"/>
  <c r="BJ154" i="77"/>
  <c r="BI154" i="77"/>
  <c r="BH154" i="77"/>
  <c r="AU154" i="77"/>
  <c r="AR154" i="77"/>
  <c r="AW154" i="77"/>
  <c r="AO154" i="77"/>
  <c r="AL154" i="77"/>
  <c r="CF154" i="77"/>
  <c r="AH154" i="77"/>
  <c r="CE154" i="77"/>
  <c r="AD154" i="77"/>
  <c r="CD154" i="77" s="1"/>
  <c r="Z154" i="77"/>
  <c r="CC154" i="77" s="1"/>
  <c r="V154" i="77"/>
  <c r="CB154" i="77" s="1"/>
  <c r="R154" i="77"/>
  <c r="CA154" i="77" s="1"/>
  <c r="N154" i="77"/>
  <c r="BZ154" i="77"/>
  <c r="J154" i="77"/>
  <c r="BY154" i="77" s="1"/>
  <c r="F154" i="77"/>
  <c r="BP153" i="77"/>
  <c r="BO153" i="77"/>
  <c r="BN153" i="77"/>
  <c r="BM153" i="77"/>
  <c r="BL153" i="77"/>
  <c r="BK153" i="77"/>
  <c r="BJ153" i="77"/>
  <c r="BI153" i="77"/>
  <c r="BH153" i="77"/>
  <c r="AU153" i="77"/>
  <c r="AR153" i="77"/>
  <c r="AZ153" i="77" s="1"/>
  <c r="DH153" i="77" s="1"/>
  <c r="AO153" i="77"/>
  <c r="AL153" i="77"/>
  <c r="CF153" i="77"/>
  <c r="AH153" i="77"/>
  <c r="CE153" i="77"/>
  <c r="AD153" i="77"/>
  <c r="CD153" i="77" s="1"/>
  <c r="Z153" i="77"/>
  <c r="CC153" i="77" s="1"/>
  <c r="V153" i="77"/>
  <c r="CB153" i="77"/>
  <c r="R153" i="77"/>
  <c r="CA153" i="77" s="1"/>
  <c r="N153" i="77"/>
  <c r="BZ153" i="77" s="1"/>
  <c r="J153" i="77"/>
  <c r="BY153" i="77"/>
  <c r="F153" i="77"/>
  <c r="BX153" i="77" s="1"/>
  <c r="BV153" i="77" s="1"/>
  <c r="BP152" i="77"/>
  <c r="BO152" i="77"/>
  <c r="BN152" i="77"/>
  <c r="BM152" i="77"/>
  <c r="BL152" i="77"/>
  <c r="BK152" i="77"/>
  <c r="BJ152" i="77"/>
  <c r="BI152" i="77"/>
  <c r="BH152" i="77"/>
  <c r="AU152" i="77"/>
  <c r="AR152" i="77"/>
  <c r="AW152" i="77" s="1"/>
  <c r="AO152" i="77"/>
  <c r="AL152" i="77"/>
  <c r="CF152" i="77"/>
  <c r="AH152" i="77"/>
  <c r="CE152" i="77" s="1"/>
  <c r="AD152" i="77"/>
  <c r="CD152" i="77" s="1"/>
  <c r="Z152" i="77"/>
  <c r="CC152" i="77" s="1"/>
  <c r="V152" i="77"/>
  <c r="CB152" i="77" s="1"/>
  <c r="R152" i="77"/>
  <c r="CA152" i="77"/>
  <c r="N152" i="77"/>
  <c r="BZ152" i="77"/>
  <c r="J152" i="77"/>
  <c r="BY152" i="77" s="1"/>
  <c r="F152" i="77"/>
  <c r="BP151" i="77"/>
  <c r="BO151" i="77"/>
  <c r="BN151" i="77"/>
  <c r="BM151" i="77"/>
  <c r="BL151" i="77"/>
  <c r="BK151" i="77"/>
  <c r="BJ151" i="77"/>
  <c r="BI151" i="77"/>
  <c r="BH151" i="77"/>
  <c r="AU151" i="77"/>
  <c r="AR151" i="77"/>
  <c r="AZ151" i="77"/>
  <c r="DH151" i="77" s="1"/>
  <c r="AO151" i="77"/>
  <c r="AL151" i="77"/>
  <c r="CF151" i="77"/>
  <c r="AH151" i="77"/>
  <c r="CE151" i="77" s="1"/>
  <c r="AD151" i="77"/>
  <c r="CD151" i="77"/>
  <c r="Z151" i="77"/>
  <c r="CC151" i="77"/>
  <c r="V151" i="77"/>
  <c r="CB151" i="77"/>
  <c r="R151" i="77"/>
  <c r="CA151" i="77" s="1"/>
  <c r="N151" i="77"/>
  <c r="BZ151" i="77" s="1"/>
  <c r="J151" i="77"/>
  <c r="BY151" i="77"/>
  <c r="F151" i="77"/>
  <c r="BX151" i="77"/>
  <c r="BP150" i="77"/>
  <c r="BO150" i="77"/>
  <c r="BN150" i="77"/>
  <c r="BM150" i="77"/>
  <c r="BL150" i="77"/>
  <c r="BK150" i="77"/>
  <c r="BJ150" i="77"/>
  <c r="BI150" i="77"/>
  <c r="BH150" i="77"/>
  <c r="AU150" i="77"/>
  <c r="AR150" i="77"/>
  <c r="AO150" i="77"/>
  <c r="AL150" i="77"/>
  <c r="CF150" i="77"/>
  <c r="AH150" i="77"/>
  <c r="CE150" i="77"/>
  <c r="AD150" i="77"/>
  <c r="CD150" i="77" s="1"/>
  <c r="Z150" i="77"/>
  <c r="CC150" i="77" s="1"/>
  <c r="V150" i="77"/>
  <c r="CB150" i="77"/>
  <c r="R150" i="77"/>
  <c r="CA150" i="77"/>
  <c r="N150" i="77"/>
  <c r="BZ150" i="77" s="1"/>
  <c r="J150" i="77"/>
  <c r="BY150" i="77" s="1"/>
  <c r="F150" i="77"/>
  <c r="BX150" i="77"/>
  <c r="A150" i="77"/>
  <c r="H117" i="76"/>
  <c r="H123" i="76"/>
  <c r="G43" i="76"/>
  <c r="H43" i="76"/>
  <c r="G23" i="76"/>
  <c r="H23" i="76" s="1"/>
  <c r="G11" i="76"/>
  <c r="H11" i="76" s="1"/>
  <c r="G10" i="76"/>
  <c r="G19" i="76"/>
  <c r="J19" i="76"/>
  <c r="G20" i="76"/>
  <c r="H20" i="76"/>
  <c r="G21" i="76"/>
  <c r="H21" i="76" s="1"/>
  <c r="G22" i="76"/>
  <c r="H22" i="76"/>
  <c r="G24" i="76"/>
  <c r="H24" i="76"/>
  <c r="G12" i="76"/>
  <c r="J12" i="76"/>
  <c r="G14" i="76"/>
  <c r="H14" i="76" s="1"/>
  <c r="G15" i="76"/>
  <c r="H15" i="76"/>
  <c r="G16" i="76"/>
  <c r="H16" i="76"/>
  <c r="G17" i="76"/>
  <c r="H17" i="76"/>
  <c r="G18" i="76"/>
  <c r="H18" i="76" s="1"/>
  <c r="G140" i="76"/>
  <c r="H140" i="76"/>
  <c r="G139" i="76"/>
  <c r="H139" i="76"/>
  <c r="G138" i="76"/>
  <c r="H138" i="76"/>
  <c r="G137" i="76"/>
  <c r="J137" i="76" s="1"/>
  <c r="G136" i="76"/>
  <c r="H136" i="76"/>
  <c r="H135" i="76"/>
  <c r="G133" i="76"/>
  <c r="H133" i="76" s="1"/>
  <c r="G132" i="76"/>
  <c r="H132" i="76" s="1"/>
  <c r="G131" i="76"/>
  <c r="G130" i="76"/>
  <c r="J130" i="76"/>
  <c r="G129" i="76"/>
  <c r="H129" i="76"/>
  <c r="G128" i="76"/>
  <c r="J128" i="76"/>
  <c r="G127" i="76"/>
  <c r="G126" i="76"/>
  <c r="H126" i="76" s="1"/>
  <c r="G125" i="76"/>
  <c r="G124" i="76"/>
  <c r="H124" i="76" s="1"/>
  <c r="G122" i="76"/>
  <c r="H122" i="76" s="1"/>
  <c r="G120" i="76"/>
  <c r="G119" i="76"/>
  <c r="H119" i="76" s="1"/>
  <c r="G118" i="76"/>
  <c r="H118" i="76"/>
  <c r="G116" i="76"/>
  <c r="H116" i="76" s="1"/>
  <c r="G115" i="76"/>
  <c r="H115" i="76" s="1"/>
  <c r="G114" i="76"/>
  <c r="G113" i="76"/>
  <c r="H113" i="76"/>
  <c r="G112" i="76"/>
  <c r="H112" i="76"/>
  <c r="G111" i="76"/>
  <c r="H111" i="76"/>
  <c r="G110" i="76"/>
  <c r="H110" i="76"/>
  <c r="G109" i="76"/>
  <c r="G108" i="76"/>
  <c r="G105" i="76"/>
  <c r="H105" i="76"/>
  <c r="G104" i="76"/>
  <c r="G103" i="76"/>
  <c r="H103" i="76" s="1"/>
  <c r="G101" i="76"/>
  <c r="G100" i="76"/>
  <c r="H100" i="76"/>
  <c r="G99" i="76"/>
  <c r="H99" i="76"/>
  <c r="G98" i="76"/>
  <c r="G97" i="76"/>
  <c r="H97" i="76" s="1"/>
  <c r="G96" i="76"/>
  <c r="H96" i="76" s="1"/>
  <c r="G95" i="76"/>
  <c r="H95" i="76" s="1"/>
  <c r="G94" i="76"/>
  <c r="H94" i="76"/>
  <c r="G93" i="76"/>
  <c r="H93" i="76"/>
  <c r="G92" i="76"/>
  <c r="G91" i="76"/>
  <c r="H91" i="76"/>
  <c r="G90" i="76"/>
  <c r="G89" i="76"/>
  <c r="H89" i="76"/>
  <c r="G88" i="76"/>
  <c r="H88" i="76"/>
  <c r="G87" i="76"/>
  <c r="H87" i="76" s="1"/>
  <c r="G86" i="76"/>
  <c r="H86" i="76"/>
  <c r="G85" i="76"/>
  <c r="G84" i="76"/>
  <c r="H84" i="76"/>
  <c r="G83" i="76"/>
  <c r="H83" i="76"/>
  <c r="G82" i="76"/>
  <c r="H82" i="76"/>
  <c r="G81" i="76"/>
  <c r="H81" i="76" s="1"/>
  <c r="G80" i="76"/>
  <c r="H80" i="76"/>
  <c r="G79" i="76"/>
  <c r="H79" i="76"/>
  <c r="G78" i="76"/>
  <c r="H78" i="76"/>
  <c r="G77" i="76"/>
  <c r="H77" i="76" s="1"/>
  <c r="G76" i="76"/>
  <c r="H76" i="76"/>
  <c r="G75" i="76"/>
  <c r="H75" i="76"/>
  <c r="G74" i="76"/>
  <c r="H74" i="76"/>
  <c r="G72" i="76"/>
  <c r="H72" i="76" s="1"/>
  <c r="G71" i="76"/>
  <c r="G70" i="76"/>
  <c r="H70" i="76" s="1"/>
  <c r="G69" i="76"/>
  <c r="H69" i="76" s="1"/>
  <c r="G68" i="76"/>
  <c r="G67" i="76"/>
  <c r="G66" i="76"/>
  <c r="G65" i="76"/>
  <c r="H65" i="76"/>
  <c r="G64" i="76"/>
  <c r="H64" i="76" s="1"/>
  <c r="G63" i="76"/>
  <c r="G62" i="76"/>
  <c r="G61" i="76"/>
  <c r="H61" i="76"/>
  <c r="G60" i="76"/>
  <c r="H60" i="76"/>
  <c r="G59" i="76"/>
  <c r="H59" i="76" s="1"/>
  <c r="G58" i="76"/>
  <c r="J58" i="76"/>
  <c r="G57" i="76"/>
  <c r="H57" i="76"/>
  <c r="G56" i="76"/>
  <c r="G54" i="76"/>
  <c r="G53" i="76"/>
  <c r="H53" i="76" s="1"/>
  <c r="G52" i="76"/>
  <c r="H52" i="76"/>
  <c r="G51" i="76"/>
  <c r="H51" i="76"/>
  <c r="G50" i="76"/>
  <c r="H50" i="76"/>
  <c r="G49" i="76"/>
  <c r="G48" i="76"/>
  <c r="G47" i="76"/>
  <c r="H47" i="76"/>
  <c r="G46" i="76"/>
  <c r="H46" i="76"/>
  <c r="G45" i="76"/>
  <c r="G41" i="76"/>
  <c r="H41" i="76"/>
  <c r="G40" i="76"/>
  <c r="H40" i="76" s="1"/>
  <c r="G39" i="76"/>
  <c r="H39" i="76" s="1"/>
  <c r="G38" i="76"/>
  <c r="H38" i="76"/>
  <c r="G37" i="76"/>
  <c r="H37" i="76"/>
  <c r="G36" i="76"/>
  <c r="G35" i="76"/>
  <c r="H35" i="76"/>
  <c r="G34" i="76"/>
  <c r="H34" i="76"/>
  <c r="G33" i="76"/>
  <c r="H33" i="76" s="1"/>
  <c r="G31" i="76"/>
  <c r="H31" i="76"/>
  <c r="G30" i="76"/>
  <c r="H30" i="76"/>
  <c r="G29" i="76"/>
  <c r="H29" i="76"/>
  <c r="G28" i="76"/>
  <c r="H28" i="76" s="1"/>
  <c r="G27" i="76"/>
  <c r="G26" i="76"/>
  <c r="H26" i="76" s="1"/>
  <c r="G25" i="76"/>
  <c r="H25" i="76"/>
  <c r="DD122" i="77"/>
  <c r="DD92" i="77"/>
  <c r="DD73" i="77"/>
  <c r="DD64" i="77"/>
  <c r="DD60" i="77"/>
  <c r="DD40" i="77"/>
  <c r="DD29" i="77"/>
  <c r="DD23" i="77"/>
  <c r="DD19" i="77"/>
  <c r="DD17" i="77"/>
  <c r="DD12" i="77"/>
  <c r="DC35" i="77"/>
  <c r="M52" i="81"/>
  <c r="N52" i="81"/>
  <c r="M51" i="81"/>
  <c r="N51" i="81"/>
  <c r="M50" i="81"/>
  <c r="N50" i="81"/>
  <c r="M49" i="81"/>
  <c r="N49" i="81" s="1"/>
  <c r="M48" i="81"/>
  <c r="N48" i="81"/>
  <c r="M47" i="81"/>
  <c r="N47" i="81"/>
  <c r="M46" i="81"/>
  <c r="N46" i="81"/>
  <c r="M45" i="81"/>
  <c r="N45" i="81" s="1"/>
  <c r="M44" i="81"/>
  <c r="N44" i="81"/>
  <c r="M43" i="81"/>
  <c r="N43" i="81"/>
  <c r="M42" i="81"/>
  <c r="N42" i="81"/>
  <c r="M41" i="81"/>
  <c r="N41" i="81" s="1"/>
  <c r="M40" i="81"/>
  <c r="N40" i="81"/>
  <c r="BP170" i="77"/>
  <c r="BO170" i="77"/>
  <c r="BN170" i="77"/>
  <c r="BM170" i="77"/>
  <c r="BL170" i="77"/>
  <c r="BK170" i="77"/>
  <c r="BJ170" i="77"/>
  <c r="BI170" i="77"/>
  <c r="BH170" i="77"/>
  <c r="AU170" i="77"/>
  <c r="AR170" i="77"/>
  <c r="AV170" i="77"/>
  <c r="AO170" i="77"/>
  <c r="AL170" i="77"/>
  <c r="CF170" i="77" s="1"/>
  <c r="AH170" i="77"/>
  <c r="CE170" i="77"/>
  <c r="AD170" i="77"/>
  <c r="CD170" i="77"/>
  <c r="Z170" i="77"/>
  <c r="CC170" i="77"/>
  <c r="V170" i="77"/>
  <c r="CB170" i="77" s="1"/>
  <c r="R170" i="77"/>
  <c r="CA170" i="77" s="1"/>
  <c r="N170" i="77"/>
  <c r="BZ170" i="77" s="1"/>
  <c r="J170" i="77"/>
  <c r="BY170" i="77" s="1"/>
  <c r="F170" i="77"/>
  <c r="BX170" i="77"/>
  <c r="A170" i="77"/>
  <c r="BP102" i="77"/>
  <c r="BO102" i="77"/>
  <c r="BN102" i="77"/>
  <c r="BM102" i="77"/>
  <c r="BL102" i="77"/>
  <c r="BK102" i="77"/>
  <c r="BJ102" i="77"/>
  <c r="BI102" i="77"/>
  <c r="BH102" i="77"/>
  <c r="AU102" i="77"/>
  <c r="AR102" i="77"/>
  <c r="AO102" i="77"/>
  <c r="AL102" i="77"/>
  <c r="CF102" i="77" s="1"/>
  <c r="AH102" i="77"/>
  <c r="AD102" i="77"/>
  <c r="CD102" i="77" s="1"/>
  <c r="Z102" i="77"/>
  <c r="CC102" i="77" s="1"/>
  <c r="V102" i="77"/>
  <c r="CB102" i="77" s="1"/>
  <c r="R102" i="77"/>
  <c r="N102" i="77"/>
  <c r="BZ102" i="77" s="1"/>
  <c r="J102" i="77"/>
  <c r="BY102" i="77"/>
  <c r="F102" i="77"/>
  <c r="BX102" i="77"/>
  <c r="G177" i="76"/>
  <c r="G185" i="76"/>
  <c r="J185" i="76"/>
  <c r="P108" i="76"/>
  <c r="BB39" i="76"/>
  <c r="BP33" i="77"/>
  <c r="BO33" i="77"/>
  <c r="BN33" i="77"/>
  <c r="BM33" i="77"/>
  <c r="BL33" i="77"/>
  <c r="BK33" i="77"/>
  <c r="BJ33" i="77"/>
  <c r="BI33" i="77"/>
  <c r="BH33" i="77"/>
  <c r="AU33" i="77"/>
  <c r="AR33" i="77"/>
  <c r="AW33" i="77" s="1"/>
  <c r="AO33" i="77"/>
  <c r="AL33" i="77"/>
  <c r="CF33" i="77"/>
  <c r="AH33" i="77"/>
  <c r="CE33" i="77"/>
  <c r="AD33" i="77"/>
  <c r="CD33" i="77"/>
  <c r="Z33" i="77"/>
  <c r="CC33" i="77" s="1"/>
  <c r="V33" i="77"/>
  <c r="CB33" i="77" s="1"/>
  <c r="R33" i="77"/>
  <c r="N33" i="77"/>
  <c r="J33" i="77"/>
  <c r="BY33" i="77" s="1"/>
  <c r="F33" i="77"/>
  <c r="BX33" i="77" s="1"/>
  <c r="AS182" i="76"/>
  <c r="J182" i="76"/>
  <c r="J172" i="76"/>
  <c r="J169" i="76"/>
  <c r="A169" i="76"/>
  <c r="A189" i="76"/>
  <c r="G189" i="76"/>
  <c r="BP72" i="77"/>
  <c r="BO72" i="77"/>
  <c r="BN72" i="77"/>
  <c r="BM72" i="77"/>
  <c r="BL72" i="77"/>
  <c r="BK72" i="77"/>
  <c r="BJ72" i="77"/>
  <c r="BI72" i="77"/>
  <c r="BH72" i="77"/>
  <c r="AU72" i="77"/>
  <c r="AR72" i="77"/>
  <c r="AV72" i="77" s="1"/>
  <c r="AO72" i="77"/>
  <c r="AL72" i="77"/>
  <c r="CF72" i="77"/>
  <c r="AH72" i="77"/>
  <c r="AD72" i="77"/>
  <c r="CD72" i="77"/>
  <c r="Z72" i="77"/>
  <c r="CC72" i="77" s="1"/>
  <c r="V72" i="77"/>
  <c r="R72" i="77"/>
  <c r="CA72" i="77"/>
  <c r="N72" i="77"/>
  <c r="BZ72" i="77" s="1"/>
  <c r="J72" i="77"/>
  <c r="BY72" i="77" s="1"/>
  <c r="F72" i="77"/>
  <c r="BX72" i="77"/>
  <c r="J79" i="76"/>
  <c r="A79" i="76"/>
  <c r="V54" i="76"/>
  <c r="N140" i="76"/>
  <c r="N108" i="76"/>
  <c r="N21" i="76"/>
  <c r="AP10" i="76"/>
  <c r="A176" i="77"/>
  <c r="BP175" i="77"/>
  <c r="BO175" i="77"/>
  <c r="BN175" i="77"/>
  <c r="BM175" i="77"/>
  <c r="BL175" i="77"/>
  <c r="BK175" i="77"/>
  <c r="BJ175" i="77"/>
  <c r="BI175" i="77"/>
  <c r="BH175" i="77"/>
  <c r="AU175" i="77"/>
  <c r="AR175" i="77"/>
  <c r="AV175" i="77" s="1"/>
  <c r="AO175" i="77"/>
  <c r="AL175" i="77"/>
  <c r="CF175" i="77" s="1"/>
  <c r="AH175" i="77"/>
  <c r="CE175" i="77" s="1"/>
  <c r="AD175" i="77"/>
  <c r="CD175" i="77" s="1"/>
  <c r="Z175" i="77"/>
  <c r="CC175" i="77"/>
  <c r="V175" i="77"/>
  <c r="CB175" i="77" s="1"/>
  <c r="R175" i="77"/>
  <c r="CA175" i="77" s="1"/>
  <c r="N175" i="77"/>
  <c r="BZ175" i="77" s="1"/>
  <c r="J175" i="77"/>
  <c r="BY175" i="77"/>
  <c r="F175" i="77"/>
  <c r="J184" i="76"/>
  <c r="BP174" i="77"/>
  <c r="BO174" i="77"/>
  <c r="BN174" i="77"/>
  <c r="BM174" i="77"/>
  <c r="BL174" i="77"/>
  <c r="BK174" i="77"/>
  <c r="BJ174" i="77"/>
  <c r="BI174" i="77"/>
  <c r="BH174" i="77"/>
  <c r="AU174" i="77"/>
  <c r="AR174" i="77"/>
  <c r="AO174" i="77"/>
  <c r="AL174" i="77"/>
  <c r="CF174" i="77"/>
  <c r="AH174" i="77"/>
  <c r="CE174" i="77" s="1"/>
  <c r="AD174" i="77"/>
  <c r="CD174" i="77"/>
  <c r="Z174" i="77"/>
  <c r="CC174" i="77" s="1"/>
  <c r="V174" i="77"/>
  <c r="CB174" i="77"/>
  <c r="R174" i="77"/>
  <c r="CA174" i="77" s="1"/>
  <c r="N174" i="77"/>
  <c r="BZ174" i="77" s="1"/>
  <c r="J174" i="77"/>
  <c r="F174" i="77"/>
  <c r="BX174" i="77" s="1"/>
  <c r="BP172" i="77"/>
  <c r="BO172" i="77"/>
  <c r="BN172" i="77"/>
  <c r="BM172" i="77"/>
  <c r="BL172" i="77"/>
  <c r="BD172" i="77" s="1"/>
  <c r="BK172" i="77"/>
  <c r="BJ172" i="77"/>
  <c r="BI172" i="77"/>
  <c r="BH172" i="77"/>
  <c r="AU172" i="77"/>
  <c r="AR172" i="77"/>
  <c r="AO172" i="77"/>
  <c r="AL172" i="77"/>
  <c r="CF172" i="77" s="1"/>
  <c r="AH172" i="77"/>
  <c r="CE172" i="77"/>
  <c r="AD172" i="77"/>
  <c r="CD172" i="77"/>
  <c r="Z172" i="77"/>
  <c r="CC172" i="77"/>
  <c r="V172" i="77"/>
  <c r="CB172" i="77" s="1"/>
  <c r="R172" i="77"/>
  <c r="CA172" i="77"/>
  <c r="N172" i="77"/>
  <c r="BZ172" i="77"/>
  <c r="J172" i="77"/>
  <c r="BY172" i="77"/>
  <c r="F172" i="77"/>
  <c r="AV168" i="76"/>
  <c r="AJ138" i="77"/>
  <c r="AF138" i="77"/>
  <c r="AB138" i="77"/>
  <c r="X138" i="77"/>
  <c r="T138" i="77"/>
  <c r="P138" i="77"/>
  <c r="L138" i="77"/>
  <c r="D138" i="77"/>
  <c r="AO159" i="77"/>
  <c r="AO160" i="77"/>
  <c r="AO161" i="77"/>
  <c r="AO162" i="77"/>
  <c r="AO163" i="77"/>
  <c r="AO164" i="77"/>
  <c r="H168" i="76"/>
  <c r="H175" i="76"/>
  <c r="H178" i="76"/>
  <c r="H183" i="76"/>
  <c r="H186" i="76"/>
  <c r="AS186" i="76"/>
  <c r="H167" i="76"/>
  <c r="AS178" i="76"/>
  <c r="J178" i="76"/>
  <c r="AS175" i="76"/>
  <c r="J175" i="76"/>
  <c r="J186" i="76"/>
  <c r="AS183" i="76"/>
  <c r="J183" i="76"/>
  <c r="AS168" i="76"/>
  <c r="J168" i="76"/>
  <c r="AS167" i="76"/>
  <c r="J167" i="76"/>
  <c r="BP43" i="77"/>
  <c r="BO43" i="77"/>
  <c r="BN43" i="77"/>
  <c r="BM43" i="77"/>
  <c r="BL43" i="77"/>
  <c r="BK43" i="77"/>
  <c r="BJ43" i="77"/>
  <c r="BI43" i="77"/>
  <c r="BH43" i="77"/>
  <c r="AU43" i="77"/>
  <c r="AR43" i="77"/>
  <c r="AZ43" i="77"/>
  <c r="AO43" i="77"/>
  <c r="AL43" i="77"/>
  <c r="CF43" i="77" s="1"/>
  <c r="AH43" i="77"/>
  <c r="CE43" i="77" s="1"/>
  <c r="AD43" i="77"/>
  <c r="CD43" i="77"/>
  <c r="Z43" i="77"/>
  <c r="CC43" i="77"/>
  <c r="V43" i="77"/>
  <c r="R43" i="77"/>
  <c r="CA43" i="77" s="1"/>
  <c r="N43" i="77"/>
  <c r="BZ43" i="77"/>
  <c r="J43" i="77"/>
  <c r="BY43" i="77" s="1"/>
  <c r="F43" i="77"/>
  <c r="BX43" i="77" s="1"/>
  <c r="AS180" i="76"/>
  <c r="J180" i="76"/>
  <c r="J187" i="76"/>
  <c r="A135" i="76"/>
  <c r="BP126" i="77"/>
  <c r="BO126" i="77"/>
  <c r="BN126" i="77"/>
  <c r="BM126" i="77"/>
  <c r="BL126" i="77"/>
  <c r="BK126" i="77"/>
  <c r="BJ126" i="77"/>
  <c r="BI126" i="77"/>
  <c r="BH126" i="77"/>
  <c r="AU126" i="77"/>
  <c r="AR126" i="77"/>
  <c r="AZ126" i="77" s="1"/>
  <c r="AO126" i="77"/>
  <c r="AL126" i="77"/>
  <c r="CF126" i="77" s="1"/>
  <c r="AH126" i="77"/>
  <c r="CE126" i="77" s="1"/>
  <c r="AD126" i="77"/>
  <c r="Z126" i="77"/>
  <c r="CC126" i="77"/>
  <c r="V126" i="77"/>
  <c r="CB126" i="77"/>
  <c r="R126" i="77"/>
  <c r="CA126" i="77"/>
  <c r="N126" i="77"/>
  <c r="BZ126" i="77"/>
  <c r="J126" i="77"/>
  <c r="BY126" i="77"/>
  <c r="F126" i="77"/>
  <c r="M55" i="80"/>
  <c r="N55" i="80" s="1"/>
  <c r="M54" i="80"/>
  <c r="N54" i="80"/>
  <c r="M53" i="80"/>
  <c r="N53" i="80"/>
  <c r="M52" i="80"/>
  <c r="N52" i="80"/>
  <c r="M51" i="80"/>
  <c r="N51" i="80" s="1"/>
  <c r="M50" i="80"/>
  <c r="N50" i="80" s="1"/>
  <c r="M49" i="80"/>
  <c r="N49" i="80" s="1"/>
  <c r="M48" i="80"/>
  <c r="N48" i="80" s="1"/>
  <c r="M47" i="80"/>
  <c r="N47" i="80" s="1"/>
  <c r="M46" i="80"/>
  <c r="N46" i="80"/>
  <c r="M45" i="80"/>
  <c r="N45" i="80"/>
  <c r="M44" i="80"/>
  <c r="N44" i="80"/>
  <c r="M43" i="80"/>
  <c r="N43" i="80" s="1"/>
  <c r="BP165" i="77"/>
  <c r="BO165" i="77"/>
  <c r="BN165" i="77"/>
  <c r="BM165" i="77"/>
  <c r="BL165" i="77"/>
  <c r="BK165" i="77"/>
  <c r="BJ165" i="77"/>
  <c r="BI165" i="77"/>
  <c r="BH165" i="77"/>
  <c r="AU165" i="77"/>
  <c r="AR165" i="77"/>
  <c r="AO165" i="77"/>
  <c r="AL165" i="77"/>
  <c r="CF165" i="77"/>
  <c r="AH165" i="77"/>
  <c r="CE165" i="77"/>
  <c r="AD165" i="77"/>
  <c r="Z165" i="77"/>
  <c r="CC165" i="77" s="1"/>
  <c r="V165" i="77"/>
  <c r="CB165" i="77" s="1"/>
  <c r="R165" i="77"/>
  <c r="CA165" i="77" s="1"/>
  <c r="N165" i="77"/>
  <c r="BZ165" i="77"/>
  <c r="J165" i="77"/>
  <c r="F165" i="77"/>
  <c r="BX165" i="77" s="1"/>
  <c r="BP158" i="77"/>
  <c r="BO158" i="77"/>
  <c r="BN158" i="77"/>
  <c r="BM158" i="77"/>
  <c r="BL158" i="77"/>
  <c r="BK158" i="77"/>
  <c r="BJ158" i="77"/>
  <c r="BI158" i="77"/>
  <c r="BH158" i="77"/>
  <c r="AU158" i="77"/>
  <c r="AR158" i="77"/>
  <c r="AZ158" i="77"/>
  <c r="DH158" i="77"/>
  <c r="AO158" i="77"/>
  <c r="AL158" i="77"/>
  <c r="CF158" i="77" s="1"/>
  <c r="AH158" i="77"/>
  <c r="CE158" i="77" s="1"/>
  <c r="AD158" i="77"/>
  <c r="CD158" i="77"/>
  <c r="Z158" i="77"/>
  <c r="CC158" i="77" s="1"/>
  <c r="V158" i="77"/>
  <c r="CB158" i="77"/>
  <c r="R158" i="77"/>
  <c r="CA158" i="77" s="1"/>
  <c r="N158" i="77"/>
  <c r="BZ158" i="77"/>
  <c r="J158" i="77"/>
  <c r="BY158" i="77" s="1"/>
  <c r="F158" i="77"/>
  <c r="BX158" i="77" s="1"/>
  <c r="BV158" i="77" s="1"/>
  <c r="J173" i="76"/>
  <c r="J170" i="76"/>
  <c r="BP168" i="77"/>
  <c r="BO168" i="77"/>
  <c r="BN168" i="77"/>
  <c r="BM168" i="77"/>
  <c r="BL168" i="77"/>
  <c r="BK168" i="77"/>
  <c r="BJ168" i="77"/>
  <c r="BI168" i="77"/>
  <c r="BH168" i="77"/>
  <c r="AU168" i="77"/>
  <c r="AR168" i="77"/>
  <c r="AO168" i="77"/>
  <c r="AL168" i="77"/>
  <c r="CF168" i="77" s="1"/>
  <c r="AH168" i="77"/>
  <c r="CE168" i="77"/>
  <c r="AD168" i="77"/>
  <c r="CD168" i="77" s="1"/>
  <c r="Z168" i="77"/>
  <c r="CC168" i="77" s="1"/>
  <c r="V168" i="77"/>
  <c r="CB168" i="77" s="1"/>
  <c r="R168" i="77"/>
  <c r="CA168" i="77"/>
  <c r="N168" i="77"/>
  <c r="J168" i="77"/>
  <c r="F168" i="77"/>
  <c r="J188" i="76"/>
  <c r="J181" i="76"/>
  <c r="J179" i="76"/>
  <c r="J176" i="76"/>
  <c r="J174" i="76"/>
  <c r="J171" i="76"/>
  <c r="F166" i="77"/>
  <c r="BX166" i="77" s="1"/>
  <c r="J166" i="77"/>
  <c r="BY166" i="77" s="1"/>
  <c r="N166" i="77"/>
  <c r="BZ166" i="77"/>
  <c r="R166" i="77"/>
  <c r="CA166" i="77" s="1"/>
  <c r="V166" i="77"/>
  <c r="Z166" i="77"/>
  <c r="CC166" i="77" s="1"/>
  <c r="AD166" i="77"/>
  <c r="CD166" i="77" s="1"/>
  <c r="AH166" i="77"/>
  <c r="CE166" i="77" s="1"/>
  <c r="AL166" i="77"/>
  <c r="CF166" i="77" s="1"/>
  <c r="AO166" i="77"/>
  <c r="AR166" i="77"/>
  <c r="AZ166" i="77"/>
  <c r="DH166" i="77" s="1"/>
  <c r="AU166" i="77"/>
  <c r="BH166" i="77"/>
  <c r="BI166" i="77"/>
  <c r="BJ166" i="77"/>
  <c r="BK166" i="77"/>
  <c r="BL166" i="77"/>
  <c r="BM166" i="77"/>
  <c r="BN166" i="77"/>
  <c r="BO166" i="77"/>
  <c r="BP166" i="77"/>
  <c r="F169" i="77"/>
  <c r="J169" i="77"/>
  <c r="BY169" i="77" s="1"/>
  <c r="N169" i="77"/>
  <c r="BZ169" i="77"/>
  <c r="R169" i="77"/>
  <c r="CA169" i="77"/>
  <c r="V169" i="77"/>
  <c r="CB169" i="77" s="1"/>
  <c r="Z169" i="77"/>
  <c r="CC169" i="77" s="1"/>
  <c r="AD169" i="77"/>
  <c r="AH169" i="77"/>
  <c r="CE169" i="77" s="1"/>
  <c r="AL169" i="77"/>
  <c r="CF169" i="77" s="1"/>
  <c r="AO169" i="77"/>
  <c r="AR169" i="77"/>
  <c r="AV169" i="77"/>
  <c r="AU169" i="77"/>
  <c r="BH169" i="77"/>
  <c r="BI169" i="77"/>
  <c r="BJ169" i="77"/>
  <c r="BK169" i="77"/>
  <c r="BL169" i="77"/>
  <c r="BM169" i="77"/>
  <c r="BN169" i="77"/>
  <c r="BO169" i="77"/>
  <c r="BP169" i="77"/>
  <c r="F176" i="77"/>
  <c r="BX176" i="77"/>
  <c r="J176" i="77"/>
  <c r="BY176" i="77"/>
  <c r="N176" i="77"/>
  <c r="BZ176" i="77"/>
  <c r="R176" i="77"/>
  <c r="CA176" i="77"/>
  <c r="V176" i="77"/>
  <c r="CB176" i="77"/>
  <c r="Z176" i="77"/>
  <c r="AD176" i="77"/>
  <c r="CD176" i="77" s="1"/>
  <c r="AH176" i="77"/>
  <c r="CE176" i="77" s="1"/>
  <c r="AL176" i="77"/>
  <c r="CF176" i="77" s="1"/>
  <c r="AO176" i="77"/>
  <c r="AR176" i="77"/>
  <c r="AU176" i="77"/>
  <c r="BH176" i="77"/>
  <c r="BI176" i="77"/>
  <c r="BJ176" i="77"/>
  <c r="BK176" i="77"/>
  <c r="BL176" i="77"/>
  <c r="BM176" i="77"/>
  <c r="BN176" i="77"/>
  <c r="BO176" i="77"/>
  <c r="BP176" i="77"/>
  <c r="F173" i="77"/>
  <c r="BX173" i="77"/>
  <c r="J173" i="77"/>
  <c r="N173" i="77"/>
  <c r="BZ173" i="77"/>
  <c r="R173" i="77"/>
  <c r="CA173" i="77" s="1"/>
  <c r="V173" i="77"/>
  <c r="CB173" i="77" s="1"/>
  <c r="Z173" i="77"/>
  <c r="CC173" i="77" s="1"/>
  <c r="AD173" i="77"/>
  <c r="CD173" i="77"/>
  <c r="AH173" i="77"/>
  <c r="CE173" i="77" s="1"/>
  <c r="AL173" i="77"/>
  <c r="CF173" i="77" s="1"/>
  <c r="AO173" i="77"/>
  <c r="AR173" i="77"/>
  <c r="AU173" i="77"/>
  <c r="BH173" i="77"/>
  <c r="BI173" i="77"/>
  <c r="BJ173" i="77"/>
  <c r="BK173" i="77"/>
  <c r="BL173" i="77"/>
  <c r="BM173" i="77"/>
  <c r="BN173" i="77"/>
  <c r="BO173" i="77"/>
  <c r="BP173" i="77"/>
  <c r="F167" i="77"/>
  <c r="BX167" i="77" s="1"/>
  <c r="J167" i="77"/>
  <c r="N167" i="77"/>
  <c r="BZ167" i="77"/>
  <c r="R167" i="77"/>
  <c r="CA167" i="77" s="1"/>
  <c r="V167" i="77"/>
  <c r="CB167" i="77" s="1"/>
  <c r="Z167" i="77"/>
  <c r="CC167" i="77" s="1"/>
  <c r="AD167" i="77"/>
  <c r="CD167" i="77" s="1"/>
  <c r="AH167" i="77"/>
  <c r="CE167" i="77" s="1"/>
  <c r="AL167" i="77"/>
  <c r="CF167" i="77"/>
  <c r="AO167" i="77"/>
  <c r="AR167" i="77"/>
  <c r="AU167" i="77"/>
  <c r="BH167" i="77"/>
  <c r="BI167" i="77"/>
  <c r="BJ167" i="77"/>
  <c r="BK167" i="77"/>
  <c r="BL167" i="77"/>
  <c r="BM167" i="77"/>
  <c r="BN167" i="77"/>
  <c r="BO167" i="77"/>
  <c r="BP167" i="77"/>
  <c r="F171" i="77"/>
  <c r="BX171" i="77" s="1"/>
  <c r="J171" i="77"/>
  <c r="BY171" i="77" s="1"/>
  <c r="N171" i="77"/>
  <c r="BZ171" i="77"/>
  <c r="R171" i="77"/>
  <c r="CA171" i="77" s="1"/>
  <c r="V171" i="77"/>
  <c r="CB171" i="77" s="1"/>
  <c r="Z171" i="77"/>
  <c r="CC171" i="77"/>
  <c r="AD171" i="77"/>
  <c r="CD171" i="77"/>
  <c r="AH171" i="77"/>
  <c r="CE171" i="77"/>
  <c r="AL171" i="77"/>
  <c r="AO171" i="77"/>
  <c r="AR171" i="77"/>
  <c r="AZ171" i="77"/>
  <c r="DH171" i="77" s="1"/>
  <c r="AU171" i="77"/>
  <c r="BH171" i="77"/>
  <c r="BI171" i="77"/>
  <c r="BJ171" i="77"/>
  <c r="BK171" i="77"/>
  <c r="BL171" i="77"/>
  <c r="BM171" i="77"/>
  <c r="BN171" i="77"/>
  <c r="BO171" i="77"/>
  <c r="BP171" i="77"/>
  <c r="F177" i="77"/>
  <c r="BX177" i="77" s="1"/>
  <c r="J177" i="77"/>
  <c r="BY177" i="77"/>
  <c r="N177" i="77"/>
  <c r="R177" i="77"/>
  <c r="V177" i="77"/>
  <c r="CB177" i="77"/>
  <c r="Z177" i="77"/>
  <c r="CC177" i="77" s="1"/>
  <c r="AD177" i="77"/>
  <c r="CD177" i="77"/>
  <c r="AH177" i="77"/>
  <c r="CE177" i="77" s="1"/>
  <c r="AL177" i="77"/>
  <c r="CF177" i="77" s="1"/>
  <c r="AO177" i="77"/>
  <c r="AR177" i="77"/>
  <c r="AV177" i="77" s="1"/>
  <c r="AU177" i="77"/>
  <c r="BH177" i="77"/>
  <c r="BI177" i="77"/>
  <c r="BJ177" i="77"/>
  <c r="BK177" i="77"/>
  <c r="BL177" i="77"/>
  <c r="BM177" i="77"/>
  <c r="BN177" i="77"/>
  <c r="BO177" i="77"/>
  <c r="BP177" i="77"/>
  <c r="Y18" i="76"/>
  <c r="AW18" i="76" s="1"/>
  <c r="BP68" i="77"/>
  <c r="BO68" i="77"/>
  <c r="BN68" i="77"/>
  <c r="BM68" i="77"/>
  <c r="BL68" i="77"/>
  <c r="BK68" i="77"/>
  <c r="BJ68" i="77"/>
  <c r="BI68" i="77"/>
  <c r="BH68" i="77"/>
  <c r="AU68" i="77"/>
  <c r="AR68" i="77"/>
  <c r="AX68" i="77" s="1"/>
  <c r="AO68" i="77"/>
  <c r="AL68" i="77"/>
  <c r="CF68" i="77" s="1"/>
  <c r="AH68" i="77"/>
  <c r="CE68" i="77" s="1"/>
  <c r="AD68" i="77"/>
  <c r="CD68" i="77"/>
  <c r="Z68" i="77"/>
  <c r="CC68" i="77"/>
  <c r="V68" i="77"/>
  <c r="CB68" i="77" s="1"/>
  <c r="R68" i="77"/>
  <c r="CA68" i="77" s="1"/>
  <c r="N68" i="77"/>
  <c r="J68" i="77"/>
  <c r="BY68" i="77" s="1"/>
  <c r="F68" i="77"/>
  <c r="BX68" i="77" s="1"/>
  <c r="AR106" i="77"/>
  <c r="BP51" i="77"/>
  <c r="BO51" i="77"/>
  <c r="BN51" i="77"/>
  <c r="BM51" i="77"/>
  <c r="BL51" i="77"/>
  <c r="BK51" i="77"/>
  <c r="BJ51" i="77"/>
  <c r="BI51" i="77"/>
  <c r="BH51" i="77"/>
  <c r="AU51" i="77"/>
  <c r="AR51" i="77"/>
  <c r="AO51" i="77"/>
  <c r="AL51" i="77"/>
  <c r="CF51" i="77"/>
  <c r="AH51" i="77"/>
  <c r="CE51" i="77"/>
  <c r="AD51" i="77"/>
  <c r="CD51" i="77"/>
  <c r="Z51" i="77"/>
  <c r="CC51" i="77"/>
  <c r="V51" i="77"/>
  <c r="CB51" i="77"/>
  <c r="R51" i="77"/>
  <c r="CA51" i="77"/>
  <c r="N51" i="77"/>
  <c r="BZ51" i="77"/>
  <c r="J51" i="77"/>
  <c r="BY51" i="77"/>
  <c r="F51" i="77"/>
  <c r="BX51" i="77"/>
  <c r="BP78" i="77"/>
  <c r="BO78" i="77"/>
  <c r="BN78" i="77"/>
  <c r="BM78" i="77"/>
  <c r="BL78" i="77"/>
  <c r="BK78" i="77"/>
  <c r="BJ78" i="77"/>
  <c r="BI78" i="77"/>
  <c r="BH78" i="77"/>
  <c r="AU78" i="77"/>
  <c r="AR78" i="77"/>
  <c r="AV78" i="77"/>
  <c r="AO78" i="77"/>
  <c r="AL78" i="77"/>
  <c r="CF78" i="77" s="1"/>
  <c r="AH78" i="77"/>
  <c r="CE78" i="77"/>
  <c r="AD78" i="77"/>
  <c r="Z78" i="77"/>
  <c r="CC78" i="77" s="1"/>
  <c r="V78" i="77"/>
  <c r="CB78" i="77" s="1"/>
  <c r="R78" i="77"/>
  <c r="CA78" i="77"/>
  <c r="N78" i="77"/>
  <c r="BZ78" i="77" s="1"/>
  <c r="J78" i="77"/>
  <c r="BY78" i="77" s="1"/>
  <c r="F78" i="77"/>
  <c r="BP23" i="77"/>
  <c r="BO23" i="77"/>
  <c r="BN23" i="77"/>
  <c r="BM23" i="77"/>
  <c r="BL23" i="77"/>
  <c r="BK23" i="77"/>
  <c r="BJ23" i="77"/>
  <c r="BI23" i="77"/>
  <c r="BH23" i="77"/>
  <c r="AU23" i="77"/>
  <c r="AR23" i="77"/>
  <c r="AZ23" i="77"/>
  <c r="AO23" i="77"/>
  <c r="AL23" i="77"/>
  <c r="CF23" i="77" s="1"/>
  <c r="AH23" i="77"/>
  <c r="CE23" i="77" s="1"/>
  <c r="AD23" i="77"/>
  <c r="CD23" i="77"/>
  <c r="Z23" i="77"/>
  <c r="CC23" i="77" s="1"/>
  <c r="V23" i="77"/>
  <c r="CB23" i="77" s="1"/>
  <c r="R23" i="77"/>
  <c r="CA23" i="77" s="1"/>
  <c r="N23" i="77"/>
  <c r="BZ23" i="77"/>
  <c r="J23" i="77"/>
  <c r="BY23" i="77" s="1"/>
  <c r="F23" i="77"/>
  <c r="BX23" i="77" s="1"/>
  <c r="BP13" i="77"/>
  <c r="BO13" i="77"/>
  <c r="BN13" i="77"/>
  <c r="BM13" i="77"/>
  <c r="BL13" i="77"/>
  <c r="BK13" i="77"/>
  <c r="BJ13" i="77"/>
  <c r="BI13" i="77"/>
  <c r="BH13" i="77"/>
  <c r="AU13" i="77"/>
  <c r="AR13" i="77"/>
  <c r="AV13" i="77"/>
  <c r="AO13" i="77"/>
  <c r="AL13" i="77"/>
  <c r="CF13" i="77"/>
  <c r="AH13" i="77"/>
  <c r="CE13" i="77"/>
  <c r="AD13" i="77"/>
  <c r="CD13" i="77" s="1"/>
  <c r="Z13" i="77"/>
  <c r="V13" i="77"/>
  <c r="CB13" i="77" s="1"/>
  <c r="R13" i="77"/>
  <c r="CA13" i="77"/>
  <c r="N13" i="77"/>
  <c r="BZ13" i="77"/>
  <c r="J13" i="77"/>
  <c r="BY13" i="77"/>
  <c r="F13" i="77"/>
  <c r="BX13" i="77" s="1"/>
  <c r="BP73" i="77"/>
  <c r="BO73" i="77"/>
  <c r="BN73" i="77"/>
  <c r="BM73" i="77"/>
  <c r="BL73" i="77"/>
  <c r="BK73" i="77"/>
  <c r="BJ73" i="77"/>
  <c r="BI73" i="77"/>
  <c r="BH73" i="77"/>
  <c r="AU73" i="77"/>
  <c r="AR73" i="77"/>
  <c r="AO73" i="77"/>
  <c r="AL73" i="77"/>
  <c r="CF73" i="77"/>
  <c r="AH73" i="77"/>
  <c r="CE73" i="77" s="1"/>
  <c r="AD73" i="77"/>
  <c r="CD73" i="77" s="1"/>
  <c r="Z73" i="77"/>
  <c r="CC73" i="77" s="1"/>
  <c r="V73" i="77"/>
  <c r="CB73" i="77"/>
  <c r="R73" i="77"/>
  <c r="CA73" i="77"/>
  <c r="N73" i="77"/>
  <c r="J73" i="77"/>
  <c r="BY73" i="77" s="1"/>
  <c r="F73" i="77"/>
  <c r="BX73" i="77"/>
  <c r="BP19" i="77"/>
  <c r="BO19" i="77"/>
  <c r="BN19" i="77"/>
  <c r="BM19" i="77"/>
  <c r="BL19" i="77"/>
  <c r="BK19" i="77"/>
  <c r="BJ19" i="77"/>
  <c r="BI19" i="77"/>
  <c r="BH19" i="77"/>
  <c r="AU19" i="77"/>
  <c r="AR19" i="77"/>
  <c r="AZ19" i="77" s="1"/>
  <c r="AO19" i="77"/>
  <c r="AL19" i="77"/>
  <c r="CF19" i="77" s="1"/>
  <c r="AH19" i="77"/>
  <c r="CE19" i="77" s="1"/>
  <c r="AD19" i="77"/>
  <c r="CD19" i="77" s="1"/>
  <c r="Z19" i="77"/>
  <c r="CC19" i="77" s="1"/>
  <c r="V19" i="77"/>
  <c r="CB19" i="77" s="1"/>
  <c r="R19" i="77"/>
  <c r="CA19" i="77"/>
  <c r="N19" i="77"/>
  <c r="BZ19" i="77"/>
  <c r="J19" i="77"/>
  <c r="F19" i="77"/>
  <c r="BX19" i="77" s="1"/>
  <c r="L135" i="77"/>
  <c r="D135" i="77"/>
  <c r="BP76" i="77"/>
  <c r="BO76" i="77"/>
  <c r="BN76" i="77"/>
  <c r="BM76" i="77"/>
  <c r="BL76" i="77"/>
  <c r="BK76" i="77"/>
  <c r="BJ76" i="77"/>
  <c r="BI76" i="77"/>
  <c r="BH76" i="77"/>
  <c r="AU76" i="77"/>
  <c r="AR76" i="77"/>
  <c r="AX76" i="77"/>
  <c r="DF76" i="77" s="1"/>
  <c r="AO76" i="77"/>
  <c r="AL76" i="77"/>
  <c r="CF76" i="77"/>
  <c r="AH76" i="77"/>
  <c r="CE76" i="77" s="1"/>
  <c r="AD76" i="77"/>
  <c r="CD76" i="77" s="1"/>
  <c r="Z76" i="77"/>
  <c r="CC76" i="77" s="1"/>
  <c r="V76" i="77"/>
  <c r="CB76" i="77"/>
  <c r="R76" i="77"/>
  <c r="CA76" i="77" s="1"/>
  <c r="N76" i="77"/>
  <c r="BZ76" i="77" s="1"/>
  <c r="J76" i="77"/>
  <c r="BY76" i="77" s="1"/>
  <c r="F76" i="77"/>
  <c r="BB133" i="76"/>
  <c r="BP125" i="77"/>
  <c r="BO125" i="77"/>
  <c r="BN125" i="77"/>
  <c r="BM125" i="77"/>
  <c r="BL125" i="77"/>
  <c r="BK125" i="77"/>
  <c r="BJ125" i="77"/>
  <c r="BI125" i="77"/>
  <c r="BH125" i="77"/>
  <c r="AU125" i="77"/>
  <c r="AR125" i="77"/>
  <c r="AO125" i="77"/>
  <c r="AL125" i="77"/>
  <c r="CF125" i="77" s="1"/>
  <c r="AH125" i="77"/>
  <c r="CE125" i="77"/>
  <c r="AD125" i="77"/>
  <c r="CD125" i="77" s="1"/>
  <c r="Z125" i="77"/>
  <c r="CC125" i="77" s="1"/>
  <c r="V125" i="77"/>
  <c r="CB125" i="77" s="1"/>
  <c r="R125" i="77"/>
  <c r="CA125" i="77"/>
  <c r="N125" i="77"/>
  <c r="J125" i="77"/>
  <c r="BY125" i="77"/>
  <c r="F125" i="77"/>
  <c r="BX125" i="77" s="1"/>
  <c r="BP124" i="77"/>
  <c r="BO124" i="77"/>
  <c r="BN124" i="77"/>
  <c r="BM124" i="77"/>
  <c r="BL124" i="77"/>
  <c r="BK124" i="77"/>
  <c r="BJ124" i="77"/>
  <c r="BI124" i="77"/>
  <c r="BH124" i="77"/>
  <c r="AU124" i="77"/>
  <c r="AR124" i="77"/>
  <c r="AW124" i="77"/>
  <c r="AO124" i="77"/>
  <c r="AL124" i="77"/>
  <c r="CF124" i="77" s="1"/>
  <c r="AH124" i="77"/>
  <c r="CE124" i="77" s="1"/>
  <c r="AD124" i="77"/>
  <c r="CD124" i="77"/>
  <c r="Z124" i="77"/>
  <c r="CC124" i="77" s="1"/>
  <c r="V124" i="77"/>
  <c r="CB124" i="77" s="1"/>
  <c r="R124" i="77"/>
  <c r="CA124" i="77" s="1"/>
  <c r="N124" i="77"/>
  <c r="BZ124" i="77"/>
  <c r="J124" i="77"/>
  <c r="F124" i="77"/>
  <c r="F128" i="77"/>
  <c r="BX128" i="77"/>
  <c r="J128" i="77"/>
  <c r="BY128" i="77" s="1"/>
  <c r="N128" i="77"/>
  <c r="BZ128" i="77"/>
  <c r="R128" i="77"/>
  <c r="CA128" i="77" s="1"/>
  <c r="V128" i="77"/>
  <c r="CB128" i="77" s="1"/>
  <c r="Z128" i="77"/>
  <c r="CC128" i="77" s="1"/>
  <c r="AD128" i="77"/>
  <c r="CD128" i="77"/>
  <c r="AH128" i="77"/>
  <c r="CE128" i="77" s="1"/>
  <c r="AL128" i="77"/>
  <c r="CF128" i="77" s="1"/>
  <c r="AO128" i="77"/>
  <c r="AR128" i="77"/>
  <c r="AU128" i="77"/>
  <c r="BH128" i="77"/>
  <c r="BI128" i="77"/>
  <c r="BJ128" i="77"/>
  <c r="BK128" i="77"/>
  <c r="BL128" i="77"/>
  <c r="BM128" i="77"/>
  <c r="BN128" i="77"/>
  <c r="BO128" i="77"/>
  <c r="BP128" i="77"/>
  <c r="BP112" i="77"/>
  <c r="BO112" i="77"/>
  <c r="BN112" i="77"/>
  <c r="BM112" i="77"/>
  <c r="BL112" i="77"/>
  <c r="BK112" i="77"/>
  <c r="BJ112" i="77"/>
  <c r="BI112" i="77"/>
  <c r="BH112" i="77"/>
  <c r="AU112" i="77"/>
  <c r="AR112" i="77"/>
  <c r="AO112" i="77"/>
  <c r="AL112" i="77"/>
  <c r="CF112" i="77" s="1"/>
  <c r="AH112" i="77"/>
  <c r="CE112" i="77"/>
  <c r="AD112" i="77"/>
  <c r="CD112" i="77" s="1"/>
  <c r="Z112" i="77"/>
  <c r="CC112" i="77" s="1"/>
  <c r="V112" i="77"/>
  <c r="CB112" i="77" s="1"/>
  <c r="R112" i="77"/>
  <c r="CA112" i="77"/>
  <c r="N112" i="77"/>
  <c r="BZ112" i="77" s="1"/>
  <c r="J112" i="77"/>
  <c r="BY112" i="77"/>
  <c r="F112" i="77"/>
  <c r="BX112" i="77" s="1"/>
  <c r="BP85" i="77"/>
  <c r="BO85" i="77"/>
  <c r="BN85" i="77"/>
  <c r="BM85" i="77"/>
  <c r="BL85" i="77"/>
  <c r="BK85" i="77"/>
  <c r="BJ85" i="77"/>
  <c r="BI85" i="77"/>
  <c r="BH85" i="77"/>
  <c r="AU85" i="77"/>
  <c r="AR85" i="77"/>
  <c r="AO85" i="77"/>
  <c r="AL85" i="77"/>
  <c r="CF85" i="77" s="1"/>
  <c r="AH85" i="77"/>
  <c r="CE85" i="77" s="1"/>
  <c r="AD85" i="77"/>
  <c r="CD85" i="77"/>
  <c r="Z85" i="77"/>
  <c r="CC85" i="77" s="1"/>
  <c r="V85" i="77"/>
  <c r="CB85" i="77"/>
  <c r="R85" i="77"/>
  <c r="CA85" i="77" s="1"/>
  <c r="N85" i="77"/>
  <c r="BZ85" i="77"/>
  <c r="J85" i="77"/>
  <c r="F85" i="77"/>
  <c r="BB21" i="76"/>
  <c r="L21" i="76"/>
  <c r="BP15" i="77"/>
  <c r="BO15" i="77"/>
  <c r="BN15" i="77"/>
  <c r="BM15" i="77"/>
  <c r="BL15" i="77"/>
  <c r="BK15" i="77"/>
  <c r="BJ15" i="77"/>
  <c r="BI15" i="77"/>
  <c r="BH15" i="77"/>
  <c r="AU15" i="77"/>
  <c r="AR15" i="77"/>
  <c r="AO15" i="77"/>
  <c r="AL15" i="77"/>
  <c r="CF15" i="77" s="1"/>
  <c r="AH15" i="77"/>
  <c r="CE15" i="77" s="1"/>
  <c r="AD15" i="77"/>
  <c r="CD15" i="77" s="1"/>
  <c r="Z15" i="77"/>
  <c r="V15" i="77"/>
  <c r="CB15" i="77"/>
  <c r="R15" i="77"/>
  <c r="CA15" i="77"/>
  <c r="N15" i="77"/>
  <c r="BZ15" i="77" s="1"/>
  <c r="J15" i="77"/>
  <c r="BY15" i="77" s="1"/>
  <c r="F15" i="77"/>
  <c r="BX15" i="77" s="1"/>
  <c r="BB38" i="76"/>
  <c r="BP34" i="77"/>
  <c r="BO34" i="77"/>
  <c r="BN34" i="77"/>
  <c r="BM34" i="77"/>
  <c r="BL34" i="77"/>
  <c r="BK34" i="77"/>
  <c r="BJ34" i="77"/>
  <c r="BI34" i="77"/>
  <c r="BH34" i="77"/>
  <c r="AU34" i="77"/>
  <c r="AR34" i="77"/>
  <c r="AO34" i="77"/>
  <c r="AL34" i="77"/>
  <c r="CF34" i="77"/>
  <c r="AH34" i="77"/>
  <c r="CE34" i="77"/>
  <c r="AD34" i="77"/>
  <c r="CD34" i="77"/>
  <c r="Z34" i="77"/>
  <c r="CC34" i="77" s="1"/>
  <c r="V34" i="77"/>
  <c r="R34" i="77"/>
  <c r="CA34" i="77" s="1"/>
  <c r="N34" i="77"/>
  <c r="BZ34" i="77" s="1"/>
  <c r="J34" i="77"/>
  <c r="BY34" i="77" s="1"/>
  <c r="F34" i="77"/>
  <c r="BX34" i="77" s="1"/>
  <c r="F11" i="77"/>
  <c r="J11" i="77"/>
  <c r="BY11" i="77" s="1"/>
  <c r="N11" i="77"/>
  <c r="BZ11" i="77" s="1"/>
  <c r="R11" i="77"/>
  <c r="V11" i="77"/>
  <c r="CB11" i="77" s="1"/>
  <c r="Z11" i="77"/>
  <c r="CC11" i="77" s="1"/>
  <c r="AD11" i="77"/>
  <c r="CD11" i="77" s="1"/>
  <c r="AH11" i="77"/>
  <c r="CE11" i="77" s="1"/>
  <c r="AL11" i="77"/>
  <c r="CF11" i="77" s="1"/>
  <c r="F12" i="77"/>
  <c r="J12" i="77"/>
  <c r="BY12" i="77" s="1"/>
  <c r="N12" i="77"/>
  <c r="BZ12" i="77" s="1"/>
  <c r="R12" i="77"/>
  <c r="CA12" i="77" s="1"/>
  <c r="V12" i="77"/>
  <c r="CB12" i="77"/>
  <c r="Z12" i="77"/>
  <c r="CC12" i="77" s="1"/>
  <c r="AD12" i="77"/>
  <c r="CD12" i="77" s="1"/>
  <c r="AH12" i="77"/>
  <c r="AL12" i="77"/>
  <c r="CF12" i="77" s="1"/>
  <c r="F14" i="77"/>
  <c r="J14" i="77"/>
  <c r="BY14" i="77"/>
  <c r="N14" i="77"/>
  <c r="BZ14" i="77"/>
  <c r="R14" i="77"/>
  <c r="V14" i="77"/>
  <c r="CB14" i="77" s="1"/>
  <c r="Z14" i="77"/>
  <c r="CC14" i="77"/>
  <c r="AD14" i="77"/>
  <c r="CD14" i="77"/>
  <c r="AH14" i="77"/>
  <c r="CE14" i="77"/>
  <c r="AL14" i="77"/>
  <c r="CF14" i="77" s="1"/>
  <c r="F16" i="77"/>
  <c r="BX16" i="77" s="1"/>
  <c r="J16" i="77"/>
  <c r="BY16" i="77" s="1"/>
  <c r="N16" i="77"/>
  <c r="BZ16" i="77" s="1"/>
  <c r="R16" i="77"/>
  <c r="CA16" i="77" s="1"/>
  <c r="V16" i="77"/>
  <c r="CB16" i="77"/>
  <c r="Z16" i="77"/>
  <c r="CC16" i="77"/>
  <c r="AD16" i="77"/>
  <c r="AH16" i="77"/>
  <c r="CE16" i="77" s="1"/>
  <c r="AL16" i="77"/>
  <c r="CF16" i="77"/>
  <c r="F17" i="77"/>
  <c r="BX17" i="77" s="1"/>
  <c r="J17" i="77"/>
  <c r="BY17" i="77" s="1"/>
  <c r="N17" i="77"/>
  <c r="BZ17" i="77" s="1"/>
  <c r="R17" i="77"/>
  <c r="CA17" i="77"/>
  <c r="V17" i="77"/>
  <c r="Z17" i="77"/>
  <c r="CC17" i="77"/>
  <c r="AD17" i="77"/>
  <c r="CD17" i="77" s="1"/>
  <c r="AH17" i="77"/>
  <c r="AL17" i="77"/>
  <c r="CF17" i="77"/>
  <c r="F18" i="77"/>
  <c r="BX18" i="77" s="1"/>
  <c r="J18" i="77"/>
  <c r="BY18" i="77" s="1"/>
  <c r="N18" i="77"/>
  <c r="R18" i="77"/>
  <c r="CA18" i="77" s="1"/>
  <c r="V18" i="77"/>
  <c r="CB18" i="77" s="1"/>
  <c r="Z18" i="77"/>
  <c r="CC18" i="77" s="1"/>
  <c r="AD18" i="77"/>
  <c r="CD18" i="77"/>
  <c r="AH18" i="77"/>
  <c r="CE18" i="77" s="1"/>
  <c r="AL18" i="77"/>
  <c r="CF18" i="77"/>
  <c r="F20" i="77"/>
  <c r="BX20" i="77"/>
  <c r="J20" i="77"/>
  <c r="BY20" i="77"/>
  <c r="N20" i="77"/>
  <c r="BZ20" i="77" s="1"/>
  <c r="R20" i="77"/>
  <c r="V20" i="77"/>
  <c r="CB20" i="77"/>
  <c r="Z20" i="77"/>
  <c r="CC20" i="77"/>
  <c r="AD20" i="77"/>
  <c r="CD20" i="77"/>
  <c r="AH20" i="77"/>
  <c r="CE20" i="77"/>
  <c r="AL20" i="77"/>
  <c r="CF20" i="77"/>
  <c r="F21" i="77"/>
  <c r="J21" i="77"/>
  <c r="BY21" i="77" s="1"/>
  <c r="N21" i="77"/>
  <c r="R21" i="77"/>
  <c r="CA21" i="77"/>
  <c r="V21" i="77"/>
  <c r="CB21" i="77"/>
  <c r="Z21" i="77"/>
  <c r="CC21" i="77"/>
  <c r="AD21" i="77"/>
  <c r="CD21" i="77"/>
  <c r="AH21" i="77"/>
  <c r="AL21" i="77"/>
  <c r="CF21" i="77" s="1"/>
  <c r="F22" i="77"/>
  <c r="BX22" i="77" s="1"/>
  <c r="J22" i="77"/>
  <c r="BY22" i="77" s="1"/>
  <c r="N22" i="77"/>
  <c r="BZ22" i="77" s="1"/>
  <c r="R22" i="77"/>
  <c r="CA22" i="77" s="1"/>
  <c r="V22" i="77"/>
  <c r="CB22" i="77"/>
  <c r="Z22" i="77"/>
  <c r="CC22" i="77"/>
  <c r="AD22" i="77"/>
  <c r="AH22" i="77"/>
  <c r="CE22" i="77"/>
  <c r="AL22" i="77"/>
  <c r="CF22" i="77" s="1"/>
  <c r="F24" i="77"/>
  <c r="J24" i="77"/>
  <c r="BY24" i="77"/>
  <c r="N24" i="77"/>
  <c r="R24" i="77"/>
  <c r="CA24" i="77"/>
  <c r="V24" i="77"/>
  <c r="CB24" i="77" s="1"/>
  <c r="Z24" i="77"/>
  <c r="CC24" i="77" s="1"/>
  <c r="AD24" i="77"/>
  <c r="CD24" i="77" s="1"/>
  <c r="AH24" i="77"/>
  <c r="CE24" i="77"/>
  <c r="AL24" i="77"/>
  <c r="F25" i="77"/>
  <c r="BX25" i="77"/>
  <c r="J25" i="77"/>
  <c r="BY25" i="77" s="1"/>
  <c r="N25" i="77"/>
  <c r="BZ25" i="77"/>
  <c r="R25" i="77"/>
  <c r="CA25" i="77"/>
  <c r="V25" i="77"/>
  <c r="CB25" i="77" s="1"/>
  <c r="Z25" i="77"/>
  <c r="AD25" i="77"/>
  <c r="CD25" i="77" s="1"/>
  <c r="AH25" i="77"/>
  <c r="CE25" i="77" s="1"/>
  <c r="AL25" i="77"/>
  <c r="CF25" i="77" s="1"/>
  <c r="F27" i="77"/>
  <c r="J27" i="77"/>
  <c r="BY27" i="77" s="1"/>
  <c r="N27" i="77"/>
  <c r="R27" i="77"/>
  <c r="CA27" i="77" s="1"/>
  <c r="V27" i="77"/>
  <c r="CB27" i="77" s="1"/>
  <c r="Z27" i="77"/>
  <c r="CC27" i="77"/>
  <c r="AD27" i="77"/>
  <c r="CD27" i="77" s="1"/>
  <c r="AH27" i="77"/>
  <c r="CE27" i="77"/>
  <c r="AL27" i="77"/>
  <c r="CF27" i="77"/>
  <c r="F28" i="77"/>
  <c r="BX28" i="77" s="1"/>
  <c r="J28" i="77"/>
  <c r="BY28" i="77" s="1"/>
  <c r="N28" i="77"/>
  <c r="BZ28" i="77" s="1"/>
  <c r="R28" i="77"/>
  <c r="V28" i="77"/>
  <c r="CB28" i="77"/>
  <c r="Z28" i="77"/>
  <c r="CC28" i="77" s="1"/>
  <c r="AD28" i="77"/>
  <c r="CD28" i="77"/>
  <c r="AH28" i="77"/>
  <c r="CE28" i="77"/>
  <c r="AL28" i="77"/>
  <c r="CF28" i="77"/>
  <c r="F29" i="77"/>
  <c r="BX29" i="77" s="1"/>
  <c r="J29" i="77"/>
  <c r="BY29" i="77"/>
  <c r="N29" i="77"/>
  <c r="R29" i="77"/>
  <c r="CA29" i="77" s="1"/>
  <c r="V29" i="77"/>
  <c r="CB29" i="77" s="1"/>
  <c r="Z29" i="77"/>
  <c r="CC29" i="77" s="1"/>
  <c r="AD29" i="77"/>
  <c r="AH29" i="77"/>
  <c r="CE29" i="77" s="1"/>
  <c r="AL29" i="77"/>
  <c r="CF29" i="77" s="1"/>
  <c r="F30" i="77"/>
  <c r="BX30" i="77" s="1"/>
  <c r="J30" i="77"/>
  <c r="BY30" i="77"/>
  <c r="N30" i="77"/>
  <c r="BZ30" i="77" s="1"/>
  <c r="R30" i="77"/>
  <c r="V30" i="77"/>
  <c r="CB30" i="77"/>
  <c r="Z30" i="77"/>
  <c r="CC30" i="77" s="1"/>
  <c r="AD30" i="77"/>
  <c r="CD30" i="77"/>
  <c r="AH30" i="77"/>
  <c r="CE30" i="77" s="1"/>
  <c r="AL30" i="77"/>
  <c r="CF30" i="77" s="1"/>
  <c r="F31" i="77"/>
  <c r="J31" i="77"/>
  <c r="BY31" i="77"/>
  <c r="N31" i="77"/>
  <c r="BZ31" i="77" s="1"/>
  <c r="R31" i="77"/>
  <c r="CA31" i="77"/>
  <c r="V31" i="77"/>
  <c r="CB31" i="77"/>
  <c r="Z31" i="77"/>
  <c r="CC31" i="77"/>
  <c r="AD31" i="77"/>
  <c r="CD31" i="77" s="1"/>
  <c r="AH31" i="77"/>
  <c r="CE31" i="77"/>
  <c r="AL31" i="77"/>
  <c r="CF31" i="77"/>
  <c r="F32" i="77"/>
  <c r="J32" i="77"/>
  <c r="BY32" i="77" s="1"/>
  <c r="N32" i="77"/>
  <c r="BZ32" i="77" s="1"/>
  <c r="R32" i="77"/>
  <c r="CA32" i="77" s="1"/>
  <c r="V32" i="77"/>
  <c r="CB32" i="77" s="1"/>
  <c r="Z32" i="77"/>
  <c r="CC32" i="77" s="1"/>
  <c r="AD32" i="77"/>
  <c r="CD32" i="77"/>
  <c r="AH32" i="77"/>
  <c r="AL32" i="77"/>
  <c r="CF32" i="77" s="1"/>
  <c r="F35" i="77"/>
  <c r="BX35" i="77"/>
  <c r="J35" i="77"/>
  <c r="BY35" i="77" s="1"/>
  <c r="N35" i="77"/>
  <c r="BZ35" i="77"/>
  <c r="R35" i="77"/>
  <c r="V35" i="77"/>
  <c r="CB35" i="77" s="1"/>
  <c r="Z35" i="77"/>
  <c r="CC35" i="77"/>
  <c r="AD35" i="77"/>
  <c r="CD35" i="77" s="1"/>
  <c r="AH35" i="77"/>
  <c r="CE35" i="77"/>
  <c r="AL35" i="77"/>
  <c r="CF35" i="77" s="1"/>
  <c r="F36" i="77"/>
  <c r="J36" i="77"/>
  <c r="BY36" i="77" s="1"/>
  <c r="N36" i="77"/>
  <c r="BZ36" i="77" s="1"/>
  <c r="R36" i="77"/>
  <c r="CA36" i="77"/>
  <c r="V36" i="77"/>
  <c r="CB36" i="77"/>
  <c r="Z36" i="77"/>
  <c r="CC36" i="77" s="1"/>
  <c r="AD36" i="77"/>
  <c r="CD36" i="77" s="1"/>
  <c r="AH36" i="77"/>
  <c r="CE36" i="77"/>
  <c r="AL36" i="77"/>
  <c r="CF36" i="77"/>
  <c r="F38" i="77"/>
  <c r="BX38" i="77" s="1"/>
  <c r="J38" i="77"/>
  <c r="BY38" i="77" s="1"/>
  <c r="N38" i="77"/>
  <c r="R38" i="77"/>
  <c r="CA38" i="77" s="1"/>
  <c r="V38" i="77"/>
  <c r="CB38" i="77" s="1"/>
  <c r="Z38" i="77"/>
  <c r="CC38" i="77"/>
  <c r="AD38" i="77"/>
  <c r="AH38" i="77"/>
  <c r="CE38" i="77" s="1"/>
  <c r="AL38" i="77"/>
  <c r="CF38" i="77"/>
  <c r="F40" i="77"/>
  <c r="BX40" i="77"/>
  <c r="J40" i="77"/>
  <c r="N40" i="77"/>
  <c r="BZ40" i="77" s="1"/>
  <c r="R40" i="77"/>
  <c r="CA40" i="77" s="1"/>
  <c r="V40" i="77"/>
  <c r="CB40" i="77" s="1"/>
  <c r="Z40" i="77"/>
  <c r="CC40" i="77"/>
  <c r="AD40" i="77"/>
  <c r="CD40" i="77"/>
  <c r="AH40" i="77"/>
  <c r="CE40" i="77" s="1"/>
  <c r="AL40" i="77"/>
  <c r="CF40" i="77"/>
  <c r="F41" i="77"/>
  <c r="BX41" i="77" s="1"/>
  <c r="J41" i="77"/>
  <c r="BY41" i="77"/>
  <c r="N41" i="77"/>
  <c r="BZ41" i="77" s="1"/>
  <c r="R41" i="77"/>
  <c r="CA41" i="77" s="1"/>
  <c r="V41" i="77"/>
  <c r="CB41" i="77"/>
  <c r="Z41" i="77"/>
  <c r="CC41" i="77"/>
  <c r="AD41" i="77"/>
  <c r="AH41" i="77"/>
  <c r="CE41" i="77"/>
  <c r="AL41" i="77"/>
  <c r="CF41" i="77"/>
  <c r="F42" i="77"/>
  <c r="J42" i="77"/>
  <c r="BY42" i="77"/>
  <c r="N42" i="77"/>
  <c r="BZ42" i="77" s="1"/>
  <c r="R42" i="77"/>
  <c r="V42" i="77"/>
  <c r="CB42" i="77" s="1"/>
  <c r="Z42" i="77"/>
  <c r="CC42" i="77"/>
  <c r="AD42" i="77"/>
  <c r="CD42" i="77"/>
  <c r="AH42" i="77"/>
  <c r="CE42" i="77" s="1"/>
  <c r="AL42" i="77"/>
  <c r="CF42" i="77" s="1"/>
  <c r="F44" i="77"/>
  <c r="BX44" i="77"/>
  <c r="J44" i="77"/>
  <c r="BY44" i="77"/>
  <c r="N44" i="77"/>
  <c r="BZ44" i="77" s="1"/>
  <c r="R44" i="77"/>
  <c r="CA44" i="77" s="1"/>
  <c r="V44" i="77"/>
  <c r="CB44" i="77"/>
  <c r="Z44" i="77"/>
  <c r="CC44" i="77"/>
  <c r="AD44" i="77"/>
  <c r="CD44" i="77" s="1"/>
  <c r="AH44" i="77"/>
  <c r="AL44" i="77"/>
  <c r="CF44" i="77"/>
  <c r="F45" i="77"/>
  <c r="BX45" i="77" s="1"/>
  <c r="J45" i="77"/>
  <c r="BY45" i="77"/>
  <c r="N45" i="77"/>
  <c r="R45" i="77"/>
  <c r="CA45" i="77" s="1"/>
  <c r="V45" i="77"/>
  <c r="CB45" i="77" s="1"/>
  <c r="Z45" i="77"/>
  <c r="CC45" i="77"/>
  <c r="AD45" i="77"/>
  <c r="CD45" i="77" s="1"/>
  <c r="AH45" i="77"/>
  <c r="CE45" i="77" s="1"/>
  <c r="AL45" i="77"/>
  <c r="CF45" i="77" s="1"/>
  <c r="F46" i="77"/>
  <c r="J46" i="77"/>
  <c r="N46" i="77"/>
  <c r="BZ46" i="77"/>
  <c r="R46" i="77"/>
  <c r="CA46" i="77" s="1"/>
  <c r="V46" i="77"/>
  <c r="CB46" i="77" s="1"/>
  <c r="Z46" i="77"/>
  <c r="CC46" i="77" s="1"/>
  <c r="AD46" i="77"/>
  <c r="CD46" i="77"/>
  <c r="AH46" i="77"/>
  <c r="CE46" i="77" s="1"/>
  <c r="AL46" i="77"/>
  <c r="CF46" i="77"/>
  <c r="F47" i="77"/>
  <c r="J47" i="77"/>
  <c r="BY47" i="77" s="1"/>
  <c r="N47" i="77"/>
  <c r="BZ47" i="77" s="1"/>
  <c r="R47" i="77"/>
  <c r="CA47" i="77"/>
  <c r="V47" i="77"/>
  <c r="CB47" i="77"/>
  <c r="Z47" i="77"/>
  <c r="CC47" i="77" s="1"/>
  <c r="AD47" i="77"/>
  <c r="CD47" i="77" s="1"/>
  <c r="AH47" i="77"/>
  <c r="CE47" i="77"/>
  <c r="AL47" i="77"/>
  <c r="CF47" i="77"/>
  <c r="F48" i="77"/>
  <c r="BX48" i="77" s="1"/>
  <c r="J48" i="77"/>
  <c r="BY48" i="77" s="1"/>
  <c r="N48" i="77"/>
  <c r="BZ48" i="77"/>
  <c r="R48" i="77"/>
  <c r="V48" i="77"/>
  <c r="CB48" i="77" s="1"/>
  <c r="Z48" i="77"/>
  <c r="CC48" i="77" s="1"/>
  <c r="AD48" i="77"/>
  <c r="CD48" i="77" s="1"/>
  <c r="AH48" i="77"/>
  <c r="CE48" i="77"/>
  <c r="AL48" i="77"/>
  <c r="CF48" i="77"/>
  <c r="F50" i="77"/>
  <c r="BX50" i="77" s="1"/>
  <c r="J50" i="77"/>
  <c r="N50" i="77"/>
  <c r="BZ50" i="77"/>
  <c r="R50" i="77"/>
  <c r="CA50" i="77"/>
  <c r="V50" i="77"/>
  <c r="CB50" i="77"/>
  <c r="Z50" i="77"/>
  <c r="CC50" i="77" s="1"/>
  <c r="AD50" i="77"/>
  <c r="CD50" i="77"/>
  <c r="AH50" i="77"/>
  <c r="CE50" i="77"/>
  <c r="AL50" i="77"/>
  <c r="CF50" i="77"/>
  <c r="F52" i="77"/>
  <c r="BX52" i="77" s="1"/>
  <c r="J52" i="77"/>
  <c r="BY52" i="77"/>
  <c r="N52" i="77"/>
  <c r="R52" i="77"/>
  <c r="CA52" i="77"/>
  <c r="V52" i="77"/>
  <c r="CB52" i="77"/>
  <c r="Z52" i="77"/>
  <c r="CC52" i="77" s="1"/>
  <c r="AD52" i="77"/>
  <c r="CD52" i="77" s="1"/>
  <c r="AH52" i="77"/>
  <c r="CE52" i="77" s="1"/>
  <c r="AL52" i="77"/>
  <c r="CF52" i="77"/>
  <c r="F53" i="77"/>
  <c r="BX53" i="77" s="1"/>
  <c r="J53" i="77"/>
  <c r="BY53" i="77" s="1"/>
  <c r="N53" i="77"/>
  <c r="BZ53" i="77" s="1"/>
  <c r="R53" i="77"/>
  <c r="CA53" i="77"/>
  <c r="V53" i="77"/>
  <c r="CB53" i="77" s="1"/>
  <c r="Z53" i="77"/>
  <c r="AD53" i="77"/>
  <c r="CD53" i="77" s="1"/>
  <c r="AH53" i="77"/>
  <c r="CE53" i="77" s="1"/>
  <c r="AL53" i="77"/>
  <c r="CF53" i="77" s="1"/>
  <c r="F54" i="77"/>
  <c r="BX54" i="77"/>
  <c r="J54" i="77"/>
  <c r="N54" i="77"/>
  <c r="BZ54" i="77" s="1"/>
  <c r="R54" i="77"/>
  <c r="CA54" i="77" s="1"/>
  <c r="V54" i="77"/>
  <c r="CB54" i="77" s="1"/>
  <c r="Z54" i="77"/>
  <c r="CC54" i="77"/>
  <c r="AD54" i="77"/>
  <c r="CD54" i="77"/>
  <c r="AH54" i="77"/>
  <c r="CE54" i="77" s="1"/>
  <c r="AL54" i="77"/>
  <c r="CF54" i="77" s="1"/>
  <c r="F55" i="77"/>
  <c r="BX55" i="77"/>
  <c r="J55" i="77"/>
  <c r="N55" i="77"/>
  <c r="BZ55" i="77"/>
  <c r="R55" i="77"/>
  <c r="CA55" i="77" s="1"/>
  <c r="V55" i="77"/>
  <c r="CB55" i="77"/>
  <c r="Z55" i="77"/>
  <c r="CC55" i="77"/>
  <c r="AD55" i="77"/>
  <c r="CD55" i="77"/>
  <c r="AH55" i="77"/>
  <c r="CE55" i="77" s="1"/>
  <c r="AL55" i="77"/>
  <c r="CF55" i="77"/>
  <c r="F56" i="77"/>
  <c r="BX56" i="77"/>
  <c r="J56" i="77"/>
  <c r="BY56" i="77"/>
  <c r="N56" i="77"/>
  <c r="BZ56" i="77" s="1"/>
  <c r="R56" i="77"/>
  <c r="CA56" i="77"/>
  <c r="V56" i="77"/>
  <c r="CB56" i="77" s="1"/>
  <c r="Z56" i="77"/>
  <c r="CC56" i="77"/>
  <c r="AD56" i="77"/>
  <c r="CD56" i="77" s="1"/>
  <c r="AH56" i="77"/>
  <c r="CE56" i="77"/>
  <c r="AL56" i="77"/>
  <c r="CF56" i="77" s="1"/>
  <c r="F57" i="77"/>
  <c r="BX57" i="77"/>
  <c r="J57" i="77"/>
  <c r="BY57" i="77" s="1"/>
  <c r="N57" i="77"/>
  <c r="BZ57" i="77"/>
  <c r="R57" i="77"/>
  <c r="CA57" i="77"/>
  <c r="V57" i="77"/>
  <c r="CB57" i="77" s="1"/>
  <c r="Z57" i="77"/>
  <c r="AD57" i="77"/>
  <c r="CD57" i="77" s="1"/>
  <c r="AH57" i="77"/>
  <c r="CE57" i="77"/>
  <c r="AL57" i="77"/>
  <c r="CF57" i="77"/>
  <c r="F58" i="77"/>
  <c r="BX58" i="77" s="1"/>
  <c r="J58" i="77"/>
  <c r="BY58" i="77" s="1"/>
  <c r="N58" i="77"/>
  <c r="BZ58" i="77"/>
  <c r="R58" i="77"/>
  <c r="CA58" i="77" s="1"/>
  <c r="V58" i="77"/>
  <c r="Z58" i="77"/>
  <c r="CC58" i="77" s="1"/>
  <c r="AD58" i="77"/>
  <c r="CD58" i="77"/>
  <c r="AH58" i="77"/>
  <c r="CE58" i="77"/>
  <c r="AL58" i="77"/>
  <c r="CF58" i="77" s="1"/>
  <c r="F59" i="77"/>
  <c r="BX59" i="77" s="1"/>
  <c r="J59" i="77"/>
  <c r="BY59" i="77"/>
  <c r="N59" i="77"/>
  <c r="BZ59" i="77"/>
  <c r="R59" i="77"/>
  <c r="CA59" i="77"/>
  <c r="V59" i="77"/>
  <c r="CB59" i="77" s="1"/>
  <c r="Z59" i="77"/>
  <c r="CC59" i="77"/>
  <c r="AD59" i="77"/>
  <c r="AH59" i="77"/>
  <c r="CE59" i="77" s="1"/>
  <c r="AL59" i="77"/>
  <c r="CF59" i="77"/>
  <c r="F60" i="77"/>
  <c r="BX60" i="77" s="1"/>
  <c r="J60" i="77"/>
  <c r="BY60" i="77" s="1"/>
  <c r="N60" i="77"/>
  <c r="R60" i="77"/>
  <c r="CA60" i="77" s="1"/>
  <c r="V60" i="77"/>
  <c r="CB60" i="77" s="1"/>
  <c r="Z60" i="77"/>
  <c r="CC60" i="77"/>
  <c r="AD60" i="77"/>
  <c r="CD60" i="77" s="1"/>
  <c r="AH60" i="77"/>
  <c r="CE60" i="77"/>
  <c r="AL60" i="77"/>
  <c r="CF60" i="77" s="1"/>
  <c r="F61" i="77"/>
  <c r="J61" i="77"/>
  <c r="N61" i="77"/>
  <c r="BZ61" i="77"/>
  <c r="R61" i="77"/>
  <c r="CA61" i="77" s="1"/>
  <c r="V61" i="77"/>
  <c r="CB61" i="77" s="1"/>
  <c r="Z61" i="77"/>
  <c r="CC61" i="77"/>
  <c r="AD61" i="77"/>
  <c r="CD61" i="77" s="1"/>
  <c r="AH61" i="77"/>
  <c r="CE61" i="77" s="1"/>
  <c r="AL61" i="77"/>
  <c r="CF61" i="77" s="1"/>
  <c r="F62" i="77"/>
  <c r="BX62" i="77"/>
  <c r="J62" i="77"/>
  <c r="BY62" i="77"/>
  <c r="N62" i="77"/>
  <c r="BZ62" i="77" s="1"/>
  <c r="R62" i="77"/>
  <c r="CA62" i="77" s="1"/>
  <c r="V62" i="77"/>
  <c r="Z62" i="77"/>
  <c r="CC62" i="77" s="1"/>
  <c r="AD62" i="77"/>
  <c r="CD62" i="77"/>
  <c r="AH62" i="77"/>
  <c r="CE62" i="77"/>
  <c r="AL62" i="77"/>
  <c r="CF62" i="77" s="1"/>
  <c r="F63" i="77"/>
  <c r="BX63" i="77"/>
  <c r="J63" i="77"/>
  <c r="BY63" i="77"/>
  <c r="N63" i="77"/>
  <c r="BZ63" i="77" s="1"/>
  <c r="R63" i="77"/>
  <c r="CA63" i="77" s="1"/>
  <c r="V63" i="77"/>
  <c r="Z63" i="77"/>
  <c r="CC63" i="77"/>
  <c r="AD63" i="77"/>
  <c r="CD63" i="77"/>
  <c r="AH63" i="77"/>
  <c r="CE63" i="77" s="1"/>
  <c r="AL63" i="77"/>
  <c r="CF63" i="77"/>
  <c r="F64" i="77"/>
  <c r="BX64" i="77" s="1"/>
  <c r="J64" i="77"/>
  <c r="BY64" i="77" s="1"/>
  <c r="N64" i="77"/>
  <c r="R64" i="77"/>
  <c r="CA64" i="77"/>
  <c r="V64" i="77"/>
  <c r="CB64" i="77" s="1"/>
  <c r="Z64" i="77"/>
  <c r="CC64" i="77" s="1"/>
  <c r="AD64" i="77"/>
  <c r="CD64" i="77" s="1"/>
  <c r="AH64" i="77"/>
  <c r="CE64" i="77"/>
  <c r="AL64" i="77"/>
  <c r="CF64" i="77" s="1"/>
  <c r="F65" i="77"/>
  <c r="BX65" i="77"/>
  <c r="J65" i="77"/>
  <c r="BY65" i="77" s="1"/>
  <c r="N65" i="77"/>
  <c r="BZ65" i="77"/>
  <c r="R65" i="77"/>
  <c r="CA65" i="77"/>
  <c r="V65" i="77"/>
  <c r="CB65" i="77" s="1"/>
  <c r="Z65" i="77"/>
  <c r="AD65" i="77"/>
  <c r="CD65" i="77" s="1"/>
  <c r="AH65" i="77"/>
  <c r="AL65" i="77"/>
  <c r="CF65" i="77"/>
  <c r="F66" i="77"/>
  <c r="J66" i="77"/>
  <c r="BY66" i="77" s="1"/>
  <c r="N66" i="77"/>
  <c r="BZ66" i="77" s="1"/>
  <c r="R66" i="77"/>
  <c r="CA66" i="77"/>
  <c r="V66" i="77"/>
  <c r="CB66" i="77" s="1"/>
  <c r="Z66" i="77"/>
  <c r="CC66" i="77" s="1"/>
  <c r="AD66" i="77"/>
  <c r="CD66" i="77" s="1"/>
  <c r="AH66" i="77"/>
  <c r="CE66" i="77" s="1"/>
  <c r="AL66" i="77"/>
  <c r="CF66" i="77"/>
  <c r="F67" i="77"/>
  <c r="BX67" i="77" s="1"/>
  <c r="J67" i="77"/>
  <c r="N67" i="77"/>
  <c r="BZ67" i="77"/>
  <c r="R67" i="77"/>
  <c r="V67" i="77"/>
  <c r="CB67" i="77"/>
  <c r="Z67" i="77"/>
  <c r="CC67" i="77" s="1"/>
  <c r="AD67" i="77"/>
  <c r="CD67" i="77" s="1"/>
  <c r="AH67" i="77"/>
  <c r="CE67" i="77"/>
  <c r="AL67" i="77"/>
  <c r="CF67" i="77"/>
  <c r="F69" i="77"/>
  <c r="J69" i="77"/>
  <c r="BY69" i="77" s="1"/>
  <c r="N69" i="77"/>
  <c r="BZ69" i="77"/>
  <c r="R69" i="77"/>
  <c r="CA69" i="77"/>
  <c r="V69" i="77"/>
  <c r="CB69" i="77"/>
  <c r="Z69" i="77"/>
  <c r="CC69" i="77" s="1"/>
  <c r="AD69" i="77"/>
  <c r="CD69" i="77"/>
  <c r="AH69" i="77"/>
  <c r="AL69" i="77"/>
  <c r="CF69" i="77"/>
  <c r="F70" i="77"/>
  <c r="BX70" i="77"/>
  <c r="J70" i="77"/>
  <c r="BY70" i="77" s="1"/>
  <c r="N70" i="77"/>
  <c r="BZ70" i="77" s="1"/>
  <c r="R70" i="77"/>
  <c r="V70" i="77"/>
  <c r="CB70" i="77"/>
  <c r="Z70" i="77"/>
  <c r="CC70" i="77" s="1"/>
  <c r="AD70" i="77"/>
  <c r="CD70" i="77"/>
  <c r="AH70" i="77"/>
  <c r="CE70" i="77" s="1"/>
  <c r="AL70" i="77"/>
  <c r="CF70" i="77" s="1"/>
  <c r="F71" i="77"/>
  <c r="J71" i="77"/>
  <c r="BY71" i="77" s="1"/>
  <c r="N71" i="77"/>
  <c r="R71" i="77"/>
  <c r="CA71" i="77"/>
  <c r="V71" i="77"/>
  <c r="CB71" i="77" s="1"/>
  <c r="Z71" i="77"/>
  <c r="CC71" i="77" s="1"/>
  <c r="AD71" i="77"/>
  <c r="CD71" i="77"/>
  <c r="AH71" i="77"/>
  <c r="CE71" i="77"/>
  <c r="AL71" i="77"/>
  <c r="CF71" i="77"/>
  <c r="F74" i="77"/>
  <c r="J74" i="77"/>
  <c r="BY74" i="77" s="1"/>
  <c r="N74" i="77"/>
  <c r="BZ74" i="77" s="1"/>
  <c r="R74" i="77"/>
  <c r="CA74" i="77"/>
  <c r="V74" i="77"/>
  <c r="CB74" i="77" s="1"/>
  <c r="Z74" i="77"/>
  <c r="CC74" i="77" s="1"/>
  <c r="AD74" i="77"/>
  <c r="AH74" i="77"/>
  <c r="CE74" i="77" s="1"/>
  <c r="AL74" i="77"/>
  <c r="F75" i="77"/>
  <c r="BX75" i="77" s="1"/>
  <c r="J75" i="77"/>
  <c r="N75" i="77"/>
  <c r="BZ75" i="77"/>
  <c r="R75" i="77"/>
  <c r="CA75" i="77" s="1"/>
  <c r="V75" i="77"/>
  <c r="CB75" i="77"/>
  <c r="Z75" i="77"/>
  <c r="CC75" i="77" s="1"/>
  <c r="AD75" i="77"/>
  <c r="AH75" i="77"/>
  <c r="CE75" i="77" s="1"/>
  <c r="AL75" i="77"/>
  <c r="CF75" i="77" s="1"/>
  <c r="F77" i="77"/>
  <c r="BX77" i="77"/>
  <c r="J77" i="77"/>
  <c r="BY77" i="77" s="1"/>
  <c r="N77" i="77"/>
  <c r="BZ77" i="77" s="1"/>
  <c r="R77" i="77"/>
  <c r="CA77" i="77"/>
  <c r="V77" i="77"/>
  <c r="CB77" i="77"/>
  <c r="Z77" i="77"/>
  <c r="CC77" i="77" s="1"/>
  <c r="AD77" i="77"/>
  <c r="CD77" i="77" s="1"/>
  <c r="AH77" i="77"/>
  <c r="AL77" i="77"/>
  <c r="CF77" i="77"/>
  <c r="F79" i="77"/>
  <c r="BX79" i="77" s="1"/>
  <c r="J79" i="77"/>
  <c r="N79" i="77"/>
  <c r="R79" i="77"/>
  <c r="V79" i="77"/>
  <c r="CB79" i="77" s="1"/>
  <c r="Z79" i="77"/>
  <c r="CC79" i="77"/>
  <c r="AD79" i="77"/>
  <c r="CD79" i="77" s="1"/>
  <c r="AH79" i="77"/>
  <c r="CE79" i="77"/>
  <c r="AL79" i="77"/>
  <c r="CF79" i="77"/>
  <c r="F80" i="77"/>
  <c r="BX80" i="77" s="1"/>
  <c r="J80" i="77"/>
  <c r="N80" i="77"/>
  <c r="BZ80" i="77"/>
  <c r="R80" i="77"/>
  <c r="CA80" i="77" s="1"/>
  <c r="V80" i="77"/>
  <c r="CB80" i="77" s="1"/>
  <c r="Z80" i="77"/>
  <c r="AD80" i="77"/>
  <c r="CD80" i="77" s="1"/>
  <c r="AH80" i="77"/>
  <c r="CE80" i="77"/>
  <c r="AL80" i="77"/>
  <c r="CF80" i="77"/>
  <c r="F81" i="77"/>
  <c r="J81" i="77"/>
  <c r="BY81" i="77" s="1"/>
  <c r="N81" i="77"/>
  <c r="BZ81" i="77"/>
  <c r="R81" i="77"/>
  <c r="CA81" i="77"/>
  <c r="V81" i="77"/>
  <c r="CB81" i="77"/>
  <c r="Z81" i="77"/>
  <c r="CC81" i="77" s="1"/>
  <c r="AD81" i="77"/>
  <c r="CD81" i="77"/>
  <c r="AH81" i="77"/>
  <c r="AL81" i="77"/>
  <c r="CF81" i="77"/>
  <c r="F82" i="77"/>
  <c r="BX82" i="77"/>
  <c r="J82" i="77"/>
  <c r="BY82" i="77" s="1"/>
  <c r="N82" i="77"/>
  <c r="BZ82" i="77" s="1"/>
  <c r="R82" i="77"/>
  <c r="CA82" i="77"/>
  <c r="V82" i="77"/>
  <c r="CB82" i="77"/>
  <c r="Z82" i="77"/>
  <c r="CC82" i="77" s="1"/>
  <c r="AD82" i="77"/>
  <c r="CD82" i="77" s="1"/>
  <c r="AH82" i="77"/>
  <c r="CE82" i="77" s="1"/>
  <c r="AL82" i="77"/>
  <c r="CF82" i="77"/>
  <c r="F83" i="77"/>
  <c r="J83" i="77"/>
  <c r="N83" i="77"/>
  <c r="BZ83" i="77" s="1"/>
  <c r="R83" i="77"/>
  <c r="CA83" i="77" s="1"/>
  <c r="V83" i="77"/>
  <c r="CB83" i="77"/>
  <c r="Z83" i="77"/>
  <c r="CC83" i="77" s="1"/>
  <c r="AD83" i="77"/>
  <c r="CD83" i="77" s="1"/>
  <c r="AH83" i="77"/>
  <c r="CE83" i="77" s="1"/>
  <c r="AL83" i="77"/>
  <c r="CF83" i="77"/>
  <c r="F84" i="77"/>
  <c r="J84" i="77"/>
  <c r="BY84" i="77"/>
  <c r="N84" i="77"/>
  <c r="BZ84" i="77" s="1"/>
  <c r="R84" i="77"/>
  <c r="V84" i="77"/>
  <c r="CB84" i="77"/>
  <c r="Z84" i="77"/>
  <c r="CC84" i="77" s="1"/>
  <c r="AD84" i="77"/>
  <c r="CD84" i="77"/>
  <c r="AH84" i="77"/>
  <c r="CE84" i="77" s="1"/>
  <c r="AL84" i="77"/>
  <c r="CF84" i="77" s="1"/>
  <c r="F86" i="77"/>
  <c r="BX86" i="77" s="1"/>
  <c r="J86" i="77"/>
  <c r="BY86" i="77"/>
  <c r="N86" i="77"/>
  <c r="BZ86" i="77"/>
  <c r="R86" i="77"/>
  <c r="CA86" i="77" s="1"/>
  <c r="V86" i="77"/>
  <c r="CB86" i="77" s="1"/>
  <c r="Z86" i="77"/>
  <c r="CC86" i="77"/>
  <c r="AD86" i="77"/>
  <c r="CD86" i="77"/>
  <c r="AH86" i="77"/>
  <c r="CE86" i="77" s="1"/>
  <c r="AL86" i="77"/>
  <c r="CF86" i="77" s="1"/>
  <c r="F87" i="77"/>
  <c r="BX87" i="77"/>
  <c r="J87" i="77"/>
  <c r="BY87" i="77" s="1"/>
  <c r="N87" i="77"/>
  <c r="BZ87" i="77"/>
  <c r="R87" i="77"/>
  <c r="CA87" i="77" s="1"/>
  <c r="V87" i="77"/>
  <c r="CB87" i="77" s="1"/>
  <c r="Z87" i="77"/>
  <c r="CC87" i="77"/>
  <c r="AD87" i="77"/>
  <c r="CD87" i="77" s="1"/>
  <c r="AH87" i="77"/>
  <c r="CE87" i="77" s="1"/>
  <c r="AL87" i="77"/>
  <c r="CF87" i="77" s="1"/>
  <c r="F88" i="77"/>
  <c r="BX88" i="77"/>
  <c r="J88" i="77"/>
  <c r="BY88" i="77"/>
  <c r="N88" i="77"/>
  <c r="BZ88" i="77"/>
  <c r="R88" i="77"/>
  <c r="V88" i="77"/>
  <c r="CB88" i="77" s="1"/>
  <c r="Z88" i="77"/>
  <c r="CC88" i="77"/>
  <c r="AD88" i="77"/>
  <c r="AH88" i="77"/>
  <c r="CE88" i="77"/>
  <c r="AL88" i="77"/>
  <c r="CF88" i="77" s="1"/>
  <c r="F89" i="77"/>
  <c r="BX89" i="77"/>
  <c r="J89" i="77"/>
  <c r="BY89" i="77" s="1"/>
  <c r="N89" i="77"/>
  <c r="BZ89" i="77"/>
  <c r="R89" i="77"/>
  <c r="CA89" i="77" s="1"/>
  <c r="V89" i="77"/>
  <c r="CB89" i="77" s="1"/>
  <c r="Z89" i="77"/>
  <c r="AD89" i="77"/>
  <c r="AH89" i="77"/>
  <c r="CE89" i="77"/>
  <c r="AL89" i="77"/>
  <c r="CF89" i="77" s="1"/>
  <c r="F90" i="77"/>
  <c r="BX90" i="77" s="1"/>
  <c r="J90" i="77"/>
  <c r="BY90" i="77"/>
  <c r="N90" i="77"/>
  <c r="BZ90" i="77"/>
  <c r="R90" i="77"/>
  <c r="V90" i="77"/>
  <c r="CB90" i="77" s="1"/>
  <c r="Z90" i="77"/>
  <c r="CC90" i="77"/>
  <c r="AD90" i="77"/>
  <c r="CD90" i="77" s="1"/>
  <c r="AH90" i="77"/>
  <c r="AL90" i="77"/>
  <c r="CF90" i="77" s="1"/>
  <c r="F91" i="77"/>
  <c r="BX91" i="77" s="1"/>
  <c r="J91" i="77"/>
  <c r="N91" i="77"/>
  <c r="BZ91" i="77" s="1"/>
  <c r="R91" i="77"/>
  <c r="V91" i="77"/>
  <c r="CB91" i="77"/>
  <c r="Z91" i="77"/>
  <c r="CC91" i="77" s="1"/>
  <c r="AD91" i="77"/>
  <c r="CD91" i="77" s="1"/>
  <c r="AH91" i="77"/>
  <c r="CE91" i="77"/>
  <c r="AL91" i="77"/>
  <c r="CF91" i="77" s="1"/>
  <c r="F92" i="77"/>
  <c r="BX92" i="77" s="1"/>
  <c r="J92" i="77"/>
  <c r="N92" i="77"/>
  <c r="BZ92" i="77" s="1"/>
  <c r="R92" i="77"/>
  <c r="CA92" i="77"/>
  <c r="V92" i="77"/>
  <c r="CB92" i="77"/>
  <c r="Z92" i="77"/>
  <c r="CC92" i="77" s="1"/>
  <c r="AD92" i="77"/>
  <c r="AH92" i="77"/>
  <c r="CE92" i="77"/>
  <c r="AL92" i="77"/>
  <c r="CF92" i="77"/>
  <c r="F93" i="77"/>
  <c r="J93" i="77"/>
  <c r="BY93" i="77" s="1"/>
  <c r="N93" i="77"/>
  <c r="BZ93" i="77" s="1"/>
  <c r="R93" i="77"/>
  <c r="CA93" i="77"/>
  <c r="V93" i="77"/>
  <c r="CB93" i="77" s="1"/>
  <c r="Z93" i="77"/>
  <c r="CC93" i="77" s="1"/>
  <c r="AD93" i="77"/>
  <c r="CD93" i="77" s="1"/>
  <c r="AH93" i="77"/>
  <c r="CE93" i="77" s="1"/>
  <c r="AL93" i="77"/>
  <c r="CF93" i="77"/>
  <c r="F95" i="77"/>
  <c r="J95" i="77"/>
  <c r="BY95" i="77"/>
  <c r="N95" i="77"/>
  <c r="BZ95" i="77"/>
  <c r="R95" i="77"/>
  <c r="CA95" i="77"/>
  <c r="V95" i="77"/>
  <c r="CB95" i="77" s="1"/>
  <c r="Z95" i="77"/>
  <c r="CC95" i="77"/>
  <c r="AD95" i="77"/>
  <c r="CD95" i="77"/>
  <c r="AH95" i="77"/>
  <c r="CE95" i="77"/>
  <c r="AL95" i="77"/>
  <c r="CF95" i="77" s="1"/>
  <c r="F96" i="77"/>
  <c r="BX96" i="77"/>
  <c r="J96" i="77"/>
  <c r="N96" i="77"/>
  <c r="BZ96" i="77" s="1"/>
  <c r="R96" i="77"/>
  <c r="CA96" i="77"/>
  <c r="V96" i="77"/>
  <c r="CB96" i="77" s="1"/>
  <c r="Z96" i="77"/>
  <c r="CC96" i="77" s="1"/>
  <c r="AD96" i="77"/>
  <c r="CD96" i="77" s="1"/>
  <c r="AH96" i="77"/>
  <c r="CE96" i="77"/>
  <c r="AL96" i="77"/>
  <c r="CF96" i="77"/>
  <c r="F97" i="77"/>
  <c r="BX97" i="77" s="1"/>
  <c r="J97" i="77"/>
  <c r="BY97" i="77" s="1"/>
  <c r="N97" i="77"/>
  <c r="R97" i="77"/>
  <c r="CA97" i="77"/>
  <c r="V97" i="77"/>
  <c r="CB97" i="77" s="1"/>
  <c r="Z97" i="77"/>
  <c r="CC97" i="77"/>
  <c r="AD97" i="77"/>
  <c r="CD97" i="77" s="1"/>
  <c r="AH97" i="77"/>
  <c r="CE97" i="77"/>
  <c r="AL97" i="77"/>
  <c r="CF97" i="77"/>
  <c r="F98" i="77"/>
  <c r="J98" i="77"/>
  <c r="BY98" i="77" s="1"/>
  <c r="N98" i="77"/>
  <c r="BZ98" i="77" s="1"/>
  <c r="R98" i="77"/>
  <c r="CA98" i="77"/>
  <c r="V98" i="77"/>
  <c r="CB98" i="77" s="1"/>
  <c r="Z98" i="77"/>
  <c r="CC98" i="77"/>
  <c r="AD98" i="77"/>
  <c r="CD98" i="77" s="1"/>
  <c r="AH98" i="77"/>
  <c r="CE98" i="77"/>
  <c r="AL98" i="77"/>
  <c r="CF98" i="77" s="1"/>
  <c r="F101" i="77"/>
  <c r="BX101" i="77"/>
  <c r="J101" i="77"/>
  <c r="N101" i="77"/>
  <c r="BZ101" i="77" s="1"/>
  <c r="R101" i="77"/>
  <c r="CA101" i="77"/>
  <c r="V101" i="77"/>
  <c r="CB101" i="77"/>
  <c r="Z101" i="77"/>
  <c r="CC101" i="77"/>
  <c r="AD101" i="77"/>
  <c r="CD101" i="77" s="1"/>
  <c r="AH101" i="77"/>
  <c r="CE101" i="77"/>
  <c r="AL101" i="77"/>
  <c r="CF101" i="77"/>
  <c r="F103" i="77"/>
  <c r="BX103" i="77" s="1"/>
  <c r="J103" i="77"/>
  <c r="BY103" i="77" s="1"/>
  <c r="N103" i="77"/>
  <c r="BZ103" i="77"/>
  <c r="R103" i="77"/>
  <c r="V103" i="77"/>
  <c r="CB103" i="77"/>
  <c r="Z103" i="77"/>
  <c r="CC103" i="77" s="1"/>
  <c r="AD103" i="77"/>
  <c r="CD103" i="77" s="1"/>
  <c r="AH103" i="77"/>
  <c r="CE103" i="77" s="1"/>
  <c r="AL103" i="77"/>
  <c r="F104" i="77"/>
  <c r="BX104" i="77" s="1"/>
  <c r="J104" i="77"/>
  <c r="N104" i="77"/>
  <c r="BZ104" i="77" s="1"/>
  <c r="R104" i="77"/>
  <c r="CA104" i="77" s="1"/>
  <c r="V104" i="77"/>
  <c r="CB104" i="77"/>
  <c r="Z104" i="77"/>
  <c r="CC104" i="77"/>
  <c r="AD104" i="77"/>
  <c r="CD104" i="77" s="1"/>
  <c r="AH104" i="77"/>
  <c r="AL104" i="77"/>
  <c r="CF104" i="77"/>
  <c r="F105" i="77"/>
  <c r="BX105" i="77"/>
  <c r="J105" i="77"/>
  <c r="N105" i="77"/>
  <c r="BZ105" i="77" s="1"/>
  <c r="R105" i="77"/>
  <c r="V105" i="77"/>
  <c r="CB105" i="77"/>
  <c r="Z105" i="77"/>
  <c r="CC105" i="77" s="1"/>
  <c r="AD105" i="77"/>
  <c r="CD105" i="77" s="1"/>
  <c r="AH105" i="77"/>
  <c r="CE105" i="77" s="1"/>
  <c r="AL105" i="77"/>
  <c r="CF105" i="77"/>
  <c r="F106" i="77"/>
  <c r="BX106" i="77" s="1"/>
  <c r="J106" i="77"/>
  <c r="N106" i="77"/>
  <c r="BZ106" i="77" s="1"/>
  <c r="R106" i="77"/>
  <c r="V106" i="77"/>
  <c r="CB106" i="77"/>
  <c r="Z106" i="77"/>
  <c r="CC106" i="77" s="1"/>
  <c r="AD106" i="77"/>
  <c r="CD106" i="77" s="1"/>
  <c r="AH106" i="77"/>
  <c r="CE106" i="77" s="1"/>
  <c r="AL106" i="77"/>
  <c r="CF106" i="77"/>
  <c r="F107" i="77"/>
  <c r="BX107" i="77"/>
  <c r="J107" i="77"/>
  <c r="N107" i="77"/>
  <c r="BZ107" i="77" s="1"/>
  <c r="R107" i="77"/>
  <c r="CA107" i="77" s="1"/>
  <c r="V107" i="77"/>
  <c r="CB107" i="77"/>
  <c r="Z107" i="77"/>
  <c r="CC107" i="77" s="1"/>
  <c r="AD107" i="77"/>
  <c r="CD107" i="77" s="1"/>
  <c r="AH107" i="77"/>
  <c r="AL107" i="77"/>
  <c r="CF107" i="77"/>
  <c r="F108" i="77"/>
  <c r="BX108" i="77"/>
  <c r="J108" i="77"/>
  <c r="BY108" i="77"/>
  <c r="N108" i="77"/>
  <c r="R108" i="77"/>
  <c r="V108" i="77"/>
  <c r="CB108" i="77"/>
  <c r="Z108" i="77"/>
  <c r="CC108" i="77"/>
  <c r="AD108" i="77"/>
  <c r="CD108" i="77"/>
  <c r="AH108" i="77"/>
  <c r="CE108" i="77" s="1"/>
  <c r="AL108" i="77"/>
  <c r="CF108" i="77"/>
  <c r="F109" i="77"/>
  <c r="BX109" i="77"/>
  <c r="J109" i="77"/>
  <c r="BY109" i="77" s="1"/>
  <c r="N109" i="77"/>
  <c r="BZ109" i="77" s="1"/>
  <c r="R109" i="77"/>
  <c r="CA109" i="77"/>
  <c r="V109" i="77"/>
  <c r="Z109" i="77"/>
  <c r="CC109" i="77" s="1"/>
  <c r="AD109" i="77"/>
  <c r="CD109" i="77" s="1"/>
  <c r="AH109" i="77"/>
  <c r="CE109" i="77" s="1"/>
  <c r="AL109" i="77"/>
  <c r="CF109" i="77" s="1"/>
  <c r="F110" i="77"/>
  <c r="J110" i="77"/>
  <c r="BY110" i="77"/>
  <c r="N110" i="77"/>
  <c r="R110" i="77"/>
  <c r="CA110" i="77" s="1"/>
  <c r="V110" i="77"/>
  <c r="CB110" i="77" s="1"/>
  <c r="Z110" i="77"/>
  <c r="CC110" i="77"/>
  <c r="AD110" i="77"/>
  <c r="CD110" i="77" s="1"/>
  <c r="AH110" i="77"/>
  <c r="CE110" i="77" s="1"/>
  <c r="AL110" i="77"/>
  <c r="CF110" i="77" s="1"/>
  <c r="F111" i="77"/>
  <c r="BX111" i="77" s="1"/>
  <c r="J111" i="77"/>
  <c r="BY111" i="77"/>
  <c r="N111" i="77"/>
  <c r="BZ111" i="77" s="1"/>
  <c r="R111" i="77"/>
  <c r="CA111" i="77" s="1"/>
  <c r="V111" i="77"/>
  <c r="CB111" i="77"/>
  <c r="Z111" i="77"/>
  <c r="CC111" i="77"/>
  <c r="AD111" i="77"/>
  <c r="CD111" i="77" s="1"/>
  <c r="AH111" i="77"/>
  <c r="AL111" i="77"/>
  <c r="CF111" i="77" s="1"/>
  <c r="F113" i="77"/>
  <c r="BX113" i="77"/>
  <c r="J113" i="77"/>
  <c r="BY113" i="77"/>
  <c r="N113" i="77"/>
  <c r="BZ113" i="77"/>
  <c r="R113" i="77"/>
  <c r="CA113" i="77" s="1"/>
  <c r="V113" i="77"/>
  <c r="Z113" i="77"/>
  <c r="CC113" i="77" s="1"/>
  <c r="AD113" i="77"/>
  <c r="CD113" i="77" s="1"/>
  <c r="AH113" i="77"/>
  <c r="CE113" i="77"/>
  <c r="AL113" i="77"/>
  <c r="CF113" i="77" s="1"/>
  <c r="F115" i="77"/>
  <c r="BX115" i="77"/>
  <c r="J115" i="77"/>
  <c r="N115" i="77"/>
  <c r="BZ115" i="77"/>
  <c r="R115" i="77"/>
  <c r="V115" i="77"/>
  <c r="CB115" i="77" s="1"/>
  <c r="Z115" i="77"/>
  <c r="CC115" i="77"/>
  <c r="AD115" i="77"/>
  <c r="CD115" i="77" s="1"/>
  <c r="AH115" i="77"/>
  <c r="CE115" i="77"/>
  <c r="AL115" i="77"/>
  <c r="CF115" i="77" s="1"/>
  <c r="F116" i="77"/>
  <c r="BX116" i="77" s="1"/>
  <c r="J116" i="77"/>
  <c r="BY116" i="77" s="1"/>
  <c r="N116" i="77"/>
  <c r="BZ116" i="77"/>
  <c r="R116" i="77"/>
  <c r="V116" i="77"/>
  <c r="CB116" i="77"/>
  <c r="Z116" i="77"/>
  <c r="CC116" i="77" s="1"/>
  <c r="AD116" i="77"/>
  <c r="AH116" i="77"/>
  <c r="CE116" i="77"/>
  <c r="AL116" i="77"/>
  <c r="CF116" i="77"/>
  <c r="F117" i="77"/>
  <c r="BX117" i="77"/>
  <c r="J117" i="77"/>
  <c r="BY117" i="77" s="1"/>
  <c r="N117" i="77"/>
  <c r="BZ117" i="77"/>
  <c r="R117" i="77"/>
  <c r="CA117" i="77"/>
  <c r="V117" i="77"/>
  <c r="CB117" i="77" s="1"/>
  <c r="Z117" i="77"/>
  <c r="CC117" i="77" s="1"/>
  <c r="AD117" i="77"/>
  <c r="CD117" i="77"/>
  <c r="AH117" i="77"/>
  <c r="AL117" i="77"/>
  <c r="CF117" i="77"/>
  <c r="F118" i="77"/>
  <c r="BX118" i="77" s="1"/>
  <c r="J118" i="77"/>
  <c r="BY118" i="77"/>
  <c r="N118" i="77"/>
  <c r="BZ118" i="77"/>
  <c r="R118" i="77"/>
  <c r="CA118" i="77"/>
  <c r="V118" i="77"/>
  <c r="CB118" i="77" s="1"/>
  <c r="Z118" i="77"/>
  <c r="CC118" i="77"/>
  <c r="AD118" i="77"/>
  <c r="CD118" i="77"/>
  <c r="AH118" i="77"/>
  <c r="CE118" i="77"/>
  <c r="AL118" i="77"/>
  <c r="CF118" i="77" s="1"/>
  <c r="F119" i="77"/>
  <c r="BX119" i="77"/>
  <c r="J119" i="77"/>
  <c r="BY119" i="77"/>
  <c r="N119" i="77"/>
  <c r="BZ119" i="77"/>
  <c r="R119" i="77"/>
  <c r="CA119" i="77" s="1"/>
  <c r="V119" i="77"/>
  <c r="CB119" i="77"/>
  <c r="Z119" i="77"/>
  <c r="CC119" i="77"/>
  <c r="AD119" i="77"/>
  <c r="AH119" i="77"/>
  <c r="CE119" i="77"/>
  <c r="AL119" i="77"/>
  <c r="F120" i="77"/>
  <c r="BX120" i="77"/>
  <c r="J120" i="77"/>
  <c r="N120" i="77"/>
  <c r="BZ120" i="77"/>
  <c r="R120" i="77"/>
  <c r="CA120" i="77"/>
  <c r="V120" i="77"/>
  <c r="CB120" i="77" s="1"/>
  <c r="Z120" i="77"/>
  <c r="CC120" i="77" s="1"/>
  <c r="AD120" i="77"/>
  <c r="CD120" i="77"/>
  <c r="AH120" i="77"/>
  <c r="CE120" i="77"/>
  <c r="AL120" i="77"/>
  <c r="F121" i="77"/>
  <c r="BX121" i="77"/>
  <c r="J121" i="77"/>
  <c r="BY121" i="77"/>
  <c r="N121" i="77"/>
  <c r="R121" i="77"/>
  <c r="CA121" i="77"/>
  <c r="V121" i="77"/>
  <c r="CB121" i="77"/>
  <c r="Z121" i="77"/>
  <c r="CC121" i="77"/>
  <c r="AD121" i="77"/>
  <c r="CD121" i="77"/>
  <c r="AH121" i="77"/>
  <c r="CE121" i="77"/>
  <c r="AL121" i="77"/>
  <c r="F122" i="77"/>
  <c r="J122" i="77"/>
  <c r="BY122" i="77"/>
  <c r="N122" i="77"/>
  <c r="BZ122" i="77"/>
  <c r="R122" i="77"/>
  <c r="CA122" i="77"/>
  <c r="V122" i="77"/>
  <c r="Z122" i="77"/>
  <c r="CC122" i="77" s="1"/>
  <c r="AD122" i="77"/>
  <c r="CD122" i="77"/>
  <c r="AH122" i="77"/>
  <c r="CE122" i="77" s="1"/>
  <c r="AL122" i="77"/>
  <c r="F123" i="77"/>
  <c r="J123" i="77"/>
  <c r="BY123" i="77" s="1"/>
  <c r="N123" i="77"/>
  <c r="BZ123" i="77"/>
  <c r="R123" i="77"/>
  <c r="CA123" i="77" s="1"/>
  <c r="V123" i="77"/>
  <c r="CB123" i="77" s="1"/>
  <c r="Z123" i="77"/>
  <c r="CC123" i="77"/>
  <c r="AD123" i="77"/>
  <c r="CD123" i="77"/>
  <c r="AH123" i="77"/>
  <c r="CE123" i="77"/>
  <c r="AL123" i="77"/>
  <c r="CF123" i="77" s="1"/>
  <c r="F129" i="77"/>
  <c r="BX129" i="77"/>
  <c r="J129" i="77"/>
  <c r="BY129" i="77"/>
  <c r="N129" i="77"/>
  <c r="BZ129" i="77"/>
  <c r="R129" i="77"/>
  <c r="CA129" i="77" s="1"/>
  <c r="V129" i="77"/>
  <c r="CB129" i="77"/>
  <c r="Z129" i="77"/>
  <c r="CC129" i="77"/>
  <c r="AD129" i="77"/>
  <c r="AH129" i="77"/>
  <c r="CE129" i="77" s="1"/>
  <c r="AL129" i="77"/>
  <c r="CF129" i="77" s="1"/>
  <c r="F130" i="77"/>
  <c r="BX130" i="77" s="1"/>
  <c r="J130" i="77"/>
  <c r="BY130" i="77"/>
  <c r="N130" i="77"/>
  <c r="BZ130" i="77"/>
  <c r="R130" i="77"/>
  <c r="CA130" i="77" s="1"/>
  <c r="V130" i="77"/>
  <c r="CB130" i="77" s="1"/>
  <c r="Z130" i="77"/>
  <c r="CC130" i="77"/>
  <c r="AD130" i="77"/>
  <c r="CD130" i="77" s="1"/>
  <c r="AH130" i="77"/>
  <c r="CE130" i="77"/>
  <c r="AL130" i="77"/>
  <c r="CF130" i="77" s="1"/>
  <c r="F131" i="77"/>
  <c r="J131" i="77"/>
  <c r="N131" i="77"/>
  <c r="R131" i="77"/>
  <c r="CA131" i="77" s="1"/>
  <c r="V131" i="77"/>
  <c r="CB131" i="77"/>
  <c r="Z131" i="77"/>
  <c r="CC131" i="77"/>
  <c r="AD131" i="77"/>
  <c r="CD131" i="77"/>
  <c r="AH131" i="77"/>
  <c r="CE131" i="77" s="1"/>
  <c r="AL131" i="77"/>
  <c r="CF131" i="77" s="1"/>
  <c r="F132" i="77"/>
  <c r="BX132" i="77"/>
  <c r="J132" i="77"/>
  <c r="BY132" i="77"/>
  <c r="N132" i="77"/>
  <c r="R132" i="77"/>
  <c r="CA132" i="77"/>
  <c r="V132" i="77"/>
  <c r="Z132" i="77"/>
  <c r="CC132" i="77"/>
  <c r="AD132" i="77"/>
  <c r="CD132" i="77"/>
  <c r="AH132" i="77"/>
  <c r="CE132" i="77" s="1"/>
  <c r="AL132" i="77"/>
  <c r="CF132" i="77" s="1"/>
  <c r="M52" i="79"/>
  <c r="N52" i="79"/>
  <c r="M51" i="79"/>
  <c r="N51" i="79"/>
  <c r="M50" i="79"/>
  <c r="N50" i="79" s="1"/>
  <c r="M49" i="79"/>
  <c r="N49" i="79" s="1"/>
  <c r="M48" i="79"/>
  <c r="N48" i="79"/>
  <c r="M47" i="79"/>
  <c r="N47" i="79"/>
  <c r="M46" i="79"/>
  <c r="N46" i="79" s="1"/>
  <c r="M45" i="79"/>
  <c r="N45" i="79" s="1"/>
  <c r="M44" i="79"/>
  <c r="N44" i="79"/>
  <c r="M43" i="79"/>
  <c r="N43" i="79"/>
  <c r="M42" i="79"/>
  <c r="N42" i="79" s="1"/>
  <c r="M41" i="79"/>
  <c r="N41" i="79"/>
  <c r="M40" i="79"/>
  <c r="N40" i="79"/>
  <c r="AL10" i="77"/>
  <c r="CF10" i="77"/>
  <c r="AL8" i="77"/>
  <c r="CF8" i="77" s="1"/>
  <c r="AL7" i="77"/>
  <c r="CF7" i="77" s="1"/>
  <c r="AL6" i="77"/>
  <c r="CF6" i="77"/>
  <c r="AL5" i="77"/>
  <c r="AS5" i="77"/>
  <c r="BP30" i="77"/>
  <c r="BO30" i="77"/>
  <c r="BN30" i="77"/>
  <c r="BM30" i="77"/>
  <c r="BL30" i="77"/>
  <c r="BK30" i="77"/>
  <c r="BJ30" i="77"/>
  <c r="BI30" i="77"/>
  <c r="BH30" i="77"/>
  <c r="AU30" i="77"/>
  <c r="AR30" i="77"/>
  <c r="AO30" i="77"/>
  <c r="BP46" i="77"/>
  <c r="BO46" i="77"/>
  <c r="BN46" i="77"/>
  <c r="BM46" i="77"/>
  <c r="BL46" i="77"/>
  <c r="BK46" i="77"/>
  <c r="BJ46" i="77"/>
  <c r="BI46" i="77"/>
  <c r="BH46" i="77"/>
  <c r="AU46" i="77"/>
  <c r="AR46" i="77"/>
  <c r="AO46" i="77"/>
  <c r="BB113" i="76"/>
  <c r="BB117" i="76"/>
  <c r="BP106" i="77"/>
  <c r="BO106" i="77"/>
  <c r="BN106" i="77"/>
  <c r="BM106" i="77"/>
  <c r="BL106" i="77"/>
  <c r="BK106" i="77"/>
  <c r="BI106" i="77"/>
  <c r="BH106" i="77"/>
  <c r="AO106" i="77"/>
  <c r="BP110" i="77"/>
  <c r="BO110" i="77"/>
  <c r="BN110" i="77"/>
  <c r="BM110" i="77"/>
  <c r="BL110" i="77"/>
  <c r="BK110" i="77"/>
  <c r="BJ110" i="77"/>
  <c r="BI110" i="77"/>
  <c r="BH110" i="77"/>
  <c r="AU110" i="77"/>
  <c r="AR110" i="77"/>
  <c r="AO110" i="77"/>
  <c r="BB97" i="76"/>
  <c r="BP89" i="77"/>
  <c r="BO89" i="77"/>
  <c r="BN89" i="77"/>
  <c r="BM89" i="77"/>
  <c r="BL89" i="77"/>
  <c r="BK89" i="77"/>
  <c r="BJ89" i="77"/>
  <c r="BI89" i="77"/>
  <c r="BH89" i="77"/>
  <c r="AU89" i="77"/>
  <c r="AR89" i="77"/>
  <c r="AX89" i="77" s="1"/>
  <c r="AO89" i="77"/>
  <c r="BP130" i="77"/>
  <c r="BO130" i="77"/>
  <c r="BN130" i="77"/>
  <c r="BM130" i="77"/>
  <c r="BL130" i="77"/>
  <c r="BK130" i="77"/>
  <c r="BJ130" i="77"/>
  <c r="BI130" i="77"/>
  <c r="BH130" i="77"/>
  <c r="AU130" i="77"/>
  <c r="AR130" i="77"/>
  <c r="AW130" i="77"/>
  <c r="AO130" i="77"/>
  <c r="BP84" i="77"/>
  <c r="BO84" i="77"/>
  <c r="BN84" i="77"/>
  <c r="BM84" i="77"/>
  <c r="BL84" i="77"/>
  <c r="BK84" i="77"/>
  <c r="BJ84" i="77"/>
  <c r="BI84" i="77"/>
  <c r="BH84" i="77"/>
  <c r="AU84" i="77"/>
  <c r="AR84" i="77"/>
  <c r="AZ84" i="77"/>
  <c r="AO84" i="77"/>
  <c r="AO109" i="77"/>
  <c r="BP109" i="77"/>
  <c r="BO109" i="77"/>
  <c r="BN109" i="77"/>
  <c r="BM109" i="77"/>
  <c r="BL109" i="77"/>
  <c r="BK109" i="77"/>
  <c r="BJ109" i="77"/>
  <c r="BI109" i="77"/>
  <c r="BH109" i="77"/>
  <c r="AU109" i="77"/>
  <c r="AR109" i="77"/>
  <c r="AX109" i="77" s="1"/>
  <c r="BP47" i="77"/>
  <c r="BO47" i="77"/>
  <c r="BN47" i="77"/>
  <c r="BM47" i="77"/>
  <c r="BL47" i="77"/>
  <c r="BK47" i="77"/>
  <c r="BJ47" i="77"/>
  <c r="BI47" i="77"/>
  <c r="BH47" i="77"/>
  <c r="AU47" i="77"/>
  <c r="AR47" i="77"/>
  <c r="AW47" i="77"/>
  <c r="AO47" i="77"/>
  <c r="BB53" i="76"/>
  <c r="BP48" i="77"/>
  <c r="BO48" i="77"/>
  <c r="BN48" i="77"/>
  <c r="BM48" i="77"/>
  <c r="BL48" i="77"/>
  <c r="BK48" i="77"/>
  <c r="BJ48" i="77"/>
  <c r="BI48" i="77"/>
  <c r="BH48" i="77"/>
  <c r="AU48" i="77"/>
  <c r="AR48" i="77"/>
  <c r="AX48" i="77"/>
  <c r="AO48" i="77"/>
  <c r="CI48" i="77"/>
  <c r="BP80" i="77"/>
  <c r="BO80" i="77"/>
  <c r="BN80" i="77"/>
  <c r="BM80" i="77"/>
  <c r="BL80" i="77"/>
  <c r="BK80" i="77"/>
  <c r="BJ80" i="77"/>
  <c r="BI80" i="77"/>
  <c r="BH80" i="77"/>
  <c r="AU80" i="77"/>
  <c r="AR80" i="77"/>
  <c r="AX80" i="77" s="1"/>
  <c r="AO80" i="77"/>
  <c r="CL80" i="77"/>
  <c r="BB136" i="76"/>
  <c r="BP87" i="77"/>
  <c r="BO87" i="77"/>
  <c r="BN87" i="77"/>
  <c r="BM87" i="77"/>
  <c r="BL87" i="77"/>
  <c r="BK87" i="77"/>
  <c r="BJ87" i="77"/>
  <c r="BI87" i="77"/>
  <c r="BH87" i="77"/>
  <c r="AU87" i="77"/>
  <c r="AR87" i="77"/>
  <c r="AW87" i="77" s="1"/>
  <c r="AZ87" i="77"/>
  <c r="AO87" i="77"/>
  <c r="BP14" i="77"/>
  <c r="BO14" i="77"/>
  <c r="BN14" i="77"/>
  <c r="BM14" i="77"/>
  <c r="BL14" i="77"/>
  <c r="BK14" i="77"/>
  <c r="BJ14" i="77"/>
  <c r="BI14" i="77"/>
  <c r="BH14" i="77"/>
  <c r="AU14" i="77"/>
  <c r="AR14" i="77"/>
  <c r="AO14" i="77"/>
  <c r="BP74" i="77"/>
  <c r="BO74" i="77"/>
  <c r="BN74" i="77"/>
  <c r="BM74" i="77"/>
  <c r="BL74" i="77"/>
  <c r="BK74" i="77"/>
  <c r="BJ74" i="77"/>
  <c r="BI74" i="77"/>
  <c r="BH74" i="77"/>
  <c r="AU74" i="77"/>
  <c r="AR74" i="77"/>
  <c r="AO74" i="77"/>
  <c r="AO8" i="76"/>
  <c r="AK8" i="76"/>
  <c r="AG8" i="76"/>
  <c r="AC8" i="76"/>
  <c r="Y8" i="76"/>
  <c r="U8" i="76"/>
  <c r="Q8" i="76"/>
  <c r="M8" i="76"/>
  <c r="I8" i="76"/>
  <c r="AH10" i="77"/>
  <c r="CE10" i="77"/>
  <c r="AH8" i="77"/>
  <c r="CE8" i="77" s="1"/>
  <c r="AH7" i="77"/>
  <c r="CE7" i="77"/>
  <c r="AH6" i="77"/>
  <c r="CE6" i="77"/>
  <c r="AD10" i="77"/>
  <c r="CD10" i="77"/>
  <c r="AD8" i="77"/>
  <c r="CD8" i="77" s="1"/>
  <c r="AD7" i="77"/>
  <c r="CD7" i="77" s="1"/>
  <c r="AD6" i="77"/>
  <c r="CD6" i="77"/>
  <c r="Z10" i="77"/>
  <c r="CC10" i="77"/>
  <c r="Z8" i="77"/>
  <c r="CC8" i="77" s="1"/>
  <c r="Z7" i="77"/>
  <c r="CC7" i="77" s="1"/>
  <c r="Z6" i="77"/>
  <c r="CC6" i="77"/>
  <c r="V10" i="77"/>
  <c r="CB10" i="77"/>
  <c r="V8" i="77"/>
  <c r="V7" i="77"/>
  <c r="CB7" i="77"/>
  <c r="V6" i="77"/>
  <c r="CB6" i="77" s="1"/>
  <c r="R10" i="77"/>
  <c r="CA10" i="77"/>
  <c r="R8" i="77"/>
  <c r="CA8" i="77"/>
  <c r="R7" i="77"/>
  <c r="CA7" i="77" s="1"/>
  <c r="R6" i="77"/>
  <c r="CA6" i="77" s="1"/>
  <c r="N10" i="77"/>
  <c r="N8" i="77"/>
  <c r="BZ8" i="77"/>
  <c r="N7" i="77"/>
  <c r="N6" i="77"/>
  <c r="BZ6" i="77"/>
  <c r="J10" i="77"/>
  <c r="BY10" i="77" s="1"/>
  <c r="J8" i="77"/>
  <c r="BY8" i="77"/>
  <c r="J7" i="77"/>
  <c r="J6" i="77"/>
  <c r="BY6" i="77"/>
  <c r="F7" i="77"/>
  <c r="F8" i="77"/>
  <c r="BX8" i="77"/>
  <c r="F10" i="77"/>
  <c r="BX10" i="77"/>
  <c r="F6" i="77"/>
  <c r="BX6" i="77"/>
  <c r="AL195" i="77"/>
  <c r="CF195" i="77"/>
  <c r="AH195" i="77"/>
  <c r="CE195" i="77"/>
  <c r="AD195" i="77"/>
  <c r="CD195" i="77"/>
  <c r="Z195" i="77"/>
  <c r="CC195" i="77"/>
  <c r="V195" i="77"/>
  <c r="CB195" i="77"/>
  <c r="R195" i="77"/>
  <c r="CA195" i="77"/>
  <c r="N195" i="77"/>
  <c r="BZ195" i="77"/>
  <c r="J195" i="77"/>
  <c r="F195" i="77"/>
  <c r="BX195" i="77"/>
  <c r="AL194" i="77"/>
  <c r="CF194" i="77" s="1"/>
  <c r="AH194" i="77"/>
  <c r="CE194" i="77"/>
  <c r="AD194" i="77"/>
  <c r="CD194" i="77" s="1"/>
  <c r="Z194" i="77"/>
  <c r="CC194" i="77"/>
  <c r="V194" i="77"/>
  <c r="CB194" i="77" s="1"/>
  <c r="R194" i="77"/>
  <c r="CA194" i="77"/>
  <c r="N194" i="77"/>
  <c r="BZ194" i="77"/>
  <c r="J194" i="77"/>
  <c r="BY194" i="77" s="1"/>
  <c r="F194" i="77"/>
  <c r="AL193" i="77"/>
  <c r="CF193" i="77"/>
  <c r="AH193" i="77"/>
  <c r="CE193" i="77"/>
  <c r="AD193" i="77"/>
  <c r="CD193" i="77" s="1"/>
  <c r="Z193" i="77"/>
  <c r="CC193" i="77"/>
  <c r="V193" i="77"/>
  <c r="CB193" i="77"/>
  <c r="R193" i="77"/>
  <c r="CA193" i="77"/>
  <c r="N193" i="77"/>
  <c r="BZ193" i="77" s="1"/>
  <c r="J193" i="77"/>
  <c r="F193" i="77"/>
  <c r="BX193" i="77" s="1"/>
  <c r="AL192" i="77"/>
  <c r="CF192" i="77"/>
  <c r="AH192" i="77"/>
  <c r="CE192" i="77"/>
  <c r="AD192" i="77"/>
  <c r="CD192" i="77" s="1"/>
  <c r="Z192" i="77"/>
  <c r="CC192" i="77" s="1"/>
  <c r="V192" i="77"/>
  <c r="CB192" i="77"/>
  <c r="R192" i="77"/>
  <c r="CA192" i="77" s="1"/>
  <c r="N192" i="77"/>
  <c r="BZ192" i="77" s="1"/>
  <c r="J192" i="77"/>
  <c r="F192" i="77"/>
  <c r="BX192" i="77"/>
  <c r="AL191" i="77"/>
  <c r="CF191" i="77"/>
  <c r="AH191" i="77"/>
  <c r="CE191" i="77"/>
  <c r="AD191" i="77"/>
  <c r="CD191" i="77" s="1"/>
  <c r="Z191" i="77"/>
  <c r="CC191" i="77"/>
  <c r="V191" i="77"/>
  <c r="R191" i="77"/>
  <c r="N191" i="77"/>
  <c r="BZ191" i="77"/>
  <c r="J191" i="77"/>
  <c r="BY191" i="77" s="1"/>
  <c r="F191" i="77"/>
  <c r="BX191" i="77"/>
  <c r="AL190" i="77"/>
  <c r="CF190" i="77"/>
  <c r="AH190" i="77"/>
  <c r="CE190" i="77"/>
  <c r="AD190" i="77"/>
  <c r="CD190" i="77" s="1"/>
  <c r="Z190" i="77"/>
  <c r="CC190" i="77"/>
  <c r="V190" i="77"/>
  <c r="CB190" i="77"/>
  <c r="R190" i="77"/>
  <c r="CA190" i="77"/>
  <c r="N190" i="77"/>
  <c r="BZ190" i="77" s="1"/>
  <c r="J190" i="77"/>
  <c r="BY190" i="77"/>
  <c r="F190" i="77"/>
  <c r="AL189" i="77"/>
  <c r="CF189" i="77" s="1"/>
  <c r="AH189" i="77"/>
  <c r="CE189" i="77"/>
  <c r="AD189" i="77"/>
  <c r="CD189" i="77" s="1"/>
  <c r="Z189" i="77"/>
  <c r="V189" i="77"/>
  <c r="CB189" i="77"/>
  <c r="R189" i="77"/>
  <c r="N189" i="77"/>
  <c r="BZ189" i="77"/>
  <c r="J189" i="77"/>
  <c r="BY189" i="77" s="1"/>
  <c r="F189" i="77"/>
  <c r="BX189" i="77"/>
  <c r="AL188" i="77"/>
  <c r="CF188" i="77"/>
  <c r="AH188" i="77"/>
  <c r="CE188" i="77" s="1"/>
  <c r="AD188" i="77"/>
  <c r="Z188" i="77"/>
  <c r="CC188" i="77"/>
  <c r="V188" i="77"/>
  <c r="CB188" i="77"/>
  <c r="R188" i="77"/>
  <c r="CA188" i="77"/>
  <c r="N188" i="77"/>
  <c r="BZ188" i="77"/>
  <c r="J188" i="77"/>
  <c r="BY188" i="77"/>
  <c r="F188" i="77"/>
  <c r="BX188" i="77"/>
  <c r="AL187" i="77"/>
  <c r="CF187" i="77"/>
  <c r="AH187" i="77"/>
  <c r="CE187" i="77"/>
  <c r="AD187" i="77"/>
  <c r="Z187" i="77"/>
  <c r="CC187" i="77"/>
  <c r="V187" i="77"/>
  <c r="R187" i="77"/>
  <c r="CA187" i="77"/>
  <c r="N187" i="77"/>
  <c r="BZ187" i="77"/>
  <c r="J187" i="77"/>
  <c r="BY187" i="77"/>
  <c r="F187" i="77"/>
  <c r="BX187" i="77"/>
  <c r="AL186" i="77"/>
  <c r="CF186" i="77"/>
  <c r="AH186" i="77"/>
  <c r="CE186" i="77"/>
  <c r="AD186" i="77"/>
  <c r="CD186" i="77"/>
  <c r="Z186" i="77"/>
  <c r="CC186" i="77"/>
  <c r="V186" i="77"/>
  <c r="CB186" i="77"/>
  <c r="R186" i="77"/>
  <c r="N186" i="77"/>
  <c r="BZ186" i="77" s="1"/>
  <c r="J186" i="77"/>
  <c r="BY186" i="77"/>
  <c r="F186" i="77"/>
  <c r="BX186" i="77"/>
  <c r="AL185" i="77"/>
  <c r="CF185" i="77"/>
  <c r="AH185" i="77"/>
  <c r="CE185" i="77" s="1"/>
  <c r="AD185" i="77"/>
  <c r="Z185" i="77"/>
  <c r="CC185" i="77" s="1"/>
  <c r="V185" i="77"/>
  <c r="CB185" i="77"/>
  <c r="R185" i="77"/>
  <c r="CA185" i="77"/>
  <c r="N185" i="77"/>
  <c r="BZ185" i="77"/>
  <c r="J185" i="77"/>
  <c r="BY185" i="77" s="1"/>
  <c r="F185" i="77"/>
  <c r="BX185" i="77"/>
  <c r="AL336" i="77"/>
  <c r="CF336" i="77"/>
  <c r="AH336" i="77"/>
  <c r="CE336" i="77"/>
  <c r="AD336" i="77"/>
  <c r="CD336" i="77" s="1"/>
  <c r="Z336" i="77"/>
  <c r="CC336" i="77"/>
  <c r="V336" i="77"/>
  <c r="CB336" i="77"/>
  <c r="R336" i="77"/>
  <c r="CA336" i="77"/>
  <c r="N336" i="77"/>
  <c r="BZ336" i="77" s="1"/>
  <c r="J336" i="77"/>
  <c r="BY336" i="77"/>
  <c r="F336" i="77"/>
  <c r="AL335" i="77"/>
  <c r="CF335" i="77" s="1"/>
  <c r="AH335" i="77"/>
  <c r="CE335" i="77"/>
  <c r="AD335" i="77"/>
  <c r="CD335" i="77" s="1"/>
  <c r="Z335" i="77"/>
  <c r="V335" i="77"/>
  <c r="CB335" i="77"/>
  <c r="R335" i="77"/>
  <c r="CA335" i="77"/>
  <c r="N335" i="77"/>
  <c r="BZ335" i="77"/>
  <c r="J335" i="77"/>
  <c r="BY335" i="77" s="1"/>
  <c r="F335" i="77"/>
  <c r="AL334" i="77"/>
  <c r="CF334" i="77" s="1"/>
  <c r="AH334" i="77"/>
  <c r="AD334" i="77"/>
  <c r="CD334" i="77"/>
  <c r="Z334" i="77"/>
  <c r="CC334" i="77" s="1"/>
  <c r="V334" i="77"/>
  <c r="CB334" i="77"/>
  <c r="R334" i="77"/>
  <c r="CA334" i="77"/>
  <c r="N334" i="77"/>
  <c r="BZ334" i="77"/>
  <c r="J334" i="77"/>
  <c r="BY334" i="77" s="1"/>
  <c r="F334" i="77"/>
  <c r="BX334" i="77"/>
  <c r="AL333" i="77"/>
  <c r="CF333" i="77"/>
  <c r="AH333" i="77"/>
  <c r="CE333" i="77"/>
  <c r="AD333" i="77"/>
  <c r="CD333" i="77" s="1"/>
  <c r="Z333" i="77"/>
  <c r="CC333" i="77"/>
  <c r="V333" i="77"/>
  <c r="CB333" i="77"/>
  <c r="R333" i="77"/>
  <c r="CA333" i="77"/>
  <c r="N333" i="77"/>
  <c r="BZ333" i="77" s="1"/>
  <c r="J333" i="77"/>
  <c r="BY333" i="77"/>
  <c r="F333" i="77"/>
  <c r="AL332" i="77"/>
  <c r="CF332" i="77"/>
  <c r="AH332" i="77"/>
  <c r="CE332" i="77" s="1"/>
  <c r="AD332" i="77"/>
  <c r="Z332" i="77"/>
  <c r="CC332" i="77"/>
  <c r="V332" i="77"/>
  <c r="CB332" i="77"/>
  <c r="R332" i="77"/>
  <c r="N332" i="77"/>
  <c r="BZ332" i="77" s="1"/>
  <c r="J332" i="77"/>
  <c r="F332" i="77"/>
  <c r="BX332" i="77"/>
  <c r="AL331" i="77"/>
  <c r="CF331" i="77"/>
  <c r="AH331" i="77"/>
  <c r="CE331" i="77"/>
  <c r="AD331" i="77"/>
  <c r="CD331" i="77" s="1"/>
  <c r="Z331" i="77"/>
  <c r="CC331" i="77"/>
  <c r="V331" i="77"/>
  <c r="CB331" i="77"/>
  <c r="R331" i="77"/>
  <c r="CA331" i="77"/>
  <c r="BS331" i="77" s="1"/>
  <c r="N331" i="77"/>
  <c r="BZ331" i="77" s="1"/>
  <c r="J331" i="77"/>
  <c r="BY331" i="77" s="1"/>
  <c r="F331" i="77"/>
  <c r="BX331" i="77"/>
  <c r="AL330" i="77"/>
  <c r="CF330" i="77"/>
  <c r="AH330" i="77"/>
  <c r="CE330" i="77" s="1"/>
  <c r="AD330" i="77"/>
  <c r="CD330" i="77" s="1"/>
  <c r="Z330" i="77"/>
  <c r="CC330" i="77"/>
  <c r="V330" i="77"/>
  <c r="CB330" i="77" s="1"/>
  <c r="R330" i="77"/>
  <c r="N330" i="77"/>
  <c r="J330" i="77"/>
  <c r="BY330" i="77" s="1"/>
  <c r="F330" i="77"/>
  <c r="BX330" i="77"/>
  <c r="AL329" i="77"/>
  <c r="CF329" i="77"/>
  <c r="AH329" i="77"/>
  <c r="CE329" i="77"/>
  <c r="AD329" i="77"/>
  <c r="CD329" i="77" s="1"/>
  <c r="Z329" i="77"/>
  <c r="CC329" i="77" s="1"/>
  <c r="V329" i="77"/>
  <c r="CB329" i="77"/>
  <c r="R329" i="77"/>
  <c r="CA329" i="77" s="1"/>
  <c r="N329" i="77"/>
  <c r="J329" i="77"/>
  <c r="BY329" i="77"/>
  <c r="F329" i="77"/>
  <c r="BX329" i="77"/>
  <c r="AH328" i="77"/>
  <c r="CE328" i="77"/>
  <c r="AD328" i="77"/>
  <c r="CD328" i="77"/>
  <c r="Z328" i="77"/>
  <c r="CC328" i="77"/>
  <c r="V328" i="77"/>
  <c r="CB328" i="77"/>
  <c r="R328" i="77"/>
  <c r="CA328" i="77"/>
  <c r="N328" i="77"/>
  <c r="J328" i="77"/>
  <c r="BY328" i="77" s="1"/>
  <c r="F328" i="77"/>
  <c r="AL327" i="77"/>
  <c r="CF327" i="77" s="1"/>
  <c r="AH327" i="77"/>
  <c r="CE327" i="77"/>
  <c r="AD327" i="77"/>
  <c r="CD327" i="77" s="1"/>
  <c r="Z327" i="77"/>
  <c r="V327" i="77"/>
  <c r="CB327" i="77" s="1"/>
  <c r="R327" i="77"/>
  <c r="CA327" i="77"/>
  <c r="N327" i="77"/>
  <c r="J327" i="77"/>
  <c r="BY327" i="77" s="1"/>
  <c r="F327" i="77"/>
  <c r="BX327" i="77"/>
  <c r="AL326" i="77"/>
  <c r="CF326" i="77" s="1"/>
  <c r="AH326" i="77"/>
  <c r="CE326" i="77"/>
  <c r="AD326" i="77"/>
  <c r="CD326" i="77" s="1"/>
  <c r="Z326" i="77"/>
  <c r="CC326" i="77"/>
  <c r="V326" i="77"/>
  <c r="CB326" i="77" s="1"/>
  <c r="R326" i="77"/>
  <c r="CA326" i="77"/>
  <c r="N326" i="77"/>
  <c r="J326" i="77"/>
  <c r="BY326" i="77" s="1"/>
  <c r="F326" i="77"/>
  <c r="BX326" i="77"/>
  <c r="AL325" i="77"/>
  <c r="CF325" i="77" s="1"/>
  <c r="AH325" i="77"/>
  <c r="CE325" i="77"/>
  <c r="AD325" i="77"/>
  <c r="CD325" i="77" s="1"/>
  <c r="Z325" i="77"/>
  <c r="CC325" i="77"/>
  <c r="V325" i="77"/>
  <c r="CB325" i="77" s="1"/>
  <c r="R325" i="77"/>
  <c r="N325" i="77"/>
  <c r="BZ325" i="77"/>
  <c r="J325" i="77"/>
  <c r="F325" i="77"/>
  <c r="BX325" i="77"/>
  <c r="AL324" i="77"/>
  <c r="CF324" i="77" s="1"/>
  <c r="AH324" i="77"/>
  <c r="CE324" i="77"/>
  <c r="AD324" i="77"/>
  <c r="CD324" i="77" s="1"/>
  <c r="Z324" i="77"/>
  <c r="CC324" i="77" s="1"/>
  <c r="V324" i="77"/>
  <c r="CB324" i="77" s="1"/>
  <c r="R324" i="77"/>
  <c r="CA324" i="77" s="1"/>
  <c r="N324" i="77"/>
  <c r="BZ324" i="77" s="1"/>
  <c r="J324" i="77"/>
  <c r="F324" i="77"/>
  <c r="AL323" i="77"/>
  <c r="CF323" i="77"/>
  <c r="AH323" i="77"/>
  <c r="CE323" i="77" s="1"/>
  <c r="AD323" i="77"/>
  <c r="CD323" i="77" s="1"/>
  <c r="Z323" i="77"/>
  <c r="V323" i="77"/>
  <c r="CB323" i="77"/>
  <c r="R323" i="77"/>
  <c r="CA323" i="77"/>
  <c r="N323" i="77"/>
  <c r="BZ323" i="77" s="1"/>
  <c r="J323" i="77"/>
  <c r="BY323" i="77"/>
  <c r="F323" i="77"/>
  <c r="BX323" i="77" s="1"/>
  <c r="AL322" i="77"/>
  <c r="CF322" i="77"/>
  <c r="AH322" i="77"/>
  <c r="CE322" i="77" s="1"/>
  <c r="AD322" i="77"/>
  <c r="CD322" i="77"/>
  <c r="Z322" i="77"/>
  <c r="CC322" i="77" s="1"/>
  <c r="V322" i="77"/>
  <c r="CB322" i="77" s="1"/>
  <c r="R322" i="77"/>
  <c r="CA322" i="77" s="1"/>
  <c r="N322" i="77"/>
  <c r="BZ322" i="77"/>
  <c r="J322" i="77"/>
  <c r="BY322" i="77" s="1"/>
  <c r="F322" i="77"/>
  <c r="AL321" i="77"/>
  <c r="CF321" i="77" s="1"/>
  <c r="AH321" i="77"/>
  <c r="CE321" i="77"/>
  <c r="AD321" i="77"/>
  <c r="CD321" i="77"/>
  <c r="Z321" i="77"/>
  <c r="V321" i="77"/>
  <c r="CB321" i="77"/>
  <c r="R321" i="77"/>
  <c r="CA321" i="77" s="1"/>
  <c r="N321" i="77"/>
  <c r="BZ321" i="77" s="1"/>
  <c r="J321" i="77"/>
  <c r="F321" i="77"/>
  <c r="BX321" i="77" s="1"/>
  <c r="AH320" i="77"/>
  <c r="CE320" i="77"/>
  <c r="AD320" i="77"/>
  <c r="CD320" i="77"/>
  <c r="Z320" i="77"/>
  <c r="CC320" i="77"/>
  <c r="V320" i="77"/>
  <c r="R320" i="77"/>
  <c r="CA320" i="77"/>
  <c r="N320" i="77"/>
  <c r="BZ320" i="77" s="1"/>
  <c r="J320" i="77"/>
  <c r="BY320" i="77" s="1"/>
  <c r="F320" i="77"/>
  <c r="BX320" i="77"/>
  <c r="AL319" i="77"/>
  <c r="CF319" i="77" s="1"/>
  <c r="AH319" i="77"/>
  <c r="CE319" i="77" s="1"/>
  <c r="AD319" i="77"/>
  <c r="CD319" i="77"/>
  <c r="Z319" i="77"/>
  <c r="CC319" i="77" s="1"/>
  <c r="V319" i="77"/>
  <c r="CB319" i="77"/>
  <c r="R319" i="77"/>
  <c r="CA319" i="77" s="1"/>
  <c r="N319" i="77"/>
  <c r="BZ319" i="77"/>
  <c r="J319" i="77"/>
  <c r="BY319" i="77" s="1"/>
  <c r="F319" i="77"/>
  <c r="BX319" i="77"/>
  <c r="AL318" i="77"/>
  <c r="CF318" i="77" s="1"/>
  <c r="AH318" i="77"/>
  <c r="CE318" i="77"/>
  <c r="AD318" i="77"/>
  <c r="CD318" i="77" s="1"/>
  <c r="Z318" i="77"/>
  <c r="V318" i="77"/>
  <c r="CB318" i="77"/>
  <c r="R318" i="77"/>
  <c r="N318" i="77"/>
  <c r="BZ318" i="77"/>
  <c r="J318" i="77"/>
  <c r="BY318" i="77" s="1"/>
  <c r="F318" i="77"/>
  <c r="BX318" i="77" s="1"/>
  <c r="AL317" i="77"/>
  <c r="CF317" i="77" s="1"/>
  <c r="AH317" i="77"/>
  <c r="CE317" i="77" s="1"/>
  <c r="AD317" i="77"/>
  <c r="Z317" i="77"/>
  <c r="CC317" i="77" s="1"/>
  <c r="V317" i="77"/>
  <c r="CB317" i="77" s="1"/>
  <c r="R317" i="77"/>
  <c r="N317" i="77"/>
  <c r="BZ317" i="77" s="1"/>
  <c r="J317" i="77"/>
  <c r="BY317" i="77"/>
  <c r="F317" i="77"/>
  <c r="BX317" i="77" s="1"/>
  <c r="AL316" i="77"/>
  <c r="CF316" i="77" s="1"/>
  <c r="AH316" i="77"/>
  <c r="CE316" i="77"/>
  <c r="AD316" i="77"/>
  <c r="CD316" i="77"/>
  <c r="Z316" i="77"/>
  <c r="CC316" i="77" s="1"/>
  <c r="V316" i="77"/>
  <c r="CB316" i="77" s="1"/>
  <c r="R316" i="77"/>
  <c r="CA316" i="77"/>
  <c r="N316" i="77"/>
  <c r="BZ316" i="77" s="1"/>
  <c r="J316" i="77"/>
  <c r="F316" i="77"/>
  <c r="BX316" i="77"/>
  <c r="AL315" i="77"/>
  <c r="AH315" i="77"/>
  <c r="CE315" i="77"/>
  <c r="AD315" i="77"/>
  <c r="CD315" i="77" s="1"/>
  <c r="Z315" i="77"/>
  <c r="CC315" i="77"/>
  <c r="V315" i="77"/>
  <c r="CB315" i="77" s="1"/>
  <c r="R315" i="77"/>
  <c r="CA315" i="77" s="1"/>
  <c r="N315" i="77"/>
  <c r="BZ315" i="77"/>
  <c r="J315" i="77"/>
  <c r="BY315" i="77"/>
  <c r="F315" i="77"/>
  <c r="AS315" i="77" s="1"/>
  <c r="AL314" i="77"/>
  <c r="CF314" i="77" s="1"/>
  <c r="AH314" i="77"/>
  <c r="CE314" i="77"/>
  <c r="AD314" i="77"/>
  <c r="CD314" i="77"/>
  <c r="Z314" i="77"/>
  <c r="CC314" i="77"/>
  <c r="V314" i="77"/>
  <c r="CB314" i="77" s="1"/>
  <c r="R314" i="77"/>
  <c r="CA314" i="77"/>
  <c r="N314" i="77"/>
  <c r="BZ314" i="77"/>
  <c r="J314" i="77"/>
  <c r="BY314" i="77" s="1"/>
  <c r="F314" i="77"/>
  <c r="BX314" i="77" s="1"/>
  <c r="AL313" i="77"/>
  <c r="CF313" i="77"/>
  <c r="AH313" i="77"/>
  <c r="CE313" i="77"/>
  <c r="AD313" i="77"/>
  <c r="CD313" i="77" s="1"/>
  <c r="Z313" i="77"/>
  <c r="CC313" i="77" s="1"/>
  <c r="V313" i="77"/>
  <c r="CB313" i="77"/>
  <c r="R313" i="77"/>
  <c r="N313" i="77"/>
  <c r="BZ313" i="77"/>
  <c r="J313" i="77"/>
  <c r="BY313" i="77" s="1"/>
  <c r="F313" i="77"/>
  <c r="AL312" i="77"/>
  <c r="CF312" i="77"/>
  <c r="AH312" i="77"/>
  <c r="CE312" i="77"/>
  <c r="AD312" i="77"/>
  <c r="CD312" i="77" s="1"/>
  <c r="Z312" i="77"/>
  <c r="CC312" i="77" s="1"/>
  <c r="V312" i="77"/>
  <c r="CB312" i="77"/>
  <c r="R312" i="77"/>
  <c r="CA312" i="77"/>
  <c r="N312" i="77"/>
  <c r="J312" i="77"/>
  <c r="BY312" i="77" s="1"/>
  <c r="F312" i="77"/>
  <c r="BX312" i="77"/>
  <c r="AH311" i="77"/>
  <c r="CE311" i="77" s="1"/>
  <c r="AD311" i="77"/>
  <c r="CD311" i="77"/>
  <c r="Z311" i="77"/>
  <c r="CC311" i="77" s="1"/>
  <c r="V311" i="77"/>
  <c r="R311" i="77"/>
  <c r="CA311" i="77"/>
  <c r="N311" i="77"/>
  <c r="BZ311" i="77"/>
  <c r="J311" i="77"/>
  <c r="BY311" i="77"/>
  <c r="F311" i="77"/>
  <c r="AL310" i="77"/>
  <c r="CF310" i="77"/>
  <c r="AH310" i="77"/>
  <c r="CE310" i="77" s="1"/>
  <c r="AD310" i="77"/>
  <c r="CD310" i="77"/>
  <c r="Z310" i="77"/>
  <c r="CC310" i="77" s="1"/>
  <c r="V310" i="77"/>
  <c r="CB310" i="77"/>
  <c r="R310" i="77"/>
  <c r="CA310" i="77" s="1"/>
  <c r="N310" i="77"/>
  <c r="BZ310" i="77"/>
  <c r="J310" i="77"/>
  <c r="F310" i="77"/>
  <c r="AL309" i="77"/>
  <c r="CF309" i="77"/>
  <c r="AH309" i="77"/>
  <c r="CE309" i="77" s="1"/>
  <c r="AD309" i="77"/>
  <c r="CD309" i="77"/>
  <c r="Z309" i="77"/>
  <c r="CC309" i="77" s="1"/>
  <c r="V309" i="77"/>
  <c r="R309" i="77"/>
  <c r="CA309" i="77"/>
  <c r="N309" i="77"/>
  <c r="BZ309" i="77"/>
  <c r="J309" i="77"/>
  <c r="BY309" i="77"/>
  <c r="F309" i="77"/>
  <c r="BX309" i="77" s="1"/>
  <c r="AL308" i="77"/>
  <c r="CF308" i="77"/>
  <c r="AH308" i="77"/>
  <c r="CE308" i="77"/>
  <c r="AD308" i="77"/>
  <c r="CD308" i="77"/>
  <c r="Z308" i="77"/>
  <c r="CC308" i="77" s="1"/>
  <c r="V308" i="77"/>
  <c r="CB308" i="77"/>
  <c r="R308" i="77"/>
  <c r="CA308" i="77"/>
  <c r="N308" i="77"/>
  <c r="BZ308" i="77" s="1"/>
  <c r="J308" i="77"/>
  <c r="BY308" i="77" s="1"/>
  <c r="F308" i="77"/>
  <c r="BX308" i="77" s="1"/>
  <c r="AL307" i="77"/>
  <c r="CF307" i="77"/>
  <c r="AH307" i="77"/>
  <c r="CE307" i="77" s="1"/>
  <c r="AD307" i="77"/>
  <c r="CD307" i="77"/>
  <c r="Z307" i="77"/>
  <c r="CC307" i="77" s="1"/>
  <c r="V307" i="77"/>
  <c r="CB307" i="77"/>
  <c r="R307" i="77"/>
  <c r="CA307" i="77" s="1"/>
  <c r="N307" i="77"/>
  <c r="BZ307" i="77"/>
  <c r="J307" i="77"/>
  <c r="BY307" i="77" s="1"/>
  <c r="F307" i="77"/>
  <c r="AL306" i="77"/>
  <c r="CF306" i="77"/>
  <c r="AH306" i="77"/>
  <c r="CE306" i="77" s="1"/>
  <c r="AD306" i="77"/>
  <c r="CD306" i="77"/>
  <c r="Z306" i="77"/>
  <c r="CC306" i="77"/>
  <c r="V306" i="77"/>
  <c r="CB306" i="77" s="1"/>
  <c r="R306" i="77"/>
  <c r="N306" i="77"/>
  <c r="BZ306" i="77"/>
  <c r="J306" i="77"/>
  <c r="BY306" i="77" s="1"/>
  <c r="F306" i="77"/>
  <c r="BX306" i="77"/>
  <c r="AL305" i="77"/>
  <c r="CF305" i="77" s="1"/>
  <c r="AH305" i="77"/>
  <c r="CE305" i="77"/>
  <c r="AD305" i="77"/>
  <c r="CD305" i="77" s="1"/>
  <c r="Z305" i="77"/>
  <c r="CC305" i="77"/>
  <c r="V305" i="77"/>
  <c r="CB305" i="77" s="1"/>
  <c r="R305" i="77"/>
  <c r="CA305" i="77"/>
  <c r="N305" i="77"/>
  <c r="BZ305" i="77" s="1"/>
  <c r="J305" i="77"/>
  <c r="BY305" i="77"/>
  <c r="F305" i="77"/>
  <c r="BX305" i="77" s="1"/>
  <c r="AH304" i="77"/>
  <c r="CE304" i="77"/>
  <c r="AD304" i="77"/>
  <c r="CD304" i="77" s="1"/>
  <c r="Z304" i="77"/>
  <c r="CC304" i="77"/>
  <c r="V304" i="77"/>
  <c r="CB304" i="77" s="1"/>
  <c r="R304" i="77"/>
  <c r="CA304" i="77"/>
  <c r="N304" i="77"/>
  <c r="BZ304" i="77" s="1"/>
  <c r="J304" i="77"/>
  <c r="BY304" i="77"/>
  <c r="F304" i="77"/>
  <c r="BX304" i="77" s="1"/>
  <c r="AL303" i="77"/>
  <c r="CF303" i="77"/>
  <c r="AH303" i="77"/>
  <c r="CE303" i="77" s="1"/>
  <c r="AD303" i="77"/>
  <c r="CD303" i="77"/>
  <c r="Z303" i="77"/>
  <c r="CC303" i="77" s="1"/>
  <c r="V303" i="77"/>
  <c r="CB303" i="77"/>
  <c r="R303" i="77"/>
  <c r="CA303" i="77" s="1"/>
  <c r="N303" i="77"/>
  <c r="J303" i="77"/>
  <c r="BY303" i="77" s="1"/>
  <c r="F303" i="77"/>
  <c r="AL302" i="77"/>
  <c r="CF302" i="77"/>
  <c r="AH302" i="77"/>
  <c r="AD302" i="77"/>
  <c r="CD302" i="77"/>
  <c r="Z302" i="77"/>
  <c r="V302" i="77"/>
  <c r="CB302" i="77" s="1"/>
  <c r="R302" i="77"/>
  <c r="CA302" i="77"/>
  <c r="J302" i="77"/>
  <c r="BY302" i="77" s="1"/>
  <c r="F302" i="77"/>
  <c r="BX302" i="77"/>
  <c r="AL301" i="77"/>
  <c r="CF301" i="77" s="1"/>
  <c r="AH301" i="77"/>
  <c r="CE301" i="77"/>
  <c r="AD301" i="77"/>
  <c r="CD301" i="77" s="1"/>
  <c r="Z301" i="77"/>
  <c r="CC301" i="77"/>
  <c r="V301" i="77"/>
  <c r="CB301" i="77" s="1"/>
  <c r="R301" i="77"/>
  <c r="CA301" i="77"/>
  <c r="N301" i="77"/>
  <c r="BZ301" i="77"/>
  <c r="J301" i="77"/>
  <c r="BY301" i="77" s="1"/>
  <c r="F301" i="77"/>
  <c r="BX301" i="77" s="1"/>
  <c r="AL300" i="77"/>
  <c r="CF300" i="77"/>
  <c r="AH300" i="77"/>
  <c r="CE300" i="77"/>
  <c r="AD300" i="77"/>
  <c r="CD300" i="77"/>
  <c r="Z300" i="77"/>
  <c r="CC300" i="77" s="1"/>
  <c r="V300" i="77"/>
  <c r="CB300" i="77"/>
  <c r="R300" i="77"/>
  <c r="CA300" i="77"/>
  <c r="N300" i="77"/>
  <c r="BZ300" i="77" s="1"/>
  <c r="J300" i="77"/>
  <c r="F300" i="77"/>
  <c r="AL299" i="77"/>
  <c r="CF299" i="77"/>
  <c r="AH299" i="77"/>
  <c r="CE299" i="77"/>
  <c r="AD299" i="77"/>
  <c r="CD299" i="77" s="1"/>
  <c r="Z299" i="77"/>
  <c r="CC299" i="77" s="1"/>
  <c r="V299" i="77"/>
  <c r="CB299" i="77"/>
  <c r="R299" i="77"/>
  <c r="N299" i="77"/>
  <c r="BZ299" i="77"/>
  <c r="J299" i="77"/>
  <c r="BY299" i="77" s="1"/>
  <c r="F299" i="77"/>
  <c r="BX299" i="77"/>
  <c r="AL298" i="77"/>
  <c r="CF298" i="77" s="1"/>
  <c r="AH298" i="77"/>
  <c r="CE298" i="77"/>
  <c r="AD298" i="77"/>
  <c r="CD298" i="77" s="1"/>
  <c r="Z298" i="77"/>
  <c r="CC298" i="77"/>
  <c r="V298" i="77"/>
  <c r="CB298" i="77" s="1"/>
  <c r="R298" i="77"/>
  <c r="CA298" i="77"/>
  <c r="N298" i="77"/>
  <c r="J298" i="77"/>
  <c r="BY298" i="77" s="1"/>
  <c r="F298" i="77"/>
  <c r="AL297" i="77"/>
  <c r="CF297" i="77" s="1"/>
  <c r="AH297" i="77"/>
  <c r="AD297" i="77"/>
  <c r="CD297" i="77"/>
  <c r="Z297" i="77"/>
  <c r="CC297" i="77" s="1"/>
  <c r="V297" i="77"/>
  <c r="CB297" i="77"/>
  <c r="R297" i="77"/>
  <c r="N297" i="77"/>
  <c r="BZ297" i="77"/>
  <c r="J297" i="77"/>
  <c r="BY297" i="77" s="1"/>
  <c r="F297" i="77"/>
  <c r="BX297" i="77"/>
  <c r="AL296" i="77"/>
  <c r="CF296" i="77" s="1"/>
  <c r="AH296" i="77"/>
  <c r="CE296" i="77"/>
  <c r="AD296" i="77"/>
  <c r="CD296" i="77" s="1"/>
  <c r="Z296" i="77"/>
  <c r="V296" i="77"/>
  <c r="CB296" i="77"/>
  <c r="R296" i="77"/>
  <c r="CA296" i="77"/>
  <c r="N296" i="77"/>
  <c r="BZ296" i="77" s="1"/>
  <c r="J296" i="77"/>
  <c r="BY296" i="77" s="1"/>
  <c r="F296" i="77"/>
  <c r="AH295" i="77"/>
  <c r="CE295" i="77" s="1"/>
  <c r="AD295" i="77"/>
  <c r="CD295" i="77"/>
  <c r="Z295" i="77"/>
  <c r="CC295" i="77" s="1"/>
  <c r="V295" i="77"/>
  <c r="R295" i="77"/>
  <c r="N295" i="77"/>
  <c r="BZ295" i="77" s="1"/>
  <c r="J295" i="77"/>
  <c r="BY295" i="77"/>
  <c r="F295" i="77"/>
  <c r="BX295" i="77" s="1"/>
  <c r="AL294" i="77"/>
  <c r="CF294" i="77"/>
  <c r="AH294" i="77"/>
  <c r="CE294" i="77" s="1"/>
  <c r="AD294" i="77"/>
  <c r="CD294" i="77"/>
  <c r="Z294" i="77"/>
  <c r="CC294" i="77" s="1"/>
  <c r="V294" i="77"/>
  <c r="CB294" i="77"/>
  <c r="R294" i="77"/>
  <c r="CA294" i="77" s="1"/>
  <c r="N294" i="77"/>
  <c r="BZ294" i="77"/>
  <c r="J294" i="77"/>
  <c r="F294" i="77"/>
  <c r="BX294" i="77" s="1"/>
  <c r="AL293" i="77"/>
  <c r="CF293" i="77" s="1"/>
  <c r="AH293" i="77"/>
  <c r="AD293" i="77"/>
  <c r="CD293" i="77" s="1"/>
  <c r="Z293" i="77"/>
  <c r="CC293" i="77" s="1"/>
  <c r="V293" i="77"/>
  <c r="CB293" i="77"/>
  <c r="R293" i="77"/>
  <c r="CA293" i="77"/>
  <c r="N293" i="77"/>
  <c r="J293" i="77"/>
  <c r="BY293" i="77" s="1"/>
  <c r="F293" i="77"/>
  <c r="BX293" i="77"/>
  <c r="AL292" i="77"/>
  <c r="AH292" i="77"/>
  <c r="CE292" i="77"/>
  <c r="AD292" i="77"/>
  <c r="CD292" i="77" s="1"/>
  <c r="Z292" i="77"/>
  <c r="CC292" i="77" s="1"/>
  <c r="V292" i="77"/>
  <c r="CB292" i="77"/>
  <c r="R292" i="77"/>
  <c r="CA292" i="77"/>
  <c r="N292" i="77"/>
  <c r="BZ292" i="77"/>
  <c r="J292" i="77"/>
  <c r="BY292" i="77" s="1"/>
  <c r="F292" i="77"/>
  <c r="BX292" i="77"/>
  <c r="AL291" i="77"/>
  <c r="CF291" i="77"/>
  <c r="AH291" i="77"/>
  <c r="CE291" i="77"/>
  <c r="AD291" i="77"/>
  <c r="CD291" i="77" s="1"/>
  <c r="Z291" i="77"/>
  <c r="CC291" i="77"/>
  <c r="V291" i="77"/>
  <c r="R291" i="77"/>
  <c r="CA291" i="77"/>
  <c r="N291" i="77"/>
  <c r="J291" i="77"/>
  <c r="BY291" i="77" s="1"/>
  <c r="F291" i="77"/>
  <c r="BX291" i="77"/>
  <c r="AL290" i="77"/>
  <c r="AH290" i="77"/>
  <c r="CE290" i="77"/>
  <c r="AD290" i="77"/>
  <c r="CD290" i="77" s="1"/>
  <c r="Z290" i="77"/>
  <c r="CC290" i="77"/>
  <c r="V290" i="77"/>
  <c r="CB290" i="77" s="1"/>
  <c r="R290" i="77"/>
  <c r="CA290" i="77"/>
  <c r="N290" i="77"/>
  <c r="BZ290" i="77" s="1"/>
  <c r="J290" i="77"/>
  <c r="BY290" i="77"/>
  <c r="F290" i="77"/>
  <c r="BX290" i="77" s="1"/>
  <c r="AL289" i="77"/>
  <c r="CF289" i="77"/>
  <c r="AH289" i="77"/>
  <c r="CE289" i="77" s="1"/>
  <c r="AD289" i="77"/>
  <c r="CD289" i="77"/>
  <c r="Z289" i="77"/>
  <c r="CC289" i="77" s="1"/>
  <c r="V289" i="77"/>
  <c r="CB289" i="77"/>
  <c r="R289" i="77"/>
  <c r="CA289" i="77" s="1"/>
  <c r="N289" i="77"/>
  <c r="J289" i="77"/>
  <c r="BY289" i="77"/>
  <c r="F289" i="77"/>
  <c r="BX289" i="77"/>
  <c r="AL288" i="77"/>
  <c r="CF288" i="77" s="1"/>
  <c r="AH288" i="77"/>
  <c r="CE288" i="77" s="1"/>
  <c r="AD288" i="77"/>
  <c r="CD288" i="77"/>
  <c r="Z288" i="77"/>
  <c r="CC288" i="77"/>
  <c r="V288" i="77"/>
  <c r="CB288" i="77"/>
  <c r="R288" i="77"/>
  <c r="CA288" i="77" s="1"/>
  <c r="N288" i="77"/>
  <c r="BZ288" i="77"/>
  <c r="J288" i="77"/>
  <c r="BY288" i="77"/>
  <c r="F288" i="77"/>
  <c r="BX288" i="77" s="1"/>
  <c r="AL287" i="77"/>
  <c r="CF287" i="77" s="1"/>
  <c r="AH287" i="77"/>
  <c r="CE287" i="77"/>
  <c r="AD287" i="77"/>
  <c r="CD287" i="77"/>
  <c r="Z287" i="77"/>
  <c r="CC287" i="77" s="1"/>
  <c r="V287" i="77"/>
  <c r="R287" i="77"/>
  <c r="N287" i="77"/>
  <c r="BZ287" i="77"/>
  <c r="J287" i="77"/>
  <c r="BY287" i="77"/>
  <c r="F287" i="77"/>
  <c r="BX287" i="77" s="1"/>
  <c r="AL286" i="77"/>
  <c r="CF286" i="77" s="1"/>
  <c r="AH286" i="77"/>
  <c r="CE286" i="77"/>
  <c r="AD286" i="77"/>
  <c r="Z286" i="77"/>
  <c r="CC286" i="77"/>
  <c r="V286" i="77"/>
  <c r="R286" i="77"/>
  <c r="CA286" i="77" s="1"/>
  <c r="N286" i="77"/>
  <c r="BZ286" i="77"/>
  <c r="J286" i="77"/>
  <c r="F286" i="77"/>
  <c r="BX286" i="77"/>
  <c r="AH285" i="77"/>
  <c r="CE285" i="77" s="1"/>
  <c r="AD285" i="77"/>
  <c r="CD285" i="77"/>
  <c r="Z285" i="77"/>
  <c r="CC285" i="77" s="1"/>
  <c r="V285" i="77"/>
  <c r="CB285" i="77"/>
  <c r="R285" i="77"/>
  <c r="CA285" i="77" s="1"/>
  <c r="N285" i="77"/>
  <c r="BZ285" i="77"/>
  <c r="J285" i="77"/>
  <c r="F285" i="77"/>
  <c r="BX285" i="77"/>
  <c r="AL284" i="77"/>
  <c r="CF284" i="77" s="1"/>
  <c r="AH284" i="77"/>
  <c r="CE284" i="77" s="1"/>
  <c r="AD284" i="77"/>
  <c r="CD284" i="77"/>
  <c r="Z284" i="77"/>
  <c r="CC284" i="77"/>
  <c r="V284" i="77"/>
  <c r="CB284" i="77"/>
  <c r="R284" i="77"/>
  <c r="CA284" i="77" s="1"/>
  <c r="N284" i="77"/>
  <c r="J284" i="77"/>
  <c r="BY284" i="77" s="1"/>
  <c r="F284" i="77"/>
  <c r="BX284" i="77"/>
  <c r="AL283" i="77"/>
  <c r="CF283" i="77" s="1"/>
  <c r="AH283" i="77"/>
  <c r="CE283" i="77"/>
  <c r="AD283" i="77"/>
  <c r="CD283" i="77" s="1"/>
  <c r="Z283" i="77"/>
  <c r="CC283" i="77"/>
  <c r="V283" i="77"/>
  <c r="CB283" i="77" s="1"/>
  <c r="R283" i="77"/>
  <c r="CA283" i="77"/>
  <c r="N283" i="77"/>
  <c r="J283" i="77"/>
  <c r="BY283" i="77"/>
  <c r="F283" i="77"/>
  <c r="BX283" i="77"/>
  <c r="AL282" i="77"/>
  <c r="AH282" i="77"/>
  <c r="AD282" i="77"/>
  <c r="CD282" i="77"/>
  <c r="Z282" i="77"/>
  <c r="CC282" i="77"/>
  <c r="V282" i="77"/>
  <c r="CB282" i="77"/>
  <c r="R282" i="77"/>
  <c r="CA282" i="77" s="1"/>
  <c r="N282" i="77"/>
  <c r="BZ282" i="77"/>
  <c r="J282" i="77"/>
  <c r="BY282" i="77"/>
  <c r="F282" i="77"/>
  <c r="AL281" i="77"/>
  <c r="CF281" i="77" s="1"/>
  <c r="AH281" i="77"/>
  <c r="CE281" i="77"/>
  <c r="AD281" i="77"/>
  <c r="CD281" i="77" s="1"/>
  <c r="Z281" i="77"/>
  <c r="CC281" i="77"/>
  <c r="V281" i="77"/>
  <c r="CB281" i="77" s="1"/>
  <c r="R281" i="77"/>
  <c r="CA281" i="77"/>
  <c r="N281" i="77"/>
  <c r="J281" i="77"/>
  <c r="BY281" i="77"/>
  <c r="F281" i="77"/>
  <c r="AL280" i="77"/>
  <c r="CF280" i="77" s="1"/>
  <c r="AH280" i="77"/>
  <c r="CE280" i="77"/>
  <c r="AD280" i="77"/>
  <c r="CD280" i="77" s="1"/>
  <c r="Z280" i="77"/>
  <c r="CC280" i="77"/>
  <c r="V280" i="77"/>
  <c r="CB280" i="77" s="1"/>
  <c r="R280" i="77"/>
  <c r="CA280" i="77"/>
  <c r="N280" i="77"/>
  <c r="J280" i="77"/>
  <c r="BY280" i="77"/>
  <c r="F280" i="77"/>
  <c r="BX280" i="77"/>
  <c r="AL279" i="77"/>
  <c r="CF279" i="77" s="1"/>
  <c r="AH279" i="77"/>
  <c r="CE279" i="77"/>
  <c r="AD279" i="77"/>
  <c r="CD279" i="77"/>
  <c r="Z279" i="77"/>
  <c r="CC279" i="77" s="1"/>
  <c r="V279" i="77"/>
  <c r="CB279" i="77" s="1"/>
  <c r="R279" i="77"/>
  <c r="N279" i="77"/>
  <c r="BZ279" i="77" s="1"/>
  <c r="J279" i="77"/>
  <c r="BY279" i="77"/>
  <c r="F279" i="77"/>
  <c r="AL278" i="77"/>
  <c r="AH278" i="77"/>
  <c r="CE278" i="77"/>
  <c r="AD278" i="77"/>
  <c r="CD278" i="77" s="1"/>
  <c r="Z278" i="77"/>
  <c r="CC278" i="77"/>
  <c r="V278" i="77"/>
  <c r="CB278" i="77"/>
  <c r="R278" i="77"/>
  <c r="N278" i="77"/>
  <c r="BZ278" i="77"/>
  <c r="J278" i="77"/>
  <c r="BY278" i="77"/>
  <c r="F278" i="77"/>
  <c r="BX278" i="77" s="1"/>
  <c r="AH277" i="77"/>
  <c r="CE277" i="77" s="1"/>
  <c r="AD277" i="77"/>
  <c r="CD277" i="77"/>
  <c r="Z277" i="77"/>
  <c r="CC277" i="77"/>
  <c r="V277" i="77"/>
  <c r="CB277" i="77"/>
  <c r="R277" i="77"/>
  <c r="CA277" i="77" s="1"/>
  <c r="N277" i="77"/>
  <c r="J277" i="77"/>
  <c r="BY277" i="77" s="1"/>
  <c r="F277" i="77"/>
  <c r="BX277" i="77"/>
  <c r="AL276" i="77"/>
  <c r="CF276" i="77" s="1"/>
  <c r="AH276" i="77"/>
  <c r="CE276" i="77"/>
  <c r="AD276" i="77"/>
  <c r="CD276" i="77" s="1"/>
  <c r="Z276" i="77"/>
  <c r="CC276" i="77"/>
  <c r="V276" i="77"/>
  <c r="CB276" i="77" s="1"/>
  <c r="R276" i="77"/>
  <c r="CA276" i="77"/>
  <c r="N276" i="77"/>
  <c r="BZ276" i="77" s="1"/>
  <c r="J276" i="77"/>
  <c r="BY276" i="77"/>
  <c r="F276" i="77"/>
  <c r="AH275" i="77"/>
  <c r="CE275" i="77" s="1"/>
  <c r="AD275" i="77"/>
  <c r="Z275" i="77"/>
  <c r="CC275" i="77" s="1"/>
  <c r="V275" i="77"/>
  <c r="CB275" i="77"/>
  <c r="R275" i="77"/>
  <c r="CA275" i="77"/>
  <c r="N275" i="77"/>
  <c r="BZ275" i="77"/>
  <c r="J275" i="77"/>
  <c r="BY275" i="77" s="1"/>
  <c r="F275" i="77"/>
  <c r="BX275" i="77"/>
  <c r="AL274" i="77"/>
  <c r="CF274" i="77"/>
  <c r="AH274" i="77"/>
  <c r="CE274" i="77"/>
  <c r="AD274" i="77"/>
  <c r="Z274" i="77"/>
  <c r="CC274" i="77"/>
  <c r="V274" i="77"/>
  <c r="CB274" i="77" s="1"/>
  <c r="R274" i="77"/>
  <c r="N274" i="77"/>
  <c r="BZ274" i="77"/>
  <c r="J274" i="77"/>
  <c r="F274" i="77"/>
  <c r="BX274" i="77"/>
  <c r="AL273" i="77"/>
  <c r="CF273" i="77" s="1"/>
  <c r="AH273" i="77"/>
  <c r="CE273" i="77" s="1"/>
  <c r="AD273" i="77"/>
  <c r="CD273" i="77"/>
  <c r="Z273" i="77"/>
  <c r="CC273" i="77"/>
  <c r="V273" i="77"/>
  <c r="CB273" i="77"/>
  <c r="R273" i="77"/>
  <c r="CA273" i="77" s="1"/>
  <c r="N273" i="77"/>
  <c r="BZ273" i="77"/>
  <c r="J273" i="77"/>
  <c r="F273" i="77"/>
  <c r="BX273" i="77"/>
  <c r="AL272" i="77"/>
  <c r="CF272" i="77"/>
  <c r="AH272" i="77"/>
  <c r="CE272" i="77"/>
  <c r="AD272" i="77"/>
  <c r="CD272" i="77" s="1"/>
  <c r="Z272" i="77"/>
  <c r="CC272" i="77"/>
  <c r="V272" i="77"/>
  <c r="CB272" i="77" s="1"/>
  <c r="R272" i="77"/>
  <c r="CA272" i="77"/>
  <c r="N272" i="77"/>
  <c r="J272" i="77"/>
  <c r="F272" i="77"/>
  <c r="AL271" i="77"/>
  <c r="CF271" i="77" s="1"/>
  <c r="AH271" i="77"/>
  <c r="CE271" i="77" s="1"/>
  <c r="AD271" i="77"/>
  <c r="Z271" i="77"/>
  <c r="CC271" i="77" s="1"/>
  <c r="V271" i="77"/>
  <c r="CB271" i="77"/>
  <c r="R271" i="77"/>
  <c r="CA271" i="77"/>
  <c r="N271" i="77"/>
  <c r="BZ271" i="77"/>
  <c r="J271" i="77"/>
  <c r="BY271" i="77" s="1"/>
  <c r="F271" i="77"/>
  <c r="BX271" i="77"/>
  <c r="AL270" i="77"/>
  <c r="CF270" i="77" s="1"/>
  <c r="AH270" i="77"/>
  <c r="CE270" i="77"/>
  <c r="AD270" i="77"/>
  <c r="CD270" i="77" s="1"/>
  <c r="Z270" i="77"/>
  <c r="CC270" i="77"/>
  <c r="V270" i="77"/>
  <c r="CB270" i="77"/>
  <c r="R270" i="77"/>
  <c r="CA270" i="77"/>
  <c r="N270" i="77"/>
  <c r="BZ270" i="77" s="1"/>
  <c r="J270" i="77"/>
  <c r="F270" i="77"/>
  <c r="AL269" i="77"/>
  <c r="CF269" i="77"/>
  <c r="AH269" i="77"/>
  <c r="AD269" i="77"/>
  <c r="CD269" i="77"/>
  <c r="Z269" i="77"/>
  <c r="V269" i="77"/>
  <c r="CB269" i="77"/>
  <c r="R269" i="77"/>
  <c r="CA269" i="77"/>
  <c r="N269" i="77"/>
  <c r="BZ269" i="77"/>
  <c r="J269" i="77"/>
  <c r="BY269" i="77" s="1"/>
  <c r="F269" i="77"/>
  <c r="BX269" i="77"/>
  <c r="AL268" i="77"/>
  <c r="CF268" i="77" s="1"/>
  <c r="AH268" i="77"/>
  <c r="AD268" i="77"/>
  <c r="CD268" i="77" s="1"/>
  <c r="Z268" i="77"/>
  <c r="CC268" i="77"/>
  <c r="V268" i="77"/>
  <c r="CB268" i="77"/>
  <c r="R268" i="77"/>
  <c r="CA268" i="77" s="1"/>
  <c r="N268" i="77"/>
  <c r="BZ268" i="77" s="1"/>
  <c r="J268" i="77"/>
  <c r="BY268" i="77"/>
  <c r="F268" i="77"/>
  <c r="AL267" i="77"/>
  <c r="CF267" i="77"/>
  <c r="AH267" i="77"/>
  <c r="CE267" i="77"/>
  <c r="AD267" i="77"/>
  <c r="CD267" i="77" s="1"/>
  <c r="Z267" i="77"/>
  <c r="CC267" i="77"/>
  <c r="V267" i="77"/>
  <c r="R267" i="77"/>
  <c r="CA267" i="77" s="1"/>
  <c r="N267" i="77"/>
  <c r="BZ267" i="77" s="1"/>
  <c r="J267" i="77"/>
  <c r="BY267" i="77"/>
  <c r="F267" i="77"/>
  <c r="BX267" i="77"/>
  <c r="AL266" i="77"/>
  <c r="AH266" i="77"/>
  <c r="CE266" i="77"/>
  <c r="AD266" i="77"/>
  <c r="CD266" i="77" s="1"/>
  <c r="Z266" i="77"/>
  <c r="CC266" i="77"/>
  <c r="V266" i="77"/>
  <c r="CB266" i="77"/>
  <c r="R266" i="77"/>
  <c r="CA266" i="77"/>
  <c r="N266" i="77"/>
  <c r="BZ266" i="77" s="1"/>
  <c r="J266" i="77"/>
  <c r="BY266" i="77"/>
  <c r="F266" i="77"/>
  <c r="AH265" i="77"/>
  <c r="CE265" i="77" s="1"/>
  <c r="AD265" i="77"/>
  <c r="Z265" i="77"/>
  <c r="V265" i="77"/>
  <c r="CB265" i="77"/>
  <c r="R265" i="77"/>
  <c r="CA265" i="77"/>
  <c r="N265" i="77"/>
  <c r="BZ265" i="77" s="1"/>
  <c r="J265" i="77"/>
  <c r="BY265" i="77"/>
  <c r="F265" i="77"/>
  <c r="BX265" i="77"/>
  <c r="AL264" i="77"/>
  <c r="CF264" i="77" s="1"/>
  <c r="AH264" i="77"/>
  <c r="CE264" i="77" s="1"/>
  <c r="AD264" i="77"/>
  <c r="CD264" i="77" s="1"/>
  <c r="Z264" i="77"/>
  <c r="CC264" i="77"/>
  <c r="V264" i="77"/>
  <c r="CB264" i="77"/>
  <c r="R264" i="77"/>
  <c r="CA264" i="77" s="1"/>
  <c r="N264" i="77"/>
  <c r="BZ264" i="77"/>
  <c r="J264" i="77"/>
  <c r="F264" i="77"/>
  <c r="BX264" i="77"/>
  <c r="AL263" i="77"/>
  <c r="CF263" i="77"/>
  <c r="AH263" i="77"/>
  <c r="CE263" i="77"/>
  <c r="AD263" i="77"/>
  <c r="CD263" i="77" s="1"/>
  <c r="Z263" i="77"/>
  <c r="CC263" i="77"/>
  <c r="V263" i="77"/>
  <c r="CB263" i="77" s="1"/>
  <c r="R263" i="77"/>
  <c r="N263" i="77"/>
  <c r="BZ263" i="77"/>
  <c r="J263" i="77"/>
  <c r="BY263" i="77"/>
  <c r="F263" i="77"/>
  <c r="AL262" i="77"/>
  <c r="CF262" i="77" s="1"/>
  <c r="AH262" i="77"/>
  <c r="CE262" i="77"/>
  <c r="AD262" i="77"/>
  <c r="CD262" i="77" s="1"/>
  <c r="Z262" i="77"/>
  <c r="CC262" i="77"/>
  <c r="V262" i="77"/>
  <c r="R262" i="77"/>
  <c r="N262" i="77"/>
  <c r="BZ262" i="77"/>
  <c r="J262" i="77"/>
  <c r="BY262" i="77" s="1"/>
  <c r="F262" i="77"/>
  <c r="BX262" i="77"/>
  <c r="AL261" i="77"/>
  <c r="CF261" i="77"/>
  <c r="AH261" i="77"/>
  <c r="CE261" i="77"/>
  <c r="AD261" i="77"/>
  <c r="CD261" i="77" s="1"/>
  <c r="Z261" i="77"/>
  <c r="V261" i="77"/>
  <c r="CB261" i="77"/>
  <c r="R261" i="77"/>
  <c r="CA261" i="77" s="1"/>
  <c r="N261" i="77"/>
  <c r="J261" i="77"/>
  <c r="BY261" i="77" s="1"/>
  <c r="F261" i="77"/>
  <c r="BX261" i="77"/>
  <c r="AL260" i="77"/>
  <c r="CF260" i="77"/>
  <c r="AH260" i="77"/>
  <c r="CE260" i="77"/>
  <c r="AD260" i="77"/>
  <c r="CD260" i="77" s="1"/>
  <c r="Z260" i="77"/>
  <c r="V260" i="77"/>
  <c r="CB260" i="77"/>
  <c r="R260" i="77"/>
  <c r="CA260" i="77" s="1"/>
  <c r="N260" i="77"/>
  <c r="BZ260" i="77"/>
  <c r="J260" i="77"/>
  <c r="BY260" i="77"/>
  <c r="F260" i="77"/>
  <c r="BX260" i="77" s="1"/>
  <c r="AL259" i="77"/>
  <c r="CF259" i="77" s="1"/>
  <c r="AH259" i="77"/>
  <c r="CE259" i="77"/>
  <c r="AD259" i="77"/>
  <c r="CD259" i="77"/>
  <c r="Z259" i="77"/>
  <c r="CC259" i="77" s="1"/>
  <c r="V259" i="77"/>
  <c r="CB259" i="77" s="1"/>
  <c r="R259" i="77"/>
  <c r="CA259" i="77" s="1"/>
  <c r="N259" i="77"/>
  <c r="J259" i="77"/>
  <c r="BY259" i="77"/>
  <c r="F259" i="77"/>
  <c r="BX259" i="77" s="1"/>
  <c r="AH258" i="77"/>
  <c r="CE258" i="77"/>
  <c r="AD258" i="77"/>
  <c r="CD258" i="77" s="1"/>
  <c r="Z258" i="77"/>
  <c r="CC258" i="77"/>
  <c r="V258" i="77"/>
  <c r="CB258" i="77"/>
  <c r="R258" i="77"/>
  <c r="CA258" i="77"/>
  <c r="N258" i="77"/>
  <c r="BZ258" i="77" s="1"/>
  <c r="J258" i="77"/>
  <c r="BY258" i="77"/>
  <c r="F258" i="77"/>
  <c r="AL257" i="77"/>
  <c r="CF257" i="77" s="1"/>
  <c r="AH257" i="77"/>
  <c r="CE257" i="77" s="1"/>
  <c r="AD257" i="77"/>
  <c r="CD257" i="77"/>
  <c r="Z257" i="77"/>
  <c r="V257" i="77"/>
  <c r="CB257" i="77"/>
  <c r="R257" i="77"/>
  <c r="CA257" i="77"/>
  <c r="N257" i="77"/>
  <c r="BZ257" i="77" s="1"/>
  <c r="J257" i="77"/>
  <c r="F257" i="77"/>
  <c r="BX257" i="77" s="1"/>
  <c r="AH256" i="77"/>
  <c r="CE256" i="77" s="1"/>
  <c r="AD256" i="77"/>
  <c r="CD256" i="77" s="1"/>
  <c r="Z256" i="77"/>
  <c r="CC256" i="77"/>
  <c r="V256" i="77"/>
  <c r="CB256" i="77"/>
  <c r="R256" i="77"/>
  <c r="CA256" i="77" s="1"/>
  <c r="N256" i="77"/>
  <c r="BZ256" i="77"/>
  <c r="J256" i="77"/>
  <c r="BY256" i="77"/>
  <c r="F256" i="77"/>
  <c r="BX256" i="77" s="1"/>
  <c r="AL255" i="77"/>
  <c r="AH255" i="77"/>
  <c r="CE255" i="77"/>
  <c r="AD255" i="77"/>
  <c r="CD255" i="77" s="1"/>
  <c r="Z255" i="77"/>
  <c r="CC255" i="77"/>
  <c r="V255" i="77"/>
  <c r="CB255" i="77" s="1"/>
  <c r="R255" i="77"/>
  <c r="CA255" i="77"/>
  <c r="N255" i="77"/>
  <c r="BZ255" i="77" s="1"/>
  <c r="J255" i="77"/>
  <c r="BY255" i="77" s="1"/>
  <c r="F255" i="77"/>
  <c r="AL254" i="77"/>
  <c r="CF254" i="77" s="1"/>
  <c r="AH254" i="77"/>
  <c r="CE254" i="77"/>
  <c r="AD254" i="77"/>
  <c r="CD254" i="77"/>
  <c r="Z254" i="77"/>
  <c r="CC254" i="77" s="1"/>
  <c r="V254" i="77"/>
  <c r="CB254" i="77" s="1"/>
  <c r="R254" i="77"/>
  <c r="CA254" i="77" s="1"/>
  <c r="N254" i="77"/>
  <c r="J254" i="77"/>
  <c r="BY254" i="77"/>
  <c r="F254" i="77"/>
  <c r="BX254" i="77" s="1"/>
  <c r="AH253" i="77"/>
  <c r="CE253" i="77"/>
  <c r="AD253" i="77"/>
  <c r="CD253" i="77" s="1"/>
  <c r="Z253" i="77"/>
  <c r="CC253" i="77" s="1"/>
  <c r="V253" i="77"/>
  <c r="CB253" i="77"/>
  <c r="R253" i="77"/>
  <c r="CA253" i="77"/>
  <c r="N253" i="77"/>
  <c r="BZ253" i="77" s="1"/>
  <c r="J253" i="77"/>
  <c r="BY253" i="77"/>
  <c r="F253" i="77"/>
  <c r="BX253" i="77"/>
  <c r="AL252" i="77"/>
  <c r="CF252" i="77"/>
  <c r="AH252" i="77"/>
  <c r="CE252" i="77" s="1"/>
  <c r="AD252" i="77"/>
  <c r="CD252" i="77" s="1"/>
  <c r="Z252" i="77"/>
  <c r="CC252" i="77" s="1"/>
  <c r="V252" i="77"/>
  <c r="CB252" i="77"/>
  <c r="R252" i="77"/>
  <c r="N252" i="77"/>
  <c r="BZ252" i="77"/>
  <c r="J252" i="77"/>
  <c r="F252" i="77"/>
  <c r="AL251" i="77"/>
  <c r="CF251" i="77"/>
  <c r="AH251" i="77"/>
  <c r="CE251" i="77" s="1"/>
  <c r="AD251" i="77"/>
  <c r="CD251" i="77"/>
  <c r="Z251" i="77"/>
  <c r="CC251" i="77"/>
  <c r="V251" i="77"/>
  <c r="CB251" i="77"/>
  <c r="R251" i="77"/>
  <c r="CA251" i="77" s="1"/>
  <c r="N251" i="77"/>
  <c r="J251" i="77"/>
  <c r="BY251" i="77" s="1"/>
  <c r="F251" i="77"/>
  <c r="BX251" i="77" s="1"/>
  <c r="AL250" i="77"/>
  <c r="CF250" i="77"/>
  <c r="AH250" i="77"/>
  <c r="CE250" i="77" s="1"/>
  <c r="AD250" i="77"/>
  <c r="CD250" i="77" s="1"/>
  <c r="Z250" i="77"/>
  <c r="CC250" i="77"/>
  <c r="V250" i="77"/>
  <c r="CB250" i="77"/>
  <c r="R250" i="77"/>
  <c r="CA250" i="77" s="1"/>
  <c r="N250" i="77"/>
  <c r="BZ250" i="77"/>
  <c r="J250" i="77"/>
  <c r="F250" i="77"/>
  <c r="BX250" i="77"/>
  <c r="AL249" i="77"/>
  <c r="CF249" i="77"/>
  <c r="AH249" i="77"/>
  <c r="CE249" i="77"/>
  <c r="AD249" i="77"/>
  <c r="CD249" i="77" s="1"/>
  <c r="Z249" i="77"/>
  <c r="CC249" i="77"/>
  <c r="V249" i="77"/>
  <c r="CB249" i="77"/>
  <c r="R249" i="77"/>
  <c r="CA249" i="77"/>
  <c r="N249" i="77"/>
  <c r="BZ249" i="77" s="1"/>
  <c r="J249" i="77"/>
  <c r="BY249" i="77"/>
  <c r="F249" i="77"/>
  <c r="BX249" i="77"/>
  <c r="AL248" i="77"/>
  <c r="CF248" i="77" s="1"/>
  <c r="AH248" i="77"/>
  <c r="CE248" i="77" s="1"/>
  <c r="AD248" i="77"/>
  <c r="CD248" i="77"/>
  <c r="Z248" i="77"/>
  <c r="CC248" i="77"/>
  <c r="V248" i="77"/>
  <c r="CB248" i="77" s="1"/>
  <c r="R248" i="77"/>
  <c r="CA248" i="77" s="1"/>
  <c r="N248" i="77"/>
  <c r="J248" i="77"/>
  <c r="BY248" i="77" s="1"/>
  <c r="F248" i="77"/>
  <c r="AH247" i="77"/>
  <c r="CE247" i="77" s="1"/>
  <c r="AD247" i="77"/>
  <c r="CD247" i="77" s="1"/>
  <c r="Z247" i="77"/>
  <c r="CC247" i="77"/>
  <c r="V247" i="77"/>
  <c r="CB247" i="77"/>
  <c r="R247" i="77"/>
  <c r="CA247" i="77" s="1"/>
  <c r="N247" i="77"/>
  <c r="BZ247" i="77" s="1"/>
  <c r="J247" i="77"/>
  <c r="F247" i="77"/>
  <c r="BX247" i="77" s="1"/>
  <c r="AL246" i="77"/>
  <c r="CF246" i="77"/>
  <c r="AH246" i="77"/>
  <c r="CE246" i="77"/>
  <c r="AD246" i="77"/>
  <c r="CD246" i="77" s="1"/>
  <c r="Z246" i="77"/>
  <c r="CC246" i="77" s="1"/>
  <c r="V246" i="77"/>
  <c r="CB246" i="77"/>
  <c r="R246" i="77"/>
  <c r="CA246" i="77"/>
  <c r="N246" i="77"/>
  <c r="BZ246" i="77" s="1"/>
  <c r="J246" i="77"/>
  <c r="BY246" i="77" s="1"/>
  <c r="F246" i="77"/>
  <c r="AL245" i="77"/>
  <c r="CF245" i="77" s="1"/>
  <c r="AH245" i="77"/>
  <c r="CE245" i="77" s="1"/>
  <c r="AD245" i="77"/>
  <c r="CD245" i="77"/>
  <c r="Z245" i="77"/>
  <c r="CC245" i="77"/>
  <c r="V245" i="77"/>
  <c r="CB245" i="77" s="1"/>
  <c r="R245" i="77"/>
  <c r="CA245" i="77" s="1"/>
  <c r="N245" i="77"/>
  <c r="J245" i="77"/>
  <c r="BY245" i="77" s="1"/>
  <c r="F245" i="77"/>
  <c r="AL244" i="77"/>
  <c r="CF244" i="77" s="1"/>
  <c r="AH244" i="77"/>
  <c r="CE244" i="77" s="1"/>
  <c r="AD244" i="77"/>
  <c r="CD244" i="77"/>
  <c r="Z244" i="77"/>
  <c r="CC244" i="77"/>
  <c r="V244" i="77"/>
  <c r="CB244" i="77" s="1"/>
  <c r="R244" i="77"/>
  <c r="CA244" i="77" s="1"/>
  <c r="N244" i="77"/>
  <c r="J244" i="77"/>
  <c r="F244" i="77"/>
  <c r="BX244" i="77"/>
  <c r="AL243" i="77"/>
  <c r="CF243" i="77" s="1"/>
  <c r="AH243" i="77"/>
  <c r="CE243" i="77" s="1"/>
  <c r="AD243" i="77"/>
  <c r="CD243" i="77"/>
  <c r="Z243" i="77"/>
  <c r="CC243" i="77"/>
  <c r="V243" i="77"/>
  <c r="CB243" i="77" s="1"/>
  <c r="R243" i="77"/>
  <c r="N243" i="77"/>
  <c r="J243" i="77"/>
  <c r="BY243" i="77"/>
  <c r="F243" i="77"/>
  <c r="AL242" i="77"/>
  <c r="CF242" i="77"/>
  <c r="AH242" i="77"/>
  <c r="CE242" i="77"/>
  <c r="AD242" i="77"/>
  <c r="CD242" i="77"/>
  <c r="Z242" i="77"/>
  <c r="CC242" i="77"/>
  <c r="V242" i="77"/>
  <c r="R242" i="77"/>
  <c r="CA242" i="77"/>
  <c r="N242" i="77"/>
  <c r="BZ242" i="77" s="1"/>
  <c r="J242" i="77"/>
  <c r="BY242" i="77" s="1"/>
  <c r="F242" i="77"/>
  <c r="AL241" i="77"/>
  <c r="CF241" i="77" s="1"/>
  <c r="AH241" i="77"/>
  <c r="CE241" i="77" s="1"/>
  <c r="AD241" i="77"/>
  <c r="CD241" i="77"/>
  <c r="Z241" i="77"/>
  <c r="CC241" i="77"/>
  <c r="V241" i="77"/>
  <c r="CB241" i="77" s="1"/>
  <c r="R241" i="77"/>
  <c r="CA241" i="77" s="1"/>
  <c r="N241" i="77"/>
  <c r="J241" i="77"/>
  <c r="BY241" i="77" s="1"/>
  <c r="F241" i="77"/>
  <c r="AL240" i="77"/>
  <c r="CF240" i="77" s="1"/>
  <c r="AH240" i="77"/>
  <c r="AD240" i="77"/>
  <c r="CD240" i="77" s="1"/>
  <c r="Z240" i="77"/>
  <c r="CC240" i="77" s="1"/>
  <c r="V240" i="77"/>
  <c r="CB240" i="77"/>
  <c r="R240" i="77"/>
  <c r="CA240" i="77"/>
  <c r="N240" i="77"/>
  <c r="BZ240" i="77" s="1"/>
  <c r="J240" i="77"/>
  <c r="BY240" i="77" s="1"/>
  <c r="F240" i="77"/>
  <c r="AL239" i="77"/>
  <c r="CF239" i="77" s="1"/>
  <c r="AH239" i="77"/>
  <c r="CE239" i="77" s="1"/>
  <c r="AD239" i="77"/>
  <c r="CD239" i="77"/>
  <c r="Z239" i="77"/>
  <c r="V239" i="77"/>
  <c r="CB239" i="77"/>
  <c r="R239" i="77"/>
  <c r="CA239" i="77"/>
  <c r="N239" i="77"/>
  <c r="BZ239" i="77" s="1"/>
  <c r="J239" i="77"/>
  <c r="BY239" i="77" s="1"/>
  <c r="F239" i="77"/>
  <c r="BX239" i="77"/>
  <c r="AL238" i="77"/>
  <c r="CF238" i="77"/>
  <c r="AH238" i="77"/>
  <c r="CE238" i="77" s="1"/>
  <c r="AD238" i="77"/>
  <c r="CD238" i="77" s="1"/>
  <c r="Z238" i="77"/>
  <c r="CC238" i="77"/>
  <c r="V238" i="77"/>
  <c r="CB238" i="77"/>
  <c r="R238" i="77"/>
  <c r="N238" i="77"/>
  <c r="BZ238" i="77"/>
  <c r="J238" i="77"/>
  <c r="BY238" i="77"/>
  <c r="F238" i="77"/>
  <c r="AL237" i="77"/>
  <c r="CF237" i="77"/>
  <c r="AH237" i="77"/>
  <c r="CE237" i="77" s="1"/>
  <c r="AD237" i="77"/>
  <c r="CD237" i="77" s="1"/>
  <c r="Z237" i="77"/>
  <c r="CC237" i="77"/>
  <c r="V237" i="77"/>
  <c r="CB237" i="77"/>
  <c r="R237" i="77"/>
  <c r="CA237" i="77" s="1"/>
  <c r="N237" i="77"/>
  <c r="J237" i="77"/>
  <c r="F237" i="77"/>
  <c r="BX237" i="77"/>
  <c r="AL236" i="77"/>
  <c r="CF236" i="77"/>
  <c r="AH236" i="77"/>
  <c r="CE236" i="77" s="1"/>
  <c r="AD236" i="77"/>
  <c r="CD236" i="77" s="1"/>
  <c r="Z236" i="77"/>
  <c r="CC236" i="77"/>
  <c r="V236" i="77"/>
  <c r="CB236" i="77"/>
  <c r="R236" i="77"/>
  <c r="CA236" i="77" s="1"/>
  <c r="N236" i="77"/>
  <c r="J236" i="77"/>
  <c r="F236" i="77"/>
  <c r="BX236" i="77"/>
  <c r="AL235" i="77"/>
  <c r="CF235" i="77"/>
  <c r="AH235" i="77"/>
  <c r="CE235" i="77" s="1"/>
  <c r="AD235" i="77"/>
  <c r="Z235" i="77"/>
  <c r="CC235" i="77"/>
  <c r="V235" i="77"/>
  <c r="CB235" i="77" s="1"/>
  <c r="R235" i="77"/>
  <c r="CA235" i="77" s="1"/>
  <c r="N235" i="77"/>
  <c r="BZ235" i="77"/>
  <c r="J235" i="77"/>
  <c r="F235" i="77"/>
  <c r="BX235" i="77"/>
  <c r="AL234" i="77"/>
  <c r="AH234" i="77"/>
  <c r="CE234" i="77" s="1"/>
  <c r="AD234" i="77"/>
  <c r="CD234" i="77"/>
  <c r="Z234" i="77"/>
  <c r="CC234" i="77"/>
  <c r="V234" i="77"/>
  <c r="CB234" i="77" s="1"/>
  <c r="R234" i="77"/>
  <c r="N234" i="77"/>
  <c r="J234" i="77"/>
  <c r="BY234" i="77"/>
  <c r="F234" i="77"/>
  <c r="BX234" i="77"/>
  <c r="AH233" i="77"/>
  <c r="CE233" i="77" s="1"/>
  <c r="AD233" i="77"/>
  <c r="Z233" i="77"/>
  <c r="CC233" i="77" s="1"/>
  <c r="V233" i="77"/>
  <c r="CB233" i="77" s="1"/>
  <c r="R233" i="77"/>
  <c r="CA233" i="77"/>
  <c r="N233" i="77"/>
  <c r="BZ233" i="77"/>
  <c r="J233" i="77"/>
  <c r="BY233" i="77" s="1"/>
  <c r="F233" i="77"/>
  <c r="BX233" i="77" s="1"/>
  <c r="AL232" i="77"/>
  <c r="CF232" i="77"/>
  <c r="AH232" i="77"/>
  <c r="CE232" i="77"/>
  <c r="AD232" i="77"/>
  <c r="CD232" i="77" s="1"/>
  <c r="Z232" i="77"/>
  <c r="CC232" i="77" s="1"/>
  <c r="V232" i="77"/>
  <c r="CB232" i="77"/>
  <c r="R232" i="77"/>
  <c r="CA232" i="77"/>
  <c r="N232" i="77"/>
  <c r="BZ232" i="77" s="1"/>
  <c r="J232" i="77"/>
  <c r="BY232" i="77" s="1"/>
  <c r="F232" i="77"/>
  <c r="AL231" i="77"/>
  <c r="CF231" i="77" s="1"/>
  <c r="AH231" i="77"/>
  <c r="CE231" i="77" s="1"/>
  <c r="AD231" i="77"/>
  <c r="CD231" i="77"/>
  <c r="Z231" i="77"/>
  <c r="CC231" i="77"/>
  <c r="V231" i="77"/>
  <c r="CB231" i="77" s="1"/>
  <c r="R231" i="77"/>
  <c r="CA231" i="77" s="1"/>
  <c r="N231" i="77"/>
  <c r="BZ231" i="77"/>
  <c r="J231" i="77"/>
  <c r="F231" i="77"/>
  <c r="BX231" i="77"/>
  <c r="AL230" i="77"/>
  <c r="CF230" i="77"/>
  <c r="AH230" i="77"/>
  <c r="CE230" i="77" s="1"/>
  <c r="AD230" i="77"/>
  <c r="CD230" i="77" s="1"/>
  <c r="Z230" i="77"/>
  <c r="CC230" i="77"/>
  <c r="V230" i="77"/>
  <c r="CB230" i="77"/>
  <c r="R230" i="77"/>
  <c r="CA230" i="77" s="1"/>
  <c r="N230" i="77"/>
  <c r="J230" i="77"/>
  <c r="F230" i="77"/>
  <c r="BX230" i="77"/>
  <c r="AL229" i="77"/>
  <c r="CF229" i="77"/>
  <c r="AH229" i="77"/>
  <c r="CE229" i="77" s="1"/>
  <c r="AD229" i="77"/>
  <c r="CD229" i="77" s="1"/>
  <c r="Z229" i="77"/>
  <c r="CC229" i="77"/>
  <c r="V229" i="77"/>
  <c r="CB229" i="77"/>
  <c r="R229" i="77"/>
  <c r="N229" i="77"/>
  <c r="J229" i="77"/>
  <c r="BY229" i="77" s="1"/>
  <c r="F229" i="77"/>
  <c r="BX229" i="77"/>
  <c r="AH228" i="77"/>
  <c r="CE228" i="77"/>
  <c r="AD228" i="77"/>
  <c r="CD228" i="77" s="1"/>
  <c r="Z228" i="77"/>
  <c r="CC228" i="77" s="1"/>
  <c r="V228" i="77"/>
  <c r="CB228" i="77"/>
  <c r="R228" i="77"/>
  <c r="N228" i="77"/>
  <c r="BZ228" i="77" s="1"/>
  <c r="J228" i="77"/>
  <c r="BY228" i="77"/>
  <c r="F228" i="77"/>
  <c r="AL227" i="77"/>
  <c r="CF227" i="77"/>
  <c r="AH227" i="77"/>
  <c r="CE227" i="77"/>
  <c r="AD227" i="77"/>
  <c r="CD227" i="77" s="1"/>
  <c r="Z227" i="77"/>
  <c r="CC227" i="77" s="1"/>
  <c r="V227" i="77"/>
  <c r="CB227" i="77"/>
  <c r="R227" i="77"/>
  <c r="CA227" i="77"/>
  <c r="N227" i="77"/>
  <c r="J227" i="77"/>
  <c r="BY227" i="77"/>
  <c r="F227" i="77"/>
  <c r="BX227" i="77"/>
  <c r="AH226" i="77"/>
  <c r="CE226" i="77" s="1"/>
  <c r="AD226" i="77"/>
  <c r="CD226" i="77" s="1"/>
  <c r="Z226" i="77"/>
  <c r="CC226" i="77"/>
  <c r="V226" i="77"/>
  <c r="CB226" i="77"/>
  <c r="R226" i="77"/>
  <c r="CA226" i="77" s="1"/>
  <c r="N226" i="77"/>
  <c r="J226" i="77"/>
  <c r="BY226" i="77" s="1"/>
  <c r="F226" i="77"/>
  <c r="BX226" i="77" s="1"/>
  <c r="AH225" i="77"/>
  <c r="CE225" i="77"/>
  <c r="AD225" i="77"/>
  <c r="CD225" i="77"/>
  <c r="Z225" i="77"/>
  <c r="CC225" i="77" s="1"/>
  <c r="V225" i="77"/>
  <c r="CB225" i="77" s="1"/>
  <c r="R225" i="77"/>
  <c r="CA225" i="77"/>
  <c r="N225" i="77"/>
  <c r="BZ225" i="77"/>
  <c r="J225" i="77"/>
  <c r="BY225" i="77" s="1"/>
  <c r="F225" i="77"/>
  <c r="BX225" i="77" s="1"/>
  <c r="AL224" i="77"/>
  <c r="CF224" i="77"/>
  <c r="AH224" i="77"/>
  <c r="CE224" i="77"/>
  <c r="AD224" i="77"/>
  <c r="CD224" i="77" s="1"/>
  <c r="Z224" i="77"/>
  <c r="CC224" i="77" s="1"/>
  <c r="V224" i="77"/>
  <c r="CB224" i="77"/>
  <c r="R224" i="77"/>
  <c r="CA224" i="77"/>
  <c r="N224" i="77"/>
  <c r="J224" i="77"/>
  <c r="BY224" i="77"/>
  <c r="F224" i="77"/>
  <c r="BX224" i="77"/>
  <c r="AH223" i="77"/>
  <c r="CE223" i="77" s="1"/>
  <c r="AD223" i="77"/>
  <c r="CD223" i="77" s="1"/>
  <c r="Z223" i="77"/>
  <c r="CC223" i="77"/>
  <c r="V223" i="77"/>
  <c r="CB223" i="77"/>
  <c r="R223" i="77"/>
  <c r="N223" i="77"/>
  <c r="BZ223" i="77"/>
  <c r="J223" i="77"/>
  <c r="BY223" i="77" s="1"/>
  <c r="F223" i="77"/>
  <c r="AL222" i="77"/>
  <c r="CF222" i="77"/>
  <c r="AH222" i="77"/>
  <c r="AD222" i="77"/>
  <c r="CD222" i="77"/>
  <c r="Z222" i="77"/>
  <c r="CC222" i="77" s="1"/>
  <c r="V222" i="77"/>
  <c r="R222" i="77"/>
  <c r="CA222" i="77"/>
  <c r="N222" i="77"/>
  <c r="BZ222" i="77" s="1"/>
  <c r="J222" i="77"/>
  <c r="BY222" i="77" s="1"/>
  <c r="F222" i="77"/>
  <c r="BX222" i="77"/>
  <c r="AL221" i="77"/>
  <c r="CF221" i="77"/>
  <c r="AH221" i="77"/>
  <c r="CE221" i="77" s="1"/>
  <c r="AD221" i="77"/>
  <c r="CD221" i="77" s="1"/>
  <c r="Z221" i="77"/>
  <c r="V221" i="77"/>
  <c r="R221" i="77"/>
  <c r="N221" i="77"/>
  <c r="BZ221" i="77"/>
  <c r="J221" i="77"/>
  <c r="BY221" i="77"/>
  <c r="F221" i="77"/>
  <c r="BX221" i="77" s="1"/>
  <c r="AL220" i="77"/>
  <c r="CF220" i="77" s="1"/>
  <c r="AH220" i="77"/>
  <c r="CE220" i="77"/>
  <c r="AD220" i="77"/>
  <c r="CD220" i="77"/>
  <c r="Z220" i="77"/>
  <c r="CC220" i="77" s="1"/>
  <c r="V220" i="77"/>
  <c r="CB220" i="77" s="1"/>
  <c r="R220" i="77"/>
  <c r="N220" i="77"/>
  <c r="BZ220" i="77" s="1"/>
  <c r="J220" i="77"/>
  <c r="BY220" i="77" s="1"/>
  <c r="F220" i="77"/>
  <c r="AL219" i="77"/>
  <c r="CF219" i="77" s="1"/>
  <c r="AH219" i="77"/>
  <c r="CE219" i="77"/>
  <c r="AD219" i="77"/>
  <c r="CD219" i="77"/>
  <c r="Z219" i="77"/>
  <c r="CC219" i="77" s="1"/>
  <c r="V219" i="77"/>
  <c r="CB219" i="77" s="1"/>
  <c r="R219" i="77"/>
  <c r="N219" i="77"/>
  <c r="BZ219" i="77" s="1"/>
  <c r="J219" i="77"/>
  <c r="BY219" i="77" s="1"/>
  <c r="F219" i="77"/>
  <c r="BX219" i="77"/>
  <c r="AL218" i="77"/>
  <c r="CF218" i="77"/>
  <c r="AH218" i="77"/>
  <c r="CE218" i="77" s="1"/>
  <c r="AD218" i="77"/>
  <c r="CD218" i="77" s="1"/>
  <c r="Z218" i="77"/>
  <c r="CC218" i="77"/>
  <c r="V218" i="77"/>
  <c r="CB218" i="77"/>
  <c r="R218" i="77"/>
  <c r="CA218" i="77" s="1"/>
  <c r="N218" i="77"/>
  <c r="BZ218" i="77" s="1"/>
  <c r="J218" i="77"/>
  <c r="F218" i="77"/>
  <c r="AL217" i="77"/>
  <c r="CF217" i="77"/>
  <c r="AH217" i="77"/>
  <c r="CE217" i="77" s="1"/>
  <c r="AD217" i="77"/>
  <c r="CD217" i="77" s="1"/>
  <c r="Z217" i="77"/>
  <c r="CC217" i="77"/>
  <c r="V217" i="77"/>
  <c r="CB217" i="77"/>
  <c r="R217" i="77"/>
  <c r="N217" i="77"/>
  <c r="BZ217" i="77"/>
  <c r="J217" i="77"/>
  <c r="BY217" i="77" s="1"/>
  <c r="F217" i="77"/>
  <c r="AL216" i="77"/>
  <c r="CF216" i="77"/>
  <c r="AH216" i="77"/>
  <c r="CE216" i="77" s="1"/>
  <c r="AD216" i="77"/>
  <c r="CD216" i="77" s="1"/>
  <c r="Z216" i="77"/>
  <c r="CC216" i="77"/>
  <c r="V216" i="77"/>
  <c r="CB216" i="77"/>
  <c r="R216" i="77"/>
  <c r="CA216" i="77" s="1"/>
  <c r="N216" i="77"/>
  <c r="BZ216" i="77" s="1"/>
  <c r="J216" i="77"/>
  <c r="F216" i="77"/>
  <c r="BX216" i="77" s="1"/>
  <c r="AL215" i="77"/>
  <c r="CF215" i="77"/>
  <c r="AH215" i="77"/>
  <c r="CE215" i="77"/>
  <c r="AD215" i="77"/>
  <c r="CD215" i="77" s="1"/>
  <c r="Z215" i="77"/>
  <c r="CC215" i="77" s="1"/>
  <c r="V215" i="77"/>
  <c r="CB215" i="77"/>
  <c r="R215" i="77"/>
  <c r="N215" i="77"/>
  <c r="BZ215" i="77" s="1"/>
  <c r="J215" i="77"/>
  <c r="BY215" i="77"/>
  <c r="F215" i="77"/>
  <c r="BX215" i="77"/>
  <c r="AL214" i="77"/>
  <c r="CF214" i="77" s="1"/>
  <c r="AH214" i="77"/>
  <c r="CE214" i="77" s="1"/>
  <c r="AD214" i="77"/>
  <c r="CD214" i="77"/>
  <c r="Z214" i="77"/>
  <c r="CC214" i="77"/>
  <c r="V214" i="77"/>
  <c r="CB214" i="77" s="1"/>
  <c r="R214" i="77"/>
  <c r="CA214" i="77" s="1"/>
  <c r="N214" i="77"/>
  <c r="J214" i="77"/>
  <c r="BY214" i="77" s="1"/>
  <c r="F214" i="77"/>
  <c r="AL213" i="77"/>
  <c r="CF213" i="77" s="1"/>
  <c r="AH213" i="77"/>
  <c r="AD213" i="77"/>
  <c r="CD213" i="77" s="1"/>
  <c r="Z213" i="77"/>
  <c r="CC213" i="77" s="1"/>
  <c r="V213" i="77"/>
  <c r="CB213" i="77"/>
  <c r="R213" i="77"/>
  <c r="CA213" i="77"/>
  <c r="N213" i="77"/>
  <c r="BZ213" i="77" s="1"/>
  <c r="J213" i="77"/>
  <c r="F213" i="77"/>
  <c r="BX213" i="77"/>
  <c r="AL212" i="77"/>
  <c r="CF212" i="77" s="1"/>
  <c r="AH212" i="77"/>
  <c r="AD212" i="77"/>
  <c r="CD212" i="77" s="1"/>
  <c r="Z212" i="77"/>
  <c r="CC212" i="77" s="1"/>
  <c r="V212" i="77"/>
  <c r="CB212" i="77"/>
  <c r="R212" i="77"/>
  <c r="CA212" i="77"/>
  <c r="N212" i="77"/>
  <c r="BZ212" i="77" s="1"/>
  <c r="J212" i="77"/>
  <c r="BY212" i="77" s="1"/>
  <c r="F212" i="77"/>
  <c r="BX212" i="77"/>
  <c r="AL211" i="77"/>
  <c r="CF211" i="77"/>
  <c r="AH211" i="77"/>
  <c r="CE211" i="77" s="1"/>
  <c r="AD211" i="77"/>
  <c r="CD211" i="77" s="1"/>
  <c r="Z211" i="77"/>
  <c r="CC211" i="77"/>
  <c r="V211" i="77"/>
  <c r="CB211" i="77"/>
  <c r="R211" i="77"/>
  <c r="CA211" i="77" s="1"/>
  <c r="N211" i="77"/>
  <c r="BZ211" i="77" s="1"/>
  <c r="J211" i="77"/>
  <c r="F211" i="77"/>
  <c r="AL210" i="77"/>
  <c r="CF210" i="77"/>
  <c r="AH210" i="77"/>
  <c r="CE210" i="77" s="1"/>
  <c r="AD210" i="77"/>
  <c r="CD210" i="77" s="1"/>
  <c r="Z210" i="77"/>
  <c r="CC210" i="77"/>
  <c r="V210" i="77"/>
  <c r="CB210" i="77"/>
  <c r="R210" i="77"/>
  <c r="CA210" i="77" s="1"/>
  <c r="N210" i="77"/>
  <c r="J210" i="77"/>
  <c r="BY210" i="77"/>
  <c r="F210" i="77"/>
  <c r="BX210" i="77" s="1"/>
  <c r="AL209" i="77"/>
  <c r="CF209" i="77" s="1"/>
  <c r="AH209" i="77"/>
  <c r="CE209" i="77"/>
  <c r="AD209" i="77"/>
  <c r="CD209" i="77"/>
  <c r="Z209" i="77"/>
  <c r="CC209" i="77" s="1"/>
  <c r="V209" i="77"/>
  <c r="CB209" i="77" s="1"/>
  <c r="R209" i="77"/>
  <c r="CA209" i="77"/>
  <c r="N209" i="77"/>
  <c r="BZ209" i="77"/>
  <c r="J209" i="77"/>
  <c r="BY209" i="77" s="1"/>
  <c r="F209" i="77"/>
  <c r="BX209" i="77" s="1"/>
  <c r="AL208" i="77"/>
  <c r="CF208" i="77"/>
  <c r="AH208" i="77"/>
  <c r="CE208" i="77"/>
  <c r="AD208" i="77"/>
  <c r="CD208" i="77" s="1"/>
  <c r="Z208" i="77"/>
  <c r="CC208" i="77" s="1"/>
  <c r="V208" i="77"/>
  <c r="CB208" i="77"/>
  <c r="R208" i="77"/>
  <c r="CA208" i="77"/>
  <c r="N208" i="77"/>
  <c r="BZ208" i="77" s="1"/>
  <c r="J208" i="77"/>
  <c r="F208" i="77"/>
  <c r="BX208" i="77" s="1"/>
  <c r="AL207" i="77"/>
  <c r="CF207" i="77" s="1"/>
  <c r="AH207" i="77"/>
  <c r="CE207" i="77"/>
  <c r="AD207" i="77"/>
  <c r="CD207" i="77"/>
  <c r="Z207" i="77"/>
  <c r="CC207" i="77" s="1"/>
  <c r="V207" i="77"/>
  <c r="CB207" i="77" s="1"/>
  <c r="R207" i="77"/>
  <c r="CA207" i="77"/>
  <c r="N207" i="77"/>
  <c r="J207" i="77"/>
  <c r="BY207" i="77" s="1"/>
  <c r="F207" i="77"/>
  <c r="BX207" i="77"/>
  <c r="AL206" i="77"/>
  <c r="CF206" i="77"/>
  <c r="AH206" i="77"/>
  <c r="CE206" i="77" s="1"/>
  <c r="AD206" i="77"/>
  <c r="Z206" i="77"/>
  <c r="CC206" i="77" s="1"/>
  <c r="V206" i="77"/>
  <c r="CB206" i="77" s="1"/>
  <c r="R206" i="77"/>
  <c r="CA206" i="77"/>
  <c r="N206" i="77"/>
  <c r="BZ206" i="77"/>
  <c r="J206" i="77"/>
  <c r="BY206" i="77" s="1"/>
  <c r="F206" i="77"/>
  <c r="AL205" i="77"/>
  <c r="CF205" i="77"/>
  <c r="AH205" i="77"/>
  <c r="CE205" i="77" s="1"/>
  <c r="AD205" i="77"/>
  <c r="CD205" i="77" s="1"/>
  <c r="Z205" i="77"/>
  <c r="V205" i="77"/>
  <c r="CB205" i="77" s="1"/>
  <c r="R205" i="77"/>
  <c r="CA205" i="77"/>
  <c r="N205" i="77"/>
  <c r="BZ205" i="77"/>
  <c r="J205" i="77"/>
  <c r="BY205" i="77" s="1"/>
  <c r="F205" i="77"/>
  <c r="BX205" i="77" s="1"/>
  <c r="AL204" i="77"/>
  <c r="CF204" i="77"/>
  <c r="AH204" i="77"/>
  <c r="CE204" i="77"/>
  <c r="AD204" i="77"/>
  <c r="CD204" i="77" s="1"/>
  <c r="Z204" i="77"/>
  <c r="CC204" i="77" s="1"/>
  <c r="V204" i="77"/>
  <c r="CB204" i="77"/>
  <c r="R204" i="77"/>
  <c r="CA204" i="77"/>
  <c r="N204" i="77"/>
  <c r="BZ204" i="77" s="1"/>
  <c r="J204" i="77"/>
  <c r="F204" i="77"/>
  <c r="BX204" i="77"/>
  <c r="AL203" i="77"/>
  <c r="CF203" i="77" s="1"/>
  <c r="AH203" i="77"/>
  <c r="CE203" i="77" s="1"/>
  <c r="AD203" i="77"/>
  <c r="CD203" i="77"/>
  <c r="Z203" i="77"/>
  <c r="CC203" i="77"/>
  <c r="V203" i="77"/>
  <c r="CB203" i="77" s="1"/>
  <c r="R203" i="77"/>
  <c r="N203" i="77"/>
  <c r="BZ203" i="77" s="1"/>
  <c r="J203" i="77"/>
  <c r="BY203" i="77" s="1"/>
  <c r="F203" i="77"/>
  <c r="BX203" i="77"/>
  <c r="AL202" i="77"/>
  <c r="CF202" i="77"/>
  <c r="AH202" i="77"/>
  <c r="CE202" i="77" s="1"/>
  <c r="AD202" i="77"/>
  <c r="CD202" i="77" s="1"/>
  <c r="Z202" i="77"/>
  <c r="CC202" i="77"/>
  <c r="V202" i="77"/>
  <c r="CB202" i="77"/>
  <c r="R202" i="77"/>
  <c r="CA202" i="77" s="1"/>
  <c r="N202" i="77"/>
  <c r="BZ202" i="77" s="1"/>
  <c r="J202" i="77"/>
  <c r="F202" i="77"/>
  <c r="BX202" i="77" s="1"/>
  <c r="AL201" i="77"/>
  <c r="CF201" i="77" s="1"/>
  <c r="AH201" i="77"/>
  <c r="CE201" i="77"/>
  <c r="AD201" i="77"/>
  <c r="CD201" i="77"/>
  <c r="Z201" i="77"/>
  <c r="CC201" i="77" s="1"/>
  <c r="V201" i="77"/>
  <c r="CB201" i="77" s="1"/>
  <c r="R201" i="77"/>
  <c r="CA201" i="77"/>
  <c r="N201" i="77"/>
  <c r="BZ201" i="77"/>
  <c r="J201" i="77"/>
  <c r="BY201" i="77" s="1"/>
  <c r="F201" i="77"/>
  <c r="AL200" i="77"/>
  <c r="CF200" i="77" s="1"/>
  <c r="AH200" i="77"/>
  <c r="CE200" i="77" s="1"/>
  <c r="AD200" i="77"/>
  <c r="CD200" i="77"/>
  <c r="Z200" i="77"/>
  <c r="CC200" i="77"/>
  <c r="V200" i="77"/>
  <c r="CB200" i="77" s="1"/>
  <c r="R200" i="77"/>
  <c r="CA200" i="77" s="1"/>
  <c r="N200" i="77"/>
  <c r="BZ200" i="77"/>
  <c r="J200" i="77"/>
  <c r="F200" i="77"/>
  <c r="AH199" i="77"/>
  <c r="CE199" i="77" s="1"/>
  <c r="AD199" i="77"/>
  <c r="CD199" i="77" s="1"/>
  <c r="Z199" i="77"/>
  <c r="CC199" i="77"/>
  <c r="V199" i="77"/>
  <c r="CB199" i="77"/>
  <c r="R199" i="77"/>
  <c r="CA199" i="77" s="1"/>
  <c r="N199" i="77"/>
  <c r="BZ199" i="77" s="1"/>
  <c r="J199" i="77"/>
  <c r="BY199" i="77"/>
  <c r="F199" i="77"/>
  <c r="BX199" i="77"/>
  <c r="AH198" i="77"/>
  <c r="CE198" i="77" s="1"/>
  <c r="AD198" i="77"/>
  <c r="CD198" i="77" s="1"/>
  <c r="Z198" i="77"/>
  <c r="CC198" i="77"/>
  <c r="V198" i="77"/>
  <c r="CB198" i="77"/>
  <c r="R198" i="77"/>
  <c r="N198" i="77"/>
  <c r="BZ198" i="77"/>
  <c r="J198" i="77"/>
  <c r="BY198" i="77"/>
  <c r="F198" i="77"/>
  <c r="AL197" i="77"/>
  <c r="CF197" i="77"/>
  <c r="AH197" i="77"/>
  <c r="CE197" i="77" s="1"/>
  <c r="AD197" i="77"/>
  <c r="CD197" i="77" s="1"/>
  <c r="Z197" i="77"/>
  <c r="CC197" i="77"/>
  <c r="V197" i="77"/>
  <c r="CB197" i="77"/>
  <c r="R197" i="77"/>
  <c r="N197" i="77"/>
  <c r="BZ197" i="77"/>
  <c r="J197" i="77"/>
  <c r="F197" i="77"/>
  <c r="AL196" i="77"/>
  <c r="CF196" i="77" s="1"/>
  <c r="AH196" i="77"/>
  <c r="CE196" i="77" s="1"/>
  <c r="AD196" i="77"/>
  <c r="CD196" i="77"/>
  <c r="Z196" i="77"/>
  <c r="CC196" i="77"/>
  <c r="V196" i="77"/>
  <c r="CB196" i="77" s="1"/>
  <c r="R196" i="77"/>
  <c r="CA196" i="77" s="1"/>
  <c r="N196" i="77"/>
  <c r="J196" i="77"/>
  <c r="F196" i="77"/>
  <c r="BX196" i="77"/>
  <c r="G141" i="76"/>
  <c r="G142" i="76"/>
  <c r="CK338" i="77"/>
  <c r="BP336" i="77"/>
  <c r="BO336" i="77"/>
  <c r="BN336" i="77"/>
  <c r="BM336" i="77"/>
  <c r="BL336" i="77"/>
  <c r="BK336" i="77"/>
  <c r="BJ336" i="77"/>
  <c r="BI336" i="77"/>
  <c r="BH336" i="77"/>
  <c r="AU336" i="77"/>
  <c r="AR336" i="77"/>
  <c r="AW336" i="77" s="1"/>
  <c r="AO336" i="77"/>
  <c r="A336" i="77"/>
  <c r="BP335" i="77"/>
  <c r="BO335" i="77"/>
  <c r="BN335" i="77"/>
  <c r="BM335" i="77"/>
  <c r="BL335" i="77"/>
  <c r="BK335" i="77"/>
  <c r="BJ335" i="77"/>
  <c r="BI335" i="77"/>
  <c r="BH335" i="77"/>
  <c r="AU335" i="77"/>
  <c r="AR335" i="77"/>
  <c r="AO335" i="77"/>
  <c r="A335" i="77"/>
  <c r="BP334" i="77"/>
  <c r="BO334" i="77"/>
  <c r="BN334" i="77"/>
  <c r="BM334" i="77"/>
  <c r="BL334" i="77"/>
  <c r="BK334" i="77"/>
  <c r="BJ334" i="77"/>
  <c r="BI334" i="77"/>
  <c r="BH334" i="77"/>
  <c r="AU334" i="77"/>
  <c r="AR334" i="77"/>
  <c r="AO334" i="77"/>
  <c r="A334" i="77"/>
  <c r="BP333" i="77"/>
  <c r="BO333" i="77"/>
  <c r="BN333" i="77"/>
  <c r="BM333" i="77"/>
  <c r="BL333" i="77"/>
  <c r="BK333" i="77"/>
  <c r="BJ333" i="77"/>
  <c r="BI333" i="77"/>
  <c r="BH333" i="77"/>
  <c r="AU333" i="77"/>
  <c r="AR333" i="77"/>
  <c r="AV333" i="77" s="1"/>
  <c r="AO333" i="77"/>
  <c r="A333" i="77"/>
  <c r="BP332" i="77"/>
  <c r="BO332" i="77"/>
  <c r="BN332" i="77"/>
  <c r="BM332" i="77"/>
  <c r="BL332" i="77"/>
  <c r="BK332" i="77"/>
  <c r="BJ332" i="77"/>
  <c r="BI332" i="77"/>
  <c r="BH332" i="77"/>
  <c r="AU332" i="77"/>
  <c r="AR332" i="77"/>
  <c r="AO332" i="77"/>
  <c r="A332" i="77"/>
  <c r="BP331" i="77"/>
  <c r="BO331" i="77"/>
  <c r="BN331" i="77"/>
  <c r="BM331" i="77"/>
  <c r="BL331" i="77"/>
  <c r="BK331" i="77"/>
  <c r="BJ331" i="77"/>
  <c r="BI331" i="77"/>
  <c r="BH331" i="77"/>
  <c r="AU331" i="77"/>
  <c r="AR331" i="77"/>
  <c r="AO331" i="77"/>
  <c r="A331" i="77"/>
  <c r="BP330" i="77"/>
  <c r="BO330" i="77"/>
  <c r="BN330" i="77"/>
  <c r="BM330" i="77"/>
  <c r="BL330" i="77"/>
  <c r="BK330" i="77"/>
  <c r="BJ330" i="77"/>
  <c r="BI330" i="77"/>
  <c r="BH330" i="77"/>
  <c r="AU330" i="77"/>
  <c r="AR330" i="77"/>
  <c r="AO330" i="77"/>
  <c r="A330" i="77"/>
  <c r="BP329" i="77"/>
  <c r="BO329" i="77"/>
  <c r="BN329" i="77"/>
  <c r="BM329" i="77"/>
  <c r="BL329" i="77"/>
  <c r="BK329" i="77"/>
  <c r="BJ329" i="77"/>
  <c r="BI329" i="77"/>
  <c r="BH329" i="77"/>
  <c r="AU329" i="77"/>
  <c r="AR329" i="77"/>
  <c r="AO329" i="77"/>
  <c r="A329" i="77"/>
  <c r="BP328" i="77"/>
  <c r="BO328" i="77"/>
  <c r="BN328" i="77"/>
  <c r="BM328" i="77"/>
  <c r="BL328" i="77"/>
  <c r="BK328" i="77"/>
  <c r="BJ328" i="77"/>
  <c r="BI328" i="77"/>
  <c r="BH328" i="77"/>
  <c r="AU328" i="77"/>
  <c r="AR328" i="77"/>
  <c r="AZ328" i="77"/>
  <c r="AO328" i="77"/>
  <c r="AL328" i="77"/>
  <c r="CF328" i="77" s="1"/>
  <c r="A328" i="77"/>
  <c r="BP327" i="77"/>
  <c r="BO327" i="77"/>
  <c r="BN327" i="77"/>
  <c r="BM327" i="77"/>
  <c r="BL327" i="77"/>
  <c r="BK327" i="77"/>
  <c r="BJ327" i="77"/>
  <c r="BI327" i="77"/>
  <c r="BH327" i="77"/>
  <c r="AU327" i="77"/>
  <c r="AR327" i="77"/>
  <c r="AO327" i="77"/>
  <c r="A327" i="77"/>
  <c r="BP326" i="77"/>
  <c r="BO326" i="77"/>
  <c r="BN326" i="77"/>
  <c r="BM326" i="77"/>
  <c r="BL326" i="77"/>
  <c r="BK326" i="77"/>
  <c r="BJ326" i="77"/>
  <c r="BI326" i="77"/>
  <c r="BH326" i="77"/>
  <c r="AU326" i="77"/>
  <c r="AR326" i="77"/>
  <c r="AO326" i="77"/>
  <c r="A326" i="77"/>
  <c r="BP325" i="77"/>
  <c r="BO325" i="77"/>
  <c r="BN325" i="77"/>
  <c r="BM325" i="77"/>
  <c r="BL325" i="77"/>
  <c r="BK325" i="77"/>
  <c r="BJ325" i="77"/>
  <c r="BI325" i="77"/>
  <c r="BH325" i="77"/>
  <c r="AU325" i="77"/>
  <c r="AR325" i="77"/>
  <c r="AO325" i="77"/>
  <c r="A325" i="77"/>
  <c r="BP324" i="77"/>
  <c r="BO324" i="77"/>
  <c r="BN324" i="77"/>
  <c r="BM324" i="77"/>
  <c r="BL324" i="77"/>
  <c r="BK324" i="77"/>
  <c r="BJ324" i="77"/>
  <c r="BI324" i="77"/>
  <c r="BH324" i="77"/>
  <c r="AU324" i="77"/>
  <c r="AR324" i="77"/>
  <c r="AO324" i="77"/>
  <c r="A324" i="77"/>
  <c r="BP323" i="77"/>
  <c r="BO323" i="77"/>
  <c r="BN323" i="77"/>
  <c r="BM323" i="77"/>
  <c r="BL323" i="77"/>
  <c r="BK323" i="77"/>
  <c r="BJ323" i="77"/>
  <c r="BI323" i="77"/>
  <c r="BH323" i="77"/>
  <c r="AU323" i="77"/>
  <c r="AR323" i="77"/>
  <c r="AW323" i="77" s="1"/>
  <c r="AO323" i="77"/>
  <c r="A323" i="77"/>
  <c r="BP322" i="77"/>
  <c r="BO322" i="77"/>
  <c r="BN322" i="77"/>
  <c r="BM322" i="77"/>
  <c r="BL322" i="77"/>
  <c r="BK322" i="77"/>
  <c r="BJ322" i="77"/>
  <c r="BI322" i="77"/>
  <c r="BH322" i="77"/>
  <c r="AU322" i="77"/>
  <c r="AR322" i="77"/>
  <c r="AO322" i="77"/>
  <c r="A322" i="77"/>
  <c r="BP321" i="77"/>
  <c r="BO321" i="77"/>
  <c r="BN321" i="77"/>
  <c r="BM321" i="77"/>
  <c r="BL321" i="77"/>
  <c r="BK321" i="77"/>
  <c r="BJ321" i="77"/>
  <c r="BI321" i="77"/>
  <c r="BH321" i="77"/>
  <c r="AU321" i="77"/>
  <c r="AR321" i="77"/>
  <c r="AO321" i="77"/>
  <c r="A321" i="77"/>
  <c r="BP320" i="77"/>
  <c r="BO320" i="77"/>
  <c r="BN320" i="77"/>
  <c r="BM320" i="77"/>
  <c r="BL320" i="77"/>
  <c r="BK320" i="77"/>
  <c r="BJ320" i="77"/>
  <c r="BI320" i="77"/>
  <c r="BH320" i="77"/>
  <c r="AU320" i="77"/>
  <c r="AR320" i="77"/>
  <c r="AO320" i="77"/>
  <c r="AL320" i="77"/>
  <c r="CF320" i="77" s="1"/>
  <c r="A320" i="77"/>
  <c r="BP319" i="77"/>
  <c r="BO319" i="77"/>
  <c r="BN319" i="77"/>
  <c r="BM319" i="77"/>
  <c r="BL319" i="77"/>
  <c r="BK319" i="77"/>
  <c r="BJ319" i="77"/>
  <c r="BI319" i="77"/>
  <c r="BH319" i="77"/>
  <c r="AU319" i="77"/>
  <c r="AR319" i="77"/>
  <c r="AO319" i="77"/>
  <c r="A319" i="77"/>
  <c r="BP318" i="77"/>
  <c r="BO318" i="77"/>
  <c r="BN318" i="77"/>
  <c r="BM318" i="77"/>
  <c r="BL318" i="77"/>
  <c r="BK318" i="77"/>
  <c r="BJ318" i="77"/>
  <c r="BI318" i="77"/>
  <c r="BH318" i="77"/>
  <c r="AU318" i="77"/>
  <c r="AR318" i="77"/>
  <c r="AZ318" i="77"/>
  <c r="AO318" i="77"/>
  <c r="A318" i="77"/>
  <c r="BP317" i="77"/>
  <c r="BO317" i="77"/>
  <c r="BN317" i="77"/>
  <c r="BM317" i="77"/>
  <c r="BL317" i="77"/>
  <c r="BK317" i="77"/>
  <c r="BJ317" i="77"/>
  <c r="BI317" i="77"/>
  <c r="BH317" i="77"/>
  <c r="AU317" i="77"/>
  <c r="AR317" i="77"/>
  <c r="AW317" i="77" s="1"/>
  <c r="AO317" i="77"/>
  <c r="A317" i="77"/>
  <c r="BP316" i="77"/>
  <c r="BO316" i="77"/>
  <c r="BN316" i="77"/>
  <c r="BM316" i="77"/>
  <c r="BL316" i="77"/>
  <c r="BK316" i="77"/>
  <c r="BJ316" i="77"/>
  <c r="BI316" i="77"/>
  <c r="BH316" i="77"/>
  <c r="AU316" i="77"/>
  <c r="AR316" i="77"/>
  <c r="AO316" i="77"/>
  <c r="A316" i="77"/>
  <c r="BP315" i="77"/>
  <c r="BO315" i="77"/>
  <c r="BN315" i="77"/>
  <c r="BM315" i="77"/>
  <c r="BL315" i="77"/>
  <c r="BK315" i="77"/>
  <c r="BJ315" i="77"/>
  <c r="BI315" i="77"/>
  <c r="BH315" i="77"/>
  <c r="AU315" i="77"/>
  <c r="AR315" i="77"/>
  <c r="AX315" i="77" s="1"/>
  <c r="AO315" i="77"/>
  <c r="A315" i="77"/>
  <c r="BP314" i="77"/>
  <c r="BO314" i="77"/>
  <c r="BN314" i="77"/>
  <c r="BM314" i="77"/>
  <c r="BL314" i="77"/>
  <c r="BK314" i="77"/>
  <c r="BJ314" i="77"/>
  <c r="BI314" i="77"/>
  <c r="BH314" i="77"/>
  <c r="AU314" i="77"/>
  <c r="AR314" i="77"/>
  <c r="AX314" i="77"/>
  <c r="AO314" i="77"/>
  <c r="A314" i="77"/>
  <c r="BP313" i="77"/>
  <c r="BO313" i="77"/>
  <c r="BN313" i="77"/>
  <c r="BM313" i="77"/>
  <c r="BL313" i="77"/>
  <c r="BK313" i="77"/>
  <c r="BJ313" i="77"/>
  <c r="BI313" i="77"/>
  <c r="BH313" i="77"/>
  <c r="AU313" i="77"/>
  <c r="AR313" i="77"/>
  <c r="AX313" i="77"/>
  <c r="AO313" i="77"/>
  <c r="A313" i="77"/>
  <c r="BP312" i="77"/>
  <c r="BO312" i="77"/>
  <c r="BN312" i="77"/>
  <c r="BM312" i="77"/>
  <c r="BL312" i="77"/>
  <c r="BK312" i="77"/>
  <c r="BJ312" i="77"/>
  <c r="BI312" i="77"/>
  <c r="BH312" i="77"/>
  <c r="AU312" i="77"/>
  <c r="AR312" i="77"/>
  <c r="AW312" i="77" s="1"/>
  <c r="AO312" i="77"/>
  <c r="A312" i="77"/>
  <c r="BP311" i="77"/>
  <c r="BO311" i="77"/>
  <c r="BN311" i="77"/>
  <c r="BM311" i="77"/>
  <c r="BL311" i="77"/>
  <c r="BK311" i="77"/>
  <c r="BJ311" i="77"/>
  <c r="BI311" i="77"/>
  <c r="BH311" i="77"/>
  <c r="AU311" i="77"/>
  <c r="AR311" i="77"/>
  <c r="AO311" i="77"/>
  <c r="AL311" i="77"/>
  <c r="CF311" i="77" s="1"/>
  <c r="A311" i="77"/>
  <c r="BP310" i="77"/>
  <c r="BO310" i="77"/>
  <c r="BN310" i="77"/>
  <c r="BM310" i="77"/>
  <c r="BL310" i="77"/>
  <c r="BK310" i="77"/>
  <c r="BJ310" i="77"/>
  <c r="BI310" i="77"/>
  <c r="BH310" i="77"/>
  <c r="AU310" i="77"/>
  <c r="AR310" i="77"/>
  <c r="AW310" i="77"/>
  <c r="AO310" i="77"/>
  <c r="A310" i="77"/>
  <c r="BP309" i="77"/>
  <c r="BO309" i="77"/>
  <c r="BN309" i="77"/>
  <c r="BM309" i="77"/>
  <c r="BL309" i="77"/>
  <c r="BK309" i="77"/>
  <c r="BJ309" i="77"/>
  <c r="BI309" i="77"/>
  <c r="BH309" i="77"/>
  <c r="AU309" i="77"/>
  <c r="AR309" i="77"/>
  <c r="AO309" i="77"/>
  <c r="A309" i="77"/>
  <c r="BP308" i="77"/>
  <c r="BO308" i="77"/>
  <c r="BN308" i="77"/>
  <c r="BM308" i="77"/>
  <c r="BL308" i="77"/>
  <c r="BK308" i="77"/>
  <c r="BJ308" i="77"/>
  <c r="BI308" i="77"/>
  <c r="BH308" i="77"/>
  <c r="AU308" i="77"/>
  <c r="AR308" i="77"/>
  <c r="AZ308" i="77" s="1"/>
  <c r="AO308" i="77"/>
  <c r="A308" i="77"/>
  <c r="BP307" i="77"/>
  <c r="BO307" i="77"/>
  <c r="BN307" i="77"/>
  <c r="BM307" i="77"/>
  <c r="BL307" i="77"/>
  <c r="BK307" i="77"/>
  <c r="BJ307" i="77"/>
  <c r="BI307" i="77"/>
  <c r="BH307" i="77"/>
  <c r="AU307" i="77"/>
  <c r="AR307" i="77"/>
  <c r="AW307" i="77" s="1"/>
  <c r="AO307" i="77"/>
  <c r="A307" i="77"/>
  <c r="BP306" i="77"/>
  <c r="BO306" i="77"/>
  <c r="BN306" i="77"/>
  <c r="BM306" i="77"/>
  <c r="BL306" i="77"/>
  <c r="BK306" i="77"/>
  <c r="BJ306" i="77"/>
  <c r="BI306" i="77"/>
  <c r="BH306" i="77"/>
  <c r="AU306" i="77"/>
  <c r="AR306" i="77"/>
  <c r="AO306" i="77"/>
  <c r="A306" i="77"/>
  <c r="BP305" i="77"/>
  <c r="BO305" i="77"/>
  <c r="BN305" i="77"/>
  <c r="BM305" i="77"/>
  <c r="BL305" i="77"/>
  <c r="BK305" i="77"/>
  <c r="BJ305" i="77"/>
  <c r="BI305" i="77"/>
  <c r="BH305" i="77"/>
  <c r="AU305" i="77"/>
  <c r="AR305" i="77"/>
  <c r="AO305" i="77"/>
  <c r="A305" i="77"/>
  <c r="BP304" i="77"/>
  <c r="BO304" i="77"/>
  <c r="BN304" i="77"/>
  <c r="BM304" i="77"/>
  <c r="BL304" i="77"/>
  <c r="BK304" i="77"/>
  <c r="BJ304" i="77"/>
  <c r="BI304" i="77"/>
  <c r="BH304" i="77"/>
  <c r="AU304" i="77"/>
  <c r="AR304" i="77"/>
  <c r="AV304" i="77" s="1"/>
  <c r="AO304" i="77"/>
  <c r="AL304" i="77"/>
  <c r="A304" i="77"/>
  <c r="BP303" i="77"/>
  <c r="BO303" i="77"/>
  <c r="BN303" i="77"/>
  <c r="BM303" i="77"/>
  <c r="BL303" i="77"/>
  <c r="BK303" i="77"/>
  <c r="BJ303" i="77"/>
  <c r="BI303" i="77"/>
  <c r="BH303" i="77"/>
  <c r="AU303" i="77"/>
  <c r="AR303" i="77"/>
  <c r="AW303" i="77"/>
  <c r="AO303" i="77"/>
  <c r="A303" i="77"/>
  <c r="BZ302" i="77"/>
  <c r="BP302" i="77"/>
  <c r="BO302" i="77"/>
  <c r="BN302" i="77"/>
  <c r="BM302" i="77"/>
  <c r="BL302" i="77"/>
  <c r="BK302" i="77"/>
  <c r="BJ302" i="77"/>
  <c r="BI302" i="77"/>
  <c r="BH302" i="77"/>
  <c r="AU302" i="77"/>
  <c r="AR302" i="77"/>
  <c r="AO302" i="77"/>
  <c r="A302" i="77"/>
  <c r="BP301" i="77"/>
  <c r="BO301" i="77"/>
  <c r="BN301" i="77"/>
  <c r="BM301" i="77"/>
  <c r="BL301" i="77"/>
  <c r="BK301" i="77"/>
  <c r="BJ301" i="77"/>
  <c r="BI301" i="77"/>
  <c r="BH301" i="77"/>
  <c r="AU301" i="77"/>
  <c r="AR301" i="77"/>
  <c r="AV301" i="77" s="1"/>
  <c r="AO301" i="77"/>
  <c r="A301" i="77"/>
  <c r="BP300" i="77"/>
  <c r="BO300" i="77"/>
  <c r="BN300" i="77"/>
  <c r="BM300" i="77"/>
  <c r="BL300" i="77"/>
  <c r="BK300" i="77"/>
  <c r="BJ300" i="77"/>
  <c r="BI300" i="77"/>
  <c r="BH300" i="77"/>
  <c r="AU300" i="77"/>
  <c r="AR300" i="77"/>
  <c r="AO300" i="77"/>
  <c r="A300" i="77"/>
  <c r="BP299" i="77"/>
  <c r="BO299" i="77"/>
  <c r="BN299" i="77"/>
  <c r="BM299" i="77"/>
  <c r="BL299" i="77"/>
  <c r="BK299" i="77"/>
  <c r="BJ299" i="77"/>
  <c r="BI299" i="77"/>
  <c r="BH299" i="77"/>
  <c r="AU299" i="77"/>
  <c r="AR299" i="77"/>
  <c r="AO299" i="77"/>
  <c r="A299" i="77"/>
  <c r="BP298" i="77"/>
  <c r="BO298" i="77"/>
  <c r="BN298" i="77"/>
  <c r="BM298" i="77"/>
  <c r="BL298" i="77"/>
  <c r="BK298" i="77"/>
  <c r="BJ298" i="77"/>
  <c r="BI298" i="77"/>
  <c r="BH298" i="77"/>
  <c r="AU298" i="77"/>
  <c r="AR298" i="77"/>
  <c r="AO298" i="77"/>
  <c r="A298" i="77"/>
  <c r="BP297" i="77"/>
  <c r="BO297" i="77"/>
  <c r="BN297" i="77"/>
  <c r="BM297" i="77"/>
  <c r="BL297" i="77"/>
  <c r="BK297" i="77"/>
  <c r="BJ297" i="77"/>
  <c r="BI297" i="77"/>
  <c r="BH297" i="77"/>
  <c r="AU297" i="77"/>
  <c r="AR297" i="77"/>
  <c r="AO297" i="77"/>
  <c r="A297" i="77"/>
  <c r="BP296" i="77"/>
  <c r="BO296" i="77"/>
  <c r="BN296" i="77"/>
  <c r="BM296" i="77"/>
  <c r="BL296" i="77"/>
  <c r="BK296" i="77"/>
  <c r="BJ296" i="77"/>
  <c r="BI296" i="77"/>
  <c r="BH296" i="77"/>
  <c r="AU296" i="77"/>
  <c r="AR296" i="77"/>
  <c r="AO296" i="77"/>
  <c r="A296" i="77"/>
  <c r="BP295" i="77"/>
  <c r="BO295" i="77"/>
  <c r="BN295" i="77"/>
  <c r="BM295" i="77"/>
  <c r="BL295" i="77"/>
  <c r="BK295" i="77"/>
  <c r="BJ295" i="77"/>
  <c r="BI295" i="77"/>
  <c r="BH295" i="77"/>
  <c r="AU295" i="77"/>
  <c r="AR295" i="77"/>
  <c r="AX295" i="77" s="1"/>
  <c r="AO295" i="77"/>
  <c r="AL295" i="77"/>
  <c r="A295" i="77"/>
  <c r="BP294" i="77"/>
  <c r="BO294" i="77"/>
  <c r="BN294" i="77"/>
  <c r="BM294" i="77"/>
  <c r="BL294" i="77"/>
  <c r="BK294" i="77"/>
  <c r="BJ294" i="77"/>
  <c r="BI294" i="77"/>
  <c r="BH294" i="77"/>
  <c r="AU294" i="77"/>
  <c r="AR294" i="77"/>
  <c r="AO294" i="77"/>
  <c r="A294" i="77"/>
  <c r="BP293" i="77"/>
  <c r="BO293" i="77"/>
  <c r="BN293" i="77"/>
  <c r="BM293" i="77"/>
  <c r="BL293" i="77"/>
  <c r="BK293" i="77"/>
  <c r="BJ293" i="77"/>
  <c r="BI293" i="77"/>
  <c r="BH293" i="77"/>
  <c r="AU293" i="77"/>
  <c r="AR293" i="77"/>
  <c r="AZ293" i="77"/>
  <c r="AO293" i="77"/>
  <c r="A293" i="77"/>
  <c r="BP292" i="77"/>
  <c r="BO292" i="77"/>
  <c r="BN292" i="77"/>
  <c r="BM292" i="77"/>
  <c r="BL292" i="77"/>
  <c r="BK292" i="77"/>
  <c r="BJ292" i="77"/>
  <c r="BI292" i="77"/>
  <c r="BH292" i="77"/>
  <c r="AU292" i="77"/>
  <c r="AR292" i="77"/>
  <c r="AO292" i="77"/>
  <c r="A292" i="77"/>
  <c r="BP291" i="77"/>
  <c r="BO291" i="77"/>
  <c r="BN291" i="77"/>
  <c r="BM291" i="77"/>
  <c r="BL291" i="77"/>
  <c r="BK291" i="77"/>
  <c r="BJ291" i="77"/>
  <c r="BI291" i="77"/>
  <c r="BH291" i="77"/>
  <c r="AU291" i="77"/>
  <c r="AR291" i="77"/>
  <c r="AO291" i="77"/>
  <c r="A291" i="77"/>
  <c r="BP290" i="77"/>
  <c r="BO290" i="77"/>
  <c r="BN290" i="77"/>
  <c r="BM290" i="77"/>
  <c r="BL290" i="77"/>
  <c r="BK290" i="77"/>
  <c r="BJ290" i="77"/>
  <c r="BI290" i="77"/>
  <c r="BH290" i="77"/>
  <c r="AU290" i="77"/>
  <c r="AR290" i="77"/>
  <c r="AO290" i="77"/>
  <c r="A290" i="77"/>
  <c r="BP289" i="77"/>
  <c r="BO289" i="77"/>
  <c r="BN289" i="77"/>
  <c r="BM289" i="77"/>
  <c r="BL289" i="77"/>
  <c r="BK289" i="77"/>
  <c r="BJ289" i="77"/>
  <c r="BI289" i="77"/>
  <c r="BH289" i="77"/>
  <c r="AU289" i="77"/>
  <c r="AR289" i="77"/>
  <c r="AO289" i="77"/>
  <c r="A289" i="77"/>
  <c r="BP288" i="77"/>
  <c r="BO288" i="77"/>
  <c r="BN288" i="77"/>
  <c r="BM288" i="77"/>
  <c r="BL288" i="77"/>
  <c r="BK288" i="77"/>
  <c r="BJ288" i="77"/>
  <c r="BI288" i="77"/>
  <c r="BH288" i="77"/>
  <c r="AU288" i="77"/>
  <c r="AR288" i="77"/>
  <c r="AZ288" i="77" s="1"/>
  <c r="AO288" i="77"/>
  <c r="A288" i="77"/>
  <c r="BP287" i="77"/>
  <c r="BO287" i="77"/>
  <c r="BN287" i="77"/>
  <c r="BM287" i="77"/>
  <c r="BL287" i="77"/>
  <c r="BK287" i="77"/>
  <c r="BJ287" i="77"/>
  <c r="BI287" i="77"/>
  <c r="BH287" i="77"/>
  <c r="AU287" i="77"/>
  <c r="AR287" i="77"/>
  <c r="AV287" i="77"/>
  <c r="AO287" i="77"/>
  <c r="A287" i="77"/>
  <c r="BP286" i="77"/>
  <c r="BO286" i="77"/>
  <c r="BN286" i="77"/>
  <c r="BM286" i="77"/>
  <c r="BL286" i="77"/>
  <c r="BK286" i="77"/>
  <c r="BJ286" i="77"/>
  <c r="BI286" i="77"/>
  <c r="BH286" i="77"/>
  <c r="AU286" i="77"/>
  <c r="AR286" i="77"/>
  <c r="AO286" i="77"/>
  <c r="A286" i="77"/>
  <c r="BP285" i="77"/>
  <c r="BO285" i="77"/>
  <c r="BN285" i="77"/>
  <c r="BM285" i="77"/>
  <c r="BL285" i="77"/>
  <c r="BK285" i="77"/>
  <c r="BJ285" i="77"/>
  <c r="BI285" i="77"/>
  <c r="BH285" i="77"/>
  <c r="AU285" i="77"/>
  <c r="AR285" i="77"/>
  <c r="AO285" i="77"/>
  <c r="AL285" i="77"/>
  <c r="A285" i="77"/>
  <c r="BP284" i="77"/>
  <c r="BO284" i="77"/>
  <c r="BN284" i="77"/>
  <c r="BM284" i="77"/>
  <c r="BL284" i="77"/>
  <c r="BK284" i="77"/>
  <c r="BJ284" i="77"/>
  <c r="BI284" i="77"/>
  <c r="BH284" i="77"/>
  <c r="AU284" i="77"/>
  <c r="AR284" i="77"/>
  <c r="AV284" i="77"/>
  <c r="AO284" i="77"/>
  <c r="A284" i="77"/>
  <c r="BP283" i="77"/>
  <c r="BO283" i="77"/>
  <c r="BN283" i="77"/>
  <c r="BM283" i="77"/>
  <c r="BL283" i="77"/>
  <c r="BK283" i="77"/>
  <c r="BJ283" i="77"/>
  <c r="BI283" i="77"/>
  <c r="BH283" i="77"/>
  <c r="AU283" i="77"/>
  <c r="AR283" i="77"/>
  <c r="AO283" i="77"/>
  <c r="A283" i="77"/>
  <c r="BP282" i="77"/>
  <c r="BO282" i="77"/>
  <c r="BN282" i="77"/>
  <c r="BM282" i="77"/>
  <c r="BL282" i="77"/>
  <c r="BK282" i="77"/>
  <c r="BJ282" i="77"/>
  <c r="BI282" i="77"/>
  <c r="BH282" i="77"/>
  <c r="AU282" i="77"/>
  <c r="AR282" i="77"/>
  <c r="AO282" i="77"/>
  <c r="A282" i="77"/>
  <c r="BP281" i="77"/>
  <c r="BO281" i="77"/>
  <c r="BN281" i="77"/>
  <c r="BM281" i="77"/>
  <c r="BL281" i="77"/>
  <c r="BK281" i="77"/>
  <c r="BJ281" i="77"/>
  <c r="BI281" i="77"/>
  <c r="BH281" i="77"/>
  <c r="AU281" i="77"/>
  <c r="AR281" i="77"/>
  <c r="AO281" i="77"/>
  <c r="A281" i="77"/>
  <c r="BP280" i="77"/>
  <c r="BO280" i="77"/>
  <c r="BN280" i="77"/>
  <c r="BM280" i="77"/>
  <c r="BL280" i="77"/>
  <c r="BK280" i="77"/>
  <c r="BJ280" i="77"/>
  <c r="BI280" i="77"/>
  <c r="BH280" i="77"/>
  <c r="AU280" i="77"/>
  <c r="AR280" i="77"/>
  <c r="AO280" i="77"/>
  <c r="A280" i="77"/>
  <c r="BP279" i="77"/>
  <c r="BO279" i="77"/>
  <c r="BN279" i="77"/>
  <c r="BM279" i="77"/>
  <c r="BL279" i="77"/>
  <c r="BK279" i="77"/>
  <c r="BJ279" i="77"/>
  <c r="BI279" i="77"/>
  <c r="BH279" i="77"/>
  <c r="AU279" i="77"/>
  <c r="AR279" i="77"/>
  <c r="AO279" i="77"/>
  <c r="A279" i="77"/>
  <c r="BP278" i="77"/>
  <c r="BO278" i="77"/>
  <c r="BN278" i="77"/>
  <c r="BM278" i="77"/>
  <c r="BL278" i="77"/>
  <c r="BK278" i="77"/>
  <c r="BJ278" i="77"/>
  <c r="BI278" i="77"/>
  <c r="BH278" i="77"/>
  <c r="AU278" i="77"/>
  <c r="AR278" i="77"/>
  <c r="AO278" i="77"/>
  <c r="A278" i="77"/>
  <c r="BP277" i="77"/>
  <c r="BO277" i="77"/>
  <c r="BN277" i="77"/>
  <c r="BM277" i="77"/>
  <c r="BL277" i="77"/>
  <c r="BK277" i="77"/>
  <c r="BJ277" i="77"/>
  <c r="BI277" i="77"/>
  <c r="BH277" i="77"/>
  <c r="AU277" i="77"/>
  <c r="AR277" i="77"/>
  <c r="AO277" i="77"/>
  <c r="AL277" i="77"/>
  <c r="CF277" i="77" s="1"/>
  <c r="A277" i="77"/>
  <c r="BP276" i="77"/>
  <c r="BO276" i="77"/>
  <c r="BN276" i="77"/>
  <c r="BM276" i="77"/>
  <c r="BL276" i="77"/>
  <c r="BK276" i="77"/>
  <c r="BJ276" i="77"/>
  <c r="BI276" i="77"/>
  <c r="BH276" i="77"/>
  <c r="AU276" i="77"/>
  <c r="AR276" i="77"/>
  <c r="AX276" i="77" s="1"/>
  <c r="AO276" i="77"/>
  <c r="A276" i="77"/>
  <c r="BP275" i="77"/>
  <c r="BO275" i="77"/>
  <c r="BN275" i="77"/>
  <c r="BM275" i="77"/>
  <c r="BL275" i="77"/>
  <c r="BK275" i="77"/>
  <c r="BJ275" i="77"/>
  <c r="BI275" i="77"/>
  <c r="BH275" i="77"/>
  <c r="AU275" i="77"/>
  <c r="AR275" i="77"/>
  <c r="AO275" i="77"/>
  <c r="AL275" i="77"/>
  <c r="CF275" i="77" s="1"/>
  <c r="A275" i="77"/>
  <c r="BP274" i="77"/>
  <c r="BO274" i="77"/>
  <c r="BN274" i="77"/>
  <c r="BM274" i="77"/>
  <c r="BL274" i="77"/>
  <c r="BK274" i="77"/>
  <c r="BJ274" i="77"/>
  <c r="BI274" i="77"/>
  <c r="BH274" i="77"/>
  <c r="AU274" i="77"/>
  <c r="AR274" i="77"/>
  <c r="AO274" i="77"/>
  <c r="A274" i="77"/>
  <c r="BP273" i="77"/>
  <c r="BO273" i="77"/>
  <c r="BN273" i="77"/>
  <c r="BM273" i="77"/>
  <c r="BL273" i="77"/>
  <c r="BK273" i="77"/>
  <c r="BJ273" i="77"/>
  <c r="BI273" i="77"/>
  <c r="BH273" i="77"/>
  <c r="AU273" i="77"/>
  <c r="AR273" i="77"/>
  <c r="AV273" i="77"/>
  <c r="AO273" i="77"/>
  <c r="A273" i="77"/>
  <c r="BP272" i="77"/>
  <c r="BO272" i="77"/>
  <c r="BN272" i="77"/>
  <c r="BM272" i="77"/>
  <c r="BL272" i="77"/>
  <c r="BK272" i="77"/>
  <c r="BJ272" i="77"/>
  <c r="BI272" i="77"/>
  <c r="BH272" i="77"/>
  <c r="AU272" i="77"/>
  <c r="AR272" i="77"/>
  <c r="AV272" i="77" s="1"/>
  <c r="AO272" i="77"/>
  <c r="A272" i="77"/>
  <c r="BP271" i="77"/>
  <c r="BO271" i="77"/>
  <c r="BN271" i="77"/>
  <c r="BM271" i="77"/>
  <c r="BL271" i="77"/>
  <c r="BK271" i="77"/>
  <c r="BJ271" i="77"/>
  <c r="BI271" i="77"/>
  <c r="BH271" i="77"/>
  <c r="AU271" i="77"/>
  <c r="AR271" i="77"/>
  <c r="AZ271" i="77" s="1"/>
  <c r="AO271" i="77"/>
  <c r="A271" i="77"/>
  <c r="BP270" i="77"/>
  <c r="BO270" i="77"/>
  <c r="BN270" i="77"/>
  <c r="BM270" i="77"/>
  <c r="BL270" i="77"/>
  <c r="BK270" i="77"/>
  <c r="BJ270" i="77"/>
  <c r="BI270" i="77"/>
  <c r="BH270" i="77"/>
  <c r="AU270" i="77"/>
  <c r="AR270" i="77"/>
  <c r="AX270" i="77"/>
  <c r="AO270" i="77"/>
  <c r="A270" i="77"/>
  <c r="BP269" i="77"/>
  <c r="BO269" i="77"/>
  <c r="BN269" i="77"/>
  <c r="BM269" i="77"/>
  <c r="BL269" i="77"/>
  <c r="BK269" i="77"/>
  <c r="BJ269" i="77"/>
  <c r="BI269" i="77"/>
  <c r="BH269" i="77"/>
  <c r="AU269" i="77"/>
  <c r="AR269" i="77"/>
  <c r="AO269" i="77"/>
  <c r="A269" i="77"/>
  <c r="BP268" i="77"/>
  <c r="BO268" i="77"/>
  <c r="BN268" i="77"/>
  <c r="BM268" i="77"/>
  <c r="BL268" i="77"/>
  <c r="BK268" i="77"/>
  <c r="BJ268" i="77"/>
  <c r="BI268" i="77"/>
  <c r="BH268" i="77"/>
  <c r="AU268" i="77"/>
  <c r="AR268" i="77"/>
  <c r="AO268" i="77"/>
  <c r="A268" i="77"/>
  <c r="BP81" i="77"/>
  <c r="BO81" i="77"/>
  <c r="BN81" i="77"/>
  <c r="BM81" i="77"/>
  <c r="BL81" i="77"/>
  <c r="BK81" i="77"/>
  <c r="BJ81" i="77"/>
  <c r="BI81" i="77"/>
  <c r="BH81" i="77"/>
  <c r="AU81" i="77"/>
  <c r="AR81" i="77"/>
  <c r="AO81" i="77"/>
  <c r="BP267" i="77"/>
  <c r="BO267" i="77"/>
  <c r="BN267" i="77"/>
  <c r="BM267" i="77"/>
  <c r="BL267" i="77"/>
  <c r="BK267" i="77"/>
  <c r="BJ267" i="77"/>
  <c r="BI267" i="77"/>
  <c r="BH267" i="77"/>
  <c r="AU267" i="77"/>
  <c r="AR267" i="77"/>
  <c r="AO267" i="77"/>
  <c r="A267" i="77"/>
  <c r="BP266" i="77"/>
  <c r="BO266" i="77"/>
  <c r="BN266" i="77"/>
  <c r="BM266" i="77"/>
  <c r="BL266" i="77"/>
  <c r="BK266" i="77"/>
  <c r="BJ266" i="77"/>
  <c r="BI266" i="77"/>
  <c r="BH266" i="77"/>
  <c r="AU266" i="77"/>
  <c r="AR266" i="77"/>
  <c r="AZ266" i="77"/>
  <c r="AO266" i="77"/>
  <c r="A266" i="77"/>
  <c r="BP265" i="77"/>
  <c r="BO265" i="77"/>
  <c r="BN265" i="77"/>
  <c r="BM265" i="77"/>
  <c r="BL265" i="77"/>
  <c r="BK265" i="77"/>
  <c r="BJ265" i="77"/>
  <c r="BI265" i="77"/>
  <c r="BH265" i="77"/>
  <c r="AU265" i="77"/>
  <c r="AR265" i="77"/>
  <c r="AZ265" i="77" s="1"/>
  <c r="AO265" i="77"/>
  <c r="AL265" i="77"/>
  <c r="A265" i="77"/>
  <c r="BP264" i="77"/>
  <c r="BO264" i="77"/>
  <c r="BN264" i="77"/>
  <c r="BM264" i="77"/>
  <c r="BL264" i="77"/>
  <c r="BK264" i="77"/>
  <c r="BJ264" i="77"/>
  <c r="BI264" i="77"/>
  <c r="BH264" i="77"/>
  <c r="AU264" i="77"/>
  <c r="AR264" i="77"/>
  <c r="AW264" i="77"/>
  <c r="AO264" i="77"/>
  <c r="A264" i="77"/>
  <c r="BP263" i="77"/>
  <c r="BO263" i="77"/>
  <c r="BN263" i="77"/>
  <c r="BM263" i="77"/>
  <c r="BL263" i="77"/>
  <c r="BK263" i="77"/>
  <c r="BJ263" i="77"/>
  <c r="BI263" i="77"/>
  <c r="BH263" i="77"/>
  <c r="AU263" i="77"/>
  <c r="AR263" i="77"/>
  <c r="AO263" i="77"/>
  <c r="A263" i="77"/>
  <c r="BP262" i="77"/>
  <c r="BO262" i="77"/>
  <c r="BN262" i="77"/>
  <c r="BM262" i="77"/>
  <c r="BL262" i="77"/>
  <c r="BK262" i="77"/>
  <c r="BJ262" i="77"/>
  <c r="BI262" i="77"/>
  <c r="BH262" i="77"/>
  <c r="AU262" i="77"/>
  <c r="AR262" i="77"/>
  <c r="AZ262" i="77"/>
  <c r="AO262" i="77"/>
  <c r="A262" i="77"/>
  <c r="BP261" i="77"/>
  <c r="BO261" i="77"/>
  <c r="BN261" i="77"/>
  <c r="BM261" i="77"/>
  <c r="BL261" i="77"/>
  <c r="BK261" i="77"/>
  <c r="BJ261" i="77"/>
  <c r="BI261" i="77"/>
  <c r="BH261" i="77"/>
  <c r="AU261" i="77"/>
  <c r="AR261" i="77"/>
  <c r="AO261" i="77"/>
  <c r="A261" i="77"/>
  <c r="BP260" i="77"/>
  <c r="BO260" i="77"/>
  <c r="BN260" i="77"/>
  <c r="BM260" i="77"/>
  <c r="BL260" i="77"/>
  <c r="BK260" i="77"/>
  <c r="BJ260" i="77"/>
  <c r="BI260" i="77"/>
  <c r="BH260" i="77"/>
  <c r="AU260" i="77"/>
  <c r="AR260" i="77"/>
  <c r="AO260" i="77"/>
  <c r="A260" i="77"/>
  <c r="BP259" i="77"/>
  <c r="BO259" i="77"/>
  <c r="BN259" i="77"/>
  <c r="BM259" i="77"/>
  <c r="BL259" i="77"/>
  <c r="BK259" i="77"/>
  <c r="BJ259" i="77"/>
  <c r="BI259" i="77"/>
  <c r="BH259" i="77"/>
  <c r="AU259" i="77"/>
  <c r="AR259" i="77"/>
  <c r="AO259" i="77"/>
  <c r="A259" i="77"/>
  <c r="BP258" i="77"/>
  <c r="BO258" i="77"/>
  <c r="BN258" i="77"/>
  <c r="BM258" i="77"/>
  <c r="BL258" i="77"/>
  <c r="BK258" i="77"/>
  <c r="BJ258" i="77"/>
  <c r="BI258" i="77"/>
  <c r="BH258" i="77"/>
  <c r="AU258" i="77"/>
  <c r="AR258" i="77"/>
  <c r="AV258" i="77"/>
  <c r="AO258" i="77"/>
  <c r="AL258" i="77"/>
  <c r="CF258" i="77"/>
  <c r="A258" i="77"/>
  <c r="BP257" i="77"/>
  <c r="BO257" i="77"/>
  <c r="BN257" i="77"/>
  <c r="BM257" i="77"/>
  <c r="BL257" i="77"/>
  <c r="BK257" i="77"/>
  <c r="BJ257" i="77"/>
  <c r="BI257" i="77"/>
  <c r="BH257" i="77"/>
  <c r="AU257" i="77"/>
  <c r="AR257" i="77"/>
  <c r="AO257" i="77"/>
  <c r="A257" i="77"/>
  <c r="BP256" i="77"/>
  <c r="BO256" i="77"/>
  <c r="BN256" i="77"/>
  <c r="BM256" i="77"/>
  <c r="BL256" i="77"/>
  <c r="BK256" i="77"/>
  <c r="BJ256" i="77"/>
  <c r="BI256" i="77"/>
  <c r="BH256" i="77"/>
  <c r="AU256" i="77"/>
  <c r="AR256" i="77"/>
  <c r="AO256" i="77"/>
  <c r="AL256" i="77"/>
  <c r="CF256" i="77" s="1"/>
  <c r="A256" i="77"/>
  <c r="BP255" i="77"/>
  <c r="BO255" i="77"/>
  <c r="BN255" i="77"/>
  <c r="BM255" i="77"/>
  <c r="BL255" i="77"/>
  <c r="BK255" i="77"/>
  <c r="BJ255" i="77"/>
  <c r="BI255" i="77"/>
  <c r="BH255" i="77"/>
  <c r="AU255" i="77"/>
  <c r="AR255" i="77"/>
  <c r="AO255" i="77"/>
  <c r="A255" i="77"/>
  <c r="BP254" i="77"/>
  <c r="BO254" i="77"/>
  <c r="BN254" i="77"/>
  <c r="BM254" i="77"/>
  <c r="BL254" i="77"/>
  <c r="BK254" i="77"/>
  <c r="BJ254" i="77"/>
  <c r="BI254" i="77"/>
  <c r="BH254" i="77"/>
  <c r="AU254" i="77"/>
  <c r="AR254" i="77"/>
  <c r="AV254" i="77" s="1"/>
  <c r="AO254" i="77"/>
  <c r="A254" i="77"/>
  <c r="BP253" i="77"/>
  <c r="BO253" i="77"/>
  <c r="BN253" i="77"/>
  <c r="BM253" i="77"/>
  <c r="BL253" i="77"/>
  <c r="BK253" i="77"/>
  <c r="BJ253" i="77"/>
  <c r="BI253" i="77"/>
  <c r="BH253" i="77"/>
  <c r="AU253" i="77"/>
  <c r="AR253" i="77"/>
  <c r="AV253" i="77" s="1"/>
  <c r="AO253" i="77"/>
  <c r="AL253" i="77"/>
  <c r="A253" i="77"/>
  <c r="BP252" i="77"/>
  <c r="BO252" i="77"/>
  <c r="BN252" i="77"/>
  <c r="BM252" i="77"/>
  <c r="BL252" i="77"/>
  <c r="BK252" i="77"/>
  <c r="BJ252" i="77"/>
  <c r="BI252" i="77"/>
  <c r="BH252" i="77"/>
  <c r="AU252" i="77"/>
  <c r="AR252" i="77"/>
  <c r="AX252" i="77" s="1"/>
  <c r="AO252" i="77"/>
  <c r="A252" i="77"/>
  <c r="BP251" i="77"/>
  <c r="BO251" i="77"/>
  <c r="BN251" i="77"/>
  <c r="BM251" i="77"/>
  <c r="BL251" i="77"/>
  <c r="BK251" i="77"/>
  <c r="BJ251" i="77"/>
  <c r="BI251" i="77"/>
  <c r="BH251" i="77"/>
  <c r="AU251" i="77"/>
  <c r="AR251" i="77"/>
  <c r="AO251" i="77"/>
  <c r="A251" i="77"/>
  <c r="BP250" i="77"/>
  <c r="BO250" i="77"/>
  <c r="BN250" i="77"/>
  <c r="BM250" i="77"/>
  <c r="BL250" i="77"/>
  <c r="BK250" i="77"/>
  <c r="BJ250" i="77"/>
  <c r="BI250" i="77"/>
  <c r="BH250" i="77"/>
  <c r="AU250" i="77"/>
  <c r="AR250" i="77"/>
  <c r="AX250" i="77" s="1"/>
  <c r="AO250" i="77"/>
  <c r="A250" i="77"/>
  <c r="BP249" i="77"/>
  <c r="BO249" i="77"/>
  <c r="BN249" i="77"/>
  <c r="BM249" i="77"/>
  <c r="BL249" i="77"/>
  <c r="BK249" i="77"/>
  <c r="BJ249" i="77"/>
  <c r="BI249" i="77"/>
  <c r="BH249" i="77"/>
  <c r="AU249" i="77"/>
  <c r="AR249" i="77"/>
  <c r="AZ249" i="77" s="1"/>
  <c r="AO249" i="77"/>
  <c r="A249" i="77"/>
  <c r="BP248" i="77"/>
  <c r="BO248" i="77"/>
  <c r="BN248" i="77"/>
  <c r="BM248" i="77"/>
  <c r="BL248" i="77"/>
  <c r="BK248" i="77"/>
  <c r="BJ248" i="77"/>
  <c r="BI248" i="77"/>
  <c r="BH248" i="77"/>
  <c r="AU248" i="77"/>
  <c r="AR248" i="77"/>
  <c r="AX248" i="77"/>
  <c r="AO248" i="77"/>
  <c r="A248" i="77"/>
  <c r="BP247" i="77"/>
  <c r="BO247" i="77"/>
  <c r="BN247" i="77"/>
  <c r="BM247" i="77"/>
  <c r="BL247" i="77"/>
  <c r="BK247" i="77"/>
  <c r="BJ247" i="77"/>
  <c r="BI247" i="77"/>
  <c r="BH247" i="77"/>
  <c r="AU247" i="77"/>
  <c r="AR247" i="77"/>
  <c r="AO247" i="77"/>
  <c r="AL247" i="77"/>
  <c r="CF247" i="77"/>
  <c r="A247" i="77"/>
  <c r="BP246" i="77"/>
  <c r="BO246" i="77"/>
  <c r="BN246" i="77"/>
  <c r="BM246" i="77"/>
  <c r="BL246" i="77"/>
  <c r="BK246" i="77"/>
  <c r="BJ246" i="77"/>
  <c r="BI246" i="77"/>
  <c r="BH246" i="77"/>
  <c r="AU246" i="77"/>
  <c r="AR246" i="77"/>
  <c r="AO246" i="77"/>
  <c r="A246" i="77"/>
  <c r="BP245" i="77"/>
  <c r="BO245" i="77"/>
  <c r="BN245" i="77"/>
  <c r="BM245" i="77"/>
  <c r="BL245" i="77"/>
  <c r="BK245" i="77"/>
  <c r="BJ245" i="77"/>
  <c r="BI245" i="77"/>
  <c r="BH245" i="77"/>
  <c r="AU245" i="77"/>
  <c r="AR245" i="77"/>
  <c r="AV245" i="77" s="1"/>
  <c r="AO245" i="77"/>
  <c r="A245" i="77"/>
  <c r="BP244" i="77"/>
  <c r="BO244" i="77"/>
  <c r="BN244" i="77"/>
  <c r="BM244" i="77"/>
  <c r="BL244" i="77"/>
  <c r="BK244" i="77"/>
  <c r="BJ244" i="77"/>
  <c r="BI244" i="77"/>
  <c r="BH244" i="77"/>
  <c r="AU244" i="77"/>
  <c r="AR244" i="77"/>
  <c r="AZ244" i="77"/>
  <c r="AO244" i="77"/>
  <c r="A244" i="77"/>
  <c r="BP243" i="77"/>
  <c r="BO243" i="77"/>
  <c r="BN243" i="77"/>
  <c r="BM243" i="77"/>
  <c r="BL243" i="77"/>
  <c r="BK243" i="77"/>
  <c r="BJ243" i="77"/>
  <c r="BI243" i="77"/>
  <c r="BH243" i="77"/>
  <c r="AU243" i="77"/>
  <c r="AR243" i="77"/>
  <c r="AO243" i="77"/>
  <c r="A243" i="77"/>
  <c r="BP242" i="77"/>
  <c r="BO242" i="77"/>
  <c r="BN242" i="77"/>
  <c r="BM242" i="77"/>
  <c r="BL242" i="77"/>
  <c r="BK242" i="77"/>
  <c r="BJ242" i="77"/>
  <c r="BI242" i="77"/>
  <c r="BH242" i="77"/>
  <c r="AU242" i="77"/>
  <c r="AR242" i="77"/>
  <c r="AO242" i="77"/>
  <c r="A242" i="77"/>
  <c r="BP241" i="77"/>
  <c r="BO241" i="77"/>
  <c r="BN241" i="77"/>
  <c r="BM241" i="77"/>
  <c r="BL241" i="77"/>
  <c r="BK241" i="77"/>
  <c r="BJ241" i="77"/>
  <c r="BI241" i="77"/>
  <c r="BH241" i="77"/>
  <c r="AU241" i="77"/>
  <c r="AR241" i="77"/>
  <c r="AV241" i="77"/>
  <c r="AO241" i="77"/>
  <c r="A241" i="77"/>
  <c r="BP240" i="77"/>
  <c r="BO240" i="77"/>
  <c r="BN240" i="77"/>
  <c r="BM240" i="77"/>
  <c r="BL240" i="77"/>
  <c r="BK240" i="77"/>
  <c r="BJ240" i="77"/>
  <c r="BI240" i="77"/>
  <c r="BH240" i="77"/>
  <c r="AU240" i="77"/>
  <c r="AR240" i="77"/>
  <c r="AO240" i="77"/>
  <c r="A240" i="77"/>
  <c r="BP239" i="77"/>
  <c r="BO239" i="77"/>
  <c r="BN239" i="77"/>
  <c r="BM239" i="77"/>
  <c r="BL239" i="77"/>
  <c r="BK239" i="77"/>
  <c r="BJ239" i="77"/>
  <c r="BI239" i="77"/>
  <c r="BH239" i="77"/>
  <c r="AU239" i="77"/>
  <c r="AR239" i="77"/>
  <c r="AO239" i="77"/>
  <c r="A239" i="77"/>
  <c r="BP238" i="77"/>
  <c r="BO238" i="77"/>
  <c r="BN238" i="77"/>
  <c r="BM238" i="77"/>
  <c r="BL238" i="77"/>
  <c r="BK238" i="77"/>
  <c r="BJ238" i="77"/>
  <c r="BI238" i="77"/>
  <c r="BH238" i="77"/>
  <c r="AU238" i="77"/>
  <c r="AR238" i="77"/>
  <c r="AO238" i="77"/>
  <c r="A238" i="77"/>
  <c r="BP237" i="77"/>
  <c r="BO237" i="77"/>
  <c r="BN237" i="77"/>
  <c r="BM237" i="77"/>
  <c r="BL237" i="77"/>
  <c r="BK237" i="77"/>
  <c r="BJ237" i="77"/>
  <c r="BI237" i="77"/>
  <c r="BH237" i="77"/>
  <c r="AU237" i="77"/>
  <c r="AR237" i="77"/>
  <c r="AZ237" i="77"/>
  <c r="AO237" i="77"/>
  <c r="A237" i="77"/>
  <c r="BP236" i="77"/>
  <c r="BO236" i="77"/>
  <c r="BN236" i="77"/>
  <c r="BM236" i="77"/>
  <c r="BL236" i="77"/>
  <c r="BK236" i="77"/>
  <c r="BJ236" i="77"/>
  <c r="BI236" i="77"/>
  <c r="BH236" i="77"/>
  <c r="AU236" i="77"/>
  <c r="AR236" i="77"/>
  <c r="AW236" i="77"/>
  <c r="AO236" i="77"/>
  <c r="A236" i="77"/>
  <c r="BP235" i="77"/>
  <c r="BO235" i="77"/>
  <c r="BN235" i="77"/>
  <c r="BM235" i="77"/>
  <c r="BL235" i="77"/>
  <c r="BK235" i="77"/>
  <c r="BJ235" i="77"/>
  <c r="BI235" i="77"/>
  <c r="BH235" i="77"/>
  <c r="AU235" i="77"/>
  <c r="AR235" i="77"/>
  <c r="AO235" i="77"/>
  <c r="A235" i="77"/>
  <c r="BP234" i="77"/>
  <c r="BO234" i="77"/>
  <c r="BN234" i="77"/>
  <c r="BM234" i="77"/>
  <c r="BL234" i="77"/>
  <c r="BK234" i="77"/>
  <c r="BJ234" i="77"/>
  <c r="BI234" i="77"/>
  <c r="BH234" i="77"/>
  <c r="AU234" i="77"/>
  <c r="AR234" i="77"/>
  <c r="AO234" i="77"/>
  <c r="A234" i="77"/>
  <c r="BP233" i="77"/>
  <c r="BO233" i="77"/>
  <c r="BN233" i="77"/>
  <c r="BM233" i="77"/>
  <c r="BL233" i="77"/>
  <c r="BK233" i="77"/>
  <c r="BJ233" i="77"/>
  <c r="BI233" i="77"/>
  <c r="BH233" i="77"/>
  <c r="AU233" i="77"/>
  <c r="AR233" i="77"/>
  <c r="AV233" i="77"/>
  <c r="AO233" i="77"/>
  <c r="AL233" i="77"/>
  <c r="CF233" i="77"/>
  <c r="A233" i="77"/>
  <c r="BP232" i="77"/>
  <c r="BO232" i="77"/>
  <c r="BN232" i="77"/>
  <c r="BM232" i="77"/>
  <c r="BL232" i="77"/>
  <c r="BK232" i="77"/>
  <c r="BJ232" i="77"/>
  <c r="BI232" i="77"/>
  <c r="BH232" i="77"/>
  <c r="AU232" i="77"/>
  <c r="AR232" i="77"/>
  <c r="AO232" i="77"/>
  <c r="A232" i="77"/>
  <c r="BP231" i="77"/>
  <c r="BO231" i="77"/>
  <c r="BN231" i="77"/>
  <c r="BM231" i="77"/>
  <c r="BL231" i="77"/>
  <c r="BK231" i="77"/>
  <c r="BJ231" i="77"/>
  <c r="BI231" i="77"/>
  <c r="BH231" i="77"/>
  <c r="AU231" i="77"/>
  <c r="AR231" i="77"/>
  <c r="AV231" i="77"/>
  <c r="AO231" i="77"/>
  <c r="A231" i="77"/>
  <c r="BP230" i="77"/>
  <c r="BO230" i="77"/>
  <c r="BN230" i="77"/>
  <c r="BM230" i="77"/>
  <c r="BL230" i="77"/>
  <c r="BK230" i="77"/>
  <c r="BJ230" i="77"/>
  <c r="BI230" i="77"/>
  <c r="BH230" i="77"/>
  <c r="AU230" i="77"/>
  <c r="AR230" i="77"/>
  <c r="AW230" i="77"/>
  <c r="AO230" i="77"/>
  <c r="A230" i="77"/>
  <c r="BP229" i="77"/>
  <c r="BO229" i="77"/>
  <c r="BN229" i="77"/>
  <c r="BM229" i="77"/>
  <c r="BL229" i="77"/>
  <c r="BK229" i="77"/>
  <c r="BJ229" i="77"/>
  <c r="BI229" i="77"/>
  <c r="BH229" i="77"/>
  <c r="AU229" i="77"/>
  <c r="AR229" i="77"/>
  <c r="AZ229" i="77" s="1"/>
  <c r="AO229" i="77"/>
  <c r="A229" i="77"/>
  <c r="BP228" i="77"/>
  <c r="BO228" i="77"/>
  <c r="BN228" i="77"/>
  <c r="BM228" i="77"/>
  <c r="BL228" i="77"/>
  <c r="BK228" i="77"/>
  <c r="BJ228" i="77"/>
  <c r="BI228" i="77"/>
  <c r="BH228" i="77"/>
  <c r="AU228" i="77"/>
  <c r="AR228" i="77"/>
  <c r="AO228" i="77"/>
  <c r="AL228" i="77"/>
  <c r="CF228" i="77" s="1"/>
  <c r="A228" i="77"/>
  <c r="BP227" i="77"/>
  <c r="BO227" i="77"/>
  <c r="BN227" i="77"/>
  <c r="BM227" i="77"/>
  <c r="BL227" i="77"/>
  <c r="BK227" i="77"/>
  <c r="BJ227" i="77"/>
  <c r="BI227" i="77"/>
  <c r="BH227" i="77"/>
  <c r="BC227" i="77" s="1"/>
  <c r="AU227" i="77"/>
  <c r="AR227" i="77"/>
  <c r="AW227" i="77" s="1"/>
  <c r="AO227" i="77"/>
  <c r="A227" i="77"/>
  <c r="BP226" i="77"/>
  <c r="BO226" i="77"/>
  <c r="BN226" i="77"/>
  <c r="BM226" i="77"/>
  <c r="BL226" i="77"/>
  <c r="BK226" i="77"/>
  <c r="BJ226" i="77"/>
  <c r="BI226" i="77"/>
  <c r="BH226" i="77"/>
  <c r="AU226" i="77"/>
  <c r="AR226" i="77"/>
  <c r="AV226" i="77"/>
  <c r="AO226" i="77"/>
  <c r="AL226" i="77"/>
  <c r="CF226" i="77"/>
  <c r="A226" i="77"/>
  <c r="BP225" i="77"/>
  <c r="BO225" i="77"/>
  <c r="BN225" i="77"/>
  <c r="BM225" i="77"/>
  <c r="BL225" i="77"/>
  <c r="BK225" i="77"/>
  <c r="BJ225" i="77"/>
  <c r="BI225" i="77"/>
  <c r="BH225" i="77"/>
  <c r="AU225" i="77"/>
  <c r="AR225" i="77"/>
  <c r="AX225" i="77"/>
  <c r="AO225" i="77"/>
  <c r="AL225" i="77"/>
  <c r="CF225" i="77"/>
  <c r="A225" i="77"/>
  <c r="BP224" i="77"/>
  <c r="BO224" i="77"/>
  <c r="BN224" i="77"/>
  <c r="BM224" i="77"/>
  <c r="BL224" i="77"/>
  <c r="BK224" i="77"/>
  <c r="BJ224" i="77"/>
  <c r="BI224" i="77"/>
  <c r="BH224" i="77"/>
  <c r="AU224" i="77"/>
  <c r="AR224" i="77"/>
  <c r="AO224" i="77"/>
  <c r="A224" i="77"/>
  <c r="BP223" i="77"/>
  <c r="BO223" i="77"/>
  <c r="BN223" i="77"/>
  <c r="BM223" i="77"/>
  <c r="BL223" i="77"/>
  <c r="BK223" i="77"/>
  <c r="BJ223" i="77"/>
  <c r="BI223" i="77"/>
  <c r="BH223" i="77"/>
  <c r="AU223" i="77"/>
  <c r="AR223" i="77"/>
  <c r="AX223" i="77"/>
  <c r="AO223" i="77"/>
  <c r="AL223" i="77"/>
  <c r="CF223" i="77"/>
  <c r="A223" i="77"/>
  <c r="BP222" i="77"/>
  <c r="BO222" i="77"/>
  <c r="BN222" i="77"/>
  <c r="BM222" i="77"/>
  <c r="BL222" i="77"/>
  <c r="BK222" i="77"/>
  <c r="BJ222" i="77"/>
  <c r="BI222" i="77"/>
  <c r="BH222" i="77"/>
  <c r="AU222" i="77"/>
  <c r="AR222" i="77"/>
  <c r="AO222" i="77"/>
  <c r="A222" i="77"/>
  <c r="BP221" i="77"/>
  <c r="BO221" i="77"/>
  <c r="BN221" i="77"/>
  <c r="BM221" i="77"/>
  <c r="BL221" i="77"/>
  <c r="BK221" i="77"/>
  <c r="BJ221" i="77"/>
  <c r="BI221" i="77"/>
  <c r="BH221" i="77"/>
  <c r="AU221" i="77"/>
  <c r="AR221" i="77"/>
  <c r="AX221" i="77" s="1"/>
  <c r="AO221" i="77"/>
  <c r="A221" i="77"/>
  <c r="BP220" i="77"/>
  <c r="BO220" i="77"/>
  <c r="BN220" i="77"/>
  <c r="BM220" i="77"/>
  <c r="BL220" i="77"/>
  <c r="BK220" i="77"/>
  <c r="BJ220" i="77"/>
  <c r="BI220" i="77"/>
  <c r="BH220" i="77"/>
  <c r="AU220" i="77"/>
  <c r="AR220" i="77"/>
  <c r="AZ220" i="77"/>
  <c r="AO220" i="77"/>
  <c r="A220" i="77"/>
  <c r="BP219" i="77"/>
  <c r="BO219" i="77"/>
  <c r="BN219" i="77"/>
  <c r="BM219" i="77"/>
  <c r="BL219" i="77"/>
  <c r="BK219" i="77"/>
  <c r="BJ219" i="77"/>
  <c r="BI219" i="77"/>
  <c r="BH219" i="77"/>
  <c r="AU219" i="77"/>
  <c r="AR219" i="77"/>
  <c r="AO219" i="77"/>
  <c r="A219" i="77"/>
  <c r="BP218" i="77"/>
  <c r="BO218" i="77"/>
  <c r="BN218" i="77"/>
  <c r="BM218" i="77"/>
  <c r="BL218" i="77"/>
  <c r="BK218" i="77"/>
  <c r="BJ218" i="77"/>
  <c r="BI218" i="77"/>
  <c r="BH218" i="77"/>
  <c r="AU218" i="77"/>
  <c r="AR218" i="77"/>
  <c r="AX218" i="77"/>
  <c r="AO218" i="77"/>
  <c r="A218" i="77"/>
  <c r="BP217" i="77"/>
  <c r="BO217" i="77"/>
  <c r="BN217" i="77"/>
  <c r="BM217" i="77"/>
  <c r="BL217" i="77"/>
  <c r="BK217" i="77"/>
  <c r="BJ217" i="77"/>
  <c r="BI217" i="77"/>
  <c r="BH217" i="77"/>
  <c r="AU217" i="77"/>
  <c r="AR217" i="77"/>
  <c r="AW217" i="77" s="1"/>
  <c r="AO217" i="77"/>
  <c r="A217" i="77"/>
  <c r="BP216" i="77"/>
  <c r="BO216" i="77"/>
  <c r="BN216" i="77"/>
  <c r="BM216" i="77"/>
  <c r="BL216" i="77"/>
  <c r="BK216" i="77"/>
  <c r="BJ216" i="77"/>
  <c r="BI216" i="77"/>
  <c r="BH216" i="77"/>
  <c r="AU216" i="77"/>
  <c r="AR216" i="77"/>
  <c r="AO216" i="77"/>
  <c r="A216" i="77"/>
  <c r="BP215" i="77"/>
  <c r="BO215" i="77"/>
  <c r="BN215" i="77"/>
  <c r="BM215" i="77"/>
  <c r="BL215" i="77"/>
  <c r="BK215" i="77"/>
  <c r="BJ215" i="77"/>
  <c r="BI215" i="77"/>
  <c r="BH215" i="77"/>
  <c r="AU215" i="77"/>
  <c r="AR215" i="77"/>
  <c r="AO215" i="77"/>
  <c r="A215" i="77"/>
  <c r="BP214" i="77"/>
  <c r="BO214" i="77"/>
  <c r="BN214" i="77"/>
  <c r="BM214" i="77"/>
  <c r="BL214" i="77"/>
  <c r="BK214" i="77"/>
  <c r="BJ214" i="77"/>
  <c r="BI214" i="77"/>
  <c r="BH214" i="77"/>
  <c r="AU214" i="77"/>
  <c r="AR214" i="77"/>
  <c r="AO214" i="77"/>
  <c r="A214" i="77"/>
  <c r="BP213" i="77"/>
  <c r="BO213" i="77"/>
  <c r="BN213" i="77"/>
  <c r="BM213" i="77"/>
  <c r="BL213" i="77"/>
  <c r="BK213" i="77"/>
  <c r="BJ213" i="77"/>
  <c r="BI213" i="77"/>
  <c r="BH213" i="77"/>
  <c r="AU213" i="77"/>
  <c r="AR213" i="77"/>
  <c r="AO213" i="77"/>
  <c r="A213" i="77"/>
  <c r="BP212" i="77"/>
  <c r="BO212" i="77"/>
  <c r="BN212" i="77"/>
  <c r="BM212" i="77"/>
  <c r="BL212" i="77"/>
  <c r="BK212" i="77"/>
  <c r="BJ212" i="77"/>
  <c r="BI212" i="77"/>
  <c r="BH212" i="77"/>
  <c r="AU212" i="77"/>
  <c r="AR212" i="77"/>
  <c r="AO212" i="77"/>
  <c r="A212" i="77"/>
  <c r="BP211" i="77"/>
  <c r="BO211" i="77"/>
  <c r="BN211" i="77"/>
  <c r="BM211" i="77"/>
  <c r="BL211" i="77"/>
  <c r="BK211" i="77"/>
  <c r="BJ211" i="77"/>
  <c r="BI211" i="77"/>
  <c r="BH211" i="77"/>
  <c r="AU211" i="77"/>
  <c r="AR211" i="77"/>
  <c r="AX211" i="77"/>
  <c r="AO211" i="77"/>
  <c r="A211" i="77"/>
  <c r="BP210" i="77"/>
  <c r="BO210" i="77"/>
  <c r="BN210" i="77"/>
  <c r="BM210" i="77"/>
  <c r="BL210" i="77"/>
  <c r="BK210" i="77"/>
  <c r="BJ210" i="77"/>
  <c r="BI210" i="77"/>
  <c r="BH210" i="77"/>
  <c r="BC210" i="77" s="1"/>
  <c r="AU210" i="77"/>
  <c r="AR210" i="77"/>
  <c r="AO210" i="77"/>
  <c r="A210" i="77"/>
  <c r="BP209" i="77"/>
  <c r="BO209" i="77"/>
  <c r="BN209" i="77"/>
  <c r="BM209" i="77"/>
  <c r="BL209" i="77"/>
  <c r="BK209" i="77"/>
  <c r="BJ209" i="77"/>
  <c r="BI209" i="77"/>
  <c r="BH209" i="77"/>
  <c r="AU209" i="77"/>
  <c r="AR209" i="77"/>
  <c r="AO209" i="77"/>
  <c r="A209" i="77"/>
  <c r="BP208" i="77"/>
  <c r="BO208" i="77"/>
  <c r="BN208" i="77"/>
  <c r="BM208" i="77"/>
  <c r="BL208" i="77"/>
  <c r="BK208" i="77"/>
  <c r="BJ208" i="77"/>
  <c r="BI208" i="77"/>
  <c r="BH208" i="77"/>
  <c r="BE208" i="77" s="1"/>
  <c r="AU208" i="77"/>
  <c r="AR208" i="77"/>
  <c r="AO208" i="77"/>
  <c r="A208" i="77"/>
  <c r="BP207" i="77"/>
  <c r="BO207" i="77"/>
  <c r="BN207" i="77"/>
  <c r="BM207" i="77"/>
  <c r="BL207" i="77"/>
  <c r="BK207" i="77"/>
  <c r="BJ207" i="77"/>
  <c r="BI207" i="77"/>
  <c r="BH207" i="77"/>
  <c r="AU207" i="77"/>
  <c r="AR207" i="77"/>
  <c r="AO207" i="77"/>
  <c r="A207" i="77"/>
  <c r="BP206" i="77"/>
  <c r="BO206" i="77"/>
  <c r="BN206" i="77"/>
  <c r="BM206" i="77"/>
  <c r="BL206" i="77"/>
  <c r="BK206" i="77"/>
  <c r="BJ206" i="77"/>
  <c r="BI206" i="77"/>
  <c r="BH206" i="77"/>
  <c r="AU206" i="77"/>
  <c r="AR206" i="77"/>
  <c r="AX206" i="77" s="1"/>
  <c r="AO206" i="77"/>
  <c r="A206" i="77"/>
  <c r="BP205" i="77"/>
  <c r="BO205" i="77"/>
  <c r="BN205" i="77"/>
  <c r="BM205" i="77"/>
  <c r="BL205" i="77"/>
  <c r="BK205" i="77"/>
  <c r="BJ205" i="77"/>
  <c r="BI205" i="77"/>
  <c r="BH205" i="77"/>
  <c r="AU205" i="77"/>
  <c r="AR205" i="77"/>
  <c r="AO205" i="77"/>
  <c r="A205" i="77"/>
  <c r="BP204" i="77"/>
  <c r="BO204" i="77"/>
  <c r="BN204" i="77"/>
  <c r="BM204" i="77"/>
  <c r="BL204" i="77"/>
  <c r="BC204" i="77" s="1"/>
  <c r="BK204" i="77"/>
  <c r="BJ204" i="77"/>
  <c r="BI204" i="77"/>
  <c r="BH204" i="77"/>
  <c r="AU204" i="77"/>
  <c r="AR204" i="77"/>
  <c r="AX204" i="77"/>
  <c r="AO204" i="77"/>
  <c r="A204" i="77"/>
  <c r="BP203" i="77"/>
  <c r="BO203" i="77"/>
  <c r="BN203" i="77"/>
  <c r="BM203" i="77"/>
  <c r="BL203" i="77"/>
  <c r="BK203" i="77"/>
  <c r="BJ203" i="77"/>
  <c r="BI203" i="77"/>
  <c r="BH203" i="77"/>
  <c r="AU203" i="77"/>
  <c r="AR203" i="77"/>
  <c r="AO203" i="77"/>
  <c r="A203" i="77"/>
  <c r="BP202" i="77"/>
  <c r="BO202" i="77"/>
  <c r="BN202" i="77"/>
  <c r="BM202" i="77"/>
  <c r="BL202" i="77"/>
  <c r="BK202" i="77"/>
  <c r="BJ202" i="77"/>
  <c r="BI202" i="77"/>
  <c r="BH202" i="77"/>
  <c r="AU202" i="77"/>
  <c r="AR202" i="77"/>
  <c r="AW202" i="77"/>
  <c r="AO202" i="77"/>
  <c r="A202" i="77"/>
  <c r="BP201" i="77"/>
  <c r="BO201" i="77"/>
  <c r="BN201" i="77"/>
  <c r="BM201" i="77"/>
  <c r="BL201" i="77"/>
  <c r="BK201" i="77"/>
  <c r="BJ201" i="77"/>
  <c r="BI201" i="77"/>
  <c r="BH201" i="77"/>
  <c r="AU201" i="77"/>
  <c r="AR201" i="77"/>
  <c r="AO201" i="77"/>
  <c r="A201" i="77"/>
  <c r="BP200" i="77"/>
  <c r="BO200" i="77"/>
  <c r="BN200" i="77"/>
  <c r="BM200" i="77"/>
  <c r="BL200" i="77"/>
  <c r="BK200" i="77"/>
  <c r="BJ200" i="77"/>
  <c r="BI200" i="77"/>
  <c r="BH200" i="77"/>
  <c r="AU200" i="77"/>
  <c r="AR200" i="77"/>
  <c r="AO200" i="77"/>
  <c r="A200" i="77"/>
  <c r="BP199" i="77"/>
  <c r="BO199" i="77"/>
  <c r="BN199" i="77"/>
  <c r="BM199" i="77"/>
  <c r="BL199" i="77"/>
  <c r="BK199" i="77"/>
  <c r="BJ199" i="77"/>
  <c r="BI199" i="77"/>
  <c r="BH199" i="77"/>
  <c r="AU199" i="77"/>
  <c r="AR199" i="77"/>
  <c r="AO199" i="77"/>
  <c r="AL199" i="77"/>
  <c r="CF199" i="77"/>
  <c r="A199" i="77"/>
  <c r="BP198" i="77"/>
  <c r="BO198" i="77"/>
  <c r="BN198" i="77"/>
  <c r="BM198" i="77"/>
  <c r="BL198" i="77"/>
  <c r="BK198" i="77"/>
  <c r="BJ198" i="77"/>
  <c r="BI198" i="77"/>
  <c r="BH198" i="77"/>
  <c r="AU198" i="77"/>
  <c r="AR198" i="77"/>
  <c r="AO198" i="77"/>
  <c r="AL198" i="77"/>
  <c r="A198" i="77"/>
  <c r="BP197" i="77"/>
  <c r="BO197" i="77"/>
  <c r="BN197" i="77"/>
  <c r="BM197" i="77"/>
  <c r="BL197" i="77"/>
  <c r="BK197" i="77"/>
  <c r="BJ197" i="77"/>
  <c r="BI197" i="77"/>
  <c r="BH197" i="77"/>
  <c r="AU197" i="77"/>
  <c r="AR197" i="77"/>
  <c r="AW197" i="77"/>
  <c r="AO197" i="77"/>
  <c r="A197" i="77"/>
  <c r="BP196" i="77"/>
  <c r="BO196" i="77"/>
  <c r="BN196" i="77"/>
  <c r="BM196" i="77"/>
  <c r="BL196" i="77"/>
  <c r="BK196" i="77"/>
  <c r="BJ196" i="77"/>
  <c r="BI196" i="77"/>
  <c r="BH196" i="77"/>
  <c r="AU196" i="77"/>
  <c r="AR196" i="77"/>
  <c r="AX196" i="77"/>
  <c r="AO196" i="77"/>
  <c r="A196" i="77"/>
  <c r="BP195" i="77"/>
  <c r="BO195" i="77"/>
  <c r="BN195" i="77"/>
  <c r="BM195" i="77"/>
  <c r="BL195" i="77"/>
  <c r="BK195" i="77"/>
  <c r="BJ195" i="77"/>
  <c r="BI195" i="77"/>
  <c r="BH195" i="77"/>
  <c r="AU195" i="77"/>
  <c r="AR195" i="77"/>
  <c r="AO195" i="77"/>
  <c r="A195" i="77"/>
  <c r="BP194" i="77"/>
  <c r="BO194" i="77"/>
  <c r="BN194" i="77"/>
  <c r="BM194" i="77"/>
  <c r="BL194" i="77"/>
  <c r="BK194" i="77"/>
  <c r="BJ194" i="77"/>
  <c r="BI194" i="77"/>
  <c r="BH194" i="77"/>
  <c r="AU194" i="77"/>
  <c r="AR194" i="77"/>
  <c r="AW194" i="77" s="1"/>
  <c r="AO194" i="77"/>
  <c r="A194" i="77"/>
  <c r="BP193" i="77"/>
  <c r="BO193" i="77"/>
  <c r="BN193" i="77"/>
  <c r="BM193" i="77"/>
  <c r="BL193" i="77"/>
  <c r="BK193" i="77"/>
  <c r="BJ193" i="77"/>
  <c r="BI193" i="77"/>
  <c r="BH193" i="77"/>
  <c r="AU193" i="77"/>
  <c r="AR193" i="77"/>
  <c r="AX193" i="77" s="1"/>
  <c r="AO193" i="77"/>
  <c r="A193" i="77"/>
  <c r="BP192" i="77"/>
  <c r="BO192" i="77"/>
  <c r="BN192" i="77"/>
  <c r="BM192" i="77"/>
  <c r="BL192" i="77"/>
  <c r="BK192" i="77"/>
  <c r="BJ192" i="77"/>
  <c r="BI192" i="77"/>
  <c r="BH192" i="77"/>
  <c r="AU192" i="77"/>
  <c r="AR192" i="77"/>
  <c r="AV192" i="77"/>
  <c r="AO192" i="77"/>
  <c r="A192" i="77"/>
  <c r="BP191" i="77"/>
  <c r="BO191" i="77"/>
  <c r="BN191" i="77"/>
  <c r="BM191" i="77"/>
  <c r="BL191" i="77"/>
  <c r="BK191" i="77"/>
  <c r="BJ191" i="77"/>
  <c r="BI191" i="77"/>
  <c r="BC191" i="77"/>
  <c r="BH191" i="77"/>
  <c r="AU191" i="77"/>
  <c r="AR191" i="77"/>
  <c r="AZ191" i="77" s="1"/>
  <c r="AO191" i="77"/>
  <c r="A191" i="77"/>
  <c r="BP190" i="77"/>
  <c r="BO190" i="77"/>
  <c r="BN190" i="77"/>
  <c r="BM190" i="77"/>
  <c r="BL190" i="77"/>
  <c r="BK190" i="77"/>
  <c r="BJ190" i="77"/>
  <c r="BI190" i="77"/>
  <c r="BH190" i="77"/>
  <c r="AU190" i="77"/>
  <c r="AR190" i="77"/>
  <c r="AO190" i="77"/>
  <c r="A190" i="77"/>
  <c r="BP189" i="77"/>
  <c r="BO189" i="77"/>
  <c r="BN189" i="77"/>
  <c r="BM189" i="77"/>
  <c r="BL189" i="77"/>
  <c r="BK189" i="77"/>
  <c r="BJ189" i="77"/>
  <c r="BI189" i="77"/>
  <c r="BH189" i="77"/>
  <c r="AU189" i="77"/>
  <c r="AR189" i="77"/>
  <c r="AO189" i="77"/>
  <c r="A189" i="77"/>
  <c r="BP188" i="77"/>
  <c r="BO188" i="77"/>
  <c r="BN188" i="77"/>
  <c r="BM188" i="77"/>
  <c r="BL188" i="77"/>
  <c r="BK188" i="77"/>
  <c r="BJ188" i="77"/>
  <c r="BI188" i="77"/>
  <c r="BC188" i="77" s="1"/>
  <c r="BH188" i="77"/>
  <c r="AU188" i="77"/>
  <c r="AR188" i="77"/>
  <c r="AW188" i="77"/>
  <c r="AO188" i="77"/>
  <c r="A188" i="77"/>
  <c r="BP187" i="77"/>
  <c r="BO187" i="77"/>
  <c r="BN187" i="77"/>
  <c r="BM187" i="77"/>
  <c r="BL187" i="77"/>
  <c r="BK187" i="77"/>
  <c r="BJ187" i="77"/>
  <c r="BI187" i="77"/>
  <c r="BH187" i="77"/>
  <c r="AU187" i="77"/>
  <c r="AR187" i="77"/>
  <c r="AZ187" i="77"/>
  <c r="AO187" i="77"/>
  <c r="A187" i="77"/>
  <c r="BP186" i="77"/>
  <c r="BO186" i="77"/>
  <c r="BN186" i="77"/>
  <c r="BM186" i="77"/>
  <c r="BL186" i="77"/>
  <c r="BK186" i="77"/>
  <c r="BJ186" i="77"/>
  <c r="BI186" i="77"/>
  <c r="BH186" i="77"/>
  <c r="AU186" i="77"/>
  <c r="AR186" i="77"/>
  <c r="AO186" i="77"/>
  <c r="A186" i="77"/>
  <c r="DE186" i="77"/>
  <c r="BP185" i="77"/>
  <c r="BO185" i="77"/>
  <c r="BN185" i="77"/>
  <c r="BM185" i="77"/>
  <c r="BL185" i="77"/>
  <c r="BK185" i="77"/>
  <c r="BJ185" i="77"/>
  <c r="BI185" i="77"/>
  <c r="BD185" i="77" s="1"/>
  <c r="BH185" i="77"/>
  <c r="AU185" i="77"/>
  <c r="AR185" i="77"/>
  <c r="AO185" i="77"/>
  <c r="A185" i="77"/>
  <c r="P142" i="77"/>
  <c r="AM137" i="77"/>
  <c r="AI137" i="77"/>
  <c r="AE137" i="77"/>
  <c r="AA137" i="77"/>
  <c r="W137" i="77"/>
  <c r="S137" i="77"/>
  <c r="O137" i="77"/>
  <c r="K137" i="77"/>
  <c r="G137" i="77"/>
  <c r="AJ135" i="77"/>
  <c r="AF135" i="77"/>
  <c r="AB135" i="77"/>
  <c r="X135" i="77"/>
  <c r="X139" i="77" s="1"/>
  <c r="T135" i="77"/>
  <c r="P135" i="77"/>
  <c r="P136" i="77" s="1"/>
  <c r="AQ134" i="77"/>
  <c r="BP132" i="77"/>
  <c r="BO132" i="77"/>
  <c r="BN132" i="77"/>
  <c r="BM132" i="77"/>
  <c r="BL132" i="77"/>
  <c r="BK132" i="77"/>
  <c r="BJ132" i="77"/>
  <c r="BI132" i="77"/>
  <c r="BH132" i="77"/>
  <c r="AU132" i="77"/>
  <c r="AR132" i="77"/>
  <c r="AO132" i="77"/>
  <c r="BP131" i="77"/>
  <c r="BO131" i="77"/>
  <c r="BN131" i="77"/>
  <c r="BM131" i="77"/>
  <c r="BL131" i="77"/>
  <c r="BK131" i="77"/>
  <c r="BJ131" i="77"/>
  <c r="BI131" i="77"/>
  <c r="BH131" i="77"/>
  <c r="AU131" i="77"/>
  <c r="AR131" i="77"/>
  <c r="AO131" i="77"/>
  <c r="BP129" i="77"/>
  <c r="BO129" i="77"/>
  <c r="BN129" i="77"/>
  <c r="BM129" i="77"/>
  <c r="BL129" i="77"/>
  <c r="BK129" i="77"/>
  <c r="BJ129" i="77"/>
  <c r="BI129" i="77"/>
  <c r="BH129" i="77"/>
  <c r="AU129" i="77"/>
  <c r="AR129" i="77"/>
  <c r="AO129" i="77"/>
  <c r="CO123" i="77"/>
  <c r="BP123" i="77"/>
  <c r="BO123" i="77"/>
  <c r="BN123" i="77"/>
  <c r="BM123" i="77"/>
  <c r="BL123" i="77"/>
  <c r="BK123" i="77"/>
  <c r="BJ123" i="77"/>
  <c r="BI123" i="77"/>
  <c r="BH123" i="77"/>
  <c r="AU123" i="77"/>
  <c r="AR123" i="77"/>
  <c r="AO123" i="77"/>
  <c r="CQ122" i="77"/>
  <c r="CP122" i="77"/>
  <c r="CM122" i="77"/>
  <c r="CL122" i="77"/>
  <c r="CI122" i="77"/>
  <c r="CH122" i="77"/>
  <c r="BP122" i="77"/>
  <c r="BO122" i="77"/>
  <c r="BN122" i="77"/>
  <c r="BM122" i="77"/>
  <c r="BL122" i="77"/>
  <c r="BK122" i="77"/>
  <c r="BJ122" i="77"/>
  <c r="BI122" i="77"/>
  <c r="BH122" i="77"/>
  <c r="AU122" i="77"/>
  <c r="AR122" i="77"/>
  <c r="AZ122" i="77"/>
  <c r="AO122" i="77"/>
  <c r="CS122" i="77" s="1"/>
  <c r="BP121" i="77"/>
  <c r="BO121" i="77"/>
  <c r="BN121" i="77"/>
  <c r="BM121" i="77"/>
  <c r="BL121" i="77"/>
  <c r="BK121" i="77"/>
  <c r="BJ121" i="77"/>
  <c r="BI121" i="77"/>
  <c r="BH121" i="77"/>
  <c r="AU121" i="77"/>
  <c r="AR121" i="77"/>
  <c r="AO121" i="77"/>
  <c r="BP120" i="77"/>
  <c r="BO120" i="77"/>
  <c r="BN120" i="77"/>
  <c r="BM120" i="77"/>
  <c r="BL120" i="77"/>
  <c r="BK120" i="77"/>
  <c r="BJ120" i="77"/>
  <c r="BI120" i="77"/>
  <c r="BH120" i="77"/>
  <c r="AU120" i="77"/>
  <c r="AR120" i="77"/>
  <c r="AO120" i="77"/>
  <c r="BP119" i="77"/>
  <c r="BO119" i="77"/>
  <c r="BN119" i="77"/>
  <c r="BM119" i="77"/>
  <c r="BL119" i="77"/>
  <c r="BK119" i="77"/>
  <c r="BC119" i="77" s="1"/>
  <c r="BJ119" i="77"/>
  <c r="BI119" i="77"/>
  <c r="BH119" i="77"/>
  <c r="AU119" i="77"/>
  <c r="AR119" i="77"/>
  <c r="AZ119" i="77" s="1"/>
  <c r="AO119" i="77"/>
  <c r="BP118" i="77"/>
  <c r="BO118" i="77"/>
  <c r="BN118" i="77"/>
  <c r="BM118" i="77"/>
  <c r="BL118" i="77"/>
  <c r="BK118" i="77"/>
  <c r="BJ118" i="77"/>
  <c r="BI118" i="77"/>
  <c r="BH118" i="77"/>
  <c r="AU118" i="77"/>
  <c r="AV118" i="77"/>
  <c r="AR118" i="77"/>
  <c r="AO118" i="77"/>
  <c r="BP117" i="77"/>
  <c r="BO117" i="77"/>
  <c r="BN117" i="77"/>
  <c r="BM117" i="77"/>
  <c r="BL117" i="77"/>
  <c r="BK117" i="77"/>
  <c r="BJ117" i="77"/>
  <c r="BI117" i="77"/>
  <c r="BH117" i="77"/>
  <c r="AU117" i="77"/>
  <c r="AR117" i="77"/>
  <c r="AO117" i="77"/>
  <c r="BP116" i="77"/>
  <c r="BO116" i="77"/>
  <c r="BN116" i="77"/>
  <c r="BM116" i="77"/>
  <c r="BL116" i="77"/>
  <c r="BK116" i="77"/>
  <c r="BJ116" i="77"/>
  <c r="BI116" i="77"/>
  <c r="BH116" i="77"/>
  <c r="AU116" i="77"/>
  <c r="AR116" i="77"/>
  <c r="AO116" i="77"/>
  <c r="BP115" i="77"/>
  <c r="BO115" i="77"/>
  <c r="BN115" i="77"/>
  <c r="BM115" i="77"/>
  <c r="BL115" i="77"/>
  <c r="BK115" i="77"/>
  <c r="BJ115" i="77"/>
  <c r="BI115" i="77"/>
  <c r="BH115" i="77"/>
  <c r="AU115" i="77"/>
  <c r="AR115" i="77"/>
  <c r="AO115" i="77"/>
  <c r="BP113" i="77"/>
  <c r="BO113" i="77"/>
  <c r="BN113" i="77"/>
  <c r="BM113" i="77"/>
  <c r="BL113" i="77"/>
  <c r="BK113" i="77"/>
  <c r="BJ113" i="77"/>
  <c r="BI113" i="77"/>
  <c r="BH113" i="77"/>
  <c r="AU113" i="77"/>
  <c r="AR113" i="77"/>
  <c r="AV113" i="77" s="1"/>
  <c r="AO113" i="77"/>
  <c r="CQ111" i="77"/>
  <c r="CP111" i="77"/>
  <c r="CO111" i="77"/>
  <c r="CN111" i="77"/>
  <c r="CM111" i="77"/>
  <c r="CL111" i="77"/>
  <c r="CK111" i="77"/>
  <c r="CJ111" i="77"/>
  <c r="CI111" i="77"/>
  <c r="CH111" i="77"/>
  <c r="BP111" i="77"/>
  <c r="BO111" i="77"/>
  <c r="BN111" i="77"/>
  <c r="BM111" i="77"/>
  <c r="BL111" i="77"/>
  <c r="BK111" i="77"/>
  <c r="BJ111" i="77"/>
  <c r="BI111" i="77"/>
  <c r="BH111" i="77"/>
  <c r="AU111" i="77"/>
  <c r="AR111" i="77"/>
  <c r="AZ111" i="77" s="1"/>
  <c r="AO111" i="77"/>
  <c r="BP108" i="77"/>
  <c r="BO108" i="77"/>
  <c r="BN108" i="77"/>
  <c r="BM108" i="77"/>
  <c r="BL108" i="77"/>
  <c r="BK108" i="77"/>
  <c r="BJ108" i="77"/>
  <c r="BI108" i="77"/>
  <c r="BH108" i="77"/>
  <c r="AU108" i="77"/>
  <c r="AR108" i="77"/>
  <c r="AO108" i="77"/>
  <c r="BP107" i="77"/>
  <c r="BO107" i="77"/>
  <c r="BN107" i="77"/>
  <c r="BM107" i="77"/>
  <c r="BL107" i="77"/>
  <c r="BK107" i="77"/>
  <c r="BJ107" i="77"/>
  <c r="BI107" i="77"/>
  <c r="BH107" i="77"/>
  <c r="AU107" i="77"/>
  <c r="AR107" i="77"/>
  <c r="AO107" i="77"/>
  <c r="BP105" i="77"/>
  <c r="BO105" i="77"/>
  <c r="BN105" i="77"/>
  <c r="BM105" i="77"/>
  <c r="BL105" i="77"/>
  <c r="BK105" i="77"/>
  <c r="BJ105" i="77"/>
  <c r="BI105" i="77"/>
  <c r="BH105" i="77"/>
  <c r="AU105" i="77"/>
  <c r="AR105" i="77"/>
  <c r="AO105" i="77"/>
  <c r="CQ104" i="77"/>
  <c r="CP104" i="77"/>
  <c r="CO104" i="77"/>
  <c r="CN104" i="77"/>
  <c r="CM104" i="77"/>
  <c r="CL104" i="77"/>
  <c r="CK104" i="77"/>
  <c r="CJ104" i="77"/>
  <c r="CI104" i="77"/>
  <c r="CH104" i="77"/>
  <c r="BP104" i="77"/>
  <c r="BO104" i="77"/>
  <c r="BN104" i="77"/>
  <c r="BM104" i="77"/>
  <c r="BL104" i="77"/>
  <c r="BK104" i="77"/>
  <c r="BJ104" i="77"/>
  <c r="BI104" i="77"/>
  <c r="BH104" i="77"/>
  <c r="AU104" i="77"/>
  <c r="AR104" i="77"/>
  <c r="CT104" i="77"/>
  <c r="AO104" i="77"/>
  <c r="CS104" i="77" s="1"/>
  <c r="BP103" i="77"/>
  <c r="BO103" i="77"/>
  <c r="BN103" i="77"/>
  <c r="BM103" i="77"/>
  <c r="BL103" i="77"/>
  <c r="BK103" i="77"/>
  <c r="BJ103" i="77"/>
  <c r="BI103" i="77"/>
  <c r="BH103" i="77"/>
  <c r="AU103" i="77"/>
  <c r="AR103" i="77"/>
  <c r="AX103" i="77"/>
  <c r="AO103" i="77"/>
  <c r="CP101" i="77"/>
  <c r="CO101" i="77"/>
  <c r="CL101" i="77"/>
  <c r="CK101" i="77"/>
  <c r="CH101" i="77"/>
  <c r="BP101" i="77"/>
  <c r="BO101" i="77"/>
  <c r="BN101" i="77"/>
  <c r="BM101" i="77"/>
  <c r="BL101" i="77"/>
  <c r="BK101" i="77"/>
  <c r="BJ101" i="77"/>
  <c r="BI101" i="77"/>
  <c r="BH101" i="77"/>
  <c r="AU101" i="77"/>
  <c r="AR101" i="77"/>
  <c r="AO101" i="77"/>
  <c r="CS101" i="77"/>
  <c r="CJ98" i="77"/>
  <c r="BP98" i="77"/>
  <c r="BO98" i="77"/>
  <c r="BN98" i="77"/>
  <c r="BM98" i="77"/>
  <c r="BL98" i="77"/>
  <c r="BK98" i="77"/>
  <c r="BJ98" i="77"/>
  <c r="BI98" i="77"/>
  <c r="BH98" i="77"/>
  <c r="AU98" i="77"/>
  <c r="AR98" i="77"/>
  <c r="AO98" i="77"/>
  <c r="BP97" i="77"/>
  <c r="BO97" i="77"/>
  <c r="BN97" i="77"/>
  <c r="BM97" i="77"/>
  <c r="BL97" i="77"/>
  <c r="BK97" i="77"/>
  <c r="BJ97" i="77"/>
  <c r="BI97" i="77"/>
  <c r="BH97" i="77"/>
  <c r="AU97" i="77"/>
  <c r="AR97" i="77"/>
  <c r="AX97" i="77" s="1"/>
  <c r="AO97" i="77"/>
  <c r="BP96" i="77"/>
  <c r="BO96" i="77"/>
  <c r="BN96" i="77"/>
  <c r="BM96" i="77"/>
  <c r="BL96" i="77"/>
  <c r="BK96" i="77"/>
  <c r="BJ96" i="77"/>
  <c r="BI96" i="77"/>
  <c r="BH96" i="77"/>
  <c r="AU96" i="77"/>
  <c r="AR96" i="77"/>
  <c r="AO96" i="77"/>
  <c r="CQ95" i="77"/>
  <c r="CP95" i="77"/>
  <c r="CO95" i="77"/>
  <c r="CN95" i="77"/>
  <c r="CM95" i="77"/>
  <c r="CL95" i="77"/>
  <c r="CK95" i="77"/>
  <c r="CJ95" i="77"/>
  <c r="CI95" i="77"/>
  <c r="CH95" i="77"/>
  <c r="BP95" i="77"/>
  <c r="BO95" i="77"/>
  <c r="BN95" i="77"/>
  <c r="BM95" i="77"/>
  <c r="BL95" i="77"/>
  <c r="BK95" i="77"/>
  <c r="BJ95" i="77"/>
  <c r="BI95" i="77"/>
  <c r="BH95" i="77"/>
  <c r="AU95" i="77"/>
  <c r="AR95" i="77"/>
  <c r="AO95" i="77"/>
  <c r="CQ93" i="77"/>
  <c r="CN93" i="77"/>
  <c r="CM93" i="77"/>
  <c r="CJ93" i="77"/>
  <c r="CI93" i="77"/>
  <c r="BP93" i="77"/>
  <c r="BO93" i="77"/>
  <c r="BN93" i="77"/>
  <c r="BM93" i="77"/>
  <c r="BL93" i="77"/>
  <c r="BK93" i="77"/>
  <c r="BJ93" i="77"/>
  <c r="BI93" i="77"/>
  <c r="BH93" i="77"/>
  <c r="AU93" i="77"/>
  <c r="AR93" i="77"/>
  <c r="AO93" i="77"/>
  <c r="CQ92" i="77"/>
  <c r="CP92" i="77"/>
  <c r="CO92" i="77"/>
  <c r="CN92" i="77"/>
  <c r="CM92" i="77"/>
  <c r="CL92" i="77"/>
  <c r="CK92" i="77"/>
  <c r="CJ92" i="77"/>
  <c r="CI92" i="77"/>
  <c r="CH92" i="77"/>
  <c r="BP92" i="77"/>
  <c r="BO92" i="77"/>
  <c r="BN92" i="77"/>
  <c r="BM92" i="77"/>
  <c r="BL92" i="77"/>
  <c r="BK92" i="77"/>
  <c r="BJ92" i="77"/>
  <c r="BI92" i="77"/>
  <c r="BH92" i="77"/>
  <c r="AU92" i="77"/>
  <c r="AR92" i="77"/>
  <c r="AX92" i="77"/>
  <c r="AO92" i="77"/>
  <c r="BP91" i="77"/>
  <c r="BO91" i="77"/>
  <c r="BN91" i="77"/>
  <c r="BM91" i="77"/>
  <c r="BL91" i="77"/>
  <c r="BK91" i="77"/>
  <c r="BJ91" i="77"/>
  <c r="BI91" i="77"/>
  <c r="BH91" i="77"/>
  <c r="AU91" i="77"/>
  <c r="AR91" i="77"/>
  <c r="AO91" i="77"/>
  <c r="BP90" i="77"/>
  <c r="BO90" i="77"/>
  <c r="BN90" i="77"/>
  <c r="BM90" i="77"/>
  <c r="BL90" i="77"/>
  <c r="BK90" i="77"/>
  <c r="BJ90" i="77"/>
  <c r="BI90" i="77"/>
  <c r="BH90" i="77"/>
  <c r="AU90" i="77"/>
  <c r="AR90" i="77"/>
  <c r="AV90" i="77" s="1"/>
  <c r="AO90" i="77"/>
  <c r="CQ88" i="77"/>
  <c r="CP88" i="77"/>
  <c r="CO88" i="77"/>
  <c r="CN88" i="77"/>
  <c r="CM88" i="77"/>
  <c r="CL88" i="77"/>
  <c r="CK88" i="77"/>
  <c r="CJ88" i="77"/>
  <c r="CI88" i="77"/>
  <c r="CH88" i="77"/>
  <c r="BP88" i="77"/>
  <c r="BO88" i="77"/>
  <c r="BN88" i="77"/>
  <c r="BM88" i="77"/>
  <c r="BL88" i="77"/>
  <c r="BK88" i="77"/>
  <c r="BJ88" i="77"/>
  <c r="BI88" i="77"/>
  <c r="BH88" i="77"/>
  <c r="AU88" i="77"/>
  <c r="AR88" i="77"/>
  <c r="AO88" i="77"/>
  <c r="BP86" i="77"/>
  <c r="BO86" i="77"/>
  <c r="BN86" i="77"/>
  <c r="BM86" i="77"/>
  <c r="BL86" i="77"/>
  <c r="BK86" i="77"/>
  <c r="BJ86" i="77"/>
  <c r="BI86" i="77"/>
  <c r="BH86" i="77"/>
  <c r="AU86" i="77"/>
  <c r="AR86" i="77"/>
  <c r="AZ86" i="77" s="1"/>
  <c r="AO86" i="77"/>
  <c r="BP83" i="77"/>
  <c r="BO83" i="77"/>
  <c r="BN83" i="77"/>
  <c r="BM83" i="77"/>
  <c r="BL83" i="77"/>
  <c r="BK83" i="77"/>
  <c r="BJ83" i="77"/>
  <c r="BI83" i="77"/>
  <c r="BH83" i="77"/>
  <c r="AU83" i="77"/>
  <c r="AR83" i="77"/>
  <c r="AO83" i="77"/>
  <c r="BP82" i="77"/>
  <c r="BO82" i="77"/>
  <c r="BN82" i="77"/>
  <c r="BM82" i="77"/>
  <c r="BL82" i="77"/>
  <c r="BK82" i="77"/>
  <c r="BJ82" i="77"/>
  <c r="BI82" i="77"/>
  <c r="BH82" i="77"/>
  <c r="BF82" i="77" s="1"/>
  <c r="AU82" i="77"/>
  <c r="AR82" i="77"/>
  <c r="AW82" i="77" s="1"/>
  <c r="AO82" i="77"/>
  <c r="BP79" i="77"/>
  <c r="BO79" i="77"/>
  <c r="BN79" i="77"/>
  <c r="BM79" i="77"/>
  <c r="BL79" i="77"/>
  <c r="BK79" i="77"/>
  <c r="BJ79" i="77"/>
  <c r="BI79" i="77"/>
  <c r="BH79" i="77"/>
  <c r="AU79" i="77"/>
  <c r="AR79" i="77"/>
  <c r="AV79" i="77"/>
  <c r="AO79" i="77"/>
  <c r="BP77" i="77"/>
  <c r="BO77" i="77"/>
  <c r="BN77" i="77"/>
  <c r="BM77" i="77"/>
  <c r="BL77" i="77"/>
  <c r="BK77" i="77"/>
  <c r="BJ77" i="77"/>
  <c r="BI77" i="77"/>
  <c r="BH77" i="77"/>
  <c r="AU77" i="77"/>
  <c r="AR77" i="77"/>
  <c r="AV77" i="77"/>
  <c r="AO77" i="77"/>
  <c r="CQ75" i="77"/>
  <c r="CP75" i="77"/>
  <c r="CO75" i="77"/>
  <c r="CN75" i="77"/>
  <c r="CM75" i="77"/>
  <c r="CL75" i="77"/>
  <c r="CK75" i="77"/>
  <c r="CJ75" i="77"/>
  <c r="CI75" i="77"/>
  <c r="CH75" i="77"/>
  <c r="BP75" i="77"/>
  <c r="BO75" i="77"/>
  <c r="BN75" i="77"/>
  <c r="BM75" i="77"/>
  <c r="BL75" i="77"/>
  <c r="BK75" i="77"/>
  <c r="BJ75" i="77"/>
  <c r="BI75" i="77"/>
  <c r="BH75" i="77"/>
  <c r="AU75" i="77"/>
  <c r="AR75" i="77"/>
  <c r="AO75" i="77"/>
  <c r="BP71" i="77"/>
  <c r="BO71" i="77"/>
  <c r="BN71" i="77"/>
  <c r="BM71" i="77"/>
  <c r="BL71" i="77"/>
  <c r="BK71" i="77"/>
  <c r="BJ71" i="77"/>
  <c r="BI71" i="77"/>
  <c r="BH71" i="77"/>
  <c r="AU71" i="77"/>
  <c r="AR71" i="77"/>
  <c r="AO71" i="77"/>
  <c r="BP70" i="77"/>
  <c r="BO70" i="77"/>
  <c r="BN70" i="77"/>
  <c r="BM70" i="77"/>
  <c r="BL70" i="77"/>
  <c r="BK70" i="77"/>
  <c r="BJ70" i="77"/>
  <c r="BI70" i="77"/>
  <c r="BH70" i="77"/>
  <c r="AU70" i="77"/>
  <c r="AR70" i="77"/>
  <c r="AX70" i="77" s="1"/>
  <c r="AO70" i="77"/>
  <c r="BP69" i="77"/>
  <c r="BO69" i="77"/>
  <c r="BN69" i="77"/>
  <c r="BM69" i="77"/>
  <c r="BL69" i="77"/>
  <c r="BK69" i="77"/>
  <c r="BJ69" i="77"/>
  <c r="BI69" i="77"/>
  <c r="BF69" i="77" s="1"/>
  <c r="BH69" i="77"/>
  <c r="AU69" i="77"/>
  <c r="AR69" i="77"/>
  <c r="AW69" i="77"/>
  <c r="AO69" i="77"/>
  <c r="CQ67" i="77"/>
  <c r="CP67" i="77"/>
  <c r="CO67" i="77"/>
  <c r="CN67" i="77"/>
  <c r="CM67" i="77"/>
  <c r="CL67" i="77"/>
  <c r="CK67" i="77"/>
  <c r="CJ67" i="77"/>
  <c r="CI67" i="77"/>
  <c r="CH67" i="77"/>
  <c r="BP67" i="77"/>
  <c r="BO67" i="77"/>
  <c r="BN67" i="77"/>
  <c r="BM67" i="77"/>
  <c r="BL67" i="77"/>
  <c r="BK67" i="77"/>
  <c r="BJ67" i="77"/>
  <c r="BI67" i="77"/>
  <c r="BH67" i="77"/>
  <c r="AU67" i="77"/>
  <c r="AR67" i="77"/>
  <c r="AX67" i="77" s="1"/>
  <c r="AO67" i="77"/>
  <c r="BP66" i="77"/>
  <c r="BO66" i="77"/>
  <c r="BN66" i="77"/>
  <c r="BM66" i="77"/>
  <c r="BL66" i="77"/>
  <c r="BK66" i="77"/>
  <c r="BJ66" i="77"/>
  <c r="BI66" i="77"/>
  <c r="BH66" i="77"/>
  <c r="AU66" i="77"/>
  <c r="AR66" i="77"/>
  <c r="AX66" i="77" s="1"/>
  <c r="AP134" i="77"/>
  <c r="AO66" i="77"/>
  <c r="BP65" i="77"/>
  <c r="BO65" i="77"/>
  <c r="BN65" i="77"/>
  <c r="BM65" i="77"/>
  <c r="BL65" i="77"/>
  <c r="BK65" i="77"/>
  <c r="BJ65" i="77"/>
  <c r="BI65" i="77"/>
  <c r="BH65" i="77"/>
  <c r="AU65" i="77"/>
  <c r="AR65" i="77"/>
  <c r="AO65" i="77"/>
  <c r="CQ64" i="77"/>
  <c r="CP64" i="77"/>
  <c r="CO64" i="77"/>
  <c r="CN64" i="77"/>
  <c r="CM64" i="77"/>
  <c r="CL64" i="77"/>
  <c r="CK64" i="77"/>
  <c r="CJ64" i="77"/>
  <c r="CI64" i="77"/>
  <c r="CH64" i="77"/>
  <c r="BP64" i="77"/>
  <c r="BO64" i="77"/>
  <c r="BN64" i="77"/>
  <c r="BM64" i="77"/>
  <c r="BL64" i="77"/>
  <c r="BK64" i="77"/>
  <c r="BJ64" i="77"/>
  <c r="BI64" i="77"/>
  <c r="BH64" i="77"/>
  <c r="AU64" i="77"/>
  <c r="AR64" i="77"/>
  <c r="AZ64" i="77"/>
  <c r="AO64" i="77"/>
  <c r="CQ63" i="77"/>
  <c r="CP63" i="77"/>
  <c r="CO63" i="77"/>
  <c r="CN63" i="77"/>
  <c r="CM63" i="77"/>
  <c r="CL63" i="77"/>
  <c r="CK63" i="77"/>
  <c r="CJ63" i="77"/>
  <c r="CI63" i="77"/>
  <c r="CH63" i="77"/>
  <c r="BP63" i="77"/>
  <c r="BO63" i="77"/>
  <c r="BN63" i="77"/>
  <c r="BM63" i="77"/>
  <c r="BL63" i="77"/>
  <c r="BK63" i="77"/>
  <c r="BJ63" i="77"/>
  <c r="BI63" i="77"/>
  <c r="BH63" i="77"/>
  <c r="AU63" i="77"/>
  <c r="AR63" i="77"/>
  <c r="AO63" i="77"/>
  <c r="BP62" i="77"/>
  <c r="BO62" i="77"/>
  <c r="BN62" i="77"/>
  <c r="BM62" i="77"/>
  <c r="BL62" i="77"/>
  <c r="BK62" i="77"/>
  <c r="BJ62" i="77"/>
  <c r="BI62" i="77"/>
  <c r="BH62" i="77"/>
  <c r="AU62" i="77"/>
  <c r="AR62" i="77"/>
  <c r="AO62" i="77"/>
  <c r="BP61" i="77"/>
  <c r="BO61" i="77"/>
  <c r="BN61" i="77"/>
  <c r="BM61" i="77"/>
  <c r="BL61" i="77"/>
  <c r="BK61" i="77"/>
  <c r="BJ61" i="77"/>
  <c r="BI61" i="77"/>
  <c r="BH61" i="77"/>
  <c r="AU61" i="77"/>
  <c r="AR61" i="77"/>
  <c r="AO61" i="77"/>
  <c r="BP60" i="77"/>
  <c r="BO60" i="77"/>
  <c r="BN60" i="77"/>
  <c r="BM60" i="77"/>
  <c r="BL60" i="77"/>
  <c r="BK60" i="77"/>
  <c r="BJ60" i="77"/>
  <c r="BI60" i="77"/>
  <c r="BH60" i="77"/>
  <c r="AU60" i="77"/>
  <c r="AR60" i="77"/>
  <c r="AO60" i="77"/>
  <c r="BP59" i="77"/>
  <c r="BO59" i="77"/>
  <c r="BN59" i="77"/>
  <c r="BM59" i="77"/>
  <c r="BL59" i="77"/>
  <c r="BK59" i="77"/>
  <c r="BJ59" i="77"/>
  <c r="BI59" i="77"/>
  <c r="BH59" i="77"/>
  <c r="AU59" i="77"/>
  <c r="AR59" i="77"/>
  <c r="AO59" i="77"/>
  <c r="BP58" i="77"/>
  <c r="BO58" i="77"/>
  <c r="BN58" i="77"/>
  <c r="BM58" i="77"/>
  <c r="BL58" i="77"/>
  <c r="BK58" i="77"/>
  <c r="BJ58" i="77"/>
  <c r="BI58" i="77"/>
  <c r="BH58" i="77"/>
  <c r="AU58" i="77"/>
  <c r="AR58" i="77"/>
  <c r="AO58" i="77"/>
  <c r="BP57" i="77"/>
  <c r="BO57" i="77"/>
  <c r="BN57" i="77"/>
  <c r="BM57" i="77"/>
  <c r="BL57" i="77"/>
  <c r="BK57" i="77"/>
  <c r="BJ57" i="77"/>
  <c r="BI57" i="77"/>
  <c r="BH57" i="77"/>
  <c r="AU57" i="77"/>
  <c r="AR57" i="77"/>
  <c r="AX57" i="77" s="1"/>
  <c r="AO57" i="77"/>
  <c r="BP56" i="77"/>
  <c r="BO56" i="77"/>
  <c r="BN56" i="77"/>
  <c r="BM56" i="77"/>
  <c r="BL56" i="77"/>
  <c r="BK56" i="77"/>
  <c r="BJ56" i="77"/>
  <c r="BI56" i="77"/>
  <c r="BH56" i="77"/>
  <c r="AU56" i="77"/>
  <c r="AR56" i="77"/>
  <c r="AO56" i="77"/>
  <c r="BP55" i="77"/>
  <c r="BO55" i="77"/>
  <c r="BN55" i="77"/>
  <c r="BM55" i="77"/>
  <c r="BL55" i="77"/>
  <c r="BK55" i="77"/>
  <c r="BJ55" i="77"/>
  <c r="BI55" i="77"/>
  <c r="BH55" i="77"/>
  <c r="AU55" i="77"/>
  <c r="AR55" i="77"/>
  <c r="AW55" i="77"/>
  <c r="AO55" i="77"/>
  <c r="BP54" i="77"/>
  <c r="BO54" i="77"/>
  <c r="BN54" i="77"/>
  <c r="BM54" i="77"/>
  <c r="BL54" i="77"/>
  <c r="BK54" i="77"/>
  <c r="BJ54" i="77"/>
  <c r="BI54" i="77"/>
  <c r="BH54" i="77"/>
  <c r="AU54" i="77"/>
  <c r="AR54" i="77"/>
  <c r="AO54" i="77"/>
  <c r="BP53" i="77"/>
  <c r="BO53" i="77"/>
  <c r="BN53" i="77"/>
  <c r="BM53" i="77"/>
  <c r="BL53" i="77"/>
  <c r="BK53" i="77"/>
  <c r="BJ53" i="77"/>
  <c r="BI53" i="77"/>
  <c r="BH53" i="77"/>
  <c r="AU53" i="77"/>
  <c r="AR53" i="77"/>
  <c r="AZ53" i="77" s="1"/>
  <c r="AO53" i="77"/>
  <c r="BP52" i="77"/>
  <c r="BO52" i="77"/>
  <c r="BN52" i="77"/>
  <c r="BM52" i="77"/>
  <c r="BL52" i="77"/>
  <c r="BK52" i="77"/>
  <c r="BJ52" i="77"/>
  <c r="BI52" i="77"/>
  <c r="BH52" i="77"/>
  <c r="AU52" i="77"/>
  <c r="AR52" i="77"/>
  <c r="AO52" i="77"/>
  <c r="BP50" i="77"/>
  <c r="BO50" i="77"/>
  <c r="BN50" i="77"/>
  <c r="BM50" i="77"/>
  <c r="BL50" i="77"/>
  <c r="BK50" i="77"/>
  <c r="BJ50" i="77"/>
  <c r="BI50" i="77"/>
  <c r="BH50" i="77"/>
  <c r="AU50" i="77"/>
  <c r="AR50" i="77"/>
  <c r="AO50" i="77"/>
  <c r="CM45" i="77"/>
  <c r="BP45" i="77"/>
  <c r="BO45" i="77"/>
  <c r="BN45" i="77"/>
  <c r="BM45" i="77"/>
  <c r="BL45" i="77"/>
  <c r="BK45" i="77"/>
  <c r="BJ45" i="77"/>
  <c r="BI45" i="77"/>
  <c r="BH45" i="77"/>
  <c r="AU45" i="77"/>
  <c r="AR45" i="77"/>
  <c r="AZ45" i="77" s="1"/>
  <c r="AO45" i="77"/>
  <c r="BP44" i="77"/>
  <c r="BO44" i="77"/>
  <c r="BN44" i="77"/>
  <c r="BM44" i="77"/>
  <c r="BL44" i="77"/>
  <c r="BK44" i="77"/>
  <c r="BJ44" i="77"/>
  <c r="BI44" i="77"/>
  <c r="BH44" i="77"/>
  <c r="AU44" i="77"/>
  <c r="AR44" i="77"/>
  <c r="AX44" i="77" s="1"/>
  <c r="AO44" i="77"/>
  <c r="BP42" i="77"/>
  <c r="BO42" i="77"/>
  <c r="BN42" i="77"/>
  <c r="BM42" i="77"/>
  <c r="BL42" i="77"/>
  <c r="BK42" i="77"/>
  <c r="BJ42" i="77"/>
  <c r="BI42" i="77"/>
  <c r="BH42" i="77"/>
  <c r="AU42" i="77"/>
  <c r="AR42" i="77"/>
  <c r="AX42" i="77" s="1"/>
  <c r="DF42" i="77" s="1"/>
  <c r="AO42" i="77"/>
  <c r="BP41" i="77"/>
  <c r="BO41" i="77"/>
  <c r="BN41" i="77"/>
  <c r="BM41" i="77"/>
  <c r="BL41" i="77"/>
  <c r="BK41" i="77"/>
  <c r="BJ41" i="77"/>
  <c r="BI41" i="77"/>
  <c r="BH41" i="77"/>
  <c r="BD41" i="77" s="1"/>
  <c r="AU41" i="77"/>
  <c r="AR41" i="77"/>
  <c r="AO41" i="77"/>
  <c r="CO40" i="77"/>
  <c r="CN40" i="77"/>
  <c r="CK40" i="77"/>
  <c r="CJ40" i="77"/>
  <c r="BP40" i="77"/>
  <c r="BO40" i="77"/>
  <c r="BN40" i="77"/>
  <c r="BM40" i="77"/>
  <c r="BL40" i="77"/>
  <c r="BK40" i="77"/>
  <c r="BJ40" i="77"/>
  <c r="BI40" i="77"/>
  <c r="BH40" i="77"/>
  <c r="AU40" i="77"/>
  <c r="AR40" i="77"/>
  <c r="AO40" i="77"/>
  <c r="CQ38" i="77"/>
  <c r="CP38" i="77"/>
  <c r="CO38" i="77"/>
  <c r="CN38" i="77"/>
  <c r="CM38" i="77"/>
  <c r="CL38" i="77"/>
  <c r="CK38" i="77"/>
  <c r="CJ38" i="77"/>
  <c r="CI38" i="77"/>
  <c r="CH38" i="77"/>
  <c r="BP38" i="77"/>
  <c r="BO38" i="77"/>
  <c r="BN38" i="77"/>
  <c r="BM38" i="77"/>
  <c r="BL38" i="77"/>
  <c r="BK38" i="77"/>
  <c r="BJ38" i="77"/>
  <c r="BI38" i="77"/>
  <c r="BH38" i="77"/>
  <c r="AU38" i="77"/>
  <c r="AR38" i="77"/>
  <c r="AW38" i="77" s="1"/>
  <c r="AO38" i="77"/>
  <c r="BP36" i="77"/>
  <c r="BO36" i="77"/>
  <c r="BN36" i="77"/>
  <c r="BM36" i="77"/>
  <c r="BL36" i="77"/>
  <c r="BK36" i="77"/>
  <c r="BJ36" i="77"/>
  <c r="BI36" i="77"/>
  <c r="BH36" i="77"/>
  <c r="AU36" i="77"/>
  <c r="AR36" i="77"/>
  <c r="AW36" i="77" s="1"/>
  <c r="AO36" i="77"/>
  <c r="BP35" i="77"/>
  <c r="BO35" i="77"/>
  <c r="BN35" i="77"/>
  <c r="BM35" i="77"/>
  <c r="BL35" i="77"/>
  <c r="BK35" i="77"/>
  <c r="BJ35" i="77"/>
  <c r="BI35" i="77"/>
  <c r="BH35" i="77"/>
  <c r="AU35" i="77"/>
  <c r="AR35" i="77"/>
  <c r="AO35" i="77"/>
  <c r="BP32" i="77"/>
  <c r="BO32" i="77"/>
  <c r="BN32" i="77"/>
  <c r="BM32" i="77"/>
  <c r="BL32" i="77"/>
  <c r="BK32" i="77"/>
  <c r="BJ32" i="77"/>
  <c r="BI32" i="77"/>
  <c r="BH32" i="77"/>
  <c r="AU32" i="77"/>
  <c r="AR32" i="77"/>
  <c r="AO32" i="77"/>
  <c r="BP31" i="77"/>
  <c r="BO31" i="77"/>
  <c r="BN31" i="77"/>
  <c r="BM31" i="77"/>
  <c r="BL31" i="77"/>
  <c r="BK31" i="77"/>
  <c r="BJ31" i="77"/>
  <c r="BI31" i="77"/>
  <c r="BH31" i="77"/>
  <c r="AU31" i="77"/>
  <c r="AR31" i="77"/>
  <c r="AO31" i="77"/>
  <c r="CQ29" i="77"/>
  <c r="CP29" i="77"/>
  <c r="CO29" i="77"/>
  <c r="CN29" i="77"/>
  <c r="CM29" i="77"/>
  <c r="CL29" i="77"/>
  <c r="CK29" i="77"/>
  <c r="CJ29" i="77"/>
  <c r="CI29" i="77"/>
  <c r="CH29" i="77"/>
  <c r="BP29" i="77"/>
  <c r="BO29" i="77"/>
  <c r="BN29" i="77"/>
  <c r="BM29" i="77"/>
  <c r="BL29" i="77"/>
  <c r="BK29" i="77"/>
  <c r="BJ29" i="77"/>
  <c r="BI29" i="77"/>
  <c r="BH29" i="77"/>
  <c r="AU29" i="77"/>
  <c r="AR29" i="77"/>
  <c r="AZ29" i="77" s="1"/>
  <c r="AO29" i="77"/>
  <c r="BP28" i="77"/>
  <c r="BO28" i="77"/>
  <c r="BN28" i="77"/>
  <c r="BM28" i="77"/>
  <c r="BL28" i="77"/>
  <c r="BK28" i="77"/>
  <c r="BJ28" i="77"/>
  <c r="BI28" i="77"/>
  <c r="BH28" i="77"/>
  <c r="AU28" i="77"/>
  <c r="AR28" i="77"/>
  <c r="AO28" i="77"/>
  <c r="BP27" i="77"/>
  <c r="BO27" i="77"/>
  <c r="BN27" i="77"/>
  <c r="BM27" i="77"/>
  <c r="BL27" i="77"/>
  <c r="BK27" i="77"/>
  <c r="BJ27" i="77"/>
  <c r="BI27" i="77"/>
  <c r="BH27" i="77"/>
  <c r="AU27" i="77"/>
  <c r="AR27" i="77"/>
  <c r="AO27" i="77"/>
  <c r="BP25" i="77"/>
  <c r="BO25" i="77"/>
  <c r="BN25" i="77"/>
  <c r="BM25" i="77"/>
  <c r="BL25" i="77"/>
  <c r="BK25" i="77"/>
  <c r="BJ25" i="77"/>
  <c r="BI25" i="77"/>
  <c r="BH25" i="77"/>
  <c r="AU25" i="77"/>
  <c r="AR25" i="77"/>
  <c r="AO25" i="77"/>
  <c r="BP24" i="77"/>
  <c r="BO24" i="77"/>
  <c r="BN24" i="77"/>
  <c r="BM24" i="77"/>
  <c r="BL24" i="77"/>
  <c r="BK24" i="77"/>
  <c r="BJ24" i="77"/>
  <c r="BI24" i="77"/>
  <c r="BH24" i="77"/>
  <c r="AU24" i="77"/>
  <c r="AR24" i="77"/>
  <c r="AO24" i="77"/>
  <c r="BP22" i="77"/>
  <c r="BO22" i="77"/>
  <c r="BN22" i="77"/>
  <c r="BM22" i="77"/>
  <c r="BL22" i="77"/>
  <c r="BK22" i="77"/>
  <c r="BJ22" i="77"/>
  <c r="BI22" i="77"/>
  <c r="BH22" i="77"/>
  <c r="AU22" i="77"/>
  <c r="AR22" i="77"/>
  <c r="AO22" i="77"/>
  <c r="BP21" i="77"/>
  <c r="BO21" i="77"/>
  <c r="BN21" i="77"/>
  <c r="BM21" i="77"/>
  <c r="BL21" i="77"/>
  <c r="BK21" i="77"/>
  <c r="BJ21" i="77"/>
  <c r="BI21" i="77"/>
  <c r="BH21" i="77"/>
  <c r="AU21" i="77"/>
  <c r="AR21" i="77"/>
  <c r="AV21" i="77"/>
  <c r="AO21" i="77"/>
  <c r="BP20" i="77"/>
  <c r="BO20" i="77"/>
  <c r="BN20" i="77"/>
  <c r="BM20" i="77"/>
  <c r="BL20" i="77"/>
  <c r="BK20" i="77"/>
  <c r="BJ20" i="77"/>
  <c r="BI20" i="77"/>
  <c r="BH20" i="77"/>
  <c r="AU20" i="77"/>
  <c r="AR20" i="77"/>
  <c r="AO20" i="77"/>
  <c r="BP18" i="77"/>
  <c r="BO18" i="77"/>
  <c r="BN18" i="77"/>
  <c r="BM18" i="77"/>
  <c r="BL18" i="77"/>
  <c r="BK18" i="77"/>
  <c r="BJ18" i="77"/>
  <c r="BI18" i="77"/>
  <c r="BH18" i="77"/>
  <c r="AU18" i="77"/>
  <c r="AR18" i="77"/>
  <c r="AO18" i="77"/>
  <c r="CQ17" i="77"/>
  <c r="CP17" i="77"/>
  <c r="CO17" i="77"/>
  <c r="CN17" i="77"/>
  <c r="CM17" i="77"/>
  <c r="CL17" i="77"/>
  <c r="CK17" i="77"/>
  <c r="CJ17" i="77"/>
  <c r="CI17" i="77"/>
  <c r="CH17" i="77"/>
  <c r="BP17" i="77"/>
  <c r="BO17" i="77"/>
  <c r="BN17" i="77"/>
  <c r="BM17" i="77"/>
  <c r="BL17" i="77"/>
  <c r="BK17" i="77"/>
  <c r="BJ17" i="77"/>
  <c r="BI17" i="77"/>
  <c r="BH17" i="77"/>
  <c r="AU17" i="77"/>
  <c r="AR17" i="77"/>
  <c r="CT17" i="77" s="1"/>
  <c r="AO17" i="77"/>
  <c r="BP16" i="77"/>
  <c r="BO16" i="77"/>
  <c r="BN16" i="77"/>
  <c r="BM16" i="77"/>
  <c r="BL16" i="77"/>
  <c r="BK16" i="77"/>
  <c r="BJ16" i="77"/>
  <c r="BI16" i="77"/>
  <c r="BH16" i="77"/>
  <c r="AU16" i="77"/>
  <c r="AR16" i="77"/>
  <c r="AW16" i="77" s="1"/>
  <c r="AO16" i="77"/>
  <c r="BP12" i="77"/>
  <c r="BO12" i="77"/>
  <c r="BN12" i="77"/>
  <c r="BM12" i="77"/>
  <c r="BL12" i="77"/>
  <c r="BK12" i="77"/>
  <c r="BJ12" i="77"/>
  <c r="BI12" i="77"/>
  <c r="BH12" i="77"/>
  <c r="AU12" i="77"/>
  <c r="AR12" i="77"/>
  <c r="AO12" i="77"/>
  <c r="BP11" i="77"/>
  <c r="BO11" i="77"/>
  <c r="BN11" i="77"/>
  <c r="BM11" i="77"/>
  <c r="BL11" i="77"/>
  <c r="BK11" i="77"/>
  <c r="BJ11" i="77"/>
  <c r="BI11" i="77"/>
  <c r="BH11" i="77"/>
  <c r="AU11" i="77"/>
  <c r="AR11" i="77"/>
  <c r="AO11" i="77"/>
  <c r="BP10" i="77"/>
  <c r="BO10" i="77"/>
  <c r="BN10" i="77"/>
  <c r="BM10" i="77"/>
  <c r="BL10" i="77"/>
  <c r="BK10" i="77"/>
  <c r="BJ10" i="77"/>
  <c r="BI10" i="77"/>
  <c r="BH10" i="77"/>
  <c r="AU10" i="77"/>
  <c r="AR10" i="77"/>
  <c r="AV10" i="77" s="1"/>
  <c r="AO10" i="77"/>
  <c r="BP8" i="77"/>
  <c r="BO8" i="77"/>
  <c r="BN8" i="77"/>
  <c r="BM8" i="77"/>
  <c r="BL8" i="77"/>
  <c r="BK8" i="77"/>
  <c r="BJ8" i="77"/>
  <c r="BI8" i="77"/>
  <c r="BH8" i="77"/>
  <c r="AU8" i="77"/>
  <c r="AR8" i="77"/>
  <c r="AO8" i="77"/>
  <c r="BP7" i="77"/>
  <c r="BO7" i="77"/>
  <c r="BN7" i="77"/>
  <c r="BM7" i="77"/>
  <c r="BL7" i="77"/>
  <c r="BK7" i="77"/>
  <c r="BJ7" i="77"/>
  <c r="BI7" i="77"/>
  <c r="BH7" i="77"/>
  <c r="AU7" i="77"/>
  <c r="AR7" i="77"/>
  <c r="AX7" i="77" s="1"/>
  <c r="AO7" i="77"/>
  <c r="BP6" i="77"/>
  <c r="BO6" i="77"/>
  <c r="BN6" i="77"/>
  <c r="BM6" i="77"/>
  <c r="BL6" i="77"/>
  <c r="BK6" i="77"/>
  <c r="BJ6" i="77"/>
  <c r="BI6" i="77"/>
  <c r="BH6" i="77"/>
  <c r="AU6" i="77"/>
  <c r="AR6" i="77"/>
  <c r="AO6" i="77"/>
  <c r="CE5" i="77"/>
  <c r="CD5" i="77"/>
  <c r="CA5" i="77"/>
  <c r="BZ5" i="77"/>
  <c r="BY5" i="77"/>
  <c r="BX5" i="77"/>
  <c r="BP5" i="77"/>
  <c r="BO5" i="77"/>
  <c r="BN5" i="77"/>
  <c r="BM5" i="77"/>
  <c r="BL5" i="77"/>
  <c r="BK5" i="77"/>
  <c r="BJ5" i="77"/>
  <c r="BI5" i="77"/>
  <c r="BH5" i="77"/>
  <c r="AU5" i="77"/>
  <c r="AR5" i="77"/>
  <c r="AO5" i="77"/>
  <c r="CC5" i="77"/>
  <c r="CB5" i="77"/>
  <c r="A5" i="77"/>
  <c r="I55" i="76" s="1"/>
  <c r="AS55" i="76" s="1"/>
  <c r="I121" i="76"/>
  <c r="AS121" i="76" s="1"/>
  <c r="DE4" i="77"/>
  <c r="DD4" i="77"/>
  <c r="CQ4" i="77"/>
  <c r="CP4" i="77"/>
  <c r="CO4" i="77"/>
  <c r="CN4" i="77"/>
  <c r="CM4" i="77"/>
  <c r="CL4" i="77"/>
  <c r="CK4" i="77"/>
  <c r="CJ4" i="77"/>
  <c r="CI4" i="77"/>
  <c r="CH4" i="77"/>
  <c r="A340" i="76"/>
  <c r="A339" i="76"/>
  <c r="A338" i="76"/>
  <c r="A337" i="76"/>
  <c r="A336" i="76"/>
  <c r="A335" i="76"/>
  <c r="A334" i="76"/>
  <c r="A333" i="76"/>
  <c r="A332" i="76"/>
  <c r="A331" i="76"/>
  <c r="A330" i="76"/>
  <c r="A329" i="76"/>
  <c r="Q329" i="76" s="1"/>
  <c r="A328" i="76"/>
  <c r="A327" i="76"/>
  <c r="A326" i="76"/>
  <c r="A325" i="76"/>
  <c r="A324" i="76"/>
  <c r="A323" i="76"/>
  <c r="A322" i="76"/>
  <c r="A321" i="76"/>
  <c r="AG321" i="76"/>
  <c r="A320" i="76"/>
  <c r="A319" i="76"/>
  <c r="A318" i="76"/>
  <c r="F318" i="76" s="1"/>
  <c r="A317" i="76"/>
  <c r="I317" i="76" s="1"/>
  <c r="A316" i="76"/>
  <c r="A315" i="76"/>
  <c r="I315" i="76" s="1"/>
  <c r="AS315" i="76" s="1"/>
  <c r="A314" i="76"/>
  <c r="A313" i="76"/>
  <c r="A312" i="76"/>
  <c r="E312" i="76" s="1"/>
  <c r="G312" i="76" s="1"/>
  <c r="A311" i="76"/>
  <c r="A310" i="76"/>
  <c r="A309" i="76"/>
  <c r="A308" i="76"/>
  <c r="Q308" i="76"/>
  <c r="A307" i="76"/>
  <c r="A306" i="76"/>
  <c r="A305" i="76"/>
  <c r="A304" i="76"/>
  <c r="A303" i="76"/>
  <c r="A302" i="76"/>
  <c r="A301" i="76"/>
  <c r="A300" i="76"/>
  <c r="A299" i="76"/>
  <c r="A298" i="76"/>
  <c r="A297" i="76"/>
  <c r="A296" i="76"/>
  <c r="Y296" i="76" s="1"/>
  <c r="A295" i="76"/>
  <c r="A294" i="76"/>
  <c r="A293" i="76"/>
  <c r="A292" i="76"/>
  <c r="A291" i="76"/>
  <c r="A290" i="76"/>
  <c r="A289" i="76"/>
  <c r="AO289" i="76" s="1"/>
  <c r="A288" i="76"/>
  <c r="AO288" i="76" s="1"/>
  <c r="A287" i="76"/>
  <c r="Y287" i="76" s="1"/>
  <c r="A286" i="76"/>
  <c r="AC286" i="76"/>
  <c r="A285" i="76"/>
  <c r="A284" i="76"/>
  <c r="A283" i="76"/>
  <c r="A282" i="76"/>
  <c r="A281" i="76"/>
  <c r="AO281" i="76" s="1"/>
  <c r="A280" i="76"/>
  <c r="A279" i="76"/>
  <c r="A278" i="76"/>
  <c r="D278" i="76" s="1"/>
  <c r="A277" i="76"/>
  <c r="A276" i="76"/>
  <c r="A275" i="76"/>
  <c r="A274" i="76"/>
  <c r="A273" i="76"/>
  <c r="A272" i="76"/>
  <c r="A271" i="76"/>
  <c r="A270" i="76"/>
  <c r="A269" i="76"/>
  <c r="A268" i="76"/>
  <c r="A267" i="76"/>
  <c r="A266" i="76"/>
  <c r="A265" i="76"/>
  <c r="A264" i="76"/>
  <c r="A263" i="76"/>
  <c r="A262" i="76"/>
  <c r="A261" i="76"/>
  <c r="A260" i="76"/>
  <c r="A259" i="76"/>
  <c r="A258" i="76"/>
  <c r="A257" i="76"/>
  <c r="A256" i="76"/>
  <c r="A255" i="76"/>
  <c r="A254" i="76"/>
  <c r="A253" i="76"/>
  <c r="A252" i="76"/>
  <c r="AK252" i="76"/>
  <c r="A251" i="76"/>
  <c r="A250" i="76"/>
  <c r="I250" i="76"/>
  <c r="A249" i="76"/>
  <c r="AO249" i="76" s="1"/>
  <c r="A248" i="76"/>
  <c r="Y248" i="76" s="1"/>
  <c r="A247" i="76"/>
  <c r="A246" i="76"/>
  <c r="A245" i="76"/>
  <c r="A244" i="76"/>
  <c r="A243" i="76"/>
  <c r="A242" i="76"/>
  <c r="A241" i="76"/>
  <c r="AO241" i="76" s="1"/>
  <c r="A240" i="76"/>
  <c r="A239" i="76"/>
  <c r="A238" i="76"/>
  <c r="E238" i="76"/>
  <c r="G238" i="76" s="1"/>
  <c r="A237" i="76"/>
  <c r="A236" i="76"/>
  <c r="AG236" i="76"/>
  <c r="AY236" i="76" s="1"/>
  <c r="A235" i="76"/>
  <c r="A234" i="76"/>
  <c r="A233" i="76"/>
  <c r="AG233" i="76" s="1"/>
  <c r="A232" i="76"/>
  <c r="M232" i="76" s="1"/>
  <c r="A231" i="76"/>
  <c r="AO231" i="76" s="1"/>
  <c r="BA231" i="76" s="1"/>
  <c r="A230" i="76"/>
  <c r="A229" i="76"/>
  <c r="A228" i="76"/>
  <c r="A227" i="76"/>
  <c r="A226" i="76"/>
  <c r="A225" i="76"/>
  <c r="A224" i="76"/>
  <c r="A223" i="76"/>
  <c r="D223" i="76"/>
  <c r="A222" i="76"/>
  <c r="A221" i="76"/>
  <c r="U221" i="76"/>
  <c r="A220" i="76"/>
  <c r="A219" i="76"/>
  <c r="AC219" i="76" s="1"/>
  <c r="A218" i="76"/>
  <c r="A217" i="76"/>
  <c r="A216" i="76"/>
  <c r="AC216" i="76" s="1"/>
  <c r="A215" i="76"/>
  <c r="A214" i="76"/>
  <c r="A213" i="76"/>
  <c r="A212" i="76"/>
  <c r="A211" i="76"/>
  <c r="A210" i="76"/>
  <c r="A209" i="76"/>
  <c r="I209" i="76" s="1"/>
  <c r="A208" i="76"/>
  <c r="AG208" i="76" s="1"/>
  <c r="AY208" i="76" s="1"/>
  <c r="A207" i="76"/>
  <c r="AG207" i="76" s="1"/>
  <c r="AY207" i="76"/>
  <c r="A206" i="76"/>
  <c r="A205" i="76"/>
  <c r="A204" i="76"/>
  <c r="A203" i="76"/>
  <c r="Y203" i="76"/>
  <c r="A202" i="76"/>
  <c r="A201" i="76"/>
  <c r="U201" i="76"/>
  <c r="A200" i="76"/>
  <c r="A199" i="76"/>
  <c r="A198" i="76"/>
  <c r="A197" i="76"/>
  <c r="I197" i="76"/>
  <c r="A196" i="76"/>
  <c r="A195" i="76"/>
  <c r="A194" i="76"/>
  <c r="A193" i="76"/>
  <c r="F193" i="76" s="1"/>
  <c r="A142" i="76"/>
  <c r="A141" i="76"/>
  <c r="L140" i="76"/>
  <c r="BB130" i="76"/>
  <c r="BB129" i="76"/>
  <c r="BB128" i="76"/>
  <c r="BB127" i="76"/>
  <c r="BB126" i="76"/>
  <c r="BB123" i="76"/>
  <c r="BB122" i="76"/>
  <c r="BB115" i="76"/>
  <c r="BB110" i="76"/>
  <c r="BB104" i="76"/>
  <c r="BB103" i="76"/>
  <c r="BB101" i="76"/>
  <c r="BB100" i="76"/>
  <c r="BB98" i="76"/>
  <c r="BB94" i="76"/>
  <c r="BB91" i="76"/>
  <c r="BB90" i="76"/>
  <c r="BB76" i="76"/>
  <c r="BB73" i="76"/>
  <c r="BB71" i="76"/>
  <c r="BB70" i="76"/>
  <c r="BB64" i="76"/>
  <c r="BB62" i="76"/>
  <c r="BB60" i="76"/>
  <c r="BB56" i="76"/>
  <c r="BB50" i="76"/>
  <c r="BB41" i="76"/>
  <c r="BB33" i="76"/>
  <c r="BB28" i="76"/>
  <c r="BB27" i="76"/>
  <c r="BB17" i="76"/>
  <c r="AC14" i="76"/>
  <c r="AX14" i="76" s="1"/>
  <c r="AN10" i="76"/>
  <c r="AJ78" i="71"/>
  <c r="AJ76" i="71"/>
  <c r="AJ72" i="71"/>
  <c r="AJ69" i="71"/>
  <c r="AJ63" i="71"/>
  <c r="AJ62" i="71"/>
  <c r="AJ61" i="71"/>
  <c r="AJ59" i="71"/>
  <c r="AJ56" i="71"/>
  <c r="AJ45" i="71"/>
  <c r="AJ43" i="71"/>
  <c r="AJ41" i="71"/>
  <c r="AJ35" i="71"/>
  <c r="AJ28" i="71"/>
  <c r="AJ24" i="71"/>
  <c r="AJ23" i="71"/>
  <c r="AJ18" i="71"/>
  <c r="AJ15" i="71"/>
  <c r="AJ14" i="71"/>
  <c r="AJ8" i="71"/>
  <c r="AQ8" i="71" s="1"/>
  <c r="AF78" i="71"/>
  <c r="AF76" i="71"/>
  <c r="AF72" i="71"/>
  <c r="AF69" i="71"/>
  <c r="AF63" i="71"/>
  <c r="AF61" i="71"/>
  <c r="AF59" i="71"/>
  <c r="AF47" i="71"/>
  <c r="AF45" i="71"/>
  <c r="AF43" i="71"/>
  <c r="AF42" i="71"/>
  <c r="AF41" i="71"/>
  <c r="AF38" i="71"/>
  <c r="AF35" i="71"/>
  <c r="AF28" i="71"/>
  <c r="AF24" i="71"/>
  <c r="AF23" i="71"/>
  <c r="AF19" i="71"/>
  <c r="AF18" i="71"/>
  <c r="AF15" i="71"/>
  <c r="AB76" i="71"/>
  <c r="AB72" i="71"/>
  <c r="AB69" i="71"/>
  <c r="AB68" i="71"/>
  <c r="AB63" i="71"/>
  <c r="AB61" i="71"/>
  <c r="AB59" i="71"/>
  <c r="AB56" i="71"/>
  <c r="AB47" i="71"/>
  <c r="AB44" i="71"/>
  <c r="AB43" i="71"/>
  <c r="AB42" i="71"/>
  <c r="AB38" i="71"/>
  <c r="AB33" i="71"/>
  <c r="AB28" i="71"/>
  <c r="AB24" i="71"/>
  <c r="AB23" i="71"/>
  <c r="AB21" i="71"/>
  <c r="AB18" i="71"/>
  <c r="AB15" i="71"/>
  <c r="AB14" i="71"/>
  <c r="X76" i="71"/>
  <c r="X74" i="71"/>
  <c r="X72" i="71"/>
  <c r="X68" i="71"/>
  <c r="X63" i="71"/>
  <c r="X56" i="71"/>
  <c r="X47" i="71"/>
  <c r="X43" i="71"/>
  <c r="X38" i="71"/>
  <c r="X33" i="71"/>
  <c r="X28" i="71"/>
  <c r="X24" i="71"/>
  <c r="X23" i="71"/>
  <c r="X19" i="71"/>
  <c r="X15" i="71"/>
  <c r="X14" i="71"/>
  <c r="T78" i="71"/>
  <c r="T72" i="71"/>
  <c r="T69" i="71"/>
  <c r="T63" i="71"/>
  <c r="T61" i="71"/>
  <c r="T56" i="71"/>
  <c r="T47" i="71"/>
  <c r="T35" i="71"/>
  <c r="T28" i="71"/>
  <c r="T24" i="71"/>
  <c r="T23" i="71"/>
  <c r="T18" i="71"/>
  <c r="T15" i="71"/>
  <c r="T14" i="71"/>
  <c r="P69" i="71"/>
  <c r="P72" i="71"/>
  <c r="P78" i="71"/>
  <c r="T68" i="71"/>
  <c r="P63" i="71"/>
  <c r="P47" i="71"/>
  <c r="P43" i="71"/>
  <c r="P38" i="71"/>
  <c r="P33" i="71"/>
  <c r="P28" i="71"/>
  <c r="P24" i="71"/>
  <c r="P15" i="71"/>
  <c r="L72" i="71"/>
  <c r="L78" i="71"/>
  <c r="L76" i="71"/>
  <c r="L69" i="71"/>
  <c r="L63" i="71"/>
  <c r="L43" i="71"/>
  <c r="L38" i="71"/>
  <c r="L33" i="71"/>
  <c r="L28" i="71"/>
  <c r="L24" i="71"/>
  <c r="L21" i="71"/>
  <c r="BI21" i="71"/>
  <c r="H78" i="71"/>
  <c r="H63" i="71"/>
  <c r="H59" i="71"/>
  <c r="H47" i="71"/>
  <c r="H44" i="71"/>
  <c r="H38" i="71"/>
  <c r="H33" i="71"/>
  <c r="H28" i="71"/>
  <c r="H24" i="71"/>
  <c r="H23" i="71"/>
  <c r="H21" i="71"/>
  <c r="H13" i="71"/>
  <c r="H89" i="71" s="1"/>
  <c r="BC12" i="70"/>
  <c r="AL82" i="71"/>
  <c r="CE82" i="71"/>
  <c r="AL81" i="71"/>
  <c r="CE81" i="71" s="1"/>
  <c r="AL80" i="71"/>
  <c r="AL79" i="71"/>
  <c r="CE79" i="71"/>
  <c r="AL78" i="71"/>
  <c r="AL77" i="71"/>
  <c r="CE77" i="71" s="1"/>
  <c r="AL76" i="71"/>
  <c r="AL75" i="71"/>
  <c r="CE75" i="71" s="1"/>
  <c r="AL74" i="71"/>
  <c r="AL73" i="71"/>
  <c r="AL72" i="71"/>
  <c r="CE72" i="71" s="1"/>
  <c r="AL71" i="71"/>
  <c r="AL70" i="71"/>
  <c r="AL69" i="71"/>
  <c r="AL68" i="71"/>
  <c r="CE68" i="71" s="1"/>
  <c r="AL67" i="71"/>
  <c r="AL66" i="71"/>
  <c r="AL65" i="71"/>
  <c r="AL64" i="71"/>
  <c r="AL63" i="71"/>
  <c r="AL62" i="71"/>
  <c r="CE62" i="71" s="1"/>
  <c r="AL61" i="71"/>
  <c r="AL60" i="71"/>
  <c r="AL59" i="71"/>
  <c r="AL58" i="71"/>
  <c r="CE58" i="71" s="1"/>
  <c r="AL57" i="71"/>
  <c r="AL56" i="71"/>
  <c r="AL55" i="71"/>
  <c r="AL54" i="71"/>
  <c r="AL53" i="71"/>
  <c r="AL52" i="71"/>
  <c r="AL51" i="71"/>
  <c r="AL50" i="71"/>
  <c r="AL49" i="71"/>
  <c r="CE49" i="71" s="1"/>
  <c r="AL48" i="71"/>
  <c r="AL47" i="71"/>
  <c r="AL46" i="71"/>
  <c r="AL45" i="71"/>
  <c r="CE45" i="71"/>
  <c r="AL44" i="71"/>
  <c r="CE44" i="71" s="1"/>
  <c r="AL43" i="71"/>
  <c r="CE43" i="71"/>
  <c r="AL42" i="71"/>
  <c r="AL41" i="71"/>
  <c r="AL40" i="71"/>
  <c r="AL39" i="71"/>
  <c r="CE39" i="71"/>
  <c r="AL38" i="71"/>
  <c r="AL37" i="71"/>
  <c r="CE37" i="71"/>
  <c r="AL36" i="71"/>
  <c r="CE36" i="71"/>
  <c r="AL35" i="71"/>
  <c r="CE35" i="71" s="1"/>
  <c r="AL34" i="71"/>
  <c r="AL33" i="71"/>
  <c r="AL32" i="71"/>
  <c r="CE32" i="71"/>
  <c r="AL31" i="71"/>
  <c r="AL30" i="71"/>
  <c r="CE30" i="71" s="1"/>
  <c r="AL29" i="71"/>
  <c r="AL28" i="71"/>
  <c r="CE28" i="71" s="1"/>
  <c r="AL27" i="71"/>
  <c r="AL26" i="71"/>
  <c r="AL25" i="71"/>
  <c r="AL24" i="71"/>
  <c r="AL23" i="71"/>
  <c r="AL22" i="71"/>
  <c r="CE22" i="71" s="1"/>
  <c r="AL21" i="71"/>
  <c r="AL20" i="71"/>
  <c r="CE20" i="71" s="1"/>
  <c r="AL19" i="71"/>
  <c r="AL18" i="71"/>
  <c r="AL17" i="71"/>
  <c r="AL16" i="71"/>
  <c r="AL15" i="71"/>
  <c r="CE15" i="71"/>
  <c r="AL14" i="71"/>
  <c r="CE14" i="71"/>
  <c r="AL13" i="71"/>
  <c r="AL12" i="71"/>
  <c r="AL11" i="71"/>
  <c r="AL10" i="71"/>
  <c r="CE10" i="71" s="1"/>
  <c r="AL9" i="71"/>
  <c r="AL8" i="71"/>
  <c r="AF64" i="70"/>
  <c r="AO8" i="70"/>
  <c r="AK8" i="70"/>
  <c r="AG8" i="70"/>
  <c r="AC8" i="70"/>
  <c r="Y8" i="70"/>
  <c r="U8" i="70"/>
  <c r="Q8" i="70"/>
  <c r="M8" i="70"/>
  <c r="CJ232" i="71"/>
  <c r="CA230" i="71"/>
  <c r="BO230" i="71"/>
  <c r="BN230" i="71"/>
  <c r="BM230" i="71"/>
  <c r="BL230" i="71"/>
  <c r="BK230" i="71"/>
  <c r="BJ230" i="71"/>
  <c r="BI230" i="71"/>
  <c r="BH230" i="71"/>
  <c r="BG230" i="71"/>
  <c r="AT230" i="71"/>
  <c r="AQ230" i="71"/>
  <c r="AY230" i="71" s="1"/>
  <c r="AV230" i="71"/>
  <c r="AO230" i="71"/>
  <c r="AL230" i="71"/>
  <c r="CE230" i="71"/>
  <c r="AH230" i="71"/>
  <c r="CD230" i="71" s="1"/>
  <c r="AD230" i="71"/>
  <c r="CC230" i="71"/>
  <c r="Z230" i="71"/>
  <c r="CB230" i="71"/>
  <c r="V230" i="71"/>
  <c r="R230" i="71"/>
  <c r="BZ230" i="71" s="1"/>
  <c r="N230" i="71"/>
  <c r="BY230" i="71"/>
  <c r="J230" i="71"/>
  <c r="BX230" i="71" s="1"/>
  <c r="F230" i="71"/>
  <c r="A230" i="71"/>
  <c r="CA229" i="71"/>
  <c r="BO229" i="71"/>
  <c r="BN229" i="71"/>
  <c r="BM229" i="71"/>
  <c r="BL229" i="71"/>
  <c r="BK229" i="71"/>
  <c r="BJ229" i="71"/>
  <c r="BI229" i="71"/>
  <c r="BH229" i="71"/>
  <c r="BG229" i="71"/>
  <c r="AT229" i="71"/>
  <c r="AQ229" i="71"/>
  <c r="AW229" i="71"/>
  <c r="AO229" i="71"/>
  <c r="AL229" i="71"/>
  <c r="CE229" i="71"/>
  <c r="AH229" i="71"/>
  <c r="CD229" i="71" s="1"/>
  <c r="AD229" i="71"/>
  <c r="CC229" i="71"/>
  <c r="Z229" i="71"/>
  <c r="CB229" i="71" s="1"/>
  <c r="V229" i="71"/>
  <c r="R229" i="71"/>
  <c r="BZ229" i="71"/>
  <c r="N229" i="71"/>
  <c r="BY229" i="71"/>
  <c r="J229" i="71"/>
  <c r="BX229" i="71" s="1"/>
  <c r="F229" i="71"/>
  <c r="BW229" i="71"/>
  <c r="A229" i="71"/>
  <c r="BW228" i="71"/>
  <c r="BO228" i="71"/>
  <c r="BN228" i="71"/>
  <c r="BM228" i="71"/>
  <c r="BL228" i="71"/>
  <c r="BK228" i="71"/>
  <c r="BJ228" i="71"/>
  <c r="BI228" i="71"/>
  <c r="BH228" i="71"/>
  <c r="BG228" i="71"/>
  <c r="AT228" i="71"/>
  <c r="AQ228" i="71"/>
  <c r="AU228" i="71" s="1"/>
  <c r="AO228" i="71"/>
  <c r="AL228" i="71"/>
  <c r="CE228" i="71"/>
  <c r="AH228" i="71"/>
  <c r="CD228" i="71"/>
  <c r="AD228" i="71"/>
  <c r="CC228" i="71" s="1"/>
  <c r="Z228" i="71"/>
  <c r="CB228" i="71"/>
  <c r="V228" i="71"/>
  <c r="CA228" i="71"/>
  <c r="R228" i="71"/>
  <c r="BZ228" i="71"/>
  <c r="N228" i="71"/>
  <c r="BY228" i="71" s="1"/>
  <c r="J228" i="71"/>
  <c r="BX228" i="71"/>
  <c r="F228" i="71"/>
  <c r="A228" i="71"/>
  <c r="BO227" i="71"/>
  <c r="BN227" i="71"/>
  <c r="BM227" i="71"/>
  <c r="BL227" i="71"/>
  <c r="BK227" i="71"/>
  <c r="BJ227" i="71"/>
  <c r="BI227" i="71"/>
  <c r="BH227" i="71"/>
  <c r="BG227" i="71"/>
  <c r="AT227" i="71"/>
  <c r="AQ227" i="71"/>
  <c r="AU227" i="71" s="1"/>
  <c r="AO227" i="71"/>
  <c r="AL227" i="71"/>
  <c r="CE227" i="71"/>
  <c r="AH227" i="71"/>
  <c r="CD227" i="71" s="1"/>
  <c r="AD227" i="71"/>
  <c r="CC227" i="71"/>
  <c r="Z227" i="71"/>
  <c r="CB227" i="71" s="1"/>
  <c r="V227" i="71"/>
  <c r="CA227" i="71"/>
  <c r="R227" i="71"/>
  <c r="BZ227" i="71" s="1"/>
  <c r="N227" i="71"/>
  <c r="BY227" i="71"/>
  <c r="J227" i="71"/>
  <c r="BX227" i="71" s="1"/>
  <c r="F227" i="71"/>
  <c r="A227" i="71"/>
  <c r="BO226" i="71"/>
  <c r="BN226" i="71"/>
  <c r="BM226" i="71"/>
  <c r="BL226" i="71"/>
  <c r="BK226" i="71"/>
  <c r="BJ226" i="71"/>
  <c r="BI226" i="71"/>
  <c r="BH226" i="71"/>
  <c r="BG226" i="71"/>
  <c r="AT226" i="71"/>
  <c r="AQ226" i="71"/>
  <c r="AV226" i="71" s="1"/>
  <c r="AO226" i="71"/>
  <c r="AL226" i="71"/>
  <c r="CE226" i="71"/>
  <c r="AH226" i="71"/>
  <c r="CD226" i="71"/>
  <c r="AD226" i="71"/>
  <c r="CC226" i="71" s="1"/>
  <c r="Z226" i="71"/>
  <c r="CB226" i="71" s="1"/>
  <c r="V226" i="71"/>
  <c r="CA226" i="71"/>
  <c r="R226" i="71"/>
  <c r="BZ226" i="71"/>
  <c r="N226" i="71"/>
  <c r="BY226" i="71" s="1"/>
  <c r="J226" i="71"/>
  <c r="BX226" i="71" s="1"/>
  <c r="F226" i="71"/>
  <c r="A226" i="71"/>
  <c r="BO225" i="71"/>
  <c r="BN225" i="71"/>
  <c r="BM225" i="71"/>
  <c r="BL225" i="71"/>
  <c r="BK225" i="71"/>
  <c r="BJ225" i="71"/>
  <c r="BI225" i="71"/>
  <c r="BH225" i="71"/>
  <c r="BG225" i="71"/>
  <c r="AT225" i="71"/>
  <c r="AQ225" i="71"/>
  <c r="AW225" i="71" s="1"/>
  <c r="AO225" i="71"/>
  <c r="AL225" i="71"/>
  <c r="CE225" i="71"/>
  <c r="AH225" i="71"/>
  <c r="CD225" i="71"/>
  <c r="AD225" i="71"/>
  <c r="CC225" i="71" s="1"/>
  <c r="Z225" i="71"/>
  <c r="CB225" i="71" s="1"/>
  <c r="V225" i="71"/>
  <c r="CA225" i="71" s="1"/>
  <c r="R225" i="71"/>
  <c r="BZ225" i="71" s="1"/>
  <c r="N225" i="71"/>
  <c r="BY225" i="71"/>
  <c r="J225" i="71"/>
  <c r="BX225" i="71" s="1"/>
  <c r="F225" i="71"/>
  <c r="BW225" i="71"/>
  <c r="A225" i="71"/>
  <c r="BO224" i="71"/>
  <c r="BN224" i="71"/>
  <c r="BM224" i="71"/>
  <c r="BL224" i="71"/>
  <c r="BK224" i="71"/>
  <c r="BJ224" i="71"/>
  <c r="BI224" i="71"/>
  <c r="BH224" i="71"/>
  <c r="BG224" i="71"/>
  <c r="BD224" i="71" s="1"/>
  <c r="AU224" i="71"/>
  <c r="AT224" i="71"/>
  <c r="AQ224" i="71"/>
  <c r="AW224" i="71"/>
  <c r="AO224" i="71"/>
  <c r="AL224" i="71"/>
  <c r="CE224" i="71"/>
  <c r="AH224" i="71"/>
  <c r="CD224" i="71" s="1"/>
  <c r="AD224" i="71"/>
  <c r="CC224" i="71" s="1"/>
  <c r="Z224" i="71"/>
  <c r="CB224" i="71"/>
  <c r="V224" i="71"/>
  <c r="CA224" i="71"/>
  <c r="R224" i="71"/>
  <c r="BZ224" i="71" s="1"/>
  <c r="N224" i="71"/>
  <c r="BY224" i="71" s="1"/>
  <c r="J224" i="71"/>
  <c r="BX224" i="71"/>
  <c r="F224" i="71"/>
  <c r="BW224" i="71"/>
  <c r="A224" i="71"/>
  <c r="CE223" i="71"/>
  <c r="BO223" i="71"/>
  <c r="BN223" i="71"/>
  <c r="BM223" i="71"/>
  <c r="BL223" i="71"/>
  <c r="BK223" i="71"/>
  <c r="BJ223" i="71"/>
  <c r="BI223" i="71"/>
  <c r="BH223" i="71"/>
  <c r="BG223" i="71"/>
  <c r="AT223" i="71"/>
  <c r="AQ223" i="71"/>
  <c r="AW223" i="71"/>
  <c r="AO223" i="71"/>
  <c r="AL223" i="71"/>
  <c r="AH223" i="71"/>
  <c r="CD223" i="71"/>
  <c r="AD223" i="71"/>
  <c r="CC223" i="71" s="1"/>
  <c r="Z223" i="71"/>
  <c r="CB223" i="71"/>
  <c r="V223" i="71"/>
  <c r="CA223" i="71" s="1"/>
  <c r="R223" i="71"/>
  <c r="BZ223" i="71"/>
  <c r="N223" i="71"/>
  <c r="BY223" i="71" s="1"/>
  <c r="J223" i="71"/>
  <c r="BX223" i="71"/>
  <c r="F223" i="71"/>
  <c r="BW223" i="71" s="1"/>
  <c r="A223" i="71"/>
  <c r="CE222" i="71"/>
  <c r="BO222" i="71"/>
  <c r="BN222" i="71"/>
  <c r="BM222" i="71"/>
  <c r="BL222" i="71"/>
  <c r="BK222" i="71"/>
  <c r="BJ222" i="71"/>
  <c r="BI222" i="71"/>
  <c r="BH222" i="71"/>
  <c r="BG222" i="71"/>
  <c r="AT222" i="71"/>
  <c r="AQ222" i="71"/>
  <c r="AO222" i="71"/>
  <c r="AL222" i="71"/>
  <c r="AH222" i="71"/>
  <c r="CD222" i="71"/>
  <c r="AD222" i="71"/>
  <c r="CC222" i="71" s="1"/>
  <c r="Z222" i="71"/>
  <c r="CB222" i="71"/>
  <c r="V222" i="71"/>
  <c r="CA222" i="71" s="1"/>
  <c r="R222" i="71"/>
  <c r="BZ222" i="71"/>
  <c r="N222" i="71"/>
  <c r="BY222" i="71" s="1"/>
  <c r="J222" i="71"/>
  <c r="BX222" i="71"/>
  <c r="F222" i="71"/>
  <c r="A222" i="71"/>
  <c r="BO221" i="71"/>
  <c r="BN221" i="71"/>
  <c r="BM221" i="71"/>
  <c r="BL221" i="71"/>
  <c r="BK221" i="71"/>
  <c r="BJ221" i="71"/>
  <c r="BI221" i="71"/>
  <c r="BH221" i="71"/>
  <c r="BG221" i="71"/>
  <c r="AT221" i="71"/>
  <c r="AQ221" i="71"/>
  <c r="AO221" i="71"/>
  <c r="AL221" i="71"/>
  <c r="CE221" i="71"/>
  <c r="AH221" i="71"/>
  <c r="CD221" i="71" s="1"/>
  <c r="AD221" i="71"/>
  <c r="CC221" i="71" s="1"/>
  <c r="Z221" i="71"/>
  <c r="CB221" i="71" s="1"/>
  <c r="V221" i="71"/>
  <c r="CA221" i="71"/>
  <c r="R221" i="71"/>
  <c r="BZ221" i="71" s="1"/>
  <c r="N221" i="71"/>
  <c r="BY221" i="71"/>
  <c r="J221" i="71"/>
  <c r="BX221" i="71" s="1"/>
  <c r="F221" i="71"/>
  <c r="A221" i="71"/>
  <c r="BO220" i="71"/>
  <c r="BN220" i="71"/>
  <c r="BM220" i="71"/>
  <c r="BL220" i="71"/>
  <c r="BK220" i="71"/>
  <c r="BJ220" i="71"/>
  <c r="BI220" i="71"/>
  <c r="BH220" i="71"/>
  <c r="BG220" i="71"/>
  <c r="AT220" i="71"/>
  <c r="AQ220" i="71"/>
  <c r="AO220" i="71"/>
  <c r="AL220" i="71"/>
  <c r="CE220" i="71" s="1"/>
  <c r="AH220" i="71"/>
  <c r="CD220" i="71"/>
  <c r="AD220" i="71"/>
  <c r="CC220" i="71" s="1"/>
  <c r="Z220" i="71"/>
  <c r="CB220" i="71" s="1"/>
  <c r="V220" i="71"/>
  <c r="CA220" i="71" s="1"/>
  <c r="R220" i="71"/>
  <c r="BZ220" i="71"/>
  <c r="N220" i="71"/>
  <c r="BY220" i="71" s="1"/>
  <c r="J220" i="71"/>
  <c r="BX220" i="71"/>
  <c r="F220" i="71"/>
  <c r="BW220" i="71" s="1"/>
  <c r="A220" i="71"/>
  <c r="BO219" i="71"/>
  <c r="BN219" i="71"/>
  <c r="BM219" i="71"/>
  <c r="BL219" i="71"/>
  <c r="BK219" i="71"/>
  <c r="BJ219" i="71"/>
  <c r="BI219" i="71"/>
  <c r="BH219" i="71"/>
  <c r="BG219" i="71"/>
  <c r="AT219" i="71"/>
  <c r="AQ219" i="71"/>
  <c r="AW219" i="71"/>
  <c r="AO219" i="71"/>
  <c r="AL219" i="71"/>
  <c r="CE219" i="71"/>
  <c r="AH219" i="71"/>
  <c r="CD219" i="71" s="1"/>
  <c r="AD219" i="71"/>
  <c r="CC219" i="71" s="1"/>
  <c r="Z219" i="71"/>
  <c r="CB219" i="71"/>
  <c r="V219" i="71"/>
  <c r="CA219" i="71" s="1"/>
  <c r="R219" i="71"/>
  <c r="BZ219" i="71"/>
  <c r="N219" i="71"/>
  <c r="BY219" i="71" s="1"/>
  <c r="J219" i="71"/>
  <c r="BX219" i="71" s="1"/>
  <c r="F219" i="71"/>
  <c r="BW219" i="71" s="1"/>
  <c r="A219" i="71"/>
  <c r="CE218" i="71"/>
  <c r="BO218" i="71"/>
  <c r="BN218" i="71"/>
  <c r="BM218" i="71"/>
  <c r="BL218" i="71"/>
  <c r="BK218" i="71"/>
  <c r="BJ218" i="71"/>
  <c r="BI218" i="71"/>
  <c r="BH218" i="71"/>
  <c r="BG218" i="71"/>
  <c r="AT218" i="71"/>
  <c r="AQ218" i="71"/>
  <c r="AW218" i="71" s="1"/>
  <c r="AO218" i="71"/>
  <c r="AL218" i="71"/>
  <c r="AH218" i="71"/>
  <c r="CD218" i="71"/>
  <c r="AD218" i="71"/>
  <c r="CC218" i="71" s="1"/>
  <c r="Z218" i="71"/>
  <c r="CB218" i="71" s="1"/>
  <c r="V218" i="71"/>
  <c r="CA218" i="71" s="1"/>
  <c r="R218" i="71"/>
  <c r="BZ218" i="71"/>
  <c r="N218" i="71"/>
  <c r="BY218" i="71" s="1"/>
  <c r="J218" i="71"/>
  <c r="BX218" i="71" s="1"/>
  <c r="F218" i="71"/>
  <c r="BW218" i="71" s="1"/>
  <c r="A218" i="71"/>
  <c r="BW217" i="71"/>
  <c r="BO217" i="71"/>
  <c r="BN217" i="71"/>
  <c r="BM217" i="71"/>
  <c r="BL217" i="71"/>
  <c r="BK217" i="71"/>
  <c r="BJ217" i="71"/>
  <c r="BI217" i="71"/>
  <c r="BH217" i="71"/>
  <c r="BG217" i="71"/>
  <c r="AT217" i="71"/>
  <c r="AQ217" i="71"/>
  <c r="AW217" i="71"/>
  <c r="AO217" i="71"/>
  <c r="AL217" i="71"/>
  <c r="CE217" i="71"/>
  <c r="AH217" i="71"/>
  <c r="CD217" i="71" s="1"/>
  <c r="AD217" i="71"/>
  <c r="CC217" i="71"/>
  <c r="Z217" i="71"/>
  <c r="CB217" i="71" s="1"/>
  <c r="V217" i="71"/>
  <c r="CA217" i="71"/>
  <c r="R217" i="71"/>
  <c r="BZ217" i="71" s="1"/>
  <c r="N217" i="71"/>
  <c r="BY217" i="71"/>
  <c r="J217" i="71"/>
  <c r="BX217" i="71" s="1"/>
  <c r="F217" i="71"/>
  <c r="A217" i="71"/>
  <c r="CD216" i="71"/>
  <c r="BO216" i="71"/>
  <c r="BN216" i="71"/>
  <c r="BM216" i="71"/>
  <c r="BL216" i="71"/>
  <c r="BK216" i="71"/>
  <c r="BJ216" i="71"/>
  <c r="BI216" i="71"/>
  <c r="BH216" i="71"/>
  <c r="BG216" i="71"/>
  <c r="AT216" i="71"/>
  <c r="AQ216" i="71"/>
  <c r="AO216" i="71"/>
  <c r="AL216" i="71"/>
  <c r="CE216" i="71"/>
  <c r="AH216" i="71"/>
  <c r="AD216" i="71"/>
  <c r="CC216" i="71"/>
  <c r="Z216" i="71"/>
  <c r="CB216" i="71" s="1"/>
  <c r="V216" i="71"/>
  <c r="CA216" i="71"/>
  <c r="R216" i="71"/>
  <c r="BZ216" i="71" s="1"/>
  <c r="N216" i="71"/>
  <c r="BY216" i="71"/>
  <c r="J216" i="71"/>
  <c r="BX216" i="71" s="1"/>
  <c r="F216" i="71"/>
  <c r="A216" i="71"/>
  <c r="BO215" i="71"/>
  <c r="BN215" i="71"/>
  <c r="BM215" i="71"/>
  <c r="BL215" i="71"/>
  <c r="BK215" i="71"/>
  <c r="BJ215" i="71"/>
  <c r="BI215" i="71"/>
  <c r="BH215" i="71"/>
  <c r="BG215" i="71"/>
  <c r="AT215" i="71"/>
  <c r="AQ215" i="71"/>
  <c r="AU215" i="71" s="1"/>
  <c r="AO215" i="71"/>
  <c r="AL215" i="71"/>
  <c r="CE215" i="71"/>
  <c r="AH215" i="71"/>
  <c r="CD215" i="71" s="1"/>
  <c r="AD215" i="71"/>
  <c r="CC215" i="71"/>
  <c r="Z215" i="71"/>
  <c r="CB215" i="71" s="1"/>
  <c r="V215" i="71"/>
  <c r="CA215" i="71"/>
  <c r="R215" i="71"/>
  <c r="BZ215" i="71" s="1"/>
  <c r="N215" i="71"/>
  <c r="BY215" i="71"/>
  <c r="J215" i="71"/>
  <c r="BX215" i="71" s="1"/>
  <c r="F215" i="71"/>
  <c r="A215" i="71"/>
  <c r="BZ214" i="71"/>
  <c r="BO214" i="71"/>
  <c r="BN214" i="71"/>
  <c r="BM214" i="71"/>
  <c r="BL214" i="71"/>
  <c r="BK214" i="71"/>
  <c r="BJ214" i="71"/>
  <c r="BI214" i="71"/>
  <c r="BH214" i="71"/>
  <c r="BG214" i="71"/>
  <c r="AT214" i="71"/>
  <c r="AQ214" i="71"/>
  <c r="AO214" i="71"/>
  <c r="AL214" i="71"/>
  <c r="CE214" i="71" s="1"/>
  <c r="AH214" i="71"/>
  <c r="CD214" i="71"/>
  <c r="AD214" i="71"/>
  <c r="CC214" i="71" s="1"/>
  <c r="Z214" i="71"/>
  <c r="CB214" i="71"/>
  <c r="V214" i="71"/>
  <c r="CA214" i="71" s="1"/>
  <c r="R214" i="71"/>
  <c r="N214" i="71"/>
  <c r="BY214" i="71"/>
  <c r="J214" i="71"/>
  <c r="BX214" i="71"/>
  <c r="F214" i="71"/>
  <c r="BW214" i="71" s="1"/>
  <c r="BQ214" i="71" s="1"/>
  <c r="A214" i="71"/>
  <c r="BO213" i="71"/>
  <c r="BN213" i="71"/>
  <c r="BM213" i="71"/>
  <c r="BL213" i="71"/>
  <c r="BK213" i="71"/>
  <c r="BJ213" i="71"/>
  <c r="BC213" i="71" s="1"/>
  <c r="BI213" i="71"/>
  <c r="BH213" i="71"/>
  <c r="BG213" i="71"/>
  <c r="AT213" i="71"/>
  <c r="AQ213" i="71"/>
  <c r="AW213" i="71"/>
  <c r="AO213" i="71"/>
  <c r="AL213" i="71"/>
  <c r="CE213" i="71" s="1"/>
  <c r="AH213" i="71"/>
  <c r="CD213" i="71"/>
  <c r="AD213" i="71"/>
  <c r="CC213" i="71"/>
  <c r="Z213" i="71"/>
  <c r="CB213" i="71" s="1"/>
  <c r="V213" i="71"/>
  <c r="CA213" i="71" s="1"/>
  <c r="R213" i="71"/>
  <c r="BZ213" i="71"/>
  <c r="N213" i="71"/>
  <c r="BY213" i="71"/>
  <c r="J213" i="71"/>
  <c r="BX213" i="71" s="1"/>
  <c r="F213" i="71"/>
  <c r="A213" i="71"/>
  <c r="BO212" i="71"/>
  <c r="BN212" i="71"/>
  <c r="BM212" i="71"/>
  <c r="BL212" i="71"/>
  <c r="BK212" i="71"/>
  <c r="BJ212" i="71"/>
  <c r="BI212" i="71"/>
  <c r="BH212" i="71"/>
  <c r="BG212" i="71"/>
  <c r="AT212" i="71"/>
  <c r="AQ212" i="71"/>
  <c r="AO212" i="71"/>
  <c r="AL212" i="71"/>
  <c r="CE212" i="71" s="1"/>
  <c r="AH212" i="71"/>
  <c r="CD212" i="71" s="1"/>
  <c r="AD212" i="71"/>
  <c r="CC212" i="71"/>
  <c r="Z212" i="71"/>
  <c r="CB212" i="71"/>
  <c r="V212" i="71"/>
  <c r="CA212" i="71" s="1"/>
  <c r="R212" i="71"/>
  <c r="BZ212" i="71" s="1"/>
  <c r="N212" i="71"/>
  <c r="BY212" i="71"/>
  <c r="J212" i="71"/>
  <c r="BX212" i="71"/>
  <c r="F212" i="71"/>
  <c r="A212" i="71"/>
  <c r="BO211" i="71"/>
  <c r="BN211" i="71"/>
  <c r="BM211" i="71"/>
  <c r="BL211" i="71"/>
  <c r="BK211" i="71"/>
  <c r="BJ211" i="71"/>
  <c r="BI211" i="71"/>
  <c r="BH211" i="71"/>
  <c r="BG211" i="71"/>
  <c r="AT211" i="71"/>
  <c r="AQ211" i="71"/>
  <c r="AV211" i="71" s="1"/>
  <c r="AO211" i="71"/>
  <c r="AL211" i="71"/>
  <c r="CE211" i="71"/>
  <c r="AH211" i="71"/>
  <c r="CD211" i="71" s="1"/>
  <c r="AD211" i="71"/>
  <c r="CC211" i="71"/>
  <c r="Z211" i="71"/>
  <c r="CB211" i="71"/>
  <c r="V211" i="71"/>
  <c r="CA211" i="71"/>
  <c r="R211" i="71"/>
  <c r="BZ211" i="71" s="1"/>
  <c r="N211" i="71"/>
  <c r="BY211" i="71"/>
  <c r="J211" i="71"/>
  <c r="BX211" i="71" s="1"/>
  <c r="F211" i="71"/>
  <c r="A211" i="71"/>
  <c r="BO210" i="71"/>
  <c r="BN210" i="71"/>
  <c r="BM210" i="71"/>
  <c r="BL210" i="71"/>
  <c r="BK210" i="71"/>
  <c r="BJ210" i="71"/>
  <c r="BI210" i="71"/>
  <c r="BH210" i="71"/>
  <c r="BG210" i="71"/>
  <c r="AT210" i="71"/>
  <c r="AQ210" i="71"/>
  <c r="AV210" i="71"/>
  <c r="AO210" i="71"/>
  <c r="AL210" i="71"/>
  <c r="CE210" i="71"/>
  <c r="AH210" i="71"/>
  <c r="CD210" i="71" s="1"/>
  <c r="AD210" i="71"/>
  <c r="CC210" i="71"/>
  <c r="Z210" i="71"/>
  <c r="CB210" i="71" s="1"/>
  <c r="V210" i="71"/>
  <c r="CA210" i="71"/>
  <c r="R210" i="71"/>
  <c r="BZ210" i="71" s="1"/>
  <c r="N210" i="71"/>
  <c r="BY210" i="71" s="1"/>
  <c r="J210" i="71"/>
  <c r="BX210" i="71"/>
  <c r="F210" i="71"/>
  <c r="A210" i="71"/>
  <c r="CD209" i="71"/>
  <c r="BO209" i="71"/>
  <c r="BN209" i="71"/>
  <c r="BM209" i="71"/>
  <c r="BL209" i="71"/>
  <c r="BK209" i="71"/>
  <c r="BJ209" i="71"/>
  <c r="BI209" i="71"/>
  <c r="BH209" i="71"/>
  <c r="BB209" i="71" s="1"/>
  <c r="BG209" i="71"/>
  <c r="AW209" i="71"/>
  <c r="AV209" i="71"/>
  <c r="AT209" i="71"/>
  <c r="AQ209" i="71"/>
  <c r="AY209" i="71"/>
  <c r="AO209" i="71"/>
  <c r="AL209" i="71"/>
  <c r="CE209" i="71" s="1"/>
  <c r="AH209" i="71"/>
  <c r="AD209" i="71"/>
  <c r="CC209" i="71"/>
  <c r="Z209" i="71"/>
  <c r="CB209" i="71"/>
  <c r="V209" i="71"/>
  <c r="CA209" i="71"/>
  <c r="R209" i="71"/>
  <c r="BZ209" i="71" s="1"/>
  <c r="N209" i="71"/>
  <c r="BY209" i="71"/>
  <c r="J209" i="71"/>
  <c r="BX209" i="71"/>
  <c r="F209" i="71"/>
  <c r="A209" i="71"/>
  <c r="BO208" i="71"/>
  <c r="BN208" i="71"/>
  <c r="BM208" i="71"/>
  <c r="BL208" i="71"/>
  <c r="BK208" i="71"/>
  <c r="BJ208" i="71"/>
  <c r="BI208" i="71"/>
  <c r="BH208" i="71"/>
  <c r="BG208" i="71"/>
  <c r="AT208" i="71"/>
  <c r="AQ208" i="71"/>
  <c r="AW208" i="71" s="1"/>
  <c r="AO208" i="71"/>
  <c r="AL208" i="71"/>
  <c r="CE208" i="71"/>
  <c r="AH208" i="71"/>
  <c r="CD208" i="71" s="1"/>
  <c r="AD208" i="71"/>
  <c r="CC208" i="71"/>
  <c r="Z208" i="71"/>
  <c r="CB208" i="71"/>
  <c r="V208" i="71"/>
  <c r="CA208" i="71"/>
  <c r="R208" i="71"/>
  <c r="BZ208" i="71" s="1"/>
  <c r="N208" i="71"/>
  <c r="BY208" i="71"/>
  <c r="J208" i="71"/>
  <c r="BX208" i="71" s="1"/>
  <c r="F208" i="71"/>
  <c r="A208" i="71"/>
  <c r="BO207" i="71"/>
  <c r="BN207" i="71"/>
  <c r="BM207" i="71"/>
  <c r="BL207" i="71"/>
  <c r="BK207" i="71"/>
  <c r="BJ207" i="71"/>
  <c r="BI207" i="71"/>
  <c r="BH207" i="71"/>
  <c r="BG207" i="71"/>
  <c r="AT207" i="71"/>
  <c r="AQ207" i="71"/>
  <c r="AV207" i="71"/>
  <c r="AO207" i="71"/>
  <c r="AL207" i="71"/>
  <c r="CE207" i="71"/>
  <c r="AH207" i="71"/>
  <c r="CD207" i="71" s="1"/>
  <c r="AD207" i="71"/>
  <c r="CC207" i="71" s="1"/>
  <c r="Z207" i="71"/>
  <c r="CB207" i="71"/>
  <c r="V207" i="71"/>
  <c r="CA207" i="71"/>
  <c r="R207" i="71"/>
  <c r="BZ207" i="71" s="1"/>
  <c r="N207" i="71"/>
  <c r="BY207" i="71" s="1"/>
  <c r="J207" i="71"/>
  <c r="BX207" i="71"/>
  <c r="F207" i="71"/>
  <c r="A207" i="71"/>
  <c r="BO206" i="71"/>
  <c r="BN206" i="71"/>
  <c r="BM206" i="71"/>
  <c r="BL206" i="71"/>
  <c r="BK206" i="71"/>
  <c r="BJ206" i="71"/>
  <c r="BI206" i="71"/>
  <c r="BB206" i="71"/>
  <c r="BH206" i="71"/>
  <c r="BG206" i="71"/>
  <c r="AT206" i="71"/>
  <c r="AQ206" i="71"/>
  <c r="AO206" i="71"/>
  <c r="AL206" i="71"/>
  <c r="CE206" i="71"/>
  <c r="AH206" i="71"/>
  <c r="CD206" i="71" s="1"/>
  <c r="AD206" i="71"/>
  <c r="CC206" i="71" s="1"/>
  <c r="Z206" i="71"/>
  <c r="CB206" i="71"/>
  <c r="V206" i="71"/>
  <c r="CA206" i="71" s="1"/>
  <c r="R206" i="71"/>
  <c r="BZ206" i="71"/>
  <c r="N206" i="71"/>
  <c r="BY206" i="71" s="1"/>
  <c r="J206" i="71"/>
  <c r="BX206" i="71"/>
  <c r="F206" i="71"/>
  <c r="A206" i="71"/>
  <c r="BO205" i="71"/>
  <c r="BN205" i="71"/>
  <c r="BM205" i="71"/>
  <c r="BL205" i="71"/>
  <c r="BK205" i="71"/>
  <c r="BJ205" i="71"/>
  <c r="BI205" i="71"/>
  <c r="BH205" i="71"/>
  <c r="BG205" i="71"/>
  <c r="AT205" i="71"/>
  <c r="AQ205" i="71"/>
  <c r="AO205" i="71"/>
  <c r="AL205" i="71"/>
  <c r="CE205" i="71"/>
  <c r="AH205" i="71"/>
  <c r="CD205" i="71"/>
  <c r="AD205" i="71"/>
  <c r="CC205" i="71"/>
  <c r="Z205" i="71"/>
  <c r="CB205" i="71" s="1"/>
  <c r="V205" i="71"/>
  <c r="CA205" i="71"/>
  <c r="R205" i="71"/>
  <c r="BZ205" i="71"/>
  <c r="N205" i="71"/>
  <c r="BY205" i="71"/>
  <c r="J205" i="71"/>
  <c r="BX205" i="71" s="1"/>
  <c r="F205" i="71"/>
  <c r="A205" i="71"/>
  <c r="BO204" i="71"/>
  <c r="BN204" i="71"/>
  <c r="BM204" i="71"/>
  <c r="BL204" i="71"/>
  <c r="BK204" i="71"/>
  <c r="BJ204" i="71"/>
  <c r="BI204" i="71"/>
  <c r="BH204" i="71"/>
  <c r="BG204" i="71"/>
  <c r="AT204" i="71"/>
  <c r="AQ204" i="71"/>
  <c r="AO204" i="71"/>
  <c r="AL204" i="71"/>
  <c r="CE204" i="71"/>
  <c r="AH204" i="71"/>
  <c r="CD204" i="71" s="1"/>
  <c r="AD204" i="71"/>
  <c r="CC204" i="71"/>
  <c r="Z204" i="71"/>
  <c r="CB204" i="71" s="1"/>
  <c r="V204" i="71"/>
  <c r="CA204" i="71"/>
  <c r="R204" i="71"/>
  <c r="BZ204" i="71" s="1"/>
  <c r="N204" i="71"/>
  <c r="BY204" i="71" s="1"/>
  <c r="J204" i="71"/>
  <c r="BX204" i="71" s="1"/>
  <c r="F204" i="71"/>
  <c r="A204" i="71"/>
  <c r="BO203" i="71"/>
  <c r="BN203" i="71"/>
  <c r="BM203" i="71"/>
  <c r="BL203" i="71"/>
  <c r="BK203" i="71"/>
  <c r="BJ203" i="71"/>
  <c r="BI203" i="71"/>
  <c r="BH203" i="71"/>
  <c r="BG203" i="71"/>
  <c r="AT203" i="71"/>
  <c r="AQ203" i="71"/>
  <c r="AW203" i="71"/>
  <c r="AO203" i="71"/>
  <c r="AL203" i="71"/>
  <c r="CE203" i="71" s="1"/>
  <c r="AH203" i="71"/>
  <c r="CD203" i="71"/>
  <c r="AD203" i="71"/>
  <c r="CC203" i="71" s="1"/>
  <c r="Z203" i="71"/>
  <c r="CB203" i="71"/>
  <c r="V203" i="71"/>
  <c r="CA203" i="71" s="1"/>
  <c r="R203" i="71"/>
  <c r="BZ203" i="71"/>
  <c r="N203" i="71"/>
  <c r="BY203" i="71" s="1"/>
  <c r="J203" i="71"/>
  <c r="BX203" i="71"/>
  <c r="F203" i="71"/>
  <c r="A203" i="71"/>
  <c r="BY202" i="71"/>
  <c r="BO202" i="71"/>
  <c r="BN202" i="71"/>
  <c r="BM202" i="71"/>
  <c r="BL202" i="71"/>
  <c r="BK202" i="71"/>
  <c r="BJ202" i="71"/>
  <c r="BI202" i="71"/>
  <c r="BH202" i="71"/>
  <c r="BG202" i="71"/>
  <c r="AT202" i="71"/>
  <c r="AQ202" i="71"/>
  <c r="AO202" i="71"/>
  <c r="AL202" i="71"/>
  <c r="CE202" i="71" s="1"/>
  <c r="AH202" i="71"/>
  <c r="CD202" i="71" s="1"/>
  <c r="AD202" i="71"/>
  <c r="CC202" i="71"/>
  <c r="Z202" i="71"/>
  <c r="CB202" i="71"/>
  <c r="V202" i="71"/>
  <c r="CA202" i="71" s="1"/>
  <c r="R202" i="71"/>
  <c r="BZ202" i="71" s="1"/>
  <c r="J202" i="71"/>
  <c r="BX202" i="71"/>
  <c r="F202" i="71"/>
  <c r="A202" i="71"/>
  <c r="BX201" i="71"/>
  <c r="BO201" i="71"/>
  <c r="BN201" i="71"/>
  <c r="BM201" i="71"/>
  <c r="BL201" i="71"/>
  <c r="BK201" i="71"/>
  <c r="BJ201" i="71"/>
  <c r="BI201" i="71"/>
  <c r="BH201" i="71"/>
  <c r="BG201" i="71"/>
  <c r="AT201" i="71"/>
  <c r="AQ201" i="71"/>
  <c r="AV201" i="71"/>
  <c r="AO201" i="71"/>
  <c r="AL201" i="71"/>
  <c r="CE201" i="71"/>
  <c r="AH201" i="71"/>
  <c r="CD201" i="71" s="1"/>
  <c r="AD201" i="71"/>
  <c r="CC201" i="71" s="1"/>
  <c r="Z201" i="71"/>
  <c r="CB201" i="71"/>
  <c r="V201" i="71"/>
  <c r="CA201" i="71"/>
  <c r="R201" i="71"/>
  <c r="BZ201" i="71"/>
  <c r="N201" i="71"/>
  <c r="BY201" i="71" s="1"/>
  <c r="J201" i="71"/>
  <c r="F201" i="71"/>
  <c r="BW201" i="71" s="1"/>
  <c r="A201" i="71"/>
  <c r="BO200" i="71"/>
  <c r="BN200" i="71"/>
  <c r="BM200" i="71"/>
  <c r="BL200" i="71"/>
  <c r="BK200" i="71"/>
  <c r="BJ200" i="71"/>
  <c r="BI200" i="71"/>
  <c r="BH200" i="71"/>
  <c r="BG200" i="71"/>
  <c r="AT200" i="71"/>
  <c r="AQ200" i="71"/>
  <c r="AV200" i="71" s="1"/>
  <c r="AO200" i="71"/>
  <c r="AL200" i="71"/>
  <c r="CE200" i="71" s="1"/>
  <c r="AH200" i="71"/>
  <c r="CD200" i="71"/>
  <c r="AD200" i="71"/>
  <c r="CC200" i="71" s="1"/>
  <c r="Z200" i="71"/>
  <c r="CB200" i="71"/>
  <c r="V200" i="71"/>
  <c r="CA200" i="71" s="1"/>
  <c r="R200" i="71"/>
  <c r="BZ200" i="71"/>
  <c r="N200" i="71"/>
  <c r="BY200" i="71" s="1"/>
  <c r="J200" i="71"/>
  <c r="BX200" i="71"/>
  <c r="F200" i="71"/>
  <c r="BW200" i="71" s="1"/>
  <c r="A200" i="71"/>
  <c r="BX199" i="71"/>
  <c r="BO199" i="71"/>
  <c r="BN199" i="71"/>
  <c r="BM199" i="71"/>
  <c r="BL199" i="71"/>
  <c r="BK199" i="71"/>
  <c r="BJ199" i="71"/>
  <c r="BI199" i="71"/>
  <c r="BH199" i="71"/>
  <c r="BG199" i="71"/>
  <c r="AT199" i="71"/>
  <c r="AQ199" i="71"/>
  <c r="AV199" i="71"/>
  <c r="AO199" i="71"/>
  <c r="AL199" i="71"/>
  <c r="CE199" i="71"/>
  <c r="AH199" i="71"/>
  <c r="CD199" i="71"/>
  <c r="AD199" i="71"/>
  <c r="CC199" i="71" s="1"/>
  <c r="Z199" i="71"/>
  <c r="CB199" i="71"/>
  <c r="V199" i="71"/>
  <c r="CA199" i="71"/>
  <c r="R199" i="71"/>
  <c r="BZ199" i="71" s="1"/>
  <c r="N199" i="71"/>
  <c r="J199" i="71"/>
  <c r="F199" i="71"/>
  <c r="BW199" i="71"/>
  <c r="A199" i="71"/>
  <c r="BO198" i="71"/>
  <c r="BN198" i="71"/>
  <c r="BM198" i="71"/>
  <c r="BL198" i="71"/>
  <c r="BK198" i="71"/>
  <c r="BJ198" i="71"/>
  <c r="BI198" i="71"/>
  <c r="BH198" i="71"/>
  <c r="BG198" i="71"/>
  <c r="BD198" i="71"/>
  <c r="AT198" i="71"/>
  <c r="AQ198" i="71"/>
  <c r="AY198" i="71"/>
  <c r="AO198" i="71"/>
  <c r="AL198" i="71"/>
  <c r="CE198" i="71"/>
  <c r="AH198" i="71"/>
  <c r="CD198" i="71"/>
  <c r="AD198" i="71"/>
  <c r="CC198" i="71" s="1"/>
  <c r="Z198" i="71"/>
  <c r="CB198" i="71"/>
  <c r="V198" i="71"/>
  <c r="CA198" i="71"/>
  <c r="R198" i="71"/>
  <c r="BZ198" i="71"/>
  <c r="N198" i="71"/>
  <c r="BY198" i="71" s="1"/>
  <c r="J198" i="71"/>
  <c r="BX198" i="71"/>
  <c r="F198" i="71"/>
  <c r="A198" i="71"/>
  <c r="BW197" i="71"/>
  <c r="BO197" i="71"/>
  <c r="BN197" i="71"/>
  <c r="BM197" i="71"/>
  <c r="BL197" i="71"/>
  <c r="BK197" i="71"/>
  <c r="BJ197" i="71"/>
  <c r="BI197" i="71"/>
  <c r="BH197" i="71"/>
  <c r="BG197" i="71"/>
  <c r="BA197" i="71"/>
  <c r="AT197" i="71"/>
  <c r="AQ197" i="71"/>
  <c r="AU197" i="71"/>
  <c r="AO197" i="71"/>
  <c r="AL197" i="71"/>
  <c r="CE197" i="71"/>
  <c r="AH197" i="71"/>
  <c r="CD197" i="71"/>
  <c r="AD197" i="71"/>
  <c r="CC197" i="71" s="1"/>
  <c r="Z197" i="71"/>
  <c r="CB197" i="71"/>
  <c r="V197" i="71"/>
  <c r="CA197" i="71"/>
  <c r="R197" i="71"/>
  <c r="BZ197" i="71"/>
  <c r="N197" i="71"/>
  <c r="BY197" i="71" s="1"/>
  <c r="J197" i="71"/>
  <c r="BX197" i="71"/>
  <c r="F197" i="71"/>
  <c r="A197" i="71"/>
  <c r="BO196" i="71"/>
  <c r="BN196" i="71"/>
  <c r="BM196" i="71"/>
  <c r="BL196" i="71"/>
  <c r="BK196" i="71"/>
  <c r="BJ196" i="71"/>
  <c r="BI196" i="71"/>
  <c r="BH196" i="71"/>
  <c r="BG196" i="71"/>
  <c r="AT196" i="71"/>
  <c r="AQ196" i="71"/>
  <c r="AO196" i="71"/>
  <c r="AL196" i="71"/>
  <c r="CE196" i="71"/>
  <c r="AH196" i="71"/>
  <c r="CD196" i="71"/>
  <c r="AD196" i="71"/>
  <c r="CC196" i="71" s="1"/>
  <c r="Z196" i="71"/>
  <c r="CB196" i="71" s="1"/>
  <c r="V196" i="71"/>
  <c r="CA196" i="71"/>
  <c r="R196" i="71"/>
  <c r="BZ196" i="71"/>
  <c r="N196" i="71"/>
  <c r="BY196" i="71" s="1"/>
  <c r="J196" i="71"/>
  <c r="BX196" i="71" s="1"/>
  <c r="F196" i="71"/>
  <c r="A196" i="71"/>
  <c r="BO195" i="71"/>
  <c r="BN195" i="71"/>
  <c r="BM195" i="71"/>
  <c r="BL195" i="71"/>
  <c r="BK195" i="71"/>
  <c r="BJ195" i="71"/>
  <c r="BI195" i="71"/>
  <c r="BH195" i="71"/>
  <c r="BG195" i="71"/>
  <c r="AT195" i="71"/>
  <c r="AQ195" i="71"/>
  <c r="AO195" i="71"/>
  <c r="AL195" i="71"/>
  <c r="CE195" i="71"/>
  <c r="AH195" i="71"/>
  <c r="CD195" i="71" s="1"/>
  <c r="AD195" i="71"/>
  <c r="CC195" i="71"/>
  <c r="Z195" i="71"/>
  <c r="CB195" i="71" s="1"/>
  <c r="V195" i="71"/>
  <c r="CA195" i="71"/>
  <c r="R195" i="71"/>
  <c r="BZ195" i="71" s="1"/>
  <c r="N195" i="71"/>
  <c r="J195" i="71"/>
  <c r="BX195" i="71"/>
  <c r="F195" i="71"/>
  <c r="BW195" i="71" s="1"/>
  <c r="A195" i="71"/>
  <c r="BO194" i="71"/>
  <c r="BN194" i="71"/>
  <c r="BM194" i="71"/>
  <c r="BL194" i="71"/>
  <c r="BK194" i="71"/>
  <c r="BJ194" i="71"/>
  <c r="BI194" i="71"/>
  <c r="BH194" i="71"/>
  <c r="BG194" i="71"/>
  <c r="BE194" i="71" s="1"/>
  <c r="AT194" i="71"/>
  <c r="AQ194" i="71"/>
  <c r="AO194" i="71"/>
  <c r="AL194" i="71"/>
  <c r="CE194" i="71" s="1"/>
  <c r="AH194" i="71"/>
  <c r="CD194" i="71"/>
  <c r="AD194" i="71"/>
  <c r="CC194" i="71"/>
  <c r="Z194" i="71"/>
  <c r="CB194" i="71" s="1"/>
  <c r="V194" i="71"/>
  <c r="CA194" i="71" s="1"/>
  <c r="R194" i="71"/>
  <c r="BZ194" i="71"/>
  <c r="N194" i="71"/>
  <c r="J194" i="71"/>
  <c r="BX194" i="71"/>
  <c r="F194" i="71"/>
  <c r="BW194" i="71" s="1"/>
  <c r="A194" i="71"/>
  <c r="CB193" i="71"/>
  <c r="BO193" i="71"/>
  <c r="BN193" i="71"/>
  <c r="BM193" i="71"/>
  <c r="BL193" i="71"/>
  <c r="BK193" i="71"/>
  <c r="BJ193" i="71"/>
  <c r="BI193" i="71"/>
  <c r="BH193" i="71"/>
  <c r="BG193" i="71"/>
  <c r="AT193" i="71"/>
  <c r="AQ193" i="71"/>
  <c r="AO193" i="71"/>
  <c r="AL193" i="71"/>
  <c r="CE193" i="71" s="1"/>
  <c r="AH193" i="71"/>
  <c r="CD193" i="71"/>
  <c r="AD193" i="71"/>
  <c r="CC193" i="71" s="1"/>
  <c r="Z193" i="71"/>
  <c r="V193" i="71"/>
  <c r="CA193" i="71"/>
  <c r="R193" i="71"/>
  <c r="BZ193" i="71" s="1"/>
  <c r="N193" i="71"/>
  <c r="J193" i="71"/>
  <c r="BX193" i="71" s="1"/>
  <c r="F193" i="71"/>
  <c r="BW193" i="71"/>
  <c r="A193" i="71"/>
  <c r="BO192" i="71"/>
  <c r="BN192" i="71"/>
  <c r="BM192" i="71"/>
  <c r="BL192" i="71"/>
  <c r="BK192" i="71"/>
  <c r="BJ192" i="71"/>
  <c r="BI192" i="71"/>
  <c r="BH192" i="71"/>
  <c r="BG192" i="71"/>
  <c r="AT192" i="71"/>
  <c r="AQ192" i="71"/>
  <c r="AV192" i="71" s="1"/>
  <c r="AO192" i="71"/>
  <c r="AL192" i="71"/>
  <c r="CE192" i="71" s="1"/>
  <c r="AH192" i="71"/>
  <c r="CD192" i="71" s="1"/>
  <c r="AD192" i="71"/>
  <c r="CC192" i="71"/>
  <c r="Z192" i="71"/>
  <c r="CB192" i="71"/>
  <c r="V192" i="71"/>
  <c r="CA192" i="71" s="1"/>
  <c r="R192" i="71"/>
  <c r="BZ192" i="71" s="1"/>
  <c r="N192" i="71"/>
  <c r="J192" i="71"/>
  <c r="BX192" i="71" s="1"/>
  <c r="F192" i="71"/>
  <c r="BW192" i="71"/>
  <c r="A192" i="71"/>
  <c r="BO191" i="71"/>
  <c r="BN191" i="71"/>
  <c r="BM191" i="71"/>
  <c r="BL191" i="71"/>
  <c r="BK191" i="71"/>
  <c r="BJ191" i="71"/>
  <c r="BI191" i="71"/>
  <c r="BH191" i="71"/>
  <c r="BG191" i="71"/>
  <c r="AT191" i="71"/>
  <c r="AQ191" i="71"/>
  <c r="AV191" i="71"/>
  <c r="AO191" i="71"/>
  <c r="AL191" i="71"/>
  <c r="CE191" i="71" s="1"/>
  <c r="AH191" i="71"/>
  <c r="CD191" i="71"/>
  <c r="AD191" i="71"/>
  <c r="CC191" i="71" s="1"/>
  <c r="Z191" i="71"/>
  <c r="CB191" i="71"/>
  <c r="V191" i="71"/>
  <c r="CA191" i="71" s="1"/>
  <c r="R191" i="71"/>
  <c r="BZ191" i="71"/>
  <c r="N191" i="71"/>
  <c r="J191" i="71"/>
  <c r="BX191" i="71"/>
  <c r="F191" i="71"/>
  <c r="BW191" i="71" s="1"/>
  <c r="A191" i="71"/>
  <c r="BO190" i="71"/>
  <c r="BN190" i="71"/>
  <c r="BM190" i="71"/>
  <c r="BL190" i="71"/>
  <c r="BK190" i="71"/>
  <c r="BJ190" i="71"/>
  <c r="BI190" i="71"/>
  <c r="BH190" i="71"/>
  <c r="BG190" i="71"/>
  <c r="AT190" i="71"/>
  <c r="AQ190" i="71"/>
  <c r="AO190" i="71"/>
  <c r="AL190" i="71"/>
  <c r="CE190" i="71" s="1"/>
  <c r="AH190" i="71"/>
  <c r="CD190" i="71" s="1"/>
  <c r="AD190" i="71"/>
  <c r="CC190" i="71"/>
  <c r="Z190" i="71"/>
  <c r="CB190" i="71"/>
  <c r="V190" i="71"/>
  <c r="CA190" i="71" s="1"/>
  <c r="R190" i="71"/>
  <c r="BZ190" i="71" s="1"/>
  <c r="N190" i="71"/>
  <c r="J190" i="71"/>
  <c r="BX190" i="71" s="1"/>
  <c r="F190" i="71"/>
  <c r="BW190" i="71" s="1"/>
  <c r="A190" i="71"/>
  <c r="BO189" i="71"/>
  <c r="BN189" i="71"/>
  <c r="BM189" i="71"/>
  <c r="BL189" i="71"/>
  <c r="BK189" i="71"/>
  <c r="BJ189" i="71"/>
  <c r="BI189" i="71"/>
  <c r="BH189" i="71"/>
  <c r="BG189" i="71"/>
  <c r="AT189" i="71"/>
  <c r="AQ189" i="71"/>
  <c r="AO189" i="71"/>
  <c r="AL189" i="71"/>
  <c r="CE189" i="71" s="1"/>
  <c r="AH189" i="71"/>
  <c r="CD189" i="71"/>
  <c r="AD189" i="71"/>
  <c r="CC189" i="71" s="1"/>
  <c r="Z189" i="71"/>
  <c r="CB189" i="71"/>
  <c r="V189" i="71"/>
  <c r="CA189" i="71" s="1"/>
  <c r="R189" i="71"/>
  <c r="BZ189" i="71"/>
  <c r="N189" i="71"/>
  <c r="J189" i="71"/>
  <c r="BX189" i="71" s="1"/>
  <c r="F189" i="71"/>
  <c r="BW189" i="71"/>
  <c r="A189" i="71"/>
  <c r="BO188" i="71"/>
  <c r="BN188" i="71"/>
  <c r="BM188" i="71"/>
  <c r="BL188" i="71"/>
  <c r="BK188" i="71"/>
  <c r="BJ188" i="71"/>
  <c r="BI188" i="71"/>
  <c r="BH188" i="71"/>
  <c r="BG188" i="71"/>
  <c r="AT188" i="71"/>
  <c r="AQ188" i="71"/>
  <c r="AV188" i="71" s="1"/>
  <c r="AO188" i="71"/>
  <c r="AL188" i="71"/>
  <c r="CE188" i="71"/>
  <c r="AH188" i="71"/>
  <c r="CD188" i="71"/>
  <c r="AD188" i="71"/>
  <c r="CC188" i="71" s="1"/>
  <c r="Z188" i="71"/>
  <c r="CB188" i="71" s="1"/>
  <c r="V188" i="71"/>
  <c r="CA188" i="71"/>
  <c r="R188" i="71"/>
  <c r="BZ188" i="71"/>
  <c r="N188" i="71"/>
  <c r="J188" i="71"/>
  <c r="BX188" i="71" s="1"/>
  <c r="F188" i="71"/>
  <c r="BW188" i="71"/>
  <c r="A188" i="71"/>
  <c r="BO187" i="71"/>
  <c r="BN187" i="71"/>
  <c r="BM187" i="71"/>
  <c r="BL187" i="71"/>
  <c r="BK187" i="71"/>
  <c r="BJ187" i="71"/>
  <c r="BI187" i="71"/>
  <c r="BH187" i="71"/>
  <c r="BG187" i="71"/>
  <c r="BD187" i="71"/>
  <c r="AT187" i="71"/>
  <c r="AQ187" i="71"/>
  <c r="AV187" i="71" s="1"/>
  <c r="AO187" i="71"/>
  <c r="AL187" i="71"/>
  <c r="CE187" i="71" s="1"/>
  <c r="AH187" i="71"/>
  <c r="CD187" i="71"/>
  <c r="AD187" i="71"/>
  <c r="CC187" i="71" s="1"/>
  <c r="Z187" i="71"/>
  <c r="CB187" i="71"/>
  <c r="V187" i="71"/>
  <c r="CA187" i="71" s="1"/>
  <c r="R187" i="71"/>
  <c r="BZ187" i="71"/>
  <c r="N187" i="71"/>
  <c r="J187" i="71"/>
  <c r="BX187" i="71" s="1"/>
  <c r="F187" i="71"/>
  <c r="BW187" i="71"/>
  <c r="A187" i="71"/>
  <c r="BO186" i="71"/>
  <c r="BN186" i="71"/>
  <c r="BM186" i="71"/>
  <c r="BL186" i="71"/>
  <c r="BK186" i="71"/>
  <c r="BJ186" i="71"/>
  <c r="BI186" i="71"/>
  <c r="BH186" i="71"/>
  <c r="BG186" i="71"/>
  <c r="AT186" i="71"/>
  <c r="AQ186" i="71"/>
  <c r="AO186" i="71"/>
  <c r="AL186" i="71"/>
  <c r="CE186" i="71"/>
  <c r="AH186" i="71"/>
  <c r="CD186" i="71"/>
  <c r="AD186" i="71"/>
  <c r="CC186" i="71" s="1"/>
  <c r="Z186" i="71"/>
  <c r="CB186" i="71" s="1"/>
  <c r="V186" i="71"/>
  <c r="CA186" i="71"/>
  <c r="R186" i="71"/>
  <c r="BZ186" i="71"/>
  <c r="N186" i="71"/>
  <c r="J186" i="71"/>
  <c r="BX186" i="71" s="1"/>
  <c r="F186" i="71"/>
  <c r="BW186" i="71" s="1"/>
  <c r="A186" i="71"/>
  <c r="BO185" i="71"/>
  <c r="BN185" i="71"/>
  <c r="BM185" i="71"/>
  <c r="BL185" i="71"/>
  <c r="BK185" i="71"/>
  <c r="BJ185" i="71"/>
  <c r="BI185" i="71"/>
  <c r="BH185" i="71"/>
  <c r="BG185" i="71"/>
  <c r="AT185" i="71"/>
  <c r="AQ185" i="71"/>
  <c r="AO185" i="71"/>
  <c r="AL185" i="71"/>
  <c r="CE185" i="71" s="1"/>
  <c r="AH185" i="71"/>
  <c r="CD185" i="71" s="1"/>
  <c r="AD185" i="71"/>
  <c r="CC185" i="71"/>
  <c r="Z185" i="71"/>
  <c r="CB185" i="71"/>
  <c r="V185" i="71"/>
  <c r="CA185" i="71"/>
  <c r="R185" i="71"/>
  <c r="BZ185" i="71" s="1"/>
  <c r="N185" i="71"/>
  <c r="J185" i="71"/>
  <c r="BX185" i="71" s="1"/>
  <c r="F185" i="71"/>
  <c r="BW185" i="71"/>
  <c r="A185" i="71"/>
  <c r="BO184" i="71"/>
  <c r="BN184" i="71"/>
  <c r="BM184" i="71"/>
  <c r="BL184" i="71"/>
  <c r="BK184" i="71"/>
  <c r="BJ184" i="71"/>
  <c r="BI184" i="71"/>
  <c r="BH184" i="71"/>
  <c r="BG184" i="71"/>
  <c r="AT184" i="71"/>
  <c r="AQ184" i="71"/>
  <c r="AV184" i="71"/>
  <c r="AO184" i="71"/>
  <c r="AL184" i="71"/>
  <c r="CE184" i="71" s="1"/>
  <c r="AH184" i="71"/>
  <c r="CD184" i="71"/>
  <c r="AD184" i="71"/>
  <c r="CC184" i="71" s="1"/>
  <c r="Z184" i="71"/>
  <c r="CB184" i="71"/>
  <c r="V184" i="71"/>
  <c r="CA184" i="71" s="1"/>
  <c r="R184" i="71"/>
  <c r="BZ184" i="71" s="1"/>
  <c r="N184" i="71"/>
  <c r="J184" i="71"/>
  <c r="BX184" i="71" s="1"/>
  <c r="F184" i="71"/>
  <c r="BW184" i="71"/>
  <c r="A184" i="71"/>
  <c r="BO183" i="71"/>
  <c r="BN183" i="71"/>
  <c r="BM183" i="71"/>
  <c r="BL183" i="71"/>
  <c r="BK183" i="71"/>
  <c r="BJ183" i="71"/>
  <c r="BI183" i="71"/>
  <c r="BH183" i="71"/>
  <c r="BG183" i="71"/>
  <c r="AT183" i="71"/>
  <c r="AQ183" i="71"/>
  <c r="AV183" i="71"/>
  <c r="AO183" i="71"/>
  <c r="AL183" i="71"/>
  <c r="CE183" i="71"/>
  <c r="AH183" i="71"/>
  <c r="CD183" i="71" s="1"/>
  <c r="AD183" i="71"/>
  <c r="CC183" i="71"/>
  <c r="Z183" i="71"/>
  <c r="CB183" i="71" s="1"/>
  <c r="V183" i="71"/>
  <c r="CA183" i="71"/>
  <c r="R183" i="71"/>
  <c r="BZ183" i="71" s="1"/>
  <c r="N183" i="71"/>
  <c r="J183" i="71"/>
  <c r="BX183" i="71"/>
  <c r="F183" i="71"/>
  <c r="BW183" i="71"/>
  <c r="A183" i="71"/>
  <c r="BO182" i="71"/>
  <c r="BN182" i="71"/>
  <c r="BM182" i="71"/>
  <c r="BL182" i="71"/>
  <c r="BK182" i="71"/>
  <c r="BE182" i="71" s="1"/>
  <c r="BJ182" i="71"/>
  <c r="BI182" i="71"/>
  <c r="BH182" i="71"/>
  <c r="BG182" i="71"/>
  <c r="AT182" i="71"/>
  <c r="AQ182" i="71"/>
  <c r="AO182" i="71"/>
  <c r="AL182" i="71"/>
  <c r="CE182" i="71"/>
  <c r="AH182" i="71"/>
  <c r="CD182" i="71" s="1"/>
  <c r="AD182" i="71"/>
  <c r="CC182" i="71" s="1"/>
  <c r="Z182" i="71"/>
  <c r="CB182" i="71"/>
  <c r="V182" i="71"/>
  <c r="CA182" i="71"/>
  <c r="R182" i="71"/>
  <c r="BZ182" i="71" s="1"/>
  <c r="N182" i="71"/>
  <c r="J182" i="71"/>
  <c r="BX182" i="71"/>
  <c r="F182" i="71"/>
  <c r="BW182" i="71" s="1"/>
  <c r="A182" i="71"/>
  <c r="BO181" i="71"/>
  <c r="BN181" i="71"/>
  <c r="BM181" i="71"/>
  <c r="BL181" i="71"/>
  <c r="BK181" i="71"/>
  <c r="BJ181" i="71"/>
  <c r="BI181" i="71"/>
  <c r="BH181" i="71"/>
  <c r="BG181" i="71"/>
  <c r="AT181" i="71"/>
  <c r="AQ181" i="71"/>
  <c r="AO181" i="71"/>
  <c r="AL181" i="71"/>
  <c r="CE181" i="71"/>
  <c r="AH181" i="71"/>
  <c r="CD181" i="71"/>
  <c r="AD181" i="71"/>
  <c r="CC181" i="71" s="1"/>
  <c r="Z181" i="71"/>
  <c r="CB181" i="71" s="1"/>
  <c r="V181" i="71"/>
  <c r="CA181" i="71"/>
  <c r="R181" i="71"/>
  <c r="BZ181" i="71"/>
  <c r="N181" i="71"/>
  <c r="J181" i="71"/>
  <c r="BX181" i="71" s="1"/>
  <c r="F181" i="71"/>
  <c r="BW181" i="71"/>
  <c r="A181" i="71"/>
  <c r="BO180" i="71"/>
  <c r="BN180" i="71"/>
  <c r="BM180" i="71"/>
  <c r="BL180" i="71"/>
  <c r="BK180" i="71"/>
  <c r="BJ180" i="71"/>
  <c r="BI180" i="71"/>
  <c r="BH180" i="71"/>
  <c r="BG180" i="71"/>
  <c r="AT180" i="71"/>
  <c r="AQ180" i="71"/>
  <c r="AV180" i="71" s="1"/>
  <c r="AO180" i="71"/>
  <c r="AL180" i="71"/>
  <c r="CE180" i="71" s="1"/>
  <c r="AH180" i="71"/>
  <c r="CD180" i="71" s="1"/>
  <c r="AD180" i="71"/>
  <c r="CC180" i="71"/>
  <c r="Z180" i="71"/>
  <c r="CB180" i="71" s="1"/>
  <c r="V180" i="71"/>
  <c r="CA180" i="71"/>
  <c r="R180" i="71"/>
  <c r="BZ180" i="71" s="1"/>
  <c r="N180" i="71"/>
  <c r="J180" i="71"/>
  <c r="BX180" i="71" s="1"/>
  <c r="F180" i="71"/>
  <c r="BW180" i="71" s="1"/>
  <c r="A180" i="71"/>
  <c r="CA179" i="71"/>
  <c r="BO179" i="71"/>
  <c r="BN179" i="71"/>
  <c r="BM179" i="71"/>
  <c r="BL179" i="71"/>
  <c r="BK179" i="71"/>
  <c r="BJ179" i="71"/>
  <c r="BI179" i="71"/>
  <c r="BH179" i="71"/>
  <c r="BG179" i="71"/>
  <c r="BB179" i="71" s="1"/>
  <c r="AT179" i="71"/>
  <c r="AQ179" i="71"/>
  <c r="AV179" i="71" s="1"/>
  <c r="AO179" i="71"/>
  <c r="AL179" i="71"/>
  <c r="CE179" i="71"/>
  <c r="AH179" i="71"/>
  <c r="CD179" i="71"/>
  <c r="AD179" i="71"/>
  <c r="CC179" i="71" s="1"/>
  <c r="Z179" i="71"/>
  <c r="CB179" i="71" s="1"/>
  <c r="V179" i="71"/>
  <c r="R179" i="71"/>
  <c r="BZ179" i="71" s="1"/>
  <c r="N179" i="71"/>
  <c r="J179" i="71"/>
  <c r="BX179" i="71"/>
  <c r="F179" i="71"/>
  <c r="BW179" i="71" s="1"/>
  <c r="A179" i="71"/>
  <c r="CE178" i="71"/>
  <c r="BO178" i="71"/>
  <c r="BN178" i="71"/>
  <c r="BM178" i="71"/>
  <c r="BL178" i="71"/>
  <c r="BK178" i="71"/>
  <c r="BJ178" i="71"/>
  <c r="BI178" i="71"/>
  <c r="BH178" i="71"/>
  <c r="BG178" i="71"/>
  <c r="AT178" i="71"/>
  <c r="AQ178" i="71"/>
  <c r="AO178" i="71"/>
  <c r="AL178" i="71"/>
  <c r="AH178" i="71"/>
  <c r="CD178" i="71" s="1"/>
  <c r="AD178" i="71"/>
  <c r="CC178" i="71"/>
  <c r="Z178" i="71"/>
  <c r="CB178" i="71" s="1"/>
  <c r="V178" i="71"/>
  <c r="CA178" i="71"/>
  <c r="R178" i="71"/>
  <c r="BZ178" i="71" s="1"/>
  <c r="N178" i="71"/>
  <c r="J178" i="71"/>
  <c r="BX178" i="71" s="1"/>
  <c r="F178" i="71"/>
  <c r="BW178" i="71" s="1"/>
  <c r="A178" i="71"/>
  <c r="BO177" i="71"/>
  <c r="BN177" i="71"/>
  <c r="BM177" i="71"/>
  <c r="BL177" i="71"/>
  <c r="BK177" i="71"/>
  <c r="BJ177" i="71"/>
  <c r="BI177" i="71"/>
  <c r="BH177" i="71"/>
  <c r="BG177" i="71"/>
  <c r="AT177" i="71"/>
  <c r="AQ177" i="71"/>
  <c r="AO177" i="71"/>
  <c r="AL177" i="71"/>
  <c r="CE177" i="71" s="1"/>
  <c r="AH177" i="71"/>
  <c r="CD177" i="71" s="1"/>
  <c r="AD177" i="71"/>
  <c r="CC177" i="71"/>
  <c r="Z177" i="71"/>
  <c r="CB177" i="71" s="1"/>
  <c r="V177" i="71"/>
  <c r="CA177" i="71" s="1"/>
  <c r="R177" i="71"/>
  <c r="BZ177" i="71"/>
  <c r="N177" i="71"/>
  <c r="J177" i="71"/>
  <c r="BX177" i="71"/>
  <c r="F177" i="71"/>
  <c r="BW177" i="71" s="1"/>
  <c r="A177" i="71"/>
  <c r="BO176" i="71"/>
  <c r="BN176" i="71"/>
  <c r="BM176" i="71"/>
  <c r="BB176" i="71" s="1"/>
  <c r="BL176" i="71"/>
  <c r="BK176" i="71"/>
  <c r="BJ176" i="71"/>
  <c r="BI176" i="71"/>
  <c r="BH176" i="71"/>
  <c r="BG176" i="71"/>
  <c r="BA176" i="71"/>
  <c r="AT176" i="71"/>
  <c r="AQ176" i="71"/>
  <c r="AV176" i="71"/>
  <c r="AO176" i="71"/>
  <c r="AL176" i="71"/>
  <c r="CE176" i="71" s="1"/>
  <c r="AH176" i="71"/>
  <c r="CD176" i="71" s="1"/>
  <c r="AD176" i="71"/>
  <c r="CC176" i="71"/>
  <c r="Z176" i="71"/>
  <c r="CB176" i="71" s="1"/>
  <c r="V176" i="71"/>
  <c r="CA176" i="71" s="1"/>
  <c r="R176" i="71"/>
  <c r="BZ176" i="71"/>
  <c r="N176" i="71"/>
  <c r="J176" i="71"/>
  <c r="BX176" i="71"/>
  <c r="F176" i="71"/>
  <c r="BW176" i="71" s="1"/>
  <c r="A176" i="71"/>
  <c r="BO175" i="71"/>
  <c r="BN175" i="71"/>
  <c r="BM175" i="71"/>
  <c r="BL175" i="71"/>
  <c r="BK175" i="71"/>
  <c r="BJ175" i="71"/>
  <c r="BI175" i="71"/>
  <c r="BH175" i="71"/>
  <c r="BG175" i="71"/>
  <c r="BE175" i="71" s="1"/>
  <c r="AT175" i="71"/>
  <c r="AQ175" i="71"/>
  <c r="AO175" i="71"/>
  <c r="AL175" i="71"/>
  <c r="CE175" i="71" s="1"/>
  <c r="AH175" i="71"/>
  <c r="CD175" i="71"/>
  <c r="AD175" i="71"/>
  <c r="CC175" i="71" s="1"/>
  <c r="Z175" i="71"/>
  <c r="CB175" i="71"/>
  <c r="V175" i="71"/>
  <c r="CA175" i="71" s="1"/>
  <c r="R175" i="71"/>
  <c r="BZ175" i="71"/>
  <c r="N175" i="71"/>
  <c r="J175" i="71"/>
  <c r="BX175" i="71"/>
  <c r="F175" i="71"/>
  <c r="BW175" i="71" s="1"/>
  <c r="A175" i="71"/>
  <c r="CE174" i="71"/>
  <c r="BO174" i="71"/>
  <c r="BN174" i="71"/>
  <c r="BM174" i="71"/>
  <c r="BL174" i="71"/>
  <c r="BK174" i="71"/>
  <c r="BJ174" i="71"/>
  <c r="BC174" i="71"/>
  <c r="BI174" i="71"/>
  <c r="BH174" i="71"/>
  <c r="BG174" i="71"/>
  <c r="BE174" i="71" s="1"/>
  <c r="AT174" i="71"/>
  <c r="AQ174" i="71"/>
  <c r="AV174" i="71"/>
  <c r="AY174" i="71"/>
  <c r="AO174" i="71"/>
  <c r="AL174" i="71"/>
  <c r="AH174" i="71"/>
  <c r="CD174" i="71" s="1"/>
  <c r="AD174" i="71"/>
  <c r="CC174" i="71"/>
  <c r="Z174" i="71"/>
  <c r="CB174" i="71"/>
  <c r="V174" i="71"/>
  <c r="CA174" i="71" s="1"/>
  <c r="R174" i="71"/>
  <c r="BZ174" i="71" s="1"/>
  <c r="N174" i="71"/>
  <c r="BY174" i="71"/>
  <c r="J174" i="71"/>
  <c r="BX174" i="71"/>
  <c r="F174" i="71"/>
  <c r="BW174" i="71" s="1"/>
  <c r="A174" i="71"/>
  <c r="CB173" i="71"/>
  <c r="BO173" i="71"/>
  <c r="BN173" i="71"/>
  <c r="BM173" i="71"/>
  <c r="BL173" i="71"/>
  <c r="BK173" i="71"/>
  <c r="BJ173" i="71"/>
  <c r="BI173" i="71"/>
  <c r="BH173" i="71"/>
  <c r="BG173" i="71"/>
  <c r="AY173" i="71"/>
  <c r="AT173" i="71"/>
  <c r="AQ173" i="71"/>
  <c r="AO173" i="71"/>
  <c r="AL173" i="71"/>
  <c r="CE173" i="71" s="1"/>
  <c r="AH173" i="71"/>
  <c r="CD173" i="71"/>
  <c r="AD173" i="71"/>
  <c r="CC173" i="71" s="1"/>
  <c r="Z173" i="71"/>
  <c r="V173" i="71"/>
  <c r="CA173" i="71"/>
  <c r="R173" i="71"/>
  <c r="BZ173" i="71"/>
  <c r="N173" i="71"/>
  <c r="J173" i="71"/>
  <c r="BX173" i="71" s="1"/>
  <c r="F173" i="71"/>
  <c r="BW173" i="71" s="1"/>
  <c r="A173" i="71"/>
  <c r="BO172" i="71"/>
  <c r="BN172" i="71"/>
  <c r="BM172" i="71"/>
  <c r="BL172" i="71"/>
  <c r="BK172" i="71"/>
  <c r="BJ172" i="71"/>
  <c r="BI172" i="71"/>
  <c r="BH172" i="71"/>
  <c r="BG172" i="71"/>
  <c r="AT172" i="71"/>
  <c r="AQ172" i="71"/>
  <c r="AO172" i="71"/>
  <c r="AL172" i="71"/>
  <c r="CE172" i="71" s="1"/>
  <c r="AH172" i="71"/>
  <c r="CD172" i="71"/>
  <c r="AD172" i="71"/>
  <c r="CC172" i="71" s="1"/>
  <c r="Z172" i="71"/>
  <c r="CB172" i="71"/>
  <c r="V172" i="71"/>
  <c r="CA172" i="71" s="1"/>
  <c r="R172" i="71"/>
  <c r="BZ172" i="71"/>
  <c r="N172" i="71"/>
  <c r="BY172" i="71" s="1"/>
  <c r="J172" i="71"/>
  <c r="BX172" i="71"/>
  <c r="F172" i="71"/>
  <c r="BW172" i="71"/>
  <c r="A172" i="71"/>
  <c r="CA171" i="71"/>
  <c r="BO171" i="71"/>
  <c r="BN171" i="71"/>
  <c r="BM171" i="71"/>
  <c r="BL171" i="71"/>
  <c r="BK171" i="71"/>
  <c r="BJ171" i="71"/>
  <c r="BI171" i="71"/>
  <c r="BH171" i="71"/>
  <c r="BG171" i="71"/>
  <c r="AT171" i="71"/>
  <c r="AQ171" i="71"/>
  <c r="AY171" i="71" s="1"/>
  <c r="AO171" i="71"/>
  <c r="AL171" i="71"/>
  <c r="CE171" i="71"/>
  <c r="AH171" i="71"/>
  <c r="CD171" i="71" s="1"/>
  <c r="AD171" i="71"/>
  <c r="CC171" i="71"/>
  <c r="Z171" i="71"/>
  <c r="CB171" i="71" s="1"/>
  <c r="V171" i="71"/>
  <c r="R171" i="71"/>
  <c r="BZ171" i="71" s="1"/>
  <c r="N171" i="71"/>
  <c r="J171" i="71"/>
  <c r="BX171" i="71"/>
  <c r="F171" i="71"/>
  <c r="BW171" i="71"/>
  <c r="A171" i="71"/>
  <c r="BO170" i="71"/>
  <c r="BN170" i="71"/>
  <c r="BM170" i="71"/>
  <c r="BL170" i="71"/>
  <c r="BK170" i="71"/>
  <c r="BJ170" i="71"/>
  <c r="BI170" i="71"/>
  <c r="BH170" i="71"/>
  <c r="BG170" i="71"/>
  <c r="AT170" i="71"/>
  <c r="AQ170" i="71"/>
  <c r="AO170" i="71"/>
  <c r="AL170" i="71"/>
  <c r="CE170" i="71"/>
  <c r="AH170" i="71"/>
  <c r="CD170" i="71" s="1"/>
  <c r="AD170" i="71"/>
  <c r="CC170" i="71"/>
  <c r="Z170" i="71"/>
  <c r="CB170" i="71" s="1"/>
  <c r="V170" i="71"/>
  <c r="CA170" i="71"/>
  <c r="R170" i="71"/>
  <c r="BZ170" i="71"/>
  <c r="N170" i="71"/>
  <c r="BY170" i="71"/>
  <c r="J170" i="71"/>
  <c r="F170" i="71"/>
  <c r="BW170" i="71"/>
  <c r="A170" i="71"/>
  <c r="BO169" i="71"/>
  <c r="BN169" i="71"/>
  <c r="BM169" i="71"/>
  <c r="BL169" i="71"/>
  <c r="BK169" i="71"/>
  <c r="BJ169" i="71"/>
  <c r="BI169" i="71"/>
  <c r="BH169" i="71"/>
  <c r="BG169" i="71"/>
  <c r="AT169" i="71"/>
  <c r="AQ169" i="71"/>
  <c r="AY169" i="71"/>
  <c r="AW169" i="71"/>
  <c r="AO169" i="71"/>
  <c r="AL169" i="71"/>
  <c r="CE169" i="71"/>
  <c r="AH169" i="71"/>
  <c r="CD169" i="71"/>
  <c r="AD169" i="71"/>
  <c r="CC169" i="71"/>
  <c r="Z169" i="71"/>
  <c r="CB169" i="71" s="1"/>
  <c r="V169" i="71"/>
  <c r="CA169" i="71" s="1"/>
  <c r="R169" i="71"/>
  <c r="BZ169" i="71"/>
  <c r="N169" i="71"/>
  <c r="BY169" i="71"/>
  <c r="J169" i="71"/>
  <c r="BX169" i="71" s="1"/>
  <c r="F169" i="71"/>
  <c r="BW169" i="71" s="1"/>
  <c r="A169" i="71"/>
  <c r="BO168" i="71"/>
  <c r="BN168" i="71"/>
  <c r="BM168" i="71"/>
  <c r="BL168" i="71"/>
  <c r="BK168" i="71"/>
  <c r="BJ168" i="71"/>
  <c r="BI168" i="71"/>
  <c r="BH168" i="71"/>
  <c r="BG168" i="71"/>
  <c r="AT168" i="71"/>
  <c r="AQ168" i="71"/>
  <c r="AO168" i="71"/>
  <c r="AL168" i="71"/>
  <c r="CE168" i="71"/>
  <c r="AH168" i="71"/>
  <c r="CD168" i="71" s="1"/>
  <c r="AD168" i="71"/>
  <c r="CC168" i="71" s="1"/>
  <c r="Z168" i="71"/>
  <c r="CB168" i="71"/>
  <c r="V168" i="71"/>
  <c r="CA168" i="71"/>
  <c r="R168" i="71"/>
  <c r="BZ168" i="71" s="1"/>
  <c r="N168" i="71"/>
  <c r="BY168" i="71" s="1"/>
  <c r="J168" i="71"/>
  <c r="F168" i="71"/>
  <c r="BW168" i="71" s="1"/>
  <c r="A168" i="71"/>
  <c r="BO167" i="71"/>
  <c r="BN167" i="71"/>
  <c r="BM167" i="71"/>
  <c r="BL167" i="71"/>
  <c r="BK167" i="71"/>
  <c r="BJ167" i="71"/>
  <c r="BI167" i="71"/>
  <c r="BH167" i="71"/>
  <c r="BG167" i="71"/>
  <c r="AT167" i="71"/>
  <c r="AQ167" i="71"/>
  <c r="AO167" i="71"/>
  <c r="AL167" i="71"/>
  <c r="CE167" i="71"/>
  <c r="AH167" i="71"/>
  <c r="CD167" i="71"/>
  <c r="AD167" i="71"/>
  <c r="CC167" i="71"/>
  <c r="Z167" i="71"/>
  <c r="CB167" i="71" s="1"/>
  <c r="V167" i="71"/>
  <c r="CA167" i="71"/>
  <c r="R167" i="71"/>
  <c r="N167" i="71"/>
  <c r="BY167" i="71" s="1"/>
  <c r="J167" i="71"/>
  <c r="BX167" i="71" s="1"/>
  <c r="F167" i="71"/>
  <c r="BW167" i="71" s="1"/>
  <c r="A167" i="71"/>
  <c r="BW166" i="71"/>
  <c r="BO166" i="71"/>
  <c r="BN166" i="71"/>
  <c r="BM166" i="71"/>
  <c r="BL166" i="71"/>
  <c r="BK166" i="71"/>
  <c r="BJ166" i="71"/>
  <c r="BI166" i="71"/>
  <c r="BH166" i="71"/>
  <c r="BA166" i="71"/>
  <c r="BG166" i="71"/>
  <c r="AT166" i="71"/>
  <c r="AQ166" i="71"/>
  <c r="AO166" i="71"/>
  <c r="AL166" i="71"/>
  <c r="CE166" i="71" s="1"/>
  <c r="AH166" i="71"/>
  <c r="CD166" i="71"/>
  <c r="AD166" i="71"/>
  <c r="CC166" i="71" s="1"/>
  <c r="Z166" i="71"/>
  <c r="CB166" i="71" s="1"/>
  <c r="V166" i="71"/>
  <c r="CA166" i="71" s="1"/>
  <c r="R166" i="71"/>
  <c r="BZ166" i="71"/>
  <c r="N166" i="71"/>
  <c r="BY166" i="71" s="1"/>
  <c r="J166" i="71"/>
  <c r="F166" i="71"/>
  <c r="A166" i="71"/>
  <c r="BZ165" i="71"/>
  <c r="BO165" i="71"/>
  <c r="BN165" i="71"/>
  <c r="BM165" i="71"/>
  <c r="BL165" i="71"/>
  <c r="BK165" i="71"/>
  <c r="BJ165" i="71"/>
  <c r="BI165" i="71"/>
  <c r="BH165" i="71"/>
  <c r="BG165" i="71"/>
  <c r="AT165" i="71"/>
  <c r="AQ165" i="71"/>
  <c r="AO165" i="71"/>
  <c r="AL165" i="71"/>
  <c r="CE165" i="71" s="1"/>
  <c r="AH165" i="71"/>
  <c r="CD165" i="71" s="1"/>
  <c r="AD165" i="71"/>
  <c r="CC165" i="71"/>
  <c r="Z165" i="71"/>
  <c r="CB165" i="71"/>
  <c r="V165" i="71"/>
  <c r="CA165" i="71"/>
  <c r="R165" i="71"/>
  <c r="N165" i="71"/>
  <c r="BY165" i="71"/>
  <c r="J165" i="71"/>
  <c r="BX165" i="71" s="1"/>
  <c r="F165" i="71"/>
  <c r="BW165" i="71" s="1"/>
  <c r="A165" i="71"/>
  <c r="BO164" i="71"/>
  <c r="BN164" i="71"/>
  <c r="BM164" i="71"/>
  <c r="BL164" i="71"/>
  <c r="BK164" i="71"/>
  <c r="BJ164" i="71"/>
  <c r="BI164" i="71"/>
  <c r="BH164" i="71"/>
  <c r="BG164" i="71"/>
  <c r="AT164" i="71"/>
  <c r="AQ164" i="71"/>
  <c r="AO164" i="71"/>
  <c r="AL164" i="71"/>
  <c r="CE164" i="71" s="1"/>
  <c r="AH164" i="71"/>
  <c r="CD164" i="71" s="1"/>
  <c r="AD164" i="71"/>
  <c r="CC164" i="71"/>
  <c r="Z164" i="71"/>
  <c r="CB164" i="71"/>
  <c r="V164" i="71"/>
  <c r="CA164" i="71" s="1"/>
  <c r="R164" i="71"/>
  <c r="BZ164" i="71" s="1"/>
  <c r="N164" i="71"/>
  <c r="BY164" i="71"/>
  <c r="J164" i="71"/>
  <c r="F164" i="71"/>
  <c r="BW164" i="71"/>
  <c r="A164" i="71"/>
  <c r="BX163" i="71"/>
  <c r="BO163" i="71"/>
  <c r="BN163" i="71"/>
  <c r="BM163" i="71"/>
  <c r="BL163" i="71"/>
  <c r="BK163" i="71"/>
  <c r="BJ163" i="71"/>
  <c r="BI163" i="71"/>
  <c r="BH163" i="71"/>
  <c r="BG163" i="71"/>
  <c r="AT163" i="71"/>
  <c r="AQ163" i="71"/>
  <c r="AY163" i="71"/>
  <c r="AO163" i="71"/>
  <c r="AL163" i="71"/>
  <c r="CE163" i="71" s="1"/>
  <c r="AH163" i="71"/>
  <c r="CD163" i="71" s="1"/>
  <c r="AD163" i="71"/>
  <c r="CC163" i="71"/>
  <c r="Z163" i="71"/>
  <c r="CB163" i="71"/>
  <c r="V163" i="71"/>
  <c r="CA163" i="71" s="1"/>
  <c r="R163" i="71"/>
  <c r="BZ163" i="71" s="1"/>
  <c r="N163" i="71"/>
  <c r="BY163" i="71"/>
  <c r="J163" i="71"/>
  <c r="F163" i="71"/>
  <c r="BW163" i="71"/>
  <c r="A163" i="71"/>
  <c r="CE162" i="71"/>
  <c r="BW162" i="71"/>
  <c r="BO162" i="71"/>
  <c r="BN162" i="71"/>
  <c r="BM162" i="71"/>
  <c r="BL162" i="71"/>
  <c r="BK162" i="71"/>
  <c r="BJ162" i="71"/>
  <c r="BI162" i="71"/>
  <c r="BH162" i="71"/>
  <c r="BG162" i="71"/>
  <c r="AT162" i="71"/>
  <c r="AQ162" i="71"/>
  <c r="AO162" i="71"/>
  <c r="AL162" i="71"/>
  <c r="AH162" i="71"/>
  <c r="CD162" i="71"/>
  <c r="AD162" i="71"/>
  <c r="CC162" i="71"/>
  <c r="Z162" i="71"/>
  <c r="CB162" i="71"/>
  <c r="V162" i="71"/>
  <c r="CA162" i="71"/>
  <c r="R162" i="71"/>
  <c r="BZ162" i="71"/>
  <c r="N162" i="71"/>
  <c r="BY162" i="71"/>
  <c r="J162" i="71"/>
  <c r="F162" i="71"/>
  <c r="A162" i="71"/>
  <c r="BO161" i="71"/>
  <c r="BN161" i="71"/>
  <c r="BM161" i="71"/>
  <c r="BC161" i="71" s="1"/>
  <c r="BL161" i="71"/>
  <c r="BK161" i="71"/>
  <c r="BJ161" i="71"/>
  <c r="BI161" i="71"/>
  <c r="BH161" i="71"/>
  <c r="BG161" i="71"/>
  <c r="AT161" i="71"/>
  <c r="AQ161" i="71"/>
  <c r="AO161" i="71"/>
  <c r="AL161" i="71"/>
  <c r="CE161" i="71"/>
  <c r="AH161" i="71"/>
  <c r="CD161" i="71"/>
  <c r="AD161" i="71"/>
  <c r="CC161" i="71"/>
  <c r="Z161" i="71"/>
  <c r="CB161" i="71"/>
  <c r="V161" i="71"/>
  <c r="CA161" i="71"/>
  <c r="R161" i="71"/>
  <c r="BZ161" i="71"/>
  <c r="N161" i="71"/>
  <c r="BY161" i="71"/>
  <c r="J161" i="71"/>
  <c r="BX161" i="71"/>
  <c r="F161" i="71"/>
  <c r="BW161" i="71"/>
  <c r="A161" i="71"/>
  <c r="BO160" i="71"/>
  <c r="BN160" i="71"/>
  <c r="BM160" i="71"/>
  <c r="BL160" i="71"/>
  <c r="BK160" i="71"/>
  <c r="BJ160" i="71"/>
  <c r="BI160" i="71"/>
  <c r="BH160" i="71"/>
  <c r="BG160" i="71"/>
  <c r="AT160" i="71"/>
  <c r="AQ160" i="71"/>
  <c r="AY160" i="71" s="1"/>
  <c r="AO160" i="71"/>
  <c r="AL160" i="71"/>
  <c r="CE160" i="71" s="1"/>
  <c r="AH160" i="71"/>
  <c r="CD160" i="71"/>
  <c r="AD160" i="71"/>
  <c r="CC160" i="71" s="1"/>
  <c r="Z160" i="71"/>
  <c r="CB160" i="71"/>
  <c r="V160" i="71"/>
  <c r="CA160" i="71" s="1"/>
  <c r="R160" i="71"/>
  <c r="BZ160" i="71"/>
  <c r="N160" i="71"/>
  <c r="BY160" i="71" s="1"/>
  <c r="J160" i="71"/>
  <c r="BX160" i="71"/>
  <c r="F160" i="71"/>
  <c r="BW160" i="71" s="1"/>
  <c r="A160" i="71"/>
  <c r="BO159" i="71"/>
  <c r="BN159" i="71"/>
  <c r="BM159" i="71"/>
  <c r="BL159" i="71"/>
  <c r="BK159" i="71"/>
  <c r="BJ159" i="71"/>
  <c r="BI159" i="71"/>
  <c r="BH159" i="71"/>
  <c r="BG159" i="71"/>
  <c r="AU159" i="71"/>
  <c r="AT159" i="71"/>
  <c r="AQ159" i="71"/>
  <c r="AO159" i="71"/>
  <c r="AL159" i="71"/>
  <c r="CE159" i="71" s="1"/>
  <c r="AH159" i="71"/>
  <c r="CD159" i="71"/>
  <c r="AD159" i="71"/>
  <c r="CC159" i="71" s="1"/>
  <c r="Z159" i="71"/>
  <c r="CB159" i="71"/>
  <c r="V159" i="71"/>
  <c r="CA159" i="71" s="1"/>
  <c r="R159" i="71"/>
  <c r="BZ159" i="71"/>
  <c r="N159" i="71"/>
  <c r="BY159" i="71" s="1"/>
  <c r="J159" i="71"/>
  <c r="F159" i="71"/>
  <c r="BW159" i="71" s="1"/>
  <c r="A159" i="71"/>
  <c r="CA158" i="71"/>
  <c r="BO158" i="71"/>
  <c r="BN158" i="71"/>
  <c r="BM158" i="71"/>
  <c r="BL158" i="71"/>
  <c r="BK158" i="71"/>
  <c r="BJ158" i="71"/>
  <c r="BI158" i="71"/>
  <c r="BH158" i="71"/>
  <c r="BG158" i="71"/>
  <c r="AU158" i="71"/>
  <c r="AT158" i="71"/>
  <c r="AQ158" i="71"/>
  <c r="AO158" i="71"/>
  <c r="AL158" i="71"/>
  <c r="CE158" i="71"/>
  <c r="AH158" i="71"/>
  <c r="CD158" i="71" s="1"/>
  <c r="AD158" i="71"/>
  <c r="CC158" i="71" s="1"/>
  <c r="Z158" i="71"/>
  <c r="CB158" i="71" s="1"/>
  <c r="V158" i="71"/>
  <c r="R158" i="71"/>
  <c r="BZ158" i="71"/>
  <c r="N158" i="71"/>
  <c r="BY158" i="71"/>
  <c r="J158" i="71"/>
  <c r="BX158" i="71"/>
  <c r="F158" i="71"/>
  <c r="BW158" i="71" s="1"/>
  <c r="A158" i="71"/>
  <c r="BO157" i="71"/>
  <c r="BN157" i="71"/>
  <c r="BM157" i="71"/>
  <c r="BC157" i="71" s="1"/>
  <c r="BL157" i="71"/>
  <c r="BK157" i="71"/>
  <c r="BJ157" i="71"/>
  <c r="BI157" i="71"/>
  <c r="BH157" i="71"/>
  <c r="BG157" i="71"/>
  <c r="AT157" i="71"/>
  <c r="AQ157" i="71"/>
  <c r="AO157" i="71"/>
  <c r="AL157" i="71"/>
  <c r="CE157" i="71" s="1"/>
  <c r="AH157" i="71"/>
  <c r="CD157" i="71" s="1"/>
  <c r="AD157" i="71"/>
  <c r="CC157" i="71"/>
  <c r="Z157" i="71"/>
  <c r="CB157" i="71" s="1"/>
  <c r="V157" i="71"/>
  <c r="CA157" i="71" s="1"/>
  <c r="R157" i="71"/>
  <c r="BZ157" i="71" s="1"/>
  <c r="BR157" i="71" s="1"/>
  <c r="N157" i="71"/>
  <c r="BY157" i="71"/>
  <c r="J157" i="71"/>
  <c r="BX157" i="71" s="1"/>
  <c r="F157" i="71"/>
  <c r="BW157" i="71" s="1"/>
  <c r="A157" i="71"/>
  <c r="BO156" i="71"/>
  <c r="BN156" i="71"/>
  <c r="BM156" i="71"/>
  <c r="BL156" i="71"/>
  <c r="BK156" i="71"/>
  <c r="BJ156" i="71"/>
  <c r="BI156" i="71"/>
  <c r="BH156" i="71"/>
  <c r="BG156" i="71"/>
  <c r="AT156" i="71"/>
  <c r="AQ156" i="71"/>
  <c r="AY156" i="71" s="1"/>
  <c r="AO156" i="71"/>
  <c r="AL156" i="71"/>
  <c r="CE156" i="71" s="1"/>
  <c r="AH156" i="71"/>
  <c r="CD156" i="71" s="1"/>
  <c r="AD156" i="71"/>
  <c r="CC156" i="71"/>
  <c r="Z156" i="71"/>
  <c r="CB156" i="71" s="1"/>
  <c r="V156" i="71"/>
  <c r="CA156" i="71" s="1"/>
  <c r="R156" i="71"/>
  <c r="BZ156" i="71" s="1"/>
  <c r="N156" i="71"/>
  <c r="BY156" i="71"/>
  <c r="J156" i="71"/>
  <c r="BX156" i="71" s="1"/>
  <c r="F156" i="71"/>
  <c r="BW156" i="71" s="1"/>
  <c r="A156" i="71"/>
  <c r="BO155" i="71"/>
  <c r="BN155" i="71"/>
  <c r="BM155" i="71"/>
  <c r="BL155" i="71"/>
  <c r="BK155" i="71"/>
  <c r="BJ155" i="71"/>
  <c r="BI155" i="71"/>
  <c r="BH155" i="71"/>
  <c r="BG155" i="71"/>
  <c r="AT155" i="71"/>
  <c r="AQ155" i="71"/>
  <c r="AU155" i="71"/>
  <c r="AO155" i="71"/>
  <c r="AL155" i="71"/>
  <c r="CE155" i="71" s="1"/>
  <c r="AH155" i="71"/>
  <c r="CD155" i="71"/>
  <c r="AD155" i="71"/>
  <c r="CC155" i="71"/>
  <c r="Z155" i="71"/>
  <c r="CB155" i="71"/>
  <c r="V155" i="71"/>
  <c r="CA155" i="71" s="1"/>
  <c r="R155" i="71"/>
  <c r="BZ155" i="71"/>
  <c r="N155" i="71"/>
  <c r="BY155" i="71"/>
  <c r="J155" i="71"/>
  <c r="BX155" i="71"/>
  <c r="F155" i="71"/>
  <c r="A155" i="71"/>
  <c r="BO154" i="71"/>
  <c r="BN154" i="71"/>
  <c r="BM154" i="71"/>
  <c r="BL154" i="71"/>
  <c r="BK154" i="71"/>
  <c r="BJ154" i="71"/>
  <c r="BI154" i="71"/>
  <c r="BH154" i="71"/>
  <c r="BG154" i="71"/>
  <c r="AT154" i="71"/>
  <c r="AQ154" i="71"/>
  <c r="AU154" i="71"/>
  <c r="AO154" i="71"/>
  <c r="AL154" i="71"/>
  <c r="CE154" i="71" s="1"/>
  <c r="AH154" i="71"/>
  <c r="CD154" i="71"/>
  <c r="AD154" i="71"/>
  <c r="CC154" i="71" s="1"/>
  <c r="Z154" i="71"/>
  <c r="CB154" i="71" s="1"/>
  <c r="V154" i="71"/>
  <c r="CA154" i="71" s="1"/>
  <c r="R154" i="71"/>
  <c r="N154" i="71"/>
  <c r="BY154" i="71"/>
  <c r="J154" i="71"/>
  <c r="BX154" i="71"/>
  <c r="F154" i="71"/>
  <c r="BW154" i="71" s="1"/>
  <c r="A154" i="71"/>
  <c r="BO153" i="71"/>
  <c r="BN153" i="71"/>
  <c r="BM153" i="71"/>
  <c r="BL153" i="71"/>
  <c r="BK153" i="71"/>
  <c r="BJ153" i="71"/>
  <c r="BI153" i="71"/>
  <c r="BH153" i="71"/>
  <c r="BG153" i="71"/>
  <c r="AT153" i="71"/>
  <c r="AQ153" i="71"/>
  <c r="AY153" i="71"/>
  <c r="AO153" i="71"/>
  <c r="AL153" i="71"/>
  <c r="CE153" i="71" s="1"/>
  <c r="AH153" i="71"/>
  <c r="CD153" i="71" s="1"/>
  <c r="AD153" i="71"/>
  <c r="CC153" i="71"/>
  <c r="Z153" i="71"/>
  <c r="CB153" i="71" s="1"/>
  <c r="V153" i="71"/>
  <c r="CA153" i="71" s="1"/>
  <c r="R153" i="71"/>
  <c r="BZ153" i="71" s="1"/>
  <c r="N153" i="71"/>
  <c r="BY153" i="71"/>
  <c r="J153" i="71"/>
  <c r="BX153" i="71" s="1"/>
  <c r="F153" i="71"/>
  <c r="BW153" i="71" s="1"/>
  <c r="A153" i="71"/>
  <c r="BO152" i="71"/>
  <c r="BN152" i="71"/>
  <c r="BM152" i="71"/>
  <c r="BL152" i="71"/>
  <c r="BK152" i="71"/>
  <c r="BJ152" i="71"/>
  <c r="BI152" i="71"/>
  <c r="BH152" i="71"/>
  <c r="BG152" i="71"/>
  <c r="AT152" i="71"/>
  <c r="AQ152" i="71"/>
  <c r="AY152" i="71"/>
  <c r="AO152" i="71"/>
  <c r="AL152" i="71"/>
  <c r="CE152" i="71" s="1"/>
  <c r="AH152" i="71"/>
  <c r="CD152" i="71"/>
  <c r="AD152" i="71"/>
  <c r="CC152" i="71" s="1"/>
  <c r="Z152" i="71"/>
  <c r="CB152" i="71" s="1"/>
  <c r="V152" i="71"/>
  <c r="CA152" i="71" s="1"/>
  <c r="R152" i="71"/>
  <c r="BZ152" i="71"/>
  <c r="N152" i="71"/>
  <c r="BY152" i="71" s="1"/>
  <c r="J152" i="71"/>
  <c r="BX152" i="71" s="1"/>
  <c r="F152" i="71"/>
  <c r="BW152" i="71" s="1"/>
  <c r="A152" i="71"/>
  <c r="BW151" i="71"/>
  <c r="BO151" i="71"/>
  <c r="BN151" i="71"/>
  <c r="BM151" i="71"/>
  <c r="BL151" i="71"/>
  <c r="BK151" i="71"/>
  <c r="BJ151" i="71"/>
  <c r="BI151" i="71"/>
  <c r="BH151" i="71"/>
  <c r="BG151" i="71"/>
  <c r="AT151" i="71"/>
  <c r="AQ151" i="71"/>
  <c r="AU151" i="71" s="1"/>
  <c r="AO151" i="71"/>
  <c r="AL151" i="71"/>
  <c r="CE151" i="71"/>
  <c r="AH151" i="71"/>
  <c r="CD151" i="71"/>
  <c r="AD151" i="71"/>
  <c r="CC151" i="71"/>
  <c r="Z151" i="71"/>
  <c r="CB151" i="71" s="1"/>
  <c r="V151" i="71"/>
  <c r="CA151" i="71"/>
  <c r="R151" i="71"/>
  <c r="BZ151" i="71" s="1"/>
  <c r="N151" i="71"/>
  <c r="BY151" i="71" s="1"/>
  <c r="J151" i="71"/>
  <c r="BX151" i="71" s="1"/>
  <c r="F151" i="71"/>
  <c r="A151" i="71"/>
  <c r="CE150" i="71"/>
  <c r="BO150" i="71"/>
  <c r="BN150" i="71"/>
  <c r="BM150" i="71"/>
  <c r="BL150" i="71"/>
  <c r="BK150" i="71"/>
  <c r="BJ150" i="71"/>
  <c r="BI150" i="71"/>
  <c r="BH150" i="71"/>
  <c r="BG150" i="71"/>
  <c r="BD150" i="71" s="1"/>
  <c r="AT150" i="71"/>
  <c r="AQ150" i="71"/>
  <c r="AU150" i="71" s="1"/>
  <c r="AO150" i="71"/>
  <c r="AL150" i="71"/>
  <c r="AH150" i="71"/>
  <c r="CD150" i="71"/>
  <c r="AD150" i="71"/>
  <c r="CC150" i="71"/>
  <c r="Z150" i="71"/>
  <c r="CB150" i="71" s="1"/>
  <c r="V150" i="71"/>
  <c r="CA150" i="71"/>
  <c r="R150" i="71"/>
  <c r="N150" i="71"/>
  <c r="BY150" i="71" s="1"/>
  <c r="J150" i="71"/>
  <c r="BX150" i="71" s="1"/>
  <c r="F150" i="71"/>
  <c r="BW150" i="71" s="1"/>
  <c r="A150" i="71"/>
  <c r="CE149" i="71"/>
  <c r="BO149" i="71"/>
  <c r="BN149" i="71"/>
  <c r="BM149" i="71"/>
  <c r="BL149" i="71"/>
  <c r="BK149" i="71"/>
  <c r="BJ149" i="71"/>
  <c r="BI149" i="71"/>
  <c r="BH149" i="71"/>
  <c r="BG149" i="71"/>
  <c r="AT149" i="71"/>
  <c r="AQ149" i="71"/>
  <c r="AY149" i="71" s="1"/>
  <c r="AO149" i="71"/>
  <c r="AL149" i="71"/>
  <c r="AH149" i="71"/>
  <c r="CD149" i="71"/>
  <c r="AD149" i="71"/>
  <c r="CC149" i="71"/>
  <c r="Z149" i="71"/>
  <c r="CB149" i="71" s="1"/>
  <c r="V149" i="71"/>
  <c r="CA149" i="71"/>
  <c r="R149" i="71"/>
  <c r="BZ149" i="71"/>
  <c r="N149" i="71"/>
  <c r="BY149" i="71"/>
  <c r="J149" i="71"/>
  <c r="BX149" i="71" s="1"/>
  <c r="F149" i="71"/>
  <c r="BW149" i="71"/>
  <c r="A149" i="71"/>
  <c r="BW148" i="71"/>
  <c r="BO148" i="71"/>
  <c r="BN148" i="71"/>
  <c r="BM148" i="71"/>
  <c r="BL148" i="71"/>
  <c r="BK148" i="71"/>
  <c r="BJ148" i="71"/>
  <c r="BI148" i="71"/>
  <c r="BH148" i="71"/>
  <c r="BG148" i="71"/>
  <c r="AT148" i="71"/>
  <c r="AQ148" i="71"/>
  <c r="AO148" i="71"/>
  <c r="AL148" i="71"/>
  <c r="CE148" i="71"/>
  <c r="AH148" i="71"/>
  <c r="CD148" i="71"/>
  <c r="AD148" i="71"/>
  <c r="CC148" i="71"/>
  <c r="Z148" i="71"/>
  <c r="CB148" i="71" s="1"/>
  <c r="V148" i="71"/>
  <c r="CA148" i="71"/>
  <c r="R148" i="71"/>
  <c r="BZ148" i="71"/>
  <c r="N148" i="71"/>
  <c r="BY148" i="71"/>
  <c r="J148" i="71"/>
  <c r="BX148" i="71" s="1"/>
  <c r="F148" i="71"/>
  <c r="A148" i="71"/>
  <c r="CE147" i="71"/>
  <c r="BO147" i="71"/>
  <c r="BN147" i="71"/>
  <c r="BM147" i="71"/>
  <c r="BL147" i="71"/>
  <c r="BK147" i="71"/>
  <c r="BJ147" i="71"/>
  <c r="BI147" i="71"/>
  <c r="BH147" i="71"/>
  <c r="BG147" i="71"/>
  <c r="BC147" i="71" s="1"/>
  <c r="AT147" i="71"/>
  <c r="AQ147" i="71"/>
  <c r="AU147" i="71" s="1"/>
  <c r="AO147" i="71"/>
  <c r="AL147" i="71"/>
  <c r="AH147" i="71"/>
  <c r="CD147" i="71"/>
  <c r="AD147" i="71"/>
  <c r="CC147" i="71"/>
  <c r="Z147" i="71"/>
  <c r="CB147" i="71" s="1"/>
  <c r="V147" i="71"/>
  <c r="CA147" i="71" s="1"/>
  <c r="R147" i="71"/>
  <c r="BZ147" i="71"/>
  <c r="N147" i="71"/>
  <c r="BY147" i="71"/>
  <c r="J147" i="71"/>
  <c r="BX147" i="71" s="1"/>
  <c r="F147" i="71"/>
  <c r="BW147" i="71" s="1"/>
  <c r="A147" i="71"/>
  <c r="BO146" i="71"/>
  <c r="BN146" i="71"/>
  <c r="BM146" i="71"/>
  <c r="BL146" i="71"/>
  <c r="BK146" i="71"/>
  <c r="BJ146" i="71"/>
  <c r="BI146" i="71"/>
  <c r="BH146" i="71"/>
  <c r="BG146" i="71"/>
  <c r="AT146" i="71"/>
  <c r="AQ146" i="71"/>
  <c r="AU146" i="71" s="1"/>
  <c r="AO146" i="71"/>
  <c r="AL146" i="71"/>
  <c r="CE146" i="71" s="1"/>
  <c r="AH146" i="71"/>
  <c r="CD146" i="71" s="1"/>
  <c r="AD146" i="71"/>
  <c r="CC146" i="71" s="1"/>
  <c r="Z146" i="71"/>
  <c r="CB146" i="71"/>
  <c r="V146" i="71"/>
  <c r="CA146" i="71" s="1"/>
  <c r="R146" i="71"/>
  <c r="BZ146" i="71"/>
  <c r="N146" i="71"/>
  <c r="BY146" i="71" s="1"/>
  <c r="J146" i="71"/>
  <c r="BX146" i="71" s="1"/>
  <c r="F146" i="71"/>
  <c r="BW146" i="71" s="1"/>
  <c r="A146" i="71"/>
  <c r="BO145" i="71"/>
  <c r="BN145" i="71"/>
  <c r="BM145" i="71"/>
  <c r="BL145" i="71"/>
  <c r="BK145" i="71"/>
  <c r="BJ145" i="71"/>
  <c r="BI145" i="71"/>
  <c r="BH145" i="71"/>
  <c r="BG145" i="71"/>
  <c r="AT145" i="71"/>
  <c r="AQ145" i="71"/>
  <c r="AO145" i="71"/>
  <c r="AL145" i="71"/>
  <c r="CE145" i="71"/>
  <c r="AH145" i="71"/>
  <c r="CD145" i="71"/>
  <c r="AD145" i="71"/>
  <c r="CC145" i="71" s="1"/>
  <c r="Z145" i="71"/>
  <c r="CB145" i="71" s="1"/>
  <c r="V145" i="71"/>
  <c r="CA145" i="71" s="1"/>
  <c r="R145" i="71"/>
  <c r="BZ145" i="71" s="1"/>
  <c r="N145" i="71"/>
  <c r="BY145" i="71"/>
  <c r="BR145" i="71" s="1"/>
  <c r="J145" i="71"/>
  <c r="BX145" i="71" s="1"/>
  <c r="F145" i="71"/>
  <c r="BW145" i="71" s="1"/>
  <c r="A145" i="71"/>
  <c r="BO144" i="71"/>
  <c r="BN144" i="71"/>
  <c r="BM144" i="71"/>
  <c r="BL144" i="71"/>
  <c r="BK144" i="71"/>
  <c r="BJ144" i="71"/>
  <c r="BI144" i="71"/>
  <c r="BH144" i="71"/>
  <c r="BG144" i="71"/>
  <c r="AT144" i="71"/>
  <c r="AQ144" i="71"/>
  <c r="AY144" i="71" s="1"/>
  <c r="AO144" i="71"/>
  <c r="AL144" i="71"/>
  <c r="CE144" i="71"/>
  <c r="AH144" i="71"/>
  <c r="CD144" i="71" s="1"/>
  <c r="AD144" i="71"/>
  <c r="CC144" i="71" s="1"/>
  <c r="Z144" i="71"/>
  <c r="CB144" i="71" s="1"/>
  <c r="V144" i="71"/>
  <c r="CA144" i="71"/>
  <c r="R144" i="71"/>
  <c r="BZ144" i="71" s="1"/>
  <c r="BR144" i="71" s="1"/>
  <c r="N144" i="71"/>
  <c r="BY144" i="71"/>
  <c r="J144" i="71"/>
  <c r="BX144" i="71" s="1"/>
  <c r="F144" i="71"/>
  <c r="BW144" i="71" s="1"/>
  <c r="A144" i="71"/>
  <c r="BZ143" i="71"/>
  <c r="BO143" i="71"/>
  <c r="BN143" i="71"/>
  <c r="BM143" i="71"/>
  <c r="BL143" i="71"/>
  <c r="BK143" i="71"/>
  <c r="BJ143" i="71"/>
  <c r="BI143" i="71"/>
  <c r="BH143" i="71"/>
  <c r="BG143" i="71"/>
  <c r="AU143" i="71"/>
  <c r="AT143" i="71"/>
  <c r="AQ143" i="71"/>
  <c r="AO143" i="71"/>
  <c r="AL143" i="71"/>
  <c r="CE143" i="71"/>
  <c r="AH143" i="71"/>
  <c r="AR143" i="71" s="1"/>
  <c r="CD143" i="71"/>
  <c r="AD143" i="71"/>
  <c r="CC143" i="71" s="1"/>
  <c r="Z143" i="71"/>
  <c r="CB143" i="71" s="1"/>
  <c r="V143" i="71"/>
  <c r="CA143" i="71"/>
  <c r="R143" i="71"/>
  <c r="N143" i="71"/>
  <c r="BY143" i="71"/>
  <c r="J143" i="71"/>
  <c r="BX143" i="71" s="1"/>
  <c r="F143" i="71"/>
  <c r="BW143" i="71"/>
  <c r="A143" i="71"/>
  <c r="BO142" i="71"/>
  <c r="BN142" i="71"/>
  <c r="BM142" i="71"/>
  <c r="BL142" i="71"/>
  <c r="BK142" i="71"/>
  <c r="BJ142" i="71"/>
  <c r="BI142" i="71"/>
  <c r="BH142" i="71"/>
  <c r="BG142" i="71"/>
  <c r="AT142" i="71"/>
  <c r="AQ142" i="71"/>
  <c r="AU142" i="71"/>
  <c r="AO142" i="71"/>
  <c r="AL142" i="71"/>
  <c r="CE142" i="71" s="1"/>
  <c r="AH142" i="71"/>
  <c r="CD142" i="71" s="1"/>
  <c r="AD142" i="71"/>
  <c r="CC142" i="71" s="1"/>
  <c r="Z142" i="71"/>
  <c r="CB142" i="71"/>
  <c r="V142" i="71"/>
  <c r="CA142" i="71" s="1"/>
  <c r="R142" i="71"/>
  <c r="BZ142" i="71" s="1"/>
  <c r="N142" i="71"/>
  <c r="BY142" i="71" s="1"/>
  <c r="J142" i="71"/>
  <c r="BX142" i="71" s="1"/>
  <c r="F142" i="71"/>
  <c r="A142" i="71"/>
  <c r="BO141" i="71"/>
  <c r="BN141" i="71"/>
  <c r="BB141" i="71" s="1"/>
  <c r="BM141" i="71"/>
  <c r="BL141" i="71"/>
  <c r="BK141" i="71"/>
  <c r="BJ141" i="71"/>
  <c r="BI141" i="71"/>
  <c r="BH141" i="71"/>
  <c r="BG141" i="71"/>
  <c r="AT141" i="71"/>
  <c r="AQ141" i="71"/>
  <c r="AO141" i="71"/>
  <c r="AL141" i="71"/>
  <c r="CE141" i="71" s="1"/>
  <c r="AH141" i="71"/>
  <c r="CD141" i="71"/>
  <c r="AD141" i="71"/>
  <c r="CC141" i="71"/>
  <c r="Z141" i="71"/>
  <c r="CB141" i="71" s="1"/>
  <c r="V141" i="71"/>
  <c r="CA141" i="71" s="1"/>
  <c r="R141" i="71"/>
  <c r="BZ141" i="71"/>
  <c r="N141" i="71"/>
  <c r="BY141" i="71"/>
  <c r="J141" i="71"/>
  <c r="BX141" i="71" s="1"/>
  <c r="F141" i="71"/>
  <c r="BW141" i="71" s="1"/>
  <c r="A141" i="71"/>
  <c r="BO140" i="71"/>
  <c r="BN140" i="71"/>
  <c r="BM140" i="71"/>
  <c r="BL140" i="71"/>
  <c r="BK140" i="71"/>
  <c r="BJ140" i="71"/>
  <c r="BI140" i="71"/>
  <c r="BH140" i="71"/>
  <c r="BG140" i="71"/>
  <c r="AY140" i="71"/>
  <c r="AT140" i="71"/>
  <c r="AQ140" i="71"/>
  <c r="AO140" i="71"/>
  <c r="AL140" i="71"/>
  <c r="CE140" i="71"/>
  <c r="AH140" i="71"/>
  <c r="CD140" i="71" s="1"/>
  <c r="AD140" i="71"/>
  <c r="CC140" i="71"/>
  <c r="Z140" i="71"/>
  <c r="CB140" i="71" s="1"/>
  <c r="V140" i="71"/>
  <c r="CA140" i="71" s="1"/>
  <c r="R140" i="71"/>
  <c r="BZ140" i="71"/>
  <c r="N140" i="71"/>
  <c r="BY140" i="71" s="1"/>
  <c r="J140" i="71"/>
  <c r="BX140" i="71" s="1"/>
  <c r="F140" i="71"/>
  <c r="BW140" i="71" s="1"/>
  <c r="A140" i="71"/>
  <c r="BO139" i="71"/>
  <c r="BN139" i="71"/>
  <c r="BM139" i="71"/>
  <c r="BL139" i="71"/>
  <c r="BK139" i="71"/>
  <c r="BJ139" i="71"/>
  <c r="BI139" i="71"/>
  <c r="BH139" i="71"/>
  <c r="BG139" i="71"/>
  <c r="BE139" i="71" s="1"/>
  <c r="AT139" i="71"/>
  <c r="AQ139" i="71"/>
  <c r="AU139" i="71" s="1"/>
  <c r="AO139" i="71"/>
  <c r="AL139" i="71"/>
  <c r="CE139" i="71" s="1"/>
  <c r="AH139" i="71"/>
  <c r="CD139" i="71"/>
  <c r="AD139" i="71"/>
  <c r="CC139" i="71" s="1"/>
  <c r="Z139" i="71"/>
  <c r="CB139" i="71" s="1"/>
  <c r="V139" i="71"/>
  <c r="CA139" i="71" s="1"/>
  <c r="R139" i="71"/>
  <c r="BZ139" i="71"/>
  <c r="N139" i="71"/>
  <c r="BY139" i="71" s="1"/>
  <c r="J139" i="71"/>
  <c r="BX139" i="71" s="1"/>
  <c r="F139" i="71"/>
  <c r="BW139" i="71"/>
  <c r="A139" i="71"/>
  <c r="BO138" i="71"/>
  <c r="BN138" i="71"/>
  <c r="BM138" i="71"/>
  <c r="BL138" i="71"/>
  <c r="BK138" i="71"/>
  <c r="BJ138" i="71"/>
  <c r="BI138" i="71"/>
  <c r="BH138" i="71"/>
  <c r="BG138" i="71"/>
  <c r="AT138" i="71"/>
  <c r="AQ138" i="71"/>
  <c r="AU138" i="71" s="1"/>
  <c r="AO138" i="71"/>
  <c r="AL138" i="71"/>
  <c r="CE138" i="71"/>
  <c r="AH138" i="71"/>
  <c r="CD138" i="71"/>
  <c r="AD138" i="71"/>
  <c r="CC138" i="71" s="1"/>
  <c r="Z138" i="71"/>
  <c r="CB138" i="71" s="1"/>
  <c r="V138" i="71"/>
  <c r="CA138" i="71" s="1"/>
  <c r="R138" i="71"/>
  <c r="BZ138" i="71"/>
  <c r="N138" i="71"/>
  <c r="BY138" i="71" s="1"/>
  <c r="J138" i="71"/>
  <c r="BX138" i="71" s="1"/>
  <c r="F138" i="71"/>
  <c r="BW138" i="71"/>
  <c r="A138" i="71"/>
  <c r="BO137" i="71"/>
  <c r="BN137" i="71"/>
  <c r="BM137" i="71"/>
  <c r="BL137" i="71"/>
  <c r="BK137" i="71"/>
  <c r="BJ137" i="71"/>
  <c r="BI137" i="71"/>
  <c r="BH137" i="71"/>
  <c r="BG137" i="71"/>
  <c r="AT137" i="71"/>
  <c r="AQ137" i="71"/>
  <c r="AY137" i="71" s="1"/>
  <c r="AO137" i="71"/>
  <c r="AL137" i="71"/>
  <c r="CE137" i="71" s="1"/>
  <c r="AH137" i="71"/>
  <c r="CD137" i="71" s="1"/>
  <c r="AD137" i="71"/>
  <c r="CC137" i="71" s="1"/>
  <c r="Z137" i="71"/>
  <c r="CB137" i="71"/>
  <c r="V137" i="71"/>
  <c r="CA137" i="71"/>
  <c r="R137" i="71"/>
  <c r="BZ137" i="71" s="1"/>
  <c r="N137" i="71"/>
  <c r="BY137" i="71" s="1"/>
  <c r="J137" i="71"/>
  <c r="BX137" i="71"/>
  <c r="F137" i="71"/>
  <c r="BW137" i="71"/>
  <c r="A137" i="71"/>
  <c r="BO136" i="71"/>
  <c r="BN136" i="71"/>
  <c r="BM136" i="71"/>
  <c r="BL136" i="71"/>
  <c r="BK136" i="71"/>
  <c r="BJ136" i="71"/>
  <c r="BI136" i="71"/>
  <c r="BH136" i="71"/>
  <c r="BG136" i="71"/>
  <c r="BE136" i="71" s="1"/>
  <c r="AT136" i="71"/>
  <c r="AQ136" i="71"/>
  <c r="AO136" i="71"/>
  <c r="AL136" i="71"/>
  <c r="CE136" i="71" s="1"/>
  <c r="AH136" i="71"/>
  <c r="CD136" i="71" s="1"/>
  <c r="AD136" i="71"/>
  <c r="CC136" i="71" s="1"/>
  <c r="Z136" i="71"/>
  <c r="CB136" i="71"/>
  <c r="V136" i="71"/>
  <c r="CA136" i="71"/>
  <c r="R136" i="71"/>
  <c r="BZ136" i="71" s="1"/>
  <c r="N136" i="71"/>
  <c r="BY136" i="71" s="1"/>
  <c r="J136" i="71"/>
  <c r="BX136" i="71"/>
  <c r="F136" i="71"/>
  <c r="BW136" i="71"/>
  <c r="A136" i="71"/>
  <c r="BO135" i="71"/>
  <c r="BN135" i="71"/>
  <c r="BM135" i="71"/>
  <c r="BL135" i="71"/>
  <c r="BK135" i="71"/>
  <c r="BJ135" i="71"/>
  <c r="BI135" i="71"/>
  <c r="BH135" i="71"/>
  <c r="BG135" i="71"/>
  <c r="AT135" i="71"/>
  <c r="AQ135" i="71"/>
  <c r="AU135" i="71" s="1"/>
  <c r="AO135" i="71"/>
  <c r="AL135" i="71"/>
  <c r="CE135" i="71"/>
  <c r="AH135" i="71"/>
  <c r="CD135" i="71" s="1"/>
  <c r="BT135" i="71" s="1"/>
  <c r="AD135" i="71"/>
  <c r="CC135" i="71" s="1"/>
  <c r="Z135" i="71"/>
  <c r="CB135" i="71"/>
  <c r="V135" i="71"/>
  <c r="CA135" i="71"/>
  <c r="R135" i="71"/>
  <c r="BZ135" i="71" s="1"/>
  <c r="N135" i="71"/>
  <c r="BY135" i="71" s="1"/>
  <c r="J135" i="71"/>
  <c r="BX135" i="71"/>
  <c r="F135" i="71"/>
  <c r="BW135" i="71"/>
  <c r="A135" i="71"/>
  <c r="BO134" i="71"/>
  <c r="BN134" i="71"/>
  <c r="BM134" i="71"/>
  <c r="BL134" i="71"/>
  <c r="BK134" i="71"/>
  <c r="BJ134" i="71"/>
  <c r="BI134" i="71"/>
  <c r="BH134" i="71"/>
  <c r="BG134" i="71"/>
  <c r="AT134" i="71"/>
  <c r="AQ134" i="71"/>
  <c r="AU134" i="71" s="1"/>
  <c r="AO134" i="71"/>
  <c r="AL134" i="71"/>
  <c r="CE134" i="71"/>
  <c r="AH134" i="71"/>
  <c r="CD134" i="71" s="1"/>
  <c r="AD134" i="71"/>
  <c r="CC134" i="71" s="1"/>
  <c r="Z134" i="71"/>
  <c r="CB134" i="71"/>
  <c r="V134" i="71"/>
  <c r="CA134" i="71"/>
  <c r="R134" i="71"/>
  <c r="BZ134" i="71" s="1"/>
  <c r="N134" i="71"/>
  <c r="BY134" i="71" s="1"/>
  <c r="J134" i="71"/>
  <c r="BX134" i="71"/>
  <c r="F134" i="71"/>
  <c r="A134" i="71"/>
  <c r="CE133" i="71"/>
  <c r="BO133" i="71"/>
  <c r="BN133" i="71"/>
  <c r="BM133" i="71"/>
  <c r="BL133" i="71"/>
  <c r="BK133" i="71"/>
  <c r="BJ133" i="71"/>
  <c r="BI133" i="71"/>
  <c r="BH133" i="71"/>
  <c r="BG133" i="71"/>
  <c r="BC133" i="71" s="1"/>
  <c r="AT133" i="71"/>
  <c r="AQ133" i="71"/>
  <c r="AY133" i="71"/>
  <c r="AO133" i="71"/>
  <c r="AL133" i="71"/>
  <c r="AH133" i="71"/>
  <c r="CD133" i="71" s="1"/>
  <c r="AD133" i="71"/>
  <c r="CC133" i="71" s="1"/>
  <c r="Z133" i="71"/>
  <c r="CB133" i="71"/>
  <c r="V133" i="71"/>
  <c r="CA133" i="71"/>
  <c r="R133" i="71"/>
  <c r="BZ133" i="71" s="1"/>
  <c r="N133" i="71"/>
  <c r="BY133" i="71" s="1"/>
  <c r="J133" i="71"/>
  <c r="BX133" i="71"/>
  <c r="F133" i="71"/>
  <c r="BW133" i="71" s="1"/>
  <c r="BQ133" i="71" s="1"/>
  <c r="A133" i="71"/>
  <c r="BO132" i="71"/>
  <c r="BN132" i="71"/>
  <c r="BM132" i="71"/>
  <c r="BL132" i="71"/>
  <c r="BK132" i="71"/>
  <c r="BJ132" i="71"/>
  <c r="BI132" i="71"/>
  <c r="BH132" i="71"/>
  <c r="BG132" i="71"/>
  <c r="AT132" i="71"/>
  <c r="AQ132" i="71"/>
  <c r="AO132" i="71"/>
  <c r="AL132" i="71"/>
  <c r="CE132" i="71" s="1"/>
  <c r="AH132" i="71"/>
  <c r="CD132" i="71" s="1"/>
  <c r="AD132" i="71"/>
  <c r="CC132" i="71" s="1"/>
  <c r="Z132" i="71"/>
  <c r="CB132" i="71"/>
  <c r="V132" i="71"/>
  <c r="CA132" i="71"/>
  <c r="R132" i="71"/>
  <c r="BZ132" i="71" s="1"/>
  <c r="N132" i="71"/>
  <c r="BY132" i="71" s="1"/>
  <c r="J132" i="71"/>
  <c r="BX132" i="71"/>
  <c r="F132" i="71"/>
  <c r="BW132" i="71" s="1"/>
  <c r="BQ132" i="71" s="1"/>
  <c r="A132" i="71"/>
  <c r="BO131" i="71"/>
  <c r="BN131" i="71"/>
  <c r="BM131" i="71"/>
  <c r="BL131" i="71"/>
  <c r="BK131" i="71"/>
  <c r="BJ131" i="71"/>
  <c r="BI131" i="71"/>
  <c r="BH131" i="71"/>
  <c r="BG131" i="71"/>
  <c r="BB131" i="71" s="1"/>
  <c r="AT131" i="71"/>
  <c r="AQ131" i="71"/>
  <c r="AW131" i="71"/>
  <c r="AU131" i="71"/>
  <c r="AO131" i="71"/>
  <c r="AL131" i="71"/>
  <c r="CE131" i="71" s="1"/>
  <c r="AH131" i="71"/>
  <c r="CD131" i="71"/>
  <c r="AD131" i="71"/>
  <c r="CC131" i="71" s="1"/>
  <c r="Z131" i="71"/>
  <c r="CB131" i="71" s="1"/>
  <c r="V131" i="71"/>
  <c r="CA131" i="71" s="1"/>
  <c r="R131" i="71"/>
  <c r="BZ131" i="71"/>
  <c r="N131" i="71"/>
  <c r="BY131" i="71"/>
  <c r="J131" i="71"/>
  <c r="BX131" i="71" s="1"/>
  <c r="F131" i="71"/>
  <c r="BW131" i="71" s="1"/>
  <c r="A131" i="71"/>
  <c r="BO130" i="71"/>
  <c r="BN130" i="71"/>
  <c r="BM130" i="71"/>
  <c r="BL130" i="71"/>
  <c r="BK130" i="71"/>
  <c r="BJ130" i="71"/>
  <c r="BI130" i="71"/>
  <c r="BH130" i="71"/>
  <c r="BG130" i="71"/>
  <c r="AT130" i="71"/>
  <c r="AQ130" i="71"/>
  <c r="AO130" i="71"/>
  <c r="AL130" i="71"/>
  <c r="CE130" i="71" s="1"/>
  <c r="AH130" i="71"/>
  <c r="CD130" i="71"/>
  <c r="AD130" i="71"/>
  <c r="CC130" i="71"/>
  <c r="Z130" i="71"/>
  <c r="CB130" i="71" s="1"/>
  <c r="V130" i="71"/>
  <c r="CA130" i="71" s="1"/>
  <c r="R130" i="71"/>
  <c r="BZ130" i="71"/>
  <c r="N130" i="71"/>
  <c r="BY130" i="71" s="1"/>
  <c r="BT130" i="71" s="1"/>
  <c r="J130" i="71"/>
  <c r="BX130" i="71" s="1"/>
  <c r="F130" i="71"/>
  <c r="BW130" i="71" s="1"/>
  <c r="A130" i="71"/>
  <c r="BO129" i="71"/>
  <c r="BN129" i="71"/>
  <c r="BM129" i="71"/>
  <c r="BL129" i="71"/>
  <c r="BK129" i="71"/>
  <c r="BJ129" i="71"/>
  <c r="BI129" i="71"/>
  <c r="BH129" i="71"/>
  <c r="BG129" i="71"/>
  <c r="AY129" i="71"/>
  <c r="AT129" i="71"/>
  <c r="AQ129" i="71"/>
  <c r="AV129" i="71" s="1"/>
  <c r="AO129" i="71"/>
  <c r="AL129" i="71"/>
  <c r="CE129" i="71"/>
  <c r="AH129" i="71"/>
  <c r="CD129" i="71" s="1"/>
  <c r="AD129" i="71"/>
  <c r="CC129" i="71" s="1"/>
  <c r="Z129" i="71"/>
  <c r="CB129" i="71" s="1"/>
  <c r="V129" i="71"/>
  <c r="CA129" i="71"/>
  <c r="R129" i="71"/>
  <c r="BZ129" i="71" s="1"/>
  <c r="N129" i="71"/>
  <c r="BY129" i="71" s="1"/>
  <c r="J129" i="71"/>
  <c r="BX129" i="71" s="1"/>
  <c r="F129" i="71"/>
  <c r="A129" i="71"/>
  <c r="BO128" i="71"/>
  <c r="BN128" i="71"/>
  <c r="BM128" i="71"/>
  <c r="BL128" i="71"/>
  <c r="BK128" i="71"/>
  <c r="BJ128" i="71"/>
  <c r="BI128" i="71"/>
  <c r="BB128" i="71" s="1"/>
  <c r="BH128" i="71"/>
  <c r="BG128" i="71"/>
  <c r="AT128" i="71"/>
  <c r="AQ128" i="71"/>
  <c r="AO128" i="71"/>
  <c r="AL128" i="71"/>
  <c r="CE128" i="71"/>
  <c r="AH128" i="71"/>
  <c r="CD128" i="71" s="1"/>
  <c r="AD128" i="71"/>
  <c r="CC128" i="71"/>
  <c r="Z128" i="71"/>
  <c r="CB128" i="71" s="1"/>
  <c r="V128" i="71"/>
  <c r="CA128" i="71"/>
  <c r="R128" i="71"/>
  <c r="BZ128" i="71"/>
  <c r="N128" i="71"/>
  <c r="BY128" i="71"/>
  <c r="J128" i="71"/>
  <c r="BX128" i="71" s="1"/>
  <c r="F128" i="71"/>
  <c r="BW128" i="71"/>
  <c r="A128" i="71"/>
  <c r="BZ127" i="71"/>
  <c r="BO127" i="71"/>
  <c r="BN127" i="71"/>
  <c r="BM127" i="71"/>
  <c r="BL127" i="71"/>
  <c r="BK127" i="71"/>
  <c r="BJ127" i="71"/>
  <c r="BI127" i="71"/>
  <c r="BH127" i="71"/>
  <c r="BC127" i="71" s="1"/>
  <c r="BG127" i="71"/>
  <c r="AT127" i="71"/>
  <c r="AQ127" i="71"/>
  <c r="AO127" i="71"/>
  <c r="AL127" i="71"/>
  <c r="CE127" i="71"/>
  <c r="AH127" i="71"/>
  <c r="CD127" i="71"/>
  <c r="AD127" i="71"/>
  <c r="CC127" i="71" s="1"/>
  <c r="Z127" i="71"/>
  <c r="CB127" i="71"/>
  <c r="V127" i="71"/>
  <c r="CA127" i="71"/>
  <c r="R127" i="71"/>
  <c r="N127" i="71"/>
  <c r="BY127" i="71" s="1"/>
  <c r="J127" i="71"/>
  <c r="BX127" i="71" s="1"/>
  <c r="F127" i="71"/>
  <c r="BW127" i="71"/>
  <c r="A127" i="71"/>
  <c r="BO126" i="71"/>
  <c r="BN126" i="71"/>
  <c r="BM126" i="71"/>
  <c r="BL126" i="71"/>
  <c r="BK126" i="71"/>
  <c r="BJ126" i="71"/>
  <c r="BI126" i="71"/>
  <c r="BH126" i="71"/>
  <c r="BG126" i="71"/>
  <c r="AT126" i="71"/>
  <c r="AQ126" i="71"/>
  <c r="AW126" i="71" s="1"/>
  <c r="AO126" i="71"/>
  <c r="AL126" i="71"/>
  <c r="CE126" i="71"/>
  <c r="AH126" i="71"/>
  <c r="CD126" i="71"/>
  <c r="AD126" i="71"/>
  <c r="CC126" i="71" s="1"/>
  <c r="Z126" i="71"/>
  <c r="CB126" i="71" s="1"/>
  <c r="V126" i="71"/>
  <c r="CA126" i="71"/>
  <c r="R126" i="71"/>
  <c r="BZ126" i="71" s="1"/>
  <c r="BT126" i="71" s="1"/>
  <c r="N126" i="71"/>
  <c r="BY126" i="71" s="1"/>
  <c r="J126" i="71"/>
  <c r="BX126" i="71" s="1"/>
  <c r="F126" i="71"/>
  <c r="BW126" i="71"/>
  <c r="A126" i="71"/>
  <c r="CA125" i="71"/>
  <c r="BO125" i="71"/>
  <c r="BN125" i="71"/>
  <c r="BM125" i="71"/>
  <c r="BL125" i="71"/>
  <c r="BK125" i="71"/>
  <c r="BJ125" i="71"/>
  <c r="BI125" i="71"/>
  <c r="BH125" i="71"/>
  <c r="BG125" i="71"/>
  <c r="AU125" i="71"/>
  <c r="AT125" i="71"/>
  <c r="AQ125" i="71"/>
  <c r="AO125" i="71"/>
  <c r="AL125" i="71"/>
  <c r="CE125" i="71"/>
  <c r="AH125" i="71"/>
  <c r="CD125" i="71"/>
  <c r="AD125" i="71"/>
  <c r="CC125" i="71" s="1"/>
  <c r="Z125" i="71"/>
  <c r="CB125" i="71"/>
  <c r="V125" i="71"/>
  <c r="R125" i="71"/>
  <c r="BZ125" i="71"/>
  <c r="N125" i="71"/>
  <c r="J125" i="71"/>
  <c r="BX125" i="71" s="1"/>
  <c r="F125" i="71"/>
  <c r="BW125" i="71"/>
  <c r="A125" i="71"/>
  <c r="BO124" i="71"/>
  <c r="BN124" i="71"/>
  <c r="BM124" i="71"/>
  <c r="BL124" i="71"/>
  <c r="BK124" i="71"/>
  <c r="BJ124" i="71"/>
  <c r="BI124" i="71"/>
  <c r="BH124" i="71"/>
  <c r="BG124" i="71"/>
  <c r="AT124" i="71"/>
  <c r="AQ124" i="71"/>
  <c r="AY124" i="71" s="1"/>
  <c r="AO124" i="71"/>
  <c r="AL124" i="71"/>
  <c r="CE124" i="71"/>
  <c r="AH124" i="71"/>
  <c r="CD124" i="71"/>
  <c r="AD124" i="71"/>
  <c r="CC124" i="71"/>
  <c r="Z124" i="71"/>
  <c r="CB124" i="71" s="1"/>
  <c r="V124" i="71"/>
  <c r="CA124" i="71"/>
  <c r="R124" i="71"/>
  <c r="BZ124" i="71"/>
  <c r="N124" i="71"/>
  <c r="BY124" i="71" s="1"/>
  <c r="J124" i="71"/>
  <c r="BX124" i="71" s="1"/>
  <c r="F124" i="71"/>
  <c r="BW124" i="71"/>
  <c r="A124" i="71"/>
  <c r="BO123" i="71"/>
  <c r="BN123" i="71"/>
  <c r="BM123" i="71"/>
  <c r="BL123" i="71"/>
  <c r="BK123" i="71"/>
  <c r="BJ123" i="71"/>
  <c r="BI123" i="71"/>
  <c r="BH123" i="71"/>
  <c r="BB123" i="71" s="1"/>
  <c r="BG123" i="71"/>
  <c r="AT123" i="71"/>
  <c r="AQ123" i="71"/>
  <c r="AY123" i="71" s="1"/>
  <c r="AO123" i="71"/>
  <c r="AL123" i="71"/>
  <c r="CE123" i="71"/>
  <c r="AH123" i="71"/>
  <c r="CD123" i="71"/>
  <c r="AD123" i="71"/>
  <c r="CC123" i="71"/>
  <c r="Z123" i="71"/>
  <c r="CB123" i="71"/>
  <c r="V123" i="71"/>
  <c r="CA123" i="71"/>
  <c r="R123" i="71"/>
  <c r="BZ123" i="71"/>
  <c r="N123" i="71"/>
  <c r="BY123" i="71"/>
  <c r="J123" i="71"/>
  <c r="BX123" i="71"/>
  <c r="F123" i="71"/>
  <c r="BW123" i="71"/>
  <c r="A123" i="71"/>
  <c r="BW122" i="71"/>
  <c r="BO122" i="71"/>
  <c r="BN122" i="71"/>
  <c r="BM122" i="71"/>
  <c r="BL122" i="71"/>
  <c r="BK122" i="71"/>
  <c r="BJ122" i="71"/>
  <c r="BI122" i="71"/>
  <c r="BH122" i="71"/>
  <c r="BG122" i="71"/>
  <c r="AT122" i="71"/>
  <c r="AQ122" i="71"/>
  <c r="AU122" i="71" s="1"/>
  <c r="AO122" i="71"/>
  <c r="AL122" i="71"/>
  <c r="CE122" i="71"/>
  <c r="AH122" i="71"/>
  <c r="CD122" i="71" s="1"/>
  <c r="AD122" i="71"/>
  <c r="CC122" i="71"/>
  <c r="Z122" i="71"/>
  <c r="CB122" i="71" s="1"/>
  <c r="V122" i="71"/>
  <c r="CA122" i="71"/>
  <c r="R122" i="71"/>
  <c r="N122" i="71"/>
  <c r="BY122" i="71" s="1"/>
  <c r="J122" i="71"/>
  <c r="BX122" i="71"/>
  <c r="F122" i="71"/>
  <c r="A122" i="71"/>
  <c r="CE121" i="71"/>
  <c r="BO121" i="71"/>
  <c r="BN121" i="71"/>
  <c r="BM121" i="71"/>
  <c r="BL121" i="71"/>
  <c r="BK121" i="71"/>
  <c r="BJ121" i="71"/>
  <c r="BI121" i="71"/>
  <c r="BH121" i="71"/>
  <c r="BG121" i="71"/>
  <c r="AT121" i="71"/>
  <c r="AQ121" i="71"/>
  <c r="AU121" i="71"/>
  <c r="AO121" i="71"/>
  <c r="AL121" i="71"/>
  <c r="AH121" i="71"/>
  <c r="CD121" i="71"/>
  <c r="AD121" i="71"/>
  <c r="CC121" i="71"/>
  <c r="Z121" i="71"/>
  <c r="CB121" i="71"/>
  <c r="V121" i="71"/>
  <c r="CA121" i="71" s="1"/>
  <c r="R121" i="71"/>
  <c r="BZ121" i="71"/>
  <c r="N121" i="71"/>
  <c r="BY121" i="71"/>
  <c r="J121" i="71"/>
  <c r="BX121" i="71" s="1"/>
  <c r="F121" i="71"/>
  <c r="BW121" i="71" s="1"/>
  <c r="A121" i="71"/>
  <c r="BZ120" i="71"/>
  <c r="BO120" i="71"/>
  <c r="BN120" i="71"/>
  <c r="BM120" i="71"/>
  <c r="BL120" i="71"/>
  <c r="BK120" i="71"/>
  <c r="BJ120" i="71"/>
  <c r="BI120" i="71"/>
  <c r="BH120" i="71"/>
  <c r="BG120" i="71"/>
  <c r="AT120" i="71"/>
  <c r="AQ120" i="71"/>
  <c r="AO120" i="71"/>
  <c r="AL120" i="71"/>
  <c r="CE120" i="71" s="1"/>
  <c r="AH120" i="71"/>
  <c r="CD120" i="71"/>
  <c r="AD120" i="71"/>
  <c r="CC120" i="71"/>
  <c r="Z120" i="71"/>
  <c r="V120" i="71"/>
  <c r="CA120" i="71"/>
  <c r="R120" i="71"/>
  <c r="N120" i="71"/>
  <c r="BY120" i="71"/>
  <c r="J120" i="71"/>
  <c r="BX120" i="71"/>
  <c r="F120" i="71"/>
  <c r="BW120" i="71"/>
  <c r="A120" i="71"/>
  <c r="BO119" i="71"/>
  <c r="BN119" i="71"/>
  <c r="BM119" i="71"/>
  <c r="BL119" i="71"/>
  <c r="BK119" i="71"/>
  <c r="BJ119" i="71"/>
  <c r="BI119" i="71"/>
  <c r="BH119" i="71"/>
  <c r="BG119" i="71"/>
  <c r="AT119" i="71"/>
  <c r="AQ119" i="71"/>
  <c r="AO119" i="71"/>
  <c r="AL119" i="71"/>
  <c r="CE119" i="71" s="1"/>
  <c r="AH119" i="71"/>
  <c r="CD119" i="71" s="1"/>
  <c r="AD119" i="71"/>
  <c r="CC119" i="71"/>
  <c r="Z119" i="71"/>
  <c r="CB119" i="71"/>
  <c r="V119" i="71"/>
  <c r="CA119" i="71"/>
  <c r="R119" i="71"/>
  <c r="BZ119" i="71" s="1"/>
  <c r="N119" i="71"/>
  <c r="BY119" i="71"/>
  <c r="J119" i="71"/>
  <c r="BX119" i="71"/>
  <c r="F119" i="71"/>
  <c r="BW119" i="71" s="1"/>
  <c r="A119" i="71"/>
  <c r="BO118" i="71"/>
  <c r="BN118" i="71"/>
  <c r="BM118" i="71"/>
  <c r="BL118" i="71"/>
  <c r="BK118" i="71"/>
  <c r="BJ118" i="71"/>
  <c r="BI118" i="71"/>
  <c r="BH118" i="71"/>
  <c r="BG118" i="71"/>
  <c r="AT118" i="71"/>
  <c r="AQ118" i="71"/>
  <c r="AU118" i="71" s="1"/>
  <c r="AO118" i="71"/>
  <c r="AL118" i="71"/>
  <c r="CE118" i="71" s="1"/>
  <c r="AH118" i="71"/>
  <c r="CD118" i="71"/>
  <c r="AD118" i="71"/>
  <c r="CC118" i="71"/>
  <c r="Z118" i="71"/>
  <c r="CB118" i="71"/>
  <c r="V118" i="71"/>
  <c r="CA118" i="71" s="1"/>
  <c r="R118" i="71"/>
  <c r="BZ118" i="71" s="1"/>
  <c r="N118" i="71"/>
  <c r="BY118" i="71"/>
  <c r="J118" i="71"/>
  <c r="BX118" i="71" s="1"/>
  <c r="F118" i="71"/>
  <c r="A118" i="71"/>
  <c r="BO117" i="71"/>
  <c r="BN117" i="71"/>
  <c r="BM117" i="71"/>
  <c r="BL117" i="71"/>
  <c r="BK117" i="71"/>
  <c r="BJ117" i="71"/>
  <c r="BI117" i="71"/>
  <c r="BH117" i="71"/>
  <c r="BG117" i="71"/>
  <c r="AT117" i="71"/>
  <c r="AQ117" i="71"/>
  <c r="AU117" i="71"/>
  <c r="AO117" i="71"/>
  <c r="AL117" i="71"/>
  <c r="CE117" i="71" s="1"/>
  <c r="AH117" i="71"/>
  <c r="CD117" i="71" s="1"/>
  <c r="AD117" i="71"/>
  <c r="CC117" i="71"/>
  <c r="Z117" i="71"/>
  <c r="CB117" i="71"/>
  <c r="V117" i="71"/>
  <c r="CA117" i="71" s="1"/>
  <c r="R117" i="71"/>
  <c r="N117" i="71"/>
  <c r="BY117" i="71"/>
  <c r="J117" i="71"/>
  <c r="BX117" i="71" s="1"/>
  <c r="F117" i="71"/>
  <c r="BW117" i="71"/>
  <c r="A117" i="71"/>
  <c r="BO116" i="71"/>
  <c r="BN116" i="71"/>
  <c r="BM116" i="71"/>
  <c r="BL116" i="71"/>
  <c r="BK116" i="71"/>
  <c r="BJ116" i="71"/>
  <c r="BB116" i="71" s="1"/>
  <c r="BI116" i="71"/>
  <c r="BH116" i="71"/>
  <c r="BG116" i="71"/>
  <c r="AT116" i="71"/>
  <c r="AQ116" i="71"/>
  <c r="AY116" i="71" s="1"/>
  <c r="AO116" i="71"/>
  <c r="AL116" i="71"/>
  <c r="CE116" i="71" s="1"/>
  <c r="AH116" i="71"/>
  <c r="CD116" i="71" s="1"/>
  <c r="AD116" i="71"/>
  <c r="CC116" i="71"/>
  <c r="Z116" i="71"/>
  <c r="CB116" i="71"/>
  <c r="V116" i="71"/>
  <c r="CA116" i="71"/>
  <c r="R116" i="71"/>
  <c r="BZ116" i="71" s="1"/>
  <c r="N116" i="71"/>
  <c r="BY116" i="71"/>
  <c r="J116" i="71"/>
  <c r="BX116" i="71" s="1"/>
  <c r="F116" i="71"/>
  <c r="BW116" i="71" s="1"/>
  <c r="BQ116" i="71" s="1"/>
  <c r="A116" i="71"/>
  <c r="BO115" i="71"/>
  <c r="BN115" i="71"/>
  <c r="BM115" i="71"/>
  <c r="BL115" i="71"/>
  <c r="BK115" i="71"/>
  <c r="BJ115" i="71"/>
  <c r="BI115" i="71"/>
  <c r="BH115" i="71"/>
  <c r="BG115" i="71"/>
  <c r="AT115" i="71"/>
  <c r="AQ115" i="71"/>
  <c r="AY115" i="71" s="1"/>
  <c r="AO115" i="71"/>
  <c r="AL115" i="71"/>
  <c r="CE115" i="71" s="1"/>
  <c r="AH115" i="71"/>
  <c r="CD115" i="71"/>
  <c r="AD115" i="71"/>
  <c r="CC115" i="71"/>
  <c r="Z115" i="71"/>
  <c r="CB115" i="71" s="1"/>
  <c r="V115" i="71"/>
  <c r="CA115" i="71" s="1"/>
  <c r="R115" i="71"/>
  <c r="BZ115" i="71" s="1"/>
  <c r="N115" i="71"/>
  <c r="BY115" i="71"/>
  <c r="J115" i="71"/>
  <c r="BX115" i="71"/>
  <c r="F115" i="71"/>
  <c r="BW115" i="71" s="1"/>
  <c r="A115" i="71"/>
  <c r="CA114" i="71"/>
  <c r="BO114" i="71"/>
  <c r="BN114" i="71"/>
  <c r="BM114" i="71"/>
  <c r="BL114" i="71"/>
  <c r="BK114" i="71"/>
  <c r="BJ114" i="71"/>
  <c r="BI114" i="71"/>
  <c r="BH114" i="71"/>
  <c r="BG114" i="71"/>
  <c r="BE114" i="71"/>
  <c r="AT114" i="71"/>
  <c r="AQ114" i="71"/>
  <c r="AU114" i="71" s="1"/>
  <c r="AO114" i="71"/>
  <c r="AL114" i="71"/>
  <c r="CE114" i="71"/>
  <c r="AH114" i="71"/>
  <c r="CD114" i="71"/>
  <c r="AD114" i="71"/>
  <c r="CC114" i="71"/>
  <c r="Z114" i="71"/>
  <c r="CB114" i="71" s="1"/>
  <c r="V114" i="71"/>
  <c r="R114" i="71"/>
  <c r="BZ114" i="71"/>
  <c r="N114" i="71"/>
  <c r="J114" i="71"/>
  <c r="BX114" i="71"/>
  <c r="F114" i="71"/>
  <c r="BW114" i="71" s="1"/>
  <c r="A114" i="71"/>
  <c r="BZ113" i="71"/>
  <c r="BO113" i="71"/>
  <c r="BN113" i="71"/>
  <c r="BM113" i="71"/>
  <c r="BL113" i="71"/>
  <c r="BK113" i="71"/>
  <c r="BJ113" i="71"/>
  <c r="BI113" i="71"/>
  <c r="BH113" i="71"/>
  <c r="BD113" i="71"/>
  <c r="BG113" i="71"/>
  <c r="AT113" i="71"/>
  <c r="AQ113" i="71"/>
  <c r="AU113" i="71" s="1"/>
  <c r="AO113" i="71"/>
  <c r="AL113" i="71"/>
  <c r="CE113" i="71" s="1"/>
  <c r="AH113" i="71"/>
  <c r="CD113" i="71"/>
  <c r="AD113" i="71"/>
  <c r="CC113" i="71" s="1"/>
  <c r="Z113" i="71"/>
  <c r="CB113" i="71" s="1"/>
  <c r="V113" i="71"/>
  <c r="CA113" i="71" s="1"/>
  <c r="R113" i="71"/>
  <c r="N113" i="71"/>
  <c r="BY113" i="71"/>
  <c r="J113" i="71"/>
  <c r="BX113" i="71" s="1"/>
  <c r="F113" i="71"/>
  <c r="A113" i="71"/>
  <c r="BO112" i="71"/>
  <c r="BN112" i="71"/>
  <c r="BM112" i="71"/>
  <c r="BL112" i="71"/>
  <c r="BK112" i="71"/>
  <c r="BJ112" i="71"/>
  <c r="BI112" i="71"/>
  <c r="BH112" i="71"/>
  <c r="BG112" i="71"/>
  <c r="AT112" i="71"/>
  <c r="AQ112" i="71"/>
  <c r="AO112" i="71"/>
  <c r="AL112" i="71"/>
  <c r="CE112" i="71" s="1"/>
  <c r="AH112" i="71"/>
  <c r="CD112" i="71"/>
  <c r="AD112" i="71"/>
  <c r="CC112" i="71"/>
  <c r="Z112" i="71"/>
  <c r="CB112" i="71"/>
  <c r="V112" i="71"/>
  <c r="CA112" i="71" s="1"/>
  <c r="R112" i="71"/>
  <c r="BZ112" i="71"/>
  <c r="N112" i="71"/>
  <c r="BY112" i="71"/>
  <c r="J112" i="71"/>
  <c r="BX112" i="71"/>
  <c r="F112" i="71"/>
  <c r="BW112" i="71" s="1"/>
  <c r="BR112" i="71" s="1"/>
  <c r="A112" i="71"/>
  <c r="BO111" i="71"/>
  <c r="BN111" i="71"/>
  <c r="BM111" i="71"/>
  <c r="BL111" i="71"/>
  <c r="BK111" i="71"/>
  <c r="BJ111" i="71"/>
  <c r="BI111" i="71"/>
  <c r="BH111" i="71"/>
  <c r="BG111" i="71"/>
  <c r="AT111" i="71"/>
  <c r="AQ111" i="71"/>
  <c r="AO111" i="71"/>
  <c r="AL111" i="71"/>
  <c r="CE111" i="71" s="1"/>
  <c r="AH111" i="71"/>
  <c r="CD111" i="71" s="1"/>
  <c r="AD111" i="71"/>
  <c r="CC111" i="71"/>
  <c r="Z111" i="71"/>
  <c r="CB111" i="71"/>
  <c r="V111" i="71"/>
  <c r="CA111" i="71"/>
  <c r="R111" i="71"/>
  <c r="BZ111" i="71" s="1"/>
  <c r="N111" i="71"/>
  <c r="BY111" i="71"/>
  <c r="J111" i="71"/>
  <c r="BX111" i="71" s="1"/>
  <c r="F111" i="71"/>
  <c r="BW111" i="71" s="1"/>
  <c r="A111" i="71"/>
  <c r="CD110" i="71"/>
  <c r="BO110" i="71"/>
  <c r="BN110" i="71"/>
  <c r="BM110" i="71"/>
  <c r="BL110" i="71"/>
  <c r="BK110" i="71"/>
  <c r="BJ110" i="71"/>
  <c r="BI110" i="71"/>
  <c r="BD110" i="71"/>
  <c r="BH110" i="71"/>
  <c r="BG110" i="71"/>
  <c r="AU110" i="71"/>
  <c r="AT110" i="71"/>
  <c r="AQ110" i="71"/>
  <c r="AO110" i="71"/>
  <c r="AL110" i="71"/>
  <c r="CE110" i="71"/>
  <c r="AH110" i="71"/>
  <c r="AD110" i="71"/>
  <c r="CC110" i="71"/>
  <c r="Z110" i="71"/>
  <c r="CB110" i="71"/>
  <c r="V110" i="71"/>
  <c r="CA110" i="71"/>
  <c r="R110" i="71"/>
  <c r="BZ110" i="71" s="1"/>
  <c r="N110" i="71"/>
  <c r="BY110" i="71"/>
  <c r="J110" i="71"/>
  <c r="BX110" i="71"/>
  <c r="F110" i="71"/>
  <c r="A110" i="71"/>
  <c r="BO109" i="71"/>
  <c r="BN109" i="71"/>
  <c r="BM109" i="71"/>
  <c r="BL109" i="71"/>
  <c r="BK109" i="71"/>
  <c r="BJ109" i="71"/>
  <c r="BI109" i="71"/>
  <c r="BH109" i="71"/>
  <c r="BG109" i="71"/>
  <c r="AT109" i="71"/>
  <c r="AQ109" i="71"/>
  <c r="AU109" i="71"/>
  <c r="AO109" i="71"/>
  <c r="AL109" i="71"/>
  <c r="CE109" i="71" s="1"/>
  <c r="AH109" i="71"/>
  <c r="CD109" i="71"/>
  <c r="AD109" i="71"/>
  <c r="CC109" i="71"/>
  <c r="Z109" i="71"/>
  <c r="CB109" i="71" s="1"/>
  <c r="V109" i="71"/>
  <c r="CA109" i="71" s="1"/>
  <c r="R109" i="71"/>
  <c r="BZ109" i="71"/>
  <c r="N109" i="71"/>
  <c r="BY109" i="71"/>
  <c r="J109" i="71"/>
  <c r="BX109" i="71" s="1"/>
  <c r="F109" i="71"/>
  <c r="A109" i="71"/>
  <c r="CD108" i="71"/>
  <c r="BW108" i="71"/>
  <c r="BO108" i="71"/>
  <c r="BN108" i="71"/>
  <c r="BM108" i="71"/>
  <c r="BL108" i="71"/>
  <c r="BK108" i="71"/>
  <c r="BJ108" i="71"/>
  <c r="BI108" i="71"/>
  <c r="BH108" i="71"/>
  <c r="BB108" i="71" s="1"/>
  <c r="BG108" i="71"/>
  <c r="BC108" i="71" s="1"/>
  <c r="AT108" i="71"/>
  <c r="AQ108" i="71"/>
  <c r="AY108" i="71"/>
  <c r="AO108" i="71"/>
  <c r="AL108" i="71"/>
  <c r="CE108" i="71"/>
  <c r="AH108" i="71"/>
  <c r="AD108" i="71"/>
  <c r="CC108" i="71"/>
  <c r="Z108" i="71"/>
  <c r="CB108" i="71"/>
  <c r="V108" i="71"/>
  <c r="CA108" i="71"/>
  <c r="R108" i="71"/>
  <c r="BZ108" i="71" s="1"/>
  <c r="N108" i="71"/>
  <c r="BY108" i="71"/>
  <c r="J108" i="71"/>
  <c r="BX108" i="71"/>
  <c r="F108" i="71"/>
  <c r="A108" i="71"/>
  <c r="CE107" i="71"/>
  <c r="BO107" i="71"/>
  <c r="BN107" i="71"/>
  <c r="BM107" i="71"/>
  <c r="BL107" i="71"/>
  <c r="BK107" i="71"/>
  <c r="BJ107" i="71"/>
  <c r="BI107" i="71"/>
  <c r="BH107" i="71"/>
  <c r="BG107" i="71"/>
  <c r="AT107" i="71"/>
  <c r="AQ107" i="71"/>
  <c r="AY107" i="71"/>
  <c r="AO107" i="71"/>
  <c r="AL107" i="71"/>
  <c r="AH107" i="71"/>
  <c r="CD107" i="71" s="1"/>
  <c r="AD107" i="71"/>
  <c r="CC107" i="71"/>
  <c r="Z107" i="71"/>
  <c r="CB107" i="71"/>
  <c r="V107" i="71"/>
  <c r="CA107" i="71"/>
  <c r="R107" i="71"/>
  <c r="BZ107" i="71" s="1"/>
  <c r="N107" i="71"/>
  <c r="BY107" i="71"/>
  <c r="J107" i="71"/>
  <c r="BX107" i="71"/>
  <c r="F107" i="71"/>
  <c r="BW107" i="71" s="1"/>
  <c r="A107" i="71"/>
  <c r="CD106" i="71"/>
  <c r="BO106" i="71"/>
  <c r="BN106" i="71"/>
  <c r="BM106" i="71"/>
  <c r="BL106" i="71"/>
  <c r="BK106" i="71"/>
  <c r="BJ106" i="71"/>
  <c r="BI106" i="71"/>
  <c r="BD106" i="71" s="1"/>
  <c r="BH106" i="71"/>
  <c r="BG106" i="71"/>
  <c r="AT106" i="71"/>
  <c r="AQ106" i="71"/>
  <c r="AU106" i="71" s="1"/>
  <c r="AO106" i="71"/>
  <c r="AL106" i="71"/>
  <c r="CE106" i="71" s="1"/>
  <c r="AH106" i="71"/>
  <c r="AD106" i="71"/>
  <c r="CC106" i="71" s="1"/>
  <c r="Z106" i="71"/>
  <c r="CB106" i="71" s="1"/>
  <c r="V106" i="71"/>
  <c r="CA106" i="71"/>
  <c r="R106" i="71"/>
  <c r="BZ106" i="71" s="1"/>
  <c r="N106" i="71"/>
  <c r="BY106" i="71"/>
  <c r="J106" i="71"/>
  <c r="BX106" i="71"/>
  <c r="F106" i="71"/>
  <c r="BW106" i="71"/>
  <c r="A106" i="71"/>
  <c r="BO105" i="71"/>
  <c r="BN105" i="71"/>
  <c r="BM105" i="71"/>
  <c r="BL105" i="71"/>
  <c r="BK105" i="71"/>
  <c r="BJ105" i="71"/>
  <c r="BI105" i="71"/>
  <c r="BH105" i="71"/>
  <c r="BG105" i="71"/>
  <c r="BC105" i="71" s="1"/>
  <c r="AT105" i="71"/>
  <c r="AQ105" i="71"/>
  <c r="AU105" i="71"/>
  <c r="AO105" i="71"/>
  <c r="AL105" i="71"/>
  <c r="CE105" i="71"/>
  <c r="AH105" i="71"/>
  <c r="CD105" i="71"/>
  <c r="AD105" i="71"/>
  <c r="CC105" i="71" s="1"/>
  <c r="Z105" i="71"/>
  <c r="CB105" i="71" s="1"/>
  <c r="V105" i="71"/>
  <c r="CA105" i="71"/>
  <c r="R105" i="71"/>
  <c r="BZ105" i="71"/>
  <c r="N105" i="71"/>
  <c r="BY105" i="71" s="1"/>
  <c r="J105" i="71"/>
  <c r="BX105" i="71" s="1"/>
  <c r="F105" i="71"/>
  <c r="BW105" i="71"/>
  <c r="A105" i="71"/>
  <c r="BO104" i="71"/>
  <c r="BN104" i="71"/>
  <c r="BM104" i="71"/>
  <c r="BL104" i="71"/>
  <c r="BK104" i="71"/>
  <c r="BJ104" i="71"/>
  <c r="BI104" i="71"/>
  <c r="BH104" i="71"/>
  <c r="BG104" i="71"/>
  <c r="AT104" i="71"/>
  <c r="AQ104" i="71"/>
  <c r="AY104" i="71"/>
  <c r="AO104" i="71"/>
  <c r="AL104" i="71"/>
  <c r="CE104" i="71"/>
  <c r="AH104" i="71"/>
  <c r="CD104" i="71"/>
  <c r="AD104" i="71"/>
  <c r="CC104" i="71" s="1"/>
  <c r="Z104" i="71"/>
  <c r="CB104" i="71" s="1"/>
  <c r="V104" i="71"/>
  <c r="CA104" i="71"/>
  <c r="R104" i="71"/>
  <c r="BZ104" i="71"/>
  <c r="N104" i="71"/>
  <c r="BY104" i="71" s="1"/>
  <c r="J104" i="71"/>
  <c r="BX104" i="71" s="1"/>
  <c r="F104" i="71"/>
  <c r="BW104" i="71"/>
  <c r="A104" i="71"/>
  <c r="P93" i="71"/>
  <c r="AJ87" i="71" s="1"/>
  <c r="AF89" i="71"/>
  <c r="L89" i="71"/>
  <c r="D89" i="71"/>
  <c r="AM88" i="71"/>
  <c r="AI88" i="71"/>
  <c r="AE88" i="71"/>
  <c r="AA88" i="71"/>
  <c r="W88" i="71"/>
  <c r="S88" i="71"/>
  <c r="O88" i="71"/>
  <c r="K88" i="71"/>
  <c r="G88" i="71"/>
  <c r="AJ86" i="71"/>
  <c r="AF86" i="71"/>
  <c r="AF87" i="71"/>
  <c r="AB86" i="71"/>
  <c r="X86" i="71"/>
  <c r="P86" i="71"/>
  <c r="P87" i="71" s="1"/>
  <c r="L86" i="71"/>
  <c r="H86" i="71"/>
  <c r="D86" i="71"/>
  <c r="AP85" i="71"/>
  <c r="BO83" i="71"/>
  <c r="BN83" i="71"/>
  <c r="BM83" i="71"/>
  <c r="BL83" i="71"/>
  <c r="BK83" i="71"/>
  <c r="BJ83" i="71"/>
  <c r="BI83" i="71"/>
  <c r="BH83" i="71"/>
  <c r="BG83" i="71"/>
  <c r="AT83" i="71"/>
  <c r="AQ83" i="71"/>
  <c r="AY83" i="71"/>
  <c r="AO83" i="71"/>
  <c r="AL83" i="71"/>
  <c r="CE83" i="71"/>
  <c r="AH83" i="71"/>
  <c r="CD83" i="71" s="1"/>
  <c r="AD83" i="71"/>
  <c r="Z83" i="71"/>
  <c r="CB83" i="71"/>
  <c r="V83" i="71"/>
  <c r="CA83" i="71" s="1"/>
  <c r="R83" i="71"/>
  <c r="BZ83" i="71"/>
  <c r="N83" i="71"/>
  <c r="BY83" i="71"/>
  <c r="J83" i="71"/>
  <c r="BX83" i="71"/>
  <c r="F83" i="71"/>
  <c r="BW83" i="71" s="1"/>
  <c r="A83" i="71"/>
  <c r="CD82" i="71"/>
  <c r="BO82" i="71"/>
  <c r="BN82" i="71"/>
  <c r="BM82" i="71"/>
  <c r="BL82" i="71"/>
  <c r="BK82" i="71"/>
  <c r="BJ82" i="71"/>
  <c r="BI82" i="71"/>
  <c r="BH82" i="71"/>
  <c r="BG82" i="71"/>
  <c r="AT82" i="71"/>
  <c r="AQ82" i="71"/>
  <c r="AO82" i="71"/>
  <c r="AH82" i="71"/>
  <c r="AD82" i="71"/>
  <c r="CC82" i="71"/>
  <c r="Z82" i="71"/>
  <c r="CB82" i="71"/>
  <c r="V82" i="71"/>
  <c r="CA82" i="71" s="1"/>
  <c r="R82" i="71"/>
  <c r="BZ82" i="71"/>
  <c r="N82" i="71"/>
  <c r="BY82" i="71"/>
  <c r="J82" i="71"/>
  <c r="BX82" i="71" s="1"/>
  <c r="F82" i="71"/>
  <c r="A82" i="71"/>
  <c r="CA81" i="71"/>
  <c r="BO81" i="71"/>
  <c r="BN81" i="71"/>
  <c r="BM81" i="71"/>
  <c r="BL81" i="71"/>
  <c r="BK81" i="71"/>
  <c r="BJ81" i="71"/>
  <c r="BI81" i="71"/>
  <c r="BH81" i="71"/>
  <c r="BG81" i="71"/>
  <c r="AT81" i="71"/>
  <c r="AQ81" i="71"/>
  <c r="AU81" i="71"/>
  <c r="AO81" i="71"/>
  <c r="AH81" i="71"/>
  <c r="CD81" i="71" s="1"/>
  <c r="AD81" i="71"/>
  <c r="CC81" i="71"/>
  <c r="Z81" i="71"/>
  <c r="CB81" i="71"/>
  <c r="V81" i="71"/>
  <c r="R81" i="71"/>
  <c r="BZ81" i="71"/>
  <c r="N81" i="71"/>
  <c r="BY81" i="71"/>
  <c r="J81" i="71"/>
  <c r="BX81" i="71" s="1"/>
  <c r="F81" i="71"/>
  <c r="BW81" i="71"/>
  <c r="A81" i="71"/>
  <c r="BW80" i="71"/>
  <c r="BO80" i="71"/>
  <c r="BN80" i="71"/>
  <c r="BM80" i="71"/>
  <c r="BL80" i="71"/>
  <c r="BK80" i="71"/>
  <c r="BJ80" i="71"/>
  <c r="BI80" i="71"/>
  <c r="BH80" i="71"/>
  <c r="BG80" i="71"/>
  <c r="AT80" i="71"/>
  <c r="AQ80" i="71"/>
  <c r="AU80" i="71" s="1"/>
  <c r="AO80" i="71"/>
  <c r="AH80" i="71"/>
  <c r="CD80" i="71" s="1"/>
  <c r="AD80" i="71"/>
  <c r="CC80" i="71" s="1"/>
  <c r="Z80" i="71"/>
  <c r="CB80" i="71"/>
  <c r="V80" i="71"/>
  <c r="CA80" i="71"/>
  <c r="R80" i="71"/>
  <c r="BZ80" i="71" s="1"/>
  <c r="N80" i="71"/>
  <c r="BY80" i="71" s="1"/>
  <c r="J80" i="71"/>
  <c r="BX80" i="71"/>
  <c r="F80" i="71"/>
  <c r="A80" i="71"/>
  <c r="BO79" i="71"/>
  <c r="BN79" i="71"/>
  <c r="BM79" i="71"/>
  <c r="BL79" i="71"/>
  <c r="BK79" i="71"/>
  <c r="BJ79" i="71"/>
  <c r="BI79" i="71"/>
  <c r="BH79" i="71"/>
  <c r="BG79" i="71"/>
  <c r="AT79" i="71"/>
  <c r="AQ79" i="71"/>
  <c r="AU79" i="71" s="1"/>
  <c r="AO79" i="71"/>
  <c r="AH79" i="71"/>
  <c r="CD79" i="71" s="1"/>
  <c r="AD79" i="71"/>
  <c r="CC79" i="71"/>
  <c r="Z79" i="71"/>
  <c r="CB79" i="71"/>
  <c r="V79" i="71"/>
  <c r="CA79" i="71"/>
  <c r="R79" i="71"/>
  <c r="BZ79" i="71" s="1"/>
  <c r="N79" i="71"/>
  <c r="BY79" i="71"/>
  <c r="J79" i="71"/>
  <c r="BX79" i="71"/>
  <c r="F79" i="71"/>
  <c r="BW79" i="71"/>
  <c r="A79" i="71"/>
  <c r="BO78" i="71"/>
  <c r="BN78" i="71"/>
  <c r="BM78" i="71"/>
  <c r="BL78" i="71"/>
  <c r="BK78" i="71"/>
  <c r="BJ78" i="71"/>
  <c r="BC78" i="71" s="1"/>
  <c r="BI78" i="71"/>
  <c r="BH78" i="71"/>
  <c r="BG78" i="71"/>
  <c r="AT78" i="71"/>
  <c r="AQ78" i="71"/>
  <c r="AO78" i="71"/>
  <c r="AH78" i="71"/>
  <c r="CD78" i="71"/>
  <c r="AD78" i="71"/>
  <c r="CC78" i="71"/>
  <c r="Z78" i="71"/>
  <c r="CB78" i="71"/>
  <c r="V78" i="71"/>
  <c r="CA78" i="71" s="1"/>
  <c r="R78" i="71"/>
  <c r="BZ78" i="71"/>
  <c r="N78" i="71"/>
  <c r="BY78" i="71"/>
  <c r="J78" i="71"/>
  <c r="BX78" i="71"/>
  <c r="F78" i="71"/>
  <c r="BW78" i="71" s="1"/>
  <c r="A78" i="71"/>
  <c r="CI78" i="71" s="1"/>
  <c r="CM78" i="71"/>
  <c r="BO77" i="71"/>
  <c r="BN77" i="71"/>
  <c r="BM77" i="71"/>
  <c r="BL77" i="71"/>
  <c r="BK77" i="71"/>
  <c r="BB77" i="71" s="1"/>
  <c r="BJ77" i="71"/>
  <c r="BI77" i="71"/>
  <c r="BH77" i="71"/>
  <c r="BG77" i="71"/>
  <c r="AT77" i="71"/>
  <c r="AQ77" i="71"/>
  <c r="AY77" i="71"/>
  <c r="AO77" i="71"/>
  <c r="AH77" i="71"/>
  <c r="CD77" i="71"/>
  <c r="AD77" i="71"/>
  <c r="CC77" i="71" s="1"/>
  <c r="Z77" i="71"/>
  <c r="CB77" i="71" s="1"/>
  <c r="V77" i="71"/>
  <c r="CA77" i="71"/>
  <c r="R77" i="71"/>
  <c r="BZ77" i="71"/>
  <c r="N77" i="71"/>
  <c r="J77" i="71"/>
  <c r="BX77" i="71"/>
  <c r="F77" i="71"/>
  <c r="BW77" i="71"/>
  <c r="A77" i="71"/>
  <c r="BO76" i="71"/>
  <c r="BN76" i="71"/>
  <c r="BM76" i="71"/>
  <c r="BL76" i="71"/>
  <c r="BK76" i="71"/>
  <c r="BJ76" i="71"/>
  <c r="BI76" i="71"/>
  <c r="BH76" i="71"/>
  <c r="BG76" i="71"/>
  <c r="AT76" i="71"/>
  <c r="AQ76" i="71"/>
  <c r="AO76" i="71"/>
  <c r="AH76" i="71"/>
  <c r="CD76" i="71" s="1"/>
  <c r="AD76" i="71"/>
  <c r="CC76" i="71"/>
  <c r="Z76" i="71"/>
  <c r="CB76" i="71"/>
  <c r="V76" i="71"/>
  <c r="CA76" i="71" s="1"/>
  <c r="R76" i="71"/>
  <c r="BZ76" i="71" s="1"/>
  <c r="N76" i="71"/>
  <c r="BY76" i="71"/>
  <c r="J76" i="71"/>
  <c r="BX76" i="71"/>
  <c r="F76" i="71"/>
  <c r="A76" i="71"/>
  <c r="CJ76" i="71"/>
  <c r="CO76" i="71"/>
  <c r="BO75" i="71"/>
  <c r="BN75" i="71"/>
  <c r="BM75" i="71"/>
  <c r="BL75" i="71"/>
  <c r="BK75" i="71"/>
  <c r="BJ75" i="71"/>
  <c r="BI75" i="71"/>
  <c r="BH75" i="71"/>
  <c r="BG75" i="71"/>
  <c r="AT75" i="71"/>
  <c r="AQ75" i="71"/>
  <c r="AO75" i="71"/>
  <c r="AH75" i="71"/>
  <c r="CD75" i="71" s="1"/>
  <c r="AD75" i="71"/>
  <c r="CC75" i="71" s="1"/>
  <c r="Z75" i="71"/>
  <c r="CB75" i="71"/>
  <c r="V75" i="71"/>
  <c r="CA75" i="71"/>
  <c r="R75" i="71"/>
  <c r="N75" i="71"/>
  <c r="BY75" i="71"/>
  <c r="J75" i="71"/>
  <c r="BX75" i="71"/>
  <c r="F75" i="71"/>
  <c r="A75" i="71"/>
  <c r="BO74" i="71"/>
  <c r="BN74" i="71"/>
  <c r="BM74" i="71"/>
  <c r="BL74" i="71"/>
  <c r="BK74" i="71"/>
  <c r="BJ74" i="71"/>
  <c r="BI74" i="71"/>
  <c r="BE74" i="71" s="1"/>
  <c r="BH74" i="71"/>
  <c r="BG74" i="71"/>
  <c r="BB74" i="71" s="1"/>
  <c r="AT74" i="71"/>
  <c r="AQ74" i="71"/>
  <c r="AV74" i="71" s="1"/>
  <c r="AO74" i="71"/>
  <c r="AH74" i="71"/>
  <c r="CD74" i="71" s="1"/>
  <c r="AD74" i="71"/>
  <c r="CC74" i="71"/>
  <c r="Z74" i="71"/>
  <c r="CB74" i="71"/>
  <c r="V74" i="71"/>
  <c r="CA74" i="71"/>
  <c r="R74" i="71"/>
  <c r="BZ74" i="71" s="1"/>
  <c r="N74" i="71"/>
  <c r="BY74" i="71"/>
  <c r="J74" i="71"/>
  <c r="BX74" i="71"/>
  <c r="F74" i="71"/>
  <c r="A74" i="71"/>
  <c r="BO73" i="71"/>
  <c r="BN73" i="71"/>
  <c r="BM73" i="71"/>
  <c r="BL73" i="71"/>
  <c r="BK73" i="71"/>
  <c r="BJ73" i="71"/>
  <c r="BI73" i="71"/>
  <c r="BH73" i="71"/>
  <c r="BG73" i="71"/>
  <c r="AT73" i="71"/>
  <c r="AQ73" i="71"/>
  <c r="AO73" i="71"/>
  <c r="AH73" i="71"/>
  <c r="CD73" i="71"/>
  <c r="AD73" i="71"/>
  <c r="CC73" i="71"/>
  <c r="Z73" i="71"/>
  <c r="CB73" i="71" s="1"/>
  <c r="V73" i="71"/>
  <c r="CA73" i="71"/>
  <c r="R73" i="71"/>
  <c r="BZ73" i="71"/>
  <c r="N73" i="71"/>
  <c r="BY73" i="71"/>
  <c r="J73" i="71"/>
  <c r="BX73" i="71" s="1"/>
  <c r="F73" i="71"/>
  <c r="BW73" i="71"/>
  <c r="A73" i="71"/>
  <c r="BZ72" i="71"/>
  <c r="BO72" i="71"/>
  <c r="BN72" i="71"/>
  <c r="BM72" i="71"/>
  <c r="BL72" i="71"/>
  <c r="BJ72" i="71"/>
  <c r="BI72" i="71"/>
  <c r="BH72" i="71"/>
  <c r="BG72" i="71"/>
  <c r="AT72" i="71"/>
  <c r="AO72" i="71"/>
  <c r="AH72" i="71"/>
  <c r="CD72" i="71" s="1"/>
  <c r="AD72" i="71"/>
  <c r="CC72" i="71" s="1"/>
  <c r="Z72" i="71"/>
  <c r="CB72" i="71"/>
  <c r="V72" i="71"/>
  <c r="CA72" i="71"/>
  <c r="R72" i="71"/>
  <c r="N72" i="71"/>
  <c r="BY72" i="71"/>
  <c r="J72" i="71"/>
  <c r="BX72" i="71"/>
  <c r="F72" i="71"/>
  <c r="BW72" i="71" s="1"/>
  <c r="A72" i="71"/>
  <c r="BO71" i="71"/>
  <c r="BN71" i="71"/>
  <c r="BM71" i="71"/>
  <c r="BL71" i="71"/>
  <c r="BK71" i="71"/>
  <c r="BJ71" i="71"/>
  <c r="BI71" i="71"/>
  <c r="BH71" i="71"/>
  <c r="BG71" i="71"/>
  <c r="AT71" i="71"/>
  <c r="AQ71" i="71"/>
  <c r="AW71" i="71"/>
  <c r="AO71" i="71"/>
  <c r="AH71" i="71"/>
  <c r="CD71" i="71"/>
  <c r="AD71" i="71"/>
  <c r="CC71" i="71"/>
  <c r="Z71" i="71"/>
  <c r="CB71" i="71" s="1"/>
  <c r="V71" i="71"/>
  <c r="CA71" i="71" s="1"/>
  <c r="R71" i="71"/>
  <c r="BZ71" i="71"/>
  <c r="N71" i="71"/>
  <c r="BY71" i="71"/>
  <c r="J71" i="71"/>
  <c r="BX71" i="71" s="1"/>
  <c r="F71" i="71"/>
  <c r="A71" i="71"/>
  <c r="BO70" i="71"/>
  <c r="BN70" i="71"/>
  <c r="BE70" i="71" s="1"/>
  <c r="BM70" i="71"/>
  <c r="BL70" i="71"/>
  <c r="BK70" i="71"/>
  <c r="BJ70" i="71"/>
  <c r="BI70" i="71"/>
  <c r="BH70" i="71"/>
  <c r="BG70" i="71"/>
  <c r="AT70" i="71"/>
  <c r="AQ70" i="71"/>
  <c r="AO70" i="71"/>
  <c r="AH70" i="71"/>
  <c r="CD70" i="71" s="1"/>
  <c r="AD70" i="71"/>
  <c r="CC70" i="71" s="1"/>
  <c r="Z70" i="71"/>
  <c r="CB70" i="71"/>
  <c r="V70" i="71"/>
  <c r="CA70" i="71"/>
  <c r="R70" i="71"/>
  <c r="BZ70" i="71" s="1"/>
  <c r="N70" i="71"/>
  <c r="BY70" i="71" s="1"/>
  <c r="J70" i="71"/>
  <c r="BX70" i="71"/>
  <c r="F70" i="71"/>
  <c r="A70" i="71"/>
  <c r="BO69" i="71"/>
  <c r="BN69" i="71"/>
  <c r="BM69" i="71"/>
  <c r="BL69" i="71"/>
  <c r="BK69" i="71"/>
  <c r="BJ69" i="71"/>
  <c r="BI69" i="71"/>
  <c r="BH69" i="71"/>
  <c r="BG69" i="71"/>
  <c r="AT69" i="71"/>
  <c r="AQ69" i="71"/>
  <c r="AY69" i="71" s="1"/>
  <c r="AO69" i="71"/>
  <c r="AH69" i="71"/>
  <c r="CD69" i="71" s="1"/>
  <c r="AD69" i="71"/>
  <c r="CC69" i="71"/>
  <c r="Z69" i="71"/>
  <c r="CB69" i="71"/>
  <c r="V69" i="71"/>
  <c r="CA69" i="71"/>
  <c r="R69" i="71"/>
  <c r="N69" i="71"/>
  <c r="BY69" i="71"/>
  <c r="J69" i="71"/>
  <c r="BX69" i="71" s="1"/>
  <c r="F69" i="71"/>
  <c r="A69" i="71"/>
  <c r="CM69" i="71"/>
  <c r="CC68" i="71"/>
  <c r="BO68" i="71"/>
  <c r="BN68" i="71"/>
  <c r="BM68" i="71"/>
  <c r="BL68" i="71"/>
  <c r="BJ68" i="71"/>
  <c r="BI68" i="71"/>
  <c r="BH68" i="71"/>
  <c r="BG68" i="71"/>
  <c r="AO68" i="71"/>
  <c r="AH68" i="71"/>
  <c r="CD68" i="71" s="1"/>
  <c r="AD68" i="71"/>
  <c r="Z68" i="71"/>
  <c r="CB68" i="71" s="1"/>
  <c r="V68" i="71"/>
  <c r="CA68" i="71" s="1"/>
  <c r="R68" i="71"/>
  <c r="BZ68" i="71" s="1"/>
  <c r="N68" i="71"/>
  <c r="BY68" i="71" s="1"/>
  <c r="J68" i="71"/>
  <c r="BX68" i="71"/>
  <c r="F68" i="71"/>
  <c r="A68" i="71"/>
  <c r="BO67" i="71"/>
  <c r="BN67" i="71"/>
  <c r="BM67" i="71"/>
  <c r="BL67" i="71"/>
  <c r="BK67" i="71"/>
  <c r="BJ67" i="71"/>
  <c r="BI67" i="71"/>
  <c r="BH67" i="71"/>
  <c r="BG67" i="71"/>
  <c r="AT67" i="71"/>
  <c r="AQ67" i="71"/>
  <c r="AO67" i="71"/>
  <c r="AH67" i="71"/>
  <c r="CD67" i="71" s="1"/>
  <c r="AD67" i="71"/>
  <c r="CC67" i="71" s="1"/>
  <c r="Z67" i="71"/>
  <c r="CB67" i="71"/>
  <c r="V67" i="71"/>
  <c r="CA67" i="71"/>
  <c r="R67" i="71"/>
  <c r="BZ67" i="71" s="1"/>
  <c r="N67" i="71"/>
  <c r="BY67" i="71" s="1"/>
  <c r="J67" i="71"/>
  <c r="BX67" i="71"/>
  <c r="F67" i="71"/>
  <c r="A67" i="71"/>
  <c r="CM66" i="71"/>
  <c r="CC66" i="71"/>
  <c r="BO66" i="71"/>
  <c r="BN66" i="71"/>
  <c r="BM66" i="71"/>
  <c r="BE66" i="71" s="1"/>
  <c r="BL66" i="71"/>
  <c r="BK66" i="71"/>
  <c r="BJ66" i="71"/>
  <c r="BI66" i="71"/>
  <c r="BH66" i="71"/>
  <c r="BG66" i="71"/>
  <c r="AT66" i="71"/>
  <c r="AQ66" i="71"/>
  <c r="AO66" i="71"/>
  <c r="AH66" i="71"/>
  <c r="CD66" i="71"/>
  <c r="AD66" i="71"/>
  <c r="Z66" i="71"/>
  <c r="CB66" i="71" s="1"/>
  <c r="V66" i="71"/>
  <c r="CA66" i="71"/>
  <c r="R66" i="71"/>
  <c r="BZ66" i="71"/>
  <c r="N66" i="71"/>
  <c r="BY66" i="71" s="1"/>
  <c r="J66" i="71"/>
  <c r="BX66" i="71" s="1"/>
  <c r="F66" i="71"/>
  <c r="BW66" i="71"/>
  <c r="A66" i="71"/>
  <c r="CL66" i="71" s="1"/>
  <c r="CH66" i="71"/>
  <c r="CO66" i="71"/>
  <c r="CH65" i="71"/>
  <c r="BO65" i="71"/>
  <c r="BN65" i="71"/>
  <c r="BM65" i="71"/>
  <c r="BL65" i="71"/>
  <c r="BK65" i="71"/>
  <c r="BJ65" i="71"/>
  <c r="BI65" i="71"/>
  <c r="BH65" i="71"/>
  <c r="BG65" i="71"/>
  <c r="BB65" i="71" s="1"/>
  <c r="AT65" i="71"/>
  <c r="AQ65" i="71"/>
  <c r="AY65" i="71"/>
  <c r="AO65" i="71"/>
  <c r="AH65" i="71"/>
  <c r="CD65" i="71"/>
  <c r="AD65" i="71"/>
  <c r="CC65" i="71"/>
  <c r="Z65" i="71"/>
  <c r="CB65" i="71" s="1"/>
  <c r="V65" i="71"/>
  <c r="CA65" i="71"/>
  <c r="R65" i="71"/>
  <c r="BZ65" i="71"/>
  <c r="N65" i="71"/>
  <c r="BY65" i="71"/>
  <c r="J65" i="71"/>
  <c r="BX65" i="71" s="1"/>
  <c r="F65" i="71"/>
  <c r="A65" i="71"/>
  <c r="CN65" i="71" s="1"/>
  <c r="CO65" i="71"/>
  <c r="BO64" i="71"/>
  <c r="BN64" i="71"/>
  <c r="BM64" i="71"/>
  <c r="BL64" i="71"/>
  <c r="BK64" i="71"/>
  <c r="BJ64" i="71"/>
  <c r="BI64" i="71"/>
  <c r="BH64" i="71"/>
  <c r="BG64" i="71"/>
  <c r="AT64" i="71"/>
  <c r="AQ64" i="71"/>
  <c r="AO64" i="71"/>
  <c r="AH64" i="71"/>
  <c r="CD64" i="71" s="1"/>
  <c r="AD64" i="71"/>
  <c r="CC64" i="71" s="1"/>
  <c r="Z64" i="71"/>
  <c r="CB64" i="71"/>
  <c r="V64" i="71"/>
  <c r="CA64" i="71"/>
  <c r="R64" i="71"/>
  <c r="BZ64" i="71" s="1"/>
  <c r="N64" i="71"/>
  <c r="BY64" i="71" s="1"/>
  <c r="J64" i="71"/>
  <c r="BX64" i="71"/>
  <c r="F64" i="71"/>
  <c r="A64" i="71"/>
  <c r="BO63" i="71"/>
  <c r="BN63" i="71"/>
  <c r="BM63" i="71"/>
  <c r="BL63" i="71"/>
  <c r="BK63" i="71"/>
  <c r="BJ63" i="71"/>
  <c r="BI63" i="71"/>
  <c r="BH63" i="71"/>
  <c r="BG63" i="71"/>
  <c r="AT63" i="71"/>
  <c r="AQ63" i="71"/>
  <c r="AY63" i="71" s="1"/>
  <c r="AO63" i="71"/>
  <c r="AH63" i="71"/>
  <c r="CD63" i="71" s="1"/>
  <c r="AD63" i="71"/>
  <c r="CC63" i="71"/>
  <c r="Z63" i="71"/>
  <c r="V63" i="71"/>
  <c r="CA63" i="71" s="1"/>
  <c r="R63" i="71"/>
  <c r="BZ63" i="71"/>
  <c r="N63" i="71"/>
  <c r="BY63" i="71"/>
  <c r="J63" i="71"/>
  <c r="BX63" i="71" s="1"/>
  <c r="F63" i="71"/>
  <c r="A63" i="71"/>
  <c r="BZ62" i="71"/>
  <c r="BO62" i="71"/>
  <c r="BN62" i="71"/>
  <c r="BM62" i="71"/>
  <c r="BL62" i="71"/>
  <c r="BK62" i="71"/>
  <c r="BJ62" i="71"/>
  <c r="BI62" i="71"/>
  <c r="BH62" i="71"/>
  <c r="BG62" i="71"/>
  <c r="AT62" i="71"/>
  <c r="AQ62" i="71"/>
  <c r="AW62" i="71" s="1"/>
  <c r="AO62" i="71"/>
  <c r="AH62" i="71"/>
  <c r="CD62" i="71"/>
  <c r="AD62" i="71"/>
  <c r="CC62" i="71" s="1"/>
  <c r="Z62" i="71"/>
  <c r="CB62" i="71"/>
  <c r="V62" i="71"/>
  <c r="CA62" i="71"/>
  <c r="R62" i="71"/>
  <c r="N62" i="71"/>
  <c r="BY62" i="71"/>
  <c r="J62" i="71"/>
  <c r="BX62" i="71"/>
  <c r="F62" i="71"/>
  <c r="BW62" i="71" s="1"/>
  <c r="A62" i="71"/>
  <c r="CM62" i="71" s="1"/>
  <c r="CM61" i="71"/>
  <c r="BO61" i="71"/>
  <c r="BN61" i="71"/>
  <c r="BM61" i="71"/>
  <c r="BL61" i="71"/>
  <c r="BK61" i="71"/>
  <c r="BJ61" i="71"/>
  <c r="BI61" i="71"/>
  <c r="BH61" i="71"/>
  <c r="BB61" i="71" s="1"/>
  <c r="BG61" i="71"/>
  <c r="AT61" i="71"/>
  <c r="AQ61" i="71"/>
  <c r="AY61" i="71"/>
  <c r="AO61" i="71"/>
  <c r="AH61" i="71"/>
  <c r="CD61" i="71"/>
  <c r="AD61" i="71"/>
  <c r="CC61" i="71"/>
  <c r="Z61" i="71"/>
  <c r="CB61" i="71" s="1"/>
  <c r="V61" i="71"/>
  <c r="CA61" i="71" s="1"/>
  <c r="R61" i="71"/>
  <c r="BZ61" i="71"/>
  <c r="N61" i="71"/>
  <c r="BY61" i="71"/>
  <c r="J61" i="71"/>
  <c r="BX61" i="71" s="1"/>
  <c r="F61" i="71"/>
  <c r="A61" i="71"/>
  <c r="CO61" i="71"/>
  <c r="BO60" i="71"/>
  <c r="BN60" i="71"/>
  <c r="BM60" i="71"/>
  <c r="BL60" i="71"/>
  <c r="BK60" i="71"/>
  <c r="BJ60" i="71"/>
  <c r="BI60" i="71"/>
  <c r="BH60" i="71"/>
  <c r="BG60" i="71"/>
  <c r="AT60" i="71"/>
  <c r="AQ60" i="71"/>
  <c r="AO60" i="71"/>
  <c r="AH60" i="71"/>
  <c r="CD60" i="71"/>
  <c r="AD60" i="71"/>
  <c r="CC60" i="71"/>
  <c r="Z60" i="71"/>
  <c r="CB60" i="71" s="1"/>
  <c r="V60" i="71"/>
  <c r="CA60" i="71"/>
  <c r="R60" i="71"/>
  <c r="BZ60" i="71"/>
  <c r="N60" i="71"/>
  <c r="BY60" i="71"/>
  <c r="J60" i="71"/>
  <c r="BX60" i="71" s="1"/>
  <c r="F60" i="71"/>
  <c r="BW60" i="71"/>
  <c r="A60" i="71"/>
  <c r="BZ59" i="71"/>
  <c r="BO59" i="71"/>
  <c r="BN59" i="71"/>
  <c r="BM59" i="71"/>
  <c r="BL59" i="71"/>
  <c r="BK59" i="71"/>
  <c r="BJ59" i="71"/>
  <c r="BI59" i="71"/>
  <c r="BH59" i="71"/>
  <c r="BG59" i="71"/>
  <c r="AT59" i="71"/>
  <c r="AQ59" i="71"/>
  <c r="AY59" i="71" s="1"/>
  <c r="AO59" i="71"/>
  <c r="AH59" i="71"/>
  <c r="CD59" i="71" s="1"/>
  <c r="AD59" i="71"/>
  <c r="CC59" i="71" s="1"/>
  <c r="Z59" i="71"/>
  <c r="CB59" i="71"/>
  <c r="V59" i="71"/>
  <c r="CA59" i="71"/>
  <c r="R59" i="71"/>
  <c r="N59" i="71"/>
  <c r="BY59" i="71"/>
  <c r="J59" i="71"/>
  <c r="BX59" i="71"/>
  <c r="F59" i="71"/>
  <c r="BW59" i="71" s="1"/>
  <c r="A59" i="71"/>
  <c r="CM59" i="71"/>
  <c r="BO58" i="71"/>
  <c r="BN58" i="71"/>
  <c r="BM58" i="71"/>
  <c r="BL58" i="71"/>
  <c r="BK58" i="71"/>
  <c r="BJ58" i="71"/>
  <c r="BI58" i="71"/>
  <c r="BH58" i="71"/>
  <c r="BG58" i="71"/>
  <c r="AT58" i="71"/>
  <c r="AQ58" i="71"/>
  <c r="AO58" i="71"/>
  <c r="AH58" i="71"/>
  <c r="CD58" i="71"/>
  <c r="AD58" i="71"/>
  <c r="CC58" i="71"/>
  <c r="Z58" i="71"/>
  <c r="CB58" i="71"/>
  <c r="V58" i="71"/>
  <c r="CA58" i="71" s="1"/>
  <c r="R58" i="71"/>
  <c r="BZ58" i="71"/>
  <c r="N58" i="71"/>
  <c r="BY58" i="71"/>
  <c r="J58" i="71"/>
  <c r="BX58" i="71"/>
  <c r="F58" i="71"/>
  <c r="BW58" i="71" s="1"/>
  <c r="A58" i="71"/>
  <c r="BO57" i="71"/>
  <c r="BN57" i="71"/>
  <c r="BM57" i="71"/>
  <c r="BL57" i="71"/>
  <c r="BK57" i="71"/>
  <c r="BJ57" i="71"/>
  <c r="BI57" i="71"/>
  <c r="BC57" i="71" s="1"/>
  <c r="BH57" i="71"/>
  <c r="BG57" i="71"/>
  <c r="AT57" i="71"/>
  <c r="AQ57" i="71"/>
  <c r="AO57" i="71"/>
  <c r="AH57" i="71"/>
  <c r="CD57" i="71"/>
  <c r="AD57" i="71"/>
  <c r="CC57" i="71"/>
  <c r="Z57" i="71"/>
  <c r="CB57" i="71" s="1"/>
  <c r="V57" i="71"/>
  <c r="CA57" i="71" s="1"/>
  <c r="R57" i="71"/>
  <c r="BZ57" i="71"/>
  <c r="N57" i="71"/>
  <c r="BY57" i="71"/>
  <c r="J57" i="71"/>
  <c r="BX57" i="71" s="1"/>
  <c r="F57" i="71"/>
  <c r="AR57" i="71" s="1"/>
  <c r="A57" i="71"/>
  <c r="BX56" i="71"/>
  <c r="BO56" i="71"/>
  <c r="BN56" i="71"/>
  <c r="BM56" i="71"/>
  <c r="BL56" i="71"/>
  <c r="BK56" i="71"/>
  <c r="BJ56" i="71"/>
  <c r="BI56" i="71"/>
  <c r="BH56" i="71"/>
  <c r="BG56" i="71"/>
  <c r="AT56" i="71"/>
  <c r="AQ56" i="71"/>
  <c r="AY56" i="71"/>
  <c r="AO56" i="71"/>
  <c r="AH56" i="71"/>
  <c r="CD56" i="71" s="1"/>
  <c r="AD56" i="71"/>
  <c r="CC56" i="71"/>
  <c r="Z56" i="71"/>
  <c r="CB56" i="71"/>
  <c r="V56" i="71"/>
  <c r="CA56" i="71" s="1"/>
  <c r="R56" i="71"/>
  <c r="BZ56" i="71" s="1"/>
  <c r="N56" i="71"/>
  <c r="BY56" i="71"/>
  <c r="J56" i="71"/>
  <c r="F56" i="71"/>
  <c r="A56" i="71"/>
  <c r="CK56" i="71" s="1"/>
  <c r="BO55" i="71"/>
  <c r="BN55" i="71"/>
  <c r="BM55" i="71"/>
  <c r="BL55" i="71"/>
  <c r="BD55" i="71" s="1"/>
  <c r="BK55" i="71"/>
  <c r="BJ55" i="71"/>
  <c r="BI55" i="71"/>
  <c r="BH55" i="71"/>
  <c r="BG55" i="71"/>
  <c r="AT55" i="71"/>
  <c r="AQ55" i="71"/>
  <c r="AU55" i="71" s="1"/>
  <c r="AO55" i="71"/>
  <c r="AH55" i="71"/>
  <c r="CD55" i="71"/>
  <c r="AD55" i="71"/>
  <c r="CC55" i="71"/>
  <c r="Z55" i="71"/>
  <c r="CB55" i="71"/>
  <c r="V55" i="71"/>
  <c r="CA55" i="71" s="1"/>
  <c r="R55" i="71"/>
  <c r="BZ55" i="71"/>
  <c r="N55" i="71"/>
  <c r="BY55" i="71"/>
  <c r="J55" i="71"/>
  <c r="BX55" i="71"/>
  <c r="F55" i="71"/>
  <c r="BW55" i="71" s="1"/>
  <c r="A55" i="71"/>
  <c r="BO54" i="71"/>
  <c r="BN54" i="71"/>
  <c r="BM54" i="71"/>
  <c r="BL54" i="71"/>
  <c r="BK54" i="71"/>
  <c r="BJ54" i="71"/>
  <c r="BI54" i="71"/>
  <c r="BH54" i="71"/>
  <c r="BG54" i="71"/>
  <c r="AT54" i="71"/>
  <c r="AQ54" i="71"/>
  <c r="AW54" i="71"/>
  <c r="AO54" i="71"/>
  <c r="AH54" i="71"/>
  <c r="CD54" i="71"/>
  <c r="AD54" i="71"/>
  <c r="CC54" i="71" s="1"/>
  <c r="Z54" i="71"/>
  <c r="CB54" i="71" s="1"/>
  <c r="V54" i="71"/>
  <c r="CA54" i="71"/>
  <c r="R54" i="71"/>
  <c r="BZ54" i="71" s="1"/>
  <c r="N54" i="71"/>
  <c r="BY54" i="71"/>
  <c r="J54" i="71"/>
  <c r="BX54" i="71"/>
  <c r="F54" i="71"/>
  <c r="BW54" i="71"/>
  <c r="A54" i="71"/>
  <c r="BO53" i="71"/>
  <c r="BN53" i="71"/>
  <c r="BM53" i="71"/>
  <c r="BL53" i="71"/>
  <c r="BK53" i="71"/>
  <c r="BJ53" i="71"/>
  <c r="BI53" i="71"/>
  <c r="BH53" i="71"/>
  <c r="BG53" i="71"/>
  <c r="AT53" i="71"/>
  <c r="AQ53" i="71"/>
  <c r="AO53" i="71"/>
  <c r="AH53" i="71"/>
  <c r="CD53" i="71" s="1"/>
  <c r="AD53" i="71"/>
  <c r="CC53" i="71"/>
  <c r="Z53" i="71"/>
  <c r="CB53" i="71"/>
  <c r="V53" i="71"/>
  <c r="CA53" i="71" s="1"/>
  <c r="R53" i="71"/>
  <c r="BZ53" i="71" s="1"/>
  <c r="N53" i="71"/>
  <c r="J53" i="71"/>
  <c r="BX53" i="71" s="1"/>
  <c r="F53" i="71"/>
  <c r="BW53" i="71"/>
  <c r="A53" i="71"/>
  <c r="BO52" i="71"/>
  <c r="BN52" i="71"/>
  <c r="BM52" i="71"/>
  <c r="BL52" i="71"/>
  <c r="BK52" i="71"/>
  <c r="BJ52" i="71"/>
  <c r="BI52" i="71"/>
  <c r="BH52" i="71"/>
  <c r="BG52" i="71"/>
  <c r="BD52" i="71" s="1"/>
  <c r="AT52" i="71"/>
  <c r="AQ52" i="71"/>
  <c r="AV52" i="71" s="1"/>
  <c r="AO52" i="71"/>
  <c r="AH52" i="71"/>
  <c r="CD52" i="71" s="1"/>
  <c r="AD52" i="71"/>
  <c r="CC52" i="71" s="1"/>
  <c r="Z52" i="71"/>
  <c r="CB52" i="71"/>
  <c r="V52" i="71"/>
  <c r="CA52" i="71"/>
  <c r="R52" i="71"/>
  <c r="BZ52" i="71" s="1"/>
  <c r="N52" i="71"/>
  <c r="BY52" i="71" s="1"/>
  <c r="J52" i="71"/>
  <c r="BX52" i="71"/>
  <c r="F52" i="71"/>
  <c r="A52" i="71"/>
  <c r="BO51" i="71"/>
  <c r="BN51" i="71"/>
  <c r="BM51" i="71"/>
  <c r="BL51" i="71"/>
  <c r="BK51" i="71"/>
  <c r="BJ51" i="71"/>
  <c r="BD51" i="71" s="1"/>
  <c r="BI51" i="71"/>
  <c r="BH51" i="71"/>
  <c r="BG51" i="71"/>
  <c r="BB51" i="71" s="1"/>
  <c r="AT51" i="71"/>
  <c r="AQ51" i="71"/>
  <c r="AW51" i="71"/>
  <c r="AO51" i="71"/>
  <c r="AH51" i="71"/>
  <c r="CD51" i="71"/>
  <c r="AD51" i="71"/>
  <c r="CC51" i="71" s="1"/>
  <c r="Z51" i="71"/>
  <c r="CB51" i="71" s="1"/>
  <c r="V51" i="71"/>
  <c r="CA51" i="71"/>
  <c r="R51" i="71"/>
  <c r="BZ51" i="71"/>
  <c r="N51" i="71"/>
  <c r="J51" i="71"/>
  <c r="BX51" i="71"/>
  <c r="F51" i="71"/>
  <c r="BW51" i="71"/>
  <c r="A51" i="71"/>
  <c r="BO50" i="71"/>
  <c r="BN50" i="71"/>
  <c r="BM50" i="71"/>
  <c r="BL50" i="71"/>
  <c r="BK50" i="71"/>
  <c r="BJ50" i="71"/>
  <c r="BI50" i="71"/>
  <c r="BH50" i="71"/>
  <c r="BG50" i="71"/>
  <c r="AT50" i="71"/>
  <c r="AQ50" i="71"/>
  <c r="AO50" i="71"/>
  <c r="AH50" i="71"/>
  <c r="CD50" i="71" s="1"/>
  <c r="AD50" i="71"/>
  <c r="CC50" i="71"/>
  <c r="Z50" i="71"/>
  <c r="CB50" i="71"/>
  <c r="V50" i="71"/>
  <c r="CA50" i="71" s="1"/>
  <c r="R50" i="71"/>
  <c r="N50" i="71"/>
  <c r="BY50" i="71"/>
  <c r="J50" i="71"/>
  <c r="BX50" i="71" s="1"/>
  <c r="F50" i="71"/>
  <c r="A50" i="71"/>
  <c r="BO49" i="71"/>
  <c r="BN49" i="71"/>
  <c r="BM49" i="71"/>
  <c r="BL49" i="71"/>
  <c r="BK49" i="71"/>
  <c r="BJ49" i="71"/>
  <c r="BI49" i="71"/>
  <c r="BH49" i="71"/>
  <c r="BG49" i="71"/>
  <c r="AT49" i="71"/>
  <c r="AQ49" i="71"/>
  <c r="AO49" i="71"/>
  <c r="AH49" i="71"/>
  <c r="CD49" i="71" s="1"/>
  <c r="AD49" i="71"/>
  <c r="CC49" i="71"/>
  <c r="Z49" i="71"/>
  <c r="CB49" i="71"/>
  <c r="V49" i="71"/>
  <c r="CA49" i="71"/>
  <c r="R49" i="71"/>
  <c r="BZ49" i="71" s="1"/>
  <c r="N49" i="71"/>
  <c r="J49" i="71"/>
  <c r="BX49" i="71" s="1"/>
  <c r="F49" i="71"/>
  <c r="BW49" i="71" s="1"/>
  <c r="A49" i="71"/>
  <c r="BO48" i="71"/>
  <c r="BN48" i="71"/>
  <c r="BM48" i="71"/>
  <c r="BL48" i="71"/>
  <c r="BK48" i="71"/>
  <c r="BJ48" i="71"/>
  <c r="BI48" i="71"/>
  <c r="BH48" i="71"/>
  <c r="BG48" i="71"/>
  <c r="BA48" i="71" s="1"/>
  <c r="AT48" i="71"/>
  <c r="AQ48" i="71"/>
  <c r="AW48" i="71" s="1"/>
  <c r="AO48" i="71"/>
  <c r="AH48" i="71"/>
  <c r="CD48" i="71"/>
  <c r="AD48" i="71"/>
  <c r="CC48" i="71" s="1"/>
  <c r="Z48" i="71"/>
  <c r="CB48" i="71"/>
  <c r="V48" i="71"/>
  <c r="CA48" i="71"/>
  <c r="R48" i="71"/>
  <c r="BZ48" i="71"/>
  <c r="N48" i="71"/>
  <c r="BY48" i="71" s="1"/>
  <c r="J48" i="71"/>
  <c r="BX48" i="71"/>
  <c r="F48" i="71"/>
  <c r="BW48" i="71"/>
  <c r="A48" i="71"/>
  <c r="CL47" i="71"/>
  <c r="BO47" i="71"/>
  <c r="BN47" i="71"/>
  <c r="BM47" i="71"/>
  <c r="BL47" i="71"/>
  <c r="BK47" i="71"/>
  <c r="BJ47" i="71"/>
  <c r="BI47" i="71"/>
  <c r="BH47" i="71"/>
  <c r="BG47" i="71"/>
  <c r="BE47" i="71" s="1"/>
  <c r="AT47" i="71"/>
  <c r="AQ47" i="71"/>
  <c r="AY47" i="71"/>
  <c r="AO47" i="71"/>
  <c r="AH47" i="71"/>
  <c r="CD47" i="71"/>
  <c r="AD47" i="71"/>
  <c r="CC47" i="71"/>
  <c r="Z47" i="71"/>
  <c r="CB47" i="71" s="1"/>
  <c r="V47" i="71"/>
  <c r="CA47" i="71" s="1"/>
  <c r="R47" i="71"/>
  <c r="BZ47" i="71"/>
  <c r="N47" i="71"/>
  <c r="BY47" i="71"/>
  <c r="J47" i="71"/>
  <c r="BX47" i="71" s="1"/>
  <c r="F47" i="71"/>
  <c r="BW47" i="71" s="1"/>
  <c r="A47" i="71"/>
  <c r="CO47" i="71" s="1"/>
  <c r="CI47" i="71"/>
  <c r="BO46" i="71"/>
  <c r="BN46" i="71"/>
  <c r="BM46" i="71"/>
  <c r="BL46" i="71"/>
  <c r="BK46" i="71"/>
  <c r="BJ46" i="71"/>
  <c r="BI46" i="71"/>
  <c r="BH46" i="71"/>
  <c r="BG46" i="71"/>
  <c r="AT46" i="71"/>
  <c r="AQ46" i="71"/>
  <c r="AU46" i="71" s="1"/>
  <c r="AO46" i="71"/>
  <c r="AH46" i="71"/>
  <c r="CD46" i="71" s="1"/>
  <c r="AD46" i="71"/>
  <c r="CC46" i="71"/>
  <c r="Z46" i="71"/>
  <c r="CB46" i="71"/>
  <c r="V46" i="71"/>
  <c r="CA46" i="71"/>
  <c r="R46" i="71"/>
  <c r="BZ46" i="71" s="1"/>
  <c r="N46" i="71"/>
  <c r="BY46" i="71"/>
  <c r="J46" i="71"/>
  <c r="BX46" i="71"/>
  <c r="F46" i="71"/>
  <c r="BW46" i="71"/>
  <c r="A46" i="71"/>
  <c r="BO45" i="71"/>
  <c r="BN45" i="71"/>
  <c r="BM45" i="71"/>
  <c r="BL45" i="71"/>
  <c r="BK45" i="71"/>
  <c r="BJ45" i="71"/>
  <c r="BI45" i="71"/>
  <c r="BH45" i="71"/>
  <c r="BG45" i="71"/>
  <c r="AT45" i="71"/>
  <c r="AQ45" i="71"/>
  <c r="AW45" i="71" s="1"/>
  <c r="AO45" i="71"/>
  <c r="AH45" i="71"/>
  <c r="CD45" i="71"/>
  <c r="AD45" i="71"/>
  <c r="CC45" i="71"/>
  <c r="Z45" i="71"/>
  <c r="CB45" i="71" s="1"/>
  <c r="V45" i="71"/>
  <c r="CA45" i="71" s="1"/>
  <c r="R45" i="71"/>
  <c r="BZ45" i="71"/>
  <c r="N45" i="71"/>
  <c r="BY45" i="71"/>
  <c r="J45" i="71"/>
  <c r="BX45" i="71" s="1"/>
  <c r="F45" i="71"/>
  <c r="A45" i="71"/>
  <c r="BO44" i="71"/>
  <c r="BN44" i="71"/>
  <c r="BM44" i="71"/>
  <c r="BL44" i="71"/>
  <c r="BK44" i="71"/>
  <c r="BJ44" i="71"/>
  <c r="BI44" i="71"/>
  <c r="BH44" i="71"/>
  <c r="BG44" i="71"/>
  <c r="BA44" i="71"/>
  <c r="AT44" i="71"/>
  <c r="AQ44" i="71"/>
  <c r="AW44" i="71"/>
  <c r="AO44" i="71"/>
  <c r="AH44" i="71"/>
  <c r="CD44" i="71" s="1"/>
  <c r="AD44" i="71"/>
  <c r="CC44" i="71"/>
  <c r="Z44" i="71"/>
  <c r="CB44" i="71"/>
  <c r="V44" i="71"/>
  <c r="CA44" i="71" s="1"/>
  <c r="R44" i="71"/>
  <c r="BZ44" i="71" s="1"/>
  <c r="N44" i="71"/>
  <c r="BY44" i="71"/>
  <c r="J44" i="71"/>
  <c r="BX44" i="71"/>
  <c r="F44" i="71"/>
  <c r="A44" i="71"/>
  <c r="BO43" i="71"/>
  <c r="BN43" i="71"/>
  <c r="BM43" i="71"/>
  <c r="BL43" i="71"/>
  <c r="BK43" i="71"/>
  <c r="BJ43" i="71"/>
  <c r="BI43" i="71"/>
  <c r="BH43" i="71"/>
  <c r="BG43" i="71"/>
  <c r="AT43" i="71"/>
  <c r="AO43" i="71"/>
  <c r="AH43" i="71"/>
  <c r="CD43" i="71"/>
  <c r="AD43" i="71"/>
  <c r="CC43" i="71"/>
  <c r="Z43" i="71"/>
  <c r="CB43" i="71"/>
  <c r="V43" i="71"/>
  <c r="CA43" i="71" s="1"/>
  <c r="R43" i="71"/>
  <c r="BZ43" i="71"/>
  <c r="N43" i="71"/>
  <c r="J43" i="71"/>
  <c r="BX43" i="71" s="1"/>
  <c r="F43" i="71"/>
  <c r="A43" i="71"/>
  <c r="BO42" i="71"/>
  <c r="BN42" i="71"/>
  <c r="BM42" i="71"/>
  <c r="BL42" i="71"/>
  <c r="BK42" i="71"/>
  <c r="BJ42" i="71"/>
  <c r="BD42" i="71" s="1"/>
  <c r="BI42" i="71"/>
  <c r="BH42" i="71"/>
  <c r="BG42" i="71"/>
  <c r="AT42" i="71"/>
  <c r="AQ42" i="71"/>
  <c r="AW42" i="71"/>
  <c r="AO42" i="71"/>
  <c r="AH42" i="71"/>
  <c r="CD42" i="71"/>
  <c r="AD42" i="71"/>
  <c r="CC42" i="71" s="1"/>
  <c r="Z42" i="71"/>
  <c r="CB42" i="71" s="1"/>
  <c r="V42" i="71"/>
  <c r="CA42" i="71"/>
  <c r="R42" i="71"/>
  <c r="BZ42" i="71"/>
  <c r="N42" i="71"/>
  <c r="BY42" i="71" s="1"/>
  <c r="J42" i="71"/>
  <c r="BX42" i="71" s="1"/>
  <c r="F42" i="71"/>
  <c r="BW42" i="71"/>
  <c r="A42" i="71"/>
  <c r="BO41" i="71"/>
  <c r="BN41" i="71"/>
  <c r="BM41" i="71"/>
  <c r="BL41" i="71"/>
  <c r="BK41" i="71"/>
  <c r="BJ41" i="71"/>
  <c r="BI41" i="71"/>
  <c r="BH41" i="71"/>
  <c r="BG41" i="71"/>
  <c r="AT41" i="71"/>
  <c r="AQ41" i="71"/>
  <c r="AV41" i="71" s="1"/>
  <c r="AO41" i="71"/>
  <c r="AH41" i="71"/>
  <c r="CD41" i="71"/>
  <c r="AD41" i="71"/>
  <c r="CC41" i="71"/>
  <c r="Z41" i="71"/>
  <c r="CB41" i="71" s="1"/>
  <c r="V41" i="71"/>
  <c r="CA41" i="71"/>
  <c r="R41" i="71"/>
  <c r="BZ41" i="71"/>
  <c r="N41" i="71"/>
  <c r="BY41" i="71"/>
  <c r="J41" i="71"/>
  <c r="BX41" i="71" s="1"/>
  <c r="F41" i="71"/>
  <c r="A41" i="71"/>
  <c r="CN41" i="71" s="1"/>
  <c r="CP41" i="71"/>
  <c r="BO40" i="71"/>
  <c r="BN40" i="71"/>
  <c r="BM40" i="71"/>
  <c r="BL40" i="71"/>
  <c r="BK40" i="71"/>
  <c r="BJ40" i="71"/>
  <c r="BI40" i="71"/>
  <c r="BH40" i="71"/>
  <c r="BG40" i="71"/>
  <c r="AT40" i="71"/>
  <c r="AQ40" i="71"/>
  <c r="AO40" i="71"/>
  <c r="AH40" i="71"/>
  <c r="CD40" i="71" s="1"/>
  <c r="AD40" i="71"/>
  <c r="CC40" i="71" s="1"/>
  <c r="Z40" i="71"/>
  <c r="CB40" i="71" s="1"/>
  <c r="V40" i="71"/>
  <c r="CA40" i="71" s="1"/>
  <c r="R40" i="71"/>
  <c r="BZ40" i="71"/>
  <c r="N40" i="71"/>
  <c r="BY40" i="71"/>
  <c r="J40" i="71"/>
  <c r="BX40" i="71"/>
  <c r="F40" i="71"/>
  <c r="A40" i="71"/>
  <c r="CC39" i="71"/>
  <c r="BO39" i="71"/>
  <c r="BN39" i="71"/>
  <c r="BM39" i="71"/>
  <c r="BL39" i="71"/>
  <c r="BK39" i="71"/>
  <c r="BJ39" i="71"/>
  <c r="BI39" i="71"/>
  <c r="BH39" i="71"/>
  <c r="BG39" i="71"/>
  <c r="AT39" i="71"/>
  <c r="AQ39" i="71"/>
  <c r="AO39" i="71"/>
  <c r="AH39" i="71"/>
  <c r="CD39" i="71" s="1"/>
  <c r="AD39" i="71"/>
  <c r="Z39" i="71"/>
  <c r="CB39" i="71" s="1"/>
  <c r="V39" i="71"/>
  <c r="CA39" i="71" s="1"/>
  <c r="R39" i="71"/>
  <c r="BZ39" i="71"/>
  <c r="N39" i="71"/>
  <c r="BY39" i="71"/>
  <c r="J39" i="71"/>
  <c r="BX39" i="71" s="1"/>
  <c r="F39" i="71"/>
  <c r="BW39" i="71" s="1"/>
  <c r="A39" i="71"/>
  <c r="BO38" i="71"/>
  <c r="BN38" i="71"/>
  <c r="BM38" i="71"/>
  <c r="BL38" i="71"/>
  <c r="BK38" i="71"/>
  <c r="BJ38" i="71"/>
  <c r="BI38" i="71"/>
  <c r="BH38" i="71"/>
  <c r="BG38" i="71"/>
  <c r="AT38" i="71"/>
  <c r="AQ38" i="71"/>
  <c r="AY38" i="71" s="1"/>
  <c r="AO38" i="71"/>
  <c r="AH38" i="71"/>
  <c r="CD38" i="71"/>
  <c r="AD38" i="71"/>
  <c r="CC38" i="71" s="1"/>
  <c r="Z38" i="71"/>
  <c r="CB38" i="71"/>
  <c r="V38" i="71"/>
  <c r="CA38" i="71"/>
  <c r="R38" i="71"/>
  <c r="BZ38" i="71"/>
  <c r="N38" i="71"/>
  <c r="BY38" i="71" s="1"/>
  <c r="J38" i="71"/>
  <c r="BX38" i="71"/>
  <c r="F38" i="71"/>
  <c r="BW38" i="71"/>
  <c r="A38" i="71"/>
  <c r="BO37" i="71"/>
  <c r="BN37" i="71"/>
  <c r="BM37" i="71"/>
  <c r="BL37" i="71"/>
  <c r="BK37" i="71"/>
  <c r="BJ37" i="71"/>
  <c r="BI37" i="71"/>
  <c r="BH37" i="71"/>
  <c r="BG37" i="71"/>
  <c r="AT37" i="71"/>
  <c r="AQ37" i="71"/>
  <c r="AW37" i="71"/>
  <c r="AO37" i="71"/>
  <c r="AH37" i="71"/>
  <c r="CD37" i="71" s="1"/>
  <c r="AD37" i="71"/>
  <c r="CC37" i="71"/>
  <c r="Z37" i="71"/>
  <c r="CB37" i="71"/>
  <c r="V37" i="71"/>
  <c r="CA37" i="71" s="1"/>
  <c r="R37" i="71"/>
  <c r="BZ37" i="71" s="1"/>
  <c r="N37" i="71"/>
  <c r="BY37" i="71" s="1"/>
  <c r="J37" i="71"/>
  <c r="BX37" i="71" s="1"/>
  <c r="F37" i="71"/>
  <c r="A37" i="71"/>
  <c r="BO36" i="71"/>
  <c r="BN36" i="71"/>
  <c r="BM36" i="71"/>
  <c r="BL36" i="71"/>
  <c r="BK36" i="71"/>
  <c r="BJ36" i="71"/>
  <c r="BI36" i="71"/>
  <c r="BH36" i="71"/>
  <c r="BG36" i="71"/>
  <c r="AT36" i="71"/>
  <c r="AQ36" i="71"/>
  <c r="AO36" i="71"/>
  <c r="AH36" i="71"/>
  <c r="CD36" i="71" s="1"/>
  <c r="AD36" i="71"/>
  <c r="CC36" i="71"/>
  <c r="Z36" i="71"/>
  <c r="CB36" i="71"/>
  <c r="V36" i="71"/>
  <c r="CA36" i="71"/>
  <c r="R36" i="71"/>
  <c r="BZ36" i="71" s="1"/>
  <c r="N36" i="71"/>
  <c r="J36" i="71"/>
  <c r="BX36" i="71" s="1"/>
  <c r="F36" i="71"/>
  <c r="BW36" i="71" s="1"/>
  <c r="BS36" i="71" s="1"/>
  <c r="A36" i="71"/>
  <c r="BO35" i="71"/>
  <c r="BN35" i="71"/>
  <c r="BM35" i="71"/>
  <c r="BL35" i="71"/>
  <c r="BK35" i="71"/>
  <c r="BJ35" i="71"/>
  <c r="BI35" i="71"/>
  <c r="BH35" i="71"/>
  <c r="BG35" i="71"/>
  <c r="BA35" i="71" s="1"/>
  <c r="AT35" i="71"/>
  <c r="AQ35" i="71"/>
  <c r="AW35" i="71" s="1"/>
  <c r="AO35" i="71"/>
  <c r="AH35" i="71"/>
  <c r="CD35" i="71"/>
  <c r="AD35" i="71"/>
  <c r="CC35" i="71" s="1"/>
  <c r="Z35" i="71"/>
  <c r="CB35" i="71"/>
  <c r="V35" i="71"/>
  <c r="CA35" i="71"/>
  <c r="R35" i="71"/>
  <c r="BZ35" i="71"/>
  <c r="N35" i="71"/>
  <c r="BY35" i="71" s="1"/>
  <c r="J35" i="71"/>
  <c r="BX35" i="71"/>
  <c r="F35" i="71"/>
  <c r="BW35" i="71"/>
  <c r="A35" i="71"/>
  <c r="CO35" i="71"/>
  <c r="BW34" i="71"/>
  <c r="BO34" i="71"/>
  <c r="BN34" i="71"/>
  <c r="BM34" i="71"/>
  <c r="BL34" i="71"/>
  <c r="BK34" i="71"/>
  <c r="BJ34" i="71"/>
  <c r="BI34" i="71"/>
  <c r="BH34" i="71"/>
  <c r="BG34" i="71"/>
  <c r="AT34" i="71"/>
  <c r="AQ34" i="71"/>
  <c r="AU34" i="71" s="1"/>
  <c r="AO34" i="71"/>
  <c r="AH34" i="71"/>
  <c r="CD34" i="71"/>
  <c r="AD34" i="71"/>
  <c r="CC34" i="71" s="1"/>
  <c r="Z34" i="71"/>
  <c r="CB34" i="71"/>
  <c r="V34" i="71"/>
  <c r="CA34" i="71"/>
  <c r="R34" i="71"/>
  <c r="BZ34" i="71"/>
  <c r="N34" i="71"/>
  <c r="BY34" i="71" s="1"/>
  <c r="J34" i="71"/>
  <c r="BX34" i="71"/>
  <c r="F34" i="71"/>
  <c r="A34" i="71"/>
  <c r="BW33" i="71"/>
  <c r="BO33" i="71"/>
  <c r="BN33" i="71"/>
  <c r="BM33" i="71"/>
  <c r="BL33" i="71"/>
  <c r="BK33" i="71"/>
  <c r="BJ33" i="71"/>
  <c r="BI33" i="71"/>
  <c r="BH33" i="71"/>
  <c r="BG33" i="71"/>
  <c r="AT33" i="71"/>
  <c r="AQ33" i="71"/>
  <c r="AO33" i="71"/>
  <c r="AH33" i="71"/>
  <c r="CD33" i="71" s="1"/>
  <c r="AD33" i="71"/>
  <c r="CC33" i="71"/>
  <c r="Z33" i="71"/>
  <c r="CB33" i="71"/>
  <c r="V33" i="71"/>
  <c r="CA33" i="71" s="1"/>
  <c r="R33" i="71"/>
  <c r="BZ33" i="71" s="1"/>
  <c r="N33" i="71"/>
  <c r="BY33" i="71"/>
  <c r="J33" i="71"/>
  <c r="BX33" i="71" s="1"/>
  <c r="F33" i="71"/>
  <c r="A33" i="71"/>
  <c r="CN33" i="71" s="1"/>
  <c r="CO33" i="71"/>
  <c r="BO32" i="71"/>
  <c r="BN32" i="71"/>
  <c r="BM32" i="71"/>
  <c r="BL32" i="71"/>
  <c r="BK32" i="71"/>
  <c r="BJ32" i="71"/>
  <c r="BI32" i="71"/>
  <c r="BA32" i="71" s="1"/>
  <c r="BH32" i="71"/>
  <c r="BG32" i="71"/>
  <c r="AT32" i="71"/>
  <c r="AQ32" i="71"/>
  <c r="AO32" i="71"/>
  <c r="AH32" i="71"/>
  <c r="CD32" i="71"/>
  <c r="AD32" i="71"/>
  <c r="CC32" i="71"/>
  <c r="Z32" i="71"/>
  <c r="CB32" i="71" s="1"/>
  <c r="V32" i="71"/>
  <c r="CA32" i="71"/>
  <c r="R32" i="71"/>
  <c r="BZ32" i="71"/>
  <c r="N32" i="71"/>
  <c r="BY32" i="71"/>
  <c r="J32" i="71"/>
  <c r="BX32" i="71" s="1"/>
  <c r="F32" i="71"/>
  <c r="BW32" i="71" s="1"/>
  <c r="A32" i="71"/>
  <c r="BO31" i="71"/>
  <c r="BN31" i="71"/>
  <c r="BM31" i="71"/>
  <c r="BL31" i="71"/>
  <c r="BK31" i="71"/>
  <c r="BJ31" i="71"/>
  <c r="BI31" i="71"/>
  <c r="BH31" i="71"/>
  <c r="BG31" i="71"/>
  <c r="AT31" i="71"/>
  <c r="AQ31" i="71"/>
  <c r="AO31" i="71"/>
  <c r="AH31" i="71"/>
  <c r="CD31" i="71" s="1"/>
  <c r="AD31" i="71"/>
  <c r="CC31" i="71"/>
  <c r="Z31" i="71"/>
  <c r="CB31" i="71"/>
  <c r="V31" i="71"/>
  <c r="CA31" i="71"/>
  <c r="R31" i="71"/>
  <c r="BZ31" i="71" s="1"/>
  <c r="N31" i="71"/>
  <c r="BY31" i="71"/>
  <c r="J31" i="71"/>
  <c r="BX31" i="71"/>
  <c r="F31" i="71"/>
  <c r="BW31" i="71"/>
  <c r="A31" i="71"/>
  <c r="BO30" i="71"/>
  <c r="BN30" i="71"/>
  <c r="BM30" i="71"/>
  <c r="BL30" i="71"/>
  <c r="BK30" i="71"/>
  <c r="BJ30" i="71"/>
  <c r="BI30" i="71"/>
  <c r="BH30" i="71"/>
  <c r="BG30" i="71"/>
  <c r="AT30" i="71"/>
  <c r="AQ30" i="71"/>
  <c r="AO30" i="71"/>
  <c r="AH30" i="71"/>
  <c r="CD30" i="71" s="1"/>
  <c r="AD30" i="71"/>
  <c r="CC30" i="71"/>
  <c r="Z30" i="71"/>
  <c r="CB30" i="71"/>
  <c r="V30" i="71"/>
  <c r="CA30" i="71" s="1"/>
  <c r="R30" i="71"/>
  <c r="BZ30" i="71" s="1"/>
  <c r="N30" i="71"/>
  <c r="BY30" i="71"/>
  <c r="J30" i="71"/>
  <c r="BX30" i="71"/>
  <c r="F30" i="71"/>
  <c r="BW30" i="71" s="1"/>
  <c r="A30" i="71"/>
  <c r="CC29" i="71"/>
  <c r="BO29" i="71"/>
  <c r="BN29" i="71"/>
  <c r="BM29" i="71"/>
  <c r="BL29" i="71"/>
  <c r="BK29" i="71"/>
  <c r="BJ29" i="71"/>
  <c r="BI29" i="71"/>
  <c r="BH29" i="71"/>
  <c r="BG29" i="71"/>
  <c r="AW29" i="71"/>
  <c r="AT29" i="71"/>
  <c r="AQ29" i="71"/>
  <c r="AO29" i="71"/>
  <c r="AH29" i="71"/>
  <c r="CD29" i="71"/>
  <c r="AD29" i="71"/>
  <c r="Z29" i="71"/>
  <c r="CB29" i="71"/>
  <c r="V29" i="71"/>
  <c r="CA29" i="71"/>
  <c r="R29" i="71"/>
  <c r="BZ29" i="71" s="1"/>
  <c r="N29" i="71"/>
  <c r="BY29" i="71" s="1"/>
  <c r="J29" i="71"/>
  <c r="BX29" i="71"/>
  <c r="F29" i="71"/>
  <c r="BW29" i="71"/>
  <c r="A29" i="71"/>
  <c r="BO28" i="71"/>
  <c r="BN28" i="71"/>
  <c r="BM28" i="71"/>
  <c r="BL28" i="71"/>
  <c r="BK28" i="71"/>
  <c r="BJ28" i="71"/>
  <c r="BI28" i="71"/>
  <c r="BH28" i="71"/>
  <c r="BG28" i="71"/>
  <c r="AT28" i="71"/>
  <c r="AQ28" i="71"/>
  <c r="AO28" i="71"/>
  <c r="AH28" i="71"/>
  <c r="CD28" i="71"/>
  <c r="AD28" i="71"/>
  <c r="CC28" i="71" s="1"/>
  <c r="Z28" i="71"/>
  <c r="CB28" i="71" s="1"/>
  <c r="V28" i="71"/>
  <c r="CA28" i="71"/>
  <c r="R28" i="71"/>
  <c r="BZ28" i="71"/>
  <c r="N28" i="71"/>
  <c r="BY28" i="71" s="1"/>
  <c r="J28" i="71"/>
  <c r="BX28" i="71" s="1"/>
  <c r="F28" i="71"/>
  <c r="BW28" i="71"/>
  <c r="A28" i="71"/>
  <c r="CL28" i="71" s="1"/>
  <c r="CM28" i="71"/>
  <c r="BZ27" i="71"/>
  <c r="BO27" i="71"/>
  <c r="BN27" i="71"/>
  <c r="BB27" i="71" s="1"/>
  <c r="BM27" i="71"/>
  <c r="BL27" i="71"/>
  <c r="BK27" i="71"/>
  <c r="BJ27" i="71"/>
  <c r="BI27" i="71"/>
  <c r="BH27" i="71"/>
  <c r="BG27" i="71"/>
  <c r="AT27" i="71"/>
  <c r="AU27" i="71" s="1"/>
  <c r="AQ27" i="71"/>
  <c r="AW27" i="71"/>
  <c r="AO27" i="71"/>
  <c r="AH27" i="71"/>
  <c r="CD27" i="71"/>
  <c r="AD27" i="71"/>
  <c r="CC27" i="71" s="1"/>
  <c r="Z27" i="71"/>
  <c r="CB27" i="71" s="1"/>
  <c r="V27" i="71"/>
  <c r="CA27" i="71"/>
  <c r="R27" i="71"/>
  <c r="N27" i="71"/>
  <c r="BY27" i="71"/>
  <c r="J27" i="71"/>
  <c r="F27" i="71"/>
  <c r="BW27" i="71" s="1"/>
  <c r="A27" i="71"/>
  <c r="CD26" i="71"/>
  <c r="BO26" i="71"/>
  <c r="BN26" i="71"/>
  <c r="BM26" i="71"/>
  <c r="BL26" i="71"/>
  <c r="BK26" i="71"/>
  <c r="BJ26" i="71"/>
  <c r="BI26" i="71"/>
  <c r="BH26" i="71"/>
  <c r="BG26" i="71"/>
  <c r="AT26" i="71"/>
  <c r="AQ26" i="71"/>
  <c r="AO26" i="71"/>
  <c r="AH26" i="71"/>
  <c r="AD26" i="71"/>
  <c r="CC26" i="71"/>
  <c r="Z26" i="71"/>
  <c r="CB26" i="71" s="1"/>
  <c r="V26" i="71"/>
  <c r="CA26" i="71"/>
  <c r="R26" i="71"/>
  <c r="BZ26" i="71"/>
  <c r="N26" i="71"/>
  <c r="BY26" i="71"/>
  <c r="J26" i="71"/>
  <c r="BX26" i="71" s="1"/>
  <c r="F26" i="71"/>
  <c r="BW26" i="71"/>
  <c r="A26" i="71"/>
  <c r="BO25" i="71"/>
  <c r="BN25" i="71"/>
  <c r="BM25" i="71"/>
  <c r="BL25" i="71"/>
  <c r="BK25" i="71"/>
  <c r="BJ25" i="71"/>
  <c r="BI25" i="71"/>
  <c r="BH25" i="71"/>
  <c r="BG25" i="71"/>
  <c r="AT25" i="71"/>
  <c r="AQ25" i="71"/>
  <c r="AO25" i="71"/>
  <c r="AH25" i="71"/>
  <c r="CD25" i="71"/>
  <c r="AD25" i="71"/>
  <c r="CC25" i="71" s="1"/>
  <c r="Z25" i="71"/>
  <c r="CB25" i="71" s="1"/>
  <c r="V25" i="71"/>
  <c r="CA25" i="71" s="1"/>
  <c r="R25" i="71"/>
  <c r="BZ25" i="71"/>
  <c r="N25" i="71"/>
  <c r="BY25" i="71" s="1"/>
  <c r="J25" i="71"/>
  <c r="BX25" i="71" s="1"/>
  <c r="F25" i="71"/>
  <c r="A25" i="71"/>
  <c r="BO24" i="71"/>
  <c r="BN24" i="71"/>
  <c r="BM24" i="71"/>
  <c r="BL24" i="71"/>
  <c r="BK24" i="71"/>
  <c r="BJ24" i="71"/>
  <c r="BI24" i="71"/>
  <c r="BH24" i="71"/>
  <c r="BG24" i="71"/>
  <c r="AO24" i="71"/>
  <c r="AH24" i="71"/>
  <c r="CD24" i="71"/>
  <c r="AD24" i="71"/>
  <c r="CC24" i="71" s="1"/>
  <c r="Z24" i="71"/>
  <c r="CB24" i="71"/>
  <c r="V24" i="71"/>
  <c r="CA24" i="71"/>
  <c r="R24" i="71"/>
  <c r="BZ24" i="71"/>
  <c r="N24" i="71"/>
  <c r="BY24" i="71" s="1"/>
  <c r="J24" i="71"/>
  <c r="BX24" i="71"/>
  <c r="F24" i="71"/>
  <c r="BW24" i="71"/>
  <c r="A24" i="71"/>
  <c r="CN24" i="71"/>
  <c r="CH24" i="71"/>
  <c r="BO23" i="71"/>
  <c r="BN23" i="71"/>
  <c r="BM23" i="71"/>
  <c r="BL23" i="71"/>
  <c r="BK23" i="71"/>
  <c r="BJ23" i="71"/>
  <c r="BI23" i="71"/>
  <c r="BH23" i="71"/>
  <c r="BG23" i="71"/>
  <c r="AT23" i="71"/>
  <c r="AO23" i="71"/>
  <c r="AH23" i="71"/>
  <c r="CD23" i="71"/>
  <c r="AD23" i="71"/>
  <c r="CC23" i="71"/>
  <c r="Z23" i="71"/>
  <c r="CB23" i="71" s="1"/>
  <c r="V23" i="71"/>
  <c r="CA23" i="71"/>
  <c r="R23" i="71"/>
  <c r="BZ23" i="71"/>
  <c r="N23" i="71"/>
  <c r="BY23" i="71"/>
  <c r="J23" i="71"/>
  <c r="BX23" i="71" s="1"/>
  <c r="F23" i="71"/>
  <c r="BW23" i="71"/>
  <c r="A23" i="71"/>
  <c r="CH23" i="71"/>
  <c r="BO22" i="71"/>
  <c r="BN22" i="71"/>
  <c r="BM22" i="71"/>
  <c r="BL22" i="71"/>
  <c r="BK22" i="71"/>
  <c r="BJ22" i="71"/>
  <c r="BI22" i="71"/>
  <c r="BH22" i="71"/>
  <c r="BG22" i="71"/>
  <c r="AT22" i="71"/>
  <c r="AQ22" i="71"/>
  <c r="AO22" i="71"/>
  <c r="AH22" i="71"/>
  <c r="CD22" i="71"/>
  <c r="AD22" i="71"/>
  <c r="CC22" i="71"/>
  <c r="Z22" i="71"/>
  <c r="CB22" i="71"/>
  <c r="V22" i="71"/>
  <c r="CA22" i="71" s="1"/>
  <c r="R22" i="71"/>
  <c r="BZ22" i="71"/>
  <c r="N22" i="71"/>
  <c r="BY22" i="71"/>
  <c r="J22" i="71"/>
  <c r="BX22" i="71"/>
  <c r="F22" i="71"/>
  <c r="A22" i="71"/>
  <c r="BO21" i="71"/>
  <c r="BN21" i="71"/>
  <c r="BM21" i="71"/>
  <c r="BL21" i="71"/>
  <c r="BK21" i="71"/>
  <c r="BJ21" i="71"/>
  <c r="BH21" i="71"/>
  <c r="BG21" i="71"/>
  <c r="AQ21" i="71"/>
  <c r="AY21" i="71"/>
  <c r="AO21" i="71"/>
  <c r="AH21" i="71"/>
  <c r="CD21" i="71" s="1"/>
  <c r="AD21" i="71"/>
  <c r="CC21" i="71" s="1"/>
  <c r="Z21" i="71"/>
  <c r="CB21" i="71"/>
  <c r="V21" i="71"/>
  <c r="CA21" i="71" s="1"/>
  <c r="R21" i="71"/>
  <c r="BZ21" i="71" s="1"/>
  <c r="N21" i="71"/>
  <c r="BY21" i="71"/>
  <c r="J21" i="71"/>
  <c r="BX21" i="71"/>
  <c r="F21" i="71"/>
  <c r="A21" i="71"/>
  <c r="BO20" i="71"/>
  <c r="BN20" i="71"/>
  <c r="BM20" i="71"/>
  <c r="BL20" i="71"/>
  <c r="BK20" i="71"/>
  <c r="BJ20" i="71"/>
  <c r="BI20" i="71"/>
  <c r="BH20" i="71"/>
  <c r="BG20" i="71"/>
  <c r="AT20" i="71"/>
  <c r="AQ20" i="71"/>
  <c r="AU20" i="71" s="1"/>
  <c r="AO20" i="71"/>
  <c r="AH20" i="71"/>
  <c r="CD20" i="71" s="1"/>
  <c r="AD20" i="71"/>
  <c r="CC20" i="71" s="1"/>
  <c r="Z20" i="71"/>
  <c r="CB20" i="71"/>
  <c r="V20" i="71"/>
  <c r="CA20" i="71"/>
  <c r="R20" i="71"/>
  <c r="BZ20" i="71" s="1"/>
  <c r="N20" i="71"/>
  <c r="BY20" i="71" s="1"/>
  <c r="J20" i="71"/>
  <c r="BX20" i="71" s="1"/>
  <c r="F20" i="71"/>
  <c r="A20" i="71"/>
  <c r="CD19" i="71"/>
  <c r="BO19" i="71"/>
  <c r="BN19" i="71"/>
  <c r="BM19" i="71"/>
  <c r="BL19" i="71"/>
  <c r="BK19" i="71"/>
  <c r="BJ19" i="71"/>
  <c r="BI19" i="71"/>
  <c r="BH19" i="71"/>
  <c r="BG19" i="71"/>
  <c r="AT19" i="71"/>
  <c r="AQ19" i="71"/>
  <c r="AW19" i="71"/>
  <c r="AO19" i="71"/>
  <c r="AH19" i="71"/>
  <c r="AD19" i="71"/>
  <c r="CC19" i="71" s="1"/>
  <c r="Z19" i="71"/>
  <c r="CB19" i="71"/>
  <c r="V19" i="71"/>
  <c r="CA19" i="71"/>
  <c r="R19" i="71"/>
  <c r="BZ19" i="71" s="1"/>
  <c r="N19" i="71"/>
  <c r="BY19" i="71"/>
  <c r="J19" i="71"/>
  <c r="BX19" i="71"/>
  <c r="F19" i="71"/>
  <c r="A19" i="71"/>
  <c r="CP19" i="71" s="1"/>
  <c r="CM19" i="71"/>
  <c r="BO18" i="71"/>
  <c r="BN18" i="71"/>
  <c r="BM18" i="71"/>
  <c r="BL18" i="71"/>
  <c r="BK18" i="71"/>
  <c r="BJ18" i="71"/>
  <c r="BI18" i="71"/>
  <c r="BH18" i="71"/>
  <c r="BG18" i="71"/>
  <c r="AT18" i="71"/>
  <c r="AQ18" i="71"/>
  <c r="AO18" i="71"/>
  <c r="AH18" i="71"/>
  <c r="CD18" i="71"/>
  <c r="AD18" i="71"/>
  <c r="CC18" i="71" s="1"/>
  <c r="Z18" i="71"/>
  <c r="CB18" i="71"/>
  <c r="V18" i="71"/>
  <c r="CA18" i="71"/>
  <c r="R18" i="71"/>
  <c r="BZ18" i="71"/>
  <c r="N18" i="71"/>
  <c r="BY18" i="71" s="1"/>
  <c r="J18" i="71"/>
  <c r="BX18" i="71"/>
  <c r="F18" i="71"/>
  <c r="BW18" i="71"/>
  <c r="A18" i="71"/>
  <c r="BO17" i="71"/>
  <c r="BN17" i="71"/>
  <c r="BM17" i="71"/>
  <c r="BL17" i="71"/>
  <c r="BK17" i="71"/>
  <c r="BJ17" i="71"/>
  <c r="BI17" i="71"/>
  <c r="BH17" i="71"/>
  <c r="BG17" i="71"/>
  <c r="AT17" i="71"/>
  <c r="AQ17" i="71"/>
  <c r="AY17" i="71"/>
  <c r="AO17" i="71"/>
  <c r="AH17" i="71"/>
  <c r="CD17" i="71"/>
  <c r="AD17" i="71"/>
  <c r="CC17" i="71"/>
  <c r="Z17" i="71"/>
  <c r="CB17" i="71" s="1"/>
  <c r="V17" i="71"/>
  <c r="CA17" i="71"/>
  <c r="R17" i="71"/>
  <c r="BZ17" i="71"/>
  <c r="N17" i="71"/>
  <c r="BY17" i="71"/>
  <c r="J17" i="71"/>
  <c r="BX17" i="71" s="1"/>
  <c r="F17" i="71"/>
  <c r="BW17" i="71" s="1"/>
  <c r="A17" i="71"/>
  <c r="BO16" i="71"/>
  <c r="BN16" i="71"/>
  <c r="BM16" i="71"/>
  <c r="BL16" i="71"/>
  <c r="BK16" i="71"/>
  <c r="BJ16" i="71"/>
  <c r="BI16" i="71"/>
  <c r="BH16" i="71"/>
  <c r="BE16" i="71"/>
  <c r="BG16" i="71"/>
  <c r="AT16" i="71"/>
  <c r="AQ16" i="71"/>
  <c r="AV16" i="71" s="1"/>
  <c r="AO16" i="71"/>
  <c r="AH16" i="71"/>
  <c r="CD16" i="71" s="1"/>
  <c r="AD16" i="71"/>
  <c r="CC16" i="71" s="1"/>
  <c r="Z16" i="71"/>
  <c r="CB16" i="71"/>
  <c r="V16" i="71"/>
  <c r="CA16" i="71"/>
  <c r="R16" i="71"/>
  <c r="BZ16" i="71" s="1"/>
  <c r="N16" i="71"/>
  <c r="BY16" i="71" s="1"/>
  <c r="J16" i="71"/>
  <c r="BX16" i="71" s="1"/>
  <c r="F16" i="71"/>
  <c r="A16" i="71"/>
  <c r="CM15" i="71"/>
  <c r="BO15" i="71"/>
  <c r="BN15" i="71"/>
  <c r="BM15" i="71"/>
  <c r="BL15" i="71"/>
  <c r="BK15" i="71"/>
  <c r="BJ15" i="71"/>
  <c r="BI15" i="71"/>
  <c r="BE15" i="71" s="1"/>
  <c r="BH15" i="71"/>
  <c r="BG15" i="71"/>
  <c r="AT15" i="71"/>
  <c r="AO15" i="71"/>
  <c r="AH15" i="71"/>
  <c r="CD15" i="71"/>
  <c r="AD15" i="71"/>
  <c r="CC15" i="71" s="1"/>
  <c r="Z15" i="71"/>
  <c r="CB15" i="71" s="1"/>
  <c r="V15" i="71"/>
  <c r="CA15" i="71"/>
  <c r="R15" i="71"/>
  <c r="BZ15" i="71" s="1"/>
  <c r="N15" i="71"/>
  <c r="BY15" i="71" s="1"/>
  <c r="J15" i="71"/>
  <c r="BX15" i="71"/>
  <c r="F15" i="71"/>
  <c r="A15" i="71"/>
  <c r="CL15" i="71" s="1"/>
  <c r="CN15" i="71"/>
  <c r="BO14" i="71"/>
  <c r="BN14" i="71"/>
  <c r="BM14" i="71"/>
  <c r="BL14" i="71"/>
  <c r="BK14" i="71"/>
  <c r="BJ14" i="71"/>
  <c r="BB14" i="71" s="1"/>
  <c r="BI14" i="71"/>
  <c r="BH14" i="71"/>
  <c r="BG14" i="71"/>
  <c r="AO14" i="71"/>
  <c r="AH14" i="71"/>
  <c r="CD14" i="71" s="1"/>
  <c r="AD14" i="71"/>
  <c r="CC14" i="71"/>
  <c r="Z14" i="71"/>
  <c r="CB14" i="71"/>
  <c r="V14" i="71"/>
  <c r="CA14" i="71" s="1"/>
  <c r="R14" i="71"/>
  <c r="BZ14" i="71" s="1"/>
  <c r="N14" i="71"/>
  <c r="BY14" i="71"/>
  <c r="J14" i="71"/>
  <c r="BX14" i="71"/>
  <c r="F14" i="71"/>
  <c r="BW14" i="71" s="1"/>
  <c r="A14" i="71"/>
  <c r="CM13" i="71"/>
  <c r="BO13" i="71"/>
  <c r="BN13" i="71"/>
  <c r="BM13" i="71"/>
  <c r="BL13" i="71"/>
  <c r="BK13" i="71"/>
  <c r="BJ13" i="71"/>
  <c r="BI13" i="71"/>
  <c r="BD13" i="71" s="1"/>
  <c r="BH13" i="71"/>
  <c r="BG13" i="71"/>
  <c r="AT13" i="71"/>
  <c r="AQ13" i="71"/>
  <c r="AY13" i="71" s="1"/>
  <c r="AO13" i="71"/>
  <c r="AH13" i="71"/>
  <c r="CD13" i="71"/>
  <c r="AD13" i="71"/>
  <c r="CC13" i="71" s="1"/>
  <c r="Z13" i="71"/>
  <c r="CB13" i="71" s="1"/>
  <c r="V13" i="71"/>
  <c r="CA13" i="71"/>
  <c r="R13" i="71"/>
  <c r="BZ13" i="71"/>
  <c r="N13" i="71"/>
  <c r="BY13" i="71" s="1"/>
  <c r="J13" i="71"/>
  <c r="BX13" i="71" s="1"/>
  <c r="F13" i="71"/>
  <c r="A13" i="71"/>
  <c r="CN13" i="71"/>
  <c r="CO13" i="71"/>
  <c r="BO12" i="71"/>
  <c r="BN12" i="71"/>
  <c r="BM12" i="71"/>
  <c r="BL12" i="71"/>
  <c r="BK12" i="71"/>
  <c r="BJ12" i="71"/>
  <c r="BI12" i="71"/>
  <c r="BH12" i="71"/>
  <c r="BG12" i="71"/>
  <c r="AT12" i="71"/>
  <c r="AQ12" i="71"/>
  <c r="AU12" i="71" s="1"/>
  <c r="AO12" i="71"/>
  <c r="AH12" i="71"/>
  <c r="CD12" i="71"/>
  <c r="AD12" i="71"/>
  <c r="CC12" i="71"/>
  <c r="Z12" i="71"/>
  <c r="CB12" i="71"/>
  <c r="V12" i="71"/>
  <c r="CA12" i="71" s="1"/>
  <c r="R12" i="71"/>
  <c r="BZ12" i="71" s="1"/>
  <c r="N12" i="71"/>
  <c r="BY12" i="71" s="1"/>
  <c r="J12" i="71"/>
  <c r="BX12" i="71" s="1"/>
  <c r="F12" i="71"/>
  <c r="A12" i="71"/>
  <c r="BO11" i="71"/>
  <c r="BN11" i="71"/>
  <c r="BM11" i="71"/>
  <c r="BL11" i="71"/>
  <c r="BK11" i="71"/>
  <c r="BJ11" i="71"/>
  <c r="BI11" i="71"/>
  <c r="BA11" i="71" s="1"/>
  <c r="BH11" i="71"/>
  <c r="BG11" i="71"/>
  <c r="AT11" i="71"/>
  <c r="AQ11" i="71"/>
  <c r="AO11" i="71"/>
  <c r="AH11" i="71"/>
  <c r="CD11" i="71"/>
  <c r="AD11" i="71"/>
  <c r="CC11" i="71"/>
  <c r="Z11" i="71"/>
  <c r="CB11" i="71" s="1"/>
  <c r="V11" i="71"/>
  <c r="CA11" i="71" s="1"/>
  <c r="R11" i="71"/>
  <c r="BZ11" i="71"/>
  <c r="N11" i="71"/>
  <c r="BY11" i="71"/>
  <c r="J11" i="71"/>
  <c r="BX11" i="71" s="1"/>
  <c r="F11" i="71"/>
  <c r="BW11" i="71" s="1"/>
  <c r="A11" i="71"/>
  <c r="BO10" i="71"/>
  <c r="BN10" i="71"/>
  <c r="BM10" i="71"/>
  <c r="BL10" i="71"/>
  <c r="BK10" i="71"/>
  <c r="BJ10" i="71"/>
  <c r="BI10" i="71"/>
  <c r="BD10" i="71" s="1"/>
  <c r="BH10" i="71"/>
  <c r="BG10" i="71"/>
  <c r="AT10" i="71"/>
  <c r="AQ10" i="71"/>
  <c r="AW10" i="71" s="1"/>
  <c r="AY10" i="71"/>
  <c r="AO10" i="71"/>
  <c r="AH10" i="71"/>
  <c r="CD10" i="71" s="1"/>
  <c r="AD10" i="71"/>
  <c r="CC10" i="71" s="1"/>
  <c r="Z10" i="71"/>
  <c r="CB10" i="71"/>
  <c r="V10" i="71"/>
  <c r="CA10" i="71" s="1"/>
  <c r="R10" i="71"/>
  <c r="BZ10" i="71" s="1"/>
  <c r="N10" i="71"/>
  <c r="BY10" i="71"/>
  <c r="J10" i="71"/>
  <c r="BX10" i="71"/>
  <c r="F10" i="71"/>
  <c r="A10" i="71"/>
  <c r="BO9" i="71"/>
  <c r="BN9" i="71"/>
  <c r="BM9" i="71"/>
  <c r="BL9" i="71"/>
  <c r="BK9" i="71"/>
  <c r="BJ9" i="71"/>
  <c r="BI9" i="71"/>
  <c r="BH9" i="71"/>
  <c r="BG9" i="71"/>
  <c r="AT9" i="71"/>
  <c r="AQ9" i="71"/>
  <c r="AY9" i="71"/>
  <c r="AO9" i="71"/>
  <c r="AH9" i="71"/>
  <c r="CD9" i="71" s="1"/>
  <c r="AD9" i="71"/>
  <c r="CC9" i="71" s="1"/>
  <c r="Z9" i="71"/>
  <c r="CB9" i="71"/>
  <c r="V9" i="71"/>
  <c r="CA9" i="71"/>
  <c r="R9" i="71"/>
  <c r="BZ9" i="71" s="1"/>
  <c r="N9" i="71"/>
  <c r="BY9" i="71" s="1"/>
  <c r="J9" i="71"/>
  <c r="BX9" i="71" s="1"/>
  <c r="F9" i="71"/>
  <c r="A9" i="71"/>
  <c r="AG181" i="70" s="1"/>
  <c r="BO8" i="71"/>
  <c r="BN8" i="71"/>
  <c r="BM8" i="71"/>
  <c r="BL8" i="71"/>
  <c r="BK8" i="71"/>
  <c r="BJ8" i="71"/>
  <c r="BI8" i="71"/>
  <c r="BH8" i="71"/>
  <c r="BG8" i="71"/>
  <c r="BA8" i="71" s="1"/>
  <c r="AT8" i="71"/>
  <c r="AO8" i="71"/>
  <c r="AH8" i="71"/>
  <c r="CD8" i="71" s="1"/>
  <c r="AD8" i="71"/>
  <c r="CC8" i="71"/>
  <c r="Z8" i="71"/>
  <c r="CB8" i="71" s="1"/>
  <c r="V8" i="71"/>
  <c r="CA8" i="71" s="1"/>
  <c r="R8" i="71"/>
  <c r="BZ8" i="71"/>
  <c r="N8" i="71"/>
  <c r="BY8" i="71"/>
  <c r="J8" i="71"/>
  <c r="BX8" i="71" s="1"/>
  <c r="F8" i="71"/>
  <c r="A8" i="71"/>
  <c r="BZ7" i="71"/>
  <c r="BO7" i="71"/>
  <c r="BN7" i="71"/>
  <c r="BM7" i="71"/>
  <c r="BL7" i="71"/>
  <c r="BK7" i="71"/>
  <c r="BJ7" i="71"/>
  <c r="BI7" i="71"/>
  <c r="BH7" i="71"/>
  <c r="BG7" i="71"/>
  <c r="AT7" i="71"/>
  <c r="AQ7" i="71"/>
  <c r="AV7" i="71" s="1"/>
  <c r="AO7" i="71"/>
  <c r="AL7" i="71"/>
  <c r="AH7" i="71"/>
  <c r="CD7" i="71"/>
  <c r="AD7" i="71"/>
  <c r="CC7" i="71" s="1"/>
  <c r="Z7" i="71"/>
  <c r="CB7" i="71"/>
  <c r="V7" i="71"/>
  <c r="CA7" i="71"/>
  <c r="R7" i="71"/>
  <c r="N7" i="71"/>
  <c r="BY7" i="71"/>
  <c r="J7" i="71"/>
  <c r="BX7" i="71"/>
  <c r="F7" i="71"/>
  <c r="BW7" i="71" s="1"/>
  <c r="A7" i="71"/>
  <c r="BO6" i="71"/>
  <c r="BN6" i="71"/>
  <c r="BM6" i="71"/>
  <c r="BL6" i="71"/>
  <c r="BK6" i="71"/>
  <c r="BJ6" i="71"/>
  <c r="BI6" i="71"/>
  <c r="BH6" i="71"/>
  <c r="BG6" i="71"/>
  <c r="AT6" i="71"/>
  <c r="AQ6" i="71"/>
  <c r="AV6" i="71" s="1"/>
  <c r="AO6" i="71"/>
  <c r="AO88" i="71" s="1"/>
  <c r="AL6" i="71"/>
  <c r="CE6" i="71" s="1"/>
  <c r="AH6" i="71"/>
  <c r="CD6" i="71" s="1"/>
  <c r="AD6" i="71"/>
  <c r="CC6" i="71" s="1"/>
  <c r="Z6" i="71"/>
  <c r="CB6" i="71"/>
  <c r="V6" i="71"/>
  <c r="CA6" i="71" s="1"/>
  <c r="R6" i="71"/>
  <c r="BZ6" i="71" s="1"/>
  <c r="N6" i="71"/>
  <c r="BY6" i="71"/>
  <c r="J6" i="71"/>
  <c r="BX6" i="71"/>
  <c r="F6" i="71"/>
  <c r="A6" i="71"/>
  <c r="BX5" i="71"/>
  <c r="BW5" i="71"/>
  <c r="BO5" i="71"/>
  <c r="BN5" i="71"/>
  <c r="BM5" i="71"/>
  <c r="BL5" i="71"/>
  <c r="BK5" i="71"/>
  <c r="BJ5" i="71"/>
  <c r="BI5" i="71"/>
  <c r="BH5" i="71"/>
  <c r="BG5" i="71"/>
  <c r="AT5" i="71"/>
  <c r="AQ5" i="71"/>
  <c r="AO5" i="71"/>
  <c r="AL5" i="71"/>
  <c r="CE5" i="71"/>
  <c r="AH5" i="71"/>
  <c r="CD5" i="71" s="1"/>
  <c r="AD5" i="71"/>
  <c r="CC5" i="71"/>
  <c r="Z5" i="71"/>
  <c r="CB5" i="71"/>
  <c r="V5" i="71"/>
  <c r="CA5" i="71"/>
  <c r="R5" i="71"/>
  <c r="AR5" i="71" s="1"/>
  <c r="N5" i="71"/>
  <c r="CP4" i="71"/>
  <c r="CO4" i="71"/>
  <c r="CN4" i="71"/>
  <c r="CM4" i="71"/>
  <c r="CL4" i="71"/>
  <c r="CK4" i="71"/>
  <c r="CJ4" i="71"/>
  <c r="CI4" i="71"/>
  <c r="CH4" i="71"/>
  <c r="CG4" i="71"/>
  <c r="A235" i="70"/>
  <c r="E235" i="70" s="1"/>
  <c r="A234" i="70"/>
  <c r="F234" i="70"/>
  <c r="A233" i="70"/>
  <c r="A232" i="70"/>
  <c r="A231" i="70"/>
  <c r="A230" i="70"/>
  <c r="A229" i="70"/>
  <c r="A228" i="70"/>
  <c r="F228" i="70"/>
  <c r="A227" i="70"/>
  <c r="A226" i="70"/>
  <c r="A225" i="70"/>
  <c r="A224" i="70"/>
  <c r="A223" i="70"/>
  <c r="A222" i="70"/>
  <c r="A221" i="70"/>
  <c r="A220" i="70"/>
  <c r="E220" i="70"/>
  <c r="A219" i="70"/>
  <c r="A218" i="70"/>
  <c r="A217" i="70"/>
  <c r="A216" i="70"/>
  <c r="A215" i="70"/>
  <c r="F215" i="70" s="1"/>
  <c r="A214" i="70"/>
  <c r="F214" i="70"/>
  <c r="A213" i="70"/>
  <c r="A212" i="70"/>
  <c r="A211" i="70"/>
  <c r="A210" i="70"/>
  <c r="E210" i="70"/>
  <c r="A209" i="70"/>
  <c r="A208" i="70"/>
  <c r="A207" i="70"/>
  <c r="E207" i="70" s="1"/>
  <c r="A206" i="70"/>
  <c r="A205" i="70"/>
  <c r="F205" i="70" s="1"/>
  <c r="A204" i="70"/>
  <c r="A203" i="70"/>
  <c r="A202" i="70"/>
  <c r="A201" i="70"/>
  <c r="A200" i="70"/>
  <c r="A199" i="70"/>
  <c r="A198" i="70"/>
  <c r="A197" i="70"/>
  <c r="A196" i="70"/>
  <c r="A195" i="70"/>
  <c r="E195" i="70"/>
  <c r="A194" i="70"/>
  <c r="A193" i="70"/>
  <c r="A192" i="70"/>
  <c r="A191" i="70"/>
  <c r="A190" i="70"/>
  <c r="A189" i="70"/>
  <c r="A188" i="70"/>
  <c r="A187" i="70"/>
  <c r="A186" i="70"/>
  <c r="A185" i="70"/>
  <c r="A184" i="70"/>
  <c r="A183" i="70"/>
  <c r="A182" i="70"/>
  <c r="A181" i="70"/>
  <c r="A180" i="70"/>
  <c r="A179" i="70"/>
  <c r="A178" i="70"/>
  <c r="A177" i="70"/>
  <c r="A176" i="70"/>
  <c r="A175" i="70"/>
  <c r="A174" i="70"/>
  <c r="A173" i="70"/>
  <c r="A172" i="70"/>
  <c r="A171" i="70"/>
  <c r="D171" i="70" s="1"/>
  <c r="A170" i="70"/>
  <c r="A169" i="70"/>
  <c r="A168" i="70"/>
  <c r="A167" i="70"/>
  <c r="D167" i="70" s="1"/>
  <c r="A166" i="70"/>
  <c r="A165" i="70"/>
  <c r="A164" i="70"/>
  <c r="A163" i="70"/>
  <c r="A162" i="70"/>
  <c r="D162" i="70"/>
  <c r="A161" i="70"/>
  <c r="E161" i="70"/>
  <c r="A160" i="70"/>
  <c r="A159" i="70"/>
  <c r="A158" i="70"/>
  <c r="A157" i="70"/>
  <c r="A156" i="70"/>
  <c r="A155" i="70"/>
  <c r="A154" i="70"/>
  <c r="A153" i="70"/>
  <c r="A152" i="70"/>
  <c r="A151" i="70"/>
  <c r="D151" i="70"/>
  <c r="A150" i="70"/>
  <c r="A149" i="70"/>
  <c r="E149" i="70"/>
  <c r="A148" i="70"/>
  <c r="A147" i="70"/>
  <c r="A146" i="70"/>
  <c r="A145" i="70"/>
  <c r="E145" i="70"/>
  <c r="A144" i="70"/>
  <c r="E144" i="70" s="1"/>
  <c r="A143" i="70"/>
  <c r="A142" i="70"/>
  <c r="A141" i="70"/>
  <c r="A140" i="70"/>
  <c r="D140" i="70" s="1"/>
  <c r="A139" i="70"/>
  <c r="A138" i="70"/>
  <c r="D138" i="70" s="1"/>
  <c r="A137" i="70"/>
  <c r="A136" i="70"/>
  <c r="E136" i="70"/>
  <c r="A135" i="70"/>
  <c r="A134" i="70"/>
  <c r="A133" i="70"/>
  <c r="A132" i="70"/>
  <c r="E132" i="70" s="1"/>
  <c r="A131" i="70"/>
  <c r="A130" i="70"/>
  <c r="A129" i="70"/>
  <c r="A128" i="70"/>
  <c r="A127" i="70"/>
  <c r="F127" i="70"/>
  <c r="A126" i="70"/>
  <c r="A125" i="70"/>
  <c r="A124" i="70"/>
  <c r="A123" i="70"/>
  <c r="A122" i="70"/>
  <c r="D122" i="70"/>
  <c r="A121" i="70"/>
  <c r="A120" i="70"/>
  <c r="A119" i="70"/>
  <c r="A118" i="70"/>
  <c r="A117" i="70"/>
  <c r="A116" i="70"/>
  <c r="A115" i="70"/>
  <c r="A114" i="70"/>
  <c r="A113" i="70"/>
  <c r="A112" i="70"/>
  <c r="A111" i="70"/>
  <c r="A110" i="70"/>
  <c r="F110" i="70"/>
  <c r="A109" i="70"/>
  <c r="A108" i="70"/>
  <c r="A107" i="70"/>
  <c r="F107" i="70" s="1"/>
  <c r="A106" i="70"/>
  <c r="E106" i="70" s="1"/>
  <c r="G106" i="70" s="1"/>
  <c r="A105" i="70"/>
  <c r="A104" i="70"/>
  <c r="A103" i="70"/>
  <c r="D103" i="70" s="1"/>
  <c r="A102" i="70"/>
  <c r="J80" i="70"/>
  <c r="H80" i="70"/>
  <c r="A80" i="70"/>
  <c r="J79" i="70"/>
  <c r="H79" i="70"/>
  <c r="A79" i="70"/>
  <c r="F79" i="70" s="1"/>
  <c r="N78" i="70"/>
  <c r="L78" i="70"/>
  <c r="A78" i="70"/>
  <c r="E78" i="70" s="1"/>
  <c r="A77" i="70"/>
  <c r="F77" i="70"/>
  <c r="J76" i="70"/>
  <c r="H76" i="70"/>
  <c r="A76" i="70"/>
  <c r="A75" i="70"/>
  <c r="E75" i="70"/>
  <c r="A74" i="70"/>
  <c r="A73" i="70"/>
  <c r="A72" i="70"/>
  <c r="A71" i="70"/>
  <c r="A70" i="70"/>
  <c r="A69" i="70"/>
  <c r="A68" i="70"/>
  <c r="H67" i="70"/>
  <c r="A67" i="70"/>
  <c r="F67" i="70"/>
  <c r="A66" i="70"/>
  <c r="A65" i="70"/>
  <c r="AH64" i="70"/>
  <c r="A64" i="70"/>
  <c r="A63" i="70"/>
  <c r="A62" i="70"/>
  <c r="E62" i="70" s="1"/>
  <c r="A61" i="70"/>
  <c r="A60" i="70"/>
  <c r="A59" i="70"/>
  <c r="A58" i="70"/>
  <c r="A57" i="70"/>
  <c r="A56" i="70"/>
  <c r="A55" i="70"/>
  <c r="A54" i="70"/>
  <c r="A53" i="70"/>
  <c r="J52" i="70"/>
  <c r="H52" i="70"/>
  <c r="A52" i="70"/>
  <c r="A51" i="70"/>
  <c r="J50" i="70"/>
  <c r="H50" i="70"/>
  <c r="A50" i="70"/>
  <c r="J49" i="70"/>
  <c r="H49" i="70"/>
  <c r="A49" i="70"/>
  <c r="J48" i="70"/>
  <c r="H48" i="70"/>
  <c r="A48" i="70"/>
  <c r="F48" i="70"/>
  <c r="J47" i="70"/>
  <c r="H47" i="70"/>
  <c r="A47" i="70"/>
  <c r="A46" i="70"/>
  <c r="A45" i="70"/>
  <c r="J44" i="70"/>
  <c r="A44" i="70"/>
  <c r="J43" i="70"/>
  <c r="H43" i="70"/>
  <c r="A43" i="70"/>
  <c r="F43" i="70" s="1"/>
  <c r="A42" i="70"/>
  <c r="A41" i="70"/>
  <c r="J40" i="70"/>
  <c r="H40" i="70"/>
  <c r="A40" i="70"/>
  <c r="A39" i="70"/>
  <c r="A38" i="70"/>
  <c r="A37" i="70"/>
  <c r="A36" i="70"/>
  <c r="A35" i="70"/>
  <c r="H34" i="70"/>
  <c r="A34" i="70"/>
  <c r="J33" i="70"/>
  <c r="H33" i="70"/>
  <c r="A33" i="70"/>
  <c r="A32" i="70"/>
  <c r="A31" i="70"/>
  <c r="A30" i="70"/>
  <c r="F30" i="70" s="1"/>
  <c r="A29" i="70"/>
  <c r="D29" i="70"/>
  <c r="A28" i="70"/>
  <c r="F28" i="70"/>
  <c r="A27" i="70"/>
  <c r="A26" i="70"/>
  <c r="A25" i="70"/>
  <c r="J24" i="70"/>
  <c r="H24" i="70"/>
  <c r="A24" i="70"/>
  <c r="A23" i="70"/>
  <c r="A22" i="70"/>
  <c r="A21" i="70"/>
  <c r="AC21" i="70" s="1"/>
  <c r="J20" i="70"/>
  <c r="H20" i="70"/>
  <c r="A20" i="70"/>
  <c r="A19" i="70"/>
  <c r="A18" i="70"/>
  <c r="F18" i="70"/>
  <c r="A17" i="70"/>
  <c r="J16" i="70"/>
  <c r="A16" i="70"/>
  <c r="A15" i="70"/>
  <c r="F15" i="70"/>
  <c r="A14" i="70"/>
  <c r="A13" i="70"/>
  <c r="A12" i="70"/>
  <c r="A11" i="70"/>
  <c r="F11" i="70" s="1"/>
  <c r="A10" i="70"/>
  <c r="I8" i="70"/>
  <c r="BW13" i="71"/>
  <c r="AW55" i="71"/>
  <c r="BW63" i="71"/>
  <c r="BW69" i="71"/>
  <c r="BB115" i="71"/>
  <c r="BD115" i="71"/>
  <c r="BC115" i="71"/>
  <c r="BR116" i="71"/>
  <c r="BR135" i="71"/>
  <c r="AW136" i="71"/>
  <c r="AV136" i="71"/>
  <c r="AU136" i="71"/>
  <c r="AY136" i="71"/>
  <c r="BY193" i="71"/>
  <c r="AR193" i="71"/>
  <c r="AW193" i="71"/>
  <c r="AU193" i="71"/>
  <c r="AY193" i="71"/>
  <c r="AV193" i="71"/>
  <c r="AW79" i="71"/>
  <c r="AV79" i="71"/>
  <c r="AY79" i="71"/>
  <c r="BW9" i="71"/>
  <c r="BW19" i="71"/>
  <c r="BW20" i="71"/>
  <c r="BW22" i="71"/>
  <c r="BW25" i="71"/>
  <c r="AW34" i="71"/>
  <c r="AV34" i="71"/>
  <c r="AY34" i="71"/>
  <c r="BW67" i="71"/>
  <c r="BW68" i="71"/>
  <c r="BS111" i="71"/>
  <c r="BU111" i="71"/>
  <c r="BR111" i="71"/>
  <c r="BQ112" i="71"/>
  <c r="AW112" i="71"/>
  <c r="AV112" i="71"/>
  <c r="AU112" i="71"/>
  <c r="AY112" i="71"/>
  <c r="BB124" i="71"/>
  <c r="BD124" i="71"/>
  <c r="BC124" i="71"/>
  <c r="BR130" i="71"/>
  <c r="AV130" i="71"/>
  <c r="AU130" i="71"/>
  <c r="AY130" i="71"/>
  <c r="AW130" i="71"/>
  <c r="BD17" i="71"/>
  <c r="CM23" i="71"/>
  <c r="CI23" i="71"/>
  <c r="CL23" i="71"/>
  <c r="CG23" i="71"/>
  <c r="CP23" i="71"/>
  <c r="CK23" i="71"/>
  <c r="CN23" i="71"/>
  <c r="CJ23" i="71"/>
  <c r="CO23" i="71"/>
  <c r="CM35" i="71"/>
  <c r="CI35" i="71"/>
  <c r="CN35" i="71"/>
  <c r="CH35" i="71"/>
  <c r="CS35" i="71" s="1"/>
  <c r="CL35" i="71"/>
  <c r="CG35" i="71"/>
  <c r="CR35" i="71"/>
  <c r="CJ35" i="71"/>
  <c r="CP35" i="71"/>
  <c r="BD35" i="71"/>
  <c r="BY36" i="71"/>
  <c r="AW36" i="71"/>
  <c r="BB36" i="71"/>
  <c r="BW74" i="71"/>
  <c r="AW111" i="71"/>
  <c r="AV111" i="71"/>
  <c r="AU111" i="71"/>
  <c r="AY111" i="71"/>
  <c r="BA9" i="71"/>
  <c r="AU17" i="71"/>
  <c r="BA25" i="71"/>
  <c r="BD25" i="71"/>
  <c r="AV29" i="71"/>
  <c r="AY29" i="71"/>
  <c r="AU29" i="71"/>
  <c r="BE31" i="71"/>
  <c r="BD31" i="71"/>
  <c r="BC79" i="71"/>
  <c r="BC83" i="71"/>
  <c r="BY5" i="71"/>
  <c r="BW6" i="71"/>
  <c r="BB6" i="71"/>
  <c r="BW16" i="71"/>
  <c r="BD34" i="71"/>
  <c r="BB34" i="71"/>
  <c r="BD77" i="71"/>
  <c r="BC77" i="71"/>
  <c r="BS119" i="71"/>
  <c r="BU119" i="71"/>
  <c r="BR119" i="71"/>
  <c r="AW120" i="71"/>
  <c r="AV120" i="71"/>
  <c r="AU120" i="71"/>
  <c r="AY120" i="71"/>
  <c r="AV11" i="71"/>
  <c r="AY11" i="71"/>
  <c r="BW15" i="71"/>
  <c r="AV27" i="71"/>
  <c r="AY27" i="71"/>
  <c r="BW44" i="71"/>
  <c r="BW61" i="71"/>
  <c r="BC64" i="71"/>
  <c r="BB64" i="71"/>
  <c r="BA66" i="71"/>
  <c r="AX66" i="71"/>
  <c r="CZ66" i="71" s="1"/>
  <c r="BD66" i="71"/>
  <c r="BC66" i="71"/>
  <c r="BB66" i="71"/>
  <c r="BQ107" i="71"/>
  <c r="AW119" i="71"/>
  <c r="AV119" i="71"/>
  <c r="AU119" i="71"/>
  <c r="AY119" i="71"/>
  <c r="BS131" i="71"/>
  <c r="BU131" i="71"/>
  <c r="BT131" i="71"/>
  <c r="BQ131" i="71"/>
  <c r="AW132" i="71"/>
  <c r="AV132" i="71"/>
  <c r="AU132" i="71"/>
  <c r="AY132" i="71"/>
  <c r="BQ136" i="71"/>
  <c r="BB137" i="71"/>
  <c r="BC137" i="71"/>
  <c r="BQ165" i="71"/>
  <c r="BX166" i="71"/>
  <c r="AR166" i="71"/>
  <c r="AU10" i="71"/>
  <c r="BA17" i="71"/>
  <c r="AW25" i="71"/>
  <c r="BE27" i="71"/>
  <c r="AW30" i="71"/>
  <c r="BC41" i="71"/>
  <c r="BY49" i="71"/>
  <c r="AW49" i="71"/>
  <c r="BW50" i="71"/>
  <c r="BW52" i="71"/>
  <c r="AV57" i="71"/>
  <c r="AU57" i="71"/>
  <c r="AY57" i="71"/>
  <c r="AW57" i="71"/>
  <c r="BD58" i="71"/>
  <c r="BB58" i="71"/>
  <c r="BW70" i="71"/>
  <c r="BD116" i="71"/>
  <c r="BU126" i="71"/>
  <c r="AV127" i="71"/>
  <c r="AY127" i="71"/>
  <c r="AW127" i="71"/>
  <c r="AU127" i="71"/>
  <c r="BS127" i="71"/>
  <c r="BT127" i="71"/>
  <c r="BR127" i="71"/>
  <c r="BT144" i="71"/>
  <c r="BS144" i="71"/>
  <c r="BU144" i="71"/>
  <c r="BQ144" i="71"/>
  <c r="AS144" i="71"/>
  <c r="BQ145" i="71"/>
  <c r="AW145" i="71"/>
  <c r="AV145" i="71"/>
  <c r="AU145" i="71"/>
  <c r="AY145" i="71"/>
  <c r="BU145" i="71"/>
  <c r="BB148" i="71"/>
  <c r="BD148" i="71"/>
  <c r="BC148" i="71"/>
  <c r="BB157" i="71"/>
  <c r="BD157" i="71"/>
  <c r="AR205" i="71"/>
  <c r="BW205" i="71"/>
  <c r="BE29" i="71"/>
  <c r="BA29" i="71"/>
  <c r="AW31" i="71"/>
  <c r="BC35" i="71"/>
  <c r="BY43" i="71"/>
  <c r="BY51" i="71"/>
  <c r="BY53" i="71"/>
  <c r="AW53" i="71"/>
  <c r="BW56" i="71"/>
  <c r="AV64" i="71"/>
  <c r="AY64" i="71"/>
  <c r="AU66" i="71"/>
  <c r="CW66" i="71" s="1"/>
  <c r="BA70" i="71"/>
  <c r="BB70" i="71"/>
  <c r="BD70" i="71"/>
  <c r="BE75" i="71"/>
  <c r="BD75" i="71"/>
  <c r="BB75" i="71"/>
  <c r="BB82" i="71"/>
  <c r="BD82" i="71"/>
  <c r="BC82" i="71"/>
  <c r="D87" i="71"/>
  <c r="BQ104" i="71"/>
  <c r="AW104" i="71"/>
  <c r="AV104" i="71"/>
  <c r="AU104" i="71"/>
  <c r="BC104" i="71"/>
  <c r="BR104" i="71"/>
  <c r="BD108" i="71"/>
  <c r="BU116" i="71"/>
  <c r="BD123" i="71"/>
  <c r="BC123" i="71"/>
  <c r="AX123" i="71" s="1"/>
  <c r="BS128" i="71"/>
  <c r="BT128" i="71"/>
  <c r="BQ128" i="71"/>
  <c r="BD138" i="71"/>
  <c r="BC138" i="71"/>
  <c r="BT140" i="71"/>
  <c r="BS140" i="71"/>
  <c r="BR140" i="71"/>
  <c r="BR141" i="71"/>
  <c r="BQ141" i="71"/>
  <c r="AW141" i="71"/>
  <c r="AV141" i="71"/>
  <c r="AU141" i="71"/>
  <c r="AY141" i="71"/>
  <c r="BU158" i="71"/>
  <c r="BR158" i="71"/>
  <c r="BB160" i="71"/>
  <c r="BD160" i="71"/>
  <c r="BC160" i="71"/>
  <c r="BC163" i="71"/>
  <c r="BE163" i="71"/>
  <c r="BD163" i="71"/>
  <c r="AX163" i="71" s="1"/>
  <c r="BC169" i="71"/>
  <c r="BE169" i="71"/>
  <c r="BD169" i="71"/>
  <c r="BD185" i="71"/>
  <c r="BA185" i="71"/>
  <c r="BD186" i="71"/>
  <c r="BA186" i="71"/>
  <c r="CO38" i="71"/>
  <c r="CK38" i="71"/>
  <c r="CG38" i="71"/>
  <c r="CJ38" i="71"/>
  <c r="CP38" i="71"/>
  <c r="AU39" i="71"/>
  <c r="BC39" i="71"/>
  <c r="BA45" i="71"/>
  <c r="BB45" i="71"/>
  <c r="AV46" i="71"/>
  <c r="AY46" i="71"/>
  <c r="AW46" i="71"/>
  <c r="BC51" i="71"/>
  <c r="BE51" i="71"/>
  <c r="BC55" i="71"/>
  <c r="BE55" i="71"/>
  <c r="BE60" i="71"/>
  <c r="CM63" i="71"/>
  <c r="CL63" i="71"/>
  <c r="BA67" i="71"/>
  <c r="AV71" i="71"/>
  <c r="AU71" i="71"/>
  <c r="AY71" i="71"/>
  <c r="BA74" i="71"/>
  <c r="BD74" i="71"/>
  <c r="BC74" i="71"/>
  <c r="AX74" i="71" s="1"/>
  <c r="BW76" i="71"/>
  <c r="BE82" i="71"/>
  <c r="BU104" i="71"/>
  <c r="BT106" i="71"/>
  <c r="BS106" i="71"/>
  <c r="BR106" i="71"/>
  <c r="BQ106" i="71"/>
  <c r="AW107" i="71"/>
  <c r="AV107" i="71"/>
  <c r="AU107" i="71"/>
  <c r="BT115" i="71"/>
  <c r="BS115" i="71"/>
  <c r="BU115" i="71"/>
  <c r="BR115" i="71"/>
  <c r="AW116" i="71"/>
  <c r="AV116" i="71"/>
  <c r="AU116" i="71"/>
  <c r="BD119" i="71"/>
  <c r="BC119" i="71"/>
  <c r="AW123" i="71"/>
  <c r="AV123" i="71"/>
  <c r="AU123" i="71"/>
  <c r="BE123" i="71"/>
  <c r="BQ126" i="71"/>
  <c r="AS126" i="71" s="1"/>
  <c r="BR126" i="71"/>
  <c r="BB132" i="71"/>
  <c r="BD132" i="71"/>
  <c r="BC132" i="71"/>
  <c r="BD141" i="71"/>
  <c r="BC141" i="71"/>
  <c r="BS147" i="71"/>
  <c r="BR147" i="71"/>
  <c r="BQ147" i="71"/>
  <c r="AW148" i="71"/>
  <c r="AV148" i="71"/>
  <c r="AU148" i="71"/>
  <c r="AY148" i="71"/>
  <c r="BT156" i="71"/>
  <c r="BS156" i="71"/>
  <c r="BU156" i="71"/>
  <c r="BR156" i="71"/>
  <c r="BQ156" i="71"/>
  <c r="AW157" i="71"/>
  <c r="AV157" i="71"/>
  <c r="AU157" i="71"/>
  <c r="AY157" i="71"/>
  <c r="BA163" i="71"/>
  <c r="BS172" i="71"/>
  <c r="BD177" i="71"/>
  <c r="BA177" i="71"/>
  <c r="BD178" i="71"/>
  <c r="BA178" i="71"/>
  <c r="BC214" i="71"/>
  <c r="BB214" i="71"/>
  <c r="BE215" i="71"/>
  <c r="BA215" i="71"/>
  <c r="AX215" i="71" s="1"/>
  <c r="BD215" i="71"/>
  <c r="BC215" i="71"/>
  <c r="BB215" i="71"/>
  <c r="BC218" i="71"/>
  <c r="BB218" i="71"/>
  <c r="CG13" i="71"/>
  <c r="CR13" i="71"/>
  <c r="CK13" i="71"/>
  <c r="CV13" i="71" s="1"/>
  <c r="CG15" i="71"/>
  <c r="CR15" i="71" s="1"/>
  <c r="CK15" i="71"/>
  <c r="CV15" i="71" s="1"/>
  <c r="CG19" i="71"/>
  <c r="CK19" i="71"/>
  <c r="CG24" i="71"/>
  <c r="CR24" i="71" s="1"/>
  <c r="CK24" i="71"/>
  <c r="CG28" i="71"/>
  <c r="CR28" i="71"/>
  <c r="CK28" i="71"/>
  <c r="CG33" i="71"/>
  <c r="CK33" i="71"/>
  <c r="CH38" i="71"/>
  <c r="CM38" i="71"/>
  <c r="BD39" i="71"/>
  <c r="BW41" i="71"/>
  <c r="BA42" i="71"/>
  <c r="CM43" i="71"/>
  <c r="CI43" i="71"/>
  <c r="CP43" i="71"/>
  <c r="CK43" i="71"/>
  <c r="CG43" i="71"/>
  <c r="CN43" i="71"/>
  <c r="BW45" i="71"/>
  <c r="BC45" i="71"/>
  <c r="BE49" i="71"/>
  <c r="BA51" i="71"/>
  <c r="BA52" i="71"/>
  <c r="BC53" i="71"/>
  <c r="BE53" i="71"/>
  <c r="BD53" i="71"/>
  <c r="BA55" i="71"/>
  <c r="AV58" i="71"/>
  <c r="AY58" i="71"/>
  <c r="BD64" i="71"/>
  <c r="BE65" i="71"/>
  <c r="BA65" i="71"/>
  <c r="BD65" i="71"/>
  <c r="BC65" i="71"/>
  <c r="BW75" i="71"/>
  <c r="AW77" i="71"/>
  <c r="AV77" i="71"/>
  <c r="AU77" i="71"/>
  <c r="BE77" i="71"/>
  <c r="BB79" i="71"/>
  <c r="BD79" i="71"/>
  <c r="AW83" i="71"/>
  <c r="AV83" i="71"/>
  <c r="AU83" i="71"/>
  <c r="BB104" i="71"/>
  <c r="BD104" i="71"/>
  <c r="AR106" i="71"/>
  <c r="BT107" i="71"/>
  <c r="BS107" i="71"/>
  <c r="BU107" i="71"/>
  <c r="BR107" i="71"/>
  <c r="AS107" i="71" s="1"/>
  <c r="AW108" i="71"/>
  <c r="AV108" i="71"/>
  <c r="AU108" i="71"/>
  <c r="BB111" i="71"/>
  <c r="BD111" i="71"/>
  <c r="BC111" i="71"/>
  <c r="BU112" i="71"/>
  <c r="AW115" i="71"/>
  <c r="AV115" i="71"/>
  <c r="AU115" i="71"/>
  <c r="BE115" i="71"/>
  <c r="BB120" i="71"/>
  <c r="BD120" i="71"/>
  <c r="BT123" i="71"/>
  <c r="BS123" i="71"/>
  <c r="BU123" i="71"/>
  <c r="BR123" i="71"/>
  <c r="AW124" i="71"/>
  <c r="AV124" i="71"/>
  <c r="AU124" i="71"/>
  <c r="BQ130" i="71"/>
  <c r="AR139" i="71"/>
  <c r="BB144" i="71"/>
  <c r="BD144" i="71"/>
  <c r="BC144" i="71"/>
  <c r="BE148" i="71"/>
  <c r="BT151" i="71"/>
  <c r="BS151" i="71"/>
  <c r="BR151" i="71"/>
  <c r="BQ151" i="71"/>
  <c r="AW152" i="71"/>
  <c r="AV152" i="71"/>
  <c r="AU152" i="71"/>
  <c r="BQ152" i="71"/>
  <c r="BB153" i="71"/>
  <c r="BD153" i="71"/>
  <c r="BC153" i="71"/>
  <c r="BT160" i="71"/>
  <c r="BS160" i="71"/>
  <c r="BU160" i="71"/>
  <c r="BR160" i="71"/>
  <c r="BR161" i="71"/>
  <c r="BQ161" i="71"/>
  <c r="AW161" i="71"/>
  <c r="AV161" i="71"/>
  <c r="AU161" i="71"/>
  <c r="AY161" i="71"/>
  <c r="BU161" i="71"/>
  <c r="AU48" i="71"/>
  <c r="AU52" i="71"/>
  <c r="BC52" i="71"/>
  <c r="AU54" i="71"/>
  <c r="BC54" i="71"/>
  <c r="BE57" i="71"/>
  <c r="BA57" i="71"/>
  <c r="AW59" i="71"/>
  <c r="AW60" i="71"/>
  <c r="AV65" i="71"/>
  <c r="AW65" i="71"/>
  <c r="CY65" i="71" s="1"/>
  <c r="AV66" i="71"/>
  <c r="AW66" i="71"/>
  <c r="AW67" i="71"/>
  <c r="BE71" i="71"/>
  <c r="BA71" i="71"/>
  <c r="AW74" i="71"/>
  <c r="BE80" i="71"/>
  <c r="AW81" i="71"/>
  <c r="AV81" i="71"/>
  <c r="AY81" i="71"/>
  <c r="AR104" i="71"/>
  <c r="BE105" i="71"/>
  <c r="BT105" i="71"/>
  <c r="BS105" i="71"/>
  <c r="AW106" i="71"/>
  <c r="AV106" i="71"/>
  <c r="AY106" i="71"/>
  <c r="BB106" i="71"/>
  <c r="AR108" i="71"/>
  <c r="BE109" i="71"/>
  <c r="AW110" i="71"/>
  <c r="AV110" i="71"/>
  <c r="AY110" i="71"/>
  <c r="BB110" i="71"/>
  <c r="AR112" i="71"/>
  <c r="BE113" i="71"/>
  <c r="AW114" i="71"/>
  <c r="AV114" i="71"/>
  <c r="AY114" i="71"/>
  <c r="BB114" i="71"/>
  <c r="AR116" i="71"/>
  <c r="BE117" i="71"/>
  <c r="AW118" i="71"/>
  <c r="AV118" i="71"/>
  <c r="AY118" i="71"/>
  <c r="BB118" i="71"/>
  <c r="BE121" i="71"/>
  <c r="AW122" i="71"/>
  <c r="AV122" i="71"/>
  <c r="AY122" i="71"/>
  <c r="BB122" i="71"/>
  <c r="AR124" i="71"/>
  <c r="BE125" i="71"/>
  <c r="AV126" i="71"/>
  <c r="AU126" i="71"/>
  <c r="AY126" i="71"/>
  <c r="BD127" i="71"/>
  <c r="BE128" i="71"/>
  <c r="BA128" i="71"/>
  <c r="AX128" i="71" s="1"/>
  <c r="BD128" i="71"/>
  <c r="BC128" i="71"/>
  <c r="BT132" i="71"/>
  <c r="BS132" i="71"/>
  <c r="BU132" i="71"/>
  <c r="BR132" i="71"/>
  <c r="AS132" i="71"/>
  <c r="AW133" i="71"/>
  <c r="AV133" i="71"/>
  <c r="AU133" i="71"/>
  <c r="BB136" i="71"/>
  <c r="BD136" i="71"/>
  <c r="BC136" i="71"/>
  <c r="BU137" i="71"/>
  <c r="BQ138" i="71"/>
  <c r="BT139" i="71"/>
  <c r="BS139" i="71"/>
  <c r="BR139" i="71"/>
  <c r="BQ139" i="71"/>
  <c r="AW140" i="71"/>
  <c r="AV140" i="71"/>
  <c r="AU140" i="71"/>
  <c r="BE140" i="71"/>
  <c r="BB145" i="71"/>
  <c r="BD145" i="71"/>
  <c r="AR147" i="71"/>
  <c r="BT148" i="71"/>
  <c r="BS148" i="71"/>
  <c r="BU148" i="71"/>
  <c r="BR148" i="71"/>
  <c r="AW149" i="71"/>
  <c r="AV149" i="71"/>
  <c r="AU149" i="71"/>
  <c r="BB152" i="71"/>
  <c r="BD152" i="71"/>
  <c r="BC152" i="71"/>
  <c r="BU153" i="71"/>
  <c r="AW156" i="71"/>
  <c r="AV156" i="71"/>
  <c r="AU156" i="71"/>
  <c r="BE156" i="71"/>
  <c r="BB161" i="71"/>
  <c r="BD161" i="71"/>
  <c r="AR169" i="71"/>
  <c r="BY171" i="71"/>
  <c r="AR171" i="71"/>
  <c r="AW171" i="71"/>
  <c r="AU171" i="71"/>
  <c r="AV171" i="71"/>
  <c r="BD175" i="71"/>
  <c r="BA175" i="71"/>
  <c r="BY177" i="71"/>
  <c r="AR177" i="71"/>
  <c r="AW177" i="71"/>
  <c r="AU177" i="71"/>
  <c r="AY177" i="71"/>
  <c r="AV177" i="71"/>
  <c r="BY182" i="71"/>
  <c r="BT182" i="71"/>
  <c r="AR182" i="71"/>
  <c r="AW182" i="71"/>
  <c r="AU182" i="71"/>
  <c r="AY182" i="71"/>
  <c r="AV182" i="71"/>
  <c r="BD193" i="71"/>
  <c r="BA193" i="71"/>
  <c r="BD194" i="71"/>
  <c r="BA194" i="71"/>
  <c r="AR201" i="71"/>
  <c r="BD201" i="71"/>
  <c r="BC201" i="71"/>
  <c r="BE201" i="71"/>
  <c r="BB201" i="71"/>
  <c r="BA201" i="71"/>
  <c r="AX201" i="71"/>
  <c r="CM41" i="71"/>
  <c r="CX41" i="71"/>
  <c r="CI41" i="71"/>
  <c r="CJ41" i="71"/>
  <c r="CO41" i="71"/>
  <c r="AV44" i="71"/>
  <c r="BE46" i="71"/>
  <c r="BA46" i="71"/>
  <c r="BB52" i="71"/>
  <c r="CM56" i="71"/>
  <c r="CI56" i="71"/>
  <c r="CJ56" i="71"/>
  <c r="CO56" i="71"/>
  <c r="BB57" i="71"/>
  <c r="BW57" i="71"/>
  <c r="BE58" i="71"/>
  <c r="BA58" i="71"/>
  <c r="BE64" i="71"/>
  <c r="BA64" i="71"/>
  <c r="AW70" i="71"/>
  <c r="BB71" i="71"/>
  <c r="BW71" i="71"/>
  <c r="BE79" i="71"/>
  <c r="AW80" i="71"/>
  <c r="AV80" i="71"/>
  <c r="AY80" i="71"/>
  <c r="BB80" i="71"/>
  <c r="BE104" i="71"/>
  <c r="BT104" i="71"/>
  <c r="BS104" i="71"/>
  <c r="AS104" i="71" s="1"/>
  <c r="AW105" i="71"/>
  <c r="AV105" i="71"/>
  <c r="AY105" i="71"/>
  <c r="BB105" i="71"/>
  <c r="AR107" i="71"/>
  <c r="BE108" i="71"/>
  <c r="BS108" i="71"/>
  <c r="AW109" i="71"/>
  <c r="AV109" i="71"/>
  <c r="AY109" i="71"/>
  <c r="BB109" i="71"/>
  <c r="AR111" i="71"/>
  <c r="BT112" i="71"/>
  <c r="AS112" i="71"/>
  <c r="BS112" i="71"/>
  <c r="AW113" i="71"/>
  <c r="AV113" i="71"/>
  <c r="AY113" i="71"/>
  <c r="BB113" i="71"/>
  <c r="AR115" i="71"/>
  <c r="BE116" i="71"/>
  <c r="BT116" i="71"/>
  <c r="BS116" i="71"/>
  <c r="AW117" i="71"/>
  <c r="AV117" i="71"/>
  <c r="AY117" i="71"/>
  <c r="BB117" i="71"/>
  <c r="AR119" i="71"/>
  <c r="BE120" i="71"/>
  <c r="AW121" i="71"/>
  <c r="AV121" i="71"/>
  <c r="AY121" i="71"/>
  <c r="BB121" i="71"/>
  <c r="AR123" i="71"/>
  <c r="BE124" i="71"/>
  <c r="BT124" i="71"/>
  <c r="BS124" i="71"/>
  <c r="AW125" i="71"/>
  <c r="AV125" i="71"/>
  <c r="AY125" i="71"/>
  <c r="BB125" i="71"/>
  <c r="AR128" i="71"/>
  <c r="AR129" i="71"/>
  <c r="BW129" i="71"/>
  <c r="BE129" i="71"/>
  <c r="BA129" i="71"/>
  <c r="BC129" i="71"/>
  <c r="BB129" i="71"/>
  <c r="BU130" i="71"/>
  <c r="AV131" i="71"/>
  <c r="AY131" i="71"/>
  <c r="BB133" i="71"/>
  <c r="BD133" i="71"/>
  <c r="AR135" i="71"/>
  <c r="BT136" i="71"/>
  <c r="BS136" i="71"/>
  <c r="BU136" i="71"/>
  <c r="BR136" i="71"/>
  <c r="AW137" i="71"/>
  <c r="AV137" i="71"/>
  <c r="AU137" i="71"/>
  <c r="BB140" i="71"/>
  <c r="BD140" i="71"/>
  <c r="BC140" i="71"/>
  <c r="BU141" i="71"/>
  <c r="BT143" i="71"/>
  <c r="BS143" i="71"/>
  <c r="BR143" i="71"/>
  <c r="BQ143" i="71"/>
  <c r="AW144" i="71"/>
  <c r="AV144" i="71"/>
  <c r="AU144" i="71"/>
  <c r="BE144" i="71"/>
  <c r="AX144" i="71" s="1"/>
  <c r="BB149" i="71"/>
  <c r="BD149" i="71"/>
  <c r="AR151" i="71"/>
  <c r="BT152" i="71"/>
  <c r="BS152" i="71"/>
  <c r="BU152" i="71"/>
  <c r="BR152" i="71"/>
  <c r="AW153" i="71"/>
  <c r="AV153" i="71"/>
  <c r="AU153" i="71"/>
  <c r="BB156" i="71"/>
  <c r="BD156" i="71"/>
  <c r="BC156" i="71"/>
  <c r="BU157" i="71"/>
  <c r="BQ158" i="71"/>
  <c r="AS158" i="71"/>
  <c r="AW160" i="71"/>
  <c r="AV160" i="71"/>
  <c r="AU160" i="71"/>
  <c r="BE160" i="71"/>
  <c r="AW164" i="71"/>
  <c r="AY164" i="71"/>
  <c r="AV164" i="71"/>
  <c r="AU164" i="71"/>
  <c r="BB166" i="71"/>
  <c r="AX166" i="71"/>
  <c r="BE166" i="71"/>
  <c r="BD166" i="71"/>
  <c r="BC166" i="71"/>
  <c r="BX168" i="71"/>
  <c r="AR168" i="71"/>
  <c r="AW172" i="71"/>
  <c r="AU172" i="71"/>
  <c r="AY172" i="71"/>
  <c r="AV172" i="71"/>
  <c r="BY185" i="71"/>
  <c r="BU185" i="71" s="1"/>
  <c r="AR185" i="71"/>
  <c r="AW185" i="71"/>
  <c r="AU185" i="71"/>
  <c r="AY185" i="71"/>
  <c r="AV185" i="71"/>
  <c r="BY190" i="71"/>
  <c r="BR190" i="71"/>
  <c r="AR190" i="71"/>
  <c r="AW190" i="71"/>
  <c r="AU190" i="71"/>
  <c r="AY190" i="71"/>
  <c r="AV190" i="71"/>
  <c r="CG47" i="71"/>
  <c r="CK47" i="71"/>
  <c r="CG59" i="71"/>
  <c r="CR59" i="71" s="1"/>
  <c r="CK59" i="71"/>
  <c r="CV59" i="71" s="1"/>
  <c r="CG61" i="71"/>
  <c r="CR61" i="71" s="1"/>
  <c r="CK61" i="71"/>
  <c r="CG62" i="71"/>
  <c r="CK62" i="71"/>
  <c r="CG65" i="71"/>
  <c r="CR65" i="71"/>
  <c r="CK65" i="71"/>
  <c r="CV65" i="71"/>
  <c r="CG66" i="71"/>
  <c r="CR66" i="71"/>
  <c r="CK66" i="71"/>
  <c r="CV66" i="71"/>
  <c r="CG68" i="71"/>
  <c r="CR68" i="71"/>
  <c r="CK68" i="71"/>
  <c r="CG69" i="71"/>
  <c r="CR69" i="71" s="1"/>
  <c r="CK69" i="71"/>
  <c r="CV69" i="71" s="1"/>
  <c r="CG74" i="71"/>
  <c r="CR74" i="71" s="1"/>
  <c r="CK74" i="71"/>
  <c r="CV74" i="71" s="1"/>
  <c r="CG76" i="71"/>
  <c r="CR76" i="71" s="1"/>
  <c r="CK76" i="71"/>
  <c r="BA77" i="71"/>
  <c r="CG78" i="71"/>
  <c r="CK78" i="71"/>
  <c r="BA79" i="71"/>
  <c r="BA80" i="71"/>
  <c r="BA81" i="71"/>
  <c r="BA82" i="71"/>
  <c r="BA104" i="71"/>
  <c r="BA105" i="71"/>
  <c r="BA106" i="71"/>
  <c r="BA108" i="71"/>
  <c r="AX108" i="71"/>
  <c r="BA109" i="71"/>
  <c r="BA110" i="71"/>
  <c r="BA111" i="71"/>
  <c r="BA113" i="71"/>
  <c r="BA114" i="71"/>
  <c r="BA115" i="71"/>
  <c r="AX115" i="71" s="1"/>
  <c r="BA116" i="71"/>
  <c r="BA117" i="71"/>
  <c r="BA118" i="71"/>
  <c r="BA119" i="71"/>
  <c r="BA120" i="71"/>
  <c r="BA121" i="71"/>
  <c r="BA122" i="71"/>
  <c r="BA123" i="71"/>
  <c r="BA124" i="71"/>
  <c r="BA125" i="71"/>
  <c r="AR126" i="71"/>
  <c r="BE126" i="71"/>
  <c r="BA126" i="71"/>
  <c r="AW128" i="71"/>
  <c r="AU129" i="71"/>
  <c r="AR130" i="71"/>
  <c r="BE130" i="71"/>
  <c r="BA130" i="71"/>
  <c r="AR133" i="71"/>
  <c r="BE134" i="71"/>
  <c r="AW135" i="71"/>
  <c r="AV135" i="71"/>
  <c r="AY135" i="71"/>
  <c r="BB135" i="71"/>
  <c r="AR137" i="71"/>
  <c r="BE138" i="71"/>
  <c r="BT138" i="71"/>
  <c r="BS138" i="71"/>
  <c r="AW139" i="71"/>
  <c r="AV139" i="71"/>
  <c r="AY139" i="71"/>
  <c r="BB139" i="71"/>
  <c r="AR141" i="71"/>
  <c r="BE142" i="71"/>
  <c r="AW143" i="71"/>
  <c r="AV143" i="71"/>
  <c r="AY143" i="71"/>
  <c r="BB143" i="71"/>
  <c r="AR145" i="71"/>
  <c r="BE146" i="71"/>
  <c r="BT146" i="71"/>
  <c r="BS146" i="71"/>
  <c r="AW147" i="71"/>
  <c r="AV147" i="71"/>
  <c r="AY147" i="71"/>
  <c r="BB147" i="71"/>
  <c r="AR149" i="71"/>
  <c r="BE150" i="71"/>
  <c r="AW151" i="71"/>
  <c r="AV151" i="71"/>
  <c r="AY151" i="71"/>
  <c r="BB151" i="71"/>
  <c r="AR153" i="71"/>
  <c r="BE154" i="71"/>
  <c r="AW155" i="71"/>
  <c r="AV155" i="71"/>
  <c r="AY155" i="71"/>
  <c r="BB155" i="71"/>
  <c r="AR157" i="71"/>
  <c r="BE158" i="71"/>
  <c r="BT158" i="71"/>
  <c r="BS158" i="71"/>
  <c r="AW159" i="71"/>
  <c r="AV159" i="71"/>
  <c r="AY159" i="71"/>
  <c r="BB159" i="71"/>
  <c r="AR161" i="71"/>
  <c r="BB162" i="71"/>
  <c r="BE162" i="71"/>
  <c r="BD162" i="71"/>
  <c r="BU163" i="71"/>
  <c r="BC165" i="71"/>
  <c r="BZ167" i="71"/>
  <c r="AW168" i="71"/>
  <c r="AY168" i="71"/>
  <c r="BQ169" i="71"/>
  <c r="BX170" i="71"/>
  <c r="AR170" i="71"/>
  <c r="BB171" i="71"/>
  <c r="BA171" i="71"/>
  <c r="BD171" i="71"/>
  <c r="BE171" i="71"/>
  <c r="BC171" i="71"/>
  <c r="BT172" i="71"/>
  <c r="BR172" i="71"/>
  <c r="BU172" i="71"/>
  <c r="BQ172" i="71"/>
  <c r="BY173" i="71"/>
  <c r="BT173" i="71"/>
  <c r="AR173" i="71"/>
  <c r="AW173" i="71"/>
  <c r="AU173" i="71"/>
  <c r="AV173" i="71"/>
  <c r="BY178" i="71"/>
  <c r="AR178" i="71"/>
  <c r="AW178" i="71"/>
  <c r="AU178" i="71"/>
  <c r="AY178" i="71"/>
  <c r="AV178" i="71"/>
  <c r="BD182" i="71"/>
  <c r="BA182" i="71"/>
  <c r="BS185" i="71"/>
  <c r="BY186" i="71"/>
  <c r="AR186" i="71"/>
  <c r="AW186" i="71"/>
  <c r="AU186" i="71"/>
  <c r="AY186" i="71"/>
  <c r="AV186" i="71"/>
  <c r="BD190" i="71"/>
  <c r="BA190" i="71"/>
  <c r="BU193" i="71"/>
  <c r="BQ193" i="71"/>
  <c r="BT193" i="71"/>
  <c r="BS193" i="71"/>
  <c r="BR193" i="71"/>
  <c r="AR194" i="71"/>
  <c r="BY194" i="71"/>
  <c r="AW194" i="71"/>
  <c r="AU194" i="71"/>
  <c r="AY194" i="71"/>
  <c r="AV194" i="71"/>
  <c r="AR209" i="71"/>
  <c r="BW209" i="71"/>
  <c r="BS126" i="71"/>
  <c r="AR127" i="71"/>
  <c r="BE127" i="71"/>
  <c r="BA127" i="71"/>
  <c r="AW129" i="71"/>
  <c r="BS130" i="71"/>
  <c r="AS130" i="71" s="1"/>
  <c r="AR131" i="71"/>
  <c r="BE131" i="71"/>
  <c r="BA131" i="71"/>
  <c r="AR132" i="71"/>
  <c r="BE133" i="71"/>
  <c r="BT133" i="71"/>
  <c r="BS133" i="71"/>
  <c r="AW134" i="71"/>
  <c r="AV134" i="71"/>
  <c r="AY134" i="71"/>
  <c r="BB134" i="71"/>
  <c r="AR136" i="71"/>
  <c r="BE137" i="71"/>
  <c r="BT137" i="71"/>
  <c r="BS137" i="71"/>
  <c r="AW138" i="71"/>
  <c r="AV138" i="71"/>
  <c r="AY138" i="71"/>
  <c r="BB138" i="71"/>
  <c r="AR140" i="71"/>
  <c r="BE141" i="71"/>
  <c r="BT141" i="71"/>
  <c r="BS141" i="71"/>
  <c r="AW142" i="71"/>
  <c r="AV142" i="71"/>
  <c r="AY142" i="71"/>
  <c r="BB142" i="71"/>
  <c r="AR144" i="71"/>
  <c r="BE145" i="71"/>
  <c r="BT145" i="71"/>
  <c r="BS145" i="71"/>
  <c r="AW146" i="71"/>
  <c r="AV146" i="71"/>
  <c r="AY146" i="71"/>
  <c r="BB146" i="71"/>
  <c r="AR148" i="71"/>
  <c r="BE149" i="71"/>
  <c r="BT149" i="71"/>
  <c r="BS149" i="71"/>
  <c r="AW150" i="71"/>
  <c r="AV150" i="71"/>
  <c r="AY150" i="71"/>
  <c r="BB150" i="71"/>
  <c r="AR152" i="71"/>
  <c r="BE153" i="71"/>
  <c r="BT153" i="71"/>
  <c r="BS153" i="71"/>
  <c r="AW154" i="71"/>
  <c r="AV154" i="71"/>
  <c r="AY154" i="71"/>
  <c r="BB154" i="71"/>
  <c r="AR156" i="71"/>
  <c r="BE157" i="71"/>
  <c r="BT157" i="71"/>
  <c r="BS157" i="71"/>
  <c r="AW158" i="71"/>
  <c r="AV158" i="71"/>
  <c r="AY158" i="71"/>
  <c r="BB158" i="71"/>
  <c r="AR160" i="71"/>
  <c r="BE161" i="71"/>
  <c r="BT161" i="71"/>
  <c r="BS161" i="71"/>
  <c r="AW162" i="71"/>
  <c r="AY162" i="71"/>
  <c r="BQ163" i="71"/>
  <c r="BX164" i="71"/>
  <c r="BR164" i="71"/>
  <c r="AR164" i="71"/>
  <c r="BB164" i="71"/>
  <c r="BE164" i="71"/>
  <c r="BD164" i="71"/>
  <c r="BU165" i="71"/>
  <c r="BA169" i="71"/>
  <c r="AX169" i="71" s="1"/>
  <c r="AW170" i="71"/>
  <c r="AU170" i="71"/>
  <c r="BC170" i="71"/>
  <c r="BA170" i="71"/>
  <c r="BB173" i="71"/>
  <c r="BA173" i="71"/>
  <c r="BD173" i="71"/>
  <c r="BE173" i="71"/>
  <c r="BU174" i="71"/>
  <c r="BY175" i="71"/>
  <c r="BU175" i="71" s="1"/>
  <c r="BT175" i="71"/>
  <c r="AR175" i="71"/>
  <c r="AW175" i="71"/>
  <c r="AU175" i="71"/>
  <c r="AY175" i="71"/>
  <c r="AV175" i="71"/>
  <c r="BY181" i="71"/>
  <c r="BR181" i="71" s="1"/>
  <c r="AR181" i="71"/>
  <c r="AW181" i="71"/>
  <c r="AU181" i="71"/>
  <c r="AY181" i="71"/>
  <c r="AV181" i="71"/>
  <c r="BY189" i="71"/>
  <c r="BQ189" i="71"/>
  <c r="BS189" i="71"/>
  <c r="AR189" i="71"/>
  <c r="AW189" i="71"/>
  <c r="AU189" i="71"/>
  <c r="AY189" i="71"/>
  <c r="AV189" i="71"/>
  <c r="BY195" i="71"/>
  <c r="AR195" i="71"/>
  <c r="AY195" i="71"/>
  <c r="AW195" i="71"/>
  <c r="AU195" i="71"/>
  <c r="AV195" i="71"/>
  <c r="AR198" i="71"/>
  <c r="BW198" i="71"/>
  <c r="BQ198" i="71" s="1"/>
  <c r="BW213" i="71"/>
  <c r="AR213" i="71"/>
  <c r="BE216" i="71"/>
  <c r="BA216" i="71"/>
  <c r="BC216" i="71"/>
  <c r="BB216" i="71"/>
  <c r="BD216" i="71"/>
  <c r="BB217" i="71"/>
  <c r="BD217" i="71"/>
  <c r="BC217" i="71"/>
  <c r="BA132" i="71"/>
  <c r="BA133" i="71"/>
  <c r="AX133" i="71" s="1"/>
  <c r="BA134" i="71"/>
  <c r="BA135" i="71"/>
  <c r="BA136" i="71"/>
  <c r="AX136" i="71" s="1"/>
  <c r="BA137" i="71"/>
  <c r="BA138" i="71"/>
  <c r="AX138" i="71"/>
  <c r="BA139" i="71"/>
  <c r="BA140" i="71"/>
  <c r="AX140" i="71" s="1"/>
  <c r="BA141" i="71"/>
  <c r="BA142" i="71"/>
  <c r="BA143" i="71"/>
  <c r="BA144" i="71"/>
  <c r="BA145" i="71"/>
  <c r="BA146" i="71"/>
  <c r="BA147" i="71"/>
  <c r="BA148" i="71"/>
  <c r="BA149" i="71"/>
  <c r="BA150" i="71"/>
  <c r="BA151" i="71"/>
  <c r="BA152" i="71"/>
  <c r="BA153" i="71"/>
  <c r="AX153" i="71" s="1"/>
  <c r="BA154" i="71"/>
  <c r="BA155" i="71"/>
  <c r="BA156" i="71"/>
  <c r="BA157" i="71"/>
  <c r="BA158" i="71"/>
  <c r="BA159" i="71"/>
  <c r="BA160" i="71"/>
  <c r="BA161" i="71"/>
  <c r="AX161" i="71" s="1"/>
  <c r="AU163" i="71"/>
  <c r="AU165" i="71"/>
  <c r="AU167" i="71"/>
  <c r="AU169" i="71"/>
  <c r="BB170" i="71"/>
  <c r="BD170" i="71"/>
  <c r="BU173" i="71"/>
  <c r="BR173" i="71"/>
  <c r="BB174" i="71"/>
  <c r="BD174" i="71"/>
  <c r="BA174" i="71"/>
  <c r="AX174" i="71" s="1"/>
  <c r="BB175" i="71"/>
  <c r="BY176" i="71"/>
  <c r="BU176" i="71"/>
  <c r="BS176" i="71"/>
  <c r="BR176" i="71"/>
  <c r="AR176" i="71"/>
  <c r="AW176" i="71"/>
  <c r="AU176" i="71"/>
  <c r="AY176" i="71"/>
  <c r="BB178" i="71"/>
  <c r="BA179" i="71"/>
  <c r="BY180" i="71"/>
  <c r="BR180" i="71" s="1"/>
  <c r="AR180" i="71"/>
  <c r="AW180" i="71"/>
  <c r="AU180" i="71"/>
  <c r="AY180" i="71"/>
  <c r="BB182" i="71"/>
  <c r="BA183" i="71"/>
  <c r="BY184" i="71"/>
  <c r="AR184" i="71"/>
  <c r="AW184" i="71"/>
  <c r="AU184" i="71"/>
  <c r="AY184" i="71"/>
  <c r="BB186" i="71"/>
  <c r="BA187" i="71"/>
  <c r="BY188" i="71"/>
  <c r="BU188" i="71"/>
  <c r="AR188" i="71"/>
  <c r="AW188" i="71"/>
  <c r="AU188" i="71"/>
  <c r="AY188" i="71"/>
  <c r="BB190" i="71"/>
  <c r="BA191" i="71"/>
  <c r="BY192" i="71"/>
  <c r="BT192" i="71"/>
  <c r="AR192" i="71"/>
  <c r="AW192" i="71"/>
  <c r="AU192" i="71"/>
  <c r="AY192" i="71"/>
  <c r="BU194" i="71"/>
  <c r="BR194" i="71"/>
  <c r="BB194" i="71"/>
  <c r="AR197" i="71"/>
  <c r="BC197" i="71"/>
  <c r="BE197" i="71"/>
  <c r="BD197" i="71"/>
  <c r="BB197" i="71"/>
  <c r="AX197" i="71"/>
  <c r="BA199" i="71"/>
  <c r="BB199" i="71"/>
  <c r="BS201" i="71"/>
  <c r="BR218" i="71"/>
  <c r="BR229" i="71"/>
  <c r="AV163" i="71"/>
  <c r="BB163" i="71"/>
  <c r="BT163" i="71"/>
  <c r="AV165" i="71"/>
  <c r="BB165" i="71"/>
  <c r="BT165" i="71"/>
  <c r="AV167" i="71"/>
  <c r="AV169" i="71"/>
  <c r="BB169" i="71"/>
  <c r="BT169" i="71"/>
  <c r="BB172" i="71"/>
  <c r="BD172" i="71"/>
  <c r="BA172" i="71"/>
  <c r="AW174" i="71"/>
  <c r="AU174" i="71"/>
  <c r="BQ175" i="71"/>
  <c r="BB177" i="71"/>
  <c r="BY179" i="71"/>
  <c r="AR179" i="71"/>
  <c r="AW179" i="71"/>
  <c r="AU179" i="71"/>
  <c r="AY179" i="71"/>
  <c r="BB181" i="71"/>
  <c r="BQ182" i="71"/>
  <c r="BS182" i="71"/>
  <c r="BY183" i="71"/>
  <c r="BU183" i="71" s="1"/>
  <c r="BS183" i="71"/>
  <c r="AR183" i="71"/>
  <c r="AW183" i="71"/>
  <c r="AU183" i="71"/>
  <c r="AY183" i="71"/>
  <c r="BB185" i="71"/>
  <c r="BS186" i="71"/>
  <c r="BY187" i="71"/>
  <c r="AR187" i="71"/>
  <c r="AW187" i="71"/>
  <c r="AU187" i="71"/>
  <c r="AY187" i="71"/>
  <c r="BB189" i="71"/>
  <c r="BT190" i="71"/>
  <c r="BS190" i="71"/>
  <c r="AS190" i="71" s="1"/>
  <c r="BY191" i="71"/>
  <c r="BR191" i="71" s="1"/>
  <c r="BS191" i="71"/>
  <c r="AR191" i="71"/>
  <c r="AW191" i="71"/>
  <c r="AU191" i="71"/>
  <c r="AY191" i="71"/>
  <c r="BB193" i="71"/>
  <c r="BU197" i="71"/>
  <c r="BQ197" i="71"/>
  <c r="AS197" i="71" s="1"/>
  <c r="BT197" i="71"/>
  <c r="BS197" i="71"/>
  <c r="BR197" i="71"/>
  <c r="BB198" i="71"/>
  <c r="BA198" i="71"/>
  <c r="AX198" i="71" s="1"/>
  <c r="BE198" i="71"/>
  <c r="BY199" i="71"/>
  <c r="BU199" i="71"/>
  <c r="AR199" i="71"/>
  <c r="AY199" i="71"/>
  <c r="AW199" i="71"/>
  <c r="AU199" i="71"/>
  <c r="AR200" i="71"/>
  <c r="BE203" i="71"/>
  <c r="BA203" i="71"/>
  <c r="BD203" i="71"/>
  <c r="AX203" i="71" s="1"/>
  <c r="BB203" i="71"/>
  <c r="BC203" i="71"/>
  <c r="BE207" i="71"/>
  <c r="BA207" i="71"/>
  <c r="BD207" i="71"/>
  <c r="BB207" i="71"/>
  <c r="BC207" i="71"/>
  <c r="BE211" i="71"/>
  <c r="BA211" i="71"/>
  <c r="BD211" i="71"/>
  <c r="BB211" i="71"/>
  <c r="BC211" i="71"/>
  <c r="AR215" i="71"/>
  <c r="BW215" i="71"/>
  <c r="BS215" i="71"/>
  <c r="BQ219" i="71"/>
  <c r="BT219" i="71"/>
  <c r="BR219" i="71"/>
  <c r="BC195" i="71"/>
  <c r="BE195" i="71"/>
  <c r="BD195" i="71"/>
  <c r="AR196" i="71"/>
  <c r="BW196" i="71"/>
  <c r="BB196" i="71"/>
  <c r="BA196" i="71"/>
  <c r="BD200" i="71"/>
  <c r="BC200" i="71"/>
  <c r="BB200" i="71"/>
  <c r="BA200" i="71"/>
  <c r="BE202" i="71"/>
  <c r="BA202" i="71"/>
  <c r="BD202" i="71"/>
  <c r="BB202" i="71"/>
  <c r="BE208" i="71"/>
  <c r="BA208" i="71"/>
  <c r="BD208" i="71"/>
  <c r="BC208" i="71"/>
  <c r="BB208" i="71"/>
  <c r="BC209" i="71"/>
  <c r="AR210" i="71"/>
  <c r="BW210" i="71"/>
  <c r="BB213" i="71"/>
  <c r="BD213" i="71"/>
  <c r="BD214" i="71"/>
  <c r="AR216" i="71"/>
  <c r="BW216" i="71"/>
  <c r="AV218" i="71"/>
  <c r="AY218" i="71"/>
  <c r="AU218" i="71"/>
  <c r="BR223" i="71"/>
  <c r="AR172" i="71"/>
  <c r="AR174" i="71"/>
  <c r="BC175" i="71"/>
  <c r="BC176" i="71"/>
  <c r="BC177" i="71"/>
  <c r="BC178" i="71"/>
  <c r="BC179" i="71"/>
  <c r="BC180" i="71"/>
  <c r="BC181" i="71"/>
  <c r="BC182" i="71"/>
  <c r="BC183" i="71"/>
  <c r="BC184" i="71"/>
  <c r="BC185" i="71"/>
  <c r="BC186" i="71"/>
  <c r="BC187" i="71"/>
  <c r="BC188" i="71"/>
  <c r="BC189" i="71"/>
  <c r="BC190" i="71"/>
  <c r="BC191" i="71"/>
  <c r="BC192" i="71"/>
  <c r="BC193" i="71"/>
  <c r="BC194" i="71"/>
  <c r="AX194" i="71" s="1"/>
  <c r="AY197" i="71"/>
  <c r="AW197" i="71"/>
  <c r="AV197" i="71"/>
  <c r="BR201" i="71"/>
  <c r="BU201" i="71"/>
  <c r="AS201" i="71" s="1"/>
  <c r="BQ201" i="71"/>
  <c r="BT201" i="71"/>
  <c r="AR202" i="71"/>
  <c r="BW202" i="71"/>
  <c r="BE204" i="71"/>
  <c r="BA204" i="71"/>
  <c r="AX204" i="71"/>
  <c r="BD204" i="71"/>
  <c r="BC204" i="71"/>
  <c r="BB204" i="71"/>
  <c r="BC205" i="71"/>
  <c r="AR206" i="71"/>
  <c r="BW206" i="71"/>
  <c r="BQ206" i="71" s="1"/>
  <c r="BE212" i="71"/>
  <c r="BA212" i="71"/>
  <c r="BD212" i="71"/>
  <c r="BC212" i="71"/>
  <c r="BB212" i="71"/>
  <c r="BR214" i="71"/>
  <c r="BR217" i="71"/>
  <c r="BE223" i="71"/>
  <c r="BA223" i="71"/>
  <c r="BC223" i="71"/>
  <c r="BD223" i="71"/>
  <c r="AX223" i="71"/>
  <c r="BB223" i="71"/>
  <c r="BC196" i="71"/>
  <c r="BC198" i="71"/>
  <c r="BR199" i="71"/>
  <c r="BD199" i="71"/>
  <c r="BC199" i="71"/>
  <c r="BR200" i="71"/>
  <c r="BU200" i="71"/>
  <c r="BQ200" i="71"/>
  <c r="BS200" i="71"/>
  <c r="AR204" i="71"/>
  <c r="BW204" i="71"/>
  <c r="BE206" i="71"/>
  <c r="BA206" i="71"/>
  <c r="BD206" i="71"/>
  <c r="AR208" i="71"/>
  <c r="BW208" i="71"/>
  <c r="BE210" i="71"/>
  <c r="BA210" i="71"/>
  <c r="BD210" i="71"/>
  <c r="AR212" i="71"/>
  <c r="BW212" i="71"/>
  <c r="BS212" i="71"/>
  <c r="AV214" i="71"/>
  <c r="AY214" i="71"/>
  <c r="BQ217" i="71"/>
  <c r="BS218" i="71"/>
  <c r="BU218" i="71"/>
  <c r="BT218" i="71"/>
  <c r="AV219" i="71"/>
  <c r="AY219" i="71"/>
  <c r="BT225" i="71"/>
  <c r="BE228" i="71"/>
  <c r="AX228" i="71" s="1"/>
  <c r="BA228" i="71"/>
  <c r="BC228" i="71"/>
  <c r="BB228" i="71"/>
  <c r="BD228" i="71"/>
  <c r="AR203" i="71"/>
  <c r="BW203" i="71"/>
  <c r="BE205" i="71"/>
  <c r="BA205" i="71"/>
  <c r="BD205" i="71"/>
  <c r="AR207" i="71"/>
  <c r="BW207" i="71"/>
  <c r="BU207" i="71" s="1"/>
  <c r="BE209" i="71"/>
  <c r="BA209" i="71"/>
  <c r="BD209" i="71"/>
  <c r="AR211" i="71"/>
  <c r="BW211" i="71"/>
  <c r="BS214" i="71"/>
  <c r="BU214" i="71"/>
  <c r="AS214" i="71" s="1"/>
  <c r="BT214" i="71"/>
  <c r="AV217" i="71"/>
  <c r="AU217" i="71"/>
  <c r="AY217" i="71"/>
  <c r="BD218" i="71"/>
  <c r="BS220" i="71"/>
  <c r="BU220" i="71"/>
  <c r="BQ220" i="71"/>
  <c r="BT220" i="71"/>
  <c r="BR220" i="71"/>
  <c r="BS224" i="71"/>
  <c r="BU224" i="71"/>
  <c r="BQ224" i="71"/>
  <c r="BT224" i="71"/>
  <c r="BR224" i="71"/>
  <c r="BS228" i="71"/>
  <c r="BU228" i="71"/>
  <c r="BQ228" i="71"/>
  <c r="AS228" i="71" s="1"/>
  <c r="BT228" i="71"/>
  <c r="BR228" i="71"/>
  <c r="BE229" i="71"/>
  <c r="BA229" i="71"/>
  <c r="BC229" i="71"/>
  <c r="BD229" i="71"/>
  <c r="AX229" i="71" s="1"/>
  <c r="BB229" i="71"/>
  <c r="AU202" i="71"/>
  <c r="AU203" i="71"/>
  <c r="AU204" i="71"/>
  <c r="AU205" i="71"/>
  <c r="AU206" i="71"/>
  <c r="AU207" i="71"/>
  <c r="AU208" i="71"/>
  <c r="AU209" i="71"/>
  <c r="AU210" i="71"/>
  <c r="AU211" i="71"/>
  <c r="AU212" i="71"/>
  <c r="AU213" i="71"/>
  <c r="BE213" i="71"/>
  <c r="BA213" i="71"/>
  <c r="AW215" i="71"/>
  <c r="AU216" i="71"/>
  <c r="AR217" i="71"/>
  <c r="BE217" i="71"/>
  <c r="BA217" i="71"/>
  <c r="BU219" i="71"/>
  <c r="AV220" i="71"/>
  <c r="AY220" i="71"/>
  <c r="AR222" i="71"/>
  <c r="BW222" i="71"/>
  <c r="BS222" i="71" s="1"/>
  <c r="BT223" i="71"/>
  <c r="AV224" i="71"/>
  <c r="AY224" i="71"/>
  <c r="AV225" i="71"/>
  <c r="AU225" i="71"/>
  <c r="AY225" i="71"/>
  <c r="AR226" i="71"/>
  <c r="BW226" i="71"/>
  <c r="BT229" i="71"/>
  <c r="BD230" i="71"/>
  <c r="AU200" i="71"/>
  <c r="AU201" i="71"/>
  <c r="AR214" i="71"/>
  <c r="BE214" i="71"/>
  <c r="BA214" i="71"/>
  <c r="AW216" i="71"/>
  <c r="BS217" i="71"/>
  <c r="AR218" i="71"/>
  <c r="BE218" i="71"/>
  <c r="BA218" i="71"/>
  <c r="BE220" i="71"/>
  <c r="BA220" i="71"/>
  <c r="BC220" i="71"/>
  <c r="BB220" i="71"/>
  <c r="AV223" i="71"/>
  <c r="AU223" i="71"/>
  <c r="AY223" i="71"/>
  <c r="BE224" i="71"/>
  <c r="BA224" i="71"/>
  <c r="BC224" i="71"/>
  <c r="BB224" i="71"/>
  <c r="BE225" i="71"/>
  <c r="BA225" i="71"/>
  <c r="AX225" i="71"/>
  <c r="BC225" i="71"/>
  <c r="BD225" i="71"/>
  <c r="BB225" i="71"/>
  <c r="AV228" i="71"/>
  <c r="AY228" i="71"/>
  <c r="AV229" i="71"/>
  <c r="AU229" i="71"/>
  <c r="AY229" i="71"/>
  <c r="AR230" i="71"/>
  <c r="BW230" i="71"/>
  <c r="AR219" i="71"/>
  <c r="BE219" i="71"/>
  <c r="BA219" i="71"/>
  <c r="AW221" i="71"/>
  <c r="BE221" i="71"/>
  <c r="BA221" i="71"/>
  <c r="BC221" i="71"/>
  <c r="AU222" i="71"/>
  <c r="AR223" i="71"/>
  <c r="AR225" i="71"/>
  <c r="AU226" i="71"/>
  <c r="AW227" i="71"/>
  <c r="BE227" i="71"/>
  <c r="BA227" i="71"/>
  <c r="BC227" i="71"/>
  <c r="AR229" i="71"/>
  <c r="AU230" i="71"/>
  <c r="BS219" i="71"/>
  <c r="AR220" i="71"/>
  <c r="AW222" i="71"/>
  <c r="BE222" i="71"/>
  <c r="BA222" i="71"/>
  <c r="BC222" i="71"/>
  <c r="BS223" i="71"/>
  <c r="BU223" i="71"/>
  <c r="BQ223" i="71"/>
  <c r="AR224" i="71"/>
  <c r="BS225" i="71"/>
  <c r="BU225" i="71"/>
  <c r="BQ225" i="71"/>
  <c r="AW226" i="71"/>
  <c r="BE226" i="71"/>
  <c r="BA226" i="71"/>
  <c r="BC226" i="71"/>
  <c r="AR228" i="71"/>
  <c r="BS229" i="71"/>
  <c r="BU229" i="71"/>
  <c r="BQ229" i="71"/>
  <c r="AS229" i="71"/>
  <c r="AW230" i="71"/>
  <c r="BE230" i="71"/>
  <c r="BA230" i="71"/>
  <c r="BC230" i="71"/>
  <c r="BU210" i="71"/>
  <c r="BR211" i="71"/>
  <c r="BR208" i="71"/>
  <c r="BU178" i="71"/>
  <c r="AX141" i="71"/>
  <c r="BT185" i="71"/>
  <c r="AX104" i="71"/>
  <c r="BR222" i="71"/>
  <c r="BR207" i="71"/>
  <c r="BQ207" i="71"/>
  <c r="BS204" i="71"/>
  <c r="BT204" i="71"/>
  <c r="BQ199" i="71"/>
  <c r="BQ195" i="71"/>
  <c r="BQ190" i="71"/>
  <c r="BS178" i="71"/>
  <c r="BT179" i="71"/>
  <c r="BQ185" i="71"/>
  <c r="BQ173" i="71"/>
  <c r="AS173" i="71" s="1"/>
  <c r="BS173" i="71"/>
  <c r="BR195" i="71"/>
  <c r="BR188" i="71"/>
  <c r="BU181" i="71"/>
  <c r="BR184" i="71"/>
  <c r="BT230" i="71"/>
  <c r="AX217" i="71"/>
  <c r="BR202" i="71"/>
  <c r="BU202" i="71"/>
  <c r="BS216" i="71"/>
  <c r="BQ216" i="71"/>
  <c r="BU216" i="71"/>
  <c r="BT215" i="71"/>
  <c r="BR215" i="71"/>
  <c r="BU215" i="71"/>
  <c r="BU190" i="71"/>
  <c r="BS192" i="71"/>
  <c r="BQ192" i="71"/>
  <c r="BU191" i="71"/>
  <c r="BT183" i="71"/>
  <c r="BR185" i="71"/>
  <c r="BT170" i="71"/>
  <c r="BQ184" i="71"/>
  <c r="BQ176" i="71"/>
  <c r="BS6" i="71"/>
  <c r="BU192" i="71"/>
  <c r="BR212" i="71"/>
  <c r="BU212" i="71"/>
  <c r="BT212" i="71"/>
  <c r="BS213" i="71"/>
  <c r="BQ213" i="71"/>
  <c r="BU213" i="71"/>
  <c r="AS213" i="71" s="1"/>
  <c r="BT213" i="71"/>
  <c r="BR213" i="71"/>
  <c r="BS129" i="71"/>
  <c r="BU129" i="71"/>
  <c r="BR192" i="71"/>
  <c r="A202" i="69"/>
  <c r="F202" i="69"/>
  <c r="A201" i="69"/>
  <c r="A200" i="69"/>
  <c r="A199" i="69"/>
  <c r="F199" i="69"/>
  <c r="A198" i="69"/>
  <c r="F198" i="69"/>
  <c r="A197" i="69"/>
  <c r="F197" i="69"/>
  <c r="A196" i="69"/>
  <c r="A195" i="69"/>
  <c r="F195" i="69" s="1"/>
  <c r="A194" i="69"/>
  <c r="E194" i="69" s="1"/>
  <c r="A193" i="69"/>
  <c r="F193" i="69" s="1"/>
  <c r="A192" i="69"/>
  <c r="A191" i="69"/>
  <c r="A190" i="69"/>
  <c r="F190" i="69" s="1"/>
  <c r="A189" i="69"/>
  <c r="A188" i="69"/>
  <c r="E188" i="69"/>
  <c r="G188" i="69" s="1"/>
  <c r="H188" i="69" s="1"/>
  <c r="A187" i="69"/>
  <c r="A186" i="69"/>
  <c r="E186" i="69" s="1"/>
  <c r="A185" i="69"/>
  <c r="E185" i="69" s="1"/>
  <c r="G185" i="69"/>
  <c r="H185" i="69" s="1"/>
  <c r="E184" i="69"/>
  <c r="A184" i="69"/>
  <c r="F184" i="69"/>
  <c r="A183" i="69"/>
  <c r="A182" i="69"/>
  <c r="F182" i="69" s="1"/>
  <c r="A181" i="69"/>
  <c r="A180" i="69"/>
  <c r="E180" i="69"/>
  <c r="F179" i="69"/>
  <c r="E179" i="69"/>
  <c r="A179" i="69"/>
  <c r="A178" i="69"/>
  <c r="E178" i="69" s="1"/>
  <c r="G178" i="69"/>
  <c r="H178" i="69" s="1"/>
  <c r="A177" i="69"/>
  <c r="A176" i="69"/>
  <c r="F176" i="69"/>
  <c r="A175" i="69"/>
  <c r="E175" i="69"/>
  <c r="G175" i="69" s="1"/>
  <c r="H175" i="69"/>
  <c r="A174" i="69"/>
  <c r="F174" i="69"/>
  <c r="A173" i="69"/>
  <c r="A172" i="69"/>
  <c r="F172" i="69" s="1"/>
  <c r="A171" i="69"/>
  <c r="F171" i="69" s="1"/>
  <c r="A170" i="69"/>
  <c r="F170" i="69" s="1"/>
  <c r="A169" i="69"/>
  <c r="F169" i="69" s="1"/>
  <c r="A168" i="69"/>
  <c r="F168" i="69" s="1"/>
  <c r="A167" i="69"/>
  <c r="F167" i="69"/>
  <c r="A166" i="69"/>
  <c r="F166" i="69" s="1"/>
  <c r="A165" i="69"/>
  <c r="A164" i="69"/>
  <c r="A163" i="69"/>
  <c r="A162" i="69"/>
  <c r="A161" i="69"/>
  <c r="A160" i="69"/>
  <c r="F160" i="69" s="1"/>
  <c r="A159" i="69"/>
  <c r="D159" i="69" s="1"/>
  <c r="A158" i="69"/>
  <c r="D158" i="69" s="1"/>
  <c r="A157" i="69"/>
  <c r="A156" i="69"/>
  <c r="D156" i="69"/>
  <c r="A155" i="69"/>
  <c r="E155" i="69"/>
  <c r="G155" i="69" s="1"/>
  <c r="D154" i="69"/>
  <c r="A154" i="69"/>
  <c r="F154" i="69" s="1"/>
  <c r="E154" i="69"/>
  <c r="G154" i="69" s="1"/>
  <c r="H154" i="69"/>
  <c r="A153" i="69"/>
  <c r="E153" i="69" s="1"/>
  <c r="G153" i="69" s="1"/>
  <c r="H153" i="69" s="1"/>
  <c r="A152" i="69"/>
  <c r="A151" i="69"/>
  <c r="A150" i="69"/>
  <c r="D150" i="69" s="1"/>
  <c r="A149" i="69"/>
  <c r="F149" i="69" s="1"/>
  <c r="A148" i="69"/>
  <c r="F148" i="69" s="1"/>
  <c r="A147" i="69"/>
  <c r="E147" i="69" s="1"/>
  <c r="A146" i="69"/>
  <c r="E146" i="69" s="1"/>
  <c r="G146" i="69"/>
  <c r="H146" i="69" s="1"/>
  <c r="A145" i="69"/>
  <c r="A144" i="69"/>
  <c r="A143" i="69"/>
  <c r="A142" i="69"/>
  <c r="A141" i="69"/>
  <c r="A140" i="69"/>
  <c r="E139" i="69"/>
  <c r="A139" i="69"/>
  <c r="F139" i="69"/>
  <c r="D139" i="69"/>
  <c r="E138" i="69"/>
  <c r="A138" i="69"/>
  <c r="F138" i="69"/>
  <c r="A137" i="69"/>
  <c r="F137" i="69"/>
  <c r="A136" i="69"/>
  <c r="A135" i="69"/>
  <c r="A134" i="69"/>
  <c r="F134" i="69"/>
  <c r="A133" i="69"/>
  <c r="F133" i="69" s="1"/>
  <c r="A132" i="69"/>
  <c r="E131" i="69"/>
  <c r="G131" i="69" s="1"/>
  <c r="H131" i="69"/>
  <c r="A131" i="69"/>
  <c r="F131" i="69"/>
  <c r="D131" i="69"/>
  <c r="E130" i="69"/>
  <c r="G130" i="69" s="1"/>
  <c r="H130" i="69" s="1"/>
  <c r="A130" i="69"/>
  <c r="F130" i="69"/>
  <c r="A129" i="69"/>
  <c r="F129" i="69"/>
  <c r="A128" i="69"/>
  <c r="A127" i="69"/>
  <c r="A126" i="69"/>
  <c r="F126" i="69"/>
  <c r="A125" i="69"/>
  <c r="F125" i="69" s="1"/>
  <c r="A124" i="69"/>
  <c r="A123" i="69"/>
  <c r="E123" i="69" s="1"/>
  <c r="G123" i="69" s="1"/>
  <c r="A122" i="69"/>
  <c r="F122" i="69"/>
  <c r="A121" i="69"/>
  <c r="A120" i="69"/>
  <c r="F120" i="69" s="1"/>
  <c r="A119" i="69"/>
  <c r="A118" i="69"/>
  <c r="A117" i="69"/>
  <c r="E117" i="69" s="1"/>
  <c r="G117" i="69" s="1"/>
  <c r="H117" i="69" s="1"/>
  <c r="A116" i="69"/>
  <c r="F116" i="69" s="1"/>
  <c r="A115" i="69"/>
  <c r="F115" i="69" s="1"/>
  <c r="A114" i="69"/>
  <c r="D114" i="69"/>
  <c r="A113" i="69"/>
  <c r="A112" i="69"/>
  <c r="E112" i="69" s="1"/>
  <c r="G112" i="69"/>
  <c r="H112" i="69" s="1"/>
  <c r="A111" i="69"/>
  <c r="F111" i="69" s="1"/>
  <c r="A110" i="69"/>
  <c r="D110" i="69" s="1"/>
  <c r="A109" i="69"/>
  <c r="F109" i="69" s="1"/>
  <c r="A108" i="69"/>
  <c r="F108" i="69"/>
  <c r="A107" i="69"/>
  <c r="A106" i="69"/>
  <c r="D106" i="69" s="1"/>
  <c r="A105" i="69"/>
  <c r="D105" i="69" s="1"/>
  <c r="A104" i="69"/>
  <c r="A103" i="69"/>
  <c r="F103" i="69"/>
  <c r="A102" i="69"/>
  <c r="F102" i="69"/>
  <c r="A101" i="69"/>
  <c r="F101" i="69"/>
  <c r="A100" i="69"/>
  <c r="A99" i="69"/>
  <c r="F99" i="69" s="1"/>
  <c r="F98" i="69"/>
  <c r="A98" i="69"/>
  <c r="E98" i="69"/>
  <c r="A97" i="69"/>
  <c r="D96" i="69"/>
  <c r="A96" i="69"/>
  <c r="F95" i="69"/>
  <c r="A95" i="69"/>
  <c r="A94" i="69"/>
  <c r="A93" i="69"/>
  <c r="F93" i="69"/>
  <c r="A92" i="69"/>
  <c r="D92" i="69"/>
  <c r="A91" i="69"/>
  <c r="F91" i="69" s="1"/>
  <c r="A90" i="69"/>
  <c r="F89" i="69"/>
  <c r="A89" i="69"/>
  <c r="D89" i="69"/>
  <c r="A88" i="69"/>
  <c r="A87" i="69"/>
  <c r="A86" i="69"/>
  <c r="E86" i="69"/>
  <c r="A85" i="69"/>
  <c r="A84" i="69"/>
  <c r="A83" i="69"/>
  <c r="F83" i="69"/>
  <c r="A82" i="69"/>
  <c r="E82" i="69"/>
  <c r="G82" i="69" s="1"/>
  <c r="H82" i="69" s="1"/>
  <c r="A81" i="69"/>
  <c r="A80" i="69"/>
  <c r="A79" i="69"/>
  <c r="F79" i="69"/>
  <c r="A78" i="69"/>
  <c r="A77" i="69"/>
  <c r="A76" i="69"/>
  <c r="A75" i="69"/>
  <c r="F75" i="69" s="1"/>
  <c r="A74" i="69"/>
  <c r="A73" i="69"/>
  <c r="A72" i="69"/>
  <c r="F72" i="69" s="1"/>
  <c r="A71" i="69"/>
  <c r="A70" i="69"/>
  <c r="A69" i="69"/>
  <c r="F69" i="69" s="1"/>
  <c r="A58" i="69"/>
  <c r="E58" i="69" s="1"/>
  <c r="G58" i="69" s="1"/>
  <c r="A57" i="69"/>
  <c r="F57" i="69"/>
  <c r="A56" i="69"/>
  <c r="F56" i="69" s="1"/>
  <c r="A55" i="69"/>
  <c r="A54" i="69"/>
  <c r="E54" i="69"/>
  <c r="G54" i="69" s="1"/>
  <c r="H54" i="69"/>
  <c r="A53" i="69"/>
  <c r="F53" i="69"/>
  <c r="A52" i="69"/>
  <c r="A51" i="69"/>
  <c r="F51" i="69" s="1"/>
  <c r="A50" i="69"/>
  <c r="A49" i="69"/>
  <c r="E49" i="69"/>
  <c r="G49" i="69" s="1"/>
  <c r="H49" i="69" s="1"/>
  <c r="A48" i="69"/>
  <c r="A47" i="69"/>
  <c r="F47" i="69" s="1"/>
  <c r="A46" i="69"/>
  <c r="A45" i="69"/>
  <c r="E45" i="69"/>
  <c r="G45" i="69" s="1"/>
  <c r="H45" i="69" s="1"/>
  <c r="A44" i="69"/>
  <c r="F44" i="69" s="1"/>
  <c r="A43" i="69"/>
  <c r="F43" i="69" s="1"/>
  <c r="A42" i="69"/>
  <c r="A41" i="69"/>
  <c r="E41" i="69"/>
  <c r="G41" i="69" s="1"/>
  <c r="H41" i="69" s="1"/>
  <c r="A40" i="69"/>
  <c r="F40" i="69"/>
  <c r="A39" i="69"/>
  <c r="F39" i="69" s="1"/>
  <c r="A38" i="69"/>
  <c r="A37" i="69"/>
  <c r="E37" i="69" s="1"/>
  <c r="A36" i="69"/>
  <c r="E36" i="69" s="1"/>
  <c r="E35" i="69"/>
  <c r="G35" i="69" s="1"/>
  <c r="H35" i="69" s="1"/>
  <c r="A35" i="69"/>
  <c r="F35" i="69"/>
  <c r="A34" i="69"/>
  <c r="F34" i="69"/>
  <c r="A33" i="69"/>
  <c r="A32" i="69"/>
  <c r="F32" i="69" s="1"/>
  <c r="A31" i="69"/>
  <c r="F31" i="69" s="1"/>
  <c r="A30" i="69"/>
  <c r="F30" i="69" s="1"/>
  <c r="A29" i="69"/>
  <c r="A28" i="69"/>
  <c r="AQ27" i="69"/>
  <c r="A27" i="69"/>
  <c r="E27" i="69"/>
  <c r="G27" i="69" s="1"/>
  <c r="H27" i="69" s="1"/>
  <c r="A26" i="69"/>
  <c r="F26" i="69"/>
  <c r="A25" i="69"/>
  <c r="F25" i="69"/>
  <c r="A24" i="69"/>
  <c r="A23" i="69"/>
  <c r="E23" i="69" s="1"/>
  <c r="A22" i="69"/>
  <c r="F22" i="69" s="1"/>
  <c r="A21" i="69"/>
  <c r="F21" i="69" s="1"/>
  <c r="A20" i="69"/>
  <c r="A19" i="69"/>
  <c r="E19" i="69"/>
  <c r="A18" i="69"/>
  <c r="F18" i="69"/>
  <c r="A17" i="69"/>
  <c r="F17" i="69"/>
  <c r="A16" i="69"/>
  <c r="A15" i="69"/>
  <c r="E15" i="69" s="1"/>
  <c r="G15" i="69"/>
  <c r="H15" i="69" s="1"/>
  <c r="A14" i="69"/>
  <c r="E14" i="69" s="1"/>
  <c r="G14" i="69"/>
  <c r="H14" i="69" s="1"/>
  <c r="A13" i="69"/>
  <c r="F13" i="69" s="1"/>
  <c r="A12" i="69"/>
  <c r="A11" i="69"/>
  <c r="A10" i="69"/>
  <c r="F10" i="69" s="1"/>
  <c r="F9" i="69"/>
  <c r="A9" i="69"/>
  <c r="A8" i="69"/>
  <c r="A7" i="69"/>
  <c r="E7" i="69"/>
  <c r="G7" i="69" s="1"/>
  <c r="H7" i="69" s="1"/>
  <c r="A6" i="69"/>
  <c r="E6" i="69"/>
  <c r="G6" i="69" s="1"/>
  <c r="H6" i="69" s="1"/>
  <c r="AG4" i="69"/>
  <c r="AD4" i="69"/>
  <c r="AA4" i="69"/>
  <c r="X4" i="69"/>
  <c r="U4" i="69"/>
  <c r="R4" i="69"/>
  <c r="O4" i="69"/>
  <c r="L4" i="69"/>
  <c r="I4" i="69"/>
  <c r="H7" i="65"/>
  <c r="B70" i="65"/>
  <c r="B71" i="65"/>
  <c r="B72" i="65"/>
  <c r="B73" i="65"/>
  <c r="B74" i="65"/>
  <c r="B75" i="65"/>
  <c r="B76" i="65"/>
  <c r="B77" i="65"/>
  <c r="B78" i="65"/>
  <c r="B79" i="65"/>
  <c r="B80" i="65"/>
  <c r="B69" i="65"/>
  <c r="F16" i="65"/>
  <c r="H16" i="65" s="1"/>
  <c r="F15" i="65"/>
  <c r="H15" i="65" s="1"/>
  <c r="F14" i="65"/>
  <c r="H14" i="65" s="1"/>
  <c r="F13" i="65"/>
  <c r="H13" i="65"/>
  <c r="F12" i="65"/>
  <c r="H12" i="65"/>
  <c r="F11" i="65"/>
  <c r="H11" i="65"/>
  <c r="F10" i="65"/>
  <c r="H10" i="65"/>
  <c r="F9" i="65"/>
  <c r="H9" i="65"/>
  <c r="F8" i="65"/>
  <c r="H8" i="65"/>
  <c r="F7" i="65"/>
  <c r="F6" i="65"/>
  <c r="H6" i="65" s="1"/>
  <c r="F5" i="65"/>
  <c r="H5" i="65" s="1"/>
  <c r="AG4" i="63"/>
  <c r="AD4" i="63"/>
  <c r="AA4" i="63"/>
  <c r="X4" i="63"/>
  <c r="U4" i="63"/>
  <c r="R4" i="63"/>
  <c r="O4" i="63"/>
  <c r="L4" i="63"/>
  <c r="I4" i="63"/>
  <c r="A181" i="63"/>
  <c r="A180" i="63"/>
  <c r="A52" i="63"/>
  <c r="AG52" i="63"/>
  <c r="A51" i="63"/>
  <c r="E51" i="63"/>
  <c r="A50" i="63"/>
  <c r="AG50" i="63"/>
  <c r="A48" i="63"/>
  <c r="A49" i="63"/>
  <c r="A179" i="63"/>
  <c r="A178" i="63"/>
  <c r="AD178" i="63" s="1"/>
  <c r="A47" i="63"/>
  <c r="A177" i="63"/>
  <c r="I177" i="63" s="1"/>
  <c r="A176" i="63"/>
  <c r="A175" i="63"/>
  <c r="A174" i="63"/>
  <c r="A46" i="63"/>
  <c r="A173" i="63"/>
  <c r="A172" i="63"/>
  <c r="A171" i="63"/>
  <c r="A44" i="63"/>
  <c r="A45" i="63"/>
  <c r="A40" i="63"/>
  <c r="E40" i="63" s="1"/>
  <c r="R40" i="63"/>
  <c r="A43" i="63"/>
  <c r="F43" i="63" s="1"/>
  <c r="A170" i="63"/>
  <c r="A169" i="63"/>
  <c r="A168" i="63"/>
  <c r="A167" i="63"/>
  <c r="F167" i="63" s="1"/>
  <c r="A41" i="63"/>
  <c r="A42" i="63"/>
  <c r="AA42" i="63"/>
  <c r="A166" i="63"/>
  <c r="A165" i="63"/>
  <c r="A164" i="63"/>
  <c r="A39" i="63"/>
  <c r="AG39" i="63" s="1"/>
  <c r="A163" i="63"/>
  <c r="A162" i="63"/>
  <c r="F162" i="63" s="1"/>
  <c r="A161" i="63"/>
  <c r="A160" i="63"/>
  <c r="L160" i="63" s="1"/>
  <c r="A38" i="63"/>
  <c r="AD38" i="63" s="1"/>
  <c r="A159" i="63"/>
  <c r="A37" i="63"/>
  <c r="A36" i="63"/>
  <c r="A35" i="63"/>
  <c r="A158" i="63"/>
  <c r="F158" i="63" s="1"/>
  <c r="A157" i="63"/>
  <c r="A156" i="63"/>
  <c r="A34" i="63"/>
  <c r="A155" i="63"/>
  <c r="A154" i="63"/>
  <c r="A153" i="63"/>
  <c r="A33" i="63"/>
  <c r="A152" i="63"/>
  <c r="A32" i="63"/>
  <c r="A151" i="63"/>
  <c r="A150" i="63"/>
  <c r="A149" i="63"/>
  <c r="A148" i="63"/>
  <c r="E148" i="63" s="1"/>
  <c r="G148" i="63" s="1"/>
  <c r="H148" i="63" s="1"/>
  <c r="A147" i="63"/>
  <c r="A31" i="63"/>
  <c r="E31" i="63" s="1"/>
  <c r="G31" i="63" s="1"/>
  <c r="J31" i="63" s="1"/>
  <c r="X31" i="63"/>
  <c r="A146" i="63"/>
  <c r="F146" i="63" s="1"/>
  <c r="A145" i="63"/>
  <c r="A144" i="63"/>
  <c r="E144" i="63"/>
  <c r="G144" i="63" s="1"/>
  <c r="A143" i="63"/>
  <c r="D143" i="63" s="1"/>
  <c r="A142" i="63"/>
  <c r="A141" i="63"/>
  <c r="A30" i="63"/>
  <c r="O30" i="63" s="1"/>
  <c r="A140" i="63"/>
  <c r="A139" i="63"/>
  <c r="A138" i="63"/>
  <c r="A137" i="63"/>
  <c r="D137" i="63"/>
  <c r="A29" i="63"/>
  <c r="A28" i="63"/>
  <c r="E28" i="63" s="1"/>
  <c r="G28" i="63" s="1"/>
  <c r="A27" i="63"/>
  <c r="A136" i="63"/>
  <c r="A26" i="63"/>
  <c r="R26" i="63"/>
  <c r="A135" i="63"/>
  <c r="A134" i="63"/>
  <c r="AG134" i="63" s="1"/>
  <c r="A133" i="63"/>
  <c r="A132" i="63"/>
  <c r="R132" i="63" s="1"/>
  <c r="A25" i="63"/>
  <c r="A131" i="63"/>
  <c r="A24" i="63"/>
  <c r="F24" i="63" s="1"/>
  <c r="A130" i="63"/>
  <c r="L130" i="63"/>
  <c r="A23" i="63"/>
  <c r="A129" i="63"/>
  <c r="A22" i="63"/>
  <c r="D22" i="63"/>
  <c r="A128" i="63"/>
  <c r="A127" i="63"/>
  <c r="F127" i="63" s="1"/>
  <c r="A120" i="63"/>
  <c r="A126" i="63"/>
  <c r="X126" i="63" s="1"/>
  <c r="A125" i="63"/>
  <c r="F125" i="63" s="1"/>
  <c r="A124" i="63"/>
  <c r="D124" i="63" s="1"/>
  <c r="A123" i="63"/>
  <c r="A122" i="63"/>
  <c r="AA122" i="63"/>
  <c r="A121" i="63"/>
  <c r="A21" i="63"/>
  <c r="A119" i="63"/>
  <c r="A118" i="63"/>
  <c r="F118" i="63" s="1"/>
  <c r="A20" i="63"/>
  <c r="R20" i="63" s="1"/>
  <c r="A117" i="63"/>
  <c r="I117" i="63" s="1"/>
  <c r="A19" i="63"/>
  <c r="A116" i="63"/>
  <c r="A115" i="63"/>
  <c r="F115" i="63"/>
  <c r="A114" i="63"/>
  <c r="E114" i="63" s="1"/>
  <c r="A18" i="63"/>
  <c r="A112" i="63"/>
  <c r="A113" i="63"/>
  <c r="U113" i="63" s="1"/>
  <c r="A110" i="63"/>
  <c r="A111" i="63"/>
  <c r="A109" i="63"/>
  <c r="A108" i="63"/>
  <c r="R108" i="63"/>
  <c r="A107" i="63"/>
  <c r="A106" i="63"/>
  <c r="A105" i="63"/>
  <c r="O105" i="63" s="1"/>
  <c r="A17" i="63"/>
  <c r="O17" i="63" s="1"/>
  <c r="A104" i="63"/>
  <c r="A103" i="63"/>
  <c r="A102" i="63"/>
  <c r="R102" i="63" s="1"/>
  <c r="A101" i="63"/>
  <c r="A100" i="63"/>
  <c r="A16" i="63"/>
  <c r="A99" i="63"/>
  <c r="I99" i="63" s="1"/>
  <c r="A98" i="63"/>
  <c r="A97" i="63"/>
  <c r="F97" i="63" s="1"/>
  <c r="A96" i="63"/>
  <c r="A15" i="63"/>
  <c r="A14" i="63"/>
  <c r="A95" i="63"/>
  <c r="I95" i="63" s="1"/>
  <c r="A12" i="63"/>
  <c r="A13" i="63"/>
  <c r="A94" i="63"/>
  <c r="A93" i="63"/>
  <c r="A92" i="63"/>
  <c r="A91" i="63"/>
  <c r="L91" i="63"/>
  <c r="A90" i="63"/>
  <c r="A89" i="63"/>
  <c r="F89" i="63" s="1"/>
  <c r="A88" i="63"/>
  <c r="R88" i="63" s="1"/>
  <c r="A87" i="63"/>
  <c r="O87" i="63" s="1"/>
  <c r="A86" i="63"/>
  <c r="E86" i="63" s="1"/>
  <c r="G86" i="63" s="1"/>
  <c r="A85" i="63"/>
  <c r="AG85" i="63" s="1"/>
  <c r="A84" i="63"/>
  <c r="A83" i="63"/>
  <c r="O83" i="63"/>
  <c r="A82" i="63"/>
  <c r="A81" i="63"/>
  <c r="AD81" i="63" s="1"/>
  <c r="A80" i="63"/>
  <c r="A11" i="63"/>
  <c r="F11" i="63" s="1"/>
  <c r="A79" i="63"/>
  <c r="A78" i="63"/>
  <c r="F78" i="63" s="1"/>
  <c r="A10" i="63"/>
  <c r="A77" i="63"/>
  <c r="AG77" i="63"/>
  <c r="A76" i="63"/>
  <c r="X76" i="63" s="1"/>
  <c r="A75" i="63"/>
  <c r="A74" i="63"/>
  <c r="A9" i="63"/>
  <c r="AD9" i="63"/>
  <c r="A73" i="63"/>
  <c r="L73" i="63"/>
  <c r="A72" i="63"/>
  <c r="A8" i="63"/>
  <c r="F8" i="63" s="1"/>
  <c r="A71" i="63"/>
  <c r="AD71" i="63"/>
  <c r="A7" i="63"/>
  <c r="F7" i="63" s="1"/>
  <c r="A70" i="63"/>
  <c r="F70" i="63" s="1"/>
  <c r="A69" i="63"/>
  <c r="A68" i="63"/>
  <c r="F68" i="63"/>
  <c r="A67" i="63"/>
  <c r="AG67" i="63" s="1"/>
  <c r="A66" i="63"/>
  <c r="E66" i="63"/>
  <c r="G66" i="63" s="1"/>
  <c r="A65" i="63"/>
  <c r="A64" i="63"/>
  <c r="E64" i="63"/>
  <c r="G64" i="63"/>
  <c r="A6" i="63"/>
  <c r="F6" i="63" s="1"/>
  <c r="A63" i="63"/>
  <c r="E63" i="63" s="1"/>
  <c r="F63" i="63"/>
  <c r="F66" i="63"/>
  <c r="E53" i="65"/>
  <c r="E146" i="63"/>
  <c r="G146" i="63"/>
  <c r="H146" i="63" s="1"/>
  <c r="F177" i="63"/>
  <c r="F152" i="63"/>
  <c r="E151" i="63"/>
  <c r="G151" i="63"/>
  <c r="E93" i="63"/>
  <c r="F149" i="63"/>
  <c r="E91" i="63"/>
  <c r="G91" i="63" s="1"/>
  <c r="H91" i="63" s="1"/>
  <c r="E175" i="63"/>
  <c r="F46" i="63"/>
  <c r="F168" i="63"/>
  <c r="E142" i="63"/>
  <c r="G142" i="63" s="1"/>
  <c r="E165" i="63"/>
  <c r="G165" i="63" s="1"/>
  <c r="H165" i="63" s="1"/>
  <c r="F179" i="63"/>
  <c r="F42" i="63"/>
  <c r="E23" i="63"/>
  <c r="G23" i="63" s="1"/>
  <c r="H23" i="63" s="1"/>
  <c r="F112" i="63"/>
  <c r="F155" i="63"/>
  <c r="F165" i="63"/>
  <c r="F110" i="63"/>
  <c r="F131" i="63"/>
  <c r="F121" i="63"/>
  <c r="E137" i="63"/>
  <c r="G137" i="63" s="1"/>
  <c r="H137" i="63" s="1"/>
  <c r="E135" i="63"/>
  <c r="G135" i="63" s="1"/>
  <c r="F34" i="63"/>
  <c r="E26" i="63"/>
  <c r="G26" i="63"/>
  <c r="E159" i="63"/>
  <c r="G159" i="63" s="1"/>
  <c r="E167" i="63"/>
  <c r="G167" i="63"/>
  <c r="E115" i="63"/>
  <c r="G115" i="63"/>
  <c r="F104" i="63"/>
  <c r="E166" i="63"/>
  <c r="E128" i="63"/>
  <c r="E33" i="63"/>
  <c r="E155" i="63"/>
  <c r="E35" i="63"/>
  <c r="F171" i="63"/>
  <c r="F159" i="63"/>
  <c r="E43" i="63"/>
  <c r="F38" i="63"/>
  <c r="F23" i="63"/>
  <c r="E42" i="65"/>
  <c r="E133" i="63"/>
  <c r="G133" i="63"/>
  <c r="E39" i="63"/>
  <c r="F135" i="63"/>
  <c r="E44" i="65"/>
  <c r="E110" i="63"/>
  <c r="G110" i="63" s="1"/>
  <c r="E150" i="63"/>
  <c r="G150" i="63"/>
  <c r="F31" i="63"/>
  <c r="F40" i="63"/>
  <c r="E174" i="63"/>
  <c r="F26" i="63"/>
  <c r="F153" i="63"/>
  <c r="E47" i="63"/>
  <c r="F47" i="63"/>
  <c r="E48" i="65"/>
  <c r="E38" i="65"/>
  <c r="F65" i="63"/>
  <c r="F50" i="63"/>
  <c r="E41" i="63"/>
  <c r="E45" i="65"/>
  <c r="E136" i="63"/>
  <c r="G136" i="63" s="1"/>
  <c r="H136" i="63" s="1"/>
  <c r="E40" i="65"/>
  <c r="E38" i="63"/>
  <c r="E47" i="65"/>
  <c r="E43" i="65"/>
  <c r="F43" i="65" s="1"/>
  <c r="H43" i="65" s="1"/>
  <c r="E39" i="65"/>
  <c r="F39" i="65" s="1"/>
  <c r="H39" i="65" s="1"/>
  <c r="E171" i="63"/>
  <c r="E59" i="65"/>
  <c r="E54" i="65"/>
  <c r="E177" i="63"/>
  <c r="G177" i="63" s="1"/>
  <c r="H177" i="63" s="1"/>
  <c r="F29" i="63"/>
  <c r="E152" i="63"/>
  <c r="G152" i="63"/>
  <c r="B57" i="65"/>
  <c r="B47" i="65"/>
  <c r="B38" i="65"/>
  <c r="B46" i="65"/>
  <c r="B39" i="65"/>
  <c r="B54" i="65"/>
  <c r="B43" i="65"/>
  <c r="B45" i="65"/>
  <c r="B59" i="65"/>
  <c r="B48" i="65"/>
  <c r="B64" i="65"/>
  <c r="B55" i="65"/>
  <c r="B37" i="65"/>
  <c r="F105" i="63"/>
  <c r="E73" i="63"/>
  <c r="G73" i="63" s="1"/>
  <c r="H73" i="63" s="1"/>
  <c r="E108" i="63"/>
  <c r="G108" i="63" s="1"/>
  <c r="G114" i="63"/>
  <c r="F132" i="63"/>
  <c r="F122" i="63"/>
  <c r="E140" i="63"/>
  <c r="G140" i="63" s="1"/>
  <c r="F73" i="63"/>
  <c r="E50" i="63"/>
  <c r="G50" i="63" s="1"/>
  <c r="E162" i="63"/>
  <c r="E48" i="63"/>
  <c r="F93" i="63"/>
  <c r="E87" i="63"/>
  <c r="G87" i="63"/>
  <c r="F48" i="63"/>
  <c r="F140" i="63"/>
  <c r="F108" i="63"/>
  <c r="F51" i="63"/>
  <c r="F156" i="63"/>
  <c r="E107" i="63"/>
  <c r="G107" i="63" s="1"/>
  <c r="H107" i="63" s="1"/>
  <c r="F142" i="63"/>
  <c r="E17" i="63"/>
  <c r="E25" i="63"/>
  <c r="E29" i="63"/>
  <c r="G29" i="63" s="1"/>
  <c r="F116" i="63"/>
  <c r="F107" i="63"/>
  <c r="E179" i="63"/>
  <c r="G179" i="63" s="1"/>
  <c r="E181" i="63"/>
  <c r="G181" i="63"/>
  <c r="E60" i="65"/>
  <c r="F150" i="63"/>
  <c r="F85" i="63"/>
  <c r="E46" i="65"/>
  <c r="E139" i="63"/>
  <c r="G139" i="63"/>
  <c r="E55" i="65"/>
  <c r="E75" i="63"/>
  <c r="G75" i="63" s="1"/>
  <c r="H75" i="63" s="1"/>
  <c r="E9" i="63"/>
  <c r="G9" i="63" s="1"/>
  <c r="F82" i="63"/>
  <c r="E71" i="63"/>
  <c r="G71" i="63" s="1"/>
  <c r="H71" i="63" s="1"/>
  <c r="F79" i="63"/>
  <c r="E79" i="63"/>
  <c r="G79" i="63" s="1"/>
  <c r="H79" i="63"/>
  <c r="E149" i="63"/>
  <c r="G149" i="63"/>
  <c r="H149" i="63" s="1"/>
  <c r="E85" i="63"/>
  <c r="G85" i="63" s="1"/>
  <c r="E127" i="63"/>
  <c r="G127" i="63" s="1"/>
  <c r="H127" i="63" s="1"/>
  <c r="F90" i="63"/>
  <c r="E89" i="63"/>
  <c r="G89" i="63"/>
  <c r="H89" i="63"/>
  <c r="F75" i="63"/>
  <c r="E37" i="65"/>
  <c r="F169" i="63"/>
  <c r="E34" i="63"/>
  <c r="F174" i="63"/>
  <c r="E62" i="65"/>
  <c r="E61" i="65"/>
  <c r="F61" i="65" s="1"/>
  <c r="H61" i="65" s="1"/>
  <c r="E58" i="65"/>
  <c r="E56" i="65"/>
  <c r="E63" i="65"/>
  <c r="F28" i="63"/>
  <c r="F52" i="63"/>
  <c r="E52" i="63"/>
  <c r="D63" i="65"/>
  <c r="D46" i="65"/>
  <c r="F46" i="65" s="1"/>
  <c r="D58" i="65"/>
  <c r="D56" i="65"/>
  <c r="F56" i="65"/>
  <c r="H56" i="65"/>
  <c r="D60" i="65"/>
  <c r="D64" i="65"/>
  <c r="D40" i="65"/>
  <c r="F40" i="65" s="1"/>
  <c r="H40" i="65"/>
  <c r="D44" i="65"/>
  <c r="D48" i="65"/>
  <c r="D57" i="65"/>
  <c r="D61" i="65"/>
  <c r="D53" i="65"/>
  <c r="F53" i="65"/>
  <c r="H53" i="65" s="1"/>
  <c r="D41" i="65"/>
  <c r="D45" i="65"/>
  <c r="F45" i="65" s="1"/>
  <c r="H45" i="65" s="1"/>
  <c r="D37" i="65"/>
  <c r="D59" i="65"/>
  <c r="F59" i="65" s="1"/>
  <c r="H59" i="65" s="1"/>
  <c r="D39" i="65"/>
  <c r="D47" i="65"/>
  <c r="D54" i="65"/>
  <c r="F54" i="65" s="1"/>
  <c r="H54" i="65"/>
  <c r="D42" i="65"/>
  <c r="F42" i="65"/>
  <c r="H42" i="65" s="1"/>
  <c r="D43" i="65"/>
  <c r="D55" i="65"/>
  <c r="D38" i="65"/>
  <c r="C42" i="65"/>
  <c r="C60" i="65"/>
  <c r="C55" i="65"/>
  <c r="C53" i="65"/>
  <c r="C40" i="65"/>
  <c r="C44" i="65"/>
  <c r="C48" i="65"/>
  <c r="C41" i="65"/>
  <c r="C45" i="65"/>
  <c r="C37" i="65"/>
  <c r="C58" i="65"/>
  <c r="C38" i="65"/>
  <c r="C46" i="65"/>
  <c r="C56" i="65"/>
  <c r="C64" i="65"/>
  <c r="C39" i="65"/>
  <c r="C47" i="65"/>
  <c r="C43" i="65"/>
  <c r="C54" i="65"/>
  <c r="C62" i="65"/>
  <c r="B53" i="65"/>
  <c r="B41" i="65"/>
  <c r="B60" i="65"/>
  <c r="B61" i="65"/>
  <c r="B58" i="65"/>
  <c r="B56" i="65"/>
  <c r="E72" i="63"/>
  <c r="G72" i="63" s="1"/>
  <c r="H72" i="63" s="1"/>
  <c r="E64" i="65"/>
  <c r="F72" i="63"/>
  <c r="E22" i="63"/>
  <c r="G22" i="63" s="1"/>
  <c r="H22" i="63"/>
  <c r="F130" i="63"/>
  <c r="F139" i="63"/>
  <c r="E42" i="63"/>
  <c r="E41" i="65"/>
  <c r="H46" i="65"/>
  <c r="E57" i="65"/>
  <c r="E130" i="63"/>
  <c r="G130" i="63" s="1"/>
  <c r="E169" i="63"/>
  <c r="G169" i="63"/>
  <c r="D62" i="65"/>
  <c r="C59" i="65"/>
  <c r="C61" i="65"/>
  <c r="C63" i="65"/>
  <c r="C57" i="65"/>
  <c r="B63" i="65"/>
  <c r="B40" i="65"/>
  <c r="B62" i="65"/>
  <c r="B42" i="65"/>
  <c r="B44" i="65"/>
  <c r="D26" i="63"/>
  <c r="H26" i="63"/>
  <c r="D28" i="63"/>
  <c r="H28" i="63"/>
  <c r="D23" i="63"/>
  <c r="G25" i="63"/>
  <c r="H25" i="63"/>
  <c r="D49" i="63"/>
  <c r="D85" i="63"/>
  <c r="D7" i="63"/>
  <c r="D73" i="63"/>
  <c r="D134" i="63"/>
  <c r="D63" i="63"/>
  <c r="G63" i="63"/>
  <c r="H63" i="63" s="1"/>
  <c r="D116" i="63"/>
  <c r="D127" i="63"/>
  <c r="D146" i="63"/>
  <c r="D135" i="63"/>
  <c r="H135" i="63"/>
  <c r="D66" i="63"/>
  <c r="D159" i="63"/>
  <c r="D139" i="63"/>
  <c r="D100" i="63"/>
  <c r="D165" i="63"/>
  <c r="D70" i="63"/>
  <c r="D29" i="63"/>
  <c r="D128" i="63"/>
  <c r="G128" i="63"/>
  <c r="D95" i="63"/>
  <c r="D136" i="63"/>
  <c r="D101" i="63"/>
  <c r="D125" i="63"/>
  <c r="D104" i="63"/>
  <c r="D79" i="63"/>
  <c r="D94" i="63"/>
  <c r="D20" i="63"/>
  <c r="D176" i="63"/>
  <c r="D122" i="63"/>
  <c r="D72" i="63"/>
  <c r="D75" i="63"/>
  <c r="D89" i="63"/>
  <c r="D149" i="63"/>
  <c r="D19" i="63"/>
  <c r="D167" i="63"/>
  <c r="D108" i="63"/>
  <c r="H128" i="63"/>
  <c r="D142" i="63"/>
  <c r="D107" i="63"/>
  <c r="D71" i="63"/>
  <c r="D163" i="63"/>
  <c r="D130" i="63"/>
  <c r="D110" i="63"/>
  <c r="D177" i="63"/>
  <c r="D93" i="63"/>
  <c r="G93" i="63"/>
  <c r="D152" i="63"/>
  <c r="D114" i="63"/>
  <c r="D86" i="63"/>
  <c r="D31" i="63"/>
  <c r="D140" i="63"/>
  <c r="I175" i="63"/>
  <c r="U114" i="63"/>
  <c r="X115" i="63"/>
  <c r="U167" i="63"/>
  <c r="U78" i="63"/>
  <c r="X40" i="63"/>
  <c r="U85" i="63"/>
  <c r="L149" i="63"/>
  <c r="X94" i="63"/>
  <c r="AD14" i="63"/>
  <c r="AD17" i="63"/>
  <c r="L119" i="63"/>
  <c r="O82" i="63"/>
  <c r="U101" i="63"/>
  <c r="R78" i="63"/>
  <c r="R118" i="63"/>
  <c r="O93" i="63"/>
  <c r="R106" i="63"/>
  <c r="L128" i="63"/>
  <c r="X28" i="63"/>
  <c r="O147" i="63"/>
  <c r="U141" i="63"/>
  <c r="R153" i="63"/>
  <c r="X72" i="63"/>
  <c r="AD137" i="63"/>
  <c r="U26" i="63"/>
  <c r="AA50" i="63"/>
  <c r="L43" i="63"/>
  <c r="AG174" i="63"/>
  <c r="R158" i="63"/>
  <c r="R177" i="63"/>
  <c r="AG36" i="63"/>
  <c r="I98" i="63"/>
  <c r="R115" i="63"/>
  <c r="R22" i="63"/>
  <c r="AD171" i="63"/>
  <c r="AD85" i="63"/>
  <c r="L25" i="63"/>
  <c r="O139" i="63"/>
  <c r="I38" i="63"/>
  <c r="L81" i="63"/>
  <c r="X159" i="63"/>
  <c r="AD52" i="63"/>
  <c r="L136" i="63"/>
  <c r="AD70" i="63"/>
  <c r="AG93" i="63"/>
  <c r="AA85" i="63"/>
  <c r="I181" i="63"/>
  <c r="O20" i="63"/>
  <c r="I47" i="63"/>
  <c r="R83" i="63"/>
  <c r="AD30" i="63"/>
  <c r="AA163" i="63"/>
  <c r="AG87" i="63"/>
  <c r="AA33" i="63"/>
  <c r="AD29" i="63"/>
  <c r="AA20" i="63"/>
  <c r="O15" i="63"/>
  <c r="AG181" i="63"/>
  <c r="AD147" i="63"/>
  <c r="L40" i="63"/>
  <c r="AD170" i="63"/>
  <c r="AD130" i="63"/>
  <c r="X158" i="63"/>
  <c r="I129" i="63"/>
  <c r="L158" i="63"/>
  <c r="I116" i="63"/>
  <c r="AD42" i="63"/>
  <c r="U115" i="63"/>
  <c r="I110" i="63"/>
  <c r="J110" i="63" s="1"/>
  <c r="K110" i="63" s="1"/>
  <c r="AG35" i="63"/>
  <c r="AG29" i="63"/>
  <c r="O39" i="63"/>
  <c r="X49" i="63"/>
  <c r="X177" i="63"/>
  <c r="X63" i="63"/>
  <c r="O50" i="63"/>
  <c r="AG79" i="63"/>
  <c r="L164" i="63"/>
  <c r="AA79" i="63"/>
  <c r="U118" i="63"/>
  <c r="AD100" i="63"/>
  <c r="AG40" i="63"/>
  <c r="O142" i="63"/>
  <c r="R180" i="63"/>
  <c r="AG70" i="63"/>
  <c r="AG176" i="63"/>
  <c r="I40" i="63"/>
  <c r="O94" i="63"/>
  <c r="L47" i="63"/>
  <c r="AA23" i="63"/>
  <c r="AA78" i="63"/>
  <c r="R162" i="63"/>
  <c r="AD101" i="63"/>
  <c r="L20" i="63"/>
  <c r="X10" i="63"/>
  <c r="AG142" i="63"/>
  <c r="U174" i="63"/>
  <c r="R91" i="63"/>
  <c r="R51" i="63"/>
  <c r="R85" i="63"/>
  <c r="L178" i="63"/>
  <c r="I114" i="63"/>
  <c r="AG100" i="63"/>
  <c r="O107" i="63"/>
  <c r="AD115" i="63"/>
  <c r="O117" i="63"/>
  <c r="L85" i="63"/>
  <c r="U152" i="63"/>
  <c r="X174" i="63"/>
  <c r="L114" i="63"/>
  <c r="X152" i="63"/>
  <c r="U110" i="63"/>
  <c r="R66" i="63"/>
  <c r="O48" i="63"/>
  <c r="AG139" i="63"/>
  <c r="U132" i="63"/>
  <c r="AG158" i="63"/>
  <c r="AD66" i="63"/>
  <c r="R166" i="63"/>
  <c r="R16" i="63"/>
  <c r="L72" i="63"/>
  <c r="X34" i="63"/>
  <c r="AD34" i="63"/>
  <c r="I20" i="63"/>
  <c r="AD43" i="63"/>
  <c r="L29" i="63"/>
  <c r="L100" i="63"/>
  <c r="U20" i="63"/>
  <c r="AD97" i="63"/>
  <c r="I102" i="63"/>
  <c r="I68" i="63"/>
  <c r="L79" i="63"/>
  <c r="O162" i="63"/>
  <c r="O108" i="63"/>
  <c r="AA107" i="63"/>
  <c r="X35" i="63"/>
  <c r="AD158" i="63"/>
  <c r="AA51" i="63"/>
  <c r="AD175" i="63"/>
  <c r="AD159" i="63"/>
  <c r="L46" i="63"/>
  <c r="X142" i="63"/>
  <c r="AG121" i="63"/>
  <c r="AA155" i="63"/>
  <c r="R169" i="63"/>
  <c r="AD169" i="63"/>
  <c r="AG104" i="63"/>
  <c r="AA14" i="63"/>
  <c r="L23" i="63"/>
  <c r="AD110" i="63"/>
  <c r="U76" i="63"/>
  <c r="U171" i="63"/>
  <c r="L71" i="63"/>
  <c r="R98" i="63"/>
  <c r="O114" i="63"/>
  <c r="U87" i="63"/>
  <c r="I150" i="63"/>
  <c r="I130" i="63"/>
  <c r="AD152" i="63"/>
  <c r="R75" i="63"/>
  <c r="U82" i="63"/>
  <c r="AG90" i="63"/>
  <c r="AD146" i="63"/>
  <c r="U130" i="63"/>
  <c r="AG48" i="63"/>
  <c r="L36" i="63"/>
  <c r="AD79" i="63"/>
  <c r="AD39" i="63"/>
  <c r="U14" i="63"/>
  <c r="I31" i="63"/>
  <c r="R168" i="63"/>
  <c r="I125" i="63"/>
  <c r="L13" i="63"/>
  <c r="X171" i="63"/>
  <c r="U140" i="63"/>
  <c r="L39" i="63"/>
  <c r="R142" i="63"/>
  <c r="L180" i="63"/>
  <c r="U162" i="63"/>
  <c r="AA127" i="63"/>
  <c r="U164" i="63"/>
  <c r="O155" i="63"/>
  <c r="AG38" i="63"/>
  <c r="AG23" i="63"/>
  <c r="O127" i="63"/>
  <c r="O158" i="63"/>
  <c r="L173" i="63"/>
  <c r="X29" i="63"/>
  <c r="AD127" i="63"/>
  <c r="X98" i="63"/>
  <c r="L68" i="63"/>
  <c r="X93" i="63"/>
  <c r="AA112" i="63"/>
  <c r="AG156" i="63"/>
  <c r="AA142" i="63"/>
  <c r="AD179" i="63"/>
  <c r="AD16" i="63"/>
  <c r="O98" i="63"/>
  <c r="X23" i="63"/>
  <c r="R167" i="63"/>
  <c r="AA128" i="63"/>
  <c r="AG86" i="63"/>
  <c r="AD124" i="63"/>
  <c r="U17" i="63"/>
  <c r="O40" i="63"/>
  <c r="AG66" i="63"/>
  <c r="L48" i="63"/>
  <c r="U180" i="63"/>
  <c r="R159" i="63"/>
  <c r="U135" i="63"/>
  <c r="R113" i="63"/>
  <c r="I139" i="63"/>
  <c r="AG180" i="63"/>
  <c r="AA83" i="63"/>
  <c r="AA52" i="63"/>
  <c r="L14" i="63"/>
  <c r="U25" i="63"/>
  <c r="R149" i="63"/>
  <c r="AG102" i="63"/>
  <c r="L159" i="63"/>
  <c r="AA82" i="63"/>
  <c r="U89" i="63"/>
  <c r="AA66" i="63"/>
  <c r="R150" i="63"/>
  <c r="AD180" i="63"/>
  <c r="R47" i="63"/>
  <c r="AG166" i="63"/>
  <c r="R42" i="63"/>
  <c r="O121" i="63"/>
  <c r="R179" i="63"/>
  <c r="AA180" i="63"/>
  <c r="L179" i="63"/>
  <c r="L181" i="63"/>
  <c r="AD108" i="63"/>
  <c r="U50" i="63"/>
  <c r="AD93" i="63"/>
  <c r="AG89" i="63"/>
  <c r="AD128" i="63"/>
  <c r="AA36" i="63"/>
  <c r="AG137" i="63"/>
  <c r="O51" i="63"/>
  <c r="R121" i="63"/>
  <c r="R181" i="63"/>
  <c r="O75" i="63"/>
  <c r="AA93" i="63"/>
  <c r="O49" i="63"/>
  <c r="O46" i="63"/>
  <c r="L166" i="63"/>
  <c r="AD155" i="63"/>
  <c r="O19" i="63"/>
  <c r="AA114" i="63"/>
  <c r="O150" i="63"/>
  <c r="O181" i="63"/>
  <c r="U79" i="63"/>
  <c r="L127" i="63"/>
  <c r="I107" i="63"/>
  <c r="AD47" i="63"/>
  <c r="U48" i="63"/>
  <c r="O125" i="63"/>
  <c r="AA136" i="63"/>
  <c r="X52" i="63"/>
  <c r="AD75" i="63"/>
  <c r="I104" i="63"/>
  <c r="U29" i="63"/>
  <c r="R50" i="63"/>
  <c r="O78" i="63"/>
  <c r="I35" i="63"/>
  <c r="O130" i="63"/>
  <c r="L155" i="63"/>
  <c r="X17" i="63"/>
  <c r="AG149" i="63"/>
  <c r="AA28" i="63"/>
  <c r="I115" i="63"/>
  <c r="X43" i="63"/>
  <c r="AD98" i="63"/>
  <c r="AA90" i="63"/>
  <c r="U47" i="63"/>
  <c r="AG167" i="63"/>
  <c r="L135" i="63"/>
  <c r="AA100" i="63"/>
  <c r="I159" i="63"/>
  <c r="AA171" i="63"/>
  <c r="O165" i="63"/>
  <c r="I75" i="63"/>
  <c r="U72" i="63"/>
  <c r="R82" i="63"/>
  <c r="U93" i="63"/>
  <c r="AG115" i="63"/>
  <c r="AA149" i="63"/>
  <c r="R152" i="63"/>
  <c r="X107" i="63"/>
  <c r="AD78" i="63"/>
  <c r="R127" i="63"/>
  <c r="I101" i="63"/>
  <c r="L115" i="63"/>
  <c r="AD140" i="63"/>
  <c r="R93" i="63"/>
  <c r="L82" i="63"/>
  <c r="R63" i="63"/>
  <c r="R117" i="63"/>
  <c r="AG47" i="63"/>
  <c r="U38" i="63"/>
  <c r="I71" i="63"/>
  <c r="X25" i="63"/>
  <c r="X78" i="63"/>
  <c r="I50" i="63"/>
  <c r="U176" i="63"/>
  <c r="L86" i="63"/>
  <c r="AD132" i="63"/>
  <c r="X14" i="63"/>
  <c r="X114" i="63"/>
  <c r="AA140" i="63"/>
  <c r="L165" i="63"/>
  <c r="AG75" i="63"/>
  <c r="X96" i="63"/>
  <c r="I100" i="63"/>
  <c r="R31" i="63"/>
  <c r="L26" i="63"/>
  <c r="I45" i="63"/>
  <c r="L50" i="63"/>
  <c r="U15" i="63"/>
  <c r="O14" i="63"/>
  <c r="R107" i="63"/>
  <c r="AD143" i="63"/>
  <c r="I112" i="63"/>
  <c r="U127" i="63"/>
  <c r="AA47" i="63"/>
  <c r="AD162" i="63"/>
  <c r="AD165" i="63"/>
  <c r="O100" i="63"/>
  <c r="I158" i="63"/>
  <c r="AG20" i="63"/>
  <c r="AD28" i="63"/>
  <c r="AD49" i="63"/>
  <c r="O179" i="63"/>
  <c r="L121" i="63"/>
  <c r="L132" i="63"/>
  <c r="U83" i="63"/>
  <c r="O101" i="63"/>
  <c r="O171" i="63"/>
  <c r="L144" i="63"/>
  <c r="L9" i="63"/>
  <c r="I7" i="63"/>
  <c r="X7" i="63"/>
  <c r="L31" i="63"/>
  <c r="I78" i="63"/>
  <c r="U35" i="63"/>
  <c r="R43" i="63"/>
  <c r="R135" i="63"/>
  <c r="I146" i="63"/>
  <c r="J146" i="63"/>
  <c r="O135" i="63"/>
  <c r="U75" i="63"/>
  <c r="X70" i="63"/>
  <c r="X122" i="63"/>
  <c r="L93" i="63"/>
  <c r="AG98" i="63"/>
  <c r="AG125" i="63"/>
  <c r="X155" i="63"/>
  <c r="X170" i="63"/>
  <c r="O168" i="63"/>
  <c r="AG177" i="63"/>
  <c r="AD86" i="63"/>
  <c r="I180" i="63"/>
  <c r="R28" i="63"/>
  <c r="AA113" i="63"/>
  <c r="R45" i="63"/>
  <c r="AD23" i="63"/>
  <c r="I167" i="63"/>
  <c r="O89" i="63"/>
  <c r="AG128" i="63"/>
  <c r="O132" i="63"/>
  <c r="U108" i="63"/>
  <c r="I142" i="63"/>
  <c r="R73" i="63"/>
  <c r="R89" i="63"/>
  <c r="AD15" i="63"/>
  <c r="U137" i="63"/>
  <c r="AA101" i="63"/>
  <c r="AD174" i="63"/>
  <c r="AG7" i="63"/>
  <c r="U43" i="63"/>
  <c r="AD163" i="63"/>
  <c r="AG110" i="63"/>
  <c r="O22" i="63"/>
  <c r="I127" i="63"/>
  <c r="AA104" i="63"/>
  <c r="I82" i="63"/>
  <c r="AA15" i="63"/>
  <c r="AA86" i="63"/>
  <c r="U139" i="63"/>
  <c r="I85" i="63"/>
  <c r="U165" i="63"/>
  <c r="X116" i="63"/>
  <c r="O25" i="63"/>
  <c r="L152" i="63"/>
  <c r="AD51" i="63"/>
  <c r="X181" i="63"/>
  <c r="AA40" i="63"/>
  <c r="R156" i="63"/>
  <c r="L175" i="63"/>
  <c r="X83" i="63"/>
  <c r="R165" i="63"/>
  <c r="O36" i="63"/>
  <c r="AG162" i="63"/>
  <c r="AG107" i="63"/>
  <c r="X75" i="63"/>
  <c r="AD33" i="63"/>
  <c r="O104" i="63"/>
  <c r="AD114" i="63"/>
  <c r="AD104" i="63"/>
  <c r="U168" i="63"/>
  <c r="O102" i="63"/>
  <c r="U9" i="63"/>
  <c r="I52" i="63"/>
  <c r="X101" i="63"/>
  <c r="O70" i="63"/>
  <c r="U31" i="63"/>
  <c r="R130" i="63"/>
  <c r="L75" i="63"/>
  <c r="L63" i="63"/>
  <c r="AA150" i="63"/>
  <c r="R174" i="63"/>
  <c r="O151" i="63"/>
  <c r="X125" i="63"/>
  <c r="X176" i="63"/>
  <c r="L28" i="63"/>
  <c r="O63" i="63"/>
  <c r="U124" i="63"/>
  <c r="L162" i="63"/>
  <c r="U146" i="63"/>
  <c r="AA174" i="63"/>
  <c r="U150" i="63"/>
  <c r="X66" i="63"/>
  <c r="AG153" i="63"/>
  <c r="I171" i="63"/>
  <c r="O173" i="63"/>
  <c r="I124" i="63"/>
  <c r="I48" i="63"/>
  <c r="AA43" i="63"/>
  <c r="X73" i="63"/>
  <c r="AA95" i="63"/>
  <c r="O23" i="63"/>
  <c r="U63" i="63"/>
  <c r="R110" i="63"/>
  <c r="I166" i="63"/>
  <c r="R171" i="63"/>
  <c r="AG114" i="63"/>
  <c r="L142" i="63"/>
  <c r="X110" i="63"/>
  <c r="U73" i="63"/>
  <c r="O113" i="63"/>
  <c r="X118" i="63"/>
  <c r="L110" i="63"/>
  <c r="O85" i="63"/>
  <c r="R70" i="63"/>
  <c r="X127" i="63"/>
  <c r="AA158" i="63"/>
  <c r="L167" i="63"/>
  <c r="O52" i="63"/>
  <c r="AG51" i="63"/>
  <c r="R146" i="63"/>
  <c r="R49" i="63"/>
  <c r="X26" i="63"/>
  <c r="AD167" i="63"/>
  <c r="R87" i="63"/>
  <c r="I28" i="63"/>
  <c r="J28" i="63" s="1"/>
  <c r="K28" i="63" s="1"/>
  <c r="AG28" i="63"/>
  <c r="O167" i="63"/>
  <c r="AG165" i="63"/>
  <c r="AG17" i="63"/>
  <c r="I89" i="63"/>
  <c r="J89" i="63" s="1"/>
  <c r="AG150" i="63"/>
  <c r="X8" i="63"/>
  <c r="O7" i="63"/>
  <c r="I165" i="63"/>
  <c r="J165" i="63"/>
  <c r="K165" i="63" s="1"/>
  <c r="AD25" i="63"/>
  <c r="AG31" i="63"/>
  <c r="R25" i="63"/>
  <c r="AA73" i="63"/>
  <c r="O174" i="63"/>
  <c r="X124" i="63"/>
  <c r="U90" i="63"/>
  <c r="I108" i="63"/>
  <c r="I132" i="63"/>
  <c r="AG25" i="63"/>
  <c r="L83" i="63"/>
  <c r="AG80" i="63"/>
  <c r="L66" i="63"/>
  <c r="AA109" i="63"/>
  <c r="I72" i="63"/>
  <c r="AD135" i="63"/>
  <c r="AA71" i="63"/>
  <c r="L139" i="63"/>
  <c r="U107" i="63"/>
  <c r="AA165" i="63"/>
  <c r="X89" i="63"/>
  <c r="R14" i="63"/>
  <c r="X162" i="63"/>
  <c r="O86" i="63"/>
  <c r="AD177" i="63"/>
  <c r="AG175" i="63"/>
  <c r="U149" i="63"/>
  <c r="O43" i="63"/>
  <c r="I25" i="63"/>
  <c r="J25" i="63" s="1"/>
  <c r="X77" i="63"/>
  <c r="X85" i="63"/>
  <c r="I176" i="63"/>
  <c r="AD107" i="63"/>
  <c r="U177" i="63"/>
  <c r="I42" i="63"/>
  <c r="I70" i="63"/>
  <c r="O26" i="63"/>
  <c r="AD72" i="63"/>
  <c r="L122" i="63"/>
  <c r="R17" i="63"/>
  <c r="U142" i="63"/>
  <c r="L176" i="63"/>
  <c r="R140" i="63"/>
  <c r="AG117" i="63"/>
  <c r="AA132" i="63"/>
  <c r="AG68" i="63"/>
  <c r="I133" i="63"/>
  <c r="R155" i="63"/>
  <c r="AA30" i="63"/>
  <c r="O110" i="63"/>
  <c r="AG63" i="63"/>
  <c r="X168" i="63"/>
  <c r="L98" i="63"/>
  <c r="AD181" i="63"/>
  <c r="L80" i="63"/>
  <c r="X165" i="63"/>
  <c r="L107" i="63"/>
  <c r="X68" i="63"/>
  <c r="U7" i="63"/>
  <c r="AA7" i="63"/>
  <c r="X9" i="63"/>
  <c r="R23" i="63"/>
  <c r="L70" i="63"/>
  <c r="X51" i="63"/>
  <c r="X100" i="63"/>
  <c r="U66" i="63"/>
  <c r="I149" i="63"/>
  <c r="J149" i="63" s="1"/>
  <c r="U109" i="63"/>
  <c r="L38" i="63"/>
  <c r="L177" i="63"/>
  <c r="U136" i="63"/>
  <c r="AA108" i="63"/>
  <c r="X121" i="63"/>
  <c r="AA146" i="63"/>
  <c r="AG49" i="63"/>
  <c r="AA63" i="63"/>
  <c r="AD176" i="63"/>
  <c r="U86" i="63"/>
  <c r="R72" i="63"/>
  <c r="O79" i="63"/>
  <c r="I121" i="63"/>
  <c r="AA139" i="63"/>
  <c r="O77" i="63"/>
  <c r="AD73" i="63"/>
  <c r="X108" i="63"/>
  <c r="AA25" i="63"/>
  <c r="L117" i="63"/>
  <c r="AD50" i="63"/>
  <c r="AD63" i="63"/>
  <c r="X132" i="63"/>
  <c r="U122" i="63"/>
  <c r="AD166" i="63"/>
  <c r="L124" i="63"/>
  <c r="AA39" i="63"/>
  <c r="R139" i="63"/>
  <c r="L118" i="63"/>
  <c r="X135" i="63"/>
  <c r="AD173" i="63"/>
  <c r="U41" i="63"/>
  <c r="AG108" i="63"/>
  <c r="U128" i="63"/>
  <c r="R141" i="63"/>
  <c r="O91" i="63"/>
  <c r="R124" i="63"/>
  <c r="R38" i="63"/>
  <c r="AD20" i="63"/>
  <c r="X179" i="63"/>
  <c r="I179" i="63"/>
  <c r="R175" i="63"/>
  <c r="AG144" i="63"/>
  <c r="AD125" i="63"/>
  <c r="L35" i="63"/>
  <c r="AD82" i="63"/>
  <c r="AA48" i="63"/>
  <c r="O144" i="63"/>
  <c r="U158" i="63"/>
  <c r="AG151" i="63"/>
  <c r="L156" i="63"/>
  <c r="AA147" i="63"/>
  <c r="AD26" i="63"/>
  <c r="U23" i="63"/>
  <c r="AA72" i="63"/>
  <c r="AG135" i="63"/>
  <c r="AD142" i="63"/>
  <c r="R163" i="63"/>
  <c r="AA34" i="63"/>
  <c r="O24" i="63"/>
  <c r="R65" i="63"/>
  <c r="AG140" i="63"/>
  <c r="U51" i="63"/>
  <c r="U70" i="63"/>
  <c r="L33" i="63"/>
  <c r="R125" i="63"/>
  <c r="AG146" i="63"/>
  <c r="U173" i="63"/>
  <c r="O64" i="63"/>
  <c r="X13" i="63"/>
  <c r="X47" i="63"/>
  <c r="O122" i="63"/>
  <c r="O66" i="63"/>
  <c r="AD121" i="63"/>
  <c r="O161" i="63"/>
  <c r="AG64" i="63"/>
  <c r="AA135" i="63"/>
  <c r="L168" i="63"/>
  <c r="O109" i="63"/>
  <c r="AA167" i="63"/>
  <c r="X167" i="63"/>
  <c r="O34" i="63"/>
  <c r="U40" i="63"/>
  <c r="AG152" i="63"/>
  <c r="AG118" i="63"/>
  <c r="AG155" i="63"/>
  <c r="U49" i="63"/>
  <c r="U155" i="63"/>
  <c r="AG130" i="63"/>
  <c r="L172" i="63"/>
  <c r="I63" i="63"/>
  <c r="J63" i="63"/>
  <c r="O124" i="63"/>
  <c r="AG72" i="63"/>
  <c r="X64" i="63"/>
  <c r="AD149" i="63"/>
  <c r="I34" i="63"/>
  <c r="X30" i="63"/>
  <c r="X151" i="63"/>
  <c r="L108" i="63"/>
  <c r="U121" i="63"/>
  <c r="AA124" i="63"/>
  <c r="U36" i="63"/>
  <c r="U33" i="63"/>
  <c r="AA38" i="63"/>
  <c r="R86" i="63"/>
  <c r="O28" i="63"/>
  <c r="O31" i="63"/>
  <c r="I23" i="63"/>
  <c r="J23" i="63" s="1"/>
  <c r="K23" i="63" s="1"/>
  <c r="R29" i="63"/>
  <c r="O180" i="63"/>
  <c r="X140" i="63"/>
  <c r="R114" i="63"/>
  <c r="R30" i="63"/>
  <c r="I43" i="63"/>
  <c r="AD48" i="63"/>
  <c r="AA70" i="63"/>
  <c r="L89" i="63"/>
  <c r="I90" i="63"/>
  <c r="R164" i="63"/>
  <c r="AA22" i="63"/>
  <c r="R136" i="63"/>
  <c r="I66" i="63"/>
  <c r="AA110" i="63"/>
  <c r="AG132" i="63"/>
  <c r="I135" i="63"/>
  <c r="I94" i="63"/>
  <c r="U159" i="63"/>
  <c r="X139" i="63"/>
  <c r="I128" i="63"/>
  <c r="J128" i="63"/>
  <c r="K128" i="63" s="1"/>
  <c r="AA177" i="63"/>
  <c r="O27" i="63"/>
  <c r="R94" i="63"/>
  <c r="R144" i="63"/>
  <c r="AG96" i="63"/>
  <c r="AD11" i="63"/>
  <c r="AA175" i="63"/>
  <c r="I152" i="63"/>
  <c r="L78" i="63"/>
  <c r="X20" i="63"/>
  <c r="AD89" i="63"/>
  <c r="O90" i="63"/>
  <c r="L52" i="63"/>
  <c r="O47" i="63"/>
  <c r="O73" i="63"/>
  <c r="O72" i="63"/>
  <c r="O159" i="63"/>
  <c r="X86" i="63"/>
  <c r="X67" i="63"/>
  <c r="AD40" i="63"/>
  <c r="I26" i="63"/>
  <c r="J26" i="63" s="1"/>
  <c r="K26" i="63" s="1"/>
  <c r="L34" i="63"/>
  <c r="X166" i="63"/>
  <c r="R173" i="63"/>
  <c r="AG127" i="63"/>
  <c r="AA141" i="63"/>
  <c r="L150" i="63"/>
  <c r="X149" i="63"/>
  <c r="L140" i="63"/>
  <c r="X38" i="63"/>
  <c r="AD150" i="63"/>
  <c r="AG94" i="63"/>
  <c r="X87" i="63"/>
  <c r="U100" i="63"/>
  <c r="R7" i="63"/>
  <c r="R92" i="63"/>
  <c r="I174" i="63"/>
  <c r="AA166" i="63"/>
  <c r="R33" i="63"/>
  <c r="O42" i="63"/>
  <c r="X146" i="63"/>
  <c r="L104" i="63"/>
  <c r="X104" i="63"/>
  <c r="R151" i="63"/>
  <c r="O128" i="63"/>
  <c r="R154" i="63"/>
  <c r="AG82" i="63"/>
  <c r="R101" i="63"/>
  <c r="L69" i="63"/>
  <c r="O149" i="63"/>
  <c r="U71" i="63"/>
  <c r="O68" i="63"/>
  <c r="U98" i="63"/>
  <c r="AA121" i="63"/>
  <c r="AA41" i="63"/>
  <c r="I155" i="63"/>
  <c r="I93" i="63"/>
  <c r="U160" i="63"/>
  <c r="AG73" i="63"/>
  <c r="X172" i="63"/>
  <c r="AA91" i="63"/>
  <c r="AA125" i="63"/>
  <c r="R77" i="63"/>
  <c r="AA152" i="63"/>
  <c r="AA49" i="63"/>
  <c r="R48" i="63"/>
  <c r="X136" i="63"/>
  <c r="O163" i="63"/>
  <c r="X130" i="63"/>
  <c r="AA26" i="63"/>
  <c r="X163" i="63"/>
  <c r="U125" i="63"/>
  <c r="I67" i="63"/>
  <c r="AA162" i="63"/>
  <c r="X90" i="63"/>
  <c r="I73" i="63"/>
  <c r="O146" i="63"/>
  <c r="AD94" i="63"/>
  <c r="X109" i="63"/>
  <c r="X50" i="63"/>
  <c r="U163" i="63"/>
  <c r="I24" i="63"/>
  <c r="I64" i="63"/>
  <c r="L174" i="63"/>
  <c r="AA17" i="63"/>
  <c r="L101" i="63"/>
  <c r="AA168" i="63"/>
  <c r="X91" i="63"/>
  <c r="I162" i="63"/>
  <c r="AG14" i="63"/>
  <c r="AG147" i="63"/>
  <c r="X156" i="63"/>
  <c r="X175" i="63"/>
  <c r="I168" i="63"/>
  <c r="O152" i="63"/>
  <c r="O38" i="63"/>
  <c r="AA159" i="63"/>
  <c r="X79" i="63"/>
  <c r="I137" i="63"/>
  <c r="J137" i="63" s="1"/>
  <c r="K137" i="63" s="1"/>
  <c r="AA130" i="63"/>
  <c r="AG159" i="63"/>
  <c r="AA89" i="63"/>
  <c r="AD31" i="63"/>
  <c r="I33" i="63"/>
  <c r="X16" i="63"/>
  <c r="I29" i="63"/>
  <c r="X48" i="63"/>
  <c r="R100" i="63"/>
  <c r="AG43" i="63"/>
  <c r="AD139" i="63"/>
  <c r="O137" i="63"/>
  <c r="O133" i="63"/>
  <c r="AG26" i="63"/>
  <c r="U52" i="63"/>
  <c r="U24" i="63"/>
  <c r="AA75" i="63"/>
  <c r="AG124" i="63"/>
  <c r="R39" i="63"/>
  <c r="U28" i="63"/>
  <c r="AA13" i="63"/>
  <c r="AA31" i="63"/>
  <c r="F8" i="69"/>
  <c r="F12" i="69"/>
  <c r="F16" i="69"/>
  <c r="F20" i="69"/>
  <c r="F24" i="69"/>
  <c r="E38" i="69"/>
  <c r="G38" i="69"/>
  <c r="H38" i="69" s="1"/>
  <c r="F38" i="69"/>
  <c r="E46" i="69"/>
  <c r="G46" i="69" s="1"/>
  <c r="H46" i="69" s="1"/>
  <c r="F46" i="69"/>
  <c r="E8" i="69"/>
  <c r="E12" i="69"/>
  <c r="G12" i="69" s="1"/>
  <c r="H12" i="69" s="1"/>
  <c r="E16" i="69"/>
  <c r="G16" i="69" s="1"/>
  <c r="H16" i="69" s="1"/>
  <c r="E20" i="69"/>
  <c r="G20" i="69" s="1"/>
  <c r="H20" i="69" s="1"/>
  <c r="E24" i="69"/>
  <c r="G24" i="69"/>
  <c r="H24" i="69"/>
  <c r="E34" i="69"/>
  <c r="F49" i="69"/>
  <c r="E73" i="69"/>
  <c r="F73" i="69"/>
  <c r="D73" i="69"/>
  <c r="G98" i="69"/>
  <c r="H98" i="69" s="1"/>
  <c r="F29" i="69"/>
  <c r="E42" i="69"/>
  <c r="F42" i="69"/>
  <c r="E50" i="69"/>
  <c r="F50" i="69"/>
  <c r="F100" i="69"/>
  <c r="E100" i="69"/>
  <c r="G100" i="69" s="1"/>
  <c r="H100" i="69" s="1"/>
  <c r="D100" i="69"/>
  <c r="F7" i="69"/>
  <c r="E9" i="69"/>
  <c r="G9" i="69" s="1"/>
  <c r="F15" i="69"/>
  <c r="F19" i="69"/>
  <c r="E21" i="69"/>
  <c r="G21" i="69"/>
  <c r="H21" i="69" s="1"/>
  <c r="F23" i="69"/>
  <c r="E25" i="69"/>
  <c r="G25" i="69"/>
  <c r="H25" i="69"/>
  <c r="F27" i="69"/>
  <c r="E29" i="69"/>
  <c r="G29" i="69"/>
  <c r="H29" i="69" s="1"/>
  <c r="F36" i="69"/>
  <c r="F37" i="69"/>
  <c r="F45" i="69"/>
  <c r="E81" i="69"/>
  <c r="G81" i="69" s="1"/>
  <c r="H81" i="69" s="1"/>
  <c r="F81" i="69"/>
  <c r="D81" i="69"/>
  <c r="F173" i="69"/>
  <c r="E173" i="69"/>
  <c r="G173" i="69"/>
  <c r="H173" i="69" s="1"/>
  <c r="D173" i="69"/>
  <c r="E39" i="69"/>
  <c r="G39" i="69" s="1"/>
  <c r="H39" i="69" s="1"/>
  <c r="E43" i="69"/>
  <c r="E47" i="69"/>
  <c r="G47" i="69"/>
  <c r="H47" i="69" s="1"/>
  <c r="E51" i="69"/>
  <c r="G51" i="69"/>
  <c r="H51" i="69" s="1"/>
  <c r="D69" i="69"/>
  <c r="E69" i="69"/>
  <c r="G69" i="69"/>
  <c r="E77" i="69"/>
  <c r="G77" i="69" s="1"/>
  <c r="F77" i="69"/>
  <c r="D77" i="69"/>
  <c r="E90" i="69"/>
  <c r="G90" i="69"/>
  <c r="H90" i="69" s="1"/>
  <c r="F105" i="69"/>
  <c r="E105" i="69"/>
  <c r="G105" i="69" s="1"/>
  <c r="H105" i="69" s="1"/>
  <c r="F113" i="69"/>
  <c r="D113" i="69"/>
  <c r="E113" i="69"/>
  <c r="G113" i="69" s="1"/>
  <c r="H113" i="69" s="1"/>
  <c r="F141" i="69"/>
  <c r="E141" i="69"/>
  <c r="G141" i="69" s="1"/>
  <c r="H141" i="69" s="1"/>
  <c r="D141" i="69"/>
  <c r="E55" i="69"/>
  <c r="G55" i="69" s="1"/>
  <c r="H55" i="69" s="1"/>
  <c r="F55" i="69"/>
  <c r="D86" i="69"/>
  <c r="G86" i="69"/>
  <c r="H86" i="69"/>
  <c r="F86" i="69"/>
  <c r="D90" i="69"/>
  <c r="F90" i="69"/>
  <c r="E97" i="69"/>
  <c r="G97" i="69"/>
  <c r="H97" i="69" s="1"/>
  <c r="D97" i="69"/>
  <c r="F97" i="69"/>
  <c r="E101" i="69"/>
  <c r="D101" i="69"/>
  <c r="D103" i="69"/>
  <c r="E103" i="69"/>
  <c r="G103" i="69"/>
  <c r="H103" i="69" s="1"/>
  <c r="F164" i="69"/>
  <c r="E164" i="69"/>
  <c r="G164" i="69" s="1"/>
  <c r="H164" i="69" s="1"/>
  <c r="F58" i="69"/>
  <c r="F88" i="69"/>
  <c r="E93" i="69"/>
  <c r="G93" i="69" s="1"/>
  <c r="H93" i="69" s="1"/>
  <c r="D93" i="69"/>
  <c r="F96" i="69"/>
  <c r="E96" i="69"/>
  <c r="D107" i="69"/>
  <c r="D157" i="69"/>
  <c r="F157" i="69"/>
  <c r="E157" i="69"/>
  <c r="G157" i="69"/>
  <c r="H157" i="69" s="1"/>
  <c r="E71" i="69"/>
  <c r="G71" i="69"/>
  <c r="H71" i="69" s="1"/>
  <c r="E75" i="69"/>
  <c r="G75" i="69" s="1"/>
  <c r="H75" i="69" s="1"/>
  <c r="E79" i="69"/>
  <c r="G79" i="69" s="1"/>
  <c r="H79" i="69" s="1"/>
  <c r="E83" i="69"/>
  <c r="G83" i="69" s="1"/>
  <c r="H83" i="69" s="1"/>
  <c r="F85" i="69"/>
  <c r="E89" i="69"/>
  <c r="G89" i="69"/>
  <c r="H89" i="69" s="1"/>
  <c r="F92" i="69"/>
  <c r="E92" i="69"/>
  <c r="G92" i="69" s="1"/>
  <c r="H92" i="69" s="1"/>
  <c r="E106" i="69"/>
  <c r="G106" i="69"/>
  <c r="H106" i="69" s="1"/>
  <c r="F106" i="69"/>
  <c r="D111" i="69"/>
  <c r="E111" i="69"/>
  <c r="G111" i="69"/>
  <c r="H111" i="69"/>
  <c r="D121" i="69"/>
  <c r="F121" i="69"/>
  <c r="E121" i="69"/>
  <c r="G121" i="69" s="1"/>
  <c r="H121" i="69" s="1"/>
  <c r="D98" i="69"/>
  <c r="E102" i="69"/>
  <c r="G102" i="69"/>
  <c r="H102" i="69" s="1"/>
  <c r="F110" i="69"/>
  <c r="F114" i="69"/>
  <c r="E125" i="69"/>
  <c r="G125" i="69"/>
  <c r="H125" i="69" s="1"/>
  <c r="F132" i="69"/>
  <c r="E132" i="69"/>
  <c r="G132" i="69" s="1"/>
  <c r="H132" i="69" s="1"/>
  <c r="D132" i="69"/>
  <c r="F140" i="69"/>
  <c r="E140" i="69"/>
  <c r="G140" i="69" s="1"/>
  <c r="H140" i="69" s="1"/>
  <c r="F146" i="69"/>
  <c r="D146" i="69"/>
  <c r="E150" i="69"/>
  <c r="G150" i="69" s="1"/>
  <c r="H150" i="69" s="1"/>
  <c r="E152" i="69"/>
  <c r="G152" i="69"/>
  <c r="F152" i="69"/>
  <c r="D152" i="69"/>
  <c r="D161" i="69"/>
  <c r="F161" i="69"/>
  <c r="E161" i="69"/>
  <c r="E110" i="69"/>
  <c r="G110" i="69"/>
  <c r="H110" i="69" s="1"/>
  <c r="E114" i="69"/>
  <c r="G114" i="69"/>
  <c r="H114" i="69" s="1"/>
  <c r="D117" i="69"/>
  <c r="F117" i="69"/>
  <c r="F128" i="69"/>
  <c r="E128" i="69"/>
  <c r="G128" i="69" s="1"/>
  <c r="H128" i="69" s="1"/>
  <c r="D128" i="69"/>
  <c r="F136" i="69"/>
  <c r="E136" i="69"/>
  <c r="G136" i="69" s="1"/>
  <c r="H136" i="69" s="1"/>
  <c r="D136" i="69"/>
  <c r="E148" i="69"/>
  <c r="G148" i="69" s="1"/>
  <c r="D148" i="69"/>
  <c r="E166" i="69"/>
  <c r="F123" i="69"/>
  <c r="E129" i="69"/>
  <c r="E133" i="69"/>
  <c r="G133" i="69"/>
  <c r="E137" i="69"/>
  <c r="G137" i="69" s="1"/>
  <c r="H137" i="69" s="1"/>
  <c r="G139" i="69"/>
  <c r="H139" i="69"/>
  <c r="D143" i="69"/>
  <c r="F143" i="69"/>
  <c r="F151" i="69"/>
  <c r="E116" i="69"/>
  <c r="G116" i="69" s="1"/>
  <c r="H116" i="69" s="1"/>
  <c r="E120" i="69"/>
  <c r="G120" i="69"/>
  <c r="H120" i="69" s="1"/>
  <c r="D123" i="69"/>
  <c r="E124" i="69"/>
  <c r="G124" i="69" s="1"/>
  <c r="H124" i="69" s="1"/>
  <c r="D126" i="69"/>
  <c r="D129" i="69"/>
  <c r="G129" i="69"/>
  <c r="H129" i="69" s="1"/>
  <c r="D130" i="69"/>
  <c r="D133" i="69"/>
  <c r="D134" i="69"/>
  <c r="D137" i="69"/>
  <c r="D138" i="69"/>
  <c r="G138" i="69"/>
  <c r="H138" i="69"/>
  <c r="E142" i="69"/>
  <c r="G142" i="69" s="1"/>
  <c r="H142" i="69" s="1"/>
  <c r="E143" i="69"/>
  <c r="G143" i="69" s="1"/>
  <c r="H143" i="69" s="1"/>
  <c r="E151" i="69"/>
  <c r="G151" i="69"/>
  <c r="H151" i="69"/>
  <c r="E160" i="69"/>
  <c r="G160" i="69" s="1"/>
  <c r="H160" i="69" s="1"/>
  <c r="D160" i="69"/>
  <c r="F147" i="69"/>
  <c r="G147" i="69"/>
  <c r="H147" i="69"/>
  <c r="D149" i="69"/>
  <c r="E156" i="69"/>
  <c r="G156" i="69" s="1"/>
  <c r="D170" i="69"/>
  <c r="E172" i="69"/>
  <c r="E174" i="69"/>
  <c r="G174" i="69" s="1"/>
  <c r="H174" i="69" s="1"/>
  <c r="D174" i="69"/>
  <c r="F196" i="69"/>
  <c r="E196" i="69"/>
  <c r="D196" i="69"/>
  <c r="F155" i="69"/>
  <c r="F159" i="69"/>
  <c r="F163" i="69"/>
  <c r="E165" i="69"/>
  <c r="G165" i="69" s="1"/>
  <c r="H165" i="69" s="1"/>
  <c r="E169" i="69"/>
  <c r="G169" i="69"/>
  <c r="H169" i="69"/>
  <c r="D175" i="69"/>
  <c r="E177" i="69"/>
  <c r="D178" i="69"/>
  <c r="F178" i="69"/>
  <c r="D183" i="69"/>
  <c r="F185" i="69"/>
  <c r="D185" i="69"/>
  <c r="F187" i="69"/>
  <c r="E187" i="69"/>
  <c r="G187" i="69" s="1"/>
  <c r="H187" i="69" s="1"/>
  <c r="E189" i="69"/>
  <c r="G189" i="69"/>
  <c r="H189" i="69" s="1"/>
  <c r="F189" i="69"/>
  <c r="D189" i="69"/>
  <c r="F192" i="69"/>
  <c r="E192" i="69"/>
  <c r="E193" i="69"/>
  <c r="F177" i="69"/>
  <c r="F188" i="69"/>
  <c r="D190" i="69"/>
  <c r="F180" i="69"/>
  <c r="E182" i="69"/>
  <c r="G184" i="69"/>
  <c r="H184" i="69" s="1"/>
  <c r="F186" i="69"/>
  <c r="E190" i="69"/>
  <c r="G190" i="69"/>
  <c r="H190" i="69" s="1"/>
  <c r="D194" i="69"/>
  <c r="F194" i="69"/>
  <c r="G194" i="69"/>
  <c r="E197" i="69"/>
  <c r="D197" i="69"/>
  <c r="G197" i="69"/>
  <c r="H197" i="69"/>
  <c r="F201" i="69"/>
  <c r="E201" i="69"/>
  <c r="F200" i="69"/>
  <c r="E200" i="69"/>
  <c r="G200" i="69" s="1"/>
  <c r="E202" i="69"/>
  <c r="G202" i="69" s="1"/>
  <c r="H202" i="69" s="1"/>
  <c r="D202" i="69"/>
  <c r="E198" i="69"/>
  <c r="G198" i="69" s="1"/>
  <c r="E199" i="69"/>
  <c r="G199" i="69"/>
  <c r="H194" i="69"/>
  <c r="G161" i="69"/>
  <c r="H161" i="69"/>
  <c r="G101" i="69"/>
  <c r="H101" i="69"/>
  <c r="G73" i="69"/>
  <c r="H73" i="69" s="1"/>
  <c r="G96" i="69"/>
  <c r="G196" i="69"/>
  <c r="H196" i="69" s="1"/>
  <c r="AS185" i="71"/>
  <c r="G172" i="69"/>
  <c r="H172" i="69"/>
  <c r="G186" i="69"/>
  <c r="H186" i="69" s="1"/>
  <c r="G8" i="69"/>
  <c r="H8" i="69"/>
  <c r="G37" i="69"/>
  <c r="H37" i="69"/>
  <c r="G19" i="69"/>
  <c r="H19" i="69" s="1"/>
  <c r="G201" i="69"/>
  <c r="H201" i="69" s="1"/>
  <c r="G43" i="69"/>
  <c r="H43" i="69" s="1"/>
  <c r="G34" i="69"/>
  <c r="G36" i="69"/>
  <c r="G23" i="69"/>
  <c r="H23" i="69" s="1"/>
  <c r="G50" i="69"/>
  <c r="H50" i="69" s="1"/>
  <c r="G42" i="69"/>
  <c r="H42" i="69"/>
  <c r="M170" i="70"/>
  <c r="AO61" i="70"/>
  <c r="AO162" i="70"/>
  <c r="F174" i="70"/>
  <c r="E170" i="70"/>
  <c r="G170" i="70" s="1"/>
  <c r="H170" i="70" s="1"/>
  <c r="AK57" i="70"/>
  <c r="AZ57" i="70" s="1"/>
  <c r="F66" i="70"/>
  <c r="AG154" i="70"/>
  <c r="M148" i="70"/>
  <c r="E190" i="70"/>
  <c r="AK66" i="70"/>
  <c r="Y66" i="70"/>
  <c r="I220" i="70"/>
  <c r="U212" i="70"/>
  <c r="D186" i="70"/>
  <c r="U232" i="70"/>
  <c r="AV232" i="70"/>
  <c r="F158" i="70"/>
  <c r="E182" i="70"/>
  <c r="G182" i="70"/>
  <c r="I182" i="70"/>
  <c r="K182" i="70" s="1"/>
  <c r="L182" i="70" s="1"/>
  <c r="F186" i="70"/>
  <c r="D190" i="70"/>
  <c r="U224" i="70"/>
  <c r="M164" i="70"/>
  <c r="Y214" i="70"/>
  <c r="U33" i="70"/>
  <c r="AV33" i="70" s="1"/>
  <c r="Q202" i="70"/>
  <c r="D150" i="70"/>
  <c r="E154" i="70"/>
  <c r="G154" i="70" s="1"/>
  <c r="AK178" i="70"/>
  <c r="AK202" i="70"/>
  <c r="E174" i="70"/>
  <c r="Q148" i="70"/>
  <c r="E118" i="70"/>
  <c r="U40" i="70"/>
  <c r="AO71" i="70"/>
  <c r="BA71" i="70" s="1"/>
  <c r="AC144" i="70"/>
  <c r="F162" i="70"/>
  <c r="I168" i="70"/>
  <c r="F194" i="70"/>
  <c r="AK228" i="70"/>
  <c r="E176" i="70"/>
  <c r="G176" i="70" s="1"/>
  <c r="AV53" i="71"/>
  <c r="AU53" i="71"/>
  <c r="BD54" i="71"/>
  <c r="BE54" i="71"/>
  <c r="BA54" i="71"/>
  <c r="BB60" i="71"/>
  <c r="AX60" i="71" s="1"/>
  <c r="BA60" i="71"/>
  <c r="BD81" i="71"/>
  <c r="AX81" i="71" s="1"/>
  <c r="BE81" i="71"/>
  <c r="BC81" i="71"/>
  <c r="BB81" i="71"/>
  <c r="AY82" i="71"/>
  <c r="AU82" i="71"/>
  <c r="BB54" i="71"/>
  <c r="AV82" i="71"/>
  <c r="AX51" i="71"/>
  <c r="AY53" i="71"/>
  <c r="AU51" i="71"/>
  <c r="BE18" i="71"/>
  <c r="BB12" i="71"/>
  <c r="BE12" i="71"/>
  <c r="BE36" i="71"/>
  <c r="BD36" i="71"/>
  <c r="BA36" i="71"/>
  <c r="BD46" i="71"/>
  <c r="BC46" i="71"/>
  <c r="BB46" i="71"/>
  <c r="AX46" i="71"/>
  <c r="AW52" i="71"/>
  <c r="AY52" i="71"/>
  <c r="BD48" i="71"/>
  <c r="BE48" i="71"/>
  <c r="BB48" i="71"/>
  <c r="AW82" i="71"/>
  <c r="BC60" i="71"/>
  <c r="AW11" i="71"/>
  <c r="AU11" i="71"/>
  <c r="AY12" i="71"/>
  <c r="BD73" i="71"/>
  <c r="BB73" i="71"/>
  <c r="AV37" i="71"/>
  <c r="AY37" i="71"/>
  <c r="AV39" i="71"/>
  <c r="AW39" i="71"/>
  <c r="AY39" i="71"/>
  <c r="AV51" i="71"/>
  <c r="AY51" i="71"/>
  <c r="AU75" i="71"/>
  <c r="AY75" i="71"/>
  <c r="AV75" i="71"/>
  <c r="AW75" i="71"/>
  <c r="BD60" i="71"/>
  <c r="BE25" i="71"/>
  <c r="BB25" i="71"/>
  <c r="BD32" i="71"/>
  <c r="BB32" i="71"/>
  <c r="BC32" i="71"/>
  <c r="BE50" i="71"/>
  <c r="BB53" i="71"/>
  <c r="BA53" i="71"/>
  <c r="AX53" i="71" s="1"/>
  <c r="BD71" i="71"/>
  <c r="BC71" i="71"/>
  <c r="AX71" i="71"/>
  <c r="AX79" i="71"/>
  <c r="BA22" i="71"/>
  <c r="BE22" i="71"/>
  <c r="AV36" i="71"/>
  <c r="AY36" i="71"/>
  <c r="AV55" i="71"/>
  <c r="AY55" i="71"/>
  <c r="AU36" i="71"/>
  <c r="BB49" i="71"/>
  <c r="AV67" i="71"/>
  <c r="AU9" i="71"/>
  <c r="AY26" i="71"/>
  <c r="AV26" i="71"/>
  <c r="AU26" i="71"/>
  <c r="AW26" i="71"/>
  <c r="AX64" i="71"/>
  <c r="AX77" i="71"/>
  <c r="BD33" i="71"/>
  <c r="AU37" i="71"/>
  <c r="AY45" i="71"/>
  <c r="AU45" i="71"/>
  <c r="AX65" i="71"/>
  <c r="CZ65" i="71" s="1"/>
  <c r="AU16" i="71"/>
  <c r="AU25" i="71"/>
  <c r="AY25" i="71"/>
  <c r="AY30" i="71"/>
  <c r="AV30" i="71"/>
  <c r="AU30" i="71"/>
  <c r="AV22" i="71"/>
  <c r="AW22" i="71"/>
  <c r="BC11" i="71"/>
  <c r="BD11" i="71"/>
  <c r="AV25" i="71"/>
  <c r="AY60" i="71"/>
  <c r="AV60" i="71"/>
  <c r="AU60" i="71"/>
  <c r="CS66" i="71"/>
  <c r="AY66" i="71"/>
  <c r="BC80" i="71"/>
  <c r="BB39" i="71"/>
  <c r="BA39" i="71"/>
  <c r="AX39" i="71" s="1"/>
  <c r="BE39" i="71"/>
  <c r="AY50" i="71"/>
  <c r="AV50" i="71"/>
  <c r="AW40" i="71"/>
  <c r="AU40" i="71"/>
  <c r="AY40" i="71"/>
  <c r="AV40" i="71"/>
  <c r="AW58" i="71"/>
  <c r="AU58" i="71"/>
  <c r="AY54" i="71"/>
  <c r="AV54" i="71"/>
  <c r="AY70" i="71"/>
  <c r="AV70" i="71"/>
  <c r="AU70" i="71"/>
  <c r="AU35" i="71"/>
  <c r="CW35" i="71" s="1"/>
  <c r="AY74" i="71"/>
  <c r="AU74" i="71"/>
  <c r="AR12" i="70"/>
  <c r="U22" i="70"/>
  <c r="U114" i="70"/>
  <c r="Y194" i="70"/>
  <c r="E194" i="70"/>
  <c r="I162" i="70"/>
  <c r="K162" i="70"/>
  <c r="L162" i="70" s="1"/>
  <c r="D144" i="70"/>
  <c r="AK136" i="70"/>
  <c r="Q28" i="70"/>
  <c r="AU28" i="70"/>
  <c r="AO154" i="70"/>
  <c r="F178" i="70"/>
  <c r="F150" i="70"/>
  <c r="Y202" i="70"/>
  <c r="E214" i="70"/>
  <c r="G214" i="70" s="1"/>
  <c r="M232" i="70"/>
  <c r="I190" i="70"/>
  <c r="F182" i="70"/>
  <c r="AG158" i="70"/>
  <c r="Y55" i="70"/>
  <c r="AC66" i="70"/>
  <c r="AX66" i="70" s="1"/>
  <c r="AO220" i="70"/>
  <c r="I212" i="70"/>
  <c r="AO66" i="70"/>
  <c r="Q154" i="70"/>
  <c r="E55" i="70"/>
  <c r="G55" i="70"/>
  <c r="D174" i="70"/>
  <c r="E166" i="70"/>
  <c r="Y178" i="70"/>
  <c r="M146" i="70"/>
  <c r="M174" i="70"/>
  <c r="E234" i="70"/>
  <c r="D228" i="70"/>
  <c r="M194" i="70"/>
  <c r="E162" i="70"/>
  <c r="I144" i="70"/>
  <c r="K144" i="70" s="1"/>
  <c r="AK71" i="70"/>
  <c r="AZ71" i="70"/>
  <c r="E178" i="70"/>
  <c r="G178" i="70" s="1"/>
  <c r="U198" i="70"/>
  <c r="F156" i="70"/>
  <c r="E150" i="70"/>
  <c r="G150" i="70" s="1"/>
  <c r="K150" i="70" s="1"/>
  <c r="L150" i="70" s="1"/>
  <c r="Q214" i="70"/>
  <c r="AU214" i="70"/>
  <c r="AC168" i="70"/>
  <c r="M186" i="70"/>
  <c r="AO182" i="70"/>
  <c r="Y158" i="70"/>
  <c r="AK15" i="70"/>
  <c r="AZ15" i="70" s="1"/>
  <c r="Q55" i="70"/>
  <c r="AK69" i="70"/>
  <c r="Y212" i="70"/>
  <c r="AC182" i="70"/>
  <c r="F220" i="70"/>
  <c r="D166" i="70"/>
  <c r="M196" i="70"/>
  <c r="AC166" i="70"/>
  <c r="I154" i="70"/>
  <c r="E143" i="70"/>
  <c r="G143" i="70"/>
  <c r="AO115" i="70"/>
  <c r="BA115" i="70" s="1"/>
  <c r="AC231" i="70"/>
  <c r="D111" i="70"/>
  <c r="AY78" i="71"/>
  <c r="BE76" i="71"/>
  <c r="BE69" i="71"/>
  <c r="BC62" i="71"/>
  <c r="AU62" i="71"/>
  <c r="BD62" i="71"/>
  <c r="AW61" i="71"/>
  <c r="BC61" i="71"/>
  <c r="BD59" i="71"/>
  <c r="AV45" i="71"/>
  <c r="BB23" i="71"/>
  <c r="BD23" i="71"/>
  <c r="AY8" i="71"/>
  <c r="AW8" i="71"/>
  <c r="AV8" i="71"/>
  <c r="AU8" i="71"/>
  <c r="BE8" i="71"/>
  <c r="BB8" i="71"/>
  <c r="AG223" i="70"/>
  <c r="F219" i="70"/>
  <c r="F45" i="70"/>
  <c r="D194" i="70"/>
  <c r="G194" i="70"/>
  <c r="H194" i="70"/>
  <c r="E177" i="70"/>
  <c r="G177" i="70" s="1"/>
  <c r="H177" i="70" s="1"/>
  <c r="Y162" i="70"/>
  <c r="AC162" i="70"/>
  <c r="U68" i="70"/>
  <c r="AV68" i="70" s="1"/>
  <c r="AC150" i="70"/>
  <c r="I150" i="70"/>
  <c r="D198" i="70"/>
  <c r="AO174" i="70"/>
  <c r="AG150" i="70"/>
  <c r="F154" i="70"/>
  <c r="E202" i="70"/>
  <c r="Y150" i="70"/>
  <c r="AO214" i="70"/>
  <c r="AC214" i="70"/>
  <c r="AG190" i="70"/>
  <c r="Y190" i="70"/>
  <c r="M182" i="70"/>
  <c r="D182" i="70"/>
  <c r="U158" i="70"/>
  <c r="AV158" i="70" s="1"/>
  <c r="AC55" i="70"/>
  <c r="AO69" i="70"/>
  <c r="AC190" i="70"/>
  <c r="F69" i="70"/>
  <c r="E66" i="70"/>
  <c r="G66" i="70" s="1"/>
  <c r="I186" i="70"/>
  <c r="F29" i="70"/>
  <c r="F170" i="70"/>
  <c r="AC178" i="70"/>
  <c r="U166" i="70"/>
  <c r="Y174" i="70"/>
  <c r="AC29" i="70"/>
  <c r="E198" i="70"/>
  <c r="G198" i="70"/>
  <c r="F222" i="70"/>
  <c r="AG213" i="70"/>
  <c r="F217" i="70"/>
  <c r="AK234" i="70"/>
  <c r="U194" i="70"/>
  <c r="AG162" i="70"/>
  <c r="F202" i="70"/>
  <c r="D154" i="70"/>
  <c r="AC202" i="70"/>
  <c r="M154" i="70"/>
  <c r="I178" i="70"/>
  <c r="AS178" i="70" s="1"/>
  <c r="I202" i="70"/>
  <c r="K202" i="70"/>
  <c r="E133" i="70"/>
  <c r="G133" i="70"/>
  <c r="H133" i="70" s="1"/>
  <c r="I214" i="70"/>
  <c r="I194" i="70"/>
  <c r="K194" i="70" s="1"/>
  <c r="F190" i="70"/>
  <c r="G190" i="70"/>
  <c r="H190" i="70" s="1"/>
  <c r="E186" i="70"/>
  <c r="U182" i="70"/>
  <c r="AC158" i="70"/>
  <c r="U66" i="70"/>
  <c r="F138" i="70"/>
  <c r="M166" i="70"/>
  <c r="AO178" i="70"/>
  <c r="AO166" i="70"/>
  <c r="Q178" i="70"/>
  <c r="AU178" i="70" s="1"/>
  <c r="D146" i="70"/>
  <c r="BC69" i="71"/>
  <c r="BD61" i="71"/>
  <c r="BE61" i="71"/>
  <c r="BE42" i="71"/>
  <c r="BB42" i="71"/>
  <c r="AU41" i="71"/>
  <c r="AW41" i="71"/>
  <c r="CY41" i="71"/>
  <c r="AY41" i="71"/>
  <c r="DA41" i="71" s="1"/>
  <c r="AV35" i="71"/>
  <c r="CX35" i="71" s="1"/>
  <c r="AY28" i="71"/>
  <c r="AF90" i="71"/>
  <c r="AF91" i="71"/>
  <c r="AC56" i="70"/>
  <c r="AX56" i="70" s="1"/>
  <c r="AK54" i="70"/>
  <c r="AZ54" i="70"/>
  <c r="F54" i="70"/>
  <c r="AC217" i="70"/>
  <c r="D131" i="70"/>
  <c r="E119" i="70"/>
  <c r="G119" i="70"/>
  <c r="K119" i="70" s="1"/>
  <c r="L119" i="70" s="1"/>
  <c r="Q107" i="70"/>
  <c r="AO46" i="70"/>
  <c r="BA46" i="70"/>
  <c r="Y135" i="70"/>
  <c r="Y123" i="70"/>
  <c r="F105" i="70"/>
  <c r="I127" i="70"/>
  <c r="AO217" i="70"/>
  <c r="Y211" i="70"/>
  <c r="AK41" i="70"/>
  <c r="Y217" i="70"/>
  <c r="M217" i="70"/>
  <c r="AG139" i="70"/>
  <c r="E115" i="70"/>
  <c r="F68" i="70"/>
  <c r="AC215" i="70"/>
  <c r="D215" i="70"/>
  <c r="AK117" i="70"/>
  <c r="AZ117" i="70"/>
  <c r="AK225" i="70"/>
  <c r="I229" i="70"/>
  <c r="AW76" i="71"/>
  <c r="CV76" i="71"/>
  <c r="BB76" i="71"/>
  <c r="BA69" i="71"/>
  <c r="BC63" i="71"/>
  <c r="AU61" i="71"/>
  <c r="CV61" i="71"/>
  <c r="AU59" i="71"/>
  <c r="AV59" i="71"/>
  <c r="CX59" i="71"/>
  <c r="BA56" i="71"/>
  <c r="AW56" i="71"/>
  <c r="AY44" i="71"/>
  <c r="BC44" i="71"/>
  <c r="AU44" i="71"/>
  <c r="BB44" i="71"/>
  <c r="AU42" i="71"/>
  <c r="AV42" i="71"/>
  <c r="BC42" i="71"/>
  <c r="AY42" i="71"/>
  <c r="BB38" i="71"/>
  <c r="AQ23" i="71"/>
  <c r="AW23" i="71" s="1"/>
  <c r="AW21" i="71"/>
  <c r="AU18" i="71"/>
  <c r="BD14" i="71"/>
  <c r="BC14" i="71"/>
  <c r="AW12" i="71"/>
  <c r="BA12" i="71"/>
  <c r="BD12" i="71"/>
  <c r="AV12" i="71"/>
  <c r="AY16" i="71"/>
  <c r="BA16" i="71"/>
  <c r="AW6" i="71"/>
  <c r="AU6" i="71"/>
  <c r="AV18" i="71"/>
  <c r="AY5" i="71"/>
  <c r="AW17" i="71"/>
  <c r="AY7" i="71"/>
  <c r="AY6" i="71"/>
  <c r="BC7" i="71"/>
  <c r="BA18" i="71"/>
  <c r="AW18" i="71"/>
  <c r="AW16" i="71"/>
  <c r="AW7" i="71"/>
  <c r="AV17" i="71"/>
  <c r="BD16" i="71"/>
  <c r="AV5" i="71"/>
  <c r="BC15" i="71"/>
  <c r="BB19" i="71"/>
  <c r="BE19" i="71"/>
  <c r="AY19" i="71"/>
  <c r="AV19" i="71"/>
  <c r="BC5" i="71"/>
  <c r="BD5" i="71"/>
  <c r="AG71" i="70"/>
  <c r="AY71" i="70" s="1"/>
  <c r="I204" i="70"/>
  <c r="Q71" i="70"/>
  <c r="E71" i="70"/>
  <c r="G71" i="70" s="1"/>
  <c r="AG215" i="70"/>
  <c r="AK215" i="70"/>
  <c r="AG188" i="70"/>
  <c r="D188" i="70"/>
  <c r="I228" i="70"/>
  <c r="F204" i="70"/>
  <c r="AC177" i="70"/>
  <c r="E168" i="70"/>
  <c r="Y168" i="70"/>
  <c r="AO144" i="70"/>
  <c r="Q144" i="70"/>
  <c r="I136" i="70"/>
  <c r="U105" i="70"/>
  <c r="F71" i="70"/>
  <c r="E53" i="70"/>
  <c r="AO31" i="70"/>
  <c r="AK28" i="70"/>
  <c r="AZ28" i="70"/>
  <c r="I13" i="70"/>
  <c r="E232" i="70"/>
  <c r="Y184" i="70"/>
  <c r="AG148" i="70"/>
  <c r="U152" i="70"/>
  <c r="AC148" i="70"/>
  <c r="F128" i="70"/>
  <c r="Y164" i="70"/>
  <c r="Y232" i="70"/>
  <c r="F235" i="70"/>
  <c r="AC180" i="70"/>
  <c r="F212" i="70"/>
  <c r="AC125" i="70"/>
  <c r="Q160" i="70"/>
  <c r="I215" i="70"/>
  <c r="AO57" i="70"/>
  <c r="BA57" i="70" s="1"/>
  <c r="E231" i="70"/>
  <c r="AO192" i="70"/>
  <c r="AK232" i="70"/>
  <c r="AK156" i="70"/>
  <c r="M57" i="70"/>
  <c r="D196" i="70"/>
  <c r="D176" i="70"/>
  <c r="AO168" i="70"/>
  <c r="Q168" i="70"/>
  <c r="F168" i="70"/>
  <c r="U144" i="70"/>
  <c r="Q136" i="70"/>
  <c r="F136" i="70"/>
  <c r="Y31" i="70"/>
  <c r="U31" i="70"/>
  <c r="AO28" i="70"/>
  <c r="BA28" i="70"/>
  <c r="AG28" i="70"/>
  <c r="AY28" i="70"/>
  <c r="U13" i="70"/>
  <c r="Q215" i="70"/>
  <c r="Q184" i="70"/>
  <c r="AK204" i="70"/>
  <c r="E219" i="70"/>
  <c r="AK180" i="70"/>
  <c r="AO180" i="70"/>
  <c r="F57" i="70"/>
  <c r="Q196" i="70"/>
  <c r="D168" i="70"/>
  <c r="AK168" i="70"/>
  <c r="AG144" i="70"/>
  <c r="AC136" i="70"/>
  <c r="AC71" i="70"/>
  <c r="U71" i="70"/>
  <c r="AV71" i="70"/>
  <c r="E28" i="70"/>
  <c r="G28" i="70" s="1"/>
  <c r="AO68" i="70"/>
  <c r="BA68" i="70"/>
  <c r="Q156" i="70"/>
  <c r="U133" i="70"/>
  <c r="AO232" i="70"/>
  <c r="AK212" i="70"/>
  <c r="AK220" i="70"/>
  <c r="Q68" i="70"/>
  <c r="AU68" i="70" s="1"/>
  <c r="AK231" i="70"/>
  <c r="I231" i="70"/>
  <c r="D235" i="70"/>
  <c r="G235" i="70"/>
  <c r="M223" i="70"/>
  <c r="M141" i="70"/>
  <c r="M119" i="70"/>
  <c r="M115" i="70"/>
  <c r="F171" i="70"/>
  <c r="D203" i="70"/>
  <c r="AO127" i="70"/>
  <c r="Q115" i="70"/>
  <c r="Y67" i="70"/>
  <c r="AW67" i="70"/>
  <c r="AC234" i="70"/>
  <c r="AG234" i="70"/>
  <c r="U234" i="70"/>
  <c r="F139" i="70"/>
  <c r="I135" i="70"/>
  <c r="AC131" i="70"/>
  <c r="Y119" i="70"/>
  <c r="Y115" i="70"/>
  <c r="AW115" i="70" s="1"/>
  <c r="AK30" i="70"/>
  <c r="AZ30" i="70"/>
  <c r="AG107" i="70"/>
  <c r="AY107" i="70"/>
  <c r="AK127" i="70"/>
  <c r="AC35" i="70"/>
  <c r="M127" i="70"/>
  <c r="AO222" i="70"/>
  <c r="AG143" i="70"/>
  <c r="M139" i="70"/>
  <c r="AG131" i="70"/>
  <c r="F131" i="70"/>
  <c r="AO234" i="70"/>
  <c r="M234" i="70"/>
  <c r="U67" i="70"/>
  <c r="AV67" i="70" s="1"/>
  <c r="Y234" i="70"/>
  <c r="Q234" i="70"/>
  <c r="AU234" i="70" s="1"/>
  <c r="AO139" i="70"/>
  <c r="E135" i="70"/>
  <c r="Q131" i="70"/>
  <c r="I123" i="70"/>
  <c r="AC119" i="70"/>
  <c r="F119" i="70"/>
  <c r="I234" i="70"/>
  <c r="U56" i="70"/>
  <c r="AV56" i="70" s="1"/>
  <c r="AC107" i="70"/>
  <c r="AX107" i="70"/>
  <c r="AG35" i="70"/>
  <c r="AO74" i="70"/>
  <c r="BA74" i="70"/>
  <c r="AO230" i="70"/>
  <c r="E230" i="70"/>
  <c r="AU76" i="71"/>
  <c r="BA76" i="71"/>
  <c r="AX76" i="71"/>
  <c r="CZ76" i="71" s="1"/>
  <c r="BE56" i="71"/>
  <c r="AU56" i="71"/>
  <c r="BB56" i="71"/>
  <c r="AV47" i="71"/>
  <c r="BD47" i="71"/>
  <c r="AQ43" i="71"/>
  <c r="AV43" i="71"/>
  <c r="BC43" i="71"/>
  <c r="AU19" i="71"/>
  <c r="F211" i="70"/>
  <c r="AK35" i="70"/>
  <c r="D143" i="70"/>
  <c r="I143" i="70"/>
  <c r="K143" i="70" s="1"/>
  <c r="L143" i="70" s="1"/>
  <c r="AC139" i="70"/>
  <c r="E139" i="70"/>
  <c r="M131" i="70"/>
  <c r="Y131" i="70"/>
  <c r="AO131" i="70"/>
  <c r="U177" i="70"/>
  <c r="AC123" i="70"/>
  <c r="E123" i="70"/>
  <c r="G123" i="70" s="1"/>
  <c r="H123" i="70" s="1"/>
  <c r="F123" i="70"/>
  <c r="AO119" i="70"/>
  <c r="U119" i="70"/>
  <c r="I115" i="70"/>
  <c r="K115" i="70" s="1"/>
  <c r="D115" i="70"/>
  <c r="G115" i="70"/>
  <c r="U115" i="70"/>
  <c r="Y105" i="70"/>
  <c r="AW105" i="70" s="1"/>
  <c r="AC60" i="70"/>
  <c r="U227" i="70"/>
  <c r="Q127" i="70"/>
  <c r="Q64" i="70"/>
  <c r="U46" i="70"/>
  <c r="E74" i="70"/>
  <c r="U127" i="70"/>
  <c r="E127" i="70"/>
  <c r="G127" i="70" s="1"/>
  <c r="Q27" i="70"/>
  <c r="F231" i="70"/>
  <c r="Y68" i="70"/>
  <c r="AW68" i="70" s="1"/>
  <c r="AG171" i="70"/>
  <c r="AO175" i="70"/>
  <c r="E222" i="70"/>
  <c r="G222" i="70" s="1"/>
  <c r="K222" i="70" s="1"/>
  <c r="L222" i="70" s="1"/>
  <c r="Y220" i="70"/>
  <c r="Y175" i="70"/>
  <c r="AC68" i="70"/>
  <c r="AX68" i="70" s="1"/>
  <c r="E141" i="70"/>
  <c r="AO35" i="70"/>
  <c r="AG220" i="70"/>
  <c r="D223" i="70"/>
  <c r="Q231" i="70"/>
  <c r="AU231" i="70" s="1"/>
  <c r="F223" i="70"/>
  <c r="AG231" i="70"/>
  <c r="F35" i="70"/>
  <c r="I235" i="70"/>
  <c r="K235" i="70" s="1"/>
  <c r="Y111" i="70"/>
  <c r="AW111" i="70"/>
  <c r="Y139" i="70"/>
  <c r="Y21" i="70"/>
  <c r="AO143" i="70"/>
  <c r="AK139" i="70"/>
  <c r="Q139" i="70"/>
  <c r="D139" i="70"/>
  <c r="Q135" i="70"/>
  <c r="AU135" i="70"/>
  <c r="AK131" i="70"/>
  <c r="E131" i="70"/>
  <c r="D183" i="70"/>
  <c r="M177" i="70"/>
  <c r="D123" i="70"/>
  <c r="D119" i="70"/>
  <c r="AG119" i="70"/>
  <c r="AC115" i="70"/>
  <c r="AX115" i="70" s="1"/>
  <c r="F115" i="70"/>
  <c r="AK56" i="70"/>
  <c r="AZ56" i="70"/>
  <c r="F74" i="70"/>
  <c r="F72" i="70"/>
  <c r="AK68" i="70"/>
  <c r="AZ68" i="70"/>
  <c r="D229" i="70"/>
  <c r="AC171" i="70"/>
  <c r="AG229" i="70"/>
  <c r="AC127" i="70"/>
  <c r="AG127" i="70"/>
  <c r="Y235" i="70"/>
  <c r="Y231" i="70"/>
  <c r="M220" i="70"/>
  <c r="U220" i="70"/>
  <c r="E68" i="70"/>
  <c r="D107" i="70"/>
  <c r="E35" i="70"/>
  <c r="G35" i="70"/>
  <c r="Q35" i="70"/>
  <c r="AG16" i="70"/>
  <c r="AY16" i="70"/>
  <c r="U223" i="70"/>
  <c r="E223" i="70"/>
  <c r="G223" i="70" s="1"/>
  <c r="AO231" i="70"/>
  <c r="AO235" i="70"/>
  <c r="AC223" i="70"/>
  <c r="AO223" i="70"/>
  <c r="Y107" i="70"/>
  <c r="AW107" i="70" s="1"/>
  <c r="D127" i="70"/>
  <c r="AK223" i="70"/>
  <c r="Q223" i="70"/>
  <c r="AC10" i="70"/>
  <c r="AX10" i="70" s="1"/>
  <c r="F10" i="70"/>
  <c r="AO14" i="70"/>
  <c r="BA14" i="70" s="1"/>
  <c r="F23" i="70"/>
  <c r="AK25" i="70"/>
  <c r="AZ25" i="70"/>
  <c r="E25" i="70"/>
  <c r="G25" i="70" s="1"/>
  <c r="U34" i="70"/>
  <c r="AV34" i="70"/>
  <c r="AK34" i="70"/>
  <c r="AZ34" i="70"/>
  <c r="E34" i="70"/>
  <c r="E52" i="70"/>
  <c r="AO52" i="70"/>
  <c r="BA52" i="70" s="1"/>
  <c r="Q54" i="70"/>
  <c r="AU54" i="70"/>
  <c r="Y54" i="70"/>
  <c r="AW54" i="70" s="1"/>
  <c r="E65" i="70"/>
  <c r="M72" i="70"/>
  <c r="AT72" i="70"/>
  <c r="AC72" i="70"/>
  <c r="AX72" i="70" s="1"/>
  <c r="AO72" i="70"/>
  <c r="BA72" i="70" s="1"/>
  <c r="Q72" i="70"/>
  <c r="Y72" i="70"/>
  <c r="AW72" i="70"/>
  <c r="AK72" i="70"/>
  <c r="AZ72" i="70" s="1"/>
  <c r="U72" i="70"/>
  <c r="AV72" i="70"/>
  <c r="AG105" i="70"/>
  <c r="AY105" i="70"/>
  <c r="I105" i="70"/>
  <c r="E105" i="70"/>
  <c r="G105" i="70" s="1"/>
  <c r="K105" i="70" s="1"/>
  <c r="L105" i="70" s="1"/>
  <c r="I117" i="70"/>
  <c r="F117" i="70"/>
  <c r="E117" i="70"/>
  <c r="U117" i="70"/>
  <c r="AV117" i="70" s="1"/>
  <c r="F121" i="70"/>
  <c r="M121" i="70"/>
  <c r="U121" i="70"/>
  <c r="Q121" i="70"/>
  <c r="Y125" i="70"/>
  <c r="Q125" i="70"/>
  <c r="AK125" i="70"/>
  <c r="M125" i="70"/>
  <c r="D129" i="70"/>
  <c r="E129" i="70"/>
  <c r="M129" i="70"/>
  <c r="U129" i="70"/>
  <c r="AK129" i="70"/>
  <c r="F129" i="70"/>
  <c r="Y133" i="70"/>
  <c r="AG133" i="70"/>
  <c r="AO133" i="70"/>
  <c r="M133" i="70"/>
  <c r="AK133" i="70"/>
  <c r="AC133" i="70"/>
  <c r="F133" i="70"/>
  <c r="F137" i="70"/>
  <c r="AK137" i="70"/>
  <c r="AG141" i="70"/>
  <c r="I141" i="70"/>
  <c r="AK141" i="70"/>
  <c r="U153" i="70"/>
  <c r="D153" i="70"/>
  <c r="AK183" i="70"/>
  <c r="AO177" i="70"/>
  <c r="Q177" i="70"/>
  <c r="AO105" i="70"/>
  <c r="BA105" i="70"/>
  <c r="AK105" i="70"/>
  <c r="AZ105" i="70" s="1"/>
  <c r="AG37" i="70"/>
  <c r="D105" i="70"/>
  <c r="E54" i="70"/>
  <c r="Y141" i="70"/>
  <c r="AC207" i="70"/>
  <c r="U141" i="70"/>
  <c r="Q129" i="70"/>
  <c r="Y222" i="70"/>
  <c r="AO125" i="70"/>
  <c r="Y117" i="70"/>
  <c r="AW117" i="70"/>
  <c r="AC157" i="70"/>
  <c r="D121" i="70"/>
  <c r="AG222" i="70"/>
  <c r="AO11" i="70"/>
  <c r="BA11" i="70" s="1"/>
  <c r="Y11" i="70"/>
  <c r="AW11" i="70" s="1"/>
  <c r="M29" i="70"/>
  <c r="AO29" i="70"/>
  <c r="I29" i="70"/>
  <c r="AK29" i="70"/>
  <c r="E29" i="70"/>
  <c r="AG29" i="70"/>
  <c r="Y29" i="70"/>
  <c r="M69" i="70"/>
  <c r="U69" i="70"/>
  <c r="AC69" i="70"/>
  <c r="AG69" i="70"/>
  <c r="E69" i="70"/>
  <c r="G69" i="70" s="1"/>
  <c r="J69" i="70" s="1"/>
  <c r="Q232" i="70"/>
  <c r="AU232" i="70" s="1"/>
  <c r="AC232" i="70"/>
  <c r="I232" i="70"/>
  <c r="F232" i="70"/>
  <c r="G232" i="70"/>
  <c r="I67" i="70"/>
  <c r="Q67" i="70"/>
  <c r="AU67" i="70"/>
  <c r="AC67" i="70"/>
  <c r="AK67" i="70"/>
  <c r="AZ67" i="70" s="1"/>
  <c r="E67" i="70"/>
  <c r="AO67" i="70"/>
  <c r="BA67" i="70" s="1"/>
  <c r="E70" i="70"/>
  <c r="G70" i="70"/>
  <c r="H70" i="70" s="1"/>
  <c r="M179" i="70"/>
  <c r="AG179" i="70"/>
  <c r="I218" i="70"/>
  <c r="D218" i="70"/>
  <c r="Y218" i="70"/>
  <c r="M218" i="70"/>
  <c r="U218" i="70"/>
  <c r="U222" i="70"/>
  <c r="M222" i="70"/>
  <c r="I222" i="70"/>
  <c r="AC222" i="70"/>
  <c r="AK222" i="70"/>
  <c r="D222" i="70"/>
  <c r="AC225" i="70"/>
  <c r="Q225" i="70"/>
  <c r="D225" i="70"/>
  <c r="AO225" i="70"/>
  <c r="AG225" i="70"/>
  <c r="E225" i="70"/>
  <c r="G225" i="70" s="1"/>
  <c r="H225" i="70" s="1"/>
  <c r="AC229" i="70"/>
  <c r="F229" i="70"/>
  <c r="AK229" i="70"/>
  <c r="Q229" i="70"/>
  <c r="U229" i="70"/>
  <c r="E229" i="70"/>
  <c r="G229" i="70" s="1"/>
  <c r="H229" i="70" s="1"/>
  <c r="F187" i="70"/>
  <c r="AO183" i="70"/>
  <c r="D177" i="70"/>
  <c r="Q105" i="70"/>
  <c r="M105" i="70"/>
  <c r="D141" i="70"/>
  <c r="AG54" i="70"/>
  <c r="AY54" i="70" s="1"/>
  <c r="D133" i="70"/>
  <c r="M229" i="70"/>
  <c r="I133" i="70"/>
  <c r="K133" i="70" s="1"/>
  <c r="AG218" i="70"/>
  <c r="U65" i="70"/>
  <c r="AV65" i="70"/>
  <c r="E72" i="70"/>
  <c r="E125" i="70"/>
  <c r="G125" i="70"/>
  <c r="H125" i="70" s="1"/>
  <c r="AO121" i="70"/>
  <c r="Q141" i="70"/>
  <c r="AG67" i="70"/>
  <c r="AY67" i="70" s="1"/>
  <c r="Y229" i="70"/>
  <c r="U36" i="70"/>
  <c r="AV36" i="70"/>
  <c r="AK36" i="70"/>
  <c r="AZ36" i="70" s="1"/>
  <c r="AC42" i="70"/>
  <c r="AG57" i="70"/>
  <c r="AY57" i="70" s="1"/>
  <c r="E57" i="70"/>
  <c r="Q61" i="70"/>
  <c r="AU61" i="70"/>
  <c r="F144" i="70"/>
  <c r="M144" i="70"/>
  <c r="AO148" i="70"/>
  <c r="I148" i="70"/>
  <c r="K148" i="70" s="1"/>
  <c r="L148" i="70" s="1"/>
  <c r="U148" i="70"/>
  <c r="E148" i="70"/>
  <c r="G148" i="70" s="1"/>
  <c r="F148" i="70"/>
  <c r="E152" i="70"/>
  <c r="G152" i="70" s="1"/>
  <c r="AO152" i="70"/>
  <c r="D152" i="70"/>
  <c r="AK152" i="70"/>
  <c r="AC152" i="70"/>
  <c r="D156" i="70"/>
  <c r="AC156" i="70"/>
  <c r="AO156" i="70"/>
  <c r="AG160" i="70"/>
  <c r="AO160" i="70"/>
  <c r="I160" i="70"/>
  <c r="AC160" i="70"/>
  <c r="F164" i="70"/>
  <c r="AK164" i="70"/>
  <c r="AG164" i="70"/>
  <c r="U164" i="70"/>
  <c r="Q164" i="70"/>
  <c r="E172" i="70"/>
  <c r="G172" i="70" s="1"/>
  <c r="H172" i="70" s="1"/>
  <c r="F172" i="70"/>
  <c r="D172" i="70"/>
  <c r="AC172" i="70"/>
  <c r="U172" i="70"/>
  <c r="Y180" i="70"/>
  <c r="F180" i="70"/>
  <c r="AO184" i="70"/>
  <c r="AK184" i="70"/>
  <c r="AC184" i="70"/>
  <c r="U184" i="70"/>
  <c r="AV184" i="70" s="1"/>
  <c r="AO188" i="70"/>
  <c r="Y188" i="70"/>
  <c r="I188" i="70"/>
  <c r="F188" i="70"/>
  <c r="D212" i="70"/>
  <c r="AO212" i="70"/>
  <c r="Y215" i="70"/>
  <c r="U215" i="70"/>
  <c r="E215" i="70"/>
  <c r="G215" i="70" s="1"/>
  <c r="AO215" i="70"/>
  <c r="M219" i="70"/>
  <c r="AT219" i="70" s="1"/>
  <c r="AK219" i="70"/>
  <c r="Q219" i="70"/>
  <c r="AU219" i="70" s="1"/>
  <c r="AC219" i="70"/>
  <c r="D226" i="70"/>
  <c r="U226" i="70"/>
  <c r="I226" i="70"/>
  <c r="K226" i="70" s="1"/>
  <c r="AG226" i="70"/>
  <c r="Y35" i="70"/>
  <c r="AU63" i="71"/>
  <c r="AV61" i="71"/>
  <c r="CX61" i="71"/>
  <c r="AV56" i="71"/>
  <c r="BC56" i="71"/>
  <c r="BD56" i="71"/>
  <c r="BB35" i="71"/>
  <c r="AY35" i="71"/>
  <c r="DA35" i="71" s="1"/>
  <c r="BE35" i="71"/>
  <c r="BB28" i="71"/>
  <c r="BB18" i="71"/>
  <c r="BC18" i="71"/>
  <c r="AY18" i="71"/>
  <c r="BB15" i="71"/>
  <c r="AQ15" i="71"/>
  <c r="AU15" i="71" s="1"/>
  <c r="CW15" i="71"/>
  <c r="BA14" i="71"/>
  <c r="BE14" i="71"/>
  <c r="AQ14" i="71"/>
  <c r="AT14" i="71"/>
  <c r="U45" i="70"/>
  <c r="AK143" i="70"/>
  <c r="AO213" i="70"/>
  <c r="I176" i="70"/>
  <c r="Y143" i="70"/>
  <c r="Q143" i="70"/>
  <c r="AG135" i="70"/>
  <c r="M135" i="70"/>
  <c r="AT135" i="70"/>
  <c r="F135" i="70"/>
  <c r="D114" i="70"/>
  <c r="AO228" i="70"/>
  <c r="E228" i="70"/>
  <c r="G228" i="70" s="1"/>
  <c r="H228" i="70" s="1"/>
  <c r="U228" i="70"/>
  <c r="U187" i="70"/>
  <c r="AG183" i="70"/>
  <c r="AK60" i="70"/>
  <c r="AG38" i="70"/>
  <c r="AY38" i="70" s="1"/>
  <c r="E23" i="70"/>
  <c r="AC143" i="70"/>
  <c r="AO79" i="70"/>
  <c r="BA79" i="70"/>
  <c r="E56" i="70"/>
  <c r="AO56" i="70"/>
  <c r="BA56" i="70"/>
  <c r="E27" i="70"/>
  <c r="G27" i="70" s="1"/>
  <c r="M10" i="70"/>
  <c r="AT10" i="70"/>
  <c r="AK174" i="70"/>
  <c r="AO191" i="70"/>
  <c r="U171" i="70"/>
  <c r="AC137" i="70"/>
  <c r="AO218" i="70"/>
  <c r="AC218" i="70"/>
  <c r="Q45" i="70"/>
  <c r="AU45" i="70"/>
  <c r="Q32" i="70"/>
  <c r="F55" i="70"/>
  <c r="U32" i="70"/>
  <c r="AV32" i="70"/>
  <c r="AG219" i="70"/>
  <c r="U55" i="70"/>
  <c r="AG174" i="70"/>
  <c r="AC235" i="70"/>
  <c r="U219" i="70"/>
  <c r="AV219" i="70" s="1"/>
  <c r="U235" i="70"/>
  <c r="AK235" i="70"/>
  <c r="AG235" i="70"/>
  <c r="Q174" i="70"/>
  <c r="Q233" i="70"/>
  <c r="AU233" i="70"/>
  <c r="AC233" i="70"/>
  <c r="Y233" i="70"/>
  <c r="I233" i="70"/>
  <c r="Y226" i="70"/>
  <c r="AK226" i="70"/>
  <c r="E226" i="70"/>
  <c r="G226" i="70" s="1"/>
  <c r="AG56" i="70"/>
  <c r="U135" i="70"/>
  <c r="AV135" i="70" s="1"/>
  <c r="AC36" i="70"/>
  <c r="AX36" i="70"/>
  <c r="E45" i="70"/>
  <c r="Y17" i="70"/>
  <c r="AW17" i="70" s="1"/>
  <c r="E213" i="70"/>
  <c r="Q161" i="70"/>
  <c r="U143" i="70"/>
  <c r="F143" i="70"/>
  <c r="AC135" i="70"/>
  <c r="Y228" i="70"/>
  <c r="Q228" i="70"/>
  <c r="I183" i="70"/>
  <c r="AC132" i="70"/>
  <c r="U60" i="70"/>
  <c r="Y53" i="70"/>
  <c r="AW53" i="70"/>
  <c r="Q56" i="70"/>
  <c r="AU56" i="70" s="1"/>
  <c r="F17" i="70"/>
  <c r="F56" i="70"/>
  <c r="U17" i="70"/>
  <c r="AV17" i="70" s="1"/>
  <c r="Q137" i="70"/>
  <c r="U174" i="70"/>
  <c r="Q218" i="70"/>
  <c r="E218" i="70"/>
  <c r="G218" i="70" s="1"/>
  <c r="K218" i="70" s="1"/>
  <c r="F218" i="70"/>
  <c r="F140" i="70"/>
  <c r="E42" i="70"/>
  <c r="Y224" i="70"/>
  <c r="AO55" i="70"/>
  <c r="E36" i="70"/>
  <c r="M235" i="70"/>
  <c r="AK55" i="70"/>
  <c r="AZ55" i="70"/>
  <c r="Y44" i="70"/>
  <c r="Q235" i="70"/>
  <c r="Y219" i="70"/>
  <c r="AO219" i="70"/>
  <c r="F226" i="70"/>
  <c r="M226" i="70"/>
  <c r="AO226" i="70"/>
  <c r="I71" i="70"/>
  <c r="G162" i="70"/>
  <c r="H162" i="70" s="1"/>
  <c r="Q53" i="70"/>
  <c r="AU53" i="70" s="1"/>
  <c r="AC23" i="70"/>
  <c r="Y221" i="70"/>
  <c r="F42" i="70"/>
  <c r="AC32" i="70"/>
  <c r="AX32" i="70" s="1"/>
  <c r="Q44" i="70"/>
  <c r="AG51" i="70"/>
  <c r="Y51" i="70"/>
  <c r="AW51" i="70" s="1"/>
  <c r="AO16" i="70"/>
  <c r="BA16" i="70"/>
  <c r="U16" i="70"/>
  <c r="AV16" i="70" s="1"/>
  <c r="Y16" i="70"/>
  <c r="AW16" i="70"/>
  <c r="Q16" i="70"/>
  <c r="AU16" i="70" s="1"/>
  <c r="AC16" i="70"/>
  <c r="AX16" i="70"/>
  <c r="U19" i="70"/>
  <c r="AO19" i="70"/>
  <c r="Q19" i="70"/>
  <c r="E19" i="70"/>
  <c r="E21" i="70"/>
  <c r="G21" i="70" s="1"/>
  <c r="F21" i="70"/>
  <c r="AK21" i="70"/>
  <c r="AO21" i="70"/>
  <c r="U21" i="70"/>
  <c r="AV21" i="70" s="1"/>
  <c r="U27" i="70"/>
  <c r="AG27" i="70"/>
  <c r="AK27" i="70"/>
  <c r="AO27" i="70"/>
  <c r="F27" i="70"/>
  <c r="U30" i="70"/>
  <c r="AV30" i="70" s="1"/>
  <c r="Y30" i="70"/>
  <c r="AW30" i="70"/>
  <c r="AG30" i="70"/>
  <c r="AY30" i="70" s="1"/>
  <c r="AO30" i="70"/>
  <c r="BA30" i="70"/>
  <c r="U38" i="70"/>
  <c r="AV38" i="70" s="1"/>
  <c r="Y38" i="70"/>
  <c r="AW38" i="70"/>
  <c r="F38" i="70"/>
  <c r="Q38" i="70"/>
  <c r="AU38" i="70" s="1"/>
  <c r="E38" i="70"/>
  <c r="M45" i="70"/>
  <c r="AT45" i="70" s="1"/>
  <c r="AK45" i="70"/>
  <c r="AZ45" i="70"/>
  <c r="AG45" i="70"/>
  <c r="AY45" i="70" s="1"/>
  <c r="AC45" i="70"/>
  <c r="AX45" i="70"/>
  <c r="M65" i="70"/>
  <c r="Y65" i="70"/>
  <c r="AK65" i="70"/>
  <c r="AZ65" i="70"/>
  <c r="AG65" i="70"/>
  <c r="AO65" i="70"/>
  <c r="BA65" i="70" s="1"/>
  <c r="F65" i="70"/>
  <c r="Q65" i="70"/>
  <c r="AU65" i="70" s="1"/>
  <c r="AC65" i="70"/>
  <c r="Y73" i="70"/>
  <c r="AW73" i="70" s="1"/>
  <c r="M102" i="70"/>
  <c r="F102" i="70"/>
  <c r="AG110" i="70"/>
  <c r="AY110" i="70"/>
  <c r="E110" i="70"/>
  <c r="I114" i="70"/>
  <c r="M114" i="70"/>
  <c r="AO114" i="70"/>
  <c r="BA114" i="70" s="1"/>
  <c r="U118" i="70"/>
  <c r="M118" i="70"/>
  <c r="M137" i="70"/>
  <c r="U137" i="70"/>
  <c r="D137" i="70"/>
  <c r="Y137" i="70"/>
  <c r="E137" i="70"/>
  <c r="G137" i="70" s="1"/>
  <c r="H137" i="70" s="1"/>
  <c r="AO137" i="70"/>
  <c r="I137" i="70"/>
  <c r="K137" i="70" s="1"/>
  <c r="L137" i="70" s="1"/>
  <c r="F213" i="70"/>
  <c r="U213" i="70"/>
  <c r="AK213" i="70"/>
  <c r="D213" i="70"/>
  <c r="Y213" i="70"/>
  <c r="AC213" i="70"/>
  <c r="Q213" i="70"/>
  <c r="D216" i="70"/>
  <c r="AG216" i="70"/>
  <c r="F216" i="70"/>
  <c r="Y216" i="70"/>
  <c r="M216" i="70"/>
  <c r="E216" i="70"/>
  <c r="U216" i="70"/>
  <c r="Q216" i="70"/>
  <c r="AK216" i="70"/>
  <c r="U230" i="70"/>
  <c r="AK230" i="70"/>
  <c r="M230" i="70"/>
  <c r="D230" i="70"/>
  <c r="AG230" i="70"/>
  <c r="Y230" i="70"/>
  <c r="F230" i="70"/>
  <c r="AC230" i="70"/>
  <c r="AK233" i="70"/>
  <c r="E233" i="70"/>
  <c r="G233" i="70" s="1"/>
  <c r="F233" i="70"/>
  <c r="AO216" i="70"/>
  <c r="Y19" i="70"/>
  <c r="I16" i="70"/>
  <c r="K16" i="70"/>
  <c r="AG233" i="70"/>
  <c r="U10" i="70"/>
  <c r="AV10" i="70" s="1"/>
  <c r="AK10" i="70"/>
  <c r="AZ10" i="70"/>
  <c r="AC14" i="70"/>
  <c r="AX14" i="70" s="1"/>
  <c r="I14" i="70"/>
  <c r="M17" i="70"/>
  <c r="AK17" i="70"/>
  <c r="AZ17" i="70" s="1"/>
  <c r="AO17" i="70"/>
  <c r="BA17" i="70"/>
  <c r="I17" i="70"/>
  <c r="AG17" i="70"/>
  <c r="AY17" i="70"/>
  <c r="AC17" i="70"/>
  <c r="AX17" i="70"/>
  <c r="I23" i="70"/>
  <c r="U23" i="70"/>
  <c r="AV23" i="70"/>
  <c r="AK23" i="70"/>
  <c r="AG23" i="70"/>
  <c r="AY23" i="70"/>
  <c r="Q23" i="70"/>
  <c r="AU23" i="70"/>
  <c r="AO23" i="70"/>
  <c r="BA23" i="70"/>
  <c r="Y25" i="70"/>
  <c r="AW25" i="70" s="1"/>
  <c r="F25" i="70"/>
  <c r="AC25" i="70"/>
  <c r="Q25" i="70"/>
  <c r="AG25" i="70"/>
  <c r="M32" i="70"/>
  <c r="AG32" i="70"/>
  <c r="AY32" i="70"/>
  <c r="E32" i="70"/>
  <c r="F32" i="70"/>
  <c r="AO32" i="70"/>
  <c r="BA32" i="70" s="1"/>
  <c r="AK32" i="70"/>
  <c r="AZ32" i="70" s="1"/>
  <c r="AC34" i="70"/>
  <c r="AO34" i="70"/>
  <c r="BA34" i="70" s="1"/>
  <c r="AG34" i="70"/>
  <c r="F34" i="70"/>
  <c r="Q36" i="70"/>
  <c r="AU36" i="70"/>
  <c r="AO36" i="70"/>
  <c r="BA36" i="70"/>
  <c r="F36" i="70"/>
  <c r="Y36" i="70"/>
  <c r="AG36" i="70"/>
  <c r="AY36" i="70"/>
  <c r="Y40" i="70"/>
  <c r="AW40" i="70"/>
  <c r="AG40" i="70"/>
  <c r="F40" i="70"/>
  <c r="AK40" i="70"/>
  <c r="Q40" i="70"/>
  <c r="I42" i="70"/>
  <c r="AK42" i="70"/>
  <c r="Q42" i="70"/>
  <c r="AO42" i="70"/>
  <c r="U42" i="70"/>
  <c r="Y42" i="70"/>
  <c r="AW42" i="70"/>
  <c r="E44" i="70"/>
  <c r="AC44" i="70"/>
  <c r="M47" i="70"/>
  <c r="AG47" i="70"/>
  <c r="AY47" i="70"/>
  <c r="AC47" i="70"/>
  <c r="F47" i="70"/>
  <c r="Y47" i="70"/>
  <c r="AW47" i="70" s="1"/>
  <c r="E47" i="70"/>
  <c r="M51" i="70"/>
  <c r="AK51" i="70"/>
  <c r="AZ51" i="70"/>
  <c r="AO51" i="70"/>
  <c r="BA51" i="70"/>
  <c r="AC51" i="70"/>
  <c r="E51" i="70"/>
  <c r="I53" i="70"/>
  <c r="AS53" i="70"/>
  <c r="F53" i="70"/>
  <c r="AK53" i="70"/>
  <c r="AZ53" i="70" s="1"/>
  <c r="U53" i="70"/>
  <c r="AV53" i="70"/>
  <c r="AO53" i="70"/>
  <c r="BA53" i="70" s="1"/>
  <c r="AG53" i="70"/>
  <c r="AY53" i="70" s="1"/>
  <c r="M79" i="70"/>
  <c r="Q79" i="70"/>
  <c r="Y104" i="70"/>
  <c r="AW104" i="70"/>
  <c r="M104" i="70"/>
  <c r="AC104" i="70"/>
  <c r="AX104" i="70"/>
  <c r="AO104" i="70"/>
  <c r="AC124" i="70"/>
  <c r="AK124" i="70"/>
  <c r="I124" i="70"/>
  <c r="AG132" i="70"/>
  <c r="Y132" i="70"/>
  <c r="I132" i="70"/>
  <c r="U176" i="70"/>
  <c r="F176" i="70"/>
  <c r="AK176" i="70"/>
  <c r="AO176" i="70"/>
  <c r="AC176" i="70"/>
  <c r="M176" i="70"/>
  <c r="Q176" i="70"/>
  <c r="AG221" i="70"/>
  <c r="I221" i="70"/>
  <c r="AS221" i="70"/>
  <c r="U221" i="70"/>
  <c r="F221" i="70"/>
  <c r="M221" i="70"/>
  <c r="AT221" i="70" s="1"/>
  <c r="E221" i="70"/>
  <c r="G221" i="70"/>
  <c r="AC221" i="70"/>
  <c r="AO221" i="70"/>
  <c r="D224" i="70"/>
  <c r="E224" i="70"/>
  <c r="G224" i="70"/>
  <c r="Q224" i="70"/>
  <c r="AC224" i="70"/>
  <c r="F224" i="70"/>
  <c r="AO224" i="70"/>
  <c r="AK224" i="70"/>
  <c r="Y176" i="70"/>
  <c r="I104" i="70"/>
  <c r="D132" i="70"/>
  <c r="AC53" i="70"/>
  <c r="AX53" i="70" s="1"/>
  <c r="E40" i="70"/>
  <c r="Y23" i="70"/>
  <c r="AW23" i="70"/>
  <c r="AK108" i="70"/>
  <c r="AZ108" i="70"/>
  <c r="E17" i="70"/>
  <c r="G17" i="70" s="1"/>
  <c r="AO25" i="70"/>
  <c r="BA25" i="70"/>
  <c r="Q221" i="70"/>
  <c r="AU221" i="70"/>
  <c r="AG42" i="70"/>
  <c r="AG224" i="70"/>
  <c r="Q34" i="70"/>
  <c r="AU34" i="70" s="1"/>
  <c r="Y34" i="70"/>
  <c r="AW34" i="70"/>
  <c r="Q21" i="70"/>
  <c r="AK19" i="70"/>
  <c r="F51" i="70"/>
  <c r="F44" i="70"/>
  <c r="U233" i="70"/>
  <c r="AV233" i="70" s="1"/>
  <c r="U51" i="70"/>
  <c r="AO233" i="70"/>
  <c r="G144" i="70"/>
  <c r="H144" i="70"/>
  <c r="AO141" i="70"/>
  <c r="F141" i="70"/>
  <c r="D148" i="70"/>
  <c r="Y148" i="70"/>
  <c r="M152" i="70"/>
  <c r="F152" i="70"/>
  <c r="Y160" i="70"/>
  <c r="U160" i="70"/>
  <c r="F160" i="70"/>
  <c r="D160" i="70"/>
  <c r="D164" i="70"/>
  <c r="AC164" i="70"/>
  <c r="AO172" i="70"/>
  <c r="Q172" i="70"/>
  <c r="Q182" i="70"/>
  <c r="AG182" i="70"/>
  <c r="AK186" i="70"/>
  <c r="AO186" i="70"/>
  <c r="E217" i="70"/>
  <c r="D217" i="70"/>
  <c r="AC220" i="70"/>
  <c r="Q220" i="70"/>
  <c r="I54" i="70"/>
  <c r="AC54" i="70"/>
  <c r="AX54" i="70" s="1"/>
  <c r="I57" i="70"/>
  <c r="U57" i="70"/>
  <c r="AV57" i="70" s="1"/>
  <c r="Q57" i="70"/>
  <c r="AU57" i="70"/>
  <c r="U154" i="70"/>
  <c r="Y154" i="70"/>
  <c r="AK170" i="70"/>
  <c r="AG170" i="70"/>
  <c r="AC170" i="70"/>
  <c r="AO170" i="70"/>
  <c r="AG180" i="70"/>
  <c r="M180" i="70"/>
  <c r="E180" i="70"/>
  <c r="G180" i="70"/>
  <c r="Q180" i="70"/>
  <c r="AU180" i="70"/>
  <c r="F192" i="70"/>
  <c r="Q192" i="70"/>
  <c r="AC196" i="70"/>
  <c r="F196" i="70"/>
  <c r="AG196" i="70"/>
  <c r="AK196" i="70"/>
  <c r="E208" i="70"/>
  <c r="G208" i="70"/>
  <c r="D208" i="70"/>
  <c r="M212" i="70"/>
  <c r="Q212" i="70"/>
  <c r="AC212" i="70"/>
  <c r="Y225" i="70"/>
  <c r="F225" i="70"/>
  <c r="M225" i="70"/>
  <c r="U225" i="70"/>
  <c r="I55" i="70"/>
  <c r="K55" i="70" s="1"/>
  <c r="BB69" i="71"/>
  <c r="AU69" i="71"/>
  <c r="BD78" i="71"/>
  <c r="BE78" i="71"/>
  <c r="BD43" i="71"/>
  <c r="BA43" i="71"/>
  <c r="BE43" i="71"/>
  <c r="BB43" i="71"/>
  <c r="AV38" i="71"/>
  <c r="AV28" i="71"/>
  <c r="CX28" i="71" s="1"/>
  <c r="AU28" i="71"/>
  <c r="CW28" i="71" s="1"/>
  <c r="BD24" i="71"/>
  <c r="BA15" i="71"/>
  <c r="AX15" i="71" s="1"/>
  <c r="BD15" i="71"/>
  <c r="I33" i="70"/>
  <c r="Y33" i="70"/>
  <c r="AW33" i="70"/>
  <c r="AG33" i="70"/>
  <c r="AY33" i="70"/>
  <c r="AO33" i="70"/>
  <c r="BA33" i="70" s="1"/>
  <c r="E134" i="70"/>
  <c r="AC134" i="70"/>
  <c r="Q134" i="70"/>
  <c r="AO134" i="70"/>
  <c r="F134" i="70"/>
  <c r="D134" i="70"/>
  <c r="AK134" i="70"/>
  <c r="I134" i="70"/>
  <c r="AG134" i="70"/>
  <c r="AK142" i="70"/>
  <c r="F142" i="70"/>
  <c r="U142" i="70"/>
  <c r="AG142" i="70"/>
  <c r="AC142" i="70"/>
  <c r="Q142" i="70"/>
  <c r="M142" i="70"/>
  <c r="D142" i="70"/>
  <c r="E142" i="70"/>
  <c r="G142" i="70"/>
  <c r="I142" i="70"/>
  <c r="AO142" i="70"/>
  <c r="Q145" i="70"/>
  <c r="U145" i="70"/>
  <c r="AC149" i="70"/>
  <c r="AK149" i="70"/>
  <c r="D165" i="70"/>
  <c r="F165" i="70"/>
  <c r="I165" i="70"/>
  <c r="AK173" i="70"/>
  <c r="E173" i="70"/>
  <c r="G173" i="70" s="1"/>
  <c r="AO173" i="70"/>
  <c r="M173" i="70"/>
  <c r="AT173" i="70"/>
  <c r="AO181" i="70"/>
  <c r="AC181" i="70"/>
  <c r="F181" i="70"/>
  <c r="D181" i="70"/>
  <c r="U181" i="70"/>
  <c r="M181" i="70"/>
  <c r="AC185" i="70"/>
  <c r="AK185" i="70"/>
  <c r="AK189" i="70"/>
  <c r="I189" i="70"/>
  <c r="AO193" i="70"/>
  <c r="AK193" i="70"/>
  <c r="M193" i="70"/>
  <c r="AK197" i="70"/>
  <c r="U197" i="70"/>
  <c r="AV197" i="70"/>
  <c r="Q201" i="70"/>
  <c r="AG201" i="70"/>
  <c r="M209" i="70"/>
  <c r="AG209" i="70"/>
  <c r="D209" i="70"/>
  <c r="AG161" i="70"/>
  <c r="AK209" i="70"/>
  <c r="I173" i="70"/>
  <c r="AS173" i="70" s="1"/>
  <c r="AC173" i="70"/>
  <c r="AK181" i="70"/>
  <c r="Q181" i="70"/>
  <c r="F145" i="70"/>
  <c r="F33" i="70"/>
  <c r="Y181" i="70"/>
  <c r="U134" i="70"/>
  <c r="M134" i="70"/>
  <c r="I30" i="70"/>
  <c r="AC30" i="70"/>
  <c r="AX30" i="70" s="1"/>
  <c r="E30" i="70"/>
  <c r="G30" i="70"/>
  <c r="Q30" i="70"/>
  <c r="AU30" i="70"/>
  <c r="AO77" i="70"/>
  <c r="BA77" i="70"/>
  <c r="U77" i="70"/>
  <c r="AV77" i="70" s="1"/>
  <c r="Q77" i="70"/>
  <c r="AG104" i="70"/>
  <c r="AY104" i="70" s="1"/>
  <c r="D104" i="70"/>
  <c r="AG108" i="70"/>
  <c r="AY108" i="70"/>
  <c r="F108" i="70"/>
  <c r="AC112" i="70"/>
  <c r="AX112" i="70" s="1"/>
  <c r="Q112" i="70"/>
  <c r="M116" i="70"/>
  <c r="AO116" i="70"/>
  <c r="BA116" i="70" s="1"/>
  <c r="I120" i="70"/>
  <c r="U120" i="70"/>
  <c r="E120" i="70"/>
  <c r="AG128" i="70"/>
  <c r="U128" i="70"/>
  <c r="Q128" i="70"/>
  <c r="Y128" i="70"/>
  <c r="U132" i="70"/>
  <c r="Q132" i="70"/>
  <c r="F132" i="70"/>
  <c r="AO132" i="70"/>
  <c r="M132" i="70"/>
  <c r="M140" i="70"/>
  <c r="AG140" i="70"/>
  <c r="AO140" i="70"/>
  <c r="Y140" i="70"/>
  <c r="Q140" i="70"/>
  <c r="E140" i="70"/>
  <c r="I140" i="70"/>
  <c r="K140" i="70" s="1"/>
  <c r="AK140" i="70"/>
  <c r="U140" i="70"/>
  <c r="AC140" i="70"/>
  <c r="F179" i="70"/>
  <c r="E179" i="70"/>
  <c r="Y179" i="70"/>
  <c r="AO179" i="70"/>
  <c r="D179" i="70"/>
  <c r="AC179" i="70"/>
  <c r="Q179" i="70"/>
  <c r="AK179" i="70"/>
  <c r="U179" i="70"/>
  <c r="I179" i="70"/>
  <c r="E227" i="70"/>
  <c r="G227" i="70"/>
  <c r="Q227" i="70"/>
  <c r="AO209" i="70"/>
  <c r="I161" i="70"/>
  <c r="F201" i="70"/>
  <c r="Y173" i="70"/>
  <c r="U173" i="70"/>
  <c r="AV173" i="70" s="1"/>
  <c r="AK37" i="70"/>
  <c r="Q165" i="70"/>
  <c r="M205" i="70"/>
  <c r="AT205" i="70" s="1"/>
  <c r="E181" i="70"/>
  <c r="G181" i="70"/>
  <c r="K181" i="70" s="1"/>
  <c r="AC33" i="70"/>
  <c r="U52" i="70"/>
  <c r="Y142" i="70"/>
  <c r="AC13" i="70"/>
  <c r="AX13" i="70"/>
  <c r="Q13" i="70"/>
  <c r="F20" i="70"/>
  <c r="AK20" i="70"/>
  <c r="AZ20" i="70" s="1"/>
  <c r="Y22" i="70"/>
  <c r="AW22" i="70"/>
  <c r="AK22" i="70"/>
  <c r="AZ22" i="70"/>
  <c r="AO22" i="70"/>
  <c r="BA22" i="70"/>
  <c r="M28" i="70"/>
  <c r="AT28" i="70" s="1"/>
  <c r="AC28" i="70"/>
  <c r="AX28" i="70"/>
  <c r="U28" i="70"/>
  <c r="AV28" i="70"/>
  <c r="Y28" i="70"/>
  <c r="AW28" i="70"/>
  <c r="Y58" i="70"/>
  <c r="AW58" i="70" s="1"/>
  <c r="E58" i="70"/>
  <c r="G58" i="70"/>
  <c r="AK62" i="70"/>
  <c r="Q62" i="70"/>
  <c r="U138" i="70"/>
  <c r="Y138" i="70"/>
  <c r="Q138" i="70"/>
  <c r="AK138" i="70"/>
  <c r="AC138" i="70"/>
  <c r="I138" i="70"/>
  <c r="E138" i="70"/>
  <c r="AO138" i="70"/>
  <c r="M138" i="70"/>
  <c r="AG138" i="70"/>
  <c r="AG177" i="70"/>
  <c r="F177" i="70"/>
  <c r="I177" i="70"/>
  <c r="K177" i="70" s="1"/>
  <c r="Y177" i="70"/>
  <c r="M33" i="70"/>
  <c r="AT33" i="70"/>
  <c r="Y209" i="70"/>
  <c r="D161" i="70"/>
  <c r="I201" i="70"/>
  <c r="AG173" i="70"/>
  <c r="F173" i="70"/>
  <c r="E37" i="70"/>
  <c r="G37" i="70"/>
  <c r="H37" i="70" s="1"/>
  <c r="AC145" i="70"/>
  <c r="AC169" i="70"/>
  <c r="I181" i="70"/>
  <c r="E165" i="70"/>
  <c r="G165" i="70"/>
  <c r="K165" i="70" s="1"/>
  <c r="H165" i="70"/>
  <c r="AK145" i="70"/>
  <c r="E33" i="70"/>
  <c r="Q33" i="70"/>
  <c r="M136" i="70"/>
  <c r="AG136" i="70"/>
  <c r="U136" i="70"/>
  <c r="D136" i="70"/>
  <c r="G136" i="70"/>
  <c r="AC175" i="70"/>
  <c r="M175" i="70"/>
  <c r="F175" i="70"/>
  <c r="AK175" i="70"/>
  <c r="D175" i="70"/>
  <c r="AG175" i="70"/>
  <c r="E175" i="70"/>
  <c r="G175" i="70"/>
  <c r="Q175" i="70"/>
  <c r="I69" i="70"/>
  <c r="I51" i="70"/>
  <c r="M55" i="70"/>
  <c r="AC57" i="70"/>
  <c r="AG66" i="70"/>
  <c r="I65" i="70"/>
  <c r="I35" i="70"/>
  <c r="M53" i="70"/>
  <c r="AT53" i="70"/>
  <c r="M23" i="70"/>
  <c r="M67" i="70"/>
  <c r="M11" i="70"/>
  <c r="AK11" i="70"/>
  <c r="AZ11" i="70" s="1"/>
  <c r="I11" i="70"/>
  <c r="AC11" i="70"/>
  <c r="AX11" i="70"/>
  <c r="AG11" i="70"/>
  <c r="AY11" i="70"/>
  <c r="U11" i="70"/>
  <c r="AV11" i="70" s="1"/>
  <c r="Q11" i="70"/>
  <c r="AU11" i="70"/>
  <c r="I15" i="70"/>
  <c r="AS15" i="70"/>
  <c r="E15" i="70"/>
  <c r="G15" i="70"/>
  <c r="U15" i="70"/>
  <c r="Y15" i="70"/>
  <c r="AW15" i="70" s="1"/>
  <c r="AG15" i="70"/>
  <c r="AY15" i="70" s="1"/>
  <c r="I46" i="70"/>
  <c r="E46" i="70"/>
  <c r="G46" i="70"/>
  <c r="Y46" i="70"/>
  <c r="AG46" i="70"/>
  <c r="M48" i="70"/>
  <c r="AT48" i="70" s="1"/>
  <c r="E48" i="70"/>
  <c r="AC48" i="70"/>
  <c r="AX48" i="70"/>
  <c r="AG48" i="70"/>
  <c r="AY48" i="70" s="1"/>
  <c r="U48" i="70"/>
  <c r="AV48" i="70"/>
  <c r="AO48" i="70"/>
  <c r="BA48" i="70"/>
  <c r="Y48" i="70"/>
  <c r="AW48" i="70"/>
  <c r="Q48" i="70"/>
  <c r="AU48" i="70" s="1"/>
  <c r="AK48" i="70"/>
  <c r="U64" i="70"/>
  <c r="AC64" i="70"/>
  <c r="Y64" i="70"/>
  <c r="AW64" i="70" s="1"/>
  <c r="E64" i="70"/>
  <c r="G64" i="70"/>
  <c r="H64" i="70" s="1"/>
  <c r="AO70" i="70"/>
  <c r="Y70" i="70"/>
  <c r="AW70" i="70" s="1"/>
  <c r="AK70" i="70"/>
  <c r="AZ70" i="70" s="1"/>
  <c r="Q70" i="70"/>
  <c r="AU70" i="70"/>
  <c r="F70" i="70"/>
  <c r="M73" i="70"/>
  <c r="E73" i="70"/>
  <c r="G73" i="70" s="1"/>
  <c r="AO73" i="70"/>
  <c r="F73" i="70"/>
  <c r="AK73" i="70"/>
  <c r="AC73" i="70"/>
  <c r="Q73" i="70"/>
  <c r="AO102" i="70"/>
  <c r="AC102" i="70"/>
  <c r="U102" i="70"/>
  <c r="I102" i="70"/>
  <c r="AG102" i="70"/>
  <c r="Q102" i="70"/>
  <c r="AK106" i="70"/>
  <c r="AZ106" i="70"/>
  <c r="I106" i="70"/>
  <c r="AO106" i="70"/>
  <c r="BA106" i="70"/>
  <c r="AG106" i="70"/>
  <c r="AY106" i="70"/>
  <c r="AC106" i="70"/>
  <c r="AX106" i="70"/>
  <c r="D106" i="70"/>
  <c r="M106" i="70"/>
  <c r="F106" i="70"/>
  <c r="U110" i="70"/>
  <c r="AC110" i="70"/>
  <c r="AX110" i="70"/>
  <c r="AK110" i="70"/>
  <c r="AZ110" i="70"/>
  <c r="Q110" i="70"/>
  <c r="M110" i="70"/>
  <c r="I110" i="70"/>
  <c r="D110" i="70"/>
  <c r="AK118" i="70"/>
  <c r="AZ118" i="70" s="1"/>
  <c r="Y118" i="70"/>
  <c r="AW118" i="70"/>
  <c r="AG118" i="70"/>
  <c r="AY118" i="70" s="1"/>
  <c r="AC118" i="70"/>
  <c r="AX118" i="70" s="1"/>
  <c r="I191" i="70"/>
  <c r="E191" i="70"/>
  <c r="F191" i="70"/>
  <c r="AK191" i="70"/>
  <c r="AG191" i="70"/>
  <c r="M191" i="70"/>
  <c r="D191" i="70"/>
  <c r="AK195" i="70"/>
  <c r="U195" i="70"/>
  <c r="D195" i="70"/>
  <c r="G195" i="70"/>
  <c r="F195" i="70"/>
  <c r="AO195" i="70"/>
  <c r="I195" i="70"/>
  <c r="K195" i="70"/>
  <c r="Y195" i="70"/>
  <c r="AC195" i="70"/>
  <c r="E199" i="70"/>
  <c r="Y199" i="70"/>
  <c r="AG199" i="70"/>
  <c r="AK199" i="70"/>
  <c r="AC199" i="70"/>
  <c r="I199" i="70"/>
  <c r="AO199" i="70"/>
  <c r="U199" i="70"/>
  <c r="Q199" i="70"/>
  <c r="F199" i="70"/>
  <c r="Q203" i="70"/>
  <c r="AC203" i="70"/>
  <c r="I203" i="70"/>
  <c r="K203" i="70" s="1"/>
  <c r="AK203" i="70"/>
  <c r="E203" i="70"/>
  <c r="G203" i="70"/>
  <c r="F203" i="70"/>
  <c r="AO203" i="70"/>
  <c r="M203" i="70"/>
  <c r="AO207" i="70"/>
  <c r="I207" i="70"/>
  <c r="D207" i="70"/>
  <c r="G207" i="70"/>
  <c r="K207" i="70" s="1"/>
  <c r="L207" i="70" s="1"/>
  <c r="AG207" i="70"/>
  <c r="M207" i="70"/>
  <c r="AK207" i="70"/>
  <c r="AC211" i="70"/>
  <c r="D211" i="70"/>
  <c r="E211" i="70"/>
  <c r="G211" i="70"/>
  <c r="AG211" i="70"/>
  <c r="Q211" i="70"/>
  <c r="E209" i="70"/>
  <c r="G209" i="70"/>
  <c r="H209" i="70" s="1"/>
  <c r="U209" i="70"/>
  <c r="AC209" i="70"/>
  <c r="Q114" i="70"/>
  <c r="F114" i="70"/>
  <c r="AK104" i="70"/>
  <c r="Q104" i="70"/>
  <c r="E201" i="70"/>
  <c r="AG60" i="70"/>
  <c r="F60" i="70"/>
  <c r="AO60" i="70"/>
  <c r="AO13" i="70"/>
  <c r="F227" i="70"/>
  <c r="Q118" i="70"/>
  <c r="D118" i="70"/>
  <c r="E108" i="70"/>
  <c r="G108" i="70" s="1"/>
  <c r="H108" i="70" s="1"/>
  <c r="AC70" i="70"/>
  <c r="AX70" i="70"/>
  <c r="AG70" i="70"/>
  <c r="AY70" i="70" s="1"/>
  <c r="F46" i="70"/>
  <c r="AG64" i="70"/>
  <c r="AY64" i="70" s="1"/>
  <c r="AO211" i="70"/>
  <c r="M195" i="70"/>
  <c r="I211" i="70"/>
  <c r="K211" i="70"/>
  <c r="F207" i="70"/>
  <c r="M112" i="70"/>
  <c r="U203" i="70"/>
  <c r="AC15" i="70"/>
  <c r="AX15" i="70"/>
  <c r="Y112" i="70"/>
  <c r="AW112" i="70"/>
  <c r="Y77" i="70"/>
  <c r="AW77" i="70" s="1"/>
  <c r="Q46" i="70"/>
  <c r="AU46" i="70"/>
  <c r="AO62" i="70"/>
  <c r="Y110" i="70"/>
  <c r="AW110" i="70" s="1"/>
  <c r="Q106" i="70"/>
  <c r="M211" i="70"/>
  <c r="Y207" i="70"/>
  <c r="M199" i="70"/>
  <c r="D102" i="70"/>
  <c r="AO110" i="70"/>
  <c r="BA110" i="70"/>
  <c r="U106" i="70"/>
  <c r="Q191" i="70"/>
  <c r="AK13" i="70"/>
  <c r="Y13" i="70"/>
  <c r="AW13" i="70" s="1"/>
  <c r="F13" i="70"/>
  <c r="AC43" i="70"/>
  <c r="AX43" i="70"/>
  <c r="I43" i="70"/>
  <c r="E43" i="70"/>
  <c r="Y43" i="70"/>
  <c r="AW43" i="70" s="1"/>
  <c r="AG43" i="70"/>
  <c r="AK43" i="70"/>
  <c r="AZ43" i="70" s="1"/>
  <c r="AO43" i="70"/>
  <c r="BA43" i="70" s="1"/>
  <c r="U43" i="70"/>
  <c r="AV43" i="70"/>
  <c r="M43" i="70"/>
  <c r="Q43" i="70"/>
  <c r="AU43" i="70"/>
  <c r="Q50" i="70"/>
  <c r="AO50" i="70"/>
  <c r="BA50" i="70" s="1"/>
  <c r="F50" i="70"/>
  <c r="E50" i="70"/>
  <c r="AG50" i="70"/>
  <c r="AY50" i="70" s="1"/>
  <c r="Y50" i="70"/>
  <c r="Y52" i="70"/>
  <c r="AW52" i="70"/>
  <c r="Q52" i="70"/>
  <c r="AU52" i="70"/>
  <c r="AK52" i="70"/>
  <c r="AZ52" i="70" s="1"/>
  <c r="AG52" i="70"/>
  <c r="F52" i="70"/>
  <c r="U58" i="70"/>
  <c r="AV58" i="70"/>
  <c r="AO58" i="70"/>
  <c r="F58" i="70"/>
  <c r="AG58" i="70"/>
  <c r="AC58" i="70"/>
  <c r="AX58" i="70" s="1"/>
  <c r="AC62" i="70"/>
  <c r="AG62" i="70"/>
  <c r="U62" i="70"/>
  <c r="Y62" i="70"/>
  <c r="U75" i="70"/>
  <c r="AO75" i="70"/>
  <c r="AK75" i="70"/>
  <c r="M75" i="70"/>
  <c r="Q75" i="70"/>
  <c r="AC75" i="70"/>
  <c r="AX75" i="70"/>
  <c r="I75" i="70"/>
  <c r="AG75" i="70"/>
  <c r="AY75" i="70" s="1"/>
  <c r="F75" i="70"/>
  <c r="G75" i="70"/>
  <c r="H75" i="70" s="1"/>
  <c r="AS75" i="70" s="1"/>
  <c r="AG77" i="70"/>
  <c r="AY77" i="70" s="1"/>
  <c r="AK77" i="70"/>
  <c r="AZ77" i="70"/>
  <c r="AC77" i="70"/>
  <c r="AX77" i="70" s="1"/>
  <c r="E77" i="70"/>
  <c r="G77" i="70" s="1"/>
  <c r="J77" i="70" s="1"/>
  <c r="I77" i="70"/>
  <c r="AS77" i="70"/>
  <c r="AK79" i="70"/>
  <c r="AZ79" i="70" s="1"/>
  <c r="AG79" i="70"/>
  <c r="AY79" i="70"/>
  <c r="E79" i="70"/>
  <c r="I79" i="70"/>
  <c r="Y79" i="70"/>
  <c r="AW79" i="70"/>
  <c r="AC79" i="70"/>
  <c r="AX79" i="70" s="1"/>
  <c r="I108" i="70"/>
  <c r="D108" i="70"/>
  <c r="U108" i="70"/>
  <c r="AO108" i="70"/>
  <c r="BA108" i="70"/>
  <c r="Q108" i="70"/>
  <c r="E112" i="70"/>
  <c r="G112" i="70"/>
  <c r="D112" i="70"/>
  <c r="AO112" i="70"/>
  <c r="BA112" i="70"/>
  <c r="AK112" i="70"/>
  <c r="AZ112" i="70"/>
  <c r="U112" i="70"/>
  <c r="I112" i="70"/>
  <c r="K112" i="70" s="1"/>
  <c r="F112" i="70"/>
  <c r="E116" i="70"/>
  <c r="G116" i="70"/>
  <c r="D116" i="70"/>
  <c r="I116" i="70"/>
  <c r="AK116" i="70"/>
  <c r="AZ116" i="70" s="1"/>
  <c r="F116" i="70"/>
  <c r="AG116" i="70"/>
  <c r="AY116" i="70" s="1"/>
  <c r="AC116" i="70"/>
  <c r="M120" i="70"/>
  <c r="F120" i="70"/>
  <c r="AC120" i="70"/>
  <c r="Q120" i="70"/>
  <c r="D120" i="70"/>
  <c r="AO120" i="70"/>
  <c r="Y120" i="70"/>
  <c r="U169" i="70"/>
  <c r="I169" i="70"/>
  <c r="AG169" i="70"/>
  <c r="Y169" i="70"/>
  <c r="D169" i="70"/>
  <c r="F169" i="70"/>
  <c r="E169" i="70"/>
  <c r="AK169" i="70"/>
  <c r="Y193" i="70"/>
  <c r="AG193" i="70"/>
  <c r="Q193" i="70"/>
  <c r="AC193" i="70"/>
  <c r="F193" i="70"/>
  <c r="E193" i="70"/>
  <c r="Q197" i="70"/>
  <c r="AU197" i="70" s="1"/>
  <c r="AC197" i="70"/>
  <c r="AO197" i="70"/>
  <c r="E197" i="70"/>
  <c r="G197" i="70"/>
  <c r="AG197" i="70"/>
  <c r="Y197" i="70"/>
  <c r="I197" i="70"/>
  <c r="F197" i="70"/>
  <c r="AO201" i="70"/>
  <c r="U201" i="70"/>
  <c r="I205" i="70"/>
  <c r="E205" i="70"/>
  <c r="G205" i="70"/>
  <c r="AK205" i="70"/>
  <c r="AG205" i="70"/>
  <c r="AO205" i="70"/>
  <c r="AC205" i="70"/>
  <c r="AO227" i="70"/>
  <c r="M227" i="70"/>
  <c r="Y227" i="70"/>
  <c r="I73" i="70"/>
  <c r="M15" i="70"/>
  <c r="AK46" i="70"/>
  <c r="E102" i="70"/>
  <c r="G102" i="70"/>
  <c r="U211" i="70"/>
  <c r="AK120" i="70"/>
  <c r="AG227" i="70"/>
  <c r="G234" i="70"/>
  <c r="F209" i="70"/>
  <c r="Q209" i="70"/>
  <c r="E114" i="70"/>
  <c r="G114" i="70"/>
  <c r="AC114" i="70"/>
  <c r="Y114" i="70"/>
  <c r="AW114" i="70" s="1"/>
  <c r="E104" i="70"/>
  <c r="U104" i="70"/>
  <c r="AC201" i="70"/>
  <c r="Y201" i="70"/>
  <c r="Y60" i="70"/>
  <c r="Q60" i="70"/>
  <c r="E60" i="70"/>
  <c r="G60" i="70" s="1"/>
  <c r="D13" i="70"/>
  <c r="E13" i="70"/>
  <c r="AK227" i="70"/>
  <c r="D227" i="70"/>
  <c r="F118" i="70"/>
  <c r="AO118" i="70"/>
  <c r="BA118" i="70" s="1"/>
  <c r="Y108" i="70"/>
  <c r="M108" i="70"/>
  <c r="U79" i="70"/>
  <c r="AV79" i="70" s="1"/>
  <c r="U70" i="70"/>
  <c r="AG112" i="70"/>
  <c r="AY112" i="70" s="1"/>
  <c r="U116" i="70"/>
  <c r="Y191" i="70"/>
  <c r="AO169" i="70"/>
  <c r="AC52" i="70"/>
  <c r="AX52" i="70" s="1"/>
  <c r="Q195" i="70"/>
  <c r="M201" i="70"/>
  <c r="U73" i="70"/>
  <c r="AG203" i="70"/>
  <c r="AK58" i="70"/>
  <c r="Q15" i="70"/>
  <c r="AU15" i="70"/>
  <c r="M197" i="70"/>
  <c r="AT197" i="70"/>
  <c r="U193" i="70"/>
  <c r="AO15" i="70"/>
  <c r="BA15" i="70" s="1"/>
  <c r="E11" i="70"/>
  <c r="G11" i="70" s="1"/>
  <c r="J11" i="70" s="1"/>
  <c r="Y116" i="70"/>
  <c r="F104" i="70"/>
  <c r="D193" i="70"/>
  <c r="Y205" i="70"/>
  <c r="AG73" i="70"/>
  <c r="Q58" i="70"/>
  <c r="AG114" i="70"/>
  <c r="AY114" i="70"/>
  <c r="Y106" i="70"/>
  <c r="AK102" i="70"/>
  <c r="U50" i="70"/>
  <c r="AV50" i="70" s="1"/>
  <c r="U207" i="70"/>
  <c r="AK50" i="70"/>
  <c r="AZ50" i="70" s="1"/>
  <c r="Y75" i="70"/>
  <c r="Q207" i="70"/>
  <c r="AG120" i="70"/>
  <c r="M169" i="70"/>
  <c r="U191" i="70"/>
  <c r="AG195" i="70"/>
  <c r="G174" i="70"/>
  <c r="M16" i="70"/>
  <c r="F16" i="70"/>
  <c r="E16" i="70"/>
  <c r="AC19" i="70"/>
  <c r="F19" i="70"/>
  <c r="M21" i="70"/>
  <c r="I21" i="70"/>
  <c r="AG21" i="70"/>
  <c r="Y27" i="70"/>
  <c r="M27" i="70"/>
  <c r="M44" i="70"/>
  <c r="AO44" i="70"/>
  <c r="AK44" i="70"/>
  <c r="AG44" i="70"/>
  <c r="I47" i="70"/>
  <c r="AK47" i="70"/>
  <c r="AZ47" i="70"/>
  <c r="Q47" i="70"/>
  <c r="AU47" i="70"/>
  <c r="U47" i="70"/>
  <c r="AV47" i="70" s="1"/>
  <c r="AO107" i="70"/>
  <c r="BA107" i="70"/>
  <c r="U107" i="70"/>
  <c r="E107" i="70"/>
  <c r="I107" i="70"/>
  <c r="AK107" i="70"/>
  <c r="AZ107" i="70"/>
  <c r="M107" i="70"/>
  <c r="I119" i="70"/>
  <c r="AK119" i="70"/>
  <c r="U123" i="70"/>
  <c r="AK123" i="70"/>
  <c r="M123" i="70"/>
  <c r="U156" i="70"/>
  <c r="Y156" i="70"/>
  <c r="E156" i="70"/>
  <c r="G156" i="70" s="1"/>
  <c r="AO164" i="70"/>
  <c r="E164" i="70"/>
  <c r="G164" i="70" s="1"/>
  <c r="H164" i="70" s="1"/>
  <c r="AK172" i="70"/>
  <c r="AG172" i="70"/>
  <c r="Y172" i="70"/>
  <c r="F184" i="70"/>
  <c r="E184" i="70"/>
  <c r="G184" i="70"/>
  <c r="AG184" i="70"/>
  <c r="U188" i="70"/>
  <c r="E188" i="70"/>
  <c r="G188" i="70" s="1"/>
  <c r="K188" i="70" s="1"/>
  <c r="L188" i="70" s="1"/>
  <c r="M188" i="70"/>
  <c r="AC188" i="70"/>
  <c r="I192" i="70"/>
  <c r="AC192" i="70"/>
  <c r="M192" i="70"/>
  <c r="U192" i="70"/>
  <c r="E192" i="70"/>
  <c r="G192" i="70" s="1"/>
  <c r="AK192" i="70"/>
  <c r="D192" i="70"/>
  <c r="AG192" i="70"/>
  <c r="U196" i="70"/>
  <c r="AO196" i="70"/>
  <c r="E196" i="70"/>
  <c r="G196" i="70"/>
  <c r="I196" i="70"/>
  <c r="K196" i="70" s="1"/>
  <c r="O196" i="70" s="1"/>
  <c r="I45" i="70"/>
  <c r="M19" i="70"/>
  <c r="G186" i="70"/>
  <c r="G220" i="70"/>
  <c r="H220" i="70" s="1"/>
  <c r="U25" i="70"/>
  <c r="AV25" i="70" s="1"/>
  <c r="I25" i="70"/>
  <c r="I31" i="70"/>
  <c r="M31" i="70"/>
  <c r="Q117" i="70"/>
  <c r="AU117" i="70" s="1"/>
  <c r="AC117" i="70"/>
  <c r="AX117" i="70" s="1"/>
  <c r="AO117" i="70"/>
  <c r="BA117" i="70" s="1"/>
  <c r="AG121" i="70"/>
  <c r="AK121" i="70"/>
  <c r="I121" i="70"/>
  <c r="E121" i="70"/>
  <c r="G121" i="70"/>
  <c r="H121" i="70" s="1"/>
  <c r="D125" i="70"/>
  <c r="AG125" i="70"/>
  <c r="F125" i="70"/>
  <c r="U125" i="70"/>
  <c r="AO129" i="70"/>
  <c r="I129" i="70"/>
  <c r="AG129" i="70"/>
  <c r="AC129" i="70"/>
  <c r="AG146" i="70"/>
  <c r="F146" i="70"/>
  <c r="E146" i="70"/>
  <c r="I146" i="70"/>
  <c r="AO146" i="70"/>
  <c r="AK146" i="70"/>
  <c r="AO150" i="70"/>
  <c r="U150" i="70"/>
  <c r="Q158" i="70"/>
  <c r="AU158" i="70"/>
  <c r="E158" i="70"/>
  <c r="G158" i="70" s="1"/>
  <c r="K158" i="70" s="1"/>
  <c r="H158" i="70"/>
  <c r="I158" i="70"/>
  <c r="U162" i="70"/>
  <c r="Q162" i="70"/>
  <c r="AG166" i="70"/>
  <c r="F166" i="70"/>
  <c r="AK166" i="70"/>
  <c r="Y166" i="70"/>
  <c r="Q166" i="70"/>
  <c r="I170" i="70"/>
  <c r="K170" i="70"/>
  <c r="L170" i="70" s="1"/>
  <c r="Q170" i="70"/>
  <c r="D170" i="70"/>
  <c r="Y170" i="70"/>
  <c r="AG198" i="70"/>
  <c r="AC198" i="70"/>
  <c r="I198" i="70"/>
  <c r="K198" i="70" s="1"/>
  <c r="L198" i="70" s="1"/>
  <c r="F198" i="70"/>
  <c r="AO198" i="70"/>
  <c r="M202" i="70"/>
  <c r="D202" i="70"/>
  <c r="G202" i="70"/>
  <c r="AV78" i="71"/>
  <c r="CX78" i="71" s="1"/>
  <c r="AY76" i="71"/>
  <c r="AV76" i="71"/>
  <c r="BC76" i="71"/>
  <c r="BD76" i="71"/>
  <c r="AW69" i="71"/>
  <c r="AV69" i="71"/>
  <c r="CX69" i="71" s="1"/>
  <c r="AU43" i="71"/>
  <c r="BE33" i="71"/>
  <c r="AW28" i="71"/>
  <c r="BA24" i="71"/>
  <c r="L90" i="71"/>
  <c r="L91" i="71"/>
  <c r="BE21" i="71"/>
  <c r="BB21" i="71"/>
  <c r="BD21" i="71"/>
  <c r="AX21" i="71" s="1"/>
  <c r="BA21" i="71"/>
  <c r="BC21" i="71"/>
  <c r="AT21" i="71"/>
  <c r="BC23" i="71"/>
  <c r="BA33" i="71"/>
  <c r="BB33" i="71"/>
  <c r="AU33" i="71"/>
  <c r="AU38" i="71"/>
  <c r="BC47" i="71"/>
  <c r="BE63" i="71"/>
  <c r="BD63" i="71"/>
  <c r="BA63" i="71"/>
  <c r="AV63" i="71"/>
  <c r="AU47" i="71"/>
  <c r="AY43" i="71"/>
  <c r="BE38" i="71"/>
  <c r="BD38" i="71"/>
  <c r="AW38" i="71"/>
  <c r="AY33" i="71"/>
  <c r="AV33" i="71"/>
  <c r="AW33" i="71"/>
  <c r="BC33" i="71"/>
  <c r="BA28" i="71"/>
  <c r="BD28" i="71"/>
  <c r="BC28" i="71"/>
  <c r="BE28" i="71"/>
  <c r="AU23" i="71"/>
  <c r="AY23" i="71"/>
  <c r="BA23" i="71"/>
  <c r="BE23" i="71"/>
  <c r="P89" i="71"/>
  <c r="P90" i="71"/>
  <c r="M12" i="70"/>
  <c r="U12" i="70"/>
  <c r="F12" i="70"/>
  <c r="Q12" i="70"/>
  <c r="AK12" i="70"/>
  <c r="AZ12" i="70"/>
  <c r="AO12" i="70"/>
  <c r="AC12" i="70"/>
  <c r="AX12" i="70" s="1"/>
  <c r="I12" i="70"/>
  <c r="AS12" i="70"/>
  <c r="E12" i="70"/>
  <c r="G12" i="70" s="1"/>
  <c r="AG12" i="70"/>
  <c r="AY12" i="70" s="1"/>
  <c r="Y12" i="70"/>
  <c r="AW12" i="70" s="1"/>
  <c r="I18" i="70"/>
  <c r="M18" i="70"/>
  <c r="U18" i="70"/>
  <c r="AC18" i="70"/>
  <c r="Q18" i="70"/>
  <c r="AK18" i="70"/>
  <c r="AZ18" i="70" s="1"/>
  <c r="AG18" i="70"/>
  <c r="Y18" i="70"/>
  <c r="AO18" i="70"/>
  <c r="E18" i="70"/>
  <c r="G18" i="70"/>
  <c r="M24" i="70"/>
  <c r="AT24" i="70"/>
  <c r="I24" i="70"/>
  <c r="F24" i="70"/>
  <c r="AG24" i="70"/>
  <c r="AY24" i="70" s="1"/>
  <c r="AO24" i="70"/>
  <c r="BA24" i="70"/>
  <c r="AK24" i="70"/>
  <c r="AZ24" i="70"/>
  <c r="Q24" i="70"/>
  <c r="Y24" i="70"/>
  <c r="AW24" i="70"/>
  <c r="U24" i="70"/>
  <c r="AV24" i="70" s="1"/>
  <c r="I26" i="70"/>
  <c r="M26" i="70"/>
  <c r="AO26" i="70"/>
  <c r="F26" i="70"/>
  <c r="AC26" i="70"/>
  <c r="Y26" i="70"/>
  <c r="Q26" i="70"/>
  <c r="AU26" i="70" s="1"/>
  <c r="U26" i="70"/>
  <c r="E26" i="70"/>
  <c r="G26" i="70"/>
  <c r="H26" i="70" s="1"/>
  <c r="AK26" i="70"/>
  <c r="AG26" i="70"/>
  <c r="Y39" i="70"/>
  <c r="AW39" i="70" s="1"/>
  <c r="I39" i="70"/>
  <c r="AS39" i="70" s="1"/>
  <c r="E39" i="70"/>
  <c r="G39" i="70" s="1"/>
  <c r="AC39" i="70"/>
  <c r="AX39" i="70"/>
  <c r="F39" i="70"/>
  <c r="AG39" i="70"/>
  <c r="AY39" i="70"/>
  <c r="M39" i="70"/>
  <c r="AT39" i="70"/>
  <c r="Q39" i="70"/>
  <c r="AU39" i="70"/>
  <c r="AK39" i="70"/>
  <c r="AZ39" i="70" s="1"/>
  <c r="AO39" i="70"/>
  <c r="BA39" i="70"/>
  <c r="AO41" i="70"/>
  <c r="U41" i="70"/>
  <c r="Y41" i="70"/>
  <c r="AW41" i="70"/>
  <c r="F41" i="70"/>
  <c r="Q41" i="70"/>
  <c r="AU41" i="70" s="1"/>
  <c r="M41" i="70"/>
  <c r="AT41" i="70" s="1"/>
  <c r="E41" i="70"/>
  <c r="G41" i="70" s="1"/>
  <c r="AC41" i="70"/>
  <c r="I41" i="70"/>
  <c r="AO49" i="70"/>
  <c r="BA49" i="70" s="1"/>
  <c r="Q49" i="70"/>
  <c r="AU49" i="70" s="1"/>
  <c r="AK49" i="70"/>
  <c r="AZ49" i="70" s="1"/>
  <c r="M49" i="70"/>
  <c r="AG49" i="70"/>
  <c r="AY49" i="70" s="1"/>
  <c r="F49" i="70"/>
  <c r="Y49" i="70"/>
  <c r="AW49" i="70" s="1"/>
  <c r="AC49" i="70"/>
  <c r="AX49" i="70" s="1"/>
  <c r="E49" i="70"/>
  <c r="I49" i="70"/>
  <c r="AS49" i="70" s="1"/>
  <c r="F59" i="70"/>
  <c r="I59" i="70"/>
  <c r="E59" i="70"/>
  <c r="AG59" i="70"/>
  <c r="AY59" i="70" s="1"/>
  <c r="M59" i="70"/>
  <c r="AT59" i="70"/>
  <c r="AK59" i="70"/>
  <c r="AZ59" i="70" s="1"/>
  <c r="AO59" i="70"/>
  <c r="BA59" i="70" s="1"/>
  <c r="Y59" i="70"/>
  <c r="AW59" i="70" s="1"/>
  <c r="AC59" i="70"/>
  <c r="AX59" i="70"/>
  <c r="Q59" i="70"/>
  <c r="AU59" i="70" s="1"/>
  <c r="U63" i="70"/>
  <c r="AV63" i="70" s="1"/>
  <c r="I63" i="70"/>
  <c r="F63" i="70"/>
  <c r="E63" i="70"/>
  <c r="G63" i="70"/>
  <c r="AG63" i="70"/>
  <c r="AY63" i="70" s="1"/>
  <c r="AO63" i="70"/>
  <c r="Y63" i="70"/>
  <c r="AK63" i="70"/>
  <c r="AZ63" i="70" s="1"/>
  <c r="M63" i="70"/>
  <c r="Q63" i="70"/>
  <c r="M76" i="70"/>
  <c r="Y76" i="70"/>
  <c r="AW76" i="70"/>
  <c r="I76" i="70"/>
  <c r="AS76" i="70"/>
  <c r="Q76" i="70"/>
  <c r="AU76" i="70"/>
  <c r="F76" i="70"/>
  <c r="AK76" i="70"/>
  <c r="E76" i="70"/>
  <c r="U76" i="70"/>
  <c r="AV76" i="70" s="1"/>
  <c r="AG76" i="70"/>
  <c r="AY76" i="70" s="1"/>
  <c r="AO76" i="70"/>
  <c r="BA76" i="70"/>
  <c r="AC76" i="70"/>
  <c r="AX76" i="70" s="1"/>
  <c r="M78" i="70"/>
  <c r="U78" i="70"/>
  <c r="AV78" i="70" s="1"/>
  <c r="AG78" i="70"/>
  <c r="AY78" i="70"/>
  <c r="F78" i="70"/>
  <c r="G78" i="70"/>
  <c r="J78" i="70"/>
  <c r="AC78" i="70"/>
  <c r="AX78" i="70"/>
  <c r="AO78" i="70"/>
  <c r="BA78" i="70"/>
  <c r="Y78" i="70"/>
  <c r="AW78" i="70" s="1"/>
  <c r="AK78" i="70"/>
  <c r="AZ78" i="70"/>
  <c r="Q78" i="70"/>
  <c r="AU78" i="70"/>
  <c r="I78" i="70"/>
  <c r="F109" i="70"/>
  <c r="AC109" i="70"/>
  <c r="AX109" i="70" s="1"/>
  <c r="Y109" i="70"/>
  <c r="AW109" i="70" s="1"/>
  <c r="AG109" i="70"/>
  <c r="AY109" i="70" s="1"/>
  <c r="Q109" i="70"/>
  <c r="D109" i="70"/>
  <c r="U109" i="70"/>
  <c r="E109" i="70"/>
  <c r="M109" i="70"/>
  <c r="AO109" i="70"/>
  <c r="BA109" i="70"/>
  <c r="I109" i="70"/>
  <c r="Q113" i="70"/>
  <c r="U113" i="70"/>
  <c r="AG113" i="70"/>
  <c r="AY113" i="70"/>
  <c r="AO113" i="70"/>
  <c r="BA113" i="70"/>
  <c r="M113" i="70"/>
  <c r="AK113" i="70"/>
  <c r="AZ113" i="70"/>
  <c r="AC113" i="70"/>
  <c r="AX113" i="70" s="1"/>
  <c r="D113" i="70"/>
  <c r="Y113" i="70"/>
  <c r="AW113" i="70"/>
  <c r="I113" i="70"/>
  <c r="K113" i="70"/>
  <c r="E113" i="70"/>
  <c r="G113" i="70" s="1"/>
  <c r="F113" i="70"/>
  <c r="F122" i="70"/>
  <c r="U122" i="70"/>
  <c r="Y122" i="70"/>
  <c r="AO122" i="70"/>
  <c r="AK122" i="70"/>
  <c r="AG122" i="70"/>
  <c r="M122" i="70"/>
  <c r="Q122" i="70"/>
  <c r="I122" i="70"/>
  <c r="AC122" i="70"/>
  <c r="E122" i="70"/>
  <c r="G122" i="70"/>
  <c r="Y126" i="70"/>
  <c r="F126" i="70"/>
  <c r="AO126" i="70"/>
  <c r="E126" i="70"/>
  <c r="G126" i="70" s="1"/>
  <c r="H126" i="70" s="1"/>
  <c r="AC126" i="70"/>
  <c r="D126" i="70"/>
  <c r="Q126" i="70"/>
  <c r="I126" i="70"/>
  <c r="AK126" i="70"/>
  <c r="M126" i="70"/>
  <c r="AG126" i="70"/>
  <c r="AO130" i="70"/>
  <c r="I130" i="70"/>
  <c r="M130" i="70"/>
  <c r="F130" i="70"/>
  <c r="Y130" i="70"/>
  <c r="E130" i="70"/>
  <c r="G130" i="70" s="1"/>
  <c r="AC130" i="70"/>
  <c r="Q130" i="70"/>
  <c r="AK130" i="70"/>
  <c r="D130" i="70"/>
  <c r="U130" i="70"/>
  <c r="AG130" i="70"/>
  <c r="AG147" i="70"/>
  <c r="Y147" i="70"/>
  <c r="AO147" i="70"/>
  <c r="AC147" i="70"/>
  <c r="D147" i="70"/>
  <c r="Q147" i="70"/>
  <c r="M147" i="70"/>
  <c r="AK147" i="70"/>
  <c r="E147" i="70"/>
  <c r="G147" i="70" s="1"/>
  <c r="H147" i="70" s="1"/>
  <c r="U147" i="70"/>
  <c r="F147" i="70"/>
  <c r="U151" i="70"/>
  <c r="AK151" i="70"/>
  <c r="M151" i="70"/>
  <c r="I151" i="70"/>
  <c r="K151" i="70" s="1"/>
  <c r="Q151" i="70"/>
  <c r="F151" i="70"/>
  <c r="AG151" i="70"/>
  <c r="AC151" i="70"/>
  <c r="Y151" i="70"/>
  <c r="E151" i="70"/>
  <c r="G151" i="70"/>
  <c r="H151" i="70" s="1"/>
  <c r="AO151" i="70"/>
  <c r="AK155" i="70"/>
  <c r="Y155" i="70"/>
  <c r="AG155" i="70"/>
  <c r="U155" i="70"/>
  <c r="F155" i="70"/>
  <c r="AC155" i="70"/>
  <c r="Q155" i="70"/>
  <c r="E155" i="70"/>
  <c r="G155" i="70" s="1"/>
  <c r="H155" i="70" s="1"/>
  <c r="I155" i="70"/>
  <c r="K155" i="70" s="1"/>
  <c r="D155" i="70"/>
  <c r="M155" i="70"/>
  <c r="Y159" i="70"/>
  <c r="AG159" i="70"/>
  <c r="F159" i="70"/>
  <c r="D159" i="70"/>
  <c r="M159" i="70"/>
  <c r="AC159" i="70"/>
  <c r="AK159" i="70"/>
  <c r="I159" i="70"/>
  <c r="K159" i="70" s="1"/>
  <c r="L159" i="70" s="1"/>
  <c r="U159" i="70"/>
  <c r="AO159" i="70"/>
  <c r="E159" i="70"/>
  <c r="G159" i="70" s="1"/>
  <c r="Y163" i="70"/>
  <c r="D163" i="70"/>
  <c r="AO163" i="70"/>
  <c r="M163" i="70"/>
  <c r="AK163" i="70"/>
  <c r="E163" i="70"/>
  <c r="G163" i="70" s="1"/>
  <c r="I163" i="70"/>
  <c r="K163" i="70" s="1"/>
  <c r="L163" i="70" s="1"/>
  <c r="F163" i="70"/>
  <c r="AG163" i="70"/>
  <c r="U163" i="70"/>
  <c r="Q163" i="70"/>
  <c r="AG167" i="70"/>
  <c r="AO167" i="70"/>
  <c r="U167" i="70"/>
  <c r="I167" i="70"/>
  <c r="Q167" i="70"/>
  <c r="Y167" i="70"/>
  <c r="AC167" i="70"/>
  <c r="M167" i="70"/>
  <c r="E167" i="70"/>
  <c r="G167" i="70" s="1"/>
  <c r="K167" i="70" s="1"/>
  <c r="F167" i="70"/>
  <c r="AK167" i="70"/>
  <c r="D185" i="70"/>
  <c r="Y185" i="70"/>
  <c r="AO185" i="70"/>
  <c r="U185" i="70"/>
  <c r="I185" i="70"/>
  <c r="K185" i="70" s="1"/>
  <c r="F185" i="70"/>
  <c r="Q185" i="70"/>
  <c r="AG185" i="70"/>
  <c r="M185" i="70"/>
  <c r="E185" i="70"/>
  <c r="G185" i="70" s="1"/>
  <c r="AG189" i="70"/>
  <c r="M189" i="70"/>
  <c r="AC189" i="70"/>
  <c r="D189" i="70"/>
  <c r="E189" i="70"/>
  <c r="G189" i="70"/>
  <c r="F189" i="70"/>
  <c r="U189" i="70"/>
  <c r="Y189" i="70"/>
  <c r="AO189" i="70"/>
  <c r="U200" i="70"/>
  <c r="Q200" i="70"/>
  <c r="I200" i="70"/>
  <c r="AG200" i="70"/>
  <c r="AC200" i="70"/>
  <c r="AK200" i="70"/>
  <c r="Y200" i="70"/>
  <c r="AO200" i="70"/>
  <c r="E200" i="70"/>
  <c r="G200" i="70"/>
  <c r="K200" i="70" s="1"/>
  <c r="L200" i="70" s="1"/>
  <c r="F200" i="70"/>
  <c r="AC206" i="70"/>
  <c r="Q206" i="70"/>
  <c r="AK206" i="70"/>
  <c r="I206" i="70"/>
  <c r="U206" i="70"/>
  <c r="D206" i="70"/>
  <c r="Y206" i="70"/>
  <c r="F206" i="70"/>
  <c r="AG206" i="70"/>
  <c r="M206" i="70"/>
  <c r="E206" i="70"/>
  <c r="G206" i="70" s="1"/>
  <c r="U210" i="70"/>
  <c r="F210" i="70"/>
  <c r="AC210" i="70"/>
  <c r="AO210" i="70"/>
  <c r="M210" i="70"/>
  <c r="D210" i="70"/>
  <c r="AG210" i="70"/>
  <c r="AK210" i="70"/>
  <c r="Q210" i="70"/>
  <c r="Y210" i="70"/>
  <c r="I210" i="70"/>
  <c r="I10" i="70"/>
  <c r="AG10" i="70"/>
  <c r="AY10" i="70"/>
  <c r="Q10" i="70"/>
  <c r="AU10" i="70"/>
  <c r="E10" i="70"/>
  <c r="G10" i="70"/>
  <c r="Y10" i="70"/>
  <c r="AW10" i="70" s="1"/>
  <c r="AO10" i="70"/>
  <c r="BA10" i="70"/>
  <c r="U14" i="70"/>
  <c r="M14" i="70"/>
  <c r="AG14" i="70"/>
  <c r="AY14" i="70"/>
  <c r="Q14" i="70"/>
  <c r="AU14" i="70" s="1"/>
  <c r="E14" i="70"/>
  <c r="G14" i="70"/>
  <c r="AK14" i="70"/>
  <c r="AZ14" i="70"/>
  <c r="F14" i="70"/>
  <c r="Y14" i="70"/>
  <c r="AW14" i="70"/>
  <c r="M20" i="70"/>
  <c r="I20" i="70"/>
  <c r="AS20" i="70"/>
  <c r="E20" i="70"/>
  <c r="AG20" i="70"/>
  <c r="AY20" i="70" s="1"/>
  <c r="Q20" i="70"/>
  <c r="AU20" i="70" s="1"/>
  <c r="U20" i="70"/>
  <c r="AC20" i="70"/>
  <c r="AX20" i="70"/>
  <c r="AO20" i="70"/>
  <c r="BA20" i="70"/>
  <c r="Y20" i="70"/>
  <c r="AW20" i="70"/>
  <c r="I22" i="70"/>
  <c r="M22" i="70"/>
  <c r="AC22" i="70"/>
  <c r="F22" i="70"/>
  <c r="E22" i="70"/>
  <c r="AG22" i="70"/>
  <c r="AY22" i="70"/>
  <c r="U37" i="70"/>
  <c r="M37" i="70"/>
  <c r="I37" i="70"/>
  <c r="AC37" i="70"/>
  <c r="Y37" i="70"/>
  <c r="AW37" i="70"/>
  <c r="Q37" i="70"/>
  <c r="AO37" i="70"/>
  <c r="BA37" i="70" s="1"/>
  <c r="F37" i="70"/>
  <c r="M61" i="70"/>
  <c r="AT61" i="70"/>
  <c r="Y61" i="70"/>
  <c r="AW61" i="70"/>
  <c r="F61" i="70"/>
  <c r="AC61" i="70"/>
  <c r="AX61" i="70" s="1"/>
  <c r="AG61" i="70"/>
  <c r="AY61" i="70" s="1"/>
  <c r="E61" i="70"/>
  <c r="I61" i="70"/>
  <c r="AK61" i="70"/>
  <c r="M74" i="70"/>
  <c r="I74" i="70"/>
  <c r="AS74" i="70" s="1"/>
  <c r="Y74" i="70"/>
  <c r="AW74" i="70" s="1"/>
  <c r="Q74" i="70"/>
  <c r="AK74" i="70"/>
  <c r="AZ74" i="70"/>
  <c r="AC74" i="70"/>
  <c r="AX74" i="70" s="1"/>
  <c r="AG74" i="70"/>
  <c r="AY74" i="70"/>
  <c r="M80" i="70"/>
  <c r="Y80" i="70"/>
  <c r="AW80" i="70" s="1"/>
  <c r="Q80" i="70"/>
  <c r="AU80" i="70" s="1"/>
  <c r="E80" i="70"/>
  <c r="U80" i="70"/>
  <c r="AV80" i="70"/>
  <c r="F80" i="70"/>
  <c r="AC80" i="70"/>
  <c r="AX80" i="70" s="1"/>
  <c r="AO80" i="70"/>
  <c r="BA80" i="70" s="1"/>
  <c r="AK80" i="70"/>
  <c r="AZ80" i="70" s="1"/>
  <c r="I80" i="70"/>
  <c r="AG80" i="70"/>
  <c r="AY80" i="70"/>
  <c r="U103" i="70"/>
  <c r="M103" i="70"/>
  <c r="I103" i="70"/>
  <c r="K103" i="70" s="1"/>
  <c r="F103" i="70"/>
  <c r="AG103" i="70"/>
  <c r="AY103" i="70" s="1"/>
  <c r="Q103" i="70"/>
  <c r="AK103" i="70"/>
  <c r="AZ103" i="70"/>
  <c r="AC103" i="70"/>
  <c r="AX103" i="70" s="1"/>
  <c r="Y103" i="70"/>
  <c r="AW103" i="70"/>
  <c r="E103" i="70"/>
  <c r="G103" i="70"/>
  <c r="AO103" i="70"/>
  <c r="BA103" i="70"/>
  <c r="AC111" i="70"/>
  <c r="AX111" i="70" s="1"/>
  <c r="F111" i="70"/>
  <c r="AO111" i="70"/>
  <c r="BA111" i="70" s="1"/>
  <c r="I111" i="70"/>
  <c r="K111" i="70" s="1"/>
  <c r="L111" i="70" s="1"/>
  <c r="U111" i="70"/>
  <c r="E111" i="70"/>
  <c r="G111" i="70" s="1"/>
  <c r="Q111" i="70"/>
  <c r="M111" i="70"/>
  <c r="AG111" i="70"/>
  <c r="AY111" i="70" s="1"/>
  <c r="Y124" i="70"/>
  <c r="AO124" i="70"/>
  <c r="Q124" i="70"/>
  <c r="AG124" i="70"/>
  <c r="M124" i="70"/>
  <c r="D124" i="70"/>
  <c r="E124" i="70"/>
  <c r="G124" i="70" s="1"/>
  <c r="F124" i="70"/>
  <c r="U124" i="70"/>
  <c r="I128" i="70"/>
  <c r="K128" i="70" s="1"/>
  <c r="M128" i="70"/>
  <c r="E128" i="70"/>
  <c r="G128" i="70"/>
  <c r="H128" i="70" s="1"/>
  <c r="D128" i="70"/>
  <c r="AK128" i="70"/>
  <c r="AC128" i="70"/>
  <c r="AG145" i="70"/>
  <c r="Y145" i="70"/>
  <c r="AO145" i="70"/>
  <c r="I145" i="70"/>
  <c r="M145" i="70"/>
  <c r="D145" i="70"/>
  <c r="F149" i="70"/>
  <c r="M149" i="70"/>
  <c r="AO149" i="70"/>
  <c r="I149" i="70"/>
  <c r="Q149" i="70"/>
  <c r="U149" i="70"/>
  <c r="AG149" i="70"/>
  <c r="D149" i="70"/>
  <c r="Y149" i="70"/>
  <c r="I153" i="70"/>
  <c r="AO153" i="70"/>
  <c r="Q153" i="70"/>
  <c r="AK153" i="70"/>
  <c r="AG153" i="70"/>
  <c r="Y153" i="70"/>
  <c r="AC153" i="70"/>
  <c r="M153" i="70"/>
  <c r="E153" i="70"/>
  <c r="G153" i="70" s="1"/>
  <c r="F153" i="70"/>
  <c r="Y157" i="70"/>
  <c r="E157" i="70"/>
  <c r="G157" i="70" s="1"/>
  <c r="M157" i="70"/>
  <c r="AG157" i="70"/>
  <c r="F157" i="70"/>
  <c r="AO157" i="70"/>
  <c r="U157" i="70"/>
  <c r="Q157" i="70"/>
  <c r="AK157" i="70"/>
  <c r="D157" i="70"/>
  <c r="AO161" i="70"/>
  <c r="Y161" i="70"/>
  <c r="AK161" i="70"/>
  <c r="M161" i="70"/>
  <c r="U161" i="70"/>
  <c r="AC161" i="70"/>
  <c r="F161" i="70"/>
  <c r="AG165" i="70"/>
  <c r="AO165" i="70"/>
  <c r="Y165" i="70"/>
  <c r="AK165" i="70"/>
  <c r="U165" i="70"/>
  <c r="M165" i="70"/>
  <c r="I171" i="70"/>
  <c r="K171" i="70" s="1"/>
  <c r="L171" i="70" s="1"/>
  <c r="AO171" i="70"/>
  <c r="Q171" i="70"/>
  <c r="AK171" i="70"/>
  <c r="M171" i="70"/>
  <c r="E171" i="70"/>
  <c r="F183" i="70"/>
  <c r="M183" i="70"/>
  <c r="Q183" i="70"/>
  <c r="U183" i="70"/>
  <c r="Y183" i="70"/>
  <c r="E183" i="70"/>
  <c r="G183" i="70"/>
  <c r="K183" i="70" s="1"/>
  <c r="AC187" i="70"/>
  <c r="AG187" i="70"/>
  <c r="I187" i="70"/>
  <c r="AK187" i="70"/>
  <c r="Y187" i="70"/>
  <c r="Q187" i="70"/>
  <c r="M187" i="70"/>
  <c r="AC204" i="70"/>
  <c r="AG204" i="70"/>
  <c r="Q204" i="70"/>
  <c r="E204" i="70"/>
  <c r="G204" i="70" s="1"/>
  <c r="K204" i="70" s="1"/>
  <c r="O204" i="70" s="1"/>
  <c r="AO204" i="70"/>
  <c r="D204" i="70"/>
  <c r="AC208" i="70"/>
  <c r="Y208" i="70"/>
  <c r="F208" i="70"/>
  <c r="AK208" i="70"/>
  <c r="AG208" i="70"/>
  <c r="AO208" i="70"/>
  <c r="U208" i="70"/>
  <c r="M208" i="70"/>
  <c r="I208" i="70"/>
  <c r="K208" i="70"/>
  <c r="I38" i="70"/>
  <c r="M38" i="70"/>
  <c r="AT38" i="70"/>
  <c r="I50" i="70"/>
  <c r="K50" i="70"/>
  <c r="AC50" i="70"/>
  <c r="AX50" i="70" s="1"/>
  <c r="M50" i="70"/>
  <c r="M52" i="70"/>
  <c r="AT52" i="70" s="1"/>
  <c r="I52" i="70"/>
  <c r="K52" i="70" s="1"/>
  <c r="N52" i="70" s="1"/>
  <c r="I58" i="70"/>
  <c r="M58" i="70"/>
  <c r="I62" i="70"/>
  <c r="M62" i="70"/>
  <c r="F62" i="70"/>
  <c r="G62" i="70"/>
  <c r="H62" i="70" s="1"/>
  <c r="M172" i="70"/>
  <c r="I172" i="70"/>
  <c r="K172" i="70"/>
  <c r="Q205" i="70"/>
  <c r="AU205" i="70"/>
  <c r="U205" i="70"/>
  <c r="AV205" i="70"/>
  <c r="I27" i="70"/>
  <c r="I19" i="70"/>
  <c r="M25" i="70"/>
  <c r="I34" i="70"/>
  <c r="M34" i="70"/>
  <c r="AT34" i="70"/>
  <c r="M36" i="70"/>
  <c r="AT36" i="70"/>
  <c r="I36" i="70"/>
  <c r="AS36" i="70" s="1"/>
  <c r="M40" i="70"/>
  <c r="AO40" i="70"/>
  <c r="BA40" i="70" s="1"/>
  <c r="I40" i="70"/>
  <c r="M64" i="70"/>
  <c r="I64" i="70"/>
  <c r="F64" i="70"/>
  <c r="AO64" i="70"/>
  <c r="BA64" i="70" s="1"/>
  <c r="I70" i="70"/>
  <c r="M70" i="70"/>
  <c r="Q152" i="70"/>
  <c r="I152" i="70"/>
  <c r="K152" i="70"/>
  <c r="E160" i="70"/>
  <c r="G160" i="70"/>
  <c r="M160" i="70"/>
  <c r="M77" i="70"/>
  <c r="AT77" i="70" s="1"/>
  <c r="M13" i="70"/>
  <c r="I72" i="70"/>
  <c r="K72" i="70"/>
  <c r="I68" i="70"/>
  <c r="AS68" i="70" s="1"/>
  <c r="I60" i="70"/>
  <c r="I56" i="70"/>
  <c r="I48" i="70"/>
  <c r="K48" i="70" s="1"/>
  <c r="I44" i="70"/>
  <c r="AS44" i="70" s="1"/>
  <c r="I32" i="70"/>
  <c r="I28" i="70"/>
  <c r="M66" i="70"/>
  <c r="M54" i="70"/>
  <c r="M46" i="70"/>
  <c r="M42" i="70"/>
  <c r="M30" i="70"/>
  <c r="AT30" i="70" s="1"/>
  <c r="AW78" i="71"/>
  <c r="AU78" i="71"/>
  <c r="CV78" i="71"/>
  <c r="BB63" i="71"/>
  <c r="AW63" i="71"/>
  <c r="BB59" i="71"/>
  <c r="BC59" i="71"/>
  <c r="BE59" i="71"/>
  <c r="AW47" i="71"/>
  <c r="BA47" i="71"/>
  <c r="AX47" i="71" s="1"/>
  <c r="BB47" i="71"/>
  <c r="BC24" i="71"/>
  <c r="BB24" i="71"/>
  <c r="AV23" i="71"/>
  <c r="AU21" i="71"/>
  <c r="H87" i="71"/>
  <c r="AV13" i="71"/>
  <c r="CX13" i="71"/>
  <c r="AW13" i="71"/>
  <c r="CY13" i="71"/>
  <c r="AU13" i="71"/>
  <c r="BA13" i="71"/>
  <c r="BE13" i="71"/>
  <c r="BB13" i="71"/>
  <c r="BC13" i="71"/>
  <c r="H90" i="71"/>
  <c r="P8" i="70" s="1"/>
  <c r="CE47" i="71"/>
  <c r="AR47" i="71"/>
  <c r="AR15" i="71"/>
  <c r="G166" i="70"/>
  <c r="H166" i="70" s="1"/>
  <c r="G231" i="70"/>
  <c r="H231" i="70"/>
  <c r="G45" i="70"/>
  <c r="K45" i="70" s="1"/>
  <c r="N45" i="70" s="1"/>
  <c r="J45" i="70"/>
  <c r="G23" i="70"/>
  <c r="G135" i="70"/>
  <c r="G110" i="70"/>
  <c r="K110" i="70" s="1"/>
  <c r="G74" i="70"/>
  <c r="J74" i="70"/>
  <c r="H215" i="70"/>
  <c r="AW43" i="71"/>
  <c r="AY15" i="71"/>
  <c r="G219" i="70"/>
  <c r="H219" i="70" s="1"/>
  <c r="G72" i="70"/>
  <c r="G138" i="70"/>
  <c r="H138" i="70" s="1"/>
  <c r="G29" i="70"/>
  <c r="AX35" i="71"/>
  <c r="CZ35" i="71"/>
  <c r="AN8" i="70"/>
  <c r="G68" i="70"/>
  <c r="G141" i="70"/>
  <c r="H141" i="70" s="1"/>
  <c r="G57" i="70"/>
  <c r="H57" i="70" s="1"/>
  <c r="G54" i="70"/>
  <c r="G131" i="70"/>
  <c r="H131" i="70" s="1"/>
  <c r="G168" i="70"/>
  <c r="H168" i="70" s="1"/>
  <c r="J70" i="70"/>
  <c r="G230" i="70"/>
  <c r="H230" i="70"/>
  <c r="G56" i="70"/>
  <c r="H56" i="70"/>
  <c r="G107" i="70"/>
  <c r="K107" i="70" s="1"/>
  <c r="L107" i="70" s="1"/>
  <c r="G217" i="70"/>
  <c r="G53" i="70"/>
  <c r="G171" i="70"/>
  <c r="H171" i="70" s="1"/>
  <c r="G145" i="70"/>
  <c r="H145" i="70" s="1"/>
  <c r="H211" i="70"/>
  <c r="G140" i="70"/>
  <c r="G132" i="70"/>
  <c r="H132" i="70" s="1"/>
  <c r="H152" i="70"/>
  <c r="G139" i="70"/>
  <c r="H139" i="70" s="1"/>
  <c r="AX56" i="71"/>
  <c r="AX43" i="71"/>
  <c r="G118" i="70"/>
  <c r="G129" i="70"/>
  <c r="H129" i="70" s="1"/>
  <c r="G65" i="70"/>
  <c r="H74" i="70"/>
  <c r="G179" i="70"/>
  <c r="K179" i="70" s="1"/>
  <c r="G117" i="70"/>
  <c r="H117" i="70" s="1"/>
  <c r="G120" i="70"/>
  <c r="K120" i="70" s="1"/>
  <c r="L120" i="70" s="1"/>
  <c r="G42" i="70"/>
  <c r="G36" i="70"/>
  <c r="AS54" i="70"/>
  <c r="AV15" i="71"/>
  <c r="CX15" i="71" s="1"/>
  <c r="AW15" i="71"/>
  <c r="CY15" i="71"/>
  <c r="AU14" i="71"/>
  <c r="AW14" i="71"/>
  <c r="AV14" i="71"/>
  <c r="AY14" i="71"/>
  <c r="AX14" i="71"/>
  <c r="G169" i="70"/>
  <c r="G216" i="70"/>
  <c r="H216" i="70" s="1"/>
  <c r="G213" i="70"/>
  <c r="H213" i="70" s="1"/>
  <c r="G38" i="70"/>
  <c r="G13" i="70"/>
  <c r="G51" i="70"/>
  <c r="G32" i="70"/>
  <c r="G161" i="70"/>
  <c r="K161" i="70" s="1"/>
  <c r="G19" i="70"/>
  <c r="H19" i="70" s="1"/>
  <c r="H207" i="70"/>
  <c r="G134" i="70"/>
  <c r="H134" i="70"/>
  <c r="J75" i="70"/>
  <c r="G22" i="70"/>
  <c r="G109" i="70"/>
  <c r="K109" i="70" s="1"/>
  <c r="H109" i="70"/>
  <c r="G146" i="70"/>
  <c r="H146" i="70"/>
  <c r="G104" i="70"/>
  <c r="K104" i="70" s="1"/>
  <c r="L104" i="70" s="1"/>
  <c r="O104" i="70"/>
  <c r="G193" i="70"/>
  <c r="H193" i="70" s="1"/>
  <c r="G149" i="70"/>
  <c r="K149" i="70" s="1"/>
  <c r="H149" i="70"/>
  <c r="G191" i="70"/>
  <c r="H191" i="70" s="1"/>
  <c r="T8" i="70"/>
  <c r="AV21" i="71"/>
  <c r="AX23" i="71"/>
  <c r="H78" i="70"/>
  <c r="AS78" i="70" s="1"/>
  <c r="G61" i="70"/>
  <c r="K61" i="70" s="1"/>
  <c r="N61" i="70" s="1"/>
  <c r="G210" i="70"/>
  <c r="H210" i="70" s="1"/>
  <c r="G59" i="70"/>
  <c r="H103" i="70"/>
  <c r="H91" i="71"/>
  <c r="K141" i="70"/>
  <c r="O141" i="70" s="1"/>
  <c r="H233" i="70"/>
  <c r="H184" i="70"/>
  <c r="H39" i="70"/>
  <c r="L6" i="69"/>
  <c r="AK6" i="69"/>
  <c r="H123" i="69"/>
  <c r="H104" i="70"/>
  <c r="H112" i="70"/>
  <c r="H77" i="69"/>
  <c r="H148" i="69"/>
  <c r="H120" i="70"/>
  <c r="H195" i="70"/>
  <c r="H175" i="70"/>
  <c r="H223" i="70"/>
  <c r="H203" i="70"/>
  <c r="H152" i="69"/>
  <c r="H69" i="69"/>
  <c r="J181" i="63"/>
  <c r="M181" i="63" s="1"/>
  <c r="K181" i="63"/>
  <c r="H181" i="63"/>
  <c r="H96" i="69"/>
  <c r="H133" i="69"/>
  <c r="H136" i="70"/>
  <c r="H202" i="70"/>
  <c r="H174" i="70"/>
  <c r="H235" i="70"/>
  <c r="H163" i="70"/>
  <c r="H106" i="70"/>
  <c r="H226" i="70"/>
  <c r="H182" i="70"/>
  <c r="H198" i="70"/>
  <c r="H31" i="63"/>
  <c r="H86" i="63"/>
  <c r="H144" i="63"/>
  <c r="H133" i="63"/>
  <c r="J133" i="63"/>
  <c r="K133" i="63" s="1"/>
  <c r="M23" i="63"/>
  <c r="P23" i="63" s="1"/>
  <c r="H152" i="63"/>
  <c r="J152" i="63"/>
  <c r="M152" i="63" s="1"/>
  <c r="H87" i="63"/>
  <c r="H142" i="63"/>
  <c r="J142" i="63"/>
  <c r="M142" i="63" s="1"/>
  <c r="J150" i="63"/>
  <c r="H150" i="63"/>
  <c r="H167" i="63"/>
  <c r="J167" i="63"/>
  <c r="M167" i="63"/>
  <c r="P167" i="63"/>
  <c r="Q167" i="63" s="1"/>
  <c r="H179" i="63"/>
  <c r="J179" i="63"/>
  <c r="D42" i="63"/>
  <c r="G42" i="63"/>
  <c r="D46" i="63"/>
  <c r="D178" i="63"/>
  <c r="D38" i="63"/>
  <c r="G38" i="63"/>
  <c r="D158" i="63"/>
  <c r="D168" i="63"/>
  <c r="D156" i="63"/>
  <c r="D161" i="63"/>
  <c r="D169" i="63"/>
  <c r="D174" i="63"/>
  <c r="G174" i="63"/>
  <c r="D195" i="69"/>
  <c r="D193" i="69"/>
  <c r="G193" i="69"/>
  <c r="D179" i="69"/>
  <c r="G179" i="69"/>
  <c r="H179" i="69" s="1"/>
  <c r="D177" i="69"/>
  <c r="G177" i="69"/>
  <c r="H177" i="69" s="1"/>
  <c r="D169" i="69"/>
  <c r="D39" i="63"/>
  <c r="G39" i="63"/>
  <c r="H39" i="63" s="1"/>
  <c r="D52" i="63"/>
  <c r="G52" i="63"/>
  <c r="H52" i="63"/>
  <c r="D192" i="69"/>
  <c r="G192" i="69"/>
  <c r="D191" i="69"/>
  <c r="D180" i="69"/>
  <c r="G180" i="69"/>
  <c r="H180" i="69"/>
  <c r="D176" i="69"/>
  <c r="D171" i="69"/>
  <c r="D48" i="63"/>
  <c r="G48" i="63"/>
  <c r="D36" i="63"/>
  <c r="D43" i="63"/>
  <c r="G43" i="63"/>
  <c r="H43" i="63" s="1"/>
  <c r="D35" i="63"/>
  <c r="G35" i="63"/>
  <c r="J35" i="63" s="1"/>
  <c r="M35" i="63" s="1"/>
  <c r="N35" i="63" s="1"/>
  <c r="D37" i="63"/>
  <c r="D17" i="63"/>
  <c r="G17" i="63"/>
  <c r="H17" i="63"/>
  <c r="D40" i="63"/>
  <c r="G40" i="63"/>
  <c r="J40" i="63" s="1"/>
  <c r="M40" i="63" s="1"/>
  <c r="H40" i="63"/>
  <c r="D171" i="63"/>
  <c r="G171" i="63"/>
  <c r="D173" i="63"/>
  <c r="D51" i="63"/>
  <c r="G51" i="63"/>
  <c r="D47" i="63"/>
  <c r="G47" i="63"/>
  <c r="J47" i="63"/>
  <c r="K47" i="63" s="1"/>
  <c r="D162" i="63"/>
  <c r="G162" i="63"/>
  <c r="J162" i="63"/>
  <c r="D164" i="63"/>
  <c r="D172" i="63"/>
  <c r="D166" i="63"/>
  <c r="G166" i="63"/>
  <c r="J166" i="63" s="1"/>
  <c r="K166" i="63" s="1"/>
  <c r="G41" i="63"/>
  <c r="D175" i="63"/>
  <c r="G175" i="63"/>
  <c r="J175" i="63" s="1"/>
  <c r="H175" i="63"/>
  <c r="D182" i="69"/>
  <c r="G182" i="69"/>
  <c r="H182" i="69"/>
  <c r="K150" i="63"/>
  <c r="M150" i="63"/>
  <c r="H192" i="69"/>
  <c r="H169" i="63"/>
  <c r="H42" i="63"/>
  <c r="J42" i="63"/>
  <c r="K42" i="63" s="1"/>
  <c r="H166" i="63"/>
  <c r="H193" i="69"/>
  <c r="N23" i="63"/>
  <c r="K40" i="63"/>
  <c r="D34" i="63"/>
  <c r="G34" i="63"/>
  <c r="J34" i="63" s="1"/>
  <c r="H34" i="63"/>
  <c r="D200" i="70"/>
  <c r="D167" i="69"/>
  <c r="D154" i="63"/>
  <c r="D33" i="63"/>
  <c r="G33" i="63"/>
  <c r="D201" i="70"/>
  <c r="G201" i="70"/>
  <c r="K201" i="70" s="1"/>
  <c r="L201" i="70" s="1"/>
  <c r="D168" i="69"/>
  <c r="D155" i="63"/>
  <c r="G155" i="63"/>
  <c r="D153" i="63"/>
  <c r="D166" i="69"/>
  <c r="G166" i="69"/>
  <c r="H166" i="69" s="1"/>
  <c r="D199" i="70"/>
  <c r="G199" i="70"/>
  <c r="H199" i="70"/>
  <c r="H201" i="70"/>
  <c r="L71" i="69"/>
  <c r="R16" i="69"/>
  <c r="AM16" i="69"/>
  <c r="X11" i="69"/>
  <c r="AO11" i="69"/>
  <c r="X15" i="69"/>
  <c r="AO15" i="69"/>
  <c r="R8" i="69"/>
  <c r="AM8" i="69"/>
  <c r="O71" i="69"/>
  <c r="AG71" i="69"/>
  <c r="X10" i="69"/>
  <c r="AO10" i="69"/>
  <c r="O10" i="69"/>
  <c r="AL10" i="69"/>
  <c r="I7" i="69"/>
  <c r="AJ7" i="69"/>
  <c r="R10" i="69"/>
  <c r="AM10" i="69" s="1"/>
  <c r="U10" i="69"/>
  <c r="AN10" i="69"/>
  <c r="U9" i="69"/>
  <c r="AA14" i="69"/>
  <c r="AP14" i="69" s="1"/>
  <c r="R9" i="69"/>
  <c r="AM9" i="69" s="1"/>
  <c r="AD10" i="69"/>
  <c r="AQ10" i="69" s="1"/>
  <c r="L15" i="69"/>
  <c r="AA13" i="69"/>
  <c r="AP13" i="69" s="1"/>
  <c r="U71" i="69"/>
  <c r="AN71" i="69" s="1"/>
  <c r="L9" i="69"/>
  <c r="L11" i="69"/>
  <c r="AA10" i="69"/>
  <c r="AG11" i="69"/>
  <c r="AR11" i="69"/>
  <c r="X13" i="69"/>
  <c r="AO13" i="69"/>
  <c r="R71" i="69"/>
  <c r="AG7" i="69"/>
  <c r="AR7" i="69" s="1"/>
  <c r="L7" i="69"/>
  <c r="AK7" i="69"/>
  <c r="O7" i="69"/>
  <c r="AG9" i="69"/>
  <c r="AR9" i="69"/>
  <c r="AD7" i="69"/>
  <c r="AQ7" i="69"/>
  <c r="O57" i="69"/>
  <c r="AL57" i="69" s="1"/>
  <c r="R7" i="69"/>
  <c r="X7" i="69"/>
  <c r="AO7" i="69"/>
  <c r="AD12" i="69"/>
  <c r="AQ12" i="69"/>
  <c r="AD9" i="69"/>
  <c r="AQ9" i="69"/>
  <c r="I8" i="69"/>
  <c r="AA9" i="69"/>
  <c r="AP9" i="69" s="1"/>
  <c r="O9" i="69"/>
  <c r="X71" i="69"/>
  <c r="AO71" i="69"/>
  <c r="O8" i="69"/>
  <c r="AL8" i="69"/>
  <c r="O16" i="69"/>
  <c r="AL16" i="69" s="1"/>
  <c r="L12" i="69"/>
  <c r="AG16" i="69"/>
  <c r="AR16" i="69" s="1"/>
  <c r="R12" i="69"/>
  <c r="AM12" i="69" s="1"/>
  <c r="U11" i="69"/>
  <c r="AN11" i="69" s="1"/>
  <c r="AG10" i="69"/>
  <c r="AR10" i="69" s="1"/>
  <c r="X12" i="69"/>
  <c r="AO12" i="69" s="1"/>
  <c r="AA15" i="69"/>
  <c r="AP15" i="69" s="1"/>
  <c r="AA11" i="69"/>
  <c r="AP11" i="69" s="1"/>
  <c r="L14" i="69"/>
  <c r="U13" i="69"/>
  <c r="AA17" i="69"/>
  <c r="AD17" i="69"/>
  <c r="AQ17" i="69"/>
  <c r="AA71" i="69"/>
  <c r="AP71" i="69"/>
  <c r="AG8" i="69"/>
  <c r="AR8" i="69" s="1"/>
  <c r="U12" i="69"/>
  <c r="O12" i="69"/>
  <c r="O11" i="69"/>
  <c r="AL11" i="69"/>
  <c r="L8" i="69"/>
  <c r="AK8" i="69"/>
  <c r="I71" i="69"/>
  <c r="J71" i="69" s="1"/>
  <c r="I16" i="69"/>
  <c r="X17" i="69"/>
  <c r="AO17" i="69" s="1"/>
  <c r="U15" i="69"/>
  <c r="AN15" i="69" s="1"/>
  <c r="I10" i="69"/>
  <c r="U14" i="69"/>
  <c r="AN14" i="69" s="1"/>
  <c r="R14" i="69"/>
  <c r="AM14" i="69"/>
  <c r="L13" i="69"/>
  <c r="AK13" i="69"/>
  <c r="AD14" i="69"/>
  <c r="AQ14" i="69"/>
  <c r="AA12" i="69"/>
  <c r="AG15" i="69"/>
  <c r="AA7" i="69"/>
  <c r="AP7" i="69"/>
  <c r="AD8" i="69"/>
  <c r="AQ8" i="69"/>
  <c r="U8" i="69"/>
  <c r="AN8" i="69"/>
  <c r="AD13" i="69"/>
  <c r="AQ13" i="69" s="1"/>
  <c r="I11" i="69"/>
  <c r="AD154" i="69"/>
  <c r="O133" i="69"/>
  <c r="U17" i="69"/>
  <c r="AN17" i="69" s="1"/>
  <c r="O13" i="69"/>
  <c r="AL13" i="69" s="1"/>
  <c r="X16" i="69"/>
  <c r="AO16" i="69" s="1"/>
  <c r="AD11" i="69"/>
  <c r="AQ11" i="69" s="1"/>
  <c r="U7" i="69"/>
  <c r="AN7" i="69" s="1"/>
  <c r="AD16" i="69"/>
  <c r="AQ16" i="69" s="1"/>
  <c r="X8" i="69"/>
  <c r="AO8" i="69" s="1"/>
  <c r="I9" i="69"/>
  <c r="AD15" i="69"/>
  <c r="AQ15" i="69"/>
  <c r="I17" i="69"/>
  <c r="AJ17" i="69"/>
  <c r="I12" i="69"/>
  <c r="J12" i="69" s="1"/>
  <c r="L16" i="69"/>
  <c r="R13" i="69"/>
  <c r="AM13" i="69" s="1"/>
  <c r="R11" i="69"/>
  <c r="AM11" i="69" s="1"/>
  <c r="AG12" i="69"/>
  <c r="AR12" i="69" s="1"/>
  <c r="I14" i="69"/>
  <c r="AG13" i="69"/>
  <c r="AR13" i="69"/>
  <c r="AD71" i="69"/>
  <c r="L10" i="69"/>
  <c r="AK10" i="69" s="1"/>
  <c r="I13" i="69"/>
  <c r="AA16" i="69"/>
  <c r="AP16" i="69"/>
  <c r="O14" i="69"/>
  <c r="AL14" i="69"/>
  <c r="AD24" i="69"/>
  <c r="AQ24" i="69"/>
  <c r="R78" i="69"/>
  <c r="O19" i="69"/>
  <c r="AL19" i="69" s="1"/>
  <c r="AA140" i="69"/>
  <c r="AA89" i="69"/>
  <c r="I90" i="69"/>
  <c r="J90" i="69" s="1"/>
  <c r="K90" i="69" s="1"/>
  <c r="R164" i="69"/>
  <c r="AM164" i="69" s="1"/>
  <c r="O116" i="69"/>
  <c r="O126" i="69"/>
  <c r="AD89" i="69"/>
  <c r="X126" i="69"/>
  <c r="O161" i="69"/>
  <c r="AG83" i="69"/>
  <c r="AR83" i="69" s="1"/>
  <c r="R56" i="69"/>
  <c r="AG147" i="69"/>
  <c r="R116" i="69"/>
  <c r="X120" i="69"/>
  <c r="AG153" i="69"/>
  <c r="I127" i="69"/>
  <c r="U156" i="69"/>
  <c r="AA173" i="69"/>
  <c r="AG122" i="69"/>
  <c r="AA192" i="69"/>
  <c r="U54" i="69"/>
  <c r="AN54" i="69" s="1"/>
  <c r="L187" i="69"/>
  <c r="X153" i="69"/>
  <c r="O29" i="69"/>
  <c r="AL29" i="69" s="1"/>
  <c r="I201" i="69"/>
  <c r="AJ201" i="69" s="1"/>
  <c r="I45" i="69"/>
  <c r="R166" i="69"/>
  <c r="O80" i="69"/>
  <c r="X129" i="69"/>
  <c r="AA18" i="69"/>
  <c r="AP18" i="69" s="1"/>
  <c r="AG25" i="69"/>
  <c r="I91" i="69"/>
  <c r="U75" i="69"/>
  <c r="AN75" i="69" s="1"/>
  <c r="L174" i="69"/>
  <c r="O37" i="69"/>
  <c r="X173" i="69"/>
  <c r="O47" i="69"/>
  <c r="AL47" i="69"/>
  <c r="L52" i="69"/>
  <c r="AK52" i="69"/>
  <c r="L188" i="69"/>
  <c r="AK188" i="69"/>
  <c r="R40" i="69"/>
  <c r="AM40" i="69" s="1"/>
  <c r="L107" i="69"/>
  <c r="R92" i="69"/>
  <c r="X116" i="69"/>
  <c r="L169" i="69"/>
  <c r="U40" i="69"/>
  <c r="AN40" i="69"/>
  <c r="X92" i="69"/>
  <c r="U181" i="69"/>
  <c r="L182" i="69"/>
  <c r="R98" i="69"/>
  <c r="R75" i="69"/>
  <c r="AD107" i="69"/>
  <c r="I77" i="69"/>
  <c r="J77" i="69" s="1"/>
  <c r="O100" i="69"/>
  <c r="AA94" i="69"/>
  <c r="O42" i="69"/>
  <c r="AL42" i="69"/>
  <c r="O94" i="69"/>
  <c r="R57" i="69"/>
  <c r="AM57" i="69" s="1"/>
  <c r="L170" i="69"/>
  <c r="AD40" i="69"/>
  <c r="AQ40" i="69"/>
  <c r="L109" i="69"/>
  <c r="O186" i="69"/>
  <c r="AL186" i="69" s="1"/>
  <c r="AD150" i="69"/>
  <c r="AG132" i="69"/>
  <c r="R50" i="69"/>
  <c r="AM50" i="69" s="1"/>
  <c r="O21" i="69"/>
  <c r="AL21" i="69" s="1"/>
  <c r="X143" i="69"/>
  <c r="X72" i="69"/>
  <c r="AA81" i="69"/>
  <c r="AP81" i="69" s="1"/>
  <c r="AG157" i="69"/>
  <c r="R128" i="69"/>
  <c r="U197" i="69"/>
  <c r="L40" i="69"/>
  <c r="AK40" i="69"/>
  <c r="AD85" i="69"/>
  <c r="AQ85" i="69" s="1"/>
  <c r="R43" i="69"/>
  <c r="AM43" i="69"/>
  <c r="I29" i="69"/>
  <c r="AJ29" i="69"/>
  <c r="I24" i="69"/>
  <c r="AJ24" i="69"/>
  <c r="J24" i="69"/>
  <c r="K24" i="69" s="1"/>
  <c r="AG201" i="69"/>
  <c r="X141" i="69"/>
  <c r="R25" i="69"/>
  <c r="AM25" i="69"/>
  <c r="R173" i="69"/>
  <c r="I111" i="69"/>
  <c r="J111" i="69" s="1"/>
  <c r="K111" i="69" s="1"/>
  <c r="AD91" i="69"/>
  <c r="AA191" i="69"/>
  <c r="O106" i="69"/>
  <c r="AG175" i="69"/>
  <c r="U27" i="69"/>
  <c r="X122" i="69"/>
  <c r="I102" i="69"/>
  <c r="O150" i="69"/>
  <c r="AG166" i="69"/>
  <c r="R160" i="69"/>
  <c r="X137" i="69"/>
  <c r="AG21" i="69"/>
  <c r="AG162" i="69"/>
  <c r="AG75" i="69"/>
  <c r="AR75" i="69" s="1"/>
  <c r="X161" i="69"/>
  <c r="X50" i="69"/>
  <c r="AO50" i="69"/>
  <c r="AA79" i="69"/>
  <c r="O189" i="69"/>
  <c r="AD97" i="69"/>
  <c r="X48" i="69"/>
  <c r="AO48" i="69" s="1"/>
  <c r="L32" i="69"/>
  <c r="AK32" i="69" s="1"/>
  <c r="I57" i="69"/>
  <c r="L136" i="69"/>
  <c r="X125" i="69"/>
  <c r="I202" i="69"/>
  <c r="J202" i="69"/>
  <c r="AG182" i="69"/>
  <c r="X30" i="69"/>
  <c r="AO30" i="69" s="1"/>
  <c r="AA160" i="69"/>
  <c r="U76" i="69"/>
  <c r="AD44" i="69"/>
  <c r="AQ44" i="69" s="1"/>
  <c r="I97" i="69"/>
  <c r="J97" i="69" s="1"/>
  <c r="K97" i="69" s="1"/>
  <c r="U44" i="69"/>
  <c r="L77" i="69"/>
  <c r="M77" i="69" s="1"/>
  <c r="N77" i="69" s="1"/>
  <c r="AG29" i="69"/>
  <c r="AR29" i="69"/>
  <c r="R127" i="69"/>
  <c r="X140" i="69"/>
  <c r="AD173" i="69"/>
  <c r="U32" i="69"/>
  <c r="AN32" i="69" s="1"/>
  <c r="AA123" i="69"/>
  <c r="I34" i="69"/>
  <c r="X80" i="69"/>
  <c r="AO80" i="69" s="1"/>
  <c r="L172" i="69"/>
  <c r="AK172" i="69" s="1"/>
  <c r="AD183" i="69"/>
  <c r="O141" i="69"/>
  <c r="AG96" i="69"/>
  <c r="R165" i="69"/>
  <c r="O124" i="69"/>
  <c r="U99" i="69"/>
  <c r="I23" i="69"/>
  <c r="J23" i="69" s="1"/>
  <c r="AD57" i="69"/>
  <c r="AQ57" i="69"/>
  <c r="L82" i="69"/>
  <c r="U158" i="69"/>
  <c r="X99" i="69"/>
  <c r="AD178" i="69"/>
  <c r="X77" i="69"/>
  <c r="AO77" i="69" s="1"/>
  <c r="R26" i="69"/>
  <c r="I137" i="69"/>
  <c r="U187" i="69"/>
  <c r="U84" i="69"/>
  <c r="AN84" i="69" s="1"/>
  <c r="L139" i="69"/>
  <c r="AG163" i="69"/>
  <c r="AA190" i="69"/>
  <c r="L176" i="69"/>
  <c r="AD83" i="69"/>
  <c r="AQ83" i="69" s="1"/>
  <c r="X149" i="69"/>
  <c r="U159" i="69"/>
  <c r="I152" i="69"/>
  <c r="J152" i="69" s="1"/>
  <c r="K152" i="69" s="1"/>
  <c r="L81" i="69"/>
  <c r="U107" i="69"/>
  <c r="I112" i="69"/>
  <c r="J112" i="69"/>
  <c r="K112" i="69" s="1"/>
  <c r="I175" i="69"/>
  <c r="I93" i="69"/>
  <c r="J93" i="69" s="1"/>
  <c r="L112" i="69"/>
  <c r="L171" i="69"/>
  <c r="O87" i="69"/>
  <c r="X82" i="69"/>
  <c r="AO82" i="69" s="1"/>
  <c r="X29" i="69"/>
  <c r="AA85" i="69"/>
  <c r="AA125" i="69"/>
  <c r="AA52" i="69"/>
  <c r="AA149" i="69"/>
  <c r="L125" i="69"/>
  <c r="AK125" i="69"/>
  <c r="AD164" i="69"/>
  <c r="X154" i="69"/>
  <c r="X187" i="69"/>
  <c r="AD92" i="69"/>
  <c r="AA42" i="69"/>
  <c r="AP42" i="69"/>
  <c r="U30" i="69"/>
  <c r="AN30" i="69"/>
  <c r="L140" i="69"/>
  <c r="U111" i="69"/>
  <c r="U35" i="69"/>
  <c r="AN35" i="69" s="1"/>
  <c r="O166" i="69"/>
  <c r="U196" i="69"/>
  <c r="O129" i="69"/>
  <c r="AD93" i="69"/>
  <c r="I135" i="69"/>
  <c r="O200" i="69"/>
  <c r="AL200" i="69" s="1"/>
  <c r="X83" i="69"/>
  <c r="AO83" i="69" s="1"/>
  <c r="AD140" i="69"/>
  <c r="AA185" i="69"/>
  <c r="AG198" i="69"/>
  <c r="AG89" i="69"/>
  <c r="AA176" i="69"/>
  <c r="L25" i="69"/>
  <c r="O38" i="69"/>
  <c r="AL38" i="69" s="1"/>
  <c r="L79" i="69"/>
  <c r="U98" i="69"/>
  <c r="I172" i="69"/>
  <c r="J172" i="69" s="1"/>
  <c r="AG92" i="69"/>
  <c r="R83" i="69"/>
  <c r="O104" i="69"/>
  <c r="AD26" i="69"/>
  <c r="AQ26" i="69" s="1"/>
  <c r="AA25" i="69"/>
  <c r="O18" i="69"/>
  <c r="AL18" i="69"/>
  <c r="AD190" i="69"/>
  <c r="U110" i="69"/>
  <c r="O184" i="69"/>
  <c r="AA169" i="69"/>
  <c r="R100" i="69"/>
  <c r="AA179" i="69"/>
  <c r="O167" i="69"/>
  <c r="AA177" i="69"/>
  <c r="AD137" i="69"/>
  <c r="R87" i="69"/>
  <c r="AD127" i="69"/>
  <c r="U168" i="69"/>
  <c r="AD75" i="69"/>
  <c r="R115" i="69"/>
  <c r="AA197" i="69"/>
  <c r="AG137" i="69"/>
  <c r="U122" i="69"/>
  <c r="AA174" i="69"/>
  <c r="O23" i="69"/>
  <c r="AD45" i="69"/>
  <c r="AQ45" i="69" s="1"/>
  <c r="O81" i="69"/>
  <c r="U152" i="69"/>
  <c r="R201" i="69"/>
  <c r="AG131" i="69"/>
  <c r="AA196" i="69"/>
  <c r="L117" i="69"/>
  <c r="AD102" i="69"/>
  <c r="X144" i="69"/>
  <c r="U176" i="69"/>
  <c r="O175" i="69"/>
  <c r="R188" i="69"/>
  <c r="AM188" i="69" s="1"/>
  <c r="AG159" i="69"/>
  <c r="U82" i="69"/>
  <c r="AN82" i="69"/>
  <c r="R186" i="69"/>
  <c r="O143" i="69"/>
  <c r="AA137" i="69"/>
  <c r="O111" i="69"/>
  <c r="AD145" i="69"/>
  <c r="X43" i="69"/>
  <c r="AD175" i="69"/>
  <c r="L146" i="69"/>
  <c r="X189" i="69"/>
  <c r="AD172" i="69"/>
  <c r="AG144" i="69"/>
  <c r="O182" i="69"/>
  <c r="L78" i="69"/>
  <c r="L124" i="69"/>
  <c r="U165" i="69"/>
  <c r="AG170" i="69"/>
  <c r="I54" i="69"/>
  <c r="AJ54" i="69"/>
  <c r="O163" i="69"/>
  <c r="X96" i="69"/>
  <c r="AA6" i="69"/>
  <c r="AP6" i="69" s="1"/>
  <c r="AA178" i="69"/>
  <c r="X114" i="69"/>
  <c r="O174" i="69"/>
  <c r="O86" i="69"/>
  <c r="AA121" i="69"/>
  <c r="L103" i="69"/>
  <c r="AA183" i="69"/>
  <c r="AD70" i="69"/>
  <c r="R38" i="69"/>
  <c r="AM38" i="69"/>
  <c r="O103" i="69"/>
  <c r="AG165" i="69"/>
  <c r="I53" i="69"/>
  <c r="X130" i="69"/>
  <c r="U148" i="69"/>
  <c r="AA57" i="69"/>
  <c r="AP57" i="69" s="1"/>
  <c r="AD168" i="69"/>
  <c r="O58" i="69"/>
  <c r="AL58" i="69"/>
  <c r="AA99" i="69"/>
  <c r="L135" i="69"/>
  <c r="X86" i="69"/>
  <c r="AA106" i="69"/>
  <c r="I198" i="69"/>
  <c r="U100" i="69"/>
  <c r="I109" i="69"/>
  <c r="O85" i="69"/>
  <c r="AG191" i="69"/>
  <c r="AD197" i="69"/>
  <c r="O152" i="69"/>
  <c r="U133" i="69"/>
  <c r="L141" i="69"/>
  <c r="I100" i="69"/>
  <c r="J100" i="69"/>
  <c r="K100" i="69" s="1"/>
  <c r="X89" i="69"/>
  <c r="L120" i="69"/>
  <c r="I31" i="69"/>
  <c r="L46" i="69"/>
  <c r="AK46" i="69"/>
  <c r="I26" i="69"/>
  <c r="AJ26" i="69"/>
  <c r="L45" i="69"/>
  <c r="L163" i="69"/>
  <c r="X58" i="69"/>
  <c r="AO58" i="69" s="1"/>
  <c r="AD194" i="69"/>
  <c r="R30" i="69"/>
  <c r="AM30" i="69" s="1"/>
  <c r="AD117" i="69"/>
  <c r="X38" i="69"/>
  <c r="AO38" i="69"/>
  <c r="X93" i="69"/>
  <c r="AA30" i="69"/>
  <c r="AP30" i="69" s="1"/>
  <c r="AG140" i="69"/>
  <c r="AD123" i="69"/>
  <c r="U172" i="69"/>
  <c r="I85" i="69"/>
  <c r="AD6" i="69"/>
  <c r="AQ6" i="69" s="1"/>
  <c r="R130" i="69"/>
  <c r="R170" i="69"/>
  <c r="AG138" i="69"/>
  <c r="AD192" i="69"/>
  <c r="R183" i="69"/>
  <c r="O49" i="69"/>
  <c r="AL49" i="69"/>
  <c r="O142" i="69"/>
  <c r="AA34" i="69"/>
  <c r="AP34" i="69" s="1"/>
  <c r="U154" i="69"/>
  <c r="AD195" i="69"/>
  <c r="AD112" i="69"/>
  <c r="O144" i="69"/>
  <c r="I120" i="69"/>
  <c r="J120" i="69" s="1"/>
  <c r="L76" i="69"/>
  <c r="O90" i="69"/>
  <c r="U138" i="69"/>
  <c r="I52" i="69"/>
  <c r="U134" i="69"/>
  <c r="R144" i="69"/>
  <c r="O30" i="69"/>
  <c r="I40" i="69"/>
  <c r="AG106" i="69"/>
  <c r="X177" i="69"/>
  <c r="AA126" i="69"/>
  <c r="U109" i="69"/>
  <c r="O154" i="69"/>
  <c r="R77" i="69"/>
  <c r="O28" i="69"/>
  <c r="I83" i="69"/>
  <c r="J83" i="69" s="1"/>
  <c r="I43" i="69"/>
  <c r="J43" i="69"/>
  <c r="O108" i="69"/>
  <c r="AG180" i="69"/>
  <c r="AA87" i="69"/>
  <c r="R153" i="69"/>
  <c r="AA144" i="69"/>
  <c r="R162" i="69"/>
  <c r="AG78" i="69"/>
  <c r="AR78" i="69"/>
  <c r="X172" i="69"/>
  <c r="L98" i="69"/>
  <c r="R79" i="69"/>
  <c r="X150" i="69"/>
  <c r="I179" i="69"/>
  <c r="AA172" i="69"/>
  <c r="AA53" i="69"/>
  <c r="X57" i="69"/>
  <c r="AO57" i="69" s="1"/>
  <c r="O54" i="69"/>
  <c r="AL54" i="69" s="1"/>
  <c r="AA82" i="69"/>
  <c r="L36" i="69"/>
  <c r="AK36" i="69"/>
  <c r="AA138" i="69"/>
  <c r="R46" i="69"/>
  <c r="AM46" i="69" s="1"/>
  <c r="AD198" i="69"/>
  <c r="R159" i="69"/>
  <c r="AG27" i="69"/>
  <c r="AR27" i="69" s="1"/>
  <c r="U77" i="69"/>
  <c r="AN77" i="69" s="1"/>
  <c r="U86" i="69"/>
  <c r="O149" i="69"/>
  <c r="U52" i="69"/>
  <c r="AN52" i="69" s="1"/>
  <c r="AD46" i="69"/>
  <c r="AQ46" i="69" s="1"/>
  <c r="X168" i="69"/>
  <c r="AD95" i="69"/>
  <c r="U45" i="69"/>
  <c r="AN45" i="69" s="1"/>
  <c r="I184" i="69"/>
  <c r="J184" i="69" s="1"/>
  <c r="K184" i="69" s="1"/>
  <c r="AA182" i="69"/>
  <c r="I42" i="69"/>
  <c r="I145" i="69"/>
  <c r="AJ145" i="69"/>
  <c r="X152" i="69"/>
  <c r="O199" i="69"/>
  <c r="AL199" i="69" s="1"/>
  <c r="R192" i="69"/>
  <c r="I123" i="69"/>
  <c r="J123" i="69"/>
  <c r="I116" i="69"/>
  <c r="I37" i="69"/>
  <c r="AD73" i="69"/>
  <c r="AQ73" i="69" s="1"/>
  <c r="AA171" i="69"/>
  <c r="AA139" i="69"/>
  <c r="AA84" i="69"/>
  <c r="AP84" i="69" s="1"/>
  <c r="I130" i="69"/>
  <c r="J130" i="69" s="1"/>
  <c r="U157" i="69"/>
  <c r="AD42" i="69"/>
  <c r="AQ42" i="69" s="1"/>
  <c r="U173" i="69"/>
  <c r="R175" i="69"/>
  <c r="L192" i="69"/>
  <c r="AA51" i="69"/>
  <c r="AG104" i="69"/>
  <c r="AD167" i="69"/>
  <c r="I163" i="69"/>
  <c r="R31" i="69"/>
  <c r="AM31" i="69" s="1"/>
  <c r="R96" i="69"/>
  <c r="I72" i="69"/>
  <c r="AA91" i="69"/>
  <c r="X33" i="69"/>
  <c r="AO33" i="69"/>
  <c r="O109" i="69"/>
  <c r="AG43" i="69"/>
  <c r="AA129" i="69"/>
  <c r="R156" i="69"/>
  <c r="I87" i="69"/>
  <c r="X169" i="69"/>
  <c r="U191" i="69"/>
  <c r="L91" i="69"/>
  <c r="O107" i="69"/>
  <c r="U51" i="69"/>
  <c r="AN51" i="69" s="1"/>
  <c r="X156" i="69"/>
  <c r="U73" i="69"/>
  <c r="AN73" i="69"/>
  <c r="U72" i="69"/>
  <c r="AN72" i="69" s="1"/>
  <c r="AG141" i="69"/>
  <c r="I181" i="69"/>
  <c r="AJ181" i="69" s="1"/>
  <c r="O191" i="69"/>
  <c r="I30" i="69"/>
  <c r="L70" i="69"/>
  <c r="O44" i="69"/>
  <c r="AL44" i="69" s="1"/>
  <c r="U104" i="69"/>
  <c r="L133" i="69"/>
  <c r="I200" i="69"/>
  <c r="AJ200" i="69"/>
  <c r="O74" i="69"/>
  <c r="X84" i="69"/>
  <c r="R150" i="69"/>
  <c r="R72" i="69"/>
  <c r="L22" i="69"/>
  <c r="AK22" i="69"/>
  <c r="L156" i="69"/>
  <c r="AG84" i="69"/>
  <c r="U180" i="69"/>
  <c r="AG167" i="69"/>
  <c r="R95" i="69"/>
  <c r="AG134" i="69"/>
  <c r="AG174" i="69"/>
  <c r="AG72" i="69"/>
  <c r="AR72" i="69" s="1"/>
  <c r="AD179" i="69"/>
  <c r="L104" i="69"/>
  <c r="R145" i="69"/>
  <c r="AM145" i="69" s="1"/>
  <c r="AD77" i="69"/>
  <c r="AQ77" i="69" s="1"/>
  <c r="U81" i="69"/>
  <c r="AN81" i="69" s="1"/>
  <c r="AA48" i="69"/>
  <c r="AG103" i="69"/>
  <c r="AD165" i="69"/>
  <c r="AG82" i="69"/>
  <c r="AR82" i="69" s="1"/>
  <c r="U143" i="69"/>
  <c r="L200" i="69"/>
  <c r="I140" i="69"/>
  <c r="R193" i="69"/>
  <c r="U184" i="69"/>
  <c r="O201" i="69"/>
  <c r="AL201" i="69" s="1"/>
  <c r="AG152" i="69"/>
  <c r="AA95" i="69"/>
  <c r="X49" i="69"/>
  <c r="AO49" i="69" s="1"/>
  <c r="R139" i="69"/>
  <c r="X165" i="69"/>
  <c r="U127" i="69"/>
  <c r="X95" i="69"/>
  <c r="I154" i="69"/>
  <c r="J154" i="69" s="1"/>
  <c r="U79" i="69"/>
  <c r="AN79" i="69"/>
  <c r="L95" i="69"/>
  <c r="AD25" i="69"/>
  <c r="AG173" i="69"/>
  <c r="AD134" i="69"/>
  <c r="AG31" i="69"/>
  <c r="AD169" i="69"/>
  <c r="O147" i="69"/>
  <c r="AG127" i="69"/>
  <c r="L197" i="69"/>
  <c r="R33" i="69"/>
  <c r="AM33" i="69" s="1"/>
  <c r="AD108" i="69"/>
  <c r="I169" i="69"/>
  <c r="I164" i="69"/>
  <c r="AA36" i="69"/>
  <c r="AG192" i="69"/>
  <c r="I142" i="69"/>
  <c r="J142" i="69"/>
  <c r="K142" i="69" s="1"/>
  <c r="X162" i="69"/>
  <c r="L44" i="69"/>
  <c r="R36" i="69"/>
  <c r="AM36" i="69" s="1"/>
  <c r="L27" i="69"/>
  <c r="R53" i="69"/>
  <c r="X151" i="69"/>
  <c r="X135" i="69"/>
  <c r="AD78" i="69"/>
  <c r="AQ78" i="69" s="1"/>
  <c r="O196" i="69"/>
  <c r="AD189" i="69"/>
  <c r="AD76" i="69"/>
  <c r="AQ76" i="69" s="1"/>
  <c r="I199" i="69"/>
  <c r="AJ199" i="69" s="1"/>
  <c r="AG45" i="69"/>
  <c r="AR45" i="69" s="1"/>
  <c r="U115" i="69"/>
  <c r="R82" i="69"/>
  <c r="R44" i="69"/>
  <c r="AM44" i="69" s="1"/>
  <c r="O180" i="69"/>
  <c r="R108" i="69"/>
  <c r="I107" i="69"/>
  <c r="I177" i="69"/>
  <c r="J177" i="69"/>
  <c r="K177" i="69" s="1"/>
  <c r="O31" i="69"/>
  <c r="AL31" i="69" s="1"/>
  <c r="R133" i="69"/>
  <c r="O46" i="69"/>
  <c r="AL46" i="69" s="1"/>
  <c r="L24" i="69"/>
  <c r="AK24" i="69"/>
  <c r="O76" i="69"/>
  <c r="AG101" i="69"/>
  <c r="AG40" i="69"/>
  <c r="AR40" i="69"/>
  <c r="X108" i="69"/>
  <c r="O56" i="69"/>
  <c r="AL56" i="69" s="1"/>
  <c r="R109" i="69"/>
  <c r="X107" i="69"/>
  <c r="AA28" i="69"/>
  <c r="AP28" i="69" s="1"/>
  <c r="O95" i="69"/>
  <c r="I139" i="69"/>
  <c r="AD103" i="69"/>
  <c r="AD41" i="69"/>
  <c r="I108" i="69"/>
  <c r="X42" i="69"/>
  <c r="I193" i="69"/>
  <c r="J193" i="69" s="1"/>
  <c r="K193" i="69" s="1"/>
  <c r="L119" i="69"/>
  <c r="I129" i="69"/>
  <c r="J129" i="69" s="1"/>
  <c r="K129" i="69" s="1"/>
  <c r="U146" i="69"/>
  <c r="O160" i="69"/>
  <c r="AD43" i="69"/>
  <c r="AQ43" i="69"/>
  <c r="AA102" i="69"/>
  <c r="L198" i="69"/>
  <c r="I119" i="69"/>
  <c r="AA55" i="69"/>
  <c r="AP55" i="69" s="1"/>
  <c r="X195" i="69"/>
  <c r="R158" i="69"/>
  <c r="R32" i="69"/>
  <c r="AM32" i="69" s="1"/>
  <c r="AG171" i="69"/>
  <c r="X31" i="69"/>
  <c r="AO31" i="69"/>
  <c r="AG143" i="69"/>
  <c r="X69" i="69"/>
  <c r="O193" i="69"/>
  <c r="O157" i="69"/>
  <c r="AD104" i="69"/>
  <c r="R24" i="69"/>
  <c r="AA78" i="69"/>
  <c r="AP78" i="69"/>
  <c r="L57" i="69"/>
  <c r="AK57" i="69"/>
  <c r="AA29" i="69"/>
  <c r="AP29" i="69"/>
  <c r="R122" i="69"/>
  <c r="I124" i="69"/>
  <c r="J124" i="69" s="1"/>
  <c r="K124" i="69" s="1"/>
  <c r="I196" i="69"/>
  <c r="J196" i="69"/>
  <c r="AA181" i="69"/>
  <c r="I167" i="69"/>
  <c r="I160" i="69"/>
  <c r="AG128" i="69"/>
  <c r="X178" i="69"/>
  <c r="X101" i="69"/>
  <c r="I56" i="69"/>
  <c r="AJ56" i="69"/>
  <c r="X39" i="69"/>
  <c r="AO39" i="69"/>
  <c r="L173" i="69"/>
  <c r="AG185" i="69"/>
  <c r="X26" i="69"/>
  <c r="AO26" i="69"/>
  <c r="I47" i="69"/>
  <c r="AJ47" i="69"/>
  <c r="U22" i="69"/>
  <c r="AN22" i="69"/>
  <c r="AG168" i="69"/>
  <c r="X113" i="69"/>
  <c r="I36" i="69"/>
  <c r="J36" i="69"/>
  <c r="R49" i="69"/>
  <c r="AA195" i="69"/>
  <c r="AD119" i="69"/>
  <c r="AA132" i="69"/>
  <c r="X70" i="69"/>
  <c r="O195" i="69"/>
  <c r="L179" i="69"/>
  <c r="I185" i="69"/>
  <c r="J185" i="69" s="1"/>
  <c r="K185" i="69" s="1"/>
  <c r="U108" i="69"/>
  <c r="U103" i="69"/>
  <c r="R117" i="69"/>
  <c r="R197" i="69"/>
  <c r="U101" i="69"/>
  <c r="O187" i="69"/>
  <c r="L175" i="69"/>
  <c r="AD28" i="69"/>
  <c r="AQ28" i="69" s="1"/>
  <c r="I76" i="69"/>
  <c r="R91" i="69"/>
  <c r="U38" i="69"/>
  <c r="AN38" i="69" s="1"/>
  <c r="U151" i="69"/>
  <c r="AG118" i="69"/>
  <c r="AG150" i="69"/>
  <c r="X34" i="69"/>
  <c r="AO34" i="69"/>
  <c r="X111" i="69"/>
  <c r="AG158" i="69"/>
  <c r="AA128" i="69"/>
  <c r="X118" i="69"/>
  <c r="AD142" i="69"/>
  <c r="AA199" i="69"/>
  <c r="I180" i="69"/>
  <c r="J180" i="69"/>
  <c r="K180" i="69" s="1"/>
  <c r="L30" i="69"/>
  <c r="AA41" i="69"/>
  <c r="L23" i="69"/>
  <c r="AG133" i="69"/>
  <c r="AD166" i="69"/>
  <c r="X147" i="69"/>
  <c r="L196" i="69"/>
  <c r="M196" i="69" s="1"/>
  <c r="O101" i="69"/>
  <c r="AA133" i="69"/>
  <c r="X123" i="69"/>
  <c r="AA135" i="69"/>
  <c r="AD58" i="69"/>
  <c r="AQ58" i="69" s="1"/>
  <c r="AG202" i="69"/>
  <c r="AG124" i="69"/>
  <c r="I156" i="69"/>
  <c r="L42" i="69"/>
  <c r="U121" i="69"/>
  <c r="U36" i="69"/>
  <c r="AN36" i="69" s="1"/>
  <c r="AD149" i="69"/>
  <c r="AD176" i="69"/>
  <c r="AA194" i="69"/>
  <c r="AG94" i="69"/>
  <c r="AA110" i="69"/>
  <c r="I55" i="69"/>
  <c r="AJ55" i="69"/>
  <c r="I150" i="69"/>
  <c r="O172" i="69"/>
  <c r="AG35" i="69"/>
  <c r="AR35" i="69" s="1"/>
  <c r="L122" i="69"/>
  <c r="X23" i="69"/>
  <c r="AO23" i="69" s="1"/>
  <c r="L51" i="69"/>
  <c r="AK51" i="69" s="1"/>
  <c r="AG154" i="69"/>
  <c r="O127" i="69"/>
  <c r="U200" i="69"/>
  <c r="AD130" i="69"/>
  <c r="AA148" i="69"/>
  <c r="X181" i="69"/>
  <c r="O183" i="69"/>
  <c r="U29" i="69"/>
  <c r="AN29" i="69"/>
  <c r="L84" i="69"/>
  <c r="AK84" i="69" s="1"/>
  <c r="L43" i="69"/>
  <c r="R103" i="69"/>
  <c r="L21" i="69"/>
  <c r="AK21" i="69"/>
  <c r="AG189" i="69"/>
  <c r="AG98" i="69"/>
  <c r="R86" i="69"/>
  <c r="L178" i="69"/>
  <c r="L183" i="69"/>
  <c r="I162" i="69"/>
  <c r="R124" i="69"/>
  <c r="R45" i="69"/>
  <c r="AD184" i="69"/>
  <c r="AG36" i="69"/>
  <c r="AR36" i="69" s="1"/>
  <c r="AA159" i="69"/>
  <c r="X188" i="69"/>
  <c r="AG110" i="69"/>
  <c r="L31" i="69"/>
  <c r="L73" i="69"/>
  <c r="AA202" i="69"/>
  <c r="AD82" i="69"/>
  <c r="AQ82" i="69" s="1"/>
  <c r="I103" i="69"/>
  <c r="J103" i="69" s="1"/>
  <c r="K103" i="69" s="1"/>
  <c r="AA131" i="69"/>
  <c r="O82" i="69"/>
  <c r="AD201" i="69"/>
  <c r="R178" i="69"/>
  <c r="I95" i="69"/>
  <c r="X185" i="69"/>
  <c r="L54" i="69"/>
  <c r="AG123" i="69"/>
  <c r="I126" i="69"/>
  <c r="U160" i="69"/>
  <c r="AA151" i="69"/>
  <c r="O115" i="69"/>
  <c r="AD100" i="69"/>
  <c r="AA157" i="69"/>
  <c r="AD180" i="69"/>
  <c r="R58" i="69"/>
  <c r="AM58" i="69" s="1"/>
  <c r="AG187" i="69"/>
  <c r="AA90" i="69"/>
  <c r="X166" i="69"/>
  <c r="R196" i="69"/>
  <c r="L144" i="69"/>
  <c r="AG114" i="69"/>
  <c r="U50" i="69"/>
  <c r="AD80" i="69"/>
  <c r="U182" i="69"/>
  <c r="O52" i="69"/>
  <c r="AL52" i="69" s="1"/>
  <c r="X37" i="69"/>
  <c r="AO37" i="69"/>
  <c r="R168" i="69"/>
  <c r="U169" i="69"/>
  <c r="AA69" i="69"/>
  <c r="O118" i="69"/>
  <c r="X183" i="69"/>
  <c r="AG181" i="69"/>
  <c r="AD99" i="69"/>
  <c r="O39" i="69"/>
  <c r="AL39" i="69" s="1"/>
  <c r="AD160" i="69"/>
  <c r="AD23" i="69"/>
  <c r="AA88" i="69"/>
  <c r="X78" i="69"/>
  <c r="AO78" i="69" s="1"/>
  <c r="AD199" i="69"/>
  <c r="R112" i="69"/>
  <c r="AG28" i="69"/>
  <c r="AR28" i="69"/>
  <c r="I32" i="69"/>
  <c r="AD36" i="69"/>
  <c r="AQ36" i="69" s="1"/>
  <c r="I155" i="69"/>
  <c r="L189" i="69"/>
  <c r="U135" i="69"/>
  <c r="X196" i="69"/>
  <c r="AG51" i="69"/>
  <c r="AR51" i="69" s="1"/>
  <c r="X200" i="69"/>
  <c r="O145" i="69"/>
  <c r="O181" i="69"/>
  <c r="R131" i="69"/>
  <c r="I98" i="69"/>
  <c r="J98" i="69" s="1"/>
  <c r="K98" i="69" s="1"/>
  <c r="U95" i="69"/>
  <c r="O70" i="69"/>
  <c r="U6" i="69"/>
  <c r="AN6" i="69" s="1"/>
  <c r="O40" i="69"/>
  <c r="AL40" i="69"/>
  <c r="R6" i="69"/>
  <c r="AM6" i="69"/>
  <c r="R148" i="69"/>
  <c r="AA74" i="69"/>
  <c r="AP74" i="69" s="1"/>
  <c r="L160" i="69"/>
  <c r="L116" i="69"/>
  <c r="X157" i="69"/>
  <c r="AG188" i="69"/>
  <c r="U161" i="69"/>
  <c r="AG97" i="69"/>
  <c r="AD151" i="69"/>
  <c r="AD96" i="69"/>
  <c r="R146" i="69"/>
  <c r="L195" i="69"/>
  <c r="L80" i="69"/>
  <c r="X167" i="69"/>
  <c r="R113" i="69"/>
  <c r="L53" i="69"/>
  <c r="AG87" i="69"/>
  <c r="AG190" i="69"/>
  <c r="I194" i="69"/>
  <c r="J194" i="69" s="1"/>
  <c r="AD139" i="69"/>
  <c r="I190" i="69"/>
  <c r="J190" i="69" s="1"/>
  <c r="R73" i="69"/>
  <c r="AA22" i="69"/>
  <c r="AP22" i="69" s="1"/>
  <c r="L186" i="69"/>
  <c r="R134" i="69"/>
  <c r="O171" i="69"/>
  <c r="R97" i="69"/>
  <c r="L166" i="69"/>
  <c r="X103" i="69"/>
  <c r="AD72" i="69"/>
  <c r="AQ72" i="69" s="1"/>
  <c r="O120" i="69"/>
  <c r="O78" i="69"/>
  <c r="R29" i="69"/>
  <c r="X85" i="69"/>
  <c r="R121" i="69"/>
  <c r="O79" i="69"/>
  <c r="AD106" i="69"/>
  <c r="X194" i="69"/>
  <c r="I186" i="69"/>
  <c r="J186" i="69"/>
  <c r="K186" i="69" s="1"/>
  <c r="AJ186" i="69"/>
  <c r="R94" i="69"/>
  <c r="R69" i="69"/>
  <c r="X202" i="69"/>
  <c r="AG47" i="69"/>
  <c r="U116" i="69"/>
  <c r="AD111" i="69"/>
  <c r="I176" i="69"/>
  <c r="R155" i="69"/>
  <c r="U83" i="69"/>
  <c r="L50" i="69"/>
  <c r="AK50" i="69" s="1"/>
  <c r="AA92" i="69"/>
  <c r="AG113" i="69"/>
  <c r="I121" i="69"/>
  <c r="O96" i="69"/>
  <c r="AG53" i="69"/>
  <c r="AR53" i="69" s="1"/>
  <c r="AG38" i="69"/>
  <c r="AR38" i="69" s="1"/>
  <c r="U88" i="69"/>
  <c r="I25" i="69"/>
  <c r="J25" i="69"/>
  <c r="K25" i="69" s="1"/>
  <c r="AJ25" i="69"/>
  <c r="AA37" i="69"/>
  <c r="AP37" i="69"/>
  <c r="R55" i="69"/>
  <c r="AM55" i="69" s="1"/>
  <c r="U46" i="69"/>
  <c r="L150" i="69"/>
  <c r="AG120" i="69"/>
  <c r="L69" i="69"/>
  <c r="AD86" i="69"/>
  <c r="AD125" i="69"/>
  <c r="AA127" i="69"/>
  <c r="R132" i="69"/>
  <c r="AA120" i="69"/>
  <c r="I104" i="69"/>
  <c r="AD148" i="69"/>
  <c r="L180" i="69"/>
  <c r="M180" i="69" s="1"/>
  <c r="N180" i="69" s="1"/>
  <c r="AG112" i="69"/>
  <c r="AD147" i="69"/>
  <c r="U118" i="69"/>
  <c r="AG42" i="69"/>
  <c r="AR42" i="69" s="1"/>
  <c r="I27" i="69"/>
  <c r="AA164" i="69"/>
  <c r="R191" i="69"/>
  <c r="O198" i="69"/>
  <c r="X155" i="69"/>
  <c r="U166" i="69"/>
  <c r="O131" i="69"/>
  <c r="AD124" i="69"/>
  <c r="AA122" i="69"/>
  <c r="AD87" i="69"/>
  <c r="U31" i="69"/>
  <c r="AN31" i="69" s="1"/>
  <c r="R177" i="69"/>
  <c r="U126" i="69"/>
  <c r="L55" i="69"/>
  <c r="R143" i="69"/>
  <c r="X88" i="69"/>
  <c r="X75" i="69"/>
  <c r="AO75" i="69"/>
  <c r="U93" i="69"/>
  <c r="L151" i="69"/>
  <c r="AA86" i="69"/>
  <c r="L129" i="69"/>
  <c r="R174" i="69"/>
  <c r="I38" i="69"/>
  <c r="AJ38" i="69" s="1"/>
  <c r="L34" i="69"/>
  <c r="AK34" i="69" s="1"/>
  <c r="R22" i="69"/>
  <c r="AM22" i="69" s="1"/>
  <c r="O53" i="69"/>
  <c r="AL53" i="69" s="1"/>
  <c r="AG116" i="69"/>
  <c r="R107" i="69"/>
  <c r="X32" i="69"/>
  <c r="AO32" i="69"/>
  <c r="O134" i="69"/>
  <c r="U167" i="69"/>
  <c r="L39" i="69"/>
  <c r="X198" i="69"/>
  <c r="AG93" i="69"/>
  <c r="I195" i="69"/>
  <c r="U114" i="69"/>
  <c r="I39" i="69"/>
  <c r="J39" i="69" s="1"/>
  <c r="AG37" i="69"/>
  <c r="AR37" i="69" s="1"/>
  <c r="AG26" i="69"/>
  <c r="AR26" i="69"/>
  <c r="AD138" i="69"/>
  <c r="U136" i="69"/>
  <c r="AG81" i="69"/>
  <c r="AR81" i="69"/>
  <c r="O135" i="69"/>
  <c r="O153" i="69"/>
  <c r="L88" i="69"/>
  <c r="U34" i="69"/>
  <c r="AN34" i="69" s="1"/>
  <c r="I134" i="69"/>
  <c r="AG179" i="69"/>
  <c r="O41" i="69"/>
  <c r="AL41" i="69" s="1"/>
  <c r="AG74" i="69"/>
  <c r="AR74" i="69" s="1"/>
  <c r="U78" i="69"/>
  <c r="AD133" i="69"/>
  <c r="R70" i="69"/>
  <c r="AD51" i="69"/>
  <c r="U132" i="69"/>
  <c r="AA56" i="69"/>
  <c r="X104" i="69"/>
  <c r="U74" i="69"/>
  <c r="AA107" i="69"/>
  <c r="O176" i="69"/>
  <c r="U55" i="69"/>
  <c r="I146" i="69"/>
  <c r="J146" i="69" s="1"/>
  <c r="AD33" i="69"/>
  <c r="AQ33" i="69" s="1"/>
  <c r="R180" i="69"/>
  <c r="AA118" i="69"/>
  <c r="AA39" i="69"/>
  <c r="AP39" i="69"/>
  <c r="O89" i="69"/>
  <c r="L108" i="69"/>
  <c r="X36" i="69"/>
  <c r="O146" i="69"/>
  <c r="L85" i="69"/>
  <c r="L74" i="69"/>
  <c r="O197" i="69"/>
  <c r="L130" i="69"/>
  <c r="AA165" i="69"/>
  <c r="L56" i="69"/>
  <c r="AA50" i="69"/>
  <c r="AP50" i="69" s="1"/>
  <c r="AD53" i="69"/>
  <c r="AQ53" i="69"/>
  <c r="O122" i="69"/>
  <c r="L168" i="69"/>
  <c r="R142" i="69"/>
  <c r="U96" i="69"/>
  <c r="AG57" i="69"/>
  <c r="X87" i="69"/>
  <c r="I50" i="69"/>
  <c r="AJ50" i="69"/>
  <c r="O136" i="69"/>
  <c r="L58" i="69"/>
  <c r="I170" i="69"/>
  <c r="O158" i="69"/>
  <c r="AG146" i="69"/>
  <c r="AD144" i="69"/>
  <c r="I174" i="69"/>
  <c r="J174" i="69"/>
  <c r="M174" i="69" s="1"/>
  <c r="N174" i="69" s="1"/>
  <c r="L137" i="69"/>
  <c r="AD126" i="69"/>
  <c r="O77" i="69"/>
  <c r="U147" i="69"/>
  <c r="AA73" i="69"/>
  <c r="AG121" i="69"/>
  <c r="AD188" i="69"/>
  <c r="AA27" i="69"/>
  <c r="R195" i="69"/>
  <c r="L97" i="69"/>
  <c r="AG73" i="69"/>
  <c r="AR73" i="69" s="1"/>
  <c r="R114" i="69"/>
  <c r="AD94" i="69"/>
  <c r="AA154" i="69"/>
  <c r="U164" i="69"/>
  <c r="I35" i="69"/>
  <c r="J35" i="69"/>
  <c r="K35" i="69" s="1"/>
  <c r="U92" i="69"/>
  <c r="AG95" i="69"/>
  <c r="U69" i="69"/>
  <c r="AA115" i="69"/>
  <c r="AG22" i="69"/>
  <c r="AR22" i="69" s="1"/>
  <c r="AG102" i="69"/>
  <c r="L49" i="69"/>
  <c r="O22" i="69"/>
  <c r="AL22" i="69" s="1"/>
  <c r="AA150" i="69"/>
  <c r="R152" i="69"/>
  <c r="U112" i="69"/>
  <c r="U174" i="69"/>
  <c r="R198" i="69"/>
  <c r="AM198" i="69" s="1"/>
  <c r="I115" i="69"/>
  <c r="L89" i="69"/>
  <c r="AA142" i="69"/>
  <c r="AA200" i="69"/>
  <c r="I75" i="69"/>
  <c r="J75" i="69" s="1"/>
  <c r="L190" i="69"/>
  <c r="O24" i="69"/>
  <c r="L194" i="69"/>
  <c r="R23" i="69"/>
  <c r="I22" i="69"/>
  <c r="X53" i="69"/>
  <c r="AO53" i="69" s="1"/>
  <c r="R140" i="69"/>
  <c r="AM140" i="69" s="1"/>
  <c r="I96" i="69"/>
  <c r="J96" i="69" s="1"/>
  <c r="AA38" i="69"/>
  <c r="R85" i="69"/>
  <c r="I113" i="69"/>
  <c r="I159" i="69"/>
  <c r="AD114" i="69"/>
  <c r="R27" i="69"/>
  <c r="AM27" i="69" s="1"/>
  <c r="O194" i="69"/>
  <c r="X184" i="69"/>
  <c r="O45" i="69"/>
  <c r="AL45" i="69" s="1"/>
  <c r="AD22" i="69"/>
  <c r="AQ22" i="69" s="1"/>
  <c r="L18" i="69"/>
  <c r="AG18" i="69"/>
  <c r="AR18" i="69"/>
  <c r="AA33" i="69"/>
  <c r="AA188" i="69"/>
  <c r="L145" i="69"/>
  <c r="AK145" i="69"/>
  <c r="X139" i="69"/>
  <c r="AA170" i="69"/>
  <c r="X52" i="69"/>
  <c r="O75" i="69"/>
  <c r="X25" i="69"/>
  <c r="AO25" i="69" s="1"/>
  <c r="L100" i="69"/>
  <c r="M100" i="69"/>
  <c r="AD136" i="69"/>
  <c r="AA119" i="69"/>
  <c r="X98" i="69"/>
  <c r="R172" i="69"/>
  <c r="AM172" i="69" s="1"/>
  <c r="I125" i="69"/>
  <c r="O177" i="69"/>
  <c r="I197" i="69"/>
  <c r="J197" i="69" s="1"/>
  <c r="AD98" i="69"/>
  <c r="O25" i="69"/>
  <c r="L131" i="69"/>
  <c r="O73" i="69"/>
  <c r="I141" i="69"/>
  <c r="J141" i="69" s="1"/>
  <c r="X46" i="69"/>
  <c r="AO46" i="69"/>
  <c r="O156" i="69"/>
  <c r="I114" i="69"/>
  <c r="J114" i="69" s="1"/>
  <c r="K114" i="69" s="1"/>
  <c r="AD132" i="69"/>
  <c r="AA26" i="69"/>
  <c r="AP26" i="69" s="1"/>
  <c r="AD101" i="69"/>
  <c r="AD187" i="69"/>
  <c r="AA111" i="69"/>
  <c r="AG50" i="69"/>
  <c r="AR50" i="69" s="1"/>
  <c r="AD52" i="69"/>
  <c r="AQ52" i="69"/>
  <c r="R34" i="69"/>
  <c r="AM34" i="69"/>
  <c r="O178" i="69"/>
  <c r="AA145" i="69"/>
  <c r="AG79" i="69"/>
  <c r="AR79" i="69" s="1"/>
  <c r="AG119" i="69"/>
  <c r="AG196" i="69"/>
  <c r="I158" i="69"/>
  <c r="O48" i="69"/>
  <c r="AL48" i="69" s="1"/>
  <c r="O179" i="69"/>
  <c r="AA54" i="69"/>
  <c r="X27" i="69"/>
  <c r="AO27" i="69" s="1"/>
  <c r="X182" i="69"/>
  <c r="AD79" i="69"/>
  <c r="U117" i="69"/>
  <c r="AD157" i="69"/>
  <c r="AD163" i="69"/>
  <c r="AA100" i="69"/>
  <c r="AD31" i="69"/>
  <c r="U189" i="69"/>
  <c r="I84" i="69"/>
  <c r="AJ84" i="69" s="1"/>
  <c r="R106" i="69"/>
  <c r="I131" i="69"/>
  <c r="J131" i="69"/>
  <c r="K131" i="69" s="1"/>
  <c r="AG69" i="69"/>
  <c r="O130" i="69"/>
  <c r="AD186" i="69"/>
  <c r="AD69" i="69"/>
  <c r="L128" i="69"/>
  <c r="U130" i="69"/>
  <c r="U131" i="69"/>
  <c r="R187" i="69"/>
  <c r="I171" i="69"/>
  <c r="AA114" i="69"/>
  <c r="O98" i="69"/>
  <c r="R135" i="69"/>
  <c r="AG183" i="69"/>
  <c r="X115" i="69"/>
  <c r="AD48" i="69"/>
  <c r="X35" i="69"/>
  <c r="AO35" i="69" s="1"/>
  <c r="AD84" i="69"/>
  <c r="AQ84" i="69"/>
  <c r="I149" i="69"/>
  <c r="AG178" i="69"/>
  <c r="R157" i="69"/>
  <c r="L193" i="69"/>
  <c r="M193" i="69" s="1"/>
  <c r="U58" i="69"/>
  <c r="AN58" i="69"/>
  <c r="AG176" i="69"/>
  <c r="AA155" i="69"/>
  <c r="I110" i="69"/>
  <c r="J110" i="69" s="1"/>
  <c r="K110" i="69" s="1"/>
  <c r="AG32" i="69"/>
  <c r="AR32" i="69" s="1"/>
  <c r="R76" i="69"/>
  <c r="O155" i="69"/>
  <c r="AA180" i="69"/>
  <c r="U183" i="69"/>
  <c r="AG85" i="69"/>
  <c r="AR85" i="69" s="1"/>
  <c r="I106" i="69"/>
  <c r="J106" i="69" s="1"/>
  <c r="AA146" i="69"/>
  <c r="U195" i="69"/>
  <c r="AA158" i="69"/>
  <c r="AA116" i="69"/>
  <c r="O125" i="69"/>
  <c r="AA141" i="69"/>
  <c r="AG39" i="69"/>
  <c r="AR39" i="69" s="1"/>
  <c r="L83" i="69"/>
  <c r="U125" i="69"/>
  <c r="AA93" i="69"/>
  <c r="R161" i="69"/>
  <c r="U199" i="69"/>
  <c r="O36" i="69"/>
  <c r="AL36" i="69"/>
  <c r="U91" i="69"/>
  <c r="L138" i="69"/>
  <c r="AD32" i="69"/>
  <c r="AQ32" i="69"/>
  <c r="O110" i="69"/>
  <c r="AD155" i="69"/>
  <c r="AD54" i="69"/>
  <c r="AG130" i="69"/>
  <c r="AG160" i="69"/>
  <c r="X131" i="69"/>
  <c r="R41" i="69"/>
  <c r="R120" i="69"/>
  <c r="AA47" i="69"/>
  <c r="AA187" i="69"/>
  <c r="AD56" i="69"/>
  <c r="AG161" i="69"/>
  <c r="AD152" i="69"/>
  <c r="AD35" i="69"/>
  <c r="L115" i="69"/>
  <c r="AG136" i="69"/>
  <c r="U56" i="69"/>
  <c r="AA136" i="69"/>
  <c r="U120" i="69"/>
  <c r="I189" i="69"/>
  <c r="U33" i="69"/>
  <c r="AN33" i="69"/>
  <c r="R138" i="69"/>
  <c r="R190" i="69"/>
  <c r="U53" i="69"/>
  <c r="I33" i="69"/>
  <c r="L72" i="69"/>
  <c r="L149" i="69"/>
  <c r="X197" i="69"/>
  <c r="X110" i="69"/>
  <c r="O188" i="69"/>
  <c r="U137" i="69"/>
  <c r="AG193" i="69"/>
  <c r="I144" i="69"/>
  <c r="R126" i="69"/>
  <c r="X132" i="69"/>
  <c r="I165" i="69"/>
  <c r="J165" i="69"/>
  <c r="AG125" i="69"/>
  <c r="O190" i="69"/>
  <c r="O117" i="69"/>
  <c r="L96" i="69"/>
  <c r="U43" i="69"/>
  <c r="I81" i="69"/>
  <c r="J81" i="69" s="1"/>
  <c r="AD81" i="69"/>
  <c r="AQ81" i="69" s="1"/>
  <c r="AA103" i="69"/>
  <c r="U49" i="69"/>
  <c r="X128" i="69"/>
  <c r="AG109" i="69"/>
  <c r="X45" i="69"/>
  <c r="AO45" i="69"/>
  <c r="AA112" i="69"/>
  <c r="AD170" i="69"/>
  <c r="U124" i="69"/>
  <c r="O83" i="69"/>
  <c r="AD29" i="69"/>
  <c r="O202" i="69"/>
  <c r="AD174" i="69"/>
  <c r="R199" i="69"/>
  <c r="AM199" i="69" s="1"/>
  <c r="I46" i="69"/>
  <c r="AG199" i="69"/>
  <c r="AD171" i="69"/>
  <c r="AG129" i="69"/>
  <c r="I153" i="69"/>
  <c r="O138" i="69"/>
  <c r="U140" i="69"/>
  <c r="AA31" i="69"/>
  <c r="AD146" i="69"/>
  <c r="AA19" i="69"/>
  <c r="AP19" i="69"/>
  <c r="I182" i="69"/>
  <c r="J182" i="69"/>
  <c r="K182" i="69" s="1"/>
  <c r="X119" i="69"/>
  <c r="R185" i="69"/>
  <c r="AG30" i="69"/>
  <c r="L158" i="69"/>
  <c r="L93" i="69"/>
  <c r="O168" i="69"/>
  <c r="O69" i="69"/>
  <c r="AA161" i="69"/>
  <c r="L35" i="69"/>
  <c r="AK35" i="69" s="1"/>
  <c r="AA49" i="69"/>
  <c r="AG172" i="69"/>
  <c r="L165" i="69"/>
  <c r="AG20" i="69"/>
  <c r="AR20" i="69"/>
  <c r="AA130" i="69"/>
  <c r="AA35" i="69"/>
  <c r="AP35" i="69" s="1"/>
  <c r="AA101" i="69"/>
  <c r="AA104" i="69"/>
  <c r="AA175" i="69"/>
  <c r="X121" i="69"/>
  <c r="X73" i="69"/>
  <c r="AO73" i="69" s="1"/>
  <c r="R169" i="69"/>
  <c r="AD122" i="69"/>
  <c r="AD47" i="69"/>
  <c r="AQ47" i="69" s="1"/>
  <c r="AD161" i="69"/>
  <c r="X81" i="69"/>
  <c r="AO81" i="69"/>
  <c r="O192" i="69"/>
  <c r="X193" i="69"/>
  <c r="I18" i="69"/>
  <c r="AD18" i="69"/>
  <c r="AQ18" i="69" s="1"/>
  <c r="L20" i="69"/>
  <c r="U18" i="69"/>
  <c r="L118" i="69"/>
  <c r="R154" i="69"/>
  <c r="AA23" i="69"/>
  <c r="AP23" i="69" s="1"/>
  <c r="L201" i="69"/>
  <c r="AA72" i="69"/>
  <c r="AP72" i="69"/>
  <c r="L161" i="69"/>
  <c r="U198" i="69"/>
  <c r="AG135" i="69"/>
  <c r="AA193" i="69"/>
  <c r="I136" i="69"/>
  <c r="AD37" i="69"/>
  <c r="U162" i="69"/>
  <c r="I147" i="69"/>
  <c r="J147" i="69" s="1"/>
  <c r="K147" i="69" s="1"/>
  <c r="U194" i="69"/>
  <c r="I49" i="69"/>
  <c r="AA77" i="69"/>
  <c r="AP77" i="69" s="1"/>
  <c r="X199" i="69"/>
  <c r="L148" i="69"/>
  <c r="M148" i="69" s="1"/>
  <c r="AG70" i="69"/>
  <c r="AG184" i="69"/>
  <c r="AG55" i="69"/>
  <c r="AR55" i="69"/>
  <c r="I88" i="69"/>
  <c r="R84" i="69"/>
  <c r="U177" i="69"/>
  <c r="X47" i="69"/>
  <c r="AO47" i="69" s="1"/>
  <c r="AD158" i="69"/>
  <c r="R118" i="69"/>
  <c r="X124" i="69"/>
  <c r="U97" i="69"/>
  <c r="L155" i="69"/>
  <c r="AA162" i="69"/>
  <c r="X56" i="69"/>
  <c r="AO56" i="69" s="1"/>
  <c r="L48" i="69"/>
  <c r="L181" i="69"/>
  <c r="AK181" i="69" s="1"/>
  <c r="U123" i="69"/>
  <c r="X201" i="69"/>
  <c r="L92" i="69"/>
  <c r="X163" i="69"/>
  <c r="U149" i="69"/>
  <c r="O27" i="69"/>
  <c r="U141" i="69"/>
  <c r="O185" i="69"/>
  <c r="R28" i="69"/>
  <c r="AM28" i="69" s="1"/>
  <c r="AD153" i="69"/>
  <c r="AG41" i="69"/>
  <c r="AR41" i="69" s="1"/>
  <c r="AG6" i="69"/>
  <c r="AR6" i="69" s="1"/>
  <c r="O43" i="69"/>
  <c r="AG126" i="69"/>
  <c r="X138" i="69"/>
  <c r="R51" i="69"/>
  <c r="AM51" i="69" s="1"/>
  <c r="L33" i="69"/>
  <c r="R111" i="69"/>
  <c r="AD38" i="69"/>
  <c r="AQ38" i="69" s="1"/>
  <c r="I51" i="69"/>
  <c r="AJ51" i="69" s="1"/>
  <c r="AG115" i="69"/>
  <c r="O148" i="69"/>
  <c r="O159" i="69"/>
  <c r="AG117" i="69"/>
  <c r="U94" i="69"/>
  <c r="O128" i="69"/>
  <c r="X79" i="69"/>
  <c r="AO79" i="69" s="1"/>
  <c r="AD135" i="69"/>
  <c r="R182" i="69"/>
  <c r="R181" i="69"/>
  <c r="U102" i="69"/>
  <c r="U70" i="69"/>
  <c r="AN70" i="69" s="1"/>
  <c r="AA152" i="69"/>
  <c r="R42" i="69"/>
  <c r="O119" i="69"/>
  <c r="X190" i="69"/>
  <c r="AA147" i="69"/>
  <c r="R74" i="69"/>
  <c r="U170" i="69"/>
  <c r="U155" i="69"/>
  <c r="X145" i="69"/>
  <c r="I44" i="69"/>
  <c r="AD185" i="69"/>
  <c r="X159" i="69"/>
  <c r="I166" i="69"/>
  <c r="J166" i="69" s="1"/>
  <c r="M166" i="69" s="1"/>
  <c r="AG151" i="69"/>
  <c r="I192" i="69"/>
  <c r="J192" i="69" s="1"/>
  <c r="I99" i="69"/>
  <c r="R179" i="69"/>
  <c r="U87" i="69"/>
  <c r="X146" i="69"/>
  <c r="O151" i="69"/>
  <c r="AL151" i="69" s="1"/>
  <c r="R202" i="69"/>
  <c r="O51" i="69"/>
  <c r="AL51" i="69"/>
  <c r="L185" i="69"/>
  <c r="AD55" i="69"/>
  <c r="AQ55" i="69" s="1"/>
  <c r="L162" i="69"/>
  <c r="AA108" i="69"/>
  <c r="U106" i="69"/>
  <c r="U28" i="69"/>
  <c r="AN28" i="69"/>
  <c r="AD156" i="69"/>
  <c r="R105" i="69"/>
  <c r="U113" i="69"/>
  <c r="I19" i="69"/>
  <c r="J19" i="69" s="1"/>
  <c r="L90" i="69"/>
  <c r="AG142" i="69"/>
  <c r="L126" i="69"/>
  <c r="X100" i="69"/>
  <c r="O105" i="69"/>
  <c r="L102" i="69"/>
  <c r="AK102" i="69" s="1"/>
  <c r="AA156" i="69"/>
  <c r="I168" i="69"/>
  <c r="U24" i="69"/>
  <c r="L123" i="69"/>
  <c r="M123" i="69" s="1"/>
  <c r="L110" i="69"/>
  <c r="X192" i="69"/>
  <c r="AD121" i="69"/>
  <c r="AD177" i="69"/>
  <c r="L167" i="69"/>
  <c r="X109" i="69"/>
  <c r="R129" i="69"/>
  <c r="X186" i="69"/>
  <c r="O162" i="69"/>
  <c r="U139" i="69"/>
  <c r="O139" i="69"/>
  <c r="L147" i="69"/>
  <c r="AK147" i="69" s="1"/>
  <c r="R125" i="69"/>
  <c r="AM125" i="69" s="1"/>
  <c r="O92" i="69"/>
  <c r="AG100" i="69"/>
  <c r="U193" i="69"/>
  <c r="L113" i="69"/>
  <c r="AD193" i="69"/>
  <c r="I28" i="69"/>
  <c r="AJ28" i="69" s="1"/>
  <c r="X133" i="69"/>
  <c r="U85" i="69"/>
  <c r="AD196" i="69"/>
  <c r="AD182" i="69"/>
  <c r="R200" i="69"/>
  <c r="L121" i="69"/>
  <c r="R141" i="69"/>
  <c r="R99" i="69"/>
  <c r="I188" i="69"/>
  <c r="L154" i="69"/>
  <c r="X44" i="69"/>
  <c r="AO44" i="69"/>
  <c r="AD118" i="69"/>
  <c r="AA75" i="69"/>
  <c r="AP75" i="69" s="1"/>
  <c r="I69" i="69"/>
  <c r="J69" i="69" s="1"/>
  <c r="M69" i="69" s="1"/>
  <c r="R184" i="69"/>
  <c r="AA184" i="69"/>
  <c r="R21" i="69"/>
  <c r="AA80" i="69"/>
  <c r="AP80" i="69" s="1"/>
  <c r="AG169" i="69"/>
  <c r="AG148" i="69"/>
  <c r="X21" i="69"/>
  <c r="AO21" i="69" s="1"/>
  <c r="X134" i="69"/>
  <c r="I86" i="69"/>
  <c r="AD88" i="69"/>
  <c r="AG49" i="69"/>
  <c r="AR49" i="69" s="1"/>
  <c r="I94" i="69"/>
  <c r="O93" i="69"/>
  <c r="R149" i="69"/>
  <c r="O137" i="69"/>
  <c r="AG58" i="69"/>
  <c r="AR58" i="69"/>
  <c r="AA168" i="69"/>
  <c r="U179" i="69"/>
  <c r="L152" i="69"/>
  <c r="AD159" i="69"/>
  <c r="R80" i="69"/>
  <c r="U37" i="69"/>
  <c r="AN37" i="69" s="1"/>
  <c r="X148" i="69"/>
  <c r="AG108" i="69"/>
  <c r="I187" i="69"/>
  <c r="J187" i="69" s="1"/>
  <c r="K187" i="69" s="1"/>
  <c r="L38" i="69"/>
  <c r="R93" i="69"/>
  <c r="AG164" i="69"/>
  <c r="O170" i="69"/>
  <c r="AG23" i="69"/>
  <c r="AR23" i="69"/>
  <c r="AA32" i="69"/>
  <c r="AA96" i="69"/>
  <c r="L101" i="69"/>
  <c r="O72" i="69"/>
  <c r="O169" i="69"/>
  <c r="AG145" i="69"/>
  <c r="L142" i="69"/>
  <c r="M142" i="69" s="1"/>
  <c r="N142" i="69" s="1"/>
  <c r="U57" i="69"/>
  <c r="AN57" i="69"/>
  <c r="O121" i="69"/>
  <c r="AD21" i="69"/>
  <c r="U23" i="69"/>
  <c r="AN23" i="69" s="1"/>
  <c r="AA163" i="69"/>
  <c r="AA45" i="69"/>
  <c r="AP45" i="69" s="1"/>
  <c r="AG91" i="69"/>
  <c r="R163" i="69"/>
  <c r="X158" i="69"/>
  <c r="R39" i="69"/>
  <c r="AM39" i="69" s="1"/>
  <c r="R101" i="69"/>
  <c r="U21" i="69"/>
  <c r="AN21" i="69" s="1"/>
  <c r="U20" i="69"/>
  <c r="AN20" i="69"/>
  <c r="AD49" i="69"/>
  <c r="AD181" i="69"/>
  <c r="AD109" i="69"/>
  <c r="O140" i="69"/>
  <c r="AL140" i="69" s="1"/>
  <c r="I161" i="69"/>
  <c r="J161" i="69" s="1"/>
  <c r="K161" i="69" s="1"/>
  <c r="AG88" i="69"/>
  <c r="R47" i="69"/>
  <c r="AM47" i="69" s="1"/>
  <c r="R90" i="69"/>
  <c r="O6" i="69"/>
  <c r="AL6" i="69"/>
  <c r="U202" i="69"/>
  <c r="AG197" i="69"/>
  <c r="X142" i="69"/>
  <c r="I157" i="69"/>
  <c r="J157" i="69" s="1"/>
  <c r="K157" i="69" s="1"/>
  <c r="U48" i="69"/>
  <c r="AN48" i="69"/>
  <c r="AD34" i="69"/>
  <c r="AQ34" i="69"/>
  <c r="O164" i="69"/>
  <c r="AL164" i="69"/>
  <c r="L143" i="69"/>
  <c r="L127" i="69"/>
  <c r="AA186" i="69"/>
  <c r="I118" i="69"/>
  <c r="R147" i="69"/>
  <c r="AG77" i="69"/>
  <c r="AR77" i="69" s="1"/>
  <c r="AA153" i="69"/>
  <c r="AD141" i="69"/>
  <c r="U153" i="69"/>
  <c r="R194" i="69"/>
  <c r="X74" i="69"/>
  <c r="AO74" i="69" s="1"/>
  <c r="L111" i="69"/>
  <c r="AA21" i="69"/>
  <c r="AP21" i="69"/>
  <c r="O34" i="69"/>
  <c r="AL34" i="69" s="1"/>
  <c r="AA124" i="69"/>
  <c r="I117" i="69"/>
  <c r="J117" i="69" s="1"/>
  <c r="K117" i="69" s="1"/>
  <c r="I183" i="69"/>
  <c r="AD120" i="69"/>
  <c r="AG33" i="69"/>
  <c r="AR33" i="69" s="1"/>
  <c r="L132" i="69"/>
  <c r="L191" i="69"/>
  <c r="I151" i="69"/>
  <c r="AA105" i="69"/>
  <c r="U185" i="69"/>
  <c r="I48" i="69"/>
  <c r="X179" i="69"/>
  <c r="L153" i="69"/>
  <c r="AA44" i="69"/>
  <c r="AP44" i="69"/>
  <c r="U19" i="69"/>
  <c r="AN19" i="69"/>
  <c r="AA201" i="69"/>
  <c r="R176" i="69"/>
  <c r="L114" i="69"/>
  <c r="AD30" i="69"/>
  <c r="X180" i="69"/>
  <c r="I82" i="69"/>
  <c r="AD74" i="69"/>
  <c r="O123" i="69"/>
  <c r="U142" i="69"/>
  <c r="I89" i="69"/>
  <c r="J89" i="69" s="1"/>
  <c r="R119" i="69"/>
  <c r="AD131" i="69"/>
  <c r="O33" i="69"/>
  <c r="U129" i="69"/>
  <c r="O102" i="69"/>
  <c r="AL102" i="69" s="1"/>
  <c r="I133" i="69"/>
  <c r="J133" i="69" s="1"/>
  <c r="K133" i="69" s="1"/>
  <c r="AA198" i="69"/>
  <c r="L184" i="69"/>
  <c r="X55" i="69"/>
  <c r="AO55" i="69"/>
  <c r="R189" i="69"/>
  <c r="I178" i="69"/>
  <c r="I143" i="69"/>
  <c r="J143" i="69"/>
  <c r="K143" i="69" s="1"/>
  <c r="AG149" i="69"/>
  <c r="AA143" i="69"/>
  <c r="X91" i="69"/>
  <c r="R35" i="69"/>
  <c r="AM35" i="69" s="1"/>
  <c r="AG177" i="69"/>
  <c r="AD202" i="69"/>
  <c r="X160" i="69"/>
  <c r="L99" i="69"/>
  <c r="I132" i="69"/>
  <c r="J132" i="69"/>
  <c r="AA98" i="69"/>
  <c r="X102" i="69"/>
  <c r="L87" i="69"/>
  <c r="O84" i="69"/>
  <c r="AL84" i="69"/>
  <c r="X106" i="69"/>
  <c r="R136" i="69"/>
  <c r="L41" i="69"/>
  <c r="R137" i="69"/>
  <c r="AG76" i="69"/>
  <c r="AR76" i="69"/>
  <c r="L47" i="69"/>
  <c r="I74" i="69"/>
  <c r="AD110" i="69"/>
  <c r="X191" i="69"/>
  <c r="AG194" i="69"/>
  <c r="O113" i="69"/>
  <c r="X117" i="69"/>
  <c r="U190" i="69"/>
  <c r="I58" i="69"/>
  <c r="AG156" i="69"/>
  <c r="AA46" i="69"/>
  <c r="AP46" i="69" s="1"/>
  <c r="U145" i="69"/>
  <c r="AA166" i="69"/>
  <c r="R123" i="69"/>
  <c r="L177" i="69"/>
  <c r="L202" i="69"/>
  <c r="R37" i="69"/>
  <c r="AM37" i="69" s="1"/>
  <c r="X40" i="69"/>
  <c r="AO40" i="69" s="1"/>
  <c r="AG90" i="69"/>
  <c r="AG52" i="69"/>
  <c r="X90" i="69"/>
  <c r="L157" i="69"/>
  <c r="AA189" i="69"/>
  <c r="X136" i="69"/>
  <c r="R48" i="69"/>
  <c r="AM48" i="69" s="1"/>
  <c r="R102" i="69"/>
  <c r="AM102" i="69" s="1"/>
  <c r="I21" i="69"/>
  <c r="AJ21" i="69" s="1"/>
  <c r="AG54" i="69"/>
  <c r="U89" i="69"/>
  <c r="AG48" i="69"/>
  <c r="AR48" i="69" s="1"/>
  <c r="I41" i="69"/>
  <c r="J41" i="69" s="1"/>
  <c r="K41" i="69" s="1"/>
  <c r="U201" i="69"/>
  <c r="O50" i="69"/>
  <c r="AL50" i="69" s="1"/>
  <c r="X28" i="69"/>
  <c r="AO28" i="69" s="1"/>
  <c r="AG186" i="69"/>
  <c r="AD90" i="69"/>
  <c r="AD200" i="69"/>
  <c r="O20" i="69"/>
  <c r="AL20" i="69"/>
  <c r="X54" i="69"/>
  <c r="AO54" i="69"/>
  <c r="U150" i="69"/>
  <c r="O91" i="69"/>
  <c r="AG46" i="69"/>
  <c r="AR46" i="69" s="1"/>
  <c r="R104" i="69"/>
  <c r="AG34" i="69"/>
  <c r="AR34" i="69" s="1"/>
  <c r="AD115" i="69"/>
  <c r="I191" i="69"/>
  <c r="X76" i="69"/>
  <c r="AO76" i="69" s="1"/>
  <c r="I78" i="69"/>
  <c r="L106" i="69"/>
  <c r="X22" i="69"/>
  <c r="AO22" i="69" s="1"/>
  <c r="O88" i="69"/>
  <c r="I73" i="69"/>
  <c r="J73" i="69"/>
  <c r="K73" i="69" s="1"/>
  <c r="AA76" i="69"/>
  <c r="AP76" i="69" s="1"/>
  <c r="AG200" i="69"/>
  <c r="U47" i="69"/>
  <c r="AD191" i="69"/>
  <c r="AD20" i="69"/>
  <c r="AQ20" i="69"/>
  <c r="X51" i="69"/>
  <c r="R171" i="69"/>
  <c r="R151" i="69"/>
  <c r="AM151" i="69"/>
  <c r="AG56" i="69"/>
  <c r="AR56" i="69" s="1"/>
  <c r="AD128" i="69"/>
  <c r="O132" i="69"/>
  <c r="U188" i="69"/>
  <c r="AG155" i="69"/>
  <c r="I148" i="69"/>
  <c r="J148" i="69"/>
  <c r="I101" i="69"/>
  <c r="J101" i="69" s="1"/>
  <c r="AD162" i="69"/>
  <c r="AD129" i="69"/>
  <c r="X170" i="69"/>
  <c r="L164" i="69"/>
  <c r="L134" i="69"/>
  <c r="R88" i="69"/>
  <c r="I138" i="69"/>
  <c r="J138" i="69"/>
  <c r="I70" i="69"/>
  <c r="I79" i="69"/>
  <c r="J79" i="69" s="1"/>
  <c r="K79" i="69" s="1"/>
  <c r="O112" i="69"/>
  <c r="U144" i="69"/>
  <c r="X176" i="69"/>
  <c r="I128" i="69"/>
  <c r="J128" i="69"/>
  <c r="R19" i="69"/>
  <c r="AM19" i="69"/>
  <c r="AG99" i="69"/>
  <c r="L29" i="69"/>
  <c r="AG111" i="69"/>
  <c r="AA109" i="69"/>
  <c r="I6" i="69"/>
  <c r="AJ6" i="69"/>
  <c r="U178" i="69"/>
  <c r="AA43" i="69"/>
  <c r="AJ14" i="69"/>
  <c r="AD50" i="69"/>
  <c r="I122" i="69"/>
  <c r="U42" i="69"/>
  <c r="AN42" i="69" s="1"/>
  <c r="U128" i="69"/>
  <c r="O17" i="69"/>
  <c r="I15" i="69"/>
  <c r="AG14" i="69"/>
  <c r="AR14" i="69" s="1"/>
  <c r="U163" i="69"/>
  <c r="AA70" i="69"/>
  <c r="AP70" i="69" s="1"/>
  <c r="U105" i="69"/>
  <c r="L75" i="69"/>
  <c r="X97" i="69"/>
  <c r="L199" i="69"/>
  <c r="AK199" i="69" s="1"/>
  <c r="R52" i="69"/>
  <c r="AM52" i="69" s="1"/>
  <c r="I80" i="69"/>
  <c r="X94" i="69"/>
  <c r="X19" i="69"/>
  <c r="AO19" i="69" s="1"/>
  <c r="X171" i="69"/>
  <c r="U80" i="69"/>
  <c r="AN80" i="69" s="1"/>
  <c r="L28" i="69"/>
  <c r="AK28" i="69"/>
  <c r="R89" i="69"/>
  <c r="X20" i="69"/>
  <c r="AO20" i="69" s="1"/>
  <c r="X18" i="69"/>
  <c r="AO18" i="69" s="1"/>
  <c r="AA40" i="69"/>
  <c r="L86" i="69"/>
  <c r="R54" i="69"/>
  <c r="AM54" i="69"/>
  <c r="R81" i="69"/>
  <c r="X127" i="69"/>
  <c r="AG86" i="69"/>
  <c r="L26" i="69"/>
  <c r="AK26" i="69" s="1"/>
  <c r="AD39" i="69"/>
  <c r="O26" i="69"/>
  <c r="AL26" i="69"/>
  <c r="U25" i="69"/>
  <c r="AG17" i="69"/>
  <c r="AR17" i="69" s="1"/>
  <c r="X24" i="69"/>
  <c r="AO24" i="69" s="1"/>
  <c r="U26" i="69"/>
  <c r="AN26" i="69" s="1"/>
  <c r="R17" i="69"/>
  <c r="AM17" i="69" s="1"/>
  <c r="U41" i="69"/>
  <c r="AN41" i="69"/>
  <c r="AA20" i="69"/>
  <c r="AP20" i="69"/>
  <c r="AG139" i="69"/>
  <c r="AA58" i="69"/>
  <c r="AP58" i="69" s="1"/>
  <c r="AG107" i="69"/>
  <c r="AA134" i="69"/>
  <c r="AG195" i="69"/>
  <c r="AA167" i="69"/>
  <c r="R18" i="69"/>
  <c r="O173" i="69"/>
  <c r="R167" i="69"/>
  <c r="AA24" i="69"/>
  <c r="U16" i="69"/>
  <c r="AN16" i="69" s="1"/>
  <c r="L105" i="69"/>
  <c r="O15" i="69"/>
  <c r="AL15" i="69"/>
  <c r="AD113" i="69"/>
  <c r="AA113" i="69"/>
  <c r="L17" i="69"/>
  <c r="AG44" i="69"/>
  <c r="AR44" i="69" s="1"/>
  <c r="U119" i="69"/>
  <c r="X6" i="69"/>
  <c r="AA97" i="69"/>
  <c r="X105" i="69"/>
  <c r="AA83" i="69"/>
  <c r="AP83" i="69" s="1"/>
  <c r="AG24" i="69"/>
  <c r="AR24" i="69" s="1"/>
  <c r="X174" i="69"/>
  <c r="R15" i="69"/>
  <c r="I173" i="69"/>
  <c r="J173" i="69" s="1"/>
  <c r="AA117" i="69"/>
  <c r="AG105" i="69"/>
  <c r="AD19" i="69"/>
  <c r="R20" i="69"/>
  <c r="AM20" i="69"/>
  <c r="L159" i="69"/>
  <c r="O35" i="69"/>
  <c r="AL35" i="69" s="1"/>
  <c r="U175" i="69"/>
  <c r="I92" i="69"/>
  <c r="J92" i="69"/>
  <c r="K92" i="69" s="1"/>
  <c r="AG19" i="69"/>
  <c r="X112" i="69"/>
  <c r="U192" i="69"/>
  <c r="AD105" i="69"/>
  <c r="X14" i="69"/>
  <c r="U186" i="69"/>
  <c r="R110" i="69"/>
  <c r="U171" i="69"/>
  <c r="AD116" i="69"/>
  <c r="X175" i="69"/>
  <c r="AG80" i="69"/>
  <c r="AR80" i="69" s="1"/>
  <c r="O114" i="69"/>
  <c r="L94" i="69"/>
  <c r="O55" i="69"/>
  <c r="AL55" i="69" s="1"/>
  <c r="U39" i="69"/>
  <c r="L37" i="69"/>
  <c r="AK37" i="69"/>
  <c r="O97" i="69"/>
  <c r="O32" i="69"/>
  <c r="AL32" i="69" s="1"/>
  <c r="I20" i="69"/>
  <c r="J20" i="69"/>
  <c r="O99" i="69"/>
  <c r="X164" i="69"/>
  <c r="L19" i="69"/>
  <c r="AK19" i="69"/>
  <c r="AD143" i="69"/>
  <c r="O165" i="69"/>
  <c r="X41" i="69"/>
  <c r="AO41" i="69"/>
  <c r="U90" i="69"/>
  <c r="I105" i="69"/>
  <c r="J105" i="69" s="1"/>
  <c r="K105" i="69" s="1"/>
  <c r="AA8" i="69"/>
  <c r="AP8" i="69" s="1"/>
  <c r="X9" i="69"/>
  <c r="AO9" i="69"/>
  <c r="AJ8" i="69"/>
  <c r="AM7" i="69"/>
  <c r="AJ9" i="69"/>
  <c r="AP10" i="69"/>
  <c r="AN9" i="69"/>
  <c r="AR70" i="69"/>
  <c r="AO36" i="69"/>
  <c r="AN74" i="69"/>
  <c r="AP82" i="69"/>
  <c r="AL28" i="69"/>
  <c r="AQ75" i="69"/>
  <c r="AK140" i="69"/>
  <c r="J201" i="69"/>
  <c r="K201" i="69" s="1"/>
  <c r="AQ54" i="69"/>
  <c r="J38" i="69"/>
  <c r="K38" i="69" s="1"/>
  <c r="AN83" i="69"/>
  <c r="AQ23" i="69"/>
  <c r="J55" i="69"/>
  <c r="AJ53" i="69"/>
  <c r="AP52" i="69"/>
  <c r="AP85" i="69"/>
  <c r="AJ57" i="69"/>
  <c r="AP79" i="69"/>
  <c r="J29" i="69"/>
  <c r="K29" i="69" s="1"/>
  <c r="AQ51" i="69"/>
  <c r="AL30" i="69"/>
  <c r="AM201" i="69"/>
  <c r="AN76" i="69"/>
  <c r="AR52" i="69"/>
  <c r="AL33" i="69"/>
  <c r="AQ74" i="69"/>
  <c r="AK44" i="69"/>
  <c r="AQ56" i="69"/>
  <c r="AL125" i="69"/>
  <c r="AM147" i="69"/>
  <c r="AP32" i="69"/>
  <c r="AM42" i="69"/>
  <c r="AK49" i="69"/>
  <c r="AQ29" i="69"/>
  <c r="AO52" i="69"/>
  <c r="AP38" i="69"/>
  <c r="AJ35" i="69"/>
  <c r="AO85" i="69"/>
  <c r="AJ32" i="69"/>
  <c r="AK23" i="69"/>
  <c r="AO70" i="69"/>
  <c r="AO42" i="69"/>
  <c r="J199" i="69"/>
  <c r="AO29" i="69"/>
  <c r="AO72" i="69"/>
  <c r="AK45" i="69"/>
  <c r="AJ45" i="69"/>
  <c r="J6" i="69"/>
  <c r="AR54" i="69"/>
  <c r="AJ58" i="69"/>
  <c r="AL188" i="69"/>
  <c r="AP54" i="69"/>
  <c r="AN78" i="69"/>
  <c r="AM29" i="69"/>
  <c r="AK186" i="69"/>
  <c r="AN50" i="69"/>
  <c r="AK198" i="69"/>
  <c r="AP48" i="69"/>
  <c r="AR84" i="69"/>
  <c r="AJ31" i="69"/>
  <c r="AJ198" i="69"/>
  <c r="AQ70" i="69"/>
  <c r="AJ172" i="69"/>
  <c r="AM26" i="69"/>
  <c r="AJ34" i="69"/>
  <c r="AK15" i="69"/>
  <c r="AM24" i="69"/>
  <c r="AN44" i="69"/>
  <c r="K20" i="69"/>
  <c r="AK27" i="69"/>
  <c r="AL172" i="69"/>
  <c r="AK42" i="69"/>
  <c r="AJ12" i="69"/>
  <c r="J7" i="69"/>
  <c r="BD12" i="70"/>
  <c r="BE12" i="70"/>
  <c r="CE61" i="71"/>
  <c r="AR61" i="71"/>
  <c r="CE41" i="71"/>
  <c r="BU41" i="71" s="1"/>
  <c r="AR49" i="71"/>
  <c r="CE59" i="71"/>
  <c r="AX47" i="70"/>
  <c r="AS30" i="70"/>
  <c r="AS234" i="70"/>
  <c r="AL27" i="69"/>
  <c r="AM49" i="69"/>
  <c r="AK12" i="69"/>
  <c r="AL12" i="69"/>
  <c r="AP27" i="69"/>
  <c r="AN49" i="69"/>
  <c r="K174" i="69"/>
  <c r="AL198" i="69"/>
  <c r="J54" i="69"/>
  <c r="K54" i="69" s="1"/>
  <c r="AM186" i="69"/>
  <c r="AK54" i="69"/>
  <c r="K196" i="69"/>
  <c r="AK25" i="69"/>
  <c r="K202" i="69"/>
  <c r="M202" i="69"/>
  <c r="P202" i="69"/>
  <c r="S202" i="69" s="1"/>
  <c r="AK33" i="69"/>
  <c r="AK17" i="69"/>
  <c r="AN39" i="69"/>
  <c r="AK18" i="69"/>
  <c r="AK43" i="69"/>
  <c r="AP24" i="69"/>
  <c r="N202" i="69"/>
  <c r="AL25" i="69"/>
  <c r="AL37" i="69"/>
  <c r="AL17" i="69"/>
  <c r="AM45" i="69"/>
  <c r="AM41" i="69"/>
  <c r="AR15" i="69"/>
  <c r="AN47" i="69"/>
  <c r="AL43" i="69"/>
  <c r="AN55" i="69"/>
  <c r="AM18" i="69"/>
  <c r="BD71" i="70"/>
  <c r="AM53" i="69"/>
  <c r="AP49" i="69"/>
  <c r="AQ19" i="69"/>
  <c r="BD64" i="70"/>
  <c r="AN46" i="69"/>
  <c r="AQ49" i="69"/>
  <c r="AN18" i="69"/>
  <c r="AN25" i="69"/>
  <c r="AM21" i="69"/>
  <c r="AN13" i="69"/>
  <c r="BD50" i="70"/>
  <c r="BD59" i="70"/>
  <c r="AP36" i="69"/>
  <c r="BD19" i="70"/>
  <c r="AP41" i="69"/>
  <c r="AN43" i="69"/>
  <c r="BD29" i="70"/>
  <c r="AP12" i="69"/>
  <c r="AP47" i="69"/>
  <c r="BD30" i="70"/>
  <c r="AQ39" i="69"/>
  <c r="BD22" i="70"/>
  <c r="AP17" i="69"/>
  <c r="BD69" i="70"/>
  <c r="AP31" i="69"/>
  <c r="AP53" i="69"/>
  <c r="BD48" i="70"/>
  <c r="AO43" i="69"/>
  <c r="AP33" i="69"/>
  <c r="AQ71" i="69"/>
  <c r="AP25" i="69"/>
  <c r="BD20" i="70"/>
  <c r="BD18" i="70"/>
  <c r="AR71" i="69"/>
  <c r="AP43" i="69"/>
  <c r="AR47" i="69"/>
  <c r="AQ31" i="69"/>
  <c r="BD56" i="70"/>
  <c r="AQ30" i="69"/>
  <c r="AQ25" i="69"/>
  <c r="BD60" i="70"/>
  <c r="BD32" i="70"/>
  <c r="BD54" i="70"/>
  <c r="BD74" i="70"/>
  <c r="BD67" i="70"/>
  <c r="BD36" i="70"/>
  <c r="BD37" i="70"/>
  <c r="BD52" i="70"/>
  <c r="BD77" i="70"/>
  <c r="BD72" i="70"/>
  <c r="AQ21" i="69"/>
  <c r="BD65" i="70"/>
  <c r="BD55" i="70"/>
  <c r="BD62" i="70"/>
  <c r="BD13" i="70"/>
  <c r="BD46" i="70"/>
  <c r="AR25" i="69"/>
  <c r="AR31" i="69"/>
  <c r="BD51" i="70"/>
  <c r="BD27" i="70"/>
  <c r="BD34" i="70"/>
  <c r="BD26" i="70"/>
  <c r="BD23" i="70"/>
  <c r="BD49" i="70"/>
  <c r="BD28" i="70"/>
  <c r="BD63" i="70"/>
  <c r="AR30" i="69"/>
  <c r="BD44" i="70"/>
  <c r="BD53" i="70"/>
  <c r="BD76" i="70"/>
  <c r="BD78" i="70"/>
  <c r="BD66" i="70"/>
  <c r="BD15" i="70"/>
  <c r="AR21" i="69"/>
  <c r="BD57" i="70"/>
  <c r="BD75" i="70"/>
  <c r="AR43" i="69"/>
  <c r="BD40" i="70"/>
  <c r="BD39" i="70"/>
  <c r="BD11" i="70"/>
  <c r="BD41" i="70"/>
  <c r="BD47" i="70"/>
  <c r="BD38" i="70"/>
  <c r="BD17" i="70"/>
  <c r="BD35" i="70"/>
  <c r="BD31" i="70"/>
  <c r="BD42" i="70"/>
  <c r="BD68" i="70"/>
  <c r="BD70" i="70"/>
  <c r="BD61" i="70"/>
  <c r="BD16" i="70"/>
  <c r="BD14" i="70"/>
  <c r="BD43" i="70"/>
  <c r="BD21" i="70"/>
  <c r="BD58" i="70"/>
  <c r="BD45" i="70"/>
  <c r="BD33" i="70"/>
  <c r="BD25" i="70"/>
  <c r="BD24" i="70"/>
  <c r="BD73" i="70"/>
  <c r="J10" i="76"/>
  <c r="BB84" i="76"/>
  <c r="AK12" i="76"/>
  <c r="AZ12" i="76" s="1"/>
  <c r="BB119" i="76"/>
  <c r="BB125" i="76"/>
  <c r="AR44" i="71"/>
  <c r="J47" i="69"/>
  <c r="K47" i="69"/>
  <c r="AL181" i="69"/>
  <c r="J38" i="63"/>
  <c r="M38" i="63" s="1"/>
  <c r="H38" i="63"/>
  <c r="H113" i="70"/>
  <c r="AJ41" i="69"/>
  <c r="AN56" i="69"/>
  <c r="N167" i="63"/>
  <c r="J23" i="70"/>
  <c r="H23" i="70"/>
  <c r="AJ44" i="69"/>
  <c r="K152" i="63"/>
  <c r="J64" i="70"/>
  <c r="H181" i="70"/>
  <c r="K123" i="69"/>
  <c r="K167" i="63"/>
  <c r="H206" i="70"/>
  <c r="H189" i="70"/>
  <c r="P91" i="71"/>
  <c r="X8" i="70"/>
  <c r="H66" i="63"/>
  <c r="J66" i="63"/>
  <c r="K66" i="63"/>
  <c r="J113" i="69"/>
  <c r="K35" i="63"/>
  <c r="K121" i="70"/>
  <c r="H218" i="70"/>
  <c r="AX54" i="71"/>
  <c r="AJ43" i="69"/>
  <c r="AK55" i="69"/>
  <c r="AJ23" i="69"/>
  <c r="J50" i="69"/>
  <c r="K50" i="69" s="1"/>
  <c r="M47" i="69"/>
  <c r="AK47" i="69"/>
  <c r="J160" i="69"/>
  <c r="K160" i="69"/>
  <c r="H162" i="63"/>
  <c r="J174" i="63"/>
  <c r="M174" i="63"/>
  <c r="N174" i="63" s="1"/>
  <c r="H174" i="63"/>
  <c r="H179" i="70"/>
  <c r="AX63" i="71"/>
  <c r="E65" i="63"/>
  <c r="G65" i="63"/>
  <c r="H65" i="63"/>
  <c r="D65" i="63"/>
  <c r="AG65" i="63"/>
  <c r="AA65" i="63"/>
  <c r="AD65" i="63"/>
  <c r="L65" i="63"/>
  <c r="X65" i="63"/>
  <c r="O65" i="63"/>
  <c r="U65" i="63"/>
  <c r="I65" i="63"/>
  <c r="J65" i="63" s="1"/>
  <c r="E69" i="63"/>
  <c r="G69" i="63" s="1"/>
  <c r="H69" i="63" s="1"/>
  <c r="F69" i="63"/>
  <c r="D69" i="63"/>
  <c r="AD69" i="63"/>
  <c r="U69" i="63"/>
  <c r="I69" i="63"/>
  <c r="O69" i="63"/>
  <c r="AG69" i="63"/>
  <c r="R69" i="63"/>
  <c r="X69" i="63"/>
  <c r="AA69" i="63"/>
  <c r="E8" i="63"/>
  <c r="G8" i="63"/>
  <c r="H8" i="63" s="1"/>
  <c r="AG8" i="63"/>
  <c r="AA8" i="63"/>
  <c r="AD8" i="63"/>
  <c r="L8" i="63"/>
  <c r="R8" i="63"/>
  <c r="U8" i="63"/>
  <c r="O8" i="63"/>
  <c r="D8" i="63"/>
  <c r="I8" i="63"/>
  <c r="J8" i="63" s="1"/>
  <c r="K8" i="63" s="1"/>
  <c r="F74" i="63"/>
  <c r="D74" i="63"/>
  <c r="AG74" i="63"/>
  <c r="X74" i="63"/>
  <c r="E74" i="63"/>
  <c r="G74" i="63"/>
  <c r="L74" i="63"/>
  <c r="AD74" i="63"/>
  <c r="U74" i="63"/>
  <c r="I74" i="63"/>
  <c r="R74" i="63"/>
  <c r="AA74" i="63"/>
  <c r="O74" i="63"/>
  <c r="D10" i="63"/>
  <c r="AG10" i="63"/>
  <c r="AA10" i="63"/>
  <c r="AD10" i="63"/>
  <c r="U10" i="63"/>
  <c r="L10" i="63"/>
  <c r="F10" i="63"/>
  <c r="R10" i="63"/>
  <c r="O10" i="63"/>
  <c r="I10" i="63"/>
  <c r="E10" i="63"/>
  <c r="G10" i="63" s="1"/>
  <c r="E80" i="63"/>
  <c r="G80" i="63" s="1"/>
  <c r="H80" i="63" s="1"/>
  <c r="X80" i="63"/>
  <c r="AA80" i="63"/>
  <c r="F80" i="63"/>
  <c r="AD80" i="63"/>
  <c r="O80" i="63"/>
  <c r="R80" i="63"/>
  <c r="D80" i="63"/>
  <c r="U80" i="63"/>
  <c r="I80" i="63"/>
  <c r="E84" i="63"/>
  <c r="G84" i="63" s="1"/>
  <c r="D84" i="63"/>
  <c r="AA84" i="63"/>
  <c r="U84" i="63"/>
  <c r="I84" i="63"/>
  <c r="O84" i="63"/>
  <c r="X84" i="63"/>
  <c r="R84" i="63"/>
  <c r="F84" i="63"/>
  <c r="AG84" i="63"/>
  <c r="L84" i="63"/>
  <c r="AD84" i="63"/>
  <c r="F88" i="63"/>
  <c r="I88" i="63"/>
  <c r="AD88" i="63"/>
  <c r="D88" i="63"/>
  <c r="X88" i="63"/>
  <c r="U88" i="63"/>
  <c r="E88" i="63"/>
  <c r="G88" i="63"/>
  <c r="H88" i="63" s="1"/>
  <c r="AG88" i="63"/>
  <c r="L88" i="63"/>
  <c r="O88" i="63"/>
  <c r="U92" i="63"/>
  <c r="E92" i="63"/>
  <c r="G92" i="63" s="1"/>
  <c r="F92" i="63"/>
  <c r="O92" i="63"/>
  <c r="AG92" i="63"/>
  <c r="I92" i="63"/>
  <c r="L92" i="63"/>
  <c r="AD92" i="63"/>
  <c r="D92" i="63"/>
  <c r="X92" i="63"/>
  <c r="AA92" i="63"/>
  <c r="F12" i="63"/>
  <c r="AA12" i="63"/>
  <c r="L12" i="63"/>
  <c r="O12" i="63"/>
  <c r="R12" i="63"/>
  <c r="E12" i="63"/>
  <c r="G12" i="63" s="1"/>
  <c r="H12" i="63" s="1"/>
  <c r="I12" i="63"/>
  <c r="AD12" i="63"/>
  <c r="X12" i="63"/>
  <c r="AG12" i="63"/>
  <c r="U12" i="63"/>
  <c r="D12" i="63"/>
  <c r="AD96" i="63"/>
  <c r="E96" i="63"/>
  <c r="G96" i="63" s="1"/>
  <c r="U96" i="63"/>
  <c r="I96" i="63"/>
  <c r="L96" i="63"/>
  <c r="R96" i="63"/>
  <c r="F96" i="63"/>
  <c r="AA96" i="63"/>
  <c r="D96" i="63"/>
  <c r="O96" i="63"/>
  <c r="F16" i="63"/>
  <c r="D16" i="63"/>
  <c r="L16" i="63"/>
  <c r="I16" i="63"/>
  <c r="AG16" i="63"/>
  <c r="AA16" i="63"/>
  <c r="O16" i="63"/>
  <c r="E16" i="63"/>
  <c r="G16" i="63" s="1"/>
  <c r="U16" i="63"/>
  <c r="D103" i="63"/>
  <c r="AG103" i="63"/>
  <c r="L103" i="63"/>
  <c r="U103" i="63"/>
  <c r="R103" i="63"/>
  <c r="E103" i="63"/>
  <c r="G103" i="63" s="1"/>
  <c r="H103" i="63" s="1"/>
  <c r="X103" i="63"/>
  <c r="I103" i="63"/>
  <c r="AA103" i="63"/>
  <c r="O103" i="63"/>
  <c r="F103" i="63"/>
  <c r="AD103" i="63"/>
  <c r="F106" i="63"/>
  <c r="L106" i="63"/>
  <c r="O106" i="63"/>
  <c r="I106" i="63"/>
  <c r="D106" i="63"/>
  <c r="U106" i="63"/>
  <c r="AA106" i="63"/>
  <c r="AD106" i="63"/>
  <c r="AG106" i="63"/>
  <c r="X106" i="63"/>
  <c r="E106" i="63"/>
  <c r="G106" i="63"/>
  <c r="H106" i="63" s="1"/>
  <c r="F111" i="63"/>
  <c r="AG111" i="63"/>
  <c r="D111" i="63"/>
  <c r="O111" i="63"/>
  <c r="AA111" i="63"/>
  <c r="I111" i="63"/>
  <c r="AD111" i="63"/>
  <c r="X111" i="63"/>
  <c r="R111" i="63"/>
  <c r="E111" i="63"/>
  <c r="G111" i="63"/>
  <c r="U111" i="63"/>
  <c r="L111" i="63"/>
  <c r="D18" i="63"/>
  <c r="AD18" i="63"/>
  <c r="F18" i="63"/>
  <c r="I18" i="63"/>
  <c r="X18" i="63"/>
  <c r="L18" i="63"/>
  <c r="R18" i="63"/>
  <c r="E18" i="63"/>
  <c r="G18" i="63" s="1"/>
  <c r="H18" i="63" s="1"/>
  <c r="AG18" i="63"/>
  <c r="U18" i="63"/>
  <c r="O18" i="63"/>
  <c r="AA18" i="63"/>
  <c r="E19" i="63"/>
  <c r="G19" i="63"/>
  <c r="R19" i="63"/>
  <c r="AA19" i="63"/>
  <c r="F19" i="63"/>
  <c r="I19" i="63"/>
  <c r="AG19" i="63"/>
  <c r="U19" i="63"/>
  <c r="AD19" i="63"/>
  <c r="L19" i="63"/>
  <c r="X19" i="63"/>
  <c r="I119" i="63"/>
  <c r="AD119" i="63"/>
  <c r="O119" i="63"/>
  <c r="D119" i="63"/>
  <c r="U119" i="63"/>
  <c r="E119" i="63"/>
  <c r="G119" i="63"/>
  <c r="H119" i="63" s="1"/>
  <c r="R119" i="63"/>
  <c r="AG119" i="63"/>
  <c r="F119" i="63"/>
  <c r="X119" i="63"/>
  <c r="AA119" i="63"/>
  <c r="F123" i="63"/>
  <c r="D123" i="63"/>
  <c r="O123" i="63"/>
  <c r="X123" i="63"/>
  <c r="I123" i="63"/>
  <c r="U123" i="63"/>
  <c r="AG123" i="63"/>
  <c r="AD123" i="63"/>
  <c r="E123" i="63"/>
  <c r="G123" i="63"/>
  <c r="H123" i="63" s="1"/>
  <c r="AA123" i="63"/>
  <c r="L123" i="63"/>
  <c r="R123" i="63"/>
  <c r="F120" i="63"/>
  <c r="AA120" i="63"/>
  <c r="E120" i="63"/>
  <c r="G120" i="63"/>
  <c r="H120" i="63" s="1"/>
  <c r="AG120" i="63"/>
  <c r="I120" i="63"/>
  <c r="X120" i="63"/>
  <c r="O120" i="63"/>
  <c r="L120" i="63"/>
  <c r="D120" i="63"/>
  <c r="R120" i="63"/>
  <c r="U120" i="63"/>
  <c r="AD120" i="63"/>
  <c r="F129" i="63"/>
  <c r="E129" i="63"/>
  <c r="G129" i="63" s="1"/>
  <c r="H129" i="63" s="1"/>
  <c r="D129" i="63"/>
  <c r="AD129" i="63"/>
  <c r="AA129" i="63"/>
  <c r="L129" i="63"/>
  <c r="X129" i="63"/>
  <c r="R129" i="63"/>
  <c r="AG129" i="63"/>
  <c r="U129" i="63"/>
  <c r="O129" i="63"/>
  <c r="D131" i="63"/>
  <c r="R131" i="63"/>
  <c r="AG131" i="63"/>
  <c r="AA131" i="63"/>
  <c r="I131" i="63"/>
  <c r="U131" i="63"/>
  <c r="AD131" i="63"/>
  <c r="O131" i="63"/>
  <c r="E131" i="63"/>
  <c r="G131" i="63" s="1"/>
  <c r="H131" i="63" s="1"/>
  <c r="X131" i="63"/>
  <c r="L131" i="63"/>
  <c r="X134" i="63"/>
  <c r="L134" i="63"/>
  <c r="E134" i="63"/>
  <c r="G134" i="63"/>
  <c r="H134" i="63" s="1"/>
  <c r="U134" i="63"/>
  <c r="F134" i="63"/>
  <c r="AD134" i="63"/>
  <c r="R134" i="63"/>
  <c r="I134" i="63"/>
  <c r="J134" i="63" s="1"/>
  <c r="K134" i="63" s="1"/>
  <c r="AA134" i="63"/>
  <c r="D27" i="63"/>
  <c r="AG27" i="63"/>
  <c r="X27" i="63"/>
  <c r="F27" i="63"/>
  <c r="I27" i="63"/>
  <c r="AA27" i="63"/>
  <c r="U27" i="63"/>
  <c r="L27" i="63"/>
  <c r="AD27" i="63"/>
  <c r="E27" i="63"/>
  <c r="G27" i="63"/>
  <c r="H27" i="63" s="1"/>
  <c r="R27" i="63"/>
  <c r="O138" i="63"/>
  <c r="X138" i="63"/>
  <c r="AA138" i="63"/>
  <c r="R138" i="63"/>
  <c r="I138" i="63"/>
  <c r="E138" i="63"/>
  <c r="G138" i="63" s="1"/>
  <c r="D138" i="63"/>
  <c r="L138" i="63"/>
  <c r="AD138" i="63"/>
  <c r="AG138" i="63"/>
  <c r="U138" i="63"/>
  <c r="F138" i="63"/>
  <c r="I141" i="63"/>
  <c r="J141" i="63" s="1"/>
  <c r="M141" i="63" s="1"/>
  <c r="E141" i="63"/>
  <c r="G141" i="63" s="1"/>
  <c r="H141" i="63" s="1"/>
  <c r="AD141" i="63"/>
  <c r="F141" i="63"/>
  <c r="D141" i="63"/>
  <c r="L141" i="63"/>
  <c r="X141" i="63"/>
  <c r="O141" i="63"/>
  <c r="P141" i="63" s="1"/>
  <c r="S141" i="63" s="1"/>
  <c r="T141" i="63" s="1"/>
  <c r="AG141" i="63"/>
  <c r="O145" i="63"/>
  <c r="AA145" i="63"/>
  <c r="F145" i="63"/>
  <c r="AD145" i="63"/>
  <c r="AG145" i="63"/>
  <c r="E145" i="63"/>
  <c r="G145" i="63"/>
  <c r="H145" i="63" s="1"/>
  <c r="D145" i="63"/>
  <c r="I145" i="63"/>
  <c r="U145" i="63"/>
  <c r="X145" i="63"/>
  <c r="L145" i="63"/>
  <c r="R145" i="63"/>
  <c r="AA148" i="63"/>
  <c r="D148" i="63"/>
  <c r="AD148" i="63"/>
  <c r="U148" i="63"/>
  <c r="AG148" i="63"/>
  <c r="L148" i="63"/>
  <c r="X148" i="63"/>
  <c r="F148" i="63"/>
  <c r="O148" i="63"/>
  <c r="R148" i="63"/>
  <c r="I148" i="63"/>
  <c r="J148" i="63" s="1"/>
  <c r="K148" i="63" s="1"/>
  <c r="L32" i="63"/>
  <c r="AG32" i="63"/>
  <c r="AA32" i="63"/>
  <c r="O32" i="63"/>
  <c r="E32" i="63"/>
  <c r="G32" i="63"/>
  <c r="H32" i="63" s="1"/>
  <c r="U32" i="63"/>
  <c r="X32" i="63"/>
  <c r="AD32" i="63"/>
  <c r="R32" i="63"/>
  <c r="F32" i="63"/>
  <c r="D32" i="63"/>
  <c r="I32" i="63"/>
  <c r="J32" i="63" s="1"/>
  <c r="I154" i="63"/>
  <c r="U154" i="63"/>
  <c r="X154" i="63"/>
  <c r="E154" i="63"/>
  <c r="G154" i="63"/>
  <c r="H154" i="63" s="1"/>
  <c r="F154" i="63"/>
  <c r="AD154" i="63"/>
  <c r="O154" i="63"/>
  <c r="AG154" i="63"/>
  <c r="L154" i="63"/>
  <c r="AA154" i="63"/>
  <c r="U157" i="63"/>
  <c r="O157" i="63"/>
  <c r="X157" i="63"/>
  <c r="AG157" i="63"/>
  <c r="R157" i="63"/>
  <c r="I157" i="63"/>
  <c r="D157" i="63"/>
  <c r="L157" i="63"/>
  <c r="AA157" i="63"/>
  <c r="F157" i="63"/>
  <c r="E157" i="63"/>
  <c r="G157" i="63" s="1"/>
  <c r="J157" i="63" s="1"/>
  <c r="AD157" i="63"/>
  <c r="F37" i="63"/>
  <c r="U37" i="63"/>
  <c r="O37" i="63"/>
  <c r="AD37" i="63"/>
  <c r="AG37" i="63"/>
  <c r="AA37" i="63"/>
  <c r="R37" i="63"/>
  <c r="X37" i="63"/>
  <c r="I37" i="63"/>
  <c r="E37" i="63"/>
  <c r="G37" i="63"/>
  <c r="L37" i="63"/>
  <c r="AG161" i="63"/>
  <c r="L161" i="63"/>
  <c r="E161" i="63"/>
  <c r="G161" i="63" s="1"/>
  <c r="J161" i="63" s="1"/>
  <c r="F161" i="63"/>
  <c r="AD161" i="63"/>
  <c r="U161" i="63"/>
  <c r="X161" i="63"/>
  <c r="R161" i="63"/>
  <c r="I161" i="63"/>
  <c r="AA161" i="63"/>
  <c r="E164" i="63"/>
  <c r="G164" i="63" s="1"/>
  <c r="H164" i="63" s="1"/>
  <c r="AD164" i="63"/>
  <c r="AG164" i="63"/>
  <c r="O164" i="63"/>
  <c r="AA164" i="63"/>
  <c r="X164" i="63"/>
  <c r="F164" i="63"/>
  <c r="I164" i="63"/>
  <c r="O41" i="63"/>
  <c r="L41" i="63"/>
  <c r="X41" i="63"/>
  <c r="R41" i="63"/>
  <c r="AG41" i="63"/>
  <c r="AD41" i="63"/>
  <c r="F41" i="63"/>
  <c r="D41" i="63"/>
  <c r="I41" i="63"/>
  <c r="U170" i="63"/>
  <c r="I170" i="63"/>
  <c r="AA170" i="63"/>
  <c r="AG170" i="63"/>
  <c r="L170" i="63"/>
  <c r="E170" i="63"/>
  <c r="G170" i="63" s="1"/>
  <c r="F170" i="63"/>
  <c r="D170" i="63"/>
  <c r="R170" i="63"/>
  <c r="O170" i="63"/>
  <c r="F44" i="63"/>
  <c r="AA44" i="63"/>
  <c r="U44" i="63"/>
  <c r="D44" i="63"/>
  <c r="X44" i="63"/>
  <c r="O44" i="63"/>
  <c r="E44" i="63"/>
  <c r="G44" i="63" s="1"/>
  <c r="AG44" i="63"/>
  <c r="R44" i="63"/>
  <c r="L44" i="63"/>
  <c r="AD44" i="63"/>
  <c r="I44" i="63"/>
  <c r="E46" i="63"/>
  <c r="G46" i="63" s="1"/>
  <c r="AD46" i="63"/>
  <c r="X46" i="63"/>
  <c r="AG46" i="63"/>
  <c r="R46" i="63"/>
  <c r="I46" i="63"/>
  <c r="AA46" i="63"/>
  <c r="U46" i="63"/>
  <c r="M35" i="69"/>
  <c r="J86" i="69"/>
  <c r="K86" i="69"/>
  <c r="AK53" i="69"/>
  <c r="J169" i="69"/>
  <c r="M25" i="69"/>
  <c r="P25" i="69" s="1"/>
  <c r="H47" i="63"/>
  <c r="J52" i="63"/>
  <c r="K52" i="63"/>
  <c r="H69" i="70"/>
  <c r="J39" i="70"/>
  <c r="H105" i="70"/>
  <c r="K25" i="63"/>
  <c r="M25" i="63"/>
  <c r="F55" i="65"/>
  <c r="H55" i="65" s="1"/>
  <c r="F91" i="63"/>
  <c r="BT205" i="71"/>
  <c r="BS205" i="71"/>
  <c r="AS205" i="71" s="1"/>
  <c r="BQ205" i="71"/>
  <c r="BR205" i="71"/>
  <c r="BU205" i="71"/>
  <c r="BD20" i="71"/>
  <c r="BE20" i="71"/>
  <c r="BB20" i="71"/>
  <c r="U146" i="70"/>
  <c r="AG178" i="70"/>
  <c r="Q29" i="70"/>
  <c r="AK182" i="70"/>
  <c r="Q186" i="70"/>
  <c r="AO158" i="70"/>
  <c r="AC186" i="70"/>
  <c r="AC194" i="70"/>
  <c r="M162" i="70"/>
  <c r="O162" i="70" s="1"/>
  <c r="AG194" i="70"/>
  <c r="AO45" i="70"/>
  <c r="BA45" i="70" s="1"/>
  <c r="AO38" i="70"/>
  <c r="BA38" i="70" s="1"/>
  <c r="U178" i="70"/>
  <c r="AV178" i="70" s="1"/>
  <c r="U214" i="70"/>
  <c r="AV214" i="70" s="1"/>
  <c r="U190" i="70"/>
  <c r="U29" i="70"/>
  <c r="AG168" i="70"/>
  <c r="AK188" i="70"/>
  <c r="Q190" i="70"/>
  <c r="Q69" i="70"/>
  <c r="AC146" i="70"/>
  <c r="U35" i="70"/>
  <c r="AK194" i="70"/>
  <c r="Y198" i="70"/>
  <c r="M198" i="70"/>
  <c r="O198" i="70"/>
  <c r="M214" i="70"/>
  <c r="AG186" i="70"/>
  <c r="AK158" i="70"/>
  <c r="AO190" i="70"/>
  <c r="AK150" i="70"/>
  <c r="AO194" i="70"/>
  <c r="AC154" i="70"/>
  <c r="Q198" i="70"/>
  <c r="AK214" i="70"/>
  <c r="Y186" i="70"/>
  <c r="Q66" i="70"/>
  <c r="AG217" i="70"/>
  <c r="Y146" i="70"/>
  <c r="U217" i="70"/>
  <c r="Q217" i="70"/>
  <c r="U131" i="70"/>
  <c r="Y171" i="70"/>
  <c r="Y121" i="70"/>
  <c r="AG117" i="70"/>
  <c r="AY117" i="70"/>
  <c r="AK217" i="70"/>
  <c r="Y204" i="70"/>
  <c r="I184" i="70"/>
  <c r="M228" i="70"/>
  <c r="AO136" i="70"/>
  <c r="Y71" i="70"/>
  <c r="AW71" i="70" s="1"/>
  <c r="Y152" i="70"/>
  <c r="AG156" i="70"/>
  <c r="I224" i="70"/>
  <c r="K224" i="70" s="1"/>
  <c r="L224" i="70" s="1"/>
  <c r="AG228" i="70"/>
  <c r="Y223" i="70"/>
  <c r="M215" i="70"/>
  <c r="AK144" i="70"/>
  <c r="AK132" i="70"/>
  <c r="AC227" i="70"/>
  <c r="U168" i="70"/>
  <c r="U231" i="70"/>
  <c r="AV231" i="70"/>
  <c r="AC228" i="70"/>
  <c r="Y144" i="70"/>
  <c r="U180" i="70"/>
  <c r="AV180" i="70"/>
  <c r="AO54" i="70"/>
  <c r="BA54" i="70"/>
  <c r="AG123" i="70"/>
  <c r="AC226" i="70"/>
  <c r="Q123" i="70"/>
  <c r="I139" i="70"/>
  <c r="K139" i="70" s="1"/>
  <c r="I175" i="70"/>
  <c r="K175" i="70" s="1"/>
  <c r="I230" i="70"/>
  <c r="K230" i="70" s="1"/>
  <c r="L230" i="70" s="1"/>
  <c r="Y56" i="70"/>
  <c r="AG115" i="70"/>
  <c r="AY115" i="70" s="1"/>
  <c r="Y127" i="70"/>
  <c r="M213" i="70"/>
  <c r="AO135" i="70"/>
  <c r="AG68" i="70"/>
  <c r="AY68" i="70"/>
  <c r="Q150" i="70"/>
  <c r="AC216" i="70"/>
  <c r="AK190" i="70"/>
  <c r="AG214" i="70"/>
  <c r="M156" i="70"/>
  <c r="AC174" i="70"/>
  <c r="AC38" i="70"/>
  <c r="AX38" i="70"/>
  <c r="Y136" i="70"/>
  <c r="AK162" i="70"/>
  <c r="U204" i="70"/>
  <c r="AK198" i="70"/>
  <c r="AC183" i="70"/>
  <c r="Q173" i="70"/>
  <c r="AC121" i="70"/>
  <c r="U59" i="70"/>
  <c r="AV59" i="70" s="1"/>
  <c r="M56" i="70"/>
  <c r="BD26" i="71"/>
  <c r="BE26" i="71"/>
  <c r="BA26" i="71"/>
  <c r="BC26" i="71"/>
  <c r="BB26" i="71"/>
  <c r="AX26" i="71" s="1"/>
  <c r="BX27" i="71"/>
  <c r="CL72" i="71"/>
  <c r="CJ72" i="71"/>
  <c r="CO72" i="71"/>
  <c r="CP72" i="71"/>
  <c r="CI72" i="71"/>
  <c r="CN72" i="71"/>
  <c r="CH72" i="71"/>
  <c r="CM72" i="71"/>
  <c r="CG72" i="71"/>
  <c r="CR72" i="71" s="1"/>
  <c r="CK72" i="71"/>
  <c r="CV72" i="71" s="1"/>
  <c r="CC83" i="71"/>
  <c r="AR83" i="71"/>
  <c r="BD83" i="71"/>
  <c r="BE83" i="71"/>
  <c r="BA83" i="71"/>
  <c r="AX83" i="71" s="1"/>
  <c r="BB83" i="71"/>
  <c r="BD107" i="71"/>
  <c r="BB107" i="71"/>
  <c r="AX107" i="71" s="1"/>
  <c r="BC107" i="71"/>
  <c r="BA107" i="71"/>
  <c r="BE107" i="71"/>
  <c r="BR108" i="71"/>
  <c r="BT108" i="71"/>
  <c r="BB112" i="71"/>
  <c r="BD112" i="71"/>
  <c r="BA112" i="71"/>
  <c r="BE112" i="71"/>
  <c r="AR118" i="71"/>
  <c r="BW118" i="71"/>
  <c r="CB120" i="71"/>
  <c r="BS120" i="71" s="1"/>
  <c r="BT120" i="71"/>
  <c r="AR120" i="71"/>
  <c r="BT121" i="71"/>
  <c r="BQ121" i="71"/>
  <c r="BS121" i="71"/>
  <c r="BZ122" i="71"/>
  <c r="BQ122" i="71" s="1"/>
  <c r="AR122" i="71"/>
  <c r="AV166" i="71"/>
  <c r="AW166" i="71"/>
  <c r="AY166" i="71"/>
  <c r="AU166" i="71"/>
  <c r="BU167" i="71"/>
  <c r="BQ167" i="71"/>
  <c r="BS167" i="71"/>
  <c r="BD167" i="71"/>
  <c r="BE167" i="71"/>
  <c r="BA167" i="71"/>
  <c r="AX167" i="71" s="1"/>
  <c r="BC167" i="71"/>
  <c r="BB167" i="71"/>
  <c r="BC168" i="71"/>
  <c r="BB168" i="71"/>
  <c r="BA168" i="71"/>
  <c r="AX168" i="71" s="1"/>
  <c r="BE168" i="71"/>
  <c r="BD168" i="71"/>
  <c r="BS168" i="71"/>
  <c r="BQ168" i="71"/>
  <c r="BT168" i="71"/>
  <c r="BR168" i="71"/>
  <c r="BU168" i="71"/>
  <c r="BQ170" i="71"/>
  <c r="BU170" i="71"/>
  <c r="BR170" i="71"/>
  <c r="BS170" i="71"/>
  <c r="J153" i="69"/>
  <c r="J139" i="69"/>
  <c r="K139" i="69" s="1"/>
  <c r="J116" i="69"/>
  <c r="K116" i="69"/>
  <c r="J8" i="69"/>
  <c r="K8" i="69"/>
  <c r="AD22" i="63"/>
  <c r="U99" i="63"/>
  <c r="AG22" i="63"/>
  <c r="D99" i="63"/>
  <c r="F47" i="65"/>
  <c r="H47" i="65"/>
  <c r="F76" i="69"/>
  <c r="E76" i="69"/>
  <c r="G76" i="69" s="1"/>
  <c r="D76" i="69"/>
  <c r="E88" i="69"/>
  <c r="G88" i="69"/>
  <c r="D88" i="69"/>
  <c r="F107" i="69"/>
  <c r="E107" i="69"/>
  <c r="G107" i="69"/>
  <c r="H107" i="69" s="1"/>
  <c r="E119" i="69"/>
  <c r="G119" i="69" s="1"/>
  <c r="H119" i="69" s="1"/>
  <c r="F119" i="69"/>
  <c r="D119" i="69"/>
  <c r="F124" i="69"/>
  <c r="D124" i="69"/>
  <c r="F127" i="69"/>
  <c r="E127" i="69"/>
  <c r="G127" i="69" s="1"/>
  <c r="H127" i="69" s="1"/>
  <c r="D127" i="69"/>
  <c r="F142" i="69"/>
  <c r="D142" i="69"/>
  <c r="E181" i="69"/>
  <c r="G181" i="69" s="1"/>
  <c r="F181" i="69"/>
  <c r="BT186" i="71"/>
  <c r="BU186" i="71"/>
  <c r="BR186" i="71"/>
  <c r="BQ186" i="71"/>
  <c r="I118" i="70"/>
  <c r="K118" i="70"/>
  <c r="L118" i="70" s="1"/>
  <c r="AK148" i="70"/>
  <c r="M150" i="70"/>
  <c r="AG152" i="70"/>
  <c r="AO155" i="70"/>
  <c r="U202" i="70"/>
  <c r="AG202" i="70"/>
  <c r="AO202" i="70"/>
  <c r="Q208" i="70"/>
  <c r="E212" i="70"/>
  <c r="G212" i="70"/>
  <c r="AG212" i="70"/>
  <c r="I66" i="70"/>
  <c r="BR6" i="71"/>
  <c r="BQ6" i="71"/>
  <c r="AS6" i="71" s="1"/>
  <c r="BT6" i="71"/>
  <c r="BU6" i="71"/>
  <c r="BE10" i="71"/>
  <c r="BA10" i="71"/>
  <c r="AX10" i="71" s="1"/>
  <c r="BB10" i="71"/>
  <c r="AU50" i="71"/>
  <c r="AW50" i="71"/>
  <c r="BB50" i="71"/>
  <c r="BC50" i="71"/>
  <c r="AX50" i="71"/>
  <c r="BA50" i="71"/>
  <c r="BD50" i="71"/>
  <c r="BW65" i="71"/>
  <c r="M66" i="63"/>
  <c r="N66" i="63" s="1"/>
  <c r="M110" i="63"/>
  <c r="U64" i="63"/>
  <c r="AA64" i="63"/>
  <c r="L64" i="63"/>
  <c r="D64" i="63"/>
  <c r="AD64" i="63"/>
  <c r="R64" i="63"/>
  <c r="F64" i="63"/>
  <c r="R68" i="63"/>
  <c r="E68" i="63"/>
  <c r="G68" i="63"/>
  <c r="AD68" i="63"/>
  <c r="D68" i="63"/>
  <c r="AA68" i="63"/>
  <c r="U68" i="63"/>
  <c r="R71" i="63"/>
  <c r="AG71" i="63"/>
  <c r="O71" i="63"/>
  <c r="F71" i="63"/>
  <c r="X71" i="63"/>
  <c r="F9" i="63"/>
  <c r="I9" i="63"/>
  <c r="J9" i="63"/>
  <c r="O9" i="63"/>
  <c r="R9" i="63"/>
  <c r="AA9" i="63"/>
  <c r="D9" i="63"/>
  <c r="AG9" i="63"/>
  <c r="E77" i="63"/>
  <c r="G77" i="63" s="1"/>
  <c r="H77" i="63" s="1"/>
  <c r="I77" i="63"/>
  <c r="J77" i="63"/>
  <c r="K77" i="63" s="1"/>
  <c r="L77" i="63"/>
  <c r="F77" i="63"/>
  <c r="AA77" i="63"/>
  <c r="AD77" i="63"/>
  <c r="D77" i="63"/>
  <c r="U77" i="63"/>
  <c r="D11" i="63"/>
  <c r="O11" i="63"/>
  <c r="U11" i="63"/>
  <c r="I11" i="63"/>
  <c r="J11" i="63" s="1"/>
  <c r="R11" i="63"/>
  <c r="E11" i="63"/>
  <c r="G11" i="63"/>
  <c r="H11" i="63" s="1"/>
  <c r="L11" i="63"/>
  <c r="X11" i="63"/>
  <c r="AA11" i="63"/>
  <c r="AG11" i="63"/>
  <c r="D83" i="63"/>
  <c r="AG83" i="63"/>
  <c r="F83" i="63"/>
  <c r="E83" i="63"/>
  <c r="G83" i="63"/>
  <c r="I83" i="63"/>
  <c r="AD83" i="63"/>
  <c r="F87" i="63"/>
  <c r="D87" i="63"/>
  <c r="I87" i="63"/>
  <c r="J87" i="63"/>
  <c r="AA87" i="63"/>
  <c r="L87" i="63"/>
  <c r="AD87" i="63"/>
  <c r="U91" i="63"/>
  <c r="D91" i="63"/>
  <c r="AG91" i="63"/>
  <c r="AD91" i="63"/>
  <c r="I91" i="63"/>
  <c r="J91" i="63" s="1"/>
  <c r="I13" i="63"/>
  <c r="F13" i="63"/>
  <c r="E13" i="63"/>
  <c r="G13" i="63" s="1"/>
  <c r="O13" i="63"/>
  <c r="P13" i="63" s="1"/>
  <c r="Q13" i="63" s="1"/>
  <c r="F15" i="63"/>
  <c r="AG15" i="63"/>
  <c r="L15" i="63"/>
  <c r="I15" i="63"/>
  <c r="J15" i="63" s="1"/>
  <c r="E15" i="63"/>
  <c r="G15" i="63"/>
  <c r="D15" i="63"/>
  <c r="R15" i="63"/>
  <c r="X15" i="63"/>
  <c r="AD99" i="63"/>
  <c r="E99" i="63"/>
  <c r="G99" i="63" s="1"/>
  <c r="AG99" i="63"/>
  <c r="O99" i="63"/>
  <c r="R99" i="63"/>
  <c r="L99" i="63"/>
  <c r="L102" i="63"/>
  <c r="U102" i="63"/>
  <c r="AD102" i="63"/>
  <c r="F102" i="63"/>
  <c r="E102" i="63"/>
  <c r="G102" i="63" s="1"/>
  <c r="H102" i="63" s="1"/>
  <c r="D102" i="63"/>
  <c r="AA102" i="63"/>
  <c r="X102" i="63"/>
  <c r="E105" i="63"/>
  <c r="G105" i="63" s="1"/>
  <c r="H105" i="63" s="1"/>
  <c r="U105" i="63"/>
  <c r="I105" i="63"/>
  <c r="J105" i="63" s="1"/>
  <c r="R105" i="63"/>
  <c r="L105" i="63"/>
  <c r="D105" i="63"/>
  <c r="AG105" i="63"/>
  <c r="X105" i="63"/>
  <c r="AA105" i="63"/>
  <c r="E109" i="63"/>
  <c r="G109" i="63" s="1"/>
  <c r="H109" i="63" s="1"/>
  <c r="L109" i="63"/>
  <c r="AG109" i="63"/>
  <c r="F109" i="63"/>
  <c r="I109" i="63"/>
  <c r="J109" i="63" s="1"/>
  <c r="R109" i="63"/>
  <c r="D109" i="63"/>
  <c r="AD109" i="63"/>
  <c r="D112" i="63"/>
  <c r="U112" i="63"/>
  <c r="O112" i="63"/>
  <c r="X112" i="63"/>
  <c r="E112" i="63"/>
  <c r="G112" i="63"/>
  <c r="L112" i="63"/>
  <c r="AG112" i="63"/>
  <c r="AD112" i="63"/>
  <c r="R112" i="63"/>
  <c r="AA116" i="63"/>
  <c r="AG116" i="63"/>
  <c r="R116" i="63"/>
  <c r="E116" i="63"/>
  <c r="G116" i="63" s="1"/>
  <c r="H116" i="63" s="1"/>
  <c r="L116" i="63"/>
  <c r="U116" i="63"/>
  <c r="AD116" i="63"/>
  <c r="O116" i="63"/>
  <c r="I118" i="63"/>
  <c r="J118" i="63"/>
  <c r="M118" i="63" s="1"/>
  <c r="AD118" i="63"/>
  <c r="E118" i="63"/>
  <c r="G118" i="63"/>
  <c r="H118" i="63" s="1"/>
  <c r="AA118" i="63"/>
  <c r="O118" i="63"/>
  <c r="AG122" i="63"/>
  <c r="R122" i="63"/>
  <c r="E122" i="63"/>
  <c r="G122" i="63" s="1"/>
  <c r="I122" i="63"/>
  <c r="AD122" i="63"/>
  <c r="AD126" i="63"/>
  <c r="O126" i="63"/>
  <c r="I126" i="63"/>
  <c r="R126" i="63"/>
  <c r="AG126" i="63"/>
  <c r="F126" i="63"/>
  <c r="E126" i="63"/>
  <c r="G126" i="63" s="1"/>
  <c r="H126" i="63" s="1"/>
  <c r="F22" i="63"/>
  <c r="U22" i="63"/>
  <c r="X22" i="63"/>
  <c r="L22" i="63"/>
  <c r="I22" i="63"/>
  <c r="J22" i="63"/>
  <c r="E11" i="69"/>
  <c r="G11" i="69"/>
  <c r="H11" i="69" s="1"/>
  <c r="F11" i="69"/>
  <c r="E33" i="69"/>
  <c r="G33" i="69"/>
  <c r="H33" i="69" s="1"/>
  <c r="F33" i="69"/>
  <c r="AK31" i="70"/>
  <c r="E31" i="70"/>
  <c r="G31" i="70" s="1"/>
  <c r="F31" i="70"/>
  <c r="AC31" i="70"/>
  <c r="AG31" i="70"/>
  <c r="Q31" i="70"/>
  <c r="AO47" i="70"/>
  <c r="BA47" i="70" s="1"/>
  <c r="Q51" i="70"/>
  <c r="AC105" i="70"/>
  <c r="AX105" i="70"/>
  <c r="Q133" i="70"/>
  <c r="AO187" i="70"/>
  <c r="E187" i="70"/>
  <c r="G187" i="70"/>
  <c r="D187" i="70"/>
  <c r="AC191" i="70"/>
  <c r="E24" i="63"/>
  <c r="G24" i="63"/>
  <c r="H24" i="63" s="1"/>
  <c r="D24" i="63"/>
  <c r="AA24" i="63"/>
  <c r="X24" i="63"/>
  <c r="F133" i="63"/>
  <c r="AD133" i="63"/>
  <c r="AA133" i="63"/>
  <c r="R133" i="63"/>
  <c r="X133" i="63"/>
  <c r="F136" i="63"/>
  <c r="AG136" i="63"/>
  <c r="I136" i="63"/>
  <c r="F30" i="63"/>
  <c r="AG30" i="63"/>
  <c r="I30" i="63"/>
  <c r="L30" i="63"/>
  <c r="E147" i="63"/>
  <c r="G147" i="63"/>
  <c r="H147" i="63" s="1"/>
  <c r="I147" i="63"/>
  <c r="F151" i="63"/>
  <c r="L151" i="63"/>
  <c r="AA151" i="63"/>
  <c r="AD151" i="63"/>
  <c r="AD153" i="63"/>
  <c r="X153" i="63"/>
  <c r="AA153" i="63"/>
  <c r="AD156" i="63"/>
  <c r="O156" i="63"/>
  <c r="D160" i="63"/>
  <c r="AD160" i="63"/>
  <c r="O160" i="63"/>
  <c r="R160" i="63"/>
  <c r="F39" i="63"/>
  <c r="U39" i="63"/>
  <c r="AG169" i="63"/>
  <c r="AA169" i="63"/>
  <c r="E45" i="63"/>
  <c r="G45" i="63" s="1"/>
  <c r="AG45" i="63"/>
  <c r="U45" i="63"/>
  <c r="X45" i="63"/>
  <c r="O45" i="63"/>
  <c r="E173" i="63"/>
  <c r="G173" i="63"/>
  <c r="F173" i="63"/>
  <c r="AA173" i="63"/>
  <c r="X173" i="63"/>
  <c r="F71" i="69"/>
  <c r="D71" i="69"/>
  <c r="F87" i="69"/>
  <c r="E87" i="69"/>
  <c r="G87" i="69"/>
  <c r="H87" i="69" s="1"/>
  <c r="D87" i="69"/>
  <c r="F94" i="69"/>
  <c r="E94" i="69"/>
  <c r="G94" i="69" s="1"/>
  <c r="F118" i="69"/>
  <c r="E118" i="69"/>
  <c r="G118" i="69"/>
  <c r="D118" i="69"/>
  <c r="F145" i="69"/>
  <c r="E145" i="69"/>
  <c r="G145" i="69"/>
  <c r="H145" i="69" s="1"/>
  <c r="E163" i="69"/>
  <c r="G163" i="69" s="1"/>
  <c r="H163" i="69" s="1"/>
  <c r="D163" i="69"/>
  <c r="BQ203" i="71"/>
  <c r="AS203" i="71" s="1"/>
  <c r="BS203" i="71"/>
  <c r="BU203" i="71"/>
  <c r="BR203" i="71"/>
  <c r="BU179" i="71"/>
  <c r="BR179" i="71"/>
  <c r="BQ179" i="71"/>
  <c r="BR198" i="71"/>
  <c r="BU198" i="71"/>
  <c r="BS198" i="71"/>
  <c r="AS172" i="71"/>
  <c r="AC27" i="70"/>
  <c r="M35" i="70"/>
  <c r="U39" i="70"/>
  <c r="AV39" i="70" s="1"/>
  <c r="AG41" i="70"/>
  <c r="AY41" i="70" s="1"/>
  <c r="AC46" i="70"/>
  <c r="M68" i="70"/>
  <c r="AT68" i="70"/>
  <c r="AK114" i="70"/>
  <c r="AZ114" i="70"/>
  <c r="I157" i="70"/>
  <c r="AK218" i="70"/>
  <c r="Q222" i="70"/>
  <c r="Q226" i="70"/>
  <c r="Q230" i="70"/>
  <c r="BD9" i="71"/>
  <c r="BC9" i="71"/>
  <c r="BE9" i="71"/>
  <c r="BB9" i="71"/>
  <c r="AX9" i="71" s="1"/>
  <c r="AY22" i="71"/>
  <c r="AU22" i="71"/>
  <c r="BC22" i="71"/>
  <c r="BB22" i="71"/>
  <c r="BD37" i="71"/>
  <c r="BC37" i="71"/>
  <c r="BB37" i="71"/>
  <c r="BE37" i="71"/>
  <c r="AX37" i="71" s="1"/>
  <c r="BA37" i="71"/>
  <c r="BE40" i="71"/>
  <c r="BB40" i="71"/>
  <c r="BA40" i="71"/>
  <c r="BC40" i="71"/>
  <c r="BD67" i="71"/>
  <c r="BE67" i="71"/>
  <c r="BC67" i="71"/>
  <c r="AY73" i="71"/>
  <c r="AW73" i="71"/>
  <c r="AU73" i="71"/>
  <c r="BC73" i="71"/>
  <c r="AX73" i="71"/>
  <c r="BE73" i="71"/>
  <c r="BA73" i="71"/>
  <c r="D94" i="69"/>
  <c r="F41" i="69"/>
  <c r="F54" i="69"/>
  <c r="AA144" i="63"/>
  <c r="AG24" i="63"/>
  <c r="AD24" i="63"/>
  <c r="R147" i="63"/>
  <c r="X42" i="63"/>
  <c r="L45" i="63"/>
  <c r="U30" i="63"/>
  <c r="AG42" i="63"/>
  <c r="X147" i="63"/>
  <c r="O176" i="63"/>
  <c r="O136" i="63"/>
  <c r="AD45" i="63"/>
  <c r="L147" i="63"/>
  <c r="AA156" i="63"/>
  <c r="U133" i="63"/>
  <c r="AA137" i="63"/>
  <c r="R137" i="63"/>
  <c r="I153" i="63"/>
  <c r="X36" i="63"/>
  <c r="L137" i="63"/>
  <c r="M137" i="63" s="1"/>
  <c r="I156" i="63"/>
  <c r="O153" i="63"/>
  <c r="X39" i="63"/>
  <c r="U42" i="63"/>
  <c r="X160" i="63"/>
  <c r="AA45" i="63"/>
  <c r="O169" i="63"/>
  <c r="L153" i="63"/>
  <c r="I144" i="63"/>
  <c r="J144" i="63" s="1"/>
  <c r="U169" i="63"/>
  <c r="L133" i="63"/>
  <c r="M133" i="63"/>
  <c r="D147" i="63"/>
  <c r="J85" i="63"/>
  <c r="D30" i="63"/>
  <c r="F57" i="65"/>
  <c r="H57" i="65" s="1"/>
  <c r="F37" i="65"/>
  <c r="H37" i="65" s="1"/>
  <c r="J50" i="63"/>
  <c r="E160" i="63"/>
  <c r="G160" i="63" s="1"/>
  <c r="E30" i="63"/>
  <c r="G30" i="63" s="1"/>
  <c r="H30" i="63" s="1"/>
  <c r="F144" i="63"/>
  <c r="E36" i="63"/>
  <c r="G36" i="63" s="1"/>
  <c r="F137" i="63"/>
  <c r="E74" i="69"/>
  <c r="G74" i="69"/>
  <c r="D74" i="69"/>
  <c r="F80" i="69"/>
  <c r="E80" i="69"/>
  <c r="G80" i="69"/>
  <c r="H80" i="69" s="1"/>
  <c r="D80" i="69"/>
  <c r="F104" i="69"/>
  <c r="E104" i="69"/>
  <c r="G104" i="69" s="1"/>
  <c r="D104" i="69"/>
  <c r="F135" i="69"/>
  <c r="E135" i="69"/>
  <c r="G135" i="69" s="1"/>
  <c r="H135" i="69" s="1"/>
  <c r="D135" i="69"/>
  <c r="F165" i="69"/>
  <c r="D165" i="69"/>
  <c r="BS179" i="71"/>
  <c r="AX218" i="71"/>
  <c r="BQ226" i="71"/>
  <c r="AS226" i="71" s="1"/>
  <c r="BT226" i="71"/>
  <c r="BS226" i="71"/>
  <c r="BR226" i="71"/>
  <c r="BU222" i="71"/>
  <c r="BQ222" i="71"/>
  <c r="BT222" i="71"/>
  <c r="AS224" i="71"/>
  <c r="AS219" i="71"/>
  <c r="AX211" i="71"/>
  <c r="AX175" i="71"/>
  <c r="AX157" i="71"/>
  <c r="AX124" i="71"/>
  <c r="Y32" i="70"/>
  <c r="AW32" i="70" s="1"/>
  <c r="U54" i="70"/>
  <c r="AV54" i="70" s="1"/>
  <c r="U74" i="70"/>
  <c r="AV74" i="70" s="1"/>
  <c r="U126" i="70"/>
  <c r="AO128" i="70"/>
  <c r="Q146" i="70"/>
  <c r="AC165" i="70"/>
  <c r="M168" i="70"/>
  <c r="M178" i="70"/>
  <c r="AT178" i="70" s="1"/>
  <c r="AO206" i="70"/>
  <c r="I216" i="70"/>
  <c r="K216" i="70"/>
  <c r="L216" i="70" s="1"/>
  <c r="O216" i="70"/>
  <c r="M224" i="70"/>
  <c r="AG232" i="70"/>
  <c r="AR10" i="71"/>
  <c r="BW10" i="71"/>
  <c r="AV31" i="71"/>
  <c r="AU31" i="71"/>
  <c r="AY31" i="71"/>
  <c r="BA31" i="71"/>
  <c r="BB31" i="71"/>
  <c r="AW32" i="71"/>
  <c r="AV32" i="71"/>
  <c r="AU32" i="71"/>
  <c r="AY32" i="71"/>
  <c r="AR37" i="71"/>
  <c r="BW37" i="71"/>
  <c r="BB41" i="71"/>
  <c r="BE41" i="71"/>
  <c r="AX41" i="71"/>
  <c r="BA41" i="71"/>
  <c r="BD41" i="71"/>
  <c r="BZ50" i="71"/>
  <c r="BE62" i="71"/>
  <c r="BB62" i="71"/>
  <c r="CP63" i="71"/>
  <c r="CK63" i="71"/>
  <c r="CI63" i="71"/>
  <c r="CG63" i="71"/>
  <c r="CN63" i="71"/>
  <c r="CJ63" i="71"/>
  <c r="CH63" i="71"/>
  <c r="CO63" i="71"/>
  <c r="CB63" i="71"/>
  <c r="BZ75" i="71"/>
  <c r="AR75" i="71"/>
  <c r="BY77" i="71"/>
  <c r="AR77" i="71"/>
  <c r="E17" i="69"/>
  <c r="G17" i="69"/>
  <c r="H17" i="69" s="1"/>
  <c r="X144" i="63"/>
  <c r="J73" i="63"/>
  <c r="AD136" i="63"/>
  <c r="I39" i="63"/>
  <c r="J39" i="63"/>
  <c r="U156" i="63"/>
  <c r="AG160" i="63"/>
  <c r="I173" i="63"/>
  <c r="AA160" i="63"/>
  <c r="U153" i="63"/>
  <c r="I169" i="63"/>
  <c r="J169" i="63" s="1"/>
  <c r="K169" i="63" s="1"/>
  <c r="U144" i="63"/>
  <c r="L169" i="63"/>
  <c r="M169" i="63" s="1"/>
  <c r="U151" i="63"/>
  <c r="J127" i="63"/>
  <c r="X169" i="63"/>
  <c r="L42" i="63"/>
  <c r="L24" i="63"/>
  <c r="R24" i="63"/>
  <c r="AG173" i="63"/>
  <c r="I151" i="63"/>
  <c r="AG133" i="63"/>
  <c r="I160" i="63"/>
  <c r="U147" i="63"/>
  <c r="R36" i="63"/>
  <c r="AA176" i="63"/>
  <c r="X137" i="63"/>
  <c r="AD144" i="63"/>
  <c r="AD36" i="63"/>
  <c r="D151" i="63"/>
  <c r="D144" i="63"/>
  <c r="D133" i="63"/>
  <c r="D45" i="63"/>
  <c r="F41" i="65"/>
  <c r="H41" i="65" s="1"/>
  <c r="F38" i="65"/>
  <c r="H38" i="65" s="1"/>
  <c r="F64" i="65"/>
  <c r="H64" i="65" s="1"/>
  <c r="E156" i="63"/>
  <c r="G156" i="63" s="1"/>
  <c r="H156" i="63" s="1"/>
  <c r="F160" i="63"/>
  <c r="E153" i="63"/>
  <c r="G153" i="63" s="1"/>
  <c r="H153" i="63" s="1"/>
  <c r="F45" i="63"/>
  <c r="F176" i="63"/>
  <c r="F147" i="63"/>
  <c r="X6" i="63"/>
  <c r="I6" i="63"/>
  <c r="F67" i="63"/>
  <c r="E67" i="63"/>
  <c r="G67" i="63"/>
  <c r="D67" i="63"/>
  <c r="O67" i="63"/>
  <c r="E7" i="63"/>
  <c r="G7" i="63" s="1"/>
  <c r="H7" i="63" s="1"/>
  <c r="L7" i="63"/>
  <c r="AD7" i="63"/>
  <c r="E76" i="63"/>
  <c r="G76" i="63"/>
  <c r="D76" i="63"/>
  <c r="I76" i="63"/>
  <c r="R76" i="63"/>
  <c r="L76" i="63"/>
  <c r="I79" i="63"/>
  <c r="J79" i="63"/>
  <c r="R79" i="63"/>
  <c r="E82" i="63"/>
  <c r="G82" i="63" s="1"/>
  <c r="H82" i="63"/>
  <c r="D82" i="63"/>
  <c r="X82" i="63"/>
  <c r="F86" i="63"/>
  <c r="I86" i="63"/>
  <c r="J86" i="63" s="1"/>
  <c r="E90" i="63"/>
  <c r="G90" i="63" s="1"/>
  <c r="D90" i="63"/>
  <c r="L90" i="63"/>
  <c r="AD90" i="63"/>
  <c r="R90" i="63"/>
  <c r="F94" i="63"/>
  <c r="E94" i="63"/>
  <c r="G94" i="63"/>
  <c r="U94" i="63"/>
  <c r="L94" i="63"/>
  <c r="AA94" i="63"/>
  <c r="E14" i="63"/>
  <c r="G14" i="63" s="1"/>
  <c r="I14" i="63"/>
  <c r="F101" i="63"/>
  <c r="E101" i="63"/>
  <c r="G101" i="63"/>
  <c r="AG101" i="63"/>
  <c r="I17" i="63"/>
  <c r="J17" i="63" s="1"/>
  <c r="L17" i="63"/>
  <c r="E113" i="63"/>
  <c r="G113" i="63"/>
  <c r="D113" i="63"/>
  <c r="I113" i="63"/>
  <c r="D115" i="63"/>
  <c r="AA115" i="63"/>
  <c r="O115" i="63"/>
  <c r="E121" i="63"/>
  <c r="G121" i="63" s="1"/>
  <c r="D121" i="63"/>
  <c r="E125" i="63"/>
  <c r="G125" i="63" s="1"/>
  <c r="H125" i="63" s="1"/>
  <c r="L125" i="63"/>
  <c r="F128" i="63"/>
  <c r="R128" i="63"/>
  <c r="X128" i="63"/>
  <c r="AA29" i="63"/>
  <c r="O29" i="63"/>
  <c r="I140" i="63"/>
  <c r="O140" i="63"/>
  <c r="E143" i="63"/>
  <c r="G143" i="63"/>
  <c r="H143" i="63" s="1"/>
  <c r="U143" i="63"/>
  <c r="X33" i="63"/>
  <c r="O33" i="63"/>
  <c r="U34" i="63"/>
  <c r="AG34" i="63"/>
  <c r="R34" i="63"/>
  <c r="AA35" i="63"/>
  <c r="R35" i="63"/>
  <c r="AD35" i="63"/>
  <c r="E163" i="63"/>
  <c r="G163" i="63"/>
  <c r="F163" i="63"/>
  <c r="AG163" i="63"/>
  <c r="L163" i="63"/>
  <c r="I163" i="63"/>
  <c r="F166" i="63"/>
  <c r="U166" i="63"/>
  <c r="O166" i="63"/>
  <c r="E168" i="63"/>
  <c r="G168" i="63" s="1"/>
  <c r="H168" i="63" s="1"/>
  <c r="AG168" i="63"/>
  <c r="AD168" i="63"/>
  <c r="F175" i="63"/>
  <c r="O175" i="63"/>
  <c r="U175" i="63"/>
  <c r="O178" i="63"/>
  <c r="I178" i="63"/>
  <c r="F181" i="63"/>
  <c r="D181" i="63"/>
  <c r="AA181" i="63"/>
  <c r="U181" i="63"/>
  <c r="F28" i="69"/>
  <c r="E28" i="69"/>
  <c r="G28" i="69" s="1"/>
  <c r="F70" i="69"/>
  <c r="E70" i="69"/>
  <c r="G70" i="69"/>
  <c r="D70" i="69"/>
  <c r="F74" i="69"/>
  <c r="F84" i="69"/>
  <c r="E84" i="69"/>
  <c r="G84" i="69" s="1"/>
  <c r="F144" i="69"/>
  <c r="E144" i="69"/>
  <c r="G144" i="69"/>
  <c r="H144" i="69" s="1"/>
  <c r="D144" i="69"/>
  <c r="F162" i="69"/>
  <c r="E162" i="69"/>
  <c r="G162" i="69" s="1"/>
  <c r="H162" i="69" s="1"/>
  <c r="D162" i="69"/>
  <c r="F183" i="69"/>
  <c r="E183" i="69"/>
  <c r="G183" i="69"/>
  <c r="F191" i="69"/>
  <c r="E191" i="69"/>
  <c r="G191" i="69" s="1"/>
  <c r="BT203" i="71"/>
  <c r="BU226" i="71"/>
  <c r="AS220" i="71"/>
  <c r="BU206" i="71"/>
  <c r="BS206" i="71"/>
  <c r="BT206" i="71"/>
  <c r="BR206" i="71"/>
  <c r="AS206" i="71" s="1"/>
  <c r="BT202" i="71"/>
  <c r="BQ202" i="71"/>
  <c r="AS202" i="71" s="1"/>
  <c r="BS202" i="71"/>
  <c r="BS210" i="71"/>
  <c r="BT210" i="71"/>
  <c r="BR210" i="71"/>
  <c r="BQ210" i="71"/>
  <c r="AS210" i="71"/>
  <c r="AX182" i="71"/>
  <c r="AX160" i="71"/>
  <c r="AX156" i="71"/>
  <c r="BU195" i="71"/>
  <c r="BT195" i="71"/>
  <c r="AS195" i="71" s="1"/>
  <c r="BS195" i="71"/>
  <c r="BT167" i="71"/>
  <c r="AX82" i="71"/>
  <c r="AS152" i="71"/>
  <c r="AX148" i="71"/>
  <c r="BR166" i="71"/>
  <c r="BQ166" i="71"/>
  <c r="BT166" i="71"/>
  <c r="BU166" i="71"/>
  <c r="AV73" i="71"/>
  <c r="AK16" i="70"/>
  <c r="AZ16" i="70" s="1"/>
  <c r="AC24" i="70"/>
  <c r="AX24" i="70" s="1"/>
  <c r="AK33" i="70"/>
  <c r="AZ33" i="70" s="1"/>
  <c r="AK38" i="70"/>
  <c r="AZ38" i="70" s="1"/>
  <c r="U49" i="70"/>
  <c r="U61" i="70"/>
  <c r="AV61" i="70"/>
  <c r="AC63" i="70"/>
  <c r="AX63" i="70"/>
  <c r="AO123" i="70"/>
  <c r="AC141" i="70"/>
  <c r="AK160" i="70"/>
  <c r="U175" i="70"/>
  <c r="Q189" i="70"/>
  <c r="I193" i="70"/>
  <c r="K193" i="70" s="1"/>
  <c r="L193" i="70" s="1"/>
  <c r="M200" i="70"/>
  <c r="O200" i="70"/>
  <c r="M204" i="70"/>
  <c r="AU5" i="71"/>
  <c r="AW5" i="71"/>
  <c r="AK111" i="70"/>
  <c r="AZ111" i="70" s="1"/>
  <c r="AK109" i="70"/>
  <c r="AZ109" i="70" s="1"/>
  <c r="M71" i="70"/>
  <c r="Y182" i="70"/>
  <c r="I180" i="70"/>
  <c r="AS180" i="70" s="1"/>
  <c r="AK177" i="70"/>
  <c r="Q159" i="70"/>
  <c r="I147" i="70"/>
  <c r="K147" i="70" s="1"/>
  <c r="M143" i="70"/>
  <c r="O143" i="70" s="1"/>
  <c r="Y129" i="70"/>
  <c r="I125" i="70"/>
  <c r="K125" i="70"/>
  <c r="O125" i="70" s="1"/>
  <c r="AK64" i="70"/>
  <c r="M60" i="70"/>
  <c r="AG19" i="70"/>
  <c r="Q17" i="70"/>
  <c r="AU17" i="70"/>
  <c r="M233" i="70"/>
  <c r="M231" i="70"/>
  <c r="AO229" i="70"/>
  <c r="I227" i="70"/>
  <c r="K227" i="70" s="1"/>
  <c r="L227" i="70" s="1"/>
  <c r="I225" i="70"/>
  <c r="K225" i="70"/>
  <c r="I223" i="70"/>
  <c r="K223" i="70"/>
  <c r="O223" i="70" s="1"/>
  <c r="S223" i="70"/>
  <c r="W223" i="70" s="1"/>
  <c r="L223" i="70"/>
  <c r="AK221" i="70"/>
  <c r="I219" i="70"/>
  <c r="I217" i="70"/>
  <c r="K217" i="70"/>
  <c r="I213" i="70"/>
  <c r="K213" i="70"/>
  <c r="L213" i="70" s="1"/>
  <c r="AK211" i="70"/>
  <c r="I209" i="70"/>
  <c r="K209" i="70"/>
  <c r="Y203" i="70"/>
  <c r="AK201" i="70"/>
  <c r="Y196" i="70"/>
  <c r="Q194" i="70"/>
  <c r="Y192" i="70"/>
  <c r="M190" i="70"/>
  <c r="Q188" i="70"/>
  <c r="U186" i="70"/>
  <c r="Q169" i="70"/>
  <c r="Y134" i="70"/>
  <c r="Q119" i="70"/>
  <c r="M117" i="70"/>
  <c r="AK115" i="70"/>
  <c r="AZ115" i="70"/>
  <c r="AG72" i="70"/>
  <c r="AY72" i="70"/>
  <c r="AR7" i="71"/>
  <c r="CE7" i="71"/>
  <c r="BE17" i="71"/>
  <c r="BA20" i="71"/>
  <c r="BC30" i="71"/>
  <c r="BA30" i="71"/>
  <c r="BD30" i="71"/>
  <c r="BD40" i="71"/>
  <c r="BW43" i="71"/>
  <c r="AR43" i="71"/>
  <c r="BD49" i="71"/>
  <c r="BC49" i="71"/>
  <c r="BA49" i="71"/>
  <c r="BS174" i="71"/>
  <c r="BT174" i="71"/>
  <c r="BQ174" i="71"/>
  <c r="BR174" i="71"/>
  <c r="BT191" i="71"/>
  <c r="BQ183" i="71"/>
  <c r="BR182" i="71"/>
  <c r="BT177" i="71"/>
  <c r="BQ171" i="71"/>
  <c r="BR167" i="71"/>
  <c r="AS167" i="71" s="1"/>
  <c r="Q22" i="70"/>
  <c r="AU22" i="70" s="1"/>
  <c r="Y69" i="70"/>
  <c r="AC108" i="70"/>
  <c r="I131" i="70"/>
  <c r="K131" i="70" s="1"/>
  <c r="U139" i="70"/>
  <c r="M158" i="70"/>
  <c r="I166" i="70"/>
  <c r="K166" i="70" s="1"/>
  <c r="AG176" i="70"/>
  <c r="AR6" i="71"/>
  <c r="BD6" i="71"/>
  <c r="BC6" i="71"/>
  <c r="BC10" i="71"/>
  <c r="BB11" i="71"/>
  <c r="BE11" i="71"/>
  <c r="AX11" i="71"/>
  <c r="CH19" i="71"/>
  <c r="AR22" i="71"/>
  <c r="CO24" i="71"/>
  <c r="BC25" i="71"/>
  <c r="AX25" i="71"/>
  <c r="BD29" i="71"/>
  <c r="BC36" i="71"/>
  <c r="AX36" i="71"/>
  <c r="BE44" i="71"/>
  <c r="BD44" i="71"/>
  <c r="BC48" i="71"/>
  <c r="AX48" i="71"/>
  <c r="AY49" i="71"/>
  <c r="AU49" i="71"/>
  <c r="BD57" i="71"/>
  <c r="AX57" i="71"/>
  <c r="AU67" i="71"/>
  <c r="AY67" i="71"/>
  <c r="CP74" i="71"/>
  <c r="DA74" i="71"/>
  <c r="CJ74" i="71"/>
  <c r="CL74" i="71"/>
  <c r="CW74" i="71" s="1"/>
  <c r="CO74" i="71"/>
  <c r="CZ74" i="71"/>
  <c r="CI74" i="71"/>
  <c r="CN74" i="71"/>
  <c r="CY74" i="71"/>
  <c r="CH74" i="71"/>
  <c r="CS74" i="71"/>
  <c r="CM74" i="71"/>
  <c r="CX74" i="71"/>
  <c r="BT111" i="71"/>
  <c r="AS111" i="71" s="1"/>
  <c r="BQ111" i="71"/>
  <c r="BD130" i="71"/>
  <c r="BB130" i="71"/>
  <c r="BC130" i="71"/>
  <c r="BR138" i="71"/>
  <c r="AS138" i="71"/>
  <c r="BU138" i="71"/>
  <c r="BU149" i="71"/>
  <c r="BR149" i="71"/>
  <c r="BQ149" i="71"/>
  <c r="BR153" i="71"/>
  <c r="BQ153" i="71"/>
  <c r="AS153" i="71" s="1"/>
  <c r="E10" i="69"/>
  <c r="G10" i="69"/>
  <c r="J10" i="69" s="1"/>
  <c r="E32" i="69"/>
  <c r="G32" i="69"/>
  <c r="H32" i="69"/>
  <c r="E40" i="69"/>
  <c r="G40" i="69" s="1"/>
  <c r="J40" i="69"/>
  <c r="E53" i="69"/>
  <c r="G53" i="69"/>
  <c r="H53" i="69" s="1"/>
  <c r="E57" i="69"/>
  <c r="G57" i="69" s="1"/>
  <c r="H57" i="69" s="1"/>
  <c r="D75" i="69"/>
  <c r="D78" i="69"/>
  <c r="D79" i="69"/>
  <c r="D82" i="69"/>
  <c r="D83" i="69"/>
  <c r="D99" i="69"/>
  <c r="E126" i="69"/>
  <c r="G126" i="69" s="1"/>
  <c r="E134" i="69"/>
  <c r="G134" i="69"/>
  <c r="H134" i="69"/>
  <c r="E149" i="69"/>
  <c r="G149" i="69" s="1"/>
  <c r="H149" i="69"/>
  <c r="E167" i="69"/>
  <c r="G167" i="69" s="1"/>
  <c r="E176" i="69"/>
  <c r="G176" i="69"/>
  <c r="J176" i="69" s="1"/>
  <c r="K176" i="69" s="1"/>
  <c r="BR175" i="71"/>
  <c r="AG13" i="70"/>
  <c r="AY13" i="70"/>
  <c r="AC40" i="70"/>
  <c r="AX40" i="70" s="1"/>
  <c r="Y45" i="70"/>
  <c r="Y57" i="70"/>
  <c r="AW57" i="70"/>
  <c r="AG137" i="70"/>
  <c r="I156" i="70"/>
  <c r="K156" i="70" s="1"/>
  <c r="L156" i="70" s="1"/>
  <c r="I164" i="70"/>
  <c r="K164" i="70"/>
  <c r="L164" i="70" s="1"/>
  <c r="I174" i="70"/>
  <c r="K174" i="70" s="1"/>
  <c r="BB7" i="71"/>
  <c r="BE7" i="71"/>
  <c r="BC8" i="71"/>
  <c r="BD8" i="71"/>
  <c r="BB16" i="71"/>
  <c r="AX16" i="71" s="1"/>
  <c r="BC16" i="71"/>
  <c r="BB17" i="71"/>
  <c r="AX17" i="71"/>
  <c r="BD18" i="71"/>
  <c r="AX18" i="71" s="1"/>
  <c r="CN19" i="71"/>
  <c r="CI19" i="71"/>
  <c r="CO19" i="71"/>
  <c r="BD19" i="71"/>
  <c r="BA19" i="71"/>
  <c r="AX19" i="71" s="1"/>
  <c r="CJ19" i="71"/>
  <c r="BD22" i="71"/>
  <c r="CL24" i="71"/>
  <c r="CP24" i="71"/>
  <c r="CJ24" i="71"/>
  <c r="CI24" i="71"/>
  <c r="CP28" i="71"/>
  <c r="DA28" i="71" s="1"/>
  <c r="CJ28" i="71"/>
  <c r="CO28" i="71"/>
  <c r="CN28" i="71"/>
  <c r="CY28" i="71"/>
  <c r="CI28" i="71"/>
  <c r="BA34" i="71"/>
  <c r="BE34" i="71"/>
  <c r="BC34" i="71"/>
  <c r="AX34" i="71"/>
  <c r="CL68" i="71"/>
  <c r="CM68" i="71"/>
  <c r="CO68" i="71"/>
  <c r="CJ68" i="71"/>
  <c r="CP68" i="71"/>
  <c r="CI68" i="71"/>
  <c r="CH68" i="71"/>
  <c r="BZ69" i="71"/>
  <c r="AR110" i="71"/>
  <c r="BW110" i="71"/>
  <c r="BA180" i="71"/>
  <c r="BE180" i="71"/>
  <c r="BA188" i="71"/>
  <c r="BE188" i="71"/>
  <c r="AX188" i="71" s="1"/>
  <c r="U179" i="63"/>
  <c r="R52" i="63"/>
  <c r="L49" i="63"/>
  <c r="L51" i="63"/>
  <c r="M165" i="63"/>
  <c r="O177" i="63"/>
  <c r="I51" i="63"/>
  <c r="J51" i="63" s="1"/>
  <c r="AA179" i="63"/>
  <c r="F44" i="65"/>
  <c r="H44" i="65"/>
  <c r="BT129" i="71"/>
  <c r="BQ212" i="71"/>
  <c r="AS212" i="71"/>
  <c r="BU182" i="71"/>
  <c r="BQ215" i="71"/>
  <c r="AS215" i="71" s="1"/>
  <c r="BS177" i="71"/>
  <c r="BU171" i="71"/>
  <c r="CV28" i="71"/>
  <c r="BC20" i="71"/>
  <c r="BA6" i="71"/>
  <c r="BC19" i="71"/>
  <c r="BD7" i="71"/>
  <c r="U44" i="70"/>
  <c r="AG55" i="70"/>
  <c r="Y102" i="70"/>
  <c r="Q116" i="70"/>
  <c r="AK135" i="70"/>
  <c r="AK154" i="70"/>
  <c r="U170" i="70"/>
  <c r="M184" i="70"/>
  <c r="AT184" i="70"/>
  <c r="BA5" i="71"/>
  <c r="BB5" i="71"/>
  <c r="BA7" i="71"/>
  <c r="BW12" i="71"/>
  <c r="BC12" i="71"/>
  <c r="AX12" i="71"/>
  <c r="BC17" i="71"/>
  <c r="CL19" i="71"/>
  <c r="CM24" i="71"/>
  <c r="BC27" i="71"/>
  <c r="CH28" i="71"/>
  <c r="CS28" i="71"/>
  <c r="BC29" i="71"/>
  <c r="AR30" i="71"/>
  <c r="BB30" i="71"/>
  <c r="BC31" i="71"/>
  <c r="CM33" i="71"/>
  <c r="CH33" i="71"/>
  <c r="CL33" i="71"/>
  <c r="CI33" i="71"/>
  <c r="CL38" i="71"/>
  <c r="CI38" i="71"/>
  <c r="CN38" i="71"/>
  <c r="AV49" i="71"/>
  <c r="BA62" i="71"/>
  <c r="AX62" i="71" s="1"/>
  <c r="CN68" i="71"/>
  <c r="BU108" i="71"/>
  <c r="BD109" i="71"/>
  <c r="BC109" i="71"/>
  <c r="BR137" i="71"/>
  <c r="AR142" i="71"/>
  <c r="BW142" i="71"/>
  <c r="CH56" i="71"/>
  <c r="CP61" i="71"/>
  <c r="DA61" i="71" s="1"/>
  <c r="CJ61" i="71"/>
  <c r="BA61" i="71"/>
  <c r="AX61" i="71" s="1"/>
  <c r="CZ61" i="71" s="1"/>
  <c r="CH61" i="71"/>
  <c r="CS61" i="71"/>
  <c r="CN61" i="71"/>
  <c r="CY61" i="71"/>
  <c r="AY62" i="71"/>
  <c r="AV62" i="71"/>
  <c r="CX66" i="71"/>
  <c r="CN76" i="71"/>
  <c r="CY76" i="71" s="1"/>
  <c r="CI76" i="71"/>
  <c r="CL76" i="71"/>
  <c r="CW76" i="71" s="1"/>
  <c r="BD80" i="71"/>
  <c r="AX80" i="71"/>
  <c r="AR82" i="71"/>
  <c r="BC112" i="71"/>
  <c r="AX112" i="71" s="1"/>
  <c r="BE118" i="71"/>
  <c r="BD118" i="71"/>
  <c r="BC118" i="71"/>
  <c r="BE122" i="71"/>
  <c r="BD122" i="71"/>
  <c r="BU122" i="71"/>
  <c r="BU124" i="71"/>
  <c r="BQ124" i="71"/>
  <c r="BR124" i="71"/>
  <c r="AY128" i="71"/>
  <c r="AV128" i="71"/>
  <c r="AU128" i="71"/>
  <c r="BU133" i="71"/>
  <c r="BQ137" i="71"/>
  <c r="AS137" i="71"/>
  <c r="BU139" i="71"/>
  <c r="AS139" i="71"/>
  <c r="AR150" i="71"/>
  <c r="BZ150" i="71"/>
  <c r="BE151" i="71"/>
  <c r="BD151" i="71"/>
  <c r="BC151" i="71"/>
  <c r="AX151" i="71" s="1"/>
  <c r="BD155" i="71"/>
  <c r="BD159" i="71"/>
  <c r="AX159" i="71" s="1"/>
  <c r="BE159" i="71"/>
  <c r="BC159" i="71"/>
  <c r="BQ160" i="71"/>
  <c r="AS160" i="71" s="1"/>
  <c r="AV162" i="71"/>
  <c r="AU162" i="71"/>
  <c r="AY167" i="71"/>
  <c r="AW167" i="71"/>
  <c r="AV168" i="71"/>
  <c r="AU168" i="71"/>
  <c r="CK35" i="71"/>
  <c r="CV35" i="71" s="1"/>
  <c r="BB55" i="71"/>
  <c r="AX55" i="71" s="1"/>
  <c r="CL56" i="71"/>
  <c r="CI61" i="71"/>
  <c r="AU65" i="71"/>
  <c r="CW65" i="71" s="1"/>
  <c r="CL69" i="71"/>
  <c r="CW69" i="71"/>
  <c r="CO69" i="71"/>
  <c r="CH69" i="71"/>
  <c r="CS69" i="71" s="1"/>
  <c r="CN69" i="71"/>
  <c r="CY69" i="71" s="1"/>
  <c r="CM76" i="71"/>
  <c r="CX76" i="71" s="1"/>
  <c r="D90" i="71"/>
  <c r="BD105" i="71"/>
  <c r="AX105" i="71"/>
  <c r="BE110" i="71"/>
  <c r="BC110" i="71"/>
  <c r="BE111" i="71"/>
  <c r="AX111" i="71" s="1"/>
  <c r="AR113" i="71"/>
  <c r="BW113" i="71"/>
  <c r="BD114" i="71"/>
  <c r="BR120" i="71"/>
  <c r="BQ120" i="71"/>
  <c r="BQ123" i="71"/>
  <c r="AS123" i="71"/>
  <c r="BD131" i="71"/>
  <c r="AX131" i="71" s="1"/>
  <c r="BC131" i="71"/>
  <c r="BR133" i="71"/>
  <c r="AR134" i="71"/>
  <c r="BW134" i="71"/>
  <c r="BD142" i="71"/>
  <c r="BC142" i="71"/>
  <c r="AX142" i="71" s="1"/>
  <c r="BD143" i="71"/>
  <c r="BC145" i="71"/>
  <c r="AX145" i="71"/>
  <c r="BD146" i="71"/>
  <c r="BE147" i="71"/>
  <c r="BD147" i="71"/>
  <c r="AR154" i="71"/>
  <c r="BZ154" i="71"/>
  <c r="BD154" i="71"/>
  <c r="BQ157" i="71"/>
  <c r="AS157" i="71" s="1"/>
  <c r="BU169" i="71"/>
  <c r="AS169" i="71" s="1"/>
  <c r="BS169" i="71"/>
  <c r="BR169" i="71"/>
  <c r="AW205" i="71"/>
  <c r="AY205" i="71"/>
  <c r="AV205" i="71"/>
  <c r="BQ218" i="71"/>
  <c r="AS218" i="71"/>
  <c r="CI13" i="71"/>
  <c r="CH41" i="71"/>
  <c r="CS41" i="71" s="1"/>
  <c r="CJ47" i="71"/>
  <c r="CN56" i="71"/>
  <c r="CP59" i="71"/>
  <c r="DA59" i="71" s="1"/>
  <c r="CJ59" i="71"/>
  <c r="BA59" i="71"/>
  <c r="AX59" i="71"/>
  <c r="CH59" i="71"/>
  <c r="CS59" i="71"/>
  <c r="CN59" i="71"/>
  <c r="CY59" i="71" s="1"/>
  <c r="CL61" i="71"/>
  <c r="CW61" i="71"/>
  <c r="CP62" i="71"/>
  <c r="CJ62" i="71"/>
  <c r="CH62" i="71"/>
  <c r="CN62" i="71"/>
  <c r="BW64" i="71"/>
  <c r="CP65" i="71"/>
  <c r="DA65" i="71" s="1"/>
  <c r="CJ65" i="71"/>
  <c r="CL65" i="71"/>
  <c r="CN66" i="71"/>
  <c r="CY66" i="71" s="1"/>
  <c r="CI66" i="71"/>
  <c r="CJ66" i="71"/>
  <c r="BD69" i="71"/>
  <c r="AX69" i="71" s="1"/>
  <c r="CZ69" i="71"/>
  <c r="CI69" i="71"/>
  <c r="CP69" i="71"/>
  <c r="DA69" i="71" s="1"/>
  <c r="BC70" i="71"/>
  <c r="AX70" i="71"/>
  <c r="CH76" i="71"/>
  <c r="CS76" i="71" s="1"/>
  <c r="CP76" i="71"/>
  <c r="DA76" i="71" s="1"/>
  <c r="CP78" i="71"/>
  <c r="DA78" i="71" s="1"/>
  <c r="CJ78" i="71"/>
  <c r="CO78" i="71"/>
  <c r="CH78" i="71"/>
  <c r="CS78" i="71"/>
  <c r="CN78" i="71"/>
  <c r="CY78" i="71" s="1"/>
  <c r="BW82" i="71"/>
  <c r="L87" i="71"/>
  <c r="AB87" i="71"/>
  <c r="BR105" i="71"/>
  <c r="BU105" i="71"/>
  <c r="BE106" i="71"/>
  <c r="BC106" i="71"/>
  <c r="AX106" i="71"/>
  <c r="BQ108" i="71"/>
  <c r="AS108" i="71" s="1"/>
  <c r="AR109" i="71"/>
  <c r="BW109" i="71"/>
  <c r="BC113" i="71"/>
  <c r="AX113" i="71" s="1"/>
  <c r="BQ115" i="71"/>
  <c r="AS115" i="71"/>
  <c r="AR117" i="71"/>
  <c r="BZ117" i="71"/>
  <c r="BQ117" i="71" s="1"/>
  <c r="BD117" i="71"/>
  <c r="BC120" i="71"/>
  <c r="AX120" i="71" s="1"/>
  <c r="BR121" i="71"/>
  <c r="BU121" i="71"/>
  <c r="BC121" i="71"/>
  <c r="AX121" i="71" s="1"/>
  <c r="BD121" i="71"/>
  <c r="BC122" i="71"/>
  <c r="BY125" i="71"/>
  <c r="BQ125" i="71" s="1"/>
  <c r="AR125" i="71"/>
  <c r="BD125" i="71"/>
  <c r="AX125" i="71"/>
  <c r="BC125" i="71"/>
  <c r="BR125" i="71"/>
  <c r="BD126" i="71"/>
  <c r="BB126" i="71"/>
  <c r="BC126" i="71"/>
  <c r="BC134" i="71"/>
  <c r="BE135" i="71"/>
  <c r="BD135" i="71"/>
  <c r="BC135" i="71"/>
  <c r="AX135" i="71"/>
  <c r="BD139" i="71"/>
  <c r="BR146" i="71"/>
  <c r="BU146" i="71"/>
  <c r="BQ146" i="71"/>
  <c r="AS146" i="71"/>
  <c r="BQ148" i="71"/>
  <c r="AS148" i="71"/>
  <c r="BR154" i="71"/>
  <c r="AR155" i="71"/>
  <c r="BW155" i="71"/>
  <c r="BX162" i="71"/>
  <c r="AR162" i="71"/>
  <c r="BS163" i="71"/>
  <c r="BR163" i="71"/>
  <c r="AY222" i="71"/>
  <c r="AV222" i="71"/>
  <c r="AR121" i="71"/>
  <c r="AR138" i="71"/>
  <c r="BD158" i="71"/>
  <c r="AW163" i="71"/>
  <c r="BD176" i="71"/>
  <c r="BE179" i="71"/>
  <c r="BD181" i="71"/>
  <c r="BB184" i="71"/>
  <c r="BE184" i="71"/>
  <c r="BE185" i="71"/>
  <c r="AX185" i="71" s="1"/>
  <c r="BE186" i="71"/>
  <c r="AX186" i="71"/>
  <c r="BB187" i="71"/>
  <c r="AX187" i="71" s="1"/>
  <c r="BE187" i="71"/>
  <c r="BD189" i="71"/>
  <c r="BB192" i="71"/>
  <c r="BE192" i="71"/>
  <c r="BE193" i="71"/>
  <c r="AX193" i="71"/>
  <c r="AR165" i="71"/>
  <c r="BE165" i="71"/>
  <c r="BD165" i="71"/>
  <c r="BC172" i="71"/>
  <c r="AX172" i="71" s="1"/>
  <c r="BE172" i="71"/>
  <c r="BB180" i="71"/>
  <c r="BB188" i="71"/>
  <c r="AW206" i="71"/>
  <c r="AY206" i="71"/>
  <c r="AV206" i="71"/>
  <c r="AW214" i="71"/>
  <c r="AU214" i="71"/>
  <c r="BD219" i="71"/>
  <c r="BC219" i="71"/>
  <c r="BB219" i="71"/>
  <c r="BB221" i="71"/>
  <c r="AX221" i="71" s="1"/>
  <c r="BD222" i="71"/>
  <c r="BB222" i="71"/>
  <c r="AX222" i="71" s="1"/>
  <c r="BB227" i="71"/>
  <c r="BD227" i="71"/>
  <c r="AR163" i="71"/>
  <c r="BA165" i="71"/>
  <c r="BE176" i="71"/>
  <c r="BE177" i="71"/>
  <c r="AX177" i="71"/>
  <c r="BD179" i="71"/>
  <c r="AX179" i="71" s="1"/>
  <c r="BA184" i="71"/>
  <c r="BA192" i="71"/>
  <c r="BD196" i="71"/>
  <c r="BE196" i="71"/>
  <c r="BT200" i="71"/>
  <c r="AS200" i="71"/>
  <c r="AV212" i="71"/>
  <c r="AY212" i="71"/>
  <c r="AW212" i="71"/>
  <c r="BU217" i="71"/>
  <c r="AU220" i="71"/>
  <c r="AW220" i="71"/>
  <c r="AR227" i="71"/>
  <c r="BW227" i="71"/>
  <c r="BD180" i="71"/>
  <c r="AX180" i="71" s="1"/>
  <c r="BA181" i="71"/>
  <c r="BD188" i="71"/>
  <c r="BA189" i="71"/>
  <c r="AX189" i="71" s="1"/>
  <c r="BA195" i="71"/>
  <c r="AV198" i="71"/>
  <c r="AV203" i="71"/>
  <c r="BC206" i="71"/>
  <c r="AX206" i="71" s="1"/>
  <c r="AW207" i="71"/>
  <c r="AY208" i="71"/>
  <c r="AW210" i="71"/>
  <c r="AV213" i="71"/>
  <c r="AU219" i="71"/>
  <c r="BB226" i="71"/>
  <c r="BB230" i="71"/>
  <c r="AX230" i="71"/>
  <c r="AR167" i="71"/>
  <c r="BE181" i="71"/>
  <c r="BE183" i="71"/>
  <c r="BE189" i="71"/>
  <c r="BE191" i="71"/>
  <c r="AW200" i="71"/>
  <c r="AY200" i="71"/>
  <c r="BC202" i="71"/>
  <c r="AX202" i="71"/>
  <c r="AY203" i="71"/>
  <c r="AY207" i="71"/>
  <c r="AY210" i="71"/>
  <c r="AY213" i="71"/>
  <c r="BD221" i="71"/>
  <c r="AW198" i="71"/>
  <c r="AU198" i="71"/>
  <c r="BE199" i="71"/>
  <c r="AX199" i="71" s="1"/>
  <c r="AW201" i="71"/>
  <c r="AY201" i="71"/>
  <c r="AW211" i="71"/>
  <c r="AY211" i="71"/>
  <c r="BT217" i="71"/>
  <c r="AR36" i="71"/>
  <c r="AJ89" i="71"/>
  <c r="AJ90" i="71" s="1"/>
  <c r="S25" i="69"/>
  <c r="Q25" i="69"/>
  <c r="K148" i="69"/>
  <c r="AO51" i="69"/>
  <c r="AN24" i="69"/>
  <c r="M110" i="69"/>
  <c r="AQ48" i="69"/>
  <c r="AQ79" i="69"/>
  <c r="AN85" i="69"/>
  <c r="AM84" i="69"/>
  <c r="J49" i="69"/>
  <c r="AJ49" i="69"/>
  <c r="AQ37" i="69"/>
  <c r="K166" i="69"/>
  <c r="AK48" i="69"/>
  <c r="K190" i="69"/>
  <c r="AL145" i="69"/>
  <c r="AQ80" i="69"/>
  <c r="AK30" i="69"/>
  <c r="N25" i="69"/>
  <c r="K6" i="69"/>
  <c r="M6" i="69"/>
  <c r="K199" i="69"/>
  <c r="M199" i="69"/>
  <c r="J188" i="69"/>
  <c r="AJ188" i="69"/>
  <c r="AQ41" i="69"/>
  <c r="K39" i="63"/>
  <c r="M39" i="63"/>
  <c r="N35" i="69"/>
  <c r="P35" i="69"/>
  <c r="AO6" i="69"/>
  <c r="AP40" i="69"/>
  <c r="K138" i="69"/>
  <c r="M138" i="69"/>
  <c r="M103" i="69"/>
  <c r="M112" i="69"/>
  <c r="N112" i="69" s="1"/>
  <c r="K71" i="69"/>
  <c r="M71" i="69"/>
  <c r="K63" i="63"/>
  <c r="M63" i="63"/>
  <c r="H170" i="63"/>
  <c r="J170" i="63"/>
  <c r="J151" i="63"/>
  <c r="M151" i="63"/>
  <c r="H151" i="63"/>
  <c r="AK31" i="69"/>
  <c r="AO14" i="69"/>
  <c r="AR19" i="69"/>
  <c r="AM15" i="69"/>
  <c r="AQ50" i="69"/>
  <c r="AK58" i="69"/>
  <c r="AR57" i="69"/>
  <c r="AP56" i="69"/>
  <c r="M133" i="69"/>
  <c r="AJ30" i="69"/>
  <c r="J37" i="69"/>
  <c r="AJ37" i="69"/>
  <c r="AJ40" i="69"/>
  <c r="AJ52" i="69"/>
  <c r="K93" i="69"/>
  <c r="M93" i="69"/>
  <c r="AN27" i="69"/>
  <c r="J11" i="69"/>
  <c r="AJ11" i="69"/>
  <c r="H205" i="70"/>
  <c r="H222" i="70"/>
  <c r="H115" i="70"/>
  <c r="H119" i="70"/>
  <c r="H143" i="70"/>
  <c r="H150" i="70"/>
  <c r="K178" i="70"/>
  <c r="L178" i="70"/>
  <c r="H178" i="70"/>
  <c r="H55" i="70"/>
  <c r="J55" i="70"/>
  <c r="H214" i="70"/>
  <c r="H58" i="69"/>
  <c r="J58" i="69"/>
  <c r="AK164" i="69"/>
  <c r="AM200" i="69"/>
  <c r="AJ10" i="69"/>
  <c r="AL9" i="69"/>
  <c r="H157" i="63"/>
  <c r="H114" i="63"/>
  <c r="J114" i="63"/>
  <c r="AN12" i="69"/>
  <c r="AK41" i="69"/>
  <c r="M41" i="69"/>
  <c r="K132" i="69"/>
  <c r="M132" i="69"/>
  <c r="AM181" i="69"/>
  <c r="AN53" i="69"/>
  <c r="AQ35" i="69"/>
  <c r="AP73" i="69"/>
  <c r="M124" i="69"/>
  <c r="P124" i="69" s="1"/>
  <c r="K169" i="69"/>
  <c r="M169" i="69"/>
  <c r="AJ140" i="69"/>
  <c r="AO84" i="69"/>
  <c r="AP51" i="69"/>
  <c r="J37" i="70"/>
  <c r="H156" i="70"/>
  <c r="H45" i="70"/>
  <c r="J62" i="70"/>
  <c r="H183" i="70"/>
  <c r="H153" i="70"/>
  <c r="K153" i="70"/>
  <c r="L153" i="70"/>
  <c r="H124" i="70"/>
  <c r="K124" i="70"/>
  <c r="J60" i="70"/>
  <c r="H60" i="70"/>
  <c r="H114" i="70"/>
  <c r="K114" i="70"/>
  <c r="M187" i="69"/>
  <c r="M38" i="69"/>
  <c r="AK38" i="69"/>
  <c r="J27" i="69"/>
  <c r="AJ27" i="69"/>
  <c r="M86" i="63"/>
  <c r="K86" i="63"/>
  <c r="M86" i="69"/>
  <c r="P86" i="69" s="1"/>
  <c r="S86" i="69" s="1"/>
  <c r="N86" i="69"/>
  <c r="AJ151" i="69"/>
  <c r="J151" i="69"/>
  <c r="K151" i="69"/>
  <c r="M143" i="69"/>
  <c r="AK20" i="69"/>
  <c r="M20" i="69"/>
  <c r="AJ33" i="69"/>
  <c r="AJ125" i="69"/>
  <c r="J125" i="69"/>
  <c r="AL24" i="69"/>
  <c r="AK151" i="69"/>
  <c r="M98" i="69"/>
  <c r="J68" i="70"/>
  <c r="H68" i="70"/>
  <c r="H111" i="70"/>
  <c r="H185" i="70"/>
  <c r="H167" i="70"/>
  <c r="H159" i="70"/>
  <c r="H234" i="70"/>
  <c r="K234" i="70"/>
  <c r="H102" i="70"/>
  <c r="J46" i="70"/>
  <c r="H46" i="70"/>
  <c r="J15" i="70"/>
  <c r="H15" i="70"/>
  <c r="H227" i="70"/>
  <c r="J30" i="70"/>
  <c r="H198" i="69"/>
  <c r="J198" i="69"/>
  <c r="K198" i="69" s="1"/>
  <c r="H156" i="69"/>
  <c r="J156" i="69"/>
  <c r="AJ20" i="69"/>
  <c r="M177" i="69"/>
  <c r="J46" i="69"/>
  <c r="K46" i="69"/>
  <c r="AJ46" i="69"/>
  <c r="J189" i="69"/>
  <c r="M131" i="69"/>
  <c r="M160" i="69"/>
  <c r="AJ42" i="69"/>
  <c r="J42" i="69"/>
  <c r="AK11" i="69"/>
  <c r="H155" i="63"/>
  <c r="J155" i="63"/>
  <c r="M166" i="63"/>
  <c r="M42" i="63"/>
  <c r="H73" i="70"/>
  <c r="J73" i="70"/>
  <c r="M152" i="69"/>
  <c r="M97" i="69"/>
  <c r="M129" i="69"/>
  <c r="M186" i="69"/>
  <c r="AJ36" i="69"/>
  <c r="AK9" i="69"/>
  <c r="Q23" i="63"/>
  <c r="S23" i="63"/>
  <c r="J59" i="70"/>
  <c r="H59" i="70"/>
  <c r="J19" i="70"/>
  <c r="H34" i="69"/>
  <c r="J34" i="69"/>
  <c r="H9" i="69"/>
  <c r="J9" i="69"/>
  <c r="M9" i="69"/>
  <c r="K9" i="69"/>
  <c r="H161" i="63"/>
  <c r="K38" i="63"/>
  <c r="H192" i="70"/>
  <c r="H204" i="70"/>
  <c r="J42" i="70"/>
  <c r="H42" i="70"/>
  <c r="AS42" i="70"/>
  <c r="H118" i="70"/>
  <c r="H41" i="70"/>
  <c r="J41" i="70"/>
  <c r="H18" i="70"/>
  <c r="J18" i="70"/>
  <c r="H12" i="70"/>
  <c r="J12" i="70"/>
  <c r="H208" i="70"/>
  <c r="H180" i="70"/>
  <c r="H17" i="70"/>
  <c r="AS17" i="70" s="1"/>
  <c r="J17" i="70"/>
  <c r="J21" i="70"/>
  <c r="H21" i="70"/>
  <c r="AS21" i="70" s="1"/>
  <c r="H28" i="70"/>
  <c r="J28" i="70"/>
  <c r="H176" i="70"/>
  <c r="K176" i="70"/>
  <c r="O176" i="70" s="1"/>
  <c r="H188" i="70"/>
  <c r="J71" i="70"/>
  <c r="K71" i="70"/>
  <c r="H71" i="70"/>
  <c r="AS71" i="70" s="1"/>
  <c r="J41" i="63"/>
  <c r="H41" i="63"/>
  <c r="H51" i="63"/>
  <c r="H36" i="63"/>
  <c r="H122" i="70"/>
  <c r="J38" i="70"/>
  <c r="H38" i="70"/>
  <c r="J36" i="70"/>
  <c r="H36" i="70"/>
  <c r="H148" i="70"/>
  <c r="H140" i="70"/>
  <c r="J29" i="70"/>
  <c r="H29" i="70"/>
  <c r="H224" i="70"/>
  <c r="H221" i="70"/>
  <c r="K221" i="70"/>
  <c r="L221" i="70" s="1"/>
  <c r="H161" i="70"/>
  <c r="J32" i="70"/>
  <c r="H32" i="70"/>
  <c r="H135" i="70"/>
  <c r="H10" i="70"/>
  <c r="H196" i="70"/>
  <c r="H173" i="70"/>
  <c r="K142" i="70"/>
  <c r="H142" i="70"/>
  <c r="H25" i="70"/>
  <c r="J25" i="70"/>
  <c r="AS26" i="70"/>
  <c r="J26" i="70"/>
  <c r="H77" i="70"/>
  <c r="J56" i="70"/>
  <c r="J72" i="70"/>
  <c r="H72" i="70"/>
  <c r="K130" i="70"/>
  <c r="H130" i="70"/>
  <c r="H11" i="70"/>
  <c r="H66" i="70"/>
  <c r="J66" i="70"/>
  <c r="N137" i="63"/>
  <c r="P137" i="63"/>
  <c r="K105" i="63"/>
  <c r="M105" i="63"/>
  <c r="H61" i="70"/>
  <c r="H13" i="70"/>
  <c r="H186" i="70"/>
  <c r="H140" i="63"/>
  <c r="J140" i="63"/>
  <c r="M140" i="63" s="1"/>
  <c r="N140" i="63" s="1"/>
  <c r="H159" i="63"/>
  <c r="J159" i="63"/>
  <c r="K159" i="63" s="1"/>
  <c r="H112" i="63"/>
  <c r="J112" i="63"/>
  <c r="H68" i="63"/>
  <c r="J68" i="63"/>
  <c r="H93" i="63"/>
  <c r="J93" i="63"/>
  <c r="K149" i="63"/>
  <c r="M149" i="63"/>
  <c r="J136" i="63"/>
  <c r="M136" i="63" s="1"/>
  <c r="P136" i="63" s="1"/>
  <c r="H85" i="63"/>
  <c r="M26" i="63"/>
  <c r="P26" i="63" s="1"/>
  <c r="S26" i="63" s="1"/>
  <c r="V26" i="63" s="1"/>
  <c r="H9" i="63"/>
  <c r="F62" i="65"/>
  <c r="H62" i="65" s="1"/>
  <c r="H139" i="63"/>
  <c r="J139" i="63"/>
  <c r="J135" i="63"/>
  <c r="K135" i="63"/>
  <c r="J71" i="63"/>
  <c r="M135" i="63"/>
  <c r="J107" i="63"/>
  <c r="J72" i="63"/>
  <c r="K72" i="63"/>
  <c r="H110" i="63"/>
  <c r="L108" i="76"/>
  <c r="AX219" i="71"/>
  <c r="BQ154" i="71"/>
  <c r="BT162" i="71"/>
  <c r="BQ162" i="71"/>
  <c r="BS162" i="71"/>
  <c r="BR162" i="71"/>
  <c r="BU162" i="71"/>
  <c r="AS162" i="71" s="1"/>
  <c r="BT150" i="71"/>
  <c r="BS150" i="71"/>
  <c r="M46" i="69"/>
  <c r="AX196" i="71"/>
  <c r="BR113" i="71"/>
  <c r="BU113" i="71"/>
  <c r="BT113" i="71"/>
  <c r="AS113" i="71"/>
  <c r="BQ113" i="71"/>
  <c r="BS113" i="71"/>
  <c r="AX126" i="71"/>
  <c r="BR134" i="71"/>
  <c r="BU134" i="71"/>
  <c r="BT134" i="71"/>
  <c r="BQ134" i="71"/>
  <c r="BS134" i="71"/>
  <c r="AX110" i="71"/>
  <c r="H28" i="69"/>
  <c r="J28" i="69"/>
  <c r="K28" i="69" s="1"/>
  <c r="K79" i="63"/>
  <c r="M79" i="63"/>
  <c r="N79" i="63" s="1"/>
  <c r="M127" i="63"/>
  <c r="K127" i="63"/>
  <c r="AS222" i="71"/>
  <c r="AS179" i="71"/>
  <c r="J145" i="69"/>
  <c r="J24" i="63"/>
  <c r="BR122" i="71"/>
  <c r="BS117" i="71"/>
  <c r="M52" i="63"/>
  <c r="M116" i="69"/>
  <c r="J154" i="63"/>
  <c r="K141" i="63"/>
  <c r="J18" i="63"/>
  <c r="J129" i="63"/>
  <c r="J87" i="69"/>
  <c r="M87" i="69" s="1"/>
  <c r="P87" i="69" s="1"/>
  <c r="S87" i="69" s="1"/>
  <c r="J134" i="69"/>
  <c r="S167" i="63"/>
  <c r="T167" i="63" s="1"/>
  <c r="P180" i="69"/>
  <c r="Q180" i="69"/>
  <c r="J53" i="69"/>
  <c r="M53" i="69" s="1"/>
  <c r="J162" i="69"/>
  <c r="K162" i="69" s="1"/>
  <c r="J168" i="63"/>
  <c r="K168" i="63" s="1"/>
  <c r="H90" i="63"/>
  <c r="J90" i="63"/>
  <c r="N133" i="63"/>
  <c r="P133" i="63"/>
  <c r="Q133" i="63" s="1"/>
  <c r="J30" i="63"/>
  <c r="K30" i="63" s="1"/>
  <c r="J126" i="63"/>
  <c r="K126" i="63" s="1"/>
  <c r="K118" i="63"/>
  <c r="H15" i="63"/>
  <c r="BS122" i="71"/>
  <c r="AS122" i="71"/>
  <c r="BT117" i="71"/>
  <c r="J116" i="63"/>
  <c r="K116" i="63" s="1"/>
  <c r="J135" i="69"/>
  <c r="K135" i="69" s="1"/>
  <c r="J119" i="63"/>
  <c r="J88" i="63"/>
  <c r="M8" i="63"/>
  <c r="J119" i="69"/>
  <c r="N47" i="69"/>
  <c r="P47" i="69"/>
  <c r="M8" i="69"/>
  <c r="N8" i="69" s="1"/>
  <c r="T202" i="69"/>
  <c r="V202" i="69"/>
  <c r="J144" i="69"/>
  <c r="BU155" i="71"/>
  <c r="BR155" i="71"/>
  <c r="BQ155" i="71"/>
  <c r="BT155" i="71"/>
  <c r="BS155" i="71"/>
  <c r="BT125" i="71"/>
  <c r="BS125" i="71"/>
  <c r="BQ109" i="71"/>
  <c r="AS133" i="71"/>
  <c r="AX109" i="71"/>
  <c r="H84" i="69"/>
  <c r="J84" i="69"/>
  <c r="CZ41" i="71"/>
  <c r="J153" i="63"/>
  <c r="K153" i="63" s="1"/>
  <c r="J147" i="63"/>
  <c r="K147" i="63"/>
  <c r="K91" i="63"/>
  <c r="M91" i="63"/>
  <c r="J102" i="63"/>
  <c r="K102" i="63"/>
  <c r="J127" i="69"/>
  <c r="K127" i="69" s="1"/>
  <c r="K153" i="69"/>
  <c r="M153" i="69"/>
  <c r="N153" i="69" s="1"/>
  <c r="BT122" i="71"/>
  <c r="BU120" i="71"/>
  <c r="BT118" i="71"/>
  <c r="BU118" i="71"/>
  <c r="BR118" i="71"/>
  <c r="BQ118" i="71"/>
  <c r="BS118" i="71"/>
  <c r="BU117" i="71"/>
  <c r="J164" i="63"/>
  <c r="M148" i="63"/>
  <c r="J120" i="63"/>
  <c r="J123" i="63"/>
  <c r="K123" i="63" s="1"/>
  <c r="J17" i="69"/>
  <c r="J125" i="63"/>
  <c r="M125" i="63"/>
  <c r="P125" i="63" s="1"/>
  <c r="S125" i="63" s="1"/>
  <c r="M50" i="69"/>
  <c r="P50" i="69" s="1"/>
  <c r="J149" i="69"/>
  <c r="AX176" i="71"/>
  <c r="L8" i="70"/>
  <c r="K42" i="70" s="1"/>
  <c r="D91" i="71"/>
  <c r="BU142" i="71"/>
  <c r="M85" i="63"/>
  <c r="K85" i="63"/>
  <c r="J156" i="63"/>
  <c r="K156" i="63" s="1"/>
  <c r="J82" i="63"/>
  <c r="M82" i="63"/>
  <c r="M102" i="63"/>
  <c r="P110" i="63"/>
  <c r="S110" i="63" s="1"/>
  <c r="V110" i="63" s="1"/>
  <c r="N110" i="63"/>
  <c r="AS186" i="71"/>
  <c r="P66" i="63"/>
  <c r="BR117" i="71"/>
  <c r="N141" i="63"/>
  <c r="J27" i="63"/>
  <c r="K27" i="63" s="1"/>
  <c r="J131" i="63"/>
  <c r="J106" i="63"/>
  <c r="K106" i="63" s="1"/>
  <c r="J103" i="63"/>
  <c r="K103" i="63" s="1"/>
  <c r="J80" i="63"/>
  <c r="K80" i="63" s="1"/>
  <c r="J69" i="63"/>
  <c r="J80" i="69"/>
  <c r="J7" i="63"/>
  <c r="J163" i="69"/>
  <c r="K163" i="69"/>
  <c r="K107" i="63"/>
  <c r="M107" i="63"/>
  <c r="P107" i="63"/>
  <c r="M68" i="63"/>
  <c r="P68" i="63" s="1"/>
  <c r="Q68" i="63" s="1"/>
  <c r="K68" i="63"/>
  <c r="K140" i="63"/>
  <c r="P129" i="69"/>
  <c r="Q129" i="69"/>
  <c r="N129" i="69"/>
  <c r="K189" i="69"/>
  <c r="M189" i="69"/>
  <c r="N189" i="69"/>
  <c r="K157" i="63"/>
  <c r="M157" i="63"/>
  <c r="K9" i="63"/>
  <c r="M9" i="63"/>
  <c r="M72" i="63"/>
  <c r="M161" i="63"/>
  <c r="K161" i="63"/>
  <c r="N97" i="69"/>
  <c r="P97" i="69"/>
  <c r="M198" i="69"/>
  <c r="P198" i="69"/>
  <c r="N187" i="69"/>
  <c r="P187" i="69"/>
  <c r="M170" i="63"/>
  <c r="K170" i="63"/>
  <c r="K71" i="63"/>
  <c r="M71" i="63"/>
  <c r="N136" i="63"/>
  <c r="P38" i="63"/>
  <c r="Q38" i="63"/>
  <c r="N38" i="63"/>
  <c r="P186" i="69"/>
  <c r="Q186" i="69" s="1"/>
  <c r="N186" i="69"/>
  <c r="N98" i="69"/>
  <c r="P98" i="69"/>
  <c r="M151" i="69"/>
  <c r="P41" i="69"/>
  <c r="S41" i="69"/>
  <c r="N41" i="69"/>
  <c r="N199" i="69"/>
  <c r="P199" i="69"/>
  <c r="N6" i="69"/>
  <c r="M112" i="63"/>
  <c r="K112" i="63"/>
  <c r="Q137" i="63"/>
  <c r="S137" i="63"/>
  <c r="V137" i="63" s="1"/>
  <c r="T137" i="63"/>
  <c r="V23" i="63"/>
  <c r="Y23" i="63"/>
  <c r="T23" i="63"/>
  <c r="N9" i="69"/>
  <c r="P9" i="69"/>
  <c r="P166" i="63"/>
  <c r="Q166" i="63" s="1"/>
  <c r="N166" i="63"/>
  <c r="K125" i="69"/>
  <c r="M125" i="69"/>
  <c r="P125" i="69" s="1"/>
  <c r="N86" i="63"/>
  <c r="P86" i="63"/>
  <c r="Q86" i="63" s="1"/>
  <c r="K151" i="63"/>
  <c r="P135" i="63"/>
  <c r="N135" i="63"/>
  <c r="P149" i="63"/>
  <c r="N149" i="63"/>
  <c r="M93" i="63"/>
  <c r="N93" i="63" s="1"/>
  <c r="K93" i="63"/>
  <c r="Q86" i="69"/>
  <c r="V86" i="69"/>
  <c r="N152" i="69"/>
  <c r="P152" i="69"/>
  <c r="N160" i="69"/>
  <c r="P160" i="69"/>
  <c r="M10" i="69"/>
  <c r="N10" i="69" s="1"/>
  <c r="K10" i="69"/>
  <c r="M51" i="63"/>
  <c r="K51" i="63"/>
  <c r="M36" i="69"/>
  <c r="K36" i="69"/>
  <c r="P42" i="63"/>
  <c r="N42" i="63"/>
  <c r="M155" i="63"/>
  <c r="P155" i="63" s="1"/>
  <c r="K155" i="63"/>
  <c r="K42" i="69"/>
  <c r="M42" i="69"/>
  <c r="N42" i="69" s="1"/>
  <c r="N177" i="69"/>
  <c r="P177" i="69"/>
  <c r="Q177" i="69" s="1"/>
  <c r="N38" i="69"/>
  <c r="P38" i="69"/>
  <c r="Q38" i="69"/>
  <c r="N124" i="69"/>
  <c r="K40" i="69"/>
  <c r="M40" i="69"/>
  <c r="N133" i="69"/>
  <c r="P133" i="69"/>
  <c r="S35" i="69"/>
  <c r="V35" i="69" s="1"/>
  <c r="Y35" i="69"/>
  <c r="Q35" i="69"/>
  <c r="N132" i="69"/>
  <c r="P132" i="69"/>
  <c r="M114" i="63"/>
  <c r="K114" i="63"/>
  <c r="N93" i="69"/>
  <c r="P93" i="69"/>
  <c r="P71" i="69"/>
  <c r="Q71" i="69"/>
  <c r="N71" i="69"/>
  <c r="N103" i="69"/>
  <c r="P103" i="69"/>
  <c r="Q103" i="69"/>
  <c r="P138" i="69"/>
  <c r="S138" i="69" s="1"/>
  <c r="T138" i="69" s="1"/>
  <c r="V138" i="69"/>
  <c r="N138" i="69"/>
  <c r="K188" i="69"/>
  <c r="M188" i="69"/>
  <c r="N188" i="69" s="1"/>
  <c r="M163" i="69"/>
  <c r="M80" i="69"/>
  <c r="K80" i="69"/>
  <c r="P102" i="63"/>
  <c r="N102" i="63"/>
  <c r="K4" i="70"/>
  <c r="K3" i="70"/>
  <c r="O3" i="70" s="1"/>
  <c r="S3" i="70"/>
  <c r="K5" i="70"/>
  <c r="K2" i="70"/>
  <c r="P2" i="70" s="1"/>
  <c r="O42" i="70"/>
  <c r="K26" i="70"/>
  <c r="K17" i="70"/>
  <c r="O17" i="70" s="1"/>
  <c r="M176" i="69"/>
  <c r="N176" i="69" s="1"/>
  <c r="K125" i="63"/>
  <c r="P153" i="69"/>
  <c r="S153" i="69" s="1"/>
  <c r="Q153" i="69"/>
  <c r="Y202" i="69"/>
  <c r="W202" i="69"/>
  <c r="S180" i="69"/>
  <c r="K69" i="63"/>
  <c r="M69" i="63"/>
  <c r="N85" i="63"/>
  <c r="P85" i="63"/>
  <c r="M123" i="63"/>
  <c r="K84" i="69"/>
  <c r="M84" i="69"/>
  <c r="P84" i="69" s="1"/>
  <c r="P8" i="69"/>
  <c r="S8" i="69" s="1"/>
  <c r="T8" i="69" s="1"/>
  <c r="K119" i="69"/>
  <c r="M119" i="69"/>
  <c r="N119" i="69" s="1"/>
  <c r="M15" i="63"/>
  <c r="K15" i="63"/>
  <c r="V167" i="63"/>
  <c r="K129" i="63"/>
  <c r="M129" i="63"/>
  <c r="M145" i="69"/>
  <c r="K145" i="69"/>
  <c r="M147" i="63"/>
  <c r="M28" i="69"/>
  <c r="K149" i="69"/>
  <c r="M149" i="69"/>
  <c r="P149" i="69" s="1"/>
  <c r="N50" i="69"/>
  <c r="Q50" i="69"/>
  <c r="K120" i="63"/>
  <c r="M120" i="63"/>
  <c r="M106" i="63"/>
  <c r="N106" i="63" s="1"/>
  <c r="M116" i="63"/>
  <c r="S133" i="63"/>
  <c r="K90" i="63"/>
  <c r="K53" i="69"/>
  <c r="K87" i="69"/>
  <c r="M27" i="63"/>
  <c r="P79" i="63"/>
  <c r="S79" i="63" s="1"/>
  <c r="Q66" i="63"/>
  <c r="S66" i="63"/>
  <c r="V66" i="63" s="1"/>
  <c r="Q110" i="63"/>
  <c r="T110" i="63"/>
  <c r="AS155" i="71"/>
  <c r="K88" i="63"/>
  <c r="M88" i="63"/>
  <c r="N88" i="63" s="1"/>
  <c r="K119" i="63"/>
  <c r="M119" i="63"/>
  <c r="P118" i="63"/>
  <c r="N118" i="63"/>
  <c r="M168" i="63"/>
  <c r="P168" i="63"/>
  <c r="M162" i="69"/>
  <c r="N116" i="69"/>
  <c r="P116" i="69"/>
  <c r="N52" i="63"/>
  <c r="P52" i="63"/>
  <c r="S52" i="63" s="1"/>
  <c r="V52" i="63" s="1"/>
  <c r="T52" i="63"/>
  <c r="S71" i="69"/>
  <c r="T71" i="69" s="1"/>
  <c r="T35" i="69"/>
  <c r="S152" i="69"/>
  <c r="Q152" i="69"/>
  <c r="P72" i="63"/>
  <c r="S72" i="63" s="1"/>
  <c r="N72" i="63"/>
  <c r="Q133" i="69"/>
  <c r="S133" i="69"/>
  <c r="S177" i="69"/>
  <c r="P93" i="63"/>
  <c r="S9" i="69"/>
  <c r="Q9" i="69"/>
  <c r="W137" i="63"/>
  <c r="P112" i="63"/>
  <c r="S112" i="63"/>
  <c r="V112" i="63" s="1"/>
  <c r="W112" i="63" s="1"/>
  <c r="N112" i="63"/>
  <c r="P188" i="69"/>
  <c r="Q188" i="69" s="1"/>
  <c r="P114" i="63"/>
  <c r="N114" i="63"/>
  <c r="N155" i="63"/>
  <c r="P10" i="69"/>
  <c r="W23" i="63"/>
  <c r="S38" i="63"/>
  <c r="P9" i="63"/>
  <c r="N9" i="63"/>
  <c r="P189" i="69"/>
  <c r="S189" i="69"/>
  <c r="N107" i="63"/>
  <c r="S166" i="63"/>
  <c r="Q41" i="69"/>
  <c r="N71" i="63"/>
  <c r="P71" i="63"/>
  <c r="N161" i="63"/>
  <c r="P161" i="63"/>
  <c r="S161" i="63" s="1"/>
  <c r="P51" i="63"/>
  <c r="N51" i="63"/>
  <c r="N125" i="69"/>
  <c r="Q26" i="63"/>
  <c r="S38" i="69"/>
  <c r="V38" i="69" s="1"/>
  <c r="Q149" i="63"/>
  <c r="S149" i="63"/>
  <c r="N151" i="69"/>
  <c r="S186" i="69"/>
  <c r="V186" i="69" s="1"/>
  <c r="Y186" i="69"/>
  <c r="Q97" i="69"/>
  <c r="S97" i="69"/>
  <c r="S129" i="69"/>
  <c r="N68" i="63"/>
  <c r="Q52" i="63"/>
  <c r="N168" i="63"/>
  <c r="N119" i="63"/>
  <c r="P119" i="63"/>
  <c r="T66" i="63"/>
  <c r="Q141" i="63"/>
  <c r="P3" i="70"/>
  <c r="W3" i="70"/>
  <c r="S50" i="69"/>
  <c r="P119" i="69"/>
  <c r="Q8" i="69"/>
  <c r="Q102" i="63"/>
  <c r="S102" i="63"/>
  <c r="V102" i="63" s="1"/>
  <c r="Q116" i="69"/>
  <c r="S116" i="69"/>
  <c r="V116" i="69"/>
  <c r="Y116" i="69" s="1"/>
  <c r="W116" i="69"/>
  <c r="P88" i="63"/>
  <c r="N116" i="63"/>
  <c r="P116" i="63"/>
  <c r="Q116" i="63" s="1"/>
  <c r="P106" i="63"/>
  <c r="S106" i="63" s="1"/>
  <c r="AB202" i="69"/>
  <c r="Z202" i="69"/>
  <c r="N125" i="63"/>
  <c r="O2" i="70"/>
  <c r="S2" i="70"/>
  <c r="W2" i="70"/>
  <c r="S118" i="63"/>
  <c r="Q118" i="63"/>
  <c r="Q79" i="63"/>
  <c r="N149" i="69"/>
  <c r="P147" i="63"/>
  <c r="S147" i="63"/>
  <c r="V147" i="63" s="1"/>
  <c r="W147" i="63" s="1"/>
  <c r="N147" i="63"/>
  <c r="W167" i="63"/>
  <c r="Y167" i="63"/>
  <c r="P15" i="63"/>
  <c r="N15" i="63"/>
  <c r="N69" i="63"/>
  <c r="P69" i="63"/>
  <c r="Q69" i="63" s="1"/>
  <c r="N80" i="69"/>
  <c r="P80" i="69"/>
  <c r="Q80" i="69"/>
  <c r="V38" i="63"/>
  <c r="Y38" i="63"/>
  <c r="T38" i="63"/>
  <c r="V71" i="69"/>
  <c r="Q189" i="69"/>
  <c r="T97" i="69"/>
  <c r="V97" i="69"/>
  <c r="W97" i="69"/>
  <c r="T26" i="63"/>
  <c r="Q161" i="63"/>
  <c r="AB23" i="63"/>
  <c r="AC23" i="63" s="1"/>
  <c r="Z23" i="63"/>
  <c r="S155" i="63"/>
  <c r="V155" i="63"/>
  <c r="W155" i="63" s="1"/>
  <c r="Q155" i="63"/>
  <c r="Q114" i="63"/>
  <c r="S114" i="63"/>
  <c r="V114" i="63" s="1"/>
  <c r="S68" i="63"/>
  <c r="V149" i="63"/>
  <c r="T149" i="63"/>
  <c r="Q51" i="63"/>
  <c r="S51" i="63"/>
  <c r="Q125" i="69"/>
  <c r="S125" i="69"/>
  <c r="Q112" i="63"/>
  <c r="S188" i="69"/>
  <c r="Y137" i="63"/>
  <c r="AB137" i="63"/>
  <c r="AE137" i="63" s="1"/>
  <c r="V152" i="69"/>
  <c r="T152" i="69"/>
  <c r="V118" i="63"/>
  <c r="Y118" i="63"/>
  <c r="T118" i="63"/>
  <c r="V141" i="63"/>
  <c r="Q147" i="63"/>
  <c r="T116" i="69"/>
  <c r="T102" i="63"/>
  <c r="S80" i="69"/>
  <c r="V80" i="69"/>
  <c r="W80" i="69" s="1"/>
  <c r="Y80" i="69"/>
  <c r="Z80" i="69" s="1"/>
  <c r="Q125" i="63"/>
  <c r="S116" i="63"/>
  <c r="T116" i="63" s="1"/>
  <c r="Q119" i="63"/>
  <c r="S119" i="63"/>
  <c r="Y97" i="69"/>
  <c r="Z97" i="69" s="1"/>
  <c r="AB97" i="69"/>
  <c r="V51" i="63"/>
  <c r="Y51" i="63" s="1"/>
  <c r="T51" i="63"/>
  <c r="W149" i="63"/>
  <c r="Y149" i="63"/>
  <c r="Z149" i="63" s="1"/>
  <c r="W186" i="69"/>
  <c r="T112" i="63"/>
  <c r="W38" i="63"/>
  <c r="T125" i="63"/>
  <c r="V125" i="63"/>
  <c r="T80" i="69"/>
  <c r="V116" i="63"/>
  <c r="Y116" i="63"/>
  <c r="T119" i="63"/>
  <c r="V119" i="63"/>
  <c r="AB149" i="63"/>
  <c r="AC149" i="63" s="1"/>
  <c r="AE149" i="63"/>
  <c r="AH149" i="63" s="1"/>
  <c r="AI149" i="63" s="1"/>
  <c r="AF149" i="63"/>
  <c r="W51" i="63"/>
  <c r="Y112" i="63"/>
  <c r="Z112" i="63" s="1"/>
  <c r="AB112" i="63"/>
  <c r="AE112" i="63" s="1"/>
  <c r="AC137" i="63"/>
  <c r="Y119" i="63"/>
  <c r="W119" i="63"/>
  <c r="W116" i="63"/>
  <c r="T54" i="76"/>
  <c r="U10" i="76"/>
  <c r="AV10" i="76"/>
  <c r="BB51" i="76"/>
  <c r="BB69" i="76"/>
  <c r="BB86" i="76"/>
  <c r="BB140" i="76"/>
  <c r="AO10" i="76"/>
  <c r="BA10" i="76"/>
  <c r="AK10" i="76"/>
  <c r="AZ10" i="76"/>
  <c r="AG12" i="76"/>
  <c r="AY12" i="76"/>
  <c r="BB12" i="76"/>
  <c r="AC12" i="76"/>
  <c r="BB57" i="76"/>
  <c r="BB22" i="76"/>
  <c r="BB26" i="76"/>
  <c r="BB35" i="76"/>
  <c r="BB92" i="76"/>
  <c r="Y10" i="76"/>
  <c r="AW10" i="76" s="1"/>
  <c r="M10" i="76"/>
  <c r="AT10" i="76" s="1"/>
  <c r="Q12" i="76"/>
  <c r="M12" i="76"/>
  <c r="BB77" i="76"/>
  <c r="CH48" i="77"/>
  <c r="CI80" i="77"/>
  <c r="BB36" i="76"/>
  <c r="Q10" i="76"/>
  <c r="AU10" i="76" s="1"/>
  <c r="BB10" i="76"/>
  <c r="AG10" i="76"/>
  <c r="AY10" i="76"/>
  <c r="AC10" i="76"/>
  <c r="AX10" i="76"/>
  <c r="AO12" i="76"/>
  <c r="BA12" i="76"/>
  <c r="U12" i="76"/>
  <c r="I12" i="76"/>
  <c r="K12" i="76" s="1"/>
  <c r="Y12" i="76"/>
  <c r="AW12" i="76" s="1"/>
  <c r="AO18" i="76"/>
  <c r="BA18" i="76" s="1"/>
  <c r="AG18" i="76"/>
  <c r="AY18" i="76" s="1"/>
  <c r="U18" i="76"/>
  <c r="AV18" i="76" s="1"/>
  <c r="BB18" i="76"/>
  <c r="AK18" i="76"/>
  <c r="AZ18" i="76"/>
  <c r="Q18" i="76"/>
  <c r="BB52" i="76"/>
  <c r="AP131" i="76"/>
  <c r="AN131" i="76"/>
  <c r="CH80" i="77"/>
  <c r="CP80" i="77"/>
  <c r="CJ80" i="77"/>
  <c r="CN80" i="77"/>
  <c r="CO48" i="77"/>
  <c r="CQ80" i="77"/>
  <c r="CN48" i="77"/>
  <c r="CM80" i="77"/>
  <c r="CK80" i="77"/>
  <c r="CO80" i="77"/>
  <c r="CP48" i="77"/>
  <c r="CJ48" i="77"/>
  <c r="CQ48" i="77"/>
  <c r="AV52" i="70"/>
  <c r="AS16" i="70"/>
  <c r="CE40" i="71"/>
  <c r="AR73" i="71"/>
  <c r="CE73" i="71"/>
  <c r="CE55" i="71"/>
  <c r="AR55" i="71"/>
  <c r="CE18" i="71"/>
  <c r="AR18" i="71"/>
  <c r="AO14" i="76"/>
  <c r="BA14" i="76" s="1"/>
  <c r="AC18" i="76"/>
  <c r="AX18" i="76" s="1"/>
  <c r="M18" i="76"/>
  <c r="AT18" i="76" s="1"/>
  <c r="BB37" i="76"/>
  <c r="BB48" i="76"/>
  <c r="BB88" i="76"/>
  <c r="BB139" i="76"/>
  <c r="BB15" i="76"/>
  <c r="U15" i="76"/>
  <c r="AV15" i="76"/>
  <c r="AC15" i="76"/>
  <c r="AX15" i="76"/>
  <c r="AO15" i="76"/>
  <c r="BA15" i="76"/>
  <c r="Q15" i="76"/>
  <c r="AU15" i="76"/>
  <c r="Y15" i="76"/>
  <c r="AW15" i="76"/>
  <c r="AG15" i="76"/>
  <c r="AY15" i="76"/>
  <c r="AK15" i="76"/>
  <c r="AZ15" i="76"/>
  <c r="BB108" i="76"/>
  <c r="BB23" i="76"/>
  <c r="BB31" i="76"/>
  <c r="M15" i="76"/>
  <c r="AT15" i="76" s="1"/>
  <c r="L181" i="70"/>
  <c r="K15" i="70"/>
  <c r="L15" i="70"/>
  <c r="L235" i="70"/>
  <c r="AX57" i="70"/>
  <c r="AT14" i="70"/>
  <c r="K21" i="70"/>
  <c r="N21" i="70" s="1"/>
  <c r="BU83" i="71"/>
  <c r="BT83" i="71"/>
  <c r="CE19" i="71"/>
  <c r="BT19" i="71" s="1"/>
  <c r="BQ19" i="71"/>
  <c r="AR19" i="71"/>
  <c r="AS50" i="70"/>
  <c r="K39" i="70"/>
  <c r="O39" i="70"/>
  <c r="BB16" i="76"/>
  <c r="BB43" i="76"/>
  <c r="BB49" i="76"/>
  <c r="BB61" i="76"/>
  <c r="BB65" i="76"/>
  <c r="BB72" i="76"/>
  <c r="BB85" i="76"/>
  <c r="BB111" i="76"/>
  <c r="BB118" i="76"/>
  <c r="BB138" i="76"/>
  <c r="BB81" i="76"/>
  <c r="AK14" i="76"/>
  <c r="AZ14" i="76" s="1"/>
  <c r="BB14" i="76"/>
  <c r="Y14" i="76"/>
  <c r="AW14" i="76"/>
  <c r="U14" i="76"/>
  <c r="AV14" i="76"/>
  <c r="M14" i="76"/>
  <c r="AT14" i="76"/>
  <c r="Q14" i="76"/>
  <c r="AU14" i="76"/>
  <c r="AG14" i="76"/>
  <c r="AY14" i="76"/>
  <c r="BB46" i="76"/>
  <c r="BB59" i="76"/>
  <c r="BB63" i="76"/>
  <c r="BB67" i="76"/>
  <c r="BB75" i="76"/>
  <c r="BB82" i="76"/>
  <c r="BB105" i="76"/>
  <c r="BB114" i="76"/>
  <c r="BB124" i="76"/>
  <c r="BB131" i="76"/>
  <c r="BB24" i="76"/>
  <c r="BB45" i="76"/>
  <c r="BB34" i="76"/>
  <c r="BB68" i="76"/>
  <c r="BB137" i="76"/>
  <c r="BB112" i="76"/>
  <c r="BB99" i="76"/>
  <c r="BB96" i="76"/>
  <c r="BB78" i="76"/>
  <c r="BB66" i="76"/>
  <c r="BB30" i="76"/>
  <c r="Y11" i="76"/>
  <c r="AW11" i="76" s="1"/>
  <c r="AG11" i="76"/>
  <c r="AY11" i="76"/>
  <c r="AK11" i="76"/>
  <c r="AZ11" i="76" s="1"/>
  <c r="AC11" i="76"/>
  <c r="AX11" i="76" s="1"/>
  <c r="AO11" i="76"/>
  <c r="BA11" i="76" s="1"/>
  <c r="BB11" i="76"/>
  <c r="U11" i="76"/>
  <c r="AV11" i="76"/>
  <c r="M11" i="76"/>
  <c r="AT11" i="76"/>
  <c r="Q11" i="76"/>
  <c r="AU11" i="76"/>
  <c r="AW108" i="70"/>
  <c r="K75" i="70"/>
  <c r="K77" i="70"/>
  <c r="N77" i="70"/>
  <c r="AR71" i="71"/>
  <c r="CE71" i="71"/>
  <c r="AU106" i="77"/>
  <c r="BJ106" i="77"/>
  <c r="AS231" i="70"/>
  <c r="K231" i="70"/>
  <c r="L231" i="70"/>
  <c r="AR32" i="71"/>
  <c r="CE63" i="71"/>
  <c r="AR63" i="71"/>
  <c r="O55" i="70"/>
  <c r="P55" i="70" s="1"/>
  <c r="AU55" i="70" s="1"/>
  <c r="AR14" i="71"/>
  <c r="CE60" i="71"/>
  <c r="AR60" i="71"/>
  <c r="AR39" i="71"/>
  <c r="AR81" i="71"/>
  <c r="AR42" i="71"/>
  <c r="CE42" i="71"/>
  <c r="BU42" i="71"/>
  <c r="CE57" i="71"/>
  <c r="BT57" i="71"/>
  <c r="AS158" i="70"/>
  <c r="AT57" i="70"/>
  <c r="CE9" i="71"/>
  <c r="CE13" i="71"/>
  <c r="CE17" i="71"/>
  <c r="AR17" i="71"/>
  <c r="AR52" i="71"/>
  <c r="CE52" i="71"/>
  <c r="BU52" i="71" s="1"/>
  <c r="AR56" i="71"/>
  <c r="CE56" i="71"/>
  <c r="BU56" i="71"/>
  <c r="CE80" i="71"/>
  <c r="BR80" i="71"/>
  <c r="AR80" i="71"/>
  <c r="AS14" i="70"/>
  <c r="K14" i="70"/>
  <c r="O14" i="70"/>
  <c r="R14" i="70" s="1"/>
  <c r="L14" i="70"/>
  <c r="AR46" i="71"/>
  <c r="CE46" i="71"/>
  <c r="CE67" i="71"/>
  <c r="BU67" i="71"/>
  <c r="AR67" i="71"/>
  <c r="AR78" i="71"/>
  <c r="CT78" i="71" s="1"/>
  <c r="CE78" i="71"/>
  <c r="BU78" i="71" s="1"/>
  <c r="K49" i="70"/>
  <c r="K44" i="70"/>
  <c r="O44" i="70"/>
  <c r="R44" i="70" s="1"/>
  <c r="AR33" i="71"/>
  <c r="CE33" i="71"/>
  <c r="BS33" i="71"/>
  <c r="K53" i="70"/>
  <c r="N53" i="70"/>
  <c r="AR20" i="71"/>
  <c r="BR39" i="71"/>
  <c r="BS39" i="71"/>
  <c r="BQ39" i="71"/>
  <c r="CE51" i="71"/>
  <c r="BQ51" i="71" s="1"/>
  <c r="BT51" i="71"/>
  <c r="AR51" i="71"/>
  <c r="CE54" i="71"/>
  <c r="AR54" i="71"/>
  <c r="AR58" i="71"/>
  <c r="CE64" i="71"/>
  <c r="AR64" i="71"/>
  <c r="AR72" i="71"/>
  <c r="CT72" i="71" s="1"/>
  <c r="AI64" i="70"/>
  <c r="AJ64" i="70"/>
  <c r="AS117" i="70"/>
  <c r="K117" i="70"/>
  <c r="AT234" i="70"/>
  <c r="CE26" i="71"/>
  <c r="BS26" i="71"/>
  <c r="O105" i="70"/>
  <c r="L218" i="70"/>
  <c r="AR11" i="71"/>
  <c r="CE11" i="71"/>
  <c r="CE53" i="71"/>
  <c r="AR53" i="71"/>
  <c r="BB40" i="76"/>
  <c r="BB20" i="76"/>
  <c r="BB95" i="76"/>
  <c r="BB74" i="76"/>
  <c r="BB93" i="76"/>
  <c r="BB19" i="76"/>
  <c r="BB120" i="76"/>
  <c r="BB58" i="76"/>
  <c r="BB132" i="76"/>
  <c r="BB25" i="76"/>
  <c r="BB29" i="76"/>
  <c r="BB80" i="76"/>
  <c r="BB83" i="76"/>
  <c r="BB87" i="76"/>
  <c r="BU15" i="71"/>
  <c r="BQ15" i="71"/>
  <c r="BS15" i="71"/>
  <c r="BR15" i="71"/>
  <c r="BR10" i="71"/>
  <c r="BU10" i="71"/>
  <c r="K220" i="70"/>
  <c r="K173" i="70"/>
  <c r="K186" i="70"/>
  <c r="L186" i="70"/>
  <c r="AC112" i="63"/>
  <c r="V129" i="69"/>
  <c r="T129" i="69"/>
  <c r="P5" i="70"/>
  <c r="O5" i="70"/>
  <c r="S5" i="70" s="1"/>
  <c r="W5" i="70" s="1"/>
  <c r="K11" i="63"/>
  <c r="M11" i="63"/>
  <c r="S132" i="69"/>
  <c r="Q132" i="69"/>
  <c r="Q187" i="69"/>
  <c r="S187" i="69"/>
  <c r="M144" i="69"/>
  <c r="K144" i="69"/>
  <c r="K134" i="69"/>
  <c r="M134" i="69"/>
  <c r="N105" i="63"/>
  <c r="P105" i="63"/>
  <c r="W118" i="63"/>
  <c r="Y147" i="63"/>
  <c r="T125" i="69"/>
  <c r="V125" i="69"/>
  <c r="S15" i="63"/>
  <c r="Q15" i="63"/>
  <c r="Q42" i="63"/>
  <c r="S42" i="63"/>
  <c r="P157" i="63"/>
  <c r="N157" i="63"/>
  <c r="K11" i="69"/>
  <c r="M11" i="69"/>
  <c r="W125" i="63"/>
  <c r="Y125" i="63"/>
  <c r="AE23" i="63"/>
  <c r="AB80" i="69"/>
  <c r="T50" i="69"/>
  <c r="V50" i="69"/>
  <c r="T189" i="69"/>
  <c r="V189" i="69"/>
  <c r="S199" i="69"/>
  <c r="Q199" i="69"/>
  <c r="J181" i="69"/>
  <c r="H181" i="69"/>
  <c r="T87" i="69"/>
  <c r="V87" i="69"/>
  <c r="N69" i="69"/>
  <c r="P69" i="69"/>
  <c r="W71" i="69"/>
  <c r="Y71" i="69"/>
  <c r="AB38" i="63"/>
  <c r="Z38" i="63"/>
  <c r="S88" i="63"/>
  <c r="Q88" i="63"/>
  <c r="P28" i="69"/>
  <c r="N28" i="69"/>
  <c r="N145" i="69"/>
  <c r="P145" i="69"/>
  <c r="AB35" i="69"/>
  <c r="Z35" i="69"/>
  <c r="Q124" i="69"/>
  <c r="S124" i="69"/>
  <c r="S160" i="69"/>
  <c r="Q160" i="69"/>
  <c r="S136" i="63"/>
  <c r="Q136" i="63"/>
  <c r="S47" i="69"/>
  <c r="Q47" i="69"/>
  <c r="N8" i="63"/>
  <c r="P8" i="63"/>
  <c r="N143" i="69"/>
  <c r="P143" i="69"/>
  <c r="K27" i="69"/>
  <c r="M27" i="69"/>
  <c r="N39" i="63"/>
  <c r="P39" i="63"/>
  <c r="BU227" i="71"/>
  <c r="BQ227" i="71"/>
  <c r="BS227" i="71"/>
  <c r="AS227" i="71" s="1"/>
  <c r="BR110" i="71"/>
  <c r="BQ110" i="71"/>
  <c r="BU110" i="71"/>
  <c r="BS110" i="71"/>
  <c r="BT110" i="71"/>
  <c r="H99" i="63"/>
  <c r="J99" i="63"/>
  <c r="H13" i="63"/>
  <c r="J13" i="63"/>
  <c r="AB119" i="63"/>
  <c r="AC119" i="63" s="1"/>
  <c r="Z119" i="63"/>
  <c r="T38" i="69"/>
  <c r="V166" i="63"/>
  <c r="T166" i="63"/>
  <c r="Q9" i="63"/>
  <c r="S9" i="63"/>
  <c r="T86" i="69"/>
  <c r="S10" i="69"/>
  <c r="Q10" i="69"/>
  <c r="T9" i="69"/>
  <c r="V9" i="69"/>
  <c r="T177" i="69"/>
  <c r="V177" i="69"/>
  <c r="N162" i="69"/>
  <c r="P162" i="69"/>
  <c r="N120" i="63"/>
  <c r="P120" i="63"/>
  <c r="P129" i="63"/>
  <c r="N129" i="63"/>
  <c r="P40" i="69"/>
  <c r="N40" i="69"/>
  <c r="Q198" i="69"/>
  <c r="S198" i="69"/>
  <c r="M7" i="63"/>
  <c r="N7" i="63" s="1"/>
  <c r="K7" i="63"/>
  <c r="P82" i="63"/>
  <c r="S82" i="63" s="1"/>
  <c r="N82" i="63"/>
  <c r="K24" i="63"/>
  <c r="M24" i="63"/>
  <c r="N127" i="63"/>
  <c r="P127" i="63"/>
  <c r="J57" i="69"/>
  <c r="BR227" i="71"/>
  <c r="P46" i="69"/>
  <c r="N46" i="69"/>
  <c r="Q87" i="69"/>
  <c r="V8" i="69"/>
  <c r="Y152" i="69"/>
  <c r="W152" i="69"/>
  <c r="W35" i="69"/>
  <c r="V68" i="63"/>
  <c r="T68" i="63"/>
  <c r="N84" i="69"/>
  <c r="N87" i="69"/>
  <c r="N198" i="69"/>
  <c r="V133" i="63"/>
  <c r="T133" i="63"/>
  <c r="M135" i="69"/>
  <c r="M30" i="63"/>
  <c r="K82" i="63"/>
  <c r="Q135" i="63"/>
  <c r="S135" i="63"/>
  <c r="S98" i="69"/>
  <c r="Q98" i="69"/>
  <c r="N91" i="63"/>
  <c r="P91" i="63"/>
  <c r="BT227" i="71"/>
  <c r="P151" i="63"/>
  <c r="N151" i="63"/>
  <c r="N63" i="63"/>
  <c r="P63" i="63"/>
  <c r="N110" i="69"/>
  <c r="P110" i="69"/>
  <c r="Z137" i="63"/>
  <c r="T155" i="63"/>
  <c r="W141" i="63"/>
  <c r="Y141" i="63"/>
  <c r="T133" i="69"/>
  <c r="V133" i="69"/>
  <c r="Y133" i="69" s="1"/>
  <c r="S103" i="69"/>
  <c r="T103" i="69" s="1"/>
  <c r="AS117" i="71"/>
  <c r="M156" i="63"/>
  <c r="N156" i="63"/>
  <c r="K58" i="69"/>
  <c r="M58" i="69"/>
  <c r="M49" i="69"/>
  <c r="K49" i="69"/>
  <c r="H126" i="69"/>
  <c r="J126" i="69"/>
  <c r="M73" i="63"/>
  <c r="K73" i="63"/>
  <c r="J74" i="69"/>
  <c r="H74" i="69"/>
  <c r="H160" i="63"/>
  <c r="J160" i="63"/>
  <c r="M153" i="63"/>
  <c r="P156" i="63"/>
  <c r="Q156" i="63" s="1"/>
  <c r="P166" i="69"/>
  <c r="N166" i="69"/>
  <c r="Q71" i="63"/>
  <c r="S71" i="63"/>
  <c r="N27" i="63"/>
  <c r="P27" i="63"/>
  <c r="S85" i="63"/>
  <c r="Q85" i="63"/>
  <c r="V180" i="69"/>
  <c r="T180" i="69"/>
  <c r="N163" i="69"/>
  <c r="P163" i="69"/>
  <c r="K131" i="63"/>
  <c r="M131" i="63"/>
  <c r="K17" i="69"/>
  <c r="M17" i="69"/>
  <c r="P53" i="69"/>
  <c r="N53" i="69"/>
  <c r="K154" i="63"/>
  <c r="M154" i="63"/>
  <c r="K41" i="63"/>
  <c r="M41" i="63"/>
  <c r="BR109" i="71"/>
  <c r="AS109" i="71"/>
  <c r="BT109" i="71"/>
  <c r="BU109" i="71"/>
  <c r="BS109" i="71"/>
  <c r="H113" i="63"/>
  <c r="J113" i="63"/>
  <c r="H94" i="63"/>
  <c r="J94" i="63"/>
  <c r="M90" i="63"/>
  <c r="N90" i="63" s="1"/>
  <c r="H76" i="63"/>
  <c r="J76" i="63"/>
  <c r="K76" i="63" s="1"/>
  <c r="H88" i="69"/>
  <c r="J88" i="69"/>
  <c r="H19" i="63"/>
  <c r="J19" i="63"/>
  <c r="H92" i="63"/>
  <c r="J92" i="63"/>
  <c r="H84" i="63"/>
  <c r="J84" i="63"/>
  <c r="M84" i="63" s="1"/>
  <c r="M55" i="69"/>
  <c r="K55" i="69"/>
  <c r="M128" i="69"/>
  <c r="K128" i="69"/>
  <c r="M19" i="69"/>
  <c r="N19" i="69" s="1"/>
  <c r="K19" i="69"/>
  <c r="K106" i="69"/>
  <c r="M106" i="69"/>
  <c r="N106" i="69"/>
  <c r="K197" i="69"/>
  <c r="M197" i="69"/>
  <c r="P100" i="69"/>
  <c r="N100" i="69"/>
  <c r="AJ22" i="69"/>
  <c r="AK39" i="69"/>
  <c r="J107" i="69"/>
  <c r="K107" i="69" s="1"/>
  <c r="AL147" i="69"/>
  <c r="J16" i="69"/>
  <c r="K16" i="69"/>
  <c r="AJ16" i="69"/>
  <c r="AL7" i="69"/>
  <c r="P142" i="63"/>
  <c r="N142" i="63"/>
  <c r="P181" i="63"/>
  <c r="N181" i="63"/>
  <c r="K116" i="70"/>
  <c r="O116" i="70"/>
  <c r="P116" i="70" s="1"/>
  <c r="H116" i="70"/>
  <c r="J58" i="70"/>
  <c r="H58" i="70"/>
  <c r="H30" i="70"/>
  <c r="K30" i="70"/>
  <c r="H27" i="70"/>
  <c r="J27" i="70"/>
  <c r="J35" i="70"/>
  <c r="H35" i="70"/>
  <c r="K127" i="70"/>
  <c r="H127" i="70"/>
  <c r="M31" i="63"/>
  <c r="K31" i="63"/>
  <c r="AX122" i="71"/>
  <c r="BT154" i="71"/>
  <c r="AS154" i="71" s="1"/>
  <c r="BS154" i="71"/>
  <c r="AS120" i="71"/>
  <c r="AX7" i="71"/>
  <c r="P165" i="63"/>
  <c r="N165" i="63"/>
  <c r="H183" i="69"/>
  <c r="J183" i="69"/>
  <c r="J118" i="69"/>
  <c r="H118" i="69"/>
  <c r="H173" i="63"/>
  <c r="J173" i="63"/>
  <c r="H122" i="63"/>
  <c r="J122" i="63"/>
  <c r="M109" i="63"/>
  <c r="K109" i="63"/>
  <c r="H83" i="63"/>
  <c r="J83" i="63"/>
  <c r="K212" i="70"/>
  <c r="H212" i="70"/>
  <c r="N25" i="63"/>
  <c r="P25" i="63"/>
  <c r="H37" i="63"/>
  <c r="J37" i="63"/>
  <c r="H10" i="63"/>
  <c r="J10" i="63"/>
  <c r="AJ19" i="69"/>
  <c r="K113" i="69"/>
  <c r="M113" i="69"/>
  <c r="AJ48" i="69"/>
  <c r="P142" i="69"/>
  <c r="AK16" i="69"/>
  <c r="AK14" i="69"/>
  <c r="M175" i="63"/>
  <c r="P175" i="63" s="1"/>
  <c r="N175" i="63"/>
  <c r="K175" i="63"/>
  <c r="J51" i="70"/>
  <c r="H51" i="70"/>
  <c r="J14" i="70"/>
  <c r="H14" i="70"/>
  <c r="P151" i="69"/>
  <c r="P6" i="69"/>
  <c r="P174" i="63"/>
  <c r="M134" i="63"/>
  <c r="J32" i="69"/>
  <c r="M139" i="69"/>
  <c r="P139" i="69" s="1"/>
  <c r="AS134" i="71"/>
  <c r="K69" i="69"/>
  <c r="K174" i="63"/>
  <c r="AR8" i="70"/>
  <c r="AJ91" i="71"/>
  <c r="AX165" i="71"/>
  <c r="BU150" i="71"/>
  <c r="BQ150" i="71"/>
  <c r="AS150" i="71" s="1"/>
  <c r="BR150" i="71"/>
  <c r="BT142" i="71"/>
  <c r="BS142" i="71"/>
  <c r="H176" i="69"/>
  <c r="H40" i="69"/>
  <c r="AX130" i="71"/>
  <c r="H191" i="69"/>
  <c r="J191" i="69"/>
  <c r="H70" i="69"/>
  <c r="J70" i="69"/>
  <c r="H101" i="63"/>
  <c r="J101" i="63"/>
  <c r="J31" i="70"/>
  <c r="H31" i="70"/>
  <c r="AS31" i="70"/>
  <c r="K22" i="63"/>
  <c r="M22" i="63"/>
  <c r="AS170" i="71"/>
  <c r="AS168" i="71"/>
  <c r="AS121" i="71"/>
  <c r="J145" i="63"/>
  <c r="K77" i="69"/>
  <c r="J164" i="69"/>
  <c r="AJ164" i="69"/>
  <c r="N123" i="69"/>
  <c r="P123" i="69"/>
  <c r="AM56" i="69"/>
  <c r="N150" i="63"/>
  <c r="P150" i="63"/>
  <c r="H217" i="70"/>
  <c r="K160" i="70"/>
  <c r="L160" i="70"/>
  <c r="H160" i="70"/>
  <c r="K18" i="63"/>
  <c r="M18" i="63"/>
  <c r="BU154" i="71"/>
  <c r="M161" i="69"/>
  <c r="P161" i="69" s="1"/>
  <c r="AX147" i="71"/>
  <c r="AS149" i="71"/>
  <c r="AX44" i="71"/>
  <c r="AS174" i="71"/>
  <c r="H163" i="63"/>
  <c r="J163" i="63"/>
  <c r="K17" i="63"/>
  <c r="M17" i="63"/>
  <c r="H104" i="69"/>
  <c r="J104" i="69"/>
  <c r="K144" i="63"/>
  <c r="M144" i="63"/>
  <c r="H94" i="69"/>
  <c r="J94" i="69"/>
  <c r="H187" i="70"/>
  <c r="H76" i="69"/>
  <c r="J76" i="69"/>
  <c r="M76" i="69" s="1"/>
  <c r="K32" i="63"/>
  <c r="M32" i="63"/>
  <c r="H138" i="63"/>
  <c r="J138" i="63"/>
  <c r="J111" i="63"/>
  <c r="H111" i="63"/>
  <c r="H74" i="63"/>
  <c r="J74" i="63"/>
  <c r="J15" i="69"/>
  <c r="AJ15" i="69"/>
  <c r="K165" i="69"/>
  <c r="M165" i="69"/>
  <c r="J33" i="69"/>
  <c r="P77" i="69"/>
  <c r="J102" i="69"/>
  <c r="AJ102" i="69"/>
  <c r="P106" i="69"/>
  <c r="N152" i="63"/>
  <c r="P152" i="63"/>
  <c r="J65" i="70"/>
  <c r="H65" i="70"/>
  <c r="J54" i="70"/>
  <c r="H54" i="70"/>
  <c r="K54" i="70"/>
  <c r="H200" i="69"/>
  <c r="J200" i="69"/>
  <c r="K200" i="69"/>
  <c r="H115" i="63"/>
  <c r="J115" i="63"/>
  <c r="H155" i="69"/>
  <c r="J155" i="69"/>
  <c r="M155" i="69" s="1"/>
  <c r="M157" i="69"/>
  <c r="M184" i="69"/>
  <c r="M185" i="69"/>
  <c r="N185" i="69" s="1"/>
  <c r="AM23" i="69"/>
  <c r="M73" i="69"/>
  <c r="M200" i="69"/>
  <c r="H33" i="63"/>
  <c r="J33" i="63"/>
  <c r="K169" i="70"/>
  <c r="H169" i="70"/>
  <c r="J140" i="69"/>
  <c r="M128" i="63"/>
  <c r="J178" i="69"/>
  <c r="AK200" i="69"/>
  <c r="AJ18" i="69"/>
  <c r="AK201" i="69"/>
  <c r="M201" i="69"/>
  <c r="J121" i="69"/>
  <c r="K121" i="69"/>
  <c r="J150" i="69"/>
  <c r="AL23" i="69"/>
  <c r="J175" i="69"/>
  <c r="AJ13" i="69"/>
  <c r="J14" i="69"/>
  <c r="K14" i="69"/>
  <c r="M34" i="63"/>
  <c r="K34" i="63"/>
  <c r="M179" i="63"/>
  <c r="K179" i="63"/>
  <c r="K36" i="70"/>
  <c r="M7" i="69"/>
  <c r="N7" i="69"/>
  <c r="K7" i="69"/>
  <c r="M24" i="69"/>
  <c r="AK29" i="69"/>
  <c r="M29" i="69"/>
  <c r="J82" i="69"/>
  <c r="M82" i="69" s="1"/>
  <c r="J136" i="69"/>
  <c r="AK56" i="69"/>
  <c r="J179" i="69"/>
  <c r="K43" i="69"/>
  <c r="M43" i="69"/>
  <c r="P174" i="69"/>
  <c r="M117" i="69"/>
  <c r="N117" i="69"/>
  <c r="M79" i="69"/>
  <c r="N79" i="69"/>
  <c r="J137" i="69"/>
  <c r="J45" i="69"/>
  <c r="H171" i="63"/>
  <c r="J171" i="63"/>
  <c r="K171" i="63" s="1"/>
  <c r="J22" i="70"/>
  <c r="H22" i="70"/>
  <c r="J53" i="70"/>
  <c r="H53" i="70"/>
  <c r="J63" i="70"/>
  <c r="H63" i="70"/>
  <c r="K106" i="70"/>
  <c r="K102" i="70"/>
  <c r="K189" i="70"/>
  <c r="O189" i="70"/>
  <c r="P189" i="70" s="1"/>
  <c r="O181" i="70"/>
  <c r="P181" i="70" s="1"/>
  <c r="K215" i="70"/>
  <c r="O215" i="70" s="1"/>
  <c r="K89" i="63"/>
  <c r="M89" i="63"/>
  <c r="K146" i="63"/>
  <c r="H29" i="63"/>
  <c r="J29" i="63"/>
  <c r="H64" i="63"/>
  <c r="J64" i="63"/>
  <c r="H107" i="70"/>
  <c r="K191" i="70"/>
  <c r="AS65" i="70"/>
  <c r="K29" i="70"/>
  <c r="K13" i="70"/>
  <c r="J177" i="63"/>
  <c r="M177" i="63" s="1"/>
  <c r="F14" i="69"/>
  <c r="E18" i="69"/>
  <c r="G18" i="69" s="1"/>
  <c r="H18" i="69" s="1"/>
  <c r="E22" i="69"/>
  <c r="G22" i="69"/>
  <c r="H22" i="69" s="1"/>
  <c r="E26" i="69"/>
  <c r="G26" i="69"/>
  <c r="E31" i="69"/>
  <c r="G31" i="69" s="1"/>
  <c r="H31" i="69" s="1"/>
  <c r="D72" i="69"/>
  <c r="F82" i="69"/>
  <c r="E99" i="69"/>
  <c r="G99" i="69" s="1"/>
  <c r="H99" i="69" s="1"/>
  <c r="D108" i="69"/>
  <c r="F112" i="69"/>
  <c r="D120" i="69"/>
  <c r="D122" i="69"/>
  <c r="D155" i="69"/>
  <c r="F156" i="69"/>
  <c r="E158" i="69"/>
  <c r="G158" i="69" s="1"/>
  <c r="H158" i="69" s="1"/>
  <c r="E159" i="69"/>
  <c r="G159" i="69" s="1"/>
  <c r="E171" i="69"/>
  <c r="G171" i="69"/>
  <c r="J171" i="69" s="1"/>
  <c r="M171" i="69" s="1"/>
  <c r="N171" i="69" s="1"/>
  <c r="F175" i="69"/>
  <c r="D184" i="69"/>
  <c r="BQ191" i="71"/>
  <c r="AS191" i="71"/>
  <c r="BU184" i="71"/>
  <c r="BU189" i="71"/>
  <c r="BS164" i="71"/>
  <c r="BU39" i="71"/>
  <c r="E72" i="69"/>
  <c r="G72" i="69"/>
  <c r="F158" i="69"/>
  <c r="BT199" i="71"/>
  <c r="BR187" i="71"/>
  <c r="BQ181" i="71"/>
  <c r="BS175" i="71"/>
  <c r="AS175" i="71"/>
  <c r="BQ164" i="71"/>
  <c r="AS164" i="71" s="1"/>
  <c r="BR189" i="71"/>
  <c r="BT164" i="71"/>
  <c r="CR78" i="71"/>
  <c r="BU106" i="71"/>
  <c r="AS106" i="71"/>
  <c r="F6" i="69"/>
  <c r="E108" i="69"/>
  <c r="G108" i="69"/>
  <c r="H108" i="69" s="1"/>
  <c r="D112" i="69"/>
  <c r="D116" i="69"/>
  <c r="E122" i="69"/>
  <c r="G122" i="69"/>
  <c r="H122" i="69"/>
  <c r="E170" i="69"/>
  <c r="G170" i="69" s="1"/>
  <c r="J170" i="69" s="1"/>
  <c r="E195" i="69"/>
  <c r="G195" i="69" s="1"/>
  <c r="BS199" i="71"/>
  <c r="AS199" i="71"/>
  <c r="BR183" i="71"/>
  <c r="AS183" i="71"/>
  <c r="BT188" i="71"/>
  <c r="BU164" i="71"/>
  <c r="BT189" i="71"/>
  <c r="AS189" i="71" s="1"/>
  <c r="BT176" i="71"/>
  <c r="AS176" i="71"/>
  <c r="AS116" i="71"/>
  <c r="BQ135" i="71"/>
  <c r="BU135" i="71"/>
  <c r="BW8" i="71"/>
  <c r="AV10" i="71"/>
  <c r="CI15" i="71"/>
  <c r="CT15" i="71" s="1"/>
  <c r="CP15" i="71"/>
  <c r="DA15" i="71"/>
  <c r="AY20" i="71"/>
  <c r="CJ33" i="71"/>
  <c r="CH47" i="71"/>
  <c r="CN47" i="71"/>
  <c r="CG56" i="71"/>
  <c r="AR59" i="71"/>
  <c r="CI59" i="71"/>
  <c r="CT59" i="71" s="1"/>
  <c r="CL62" i="71"/>
  <c r="CS65" i="71"/>
  <c r="CI65" i="71"/>
  <c r="CP66" i="71"/>
  <c r="DA66" i="71" s="1"/>
  <c r="CJ69" i="71"/>
  <c r="X87" i="71"/>
  <c r="BC114" i="71"/>
  <c r="AX114" i="71" s="1"/>
  <c r="BS135" i="71"/>
  <c r="AR146" i="71"/>
  <c r="BC150" i="71"/>
  <c r="AX150" i="71" s="1"/>
  <c r="AR158" i="71"/>
  <c r="BC158" i="71"/>
  <c r="AX158" i="71"/>
  <c r="BC162" i="71"/>
  <c r="BE170" i="71"/>
  <c r="AX170" i="71"/>
  <c r="AW196" i="71"/>
  <c r="AY196" i="71"/>
  <c r="AV196" i="71"/>
  <c r="AU196" i="71"/>
  <c r="BE200" i="71"/>
  <c r="AX200" i="71" s="1"/>
  <c r="CO15" i="71"/>
  <c r="CZ15" i="71"/>
  <c r="CJ15" i="71"/>
  <c r="AW20" i="71"/>
  <c r="AV20" i="71"/>
  <c r="AV48" i="71"/>
  <c r="AY48" i="71"/>
  <c r="BE52" i="71"/>
  <c r="AX52" i="71" s="1"/>
  <c r="CP56" i="71"/>
  <c r="CO59" i="71"/>
  <c r="CZ59" i="71"/>
  <c r="CL59" i="71"/>
  <c r="CW59" i="71"/>
  <c r="AR105" i="71"/>
  <c r="BD134" i="71"/>
  <c r="AX134" i="71" s="1"/>
  <c r="BC143" i="71"/>
  <c r="BE155" i="71"/>
  <c r="BA164" i="71"/>
  <c r="BE190" i="71"/>
  <c r="AX190" i="71"/>
  <c r="BS166" i="71"/>
  <c r="AS166" i="71"/>
  <c r="AV170" i="71"/>
  <c r="AY170" i="71"/>
  <c r="BD183" i="71"/>
  <c r="BB183" i="71"/>
  <c r="AX183" i="71"/>
  <c r="AW202" i="71"/>
  <c r="AY202" i="71"/>
  <c r="AV202" i="71"/>
  <c r="AW204" i="71"/>
  <c r="AY204" i="71"/>
  <c r="AV204" i="71"/>
  <c r="CH15" i="71"/>
  <c r="CS15" i="71"/>
  <c r="BX159" i="71"/>
  <c r="BT159" i="71" s="1"/>
  <c r="AR159" i="71"/>
  <c r="AW165" i="71"/>
  <c r="AY165" i="71"/>
  <c r="AY221" i="71"/>
  <c r="AV221" i="71"/>
  <c r="AB89" i="71"/>
  <c r="AB90" i="71"/>
  <c r="BE143" i="71"/>
  <c r="AV208" i="71"/>
  <c r="AY215" i="71"/>
  <c r="AV215" i="71"/>
  <c r="BW221" i="71"/>
  <c r="BS221" i="71" s="1"/>
  <c r="AR221" i="71"/>
  <c r="AY227" i="71"/>
  <c r="BB210" i="71"/>
  <c r="AX210" i="71"/>
  <c r="BC210" i="71"/>
  <c r="AU221" i="71"/>
  <c r="AV227" i="71"/>
  <c r="K177" i="63"/>
  <c r="P89" i="63"/>
  <c r="N89" i="63"/>
  <c r="BQ159" i="71"/>
  <c r="BS159" i="71"/>
  <c r="H171" i="69"/>
  <c r="AB91" i="71"/>
  <c r="AJ8" i="70"/>
  <c r="K64" i="63"/>
  <c r="M64" i="63"/>
  <c r="K82" i="69"/>
  <c r="N128" i="63"/>
  <c r="P128" i="63"/>
  <c r="M121" i="69"/>
  <c r="K155" i="69"/>
  <c r="K115" i="63"/>
  <c r="M115" i="63"/>
  <c r="S77" i="69"/>
  <c r="Q77" i="69"/>
  <c r="K138" i="63"/>
  <c r="M138" i="63"/>
  <c r="K76" i="69"/>
  <c r="M94" i="69"/>
  <c r="K94" i="69"/>
  <c r="M104" i="69"/>
  <c r="K104" i="69"/>
  <c r="K163" i="63"/>
  <c r="M163" i="63"/>
  <c r="N161" i="69"/>
  <c r="M70" i="69"/>
  <c r="K70" i="69"/>
  <c r="N134" i="63"/>
  <c r="M16" i="69"/>
  <c r="K10" i="63"/>
  <c r="M10" i="63"/>
  <c r="S25" i="63"/>
  <c r="Q25" i="63"/>
  <c r="M83" i="63"/>
  <c r="K83" i="63"/>
  <c r="M122" i="63"/>
  <c r="K122" i="63"/>
  <c r="Q181" i="63"/>
  <c r="S181" i="63"/>
  <c r="P7" i="69"/>
  <c r="P79" i="69"/>
  <c r="K84" i="63"/>
  <c r="K19" i="63"/>
  <c r="M19" i="63"/>
  <c r="M76" i="63"/>
  <c r="Q53" i="69"/>
  <c r="S53" i="69"/>
  <c r="V85" i="63"/>
  <c r="T85" i="63"/>
  <c r="K160" i="63"/>
  <c r="M160" i="63"/>
  <c r="K126" i="69"/>
  <c r="M126" i="69"/>
  <c r="N58" i="69"/>
  <c r="P58" i="69"/>
  <c r="V103" i="69"/>
  <c r="Z141" i="63"/>
  <c r="AB141" i="63"/>
  <c r="S110" i="69"/>
  <c r="Q110" i="69"/>
  <c r="V98" i="69"/>
  <c r="T98" i="69"/>
  <c r="S46" i="69"/>
  <c r="Q46" i="69"/>
  <c r="Q82" i="63"/>
  <c r="Q40" i="69"/>
  <c r="S40" i="69"/>
  <c r="Q129" i="63"/>
  <c r="S129" i="63"/>
  <c r="T9" i="63"/>
  <c r="V9" i="63"/>
  <c r="AE119" i="63"/>
  <c r="AS110" i="71"/>
  <c r="N27" i="69"/>
  <c r="P27" i="69"/>
  <c r="T124" i="69"/>
  <c r="V124" i="69"/>
  <c r="W87" i="69"/>
  <c r="Y87" i="69"/>
  <c r="AF23" i="63"/>
  <c r="AH23" i="63"/>
  <c r="AI23" i="63" s="1"/>
  <c r="P144" i="69"/>
  <c r="S144" i="69" s="1"/>
  <c r="T144" i="69" s="1"/>
  <c r="N144" i="69"/>
  <c r="AH112" i="63"/>
  <c r="AI112" i="63"/>
  <c r="AF112" i="63"/>
  <c r="BU221" i="71"/>
  <c r="K29" i="63"/>
  <c r="M29" i="63"/>
  <c r="J31" i="69"/>
  <c r="H170" i="69"/>
  <c r="J108" i="69"/>
  <c r="H72" i="69"/>
  <c r="J72" i="69"/>
  <c r="J158" i="69"/>
  <c r="K45" i="69"/>
  <c r="M45" i="69"/>
  <c r="P29" i="69"/>
  <c r="N29" i="69"/>
  <c r="P201" i="69"/>
  <c r="N201" i="69"/>
  <c r="K140" i="69"/>
  <c r="M140" i="69"/>
  <c r="P73" i="69"/>
  <c r="N73" i="69"/>
  <c r="P117" i="69"/>
  <c r="N184" i="69"/>
  <c r="P184" i="69"/>
  <c r="Q106" i="69"/>
  <c r="S106" i="69"/>
  <c r="V106" i="69" s="1"/>
  <c r="W106" i="69" s="1"/>
  <c r="M33" i="69"/>
  <c r="K33" i="69"/>
  <c r="K15" i="69"/>
  <c r="M15" i="69"/>
  <c r="M164" i="69"/>
  <c r="K164" i="69"/>
  <c r="M101" i="63"/>
  <c r="K101" i="63"/>
  <c r="N139" i="69"/>
  <c r="S174" i="63"/>
  <c r="Q174" i="63"/>
  <c r="K118" i="69"/>
  <c r="M118" i="69"/>
  <c r="Q165" i="63"/>
  <c r="S165" i="63"/>
  <c r="M107" i="69"/>
  <c r="P19" i="69"/>
  <c r="S19" i="69" s="1"/>
  <c r="T19" i="69" s="1"/>
  <c r="N55" i="69"/>
  <c r="P55" i="69"/>
  <c r="K113" i="63"/>
  <c r="P154" i="63"/>
  <c r="N154" i="63"/>
  <c r="N17" i="69"/>
  <c r="P17" i="69"/>
  <c r="Q163" i="69"/>
  <c r="S163" i="69"/>
  <c r="S27" i="63"/>
  <c r="Q27" i="63"/>
  <c r="T71" i="63"/>
  <c r="V71" i="63"/>
  <c r="S156" i="63"/>
  <c r="P73" i="63"/>
  <c r="N73" i="63"/>
  <c r="W133" i="69"/>
  <c r="Q151" i="63"/>
  <c r="S151" i="63"/>
  <c r="V135" i="63"/>
  <c r="W135" i="63" s="1"/>
  <c r="T135" i="63"/>
  <c r="N135" i="69"/>
  <c r="P135" i="69"/>
  <c r="Y133" i="63"/>
  <c r="Z133" i="63" s="1"/>
  <c r="W133" i="63"/>
  <c r="Z152" i="69"/>
  <c r="AB152" i="69"/>
  <c r="N24" i="63"/>
  <c r="P24" i="63"/>
  <c r="Q120" i="63"/>
  <c r="S120" i="63"/>
  <c r="Y177" i="69"/>
  <c r="W177" i="69"/>
  <c r="W38" i="69"/>
  <c r="Y38" i="69"/>
  <c r="K13" i="63"/>
  <c r="M13" i="63"/>
  <c r="V47" i="69"/>
  <c r="Y47" i="69" s="1"/>
  <c r="T47" i="69"/>
  <c r="Q28" i="69"/>
  <c r="S28" i="69"/>
  <c r="AC38" i="63"/>
  <c r="AE38" i="63"/>
  <c r="T199" i="69"/>
  <c r="V199" i="69"/>
  <c r="AB125" i="63"/>
  <c r="Z125" i="63"/>
  <c r="N134" i="69"/>
  <c r="P134" i="69"/>
  <c r="V132" i="69"/>
  <c r="T132" i="69"/>
  <c r="K137" i="69"/>
  <c r="M137" i="69"/>
  <c r="S174" i="69"/>
  <c r="Q174" i="69"/>
  <c r="P34" i="63"/>
  <c r="N34" i="63"/>
  <c r="M150" i="69"/>
  <c r="K150" i="69"/>
  <c r="J18" i="69"/>
  <c r="N157" i="69"/>
  <c r="P157" i="69"/>
  <c r="S157" i="69" s="1"/>
  <c r="N165" i="69"/>
  <c r="P165" i="69"/>
  <c r="P32" i="63"/>
  <c r="N32" i="63"/>
  <c r="P144" i="63"/>
  <c r="N144" i="63"/>
  <c r="P17" i="63"/>
  <c r="N17" i="63"/>
  <c r="Q150" i="63"/>
  <c r="S150" i="63"/>
  <c r="T150" i="63" s="1"/>
  <c r="Q123" i="69"/>
  <c r="S123" i="69"/>
  <c r="M145" i="63"/>
  <c r="K145" i="63"/>
  <c r="M191" i="69"/>
  <c r="K191" i="69"/>
  <c r="K32" i="69"/>
  <c r="M32" i="69"/>
  <c r="N32" i="69" s="1"/>
  <c r="S6" i="69"/>
  <c r="Q6" i="69"/>
  <c r="M14" i="69"/>
  <c r="K37" i="63"/>
  <c r="M37" i="63"/>
  <c r="K173" i="63"/>
  <c r="M173" i="63"/>
  <c r="K183" i="69"/>
  <c r="M183" i="69"/>
  <c r="P31" i="63"/>
  <c r="N31" i="63"/>
  <c r="S142" i="63"/>
  <c r="Q142" i="63"/>
  <c r="Q100" i="69"/>
  <c r="S100" i="69"/>
  <c r="M88" i="69"/>
  <c r="K88" i="69"/>
  <c r="P90" i="63"/>
  <c r="Y180" i="69"/>
  <c r="W180" i="69"/>
  <c r="Q166" i="69"/>
  <c r="S166" i="69"/>
  <c r="Q63" i="63"/>
  <c r="S63" i="63"/>
  <c r="N30" i="63"/>
  <c r="P30" i="63"/>
  <c r="W8" i="69"/>
  <c r="Y8" i="69"/>
  <c r="V10" i="69"/>
  <c r="T10" i="69"/>
  <c r="Q39" i="63"/>
  <c r="S39" i="63"/>
  <c r="V39" i="63" s="1"/>
  <c r="S143" i="69"/>
  <c r="Q143" i="69"/>
  <c r="Q8" i="63"/>
  <c r="S8" i="63"/>
  <c r="Q145" i="69"/>
  <c r="S145" i="69"/>
  <c r="T145" i="69" s="1"/>
  <c r="AB71" i="69"/>
  <c r="Z71" i="69"/>
  <c r="Q69" i="69"/>
  <c r="S69" i="69"/>
  <c r="W189" i="69"/>
  <c r="Y189" i="69"/>
  <c r="AC80" i="69"/>
  <c r="AE80" i="69"/>
  <c r="S157" i="63"/>
  <c r="T157" i="63" s="1"/>
  <c r="Q157" i="63"/>
  <c r="V15" i="63"/>
  <c r="W15" i="63" s="1"/>
  <c r="T15" i="63"/>
  <c r="V187" i="69"/>
  <c r="T187" i="69"/>
  <c r="Y129" i="69"/>
  <c r="W129" i="69"/>
  <c r="P43" i="69"/>
  <c r="N43" i="69"/>
  <c r="N24" i="69"/>
  <c r="P24" i="69"/>
  <c r="M175" i="69"/>
  <c r="P175" i="69" s="1"/>
  <c r="Q175" i="69" s="1"/>
  <c r="K175" i="69"/>
  <c r="M178" i="69"/>
  <c r="K178" i="69"/>
  <c r="K33" i="63"/>
  <c r="M33" i="63"/>
  <c r="N200" i="69"/>
  <c r="P200" i="69"/>
  <c r="J122" i="69"/>
  <c r="S152" i="63"/>
  <c r="Q152" i="63"/>
  <c r="M102" i="69"/>
  <c r="K102" i="69"/>
  <c r="K111" i="63"/>
  <c r="M111" i="63"/>
  <c r="N111" i="63" s="1"/>
  <c r="N18" i="63"/>
  <c r="P18" i="63"/>
  <c r="Q175" i="63"/>
  <c r="S175" i="63"/>
  <c r="Q151" i="69"/>
  <c r="S151" i="69"/>
  <c r="T151" i="69" s="1"/>
  <c r="Q142" i="69"/>
  <c r="S142" i="69"/>
  <c r="P113" i="69"/>
  <c r="N113" i="69"/>
  <c r="N109" i="63"/>
  <c r="P109" i="63"/>
  <c r="J22" i="69"/>
  <c r="N197" i="69"/>
  <c r="P197" i="69"/>
  <c r="P185" i="69"/>
  <c r="P128" i="69"/>
  <c r="Q128" i="69" s="1"/>
  <c r="N128" i="69"/>
  <c r="M94" i="63"/>
  <c r="K94" i="63"/>
  <c r="P41" i="63"/>
  <c r="S41" i="63" s="1"/>
  <c r="N41" i="63"/>
  <c r="N131" i="63"/>
  <c r="P131" i="63"/>
  <c r="P153" i="63"/>
  <c r="S153" i="63" s="1"/>
  <c r="N153" i="63"/>
  <c r="M74" i="69"/>
  <c r="N74" i="69" s="1"/>
  <c r="K74" i="69"/>
  <c r="N49" i="69"/>
  <c r="P49" i="69"/>
  <c r="Q91" i="63"/>
  <c r="S91" i="63"/>
  <c r="W68" i="63"/>
  <c r="Y68" i="63"/>
  <c r="Z68" i="63" s="1"/>
  <c r="Q127" i="63"/>
  <c r="S127" i="63"/>
  <c r="V198" i="69"/>
  <c r="T198" i="69"/>
  <c r="Q162" i="69"/>
  <c r="S162" i="69"/>
  <c r="V162" i="69" s="1"/>
  <c r="Y9" i="69"/>
  <c r="W9" i="69"/>
  <c r="W166" i="63"/>
  <c r="Y166" i="63"/>
  <c r="K99" i="63"/>
  <c r="M99" i="63"/>
  <c r="T160" i="69"/>
  <c r="V160" i="69"/>
  <c r="AE35" i="69"/>
  <c r="AC35" i="69"/>
  <c r="V88" i="63"/>
  <c r="T88" i="63"/>
  <c r="K181" i="69"/>
  <c r="M181" i="69"/>
  <c r="W50" i="69"/>
  <c r="Y50" i="69"/>
  <c r="N11" i="69"/>
  <c r="P11" i="69"/>
  <c r="V42" i="63"/>
  <c r="W42" i="63" s="1"/>
  <c r="T42" i="63"/>
  <c r="W125" i="69"/>
  <c r="Y125" i="69"/>
  <c r="S105" i="63"/>
  <c r="Q105" i="63"/>
  <c r="P11" i="63"/>
  <c r="S11" i="63" s="1"/>
  <c r="V11" i="63" s="1"/>
  <c r="N11" i="63"/>
  <c r="AB125" i="69"/>
  <c r="Z125" i="69"/>
  <c r="Q11" i="69"/>
  <c r="S11" i="69"/>
  <c r="N181" i="69"/>
  <c r="P181" i="69"/>
  <c r="W160" i="69"/>
  <c r="Y160" i="69"/>
  <c r="P99" i="63"/>
  <c r="N99" i="63"/>
  <c r="T162" i="69"/>
  <c r="AB68" i="63"/>
  <c r="Q49" i="69"/>
  <c r="S49" i="69"/>
  <c r="P74" i="69"/>
  <c r="Q74" i="69" s="1"/>
  <c r="Q41" i="63"/>
  <c r="S197" i="69"/>
  <c r="Q197" i="69"/>
  <c r="S109" i="63"/>
  <c r="Q109" i="63"/>
  <c r="V151" i="69"/>
  <c r="T175" i="63"/>
  <c r="V175" i="63"/>
  <c r="V152" i="63"/>
  <c r="T152" i="63"/>
  <c r="Q200" i="69"/>
  <c r="S200" i="69"/>
  <c r="T143" i="69"/>
  <c r="V143" i="69"/>
  <c r="T166" i="69"/>
  <c r="V166" i="69"/>
  <c r="V100" i="69"/>
  <c r="T100" i="69"/>
  <c r="S31" i="63"/>
  <c r="Q31" i="63"/>
  <c r="T123" i="69"/>
  <c r="V123" i="69"/>
  <c r="W199" i="69"/>
  <c r="Y199" i="69"/>
  <c r="Q24" i="63"/>
  <c r="S24" i="63"/>
  <c r="AC152" i="69"/>
  <c r="AE152" i="69"/>
  <c r="T163" i="69"/>
  <c r="V163" i="69"/>
  <c r="Y163" i="69" s="1"/>
  <c r="S17" i="69"/>
  <c r="Q17" i="69"/>
  <c r="S55" i="69"/>
  <c r="Q55" i="69"/>
  <c r="T174" i="63"/>
  <c r="V174" i="63"/>
  <c r="N101" i="63"/>
  <c r="P101" i="63"/>
  <c r="N164" i="69"/>
  <c r="P164" i="69"/>
  <c r="Q164" i="69" s="1"/>
  <c r="S201" i="69"/>
  <c r="Q201" i="69"/>
  <c r="N29" i="63"/>
  <c r="P29" i="63"/>
  <c r="AB87" i="69"/>
  <c r="Z87" i="69"/>
  <c r="S27" i="69"/>
  <c r="Q27" i="69"/>
  <c r="AF119" i="63"/>
  <c r="AH119" i="63"/>
  <c r="AI119" i="63"/>
  <c r="W9" i="63"/>
  <c r="Y9" i="63"/>
  <c r="S58" i="69"/>
  <c r="Q58" i="69"/>
  <c r="P160" i="63"/>
  <c r="N160" i="63"/>
  <c r="P122" i="63"/>
  <c r="N122" i="63"/>
  <c r="N16" i="69"/>
  <c r="P16" i="69"/>
  <c r="P70" i="69"/>
  <c r="N70" i="69"/>
  <c r="S161" i="69"/>
  <c r="Q161" i="69"/>
  <c r="P76" i="69"/>
  <c r="S76" i="69" s="1"/>
  <c r="N76" i="69"/>
  <c r="S89" i="63"/>
  <c r="Q89" i="63"/>
  <c r="Y42" i="63"/>
  <c r="Q131" i="63"/>
  <c r="S131" i="63"/>
  <c r="Q113" i="69"/>
  <c r="S113" i="69"/>
  <c r="Q18" i="63"/>
  <c r="S18" i="63"/>
  <c r="S43" i="69"/>
  <c r="T43" i="69" s="1"/>
  <c r="Q43" i="69"/>
  <c r="Y187" i="69"/>
  <c r="W187" i="69"/>
  <c r="AH80" i="69"/>
  <c r="AI80" i="69"/>
  <c r="AF80" i="69"/>
  <c r="T69" i="69"/>
  <c r="V69" i="69"/>
  <c r="V145" i="69"/>
  <c r="Y145" i="69" s="1"/>
  <c r="T39" i="63"/>
  <c r="P183" i="69"/>
  <c r="N183" i="69"/>
  <c r="N37" i="63"/>
  <c r="P37" i="63"/>
  <c r="P14" i="69"/>
  <c r="N14" i="69"/>
  <c r="V6" i="69"/>
  <c r="T6" i="69"/>
  <c r="P191" i="69"/>
  <c r="N191" i="69"/>
  <c r="N145" i="63"/>
  <c r="P145" i="63"/>
  <c r="S17" i="63"/>
  <c r="Q17" i="63"/>
  <c r="Q32" i="63"/>
  <c r="S32" i="63"/>
  <c r="Q157" i="69"/>
  <c r="S34" i="63"/>
  <c r="Q34" i="63"/>
  <c r="T174" i="69"/>
  <c r="V174" i="69"/>
  <c r="S134" i="69"/>
  <c r="Q134" i="69"/>
  <c r="AC125" i="63"/>
  <c r="AE125" i="63"/>
  <c r="Z177" i="69"/>
  <c r="AB177" i="69"/>
  <c r="AE177" i="69" s="1"/>
  <c r="Y135" i="63"/>
  <c r="S73" i="63"/>
  <c r="Q73" i="63"/>
  <c r="N118" i="69"/>
  <c r="P118" i="69"/>
  <c r="S118" i="69" s="1"/>
  <c r="S184" i="69"/>
  <c r="Q184" i="69"/>
  <c r="S73" i="69"/>
  <c r="Q73" i="69"/>
  <c r="S29" i="69"/>
  <c r="Q29" i="69"/>
  <c r="K72" i="69"/>
  <c r="M72" i="69"/>
  <c r="K31" i="69"/>
  <c r="M31" i="69"/>
  <c r="V82" i="63"/>
  <c r="T82" i="63"/>
  <c r="T110" i="69"/>
  <c r="V110" i="69"/>
  <c r="N84" i="63"/>
  <c r="P84" i="63"/>
  <c r="V181" i="63"/>
  <c r="T181" i="63"/>
  <c r="N10" i="63"/>
  <c r="P10" i="63"/>
  <c r="P104" i="69"/>
  <c r="N104" i="69"/>
  <c r="N155" i="69"/>
  <c r="P155" i="69"/>
  <c r="N82" i="69"/>
  <c r="P82" i="69"/>
  <c r="K171" i="69"/>
  <c r="AB50" i="69"/>
  <c r="Z50" i="69"/>
  <c r="Q153" i="63"/>
  <c r="S128" i="69"/>
  <c r="T142" i="69"/>
  <c r="V142" i="69"/>
  <c r="N102" i="69"/>
  <c r="P102" i="69"/>
  <c r="P33" i="63"/>
  <c r="N33" i="63"/>
  <c r="S24" i="69"/>
  <c r="Q24" i="69"/>
  <c r="AC71" i="69"/>
  <c r="AE71" i="69"/>
  <c r="AB8" i="69"/>
  <c r="Z8" i="69"/>
  <c r="S30" i="63"/>
  <c r="Q30" i="63"/>
  <c r="T63" i="63"/>
  <c r="V63" i="63"/>
  <c r="P32" i="69"/>
  <c r="V150" i="63"/>
  <c r="W150" i="63" s="1"/>
  <c r="Q165" i="69"/>
  <c r="S165" i="69"/>
  <c r="V165" i="69" s="1"/>
  <c r="P137" i="69"/>
  <c r="N137" i="69"/>
  <c r="AF38" i="63"/>
  <c r="AH38" i="63"/>
  <c r="AI38" i="63" s="1"/>
  <c r="V28" i="69"/>
  <c r="T28" i="69"/>
  <c r="N13" i="63"/>
  <c r="AB38" i="69"/>
  <c r="Z38" i="69"/>
  <c r="V120" i="63"/>
  <c r="T120" i="63"/>
  <c r="S135" i="69"/>
  <c r="Q135" i="69"/>
  <c r="T156" i="63"/>
  <c r="V156" i="63"/>
  <c r="Q19" i="69"/>
  <c r="N107" i="69"/>
  <c r="P107" i="69"/>
  <c r="Q139" i="69"/>
  <c r="S139" i="69"/>
  <c r="N33" i="69"/>
  <c r="P33" i="69"/>
  <c r="N45" i="69"/>
  <c r="P45" i="69"/>
  <c r="Q144" i="69"/>
  <c r="V129" i="63"/>
  <c r="W129" i="63" s="1"/>
  <c r="T129" i="63"/>
  <c r="V40" i="69"/>
  <c r="T40" i="69"/>
  <c r="AE141" i="63"/>
  <c r="AC141" i="63"/>
  <c r="N126" i="69"/>
  <c r="P126" i="69"/>
  <c r="W85" i="63"/>
  <c r="Y85" i="63"/>
  <c r="N76" i="63"/>
  <c r="N83" i="63"/>
  <c r="P83" i="63"/>
  <c r="N163" i="63"/>
  <c r="P163" i="63"/>
  <c r="S163" i="63" s="1"/>
  <c r="T77" i="69"/>
  <c r="V77" i="69"/>
  <c r="Q128" i="63"/>
  <c r="S128" i="63"/>
  <c r="N64" i="63"/>
  <c r="P64" i="63"/>
  <c r="Q11" i="63"/>
  <c r="T105" i="63"/>
  <c r="V105" i="63"/>
  <c r="AH35" i="69"/>
  <c r="AI35" i="69"/>
  <c r="AF35" i="69"/>
  <c r="AB9" i="69"/>
  <c r="Z9" i="69"/>
  <c r="W198" i="69"/>
  <c r="Y198" i="69"/>
  <c r="S185" i="69"/>
  <c r="Q185" i="69"/>
  <c r="K122" i="69"/>
  <c r="M122" i="69"/>
  <c r="Z129" i="69"/>
  <c r="AB129" i="69"/>
  <c r="V157" i="63"/>
  <c r="W157" i="63" s="1"/>
  <c r="AB189" i="69"/>
  <c r="Z189" i="69"/>
  <c r="Z180" i="69"/>
  <c r="AB180" i="69"/>
  <c r="N88" i="69"/>
  <c r="P88" i="69"/>
  <c r="P173" i="63"/>
  <c r="N173" i="63"/>
  <c r="Q144" i="63"/>
  <c r="S144" i="63"/>
  <c r="M18" i="69"/>
  <c r="K18" i="69"/>
  <c r="W47" i="69"/>
  <c r="Z133" i="69"/>
  <c r="AB133" i="69"/>
  <c r="V27" i="63"/>
  <c r="T27" i="63"/>
  <c r="Q154" i="63"/>
  <c r="S154" i="63"/>
  <c r="T165" i="63"/>
  <c r="V165" i="63"/>
  <c r="N15" i="69"/>
  <c r="P15" i="69"/>
  <c r="T106" i="69"/>
  <c r="Q117" i="69"/>
  <c r="S117" i="69"/>
  <c r="P140" i="69"/>
  <c r="Q140" i="69" s="1"/>
  <c r="N140" i="69"/>
  <c r="K158" i="69"/>
  <c r="M158" i="69"/>
  <c r="N158" i="69" s="1"/>
  <c r="K108" i="69"/>
  <c r="M108" i="69"/>
  <c r="T46" i="69"/>
  <c r="V46" i="69"/>
  <c r="Y98" i="69"/>
  <c r="W98" i="69"/>
  <c r="V53" i="69"/>
  <c r="T53" i="69"/>
  <c r="P19" i="63"/>
  <c r="S19" i="63" s="1"/>
  <c r="T19" i="63" s="1"/>
  <c r="N19" i="63"/>
  <c r="Q79" i="69"/>
  <c r="S79" i="69"/>
  <c r="N94" i="69"/>
  <c r="P94" i="69"/>
  <c r="N115" i="63"/>
  <c r="P115" i="63"/>
  <c r="Q115" i="63" s="1"/>
  <c r="N121" i="69"/>
  <c r="P121" i="69"/>
  <c r="S121" i="69" s="1"/>
  <c r="P177" i="63"/>
  <c r="N177" i="63"/>
  <c r="Q177" i="63"/>
  <c r="S177" i="63"/>
  <c r="S115" i="63"/>
  <c r="Y157" i="63"/>
  <c r="T185" i="69"/>
  <c r="V185" i="69"/>
  <c r="V139" i="69"/>
  <c r="T139" i="69"/>
  <c r="T135" i="69"/>
  <c r="V135" i="69"/>
  <c r="AE38" i="69"/>
  <c r="AC38" i="69"/>
  <c r="Y28" i="69"/>
  <c r="W28" i="69"/>
  <c r="T165" i="69"/>
  <c r="S33" i="63"/>
  <c r="Q33" i="63"/>
  <c r="S10" i="63"/>
  <c r="Q10" i="63"/>
  <c r="Q118" i="69"/>
  <c r="AC177" i="69"/>
  <c r="V32" i="63"/>
  <c r="T32" i="63"/>
  <c r="S145" i="63"/>
  <c r="Q145" i="63"/>
  <c r="S37" i="63"/>
  <c r="Q37" i="63"/>
  <c r="W145" i="69"/>
  <c r="AB187" i="69"/>
  <c r="Z187" i="69"/>
  <c r="T18" i="63"/>
  <c r="V18" i="63"/>
  <c r="V131" i="63"/>
  <c r="T131" i="63"/>
  <c r="T161" i="69"/>
  <c r="V161" i="69"/>
  <c r="Q122" i="63"/>
  <c r="S122" i="63"/>
  <c r="Q160" i="63"/>
  <c r="S160" i="63"/>
  <c r="AE87" i="69"/>
  <c r="AC87" i="69"/>
  <c r="S101" i="63"/>
  <c r="Q101" i="63"/>
  <c r="AF152" i="69"/>
  <c r="AH152" i="69"/>
  <c r="AI152" i="69"/>
  <c r="AB199" i="69"/>
  <c r="Z199" i="69"/>
  <c r="V31" i="63"/>
  <c r="T31" i="63"/>
  <c r="V200" i="69"/>
  <c r="T200" i="69"/>
  <c r="Y175" i="63"/>
  <c r="W175" i="63"/>
  <c r="T49" i="69"/>
  <c r="V49" i="69"/>
  <c r="Z160" i="69"/>
  <c r="AB160" i="69"/>
  <c r="AE160" i="69" s="1"/>
  <c r="T11" i="69"/>
  <c r="V11" i="69"/>
  <c r="Y53" i="69"/>
  <c r="W53" i="69"/>
  <c r="Q121" i="69"/>
  <c r="Q94" i="69"/>
  <c r="S94" i="69"/>
  <c r="V94" i="69" s="1"/>
  <c r="T79" i="69"/>
  <c r="V79" i="69"/>
  <c r="W46" i="69"/>
  <c r="Y46" i="69"/>
  <c r="Y106" i="69"/>
  <c r="AB106" i="69" s="1"/>
  <c r="Y165" i="63"/>
  <c r="W165" i="63"/>
  <c r="T154" i="63"/>
  <c r="V154" i="63"/>
  <c r="P18" i="69"/>
  <c r="N18" i="69"/>
  <c r="AC189" i="69"/>
  <c r="AE189" i="69"/>
  <c r="N122" i="69"/>
  <c r="P122" i="69"/>
  <c r="T11" i="63"/>
  <c r="S64" i="63"/>
  <c r="Q64" i="63"/>
  <c r="S83" i="63"/>
  <c r="Q83" i="63"/>
  <c r="AB85" i="63"/>
  <c r="Z85" i="63"/>
  <c r="Q126" i="69"/>
  <c r="S126" i="69"/>
  <c r="V144" i="69"/>
  <c r="Q102" i="69"/>
  <c r="S102" i="69"/>
  <c r="W142" i="69"/>
  <c r="Y142" i="69"/>
  <c r="P171" i="69"/>
  <c r="Q104" i="69"/>
  <c r="S104" i="69"/>
  <c r="Y181" i="63"/>
  <c r="W181" i="63"/>
  <c r="V73" i="69"/>
  <c r="T73" i="69"/>
  <c r="V134" i="69"/>
  <c r="T134" i="69"/>
  <c r="W6" i="69"/>
  <c r="Y6" i="69"/>
  <c r="S175" i="69"/>
  <c r="T89" i="63"/>
  <c r="V89" i="63"/>
  <c r="AB9" i="63"/>
  <c r="Z9" i="63"/>
  <c r="S29" i="63"/>
  <c r="Q29" i="63"/>
  <c r="V201" i="69"/>
  <c r="T201" i="69"/>
  <c r="V17" i="69"/>
  <c r="T17" i="69"/>
  <c r="W123" i="69"/>
  <c r="Y123" i="69"/>
  <c r="Y143" i="69"/>
  <c r="W143" i="69"/>
  <c r="V109" i="63"/>
  <c r="T109" i="63"/>
  <c r="V197" i="69"/>
  <c r="T197" i="69"/>
  <c r="S140" i="69"/>
  <c r="V140" i="69" s="1"/>
  <c r="AC180" i="69"/>
  <c r="AE180" i="69"/>
  <c r="AC129" i="69"/>
  <c r="AE129" i="69"/>
  <c r="W105" i="63"/>
  <c r="Y105" i="63"/>
  <c r="Z105" i="63" s="1"/>
  <c r="AF141" i="63"/>
  <c r="AH141" i="63"/>
  <c r="AI141" i="63"/>
  <c r="Y40" i="69"/>
  <c r="W40" i="69"/>
  <c r="Q45" i="69"/>
  <c r="S45" i="69"/>
  <c r="Q33" i="69"/>
  <c r="S33" i="69"/>
  <c r="V33" i="69" s="1"/>
  <c r="W63" i="63"/>
  <c r="Y63" i="63"/>
  <c r="AF71" i="69"/>
  <c r="AH71" i="69"/>
  <c r="AI71" i="69"/>
  <c r="T24" i="69"/>
  <c r="V24" i="69"/>
  <c r="S84" i="63"/>
  <c r="Q84" i="63"/>
  <c r="W110" i="69"/>
  <c r="Y110" i="69"/>
  <c r="V29" i="69"/>
  <c r="T29" i="69"/>
  <c r="AB135" i="63"/>
  <c r="AE135" i="63" s="1"/>
  <c r="Z135" i="63"/>
  <c r="AH125" i="63"/>
  <c r="AI125" i="63"/>
  <c r="AF125" i="63"/>
  <c r="V34" i="63"/>
  <c r="T34" i="63"/>
  <c r="W69" i="69"/>
  <c r="Y69" i="69"/>
  <c r="AB69" i="69" s="1"/>
  <c r="T113" i="69"/>
  <c r="V113" i="69"/>
  <c r="Q76" i="69"/>
  <c r="Q70" i="69"/>
  <c r="S70" i="69"/>
  <c r="V70" i="69" s="1"/>
  <c r="V58" i="69"/>
  <c r="T58" i="69"/>
  <c r="T27" i="69"/>
  <c r="V27" i="69"/>
  <c r="S164" i="69"/>
  <c r="W174" i="63"/>
  <c r="Y174" i="63"/>
  <c r="Z174" i="63" s="1"/>
  <c r="W163" i="69"/>
  <c r="T24" i="63"/>
  <c r="V24" i="63"/>
  <c r="Y24" i="63" s="1"/>
  <c r="Y100" i="69"/>
  <c r="W100" i="69"/>
  <c r="T41" i="63"/>
  <c r="V41" i="63"/>
  <c r="Q181" i="69"/>
  <c r="S181" i="69"/>
  <c r="V181" i="69" s="1"/>
  <c r="Z98" i="69"/>
  <c r="AB98" i="69"/>
  <c r="N108" i="69"/>
  <c r="P108" i="69"/>
  <c r="Q108" i="69" s="1"/>
  <c r="V117" i="69"/>
  <c r="T117" i="69"/>
  <c r="Q15" i="69"/>
  <c r="S15" i="69"/>
  <c r="T15" i="69" s="1"/>
  <c r="AE133" i="69"/>
  <c r="AC133" i="69"/>
  <c r="Q173" i="63"/>
  <c r="S173" i="63"/>
  <c r="Z198" i="69"/>
  <c r="AB198" i="69"/>
  <c r="T128" i="63"/>
  <c r="V128" i="63"/>
  <c r="Q107" i="69"/>
  <c r="S107" i="69"/>
  <c r="Y156" i="63"/>
  <c r="W156" i="63"/>
  <c r="AC8" i="69"/>
  <c r="AE8" i="69"/>
  <c r="AC50" i="69"/>
  <c r="AE50" i="69"/>
  <c r="W82" i="63"/>
  <c r="Y82" i="63"/>
  <c r="P31" i="69"/>
  <c r="N31" i="69"/>
  <c r="V184" i="69"/>
  <c r="T184" i="69"/>
  <c r="V73" i="63"/>
  <c r="T73" i="63"/>
  <c r="W174" i="69"/>
  <c r="Y174" i="69"/>
  <c r="T17" i="63"/>
  <c r="V17" i="63"/>
  <c r="Q191" i="69"/>
  <c r="S191" i="69"/>
  <c r="S14" i="69"/>
  <c r="Q14" i="69"/>
  <c r="S183" i="69"/>
  <c r="Q183" i="69"/>
  <c r="V43" i="69"/>
  <c r="W43" i="69" s="1"/>
  <c r="Z42" i="63"/>
  <c r="AB42" i="63"/>
  <c r="Q16" i="69"/>
  <c r="S16" i="69"/>
  <c r="V55" i="69"/>
  <c r="W55" i="69" s="1"/>
  <c r="T55" i="69"/>
  <c r="Y166" i="69"/>
  <c r="W166" i="69"/>
  <c r="Y152" i="63"/>
  <c r="W152" i="63"/>
  <c r="W151" i="69"/>
  <c r="Y151" i="69"/>
  <c r="Z151" i="69" s="1"/>
  <c r="S74" i="69"/>
  <c r="T74" i="69" s="1"/>
  <c r="AE68" i="63"/>
  <c r="AC68" i="63"/>
  <c r="AC125" i="69"/>
  <c r="AE125" i="69"/>
  <c r="AF125" i="69" s="1"/>
  <c r="V14" i="69"/>
  <c r="W14" i="69" s="1"/>
  <c r="T14" i="69"/>
  <c r="Y73" i="63"/>
  <c r="W73" i="63"/>
  <c r="W184" i="69"/>
  <c r="Y184" i="69"/>
  <c r="T107" i="69"/>
  <c r="V107" i="69"/>
  <c r="S108" i="69"/>
  <c r="AB174" i="63"/>
  <c r="V76" i="69"/>
  <c r="T76" i="69"/>
  <c r="Y29" i="69"/>
  <c r="W29" i="69"/>
  <c r="AB40" i="69"/>
  <c r="Z40" i="69"/>
  <c r="W197" i="69"/>
  <c r="Y197" i="69"/>
  <c r="Z123" i="69"/>
  <c r="AB123" i="69"/>
  <c r="Y89" i="63"/>
  <c r="W89" i="63"/>
  <c r="AB142" i="69"/>
  <c r="Z142" i="69"/>
  <c r="Y154" i="63"/>
  <c r="W154" i="63"/>
  <c r="Z106" i="69"/>
  <c r="AB46" i="69"/>
  <c r="Z46" i="69"/>
  <c r="Z53" i="69"/>
  <c r="AB53" i="69"/>
  <c r="AC160" i="69"/>
  <c r="T122" i="63"/>
  <c r="V122" i="63"/>
  <c r="AB145" i="69"/>
  <c r="Z145" i="69"/>
  <c r="AH177" i="69"/>
  <c r="AI177" i="69" s="1"/>
  <c r="AF177" i="69"/>
  <c r="Y165" i="69"/>
  <c r="W165" i="69"/>
  <c r="AB28" i="69"/>
  <c r="Z28" i="69"/>
  <c r="W185" i="69"/>
  <c r="Y185" i="69"/>
  <c r="V19" i="63"/>
  <c r="AH125" i="69"/>
  <c r="AI125" i="69"/>
  <c r="V74" i="69"/>
  <c r="AB151" i="69"/>
  <c r="Y43" i="69"/>
  <c r="T191" i="69"/>
  <c r="V191" i="69"/>
  <c r="AH50" i="69"/>
  <c r="AI50" i="69" s="1"/>
  <c r="AF50" i="69"/>
  <c r="AH8" i="69"/>
  <c r="AI8" i="69"/>
  <c r="AF8" i="69"/>
  <c r="V173" i="63"/>
  <c r="T173" i="63"/>
  <c r="AH133" i="69"/>
  <c r="AI133" i="69"/>
  <c r="AF133" i="69"/>
  <c r="Y117" i="69"/>
  <c r="W117" i="69"/>
  <c r="AB100" i="69"/>
  <c r="Z100" i="69"/>
  <c r="Y58" i="69"/>
  <c r="W58" i="69"/>
  <c r="Z69" i="69"/>
  <c r="T84" i="63"/>
  <c r="V84" i="63"/>
  <c r="T33" i="69"/>
  <c r="AB105" i="63"/>
  <c r="AF180" i="69"/>
  <c r="AH180" i="69"/>
  <c r="AI180" i="69" s="1"/>
  <c r="T140" i="69"/>
  <c r="AB143" i="69"/>
  <c r="Z143" i="69"/>
  <c r="Y201" i="69"/>
  <c r="W201" i="69"/>
  <c r="AE9" i="63"/>
  <c r="AC9" i="63"/>
  <c r="W134" i="69"/>
  <c r="Y134" i="69"/>
  <c r="Y73" i="69"/>
  <c r="W73" i="69"/>
  <c r="AC85" i="63"/>
  <c r="AE85" i="63"/>
  <c r="T163" i="63"/>
  <c r="V163" i="63"/>
  <c r="Y11" i="63"/>
  <c r="W11" i="63"/>
  <c r="AF189" i="69"/>
  <c r="AH189" i="69"/>
  <c r="AI189" i="69" s="1"/>
  <c r="W31" i="63"/>
  <c r="Y31" i="63"/>
  <c r="W131" i="63"/>
  <c r="Y131" i="63"/>
  <c r="Z131" i="63" s="1"/>
  <c r="V37" i="63"/>
  <c r="T37" i="63"/>
  <c r="Y32" i="63"/>
  <c r="W32" i="63"/>
  <c r="V118" i="69"/>
  <c r="T118" i="69"/>
  <c r="Z152" i="63"/>
  <c r="AB152" i="63"/>
  <c r="Z166" i="69"/>
  <c r="AB166" i="69"/>
  <c r="AC42" i="63"/>
  <c r="AE42" i="63"/>
  <c r="S31" i="69"/>
  <c r="V31" i="69" s="1"/>
  <c r="Q31" i="69"/>
  <c r="AB82" i="63"/>
  <c r="Z82" i="63"/>
  <c r="V15" i="69"/>
  <c r="AC98" i="69"/>
  <c r="AE98" i="69"/>
  <c r="T181" i="69"/>
  <c r="AB163" i="69"/>
  <c r="Z163" i="69"/>
  <c r="Y27" i="69"/>
  <c r="W27" i="69"/>
  <c r="T70" i="69"/>
  <c r="W34" i="63"/>
  <c r="Y34" i="63"/>
  <c r="Z34" i="63" s="1"/>
  <c r="AB110" i="69"/>
  <c r="Z110" i="69"/>
  <c r="Y24" i="69"/>
  <c r="W24" i="69"/>
  <c r="Y109" i="63"/>
  <c r="W109" i="63"/>
  <c r="Z181" i="63"/>
  <c r="AB181" i="63"/>
  <c r="Q171" i="69"/>
  <c r="S171" i="69"/>
  <c r="T102" i="69"/>
  <c r="V102" i="69"/>
  <c r="V126" i="69"/>
  <c r="T126" i="69"/>
  <c r="S18" i="69"/>
  <c r="Q18" i="69"/>
  <c r="Y79" i="69"/>
  <c r="AB79" i="69" s="1"/>
  <c r="W79" i="69"/>
  <c r="Y11" i="69"/>
  <c r="W11" i="69"/>
  <c r="W49" i="69"/>
  <c r="Y49" i="69"/>
  <c r="Z49" i="69" s="1"/>
  <c r="V160" i="63"/>
  <c r="Y160" i="63" s="1"/>
  <c r="T160" i="63"/>
  <c r="W161" i="69"/>
  <c r="Y161" i="69"/>
  <c r="W18" i="63"/>
  <c r="Y18" i="63"/>
  <c r="AB18" i="63" s="1"/>
  <c r="AE18" i="63" s="1"/>
  <c r="AF18" i="63" s="1"/>
  <c r="T10" i="63"/>
  <c r="V10" i="63"/>
  <c r="AF38" i="69"/>
  <c r="AH38" i="69"/>
  <c r="AI38" i="69"/>
  <c r="W139" i="69"/>
  <c r="Y139" i="69"/>
  <c r="Z139" i="69" s="1"/>
  <c r="AB157" i="63"/>
  <c r="Z157" i="63"/>
  <c r="Y55" i="69"/>
  <c r="AB55" i="69" s="1"/>
  <c r="Y17" i="63"/>
  <c r="W17" i="63"/>
  <c r="Z156" i="63"/>
  <c r="AB156" i="63"/>
  <c r="Y128" i="63"/>
  <c r="W128" i="63"/>
  <c r="AE198" i="69"/>
  <c r="AC198" i="69"/>
  <c r="T164" i="69"/>
  <c r="V164" i="69"/>
  <c r="W164" i="69" s="1"/>
  <c r="W113" i="69"/>
  <c r="Y113" i="69"/>
  <c r="Z113" i="69" s="1"/>
  <c r="Z63" i="63"/>
  <c r="AB63" i="63"/>
  <c r="T45" i="69"/>
  <c r="V45" i="69"/>
  <c r="Y45" i="69" s="1"/>
  <c r="AB45" i="69" s="1"/>
  <c r="AH129" i="69"/>
  <c r="AI129" i="69" s="1"/>
  <c r="AF129" i="69"/>
  <c r="Y17" i="69"/>
  <c r="AB17" i="69" s="1"/>
  <c r="W17" i="69"/>
  <c r="T29" i="63"/>
  <c r="V29" i="63"/>
  <c r="T175" i="69"/>
  <c r="V175" i="69"/>
  <c r="V104" i="69"/>
  <c r="T104" i="69"/>
  <c r="T83" i="63"/>
  <c r="V83" i="63"/>
  <c r="V64" i="63"/>
  <c r="T64" i="63"/>
  <c r="S122" i="69"/>
  <c r="Q122" i="69"/>
  <c r="AB165" i="63"/>
  <c r="AE165" i="63" s="1"/>
  <c r="AF165" i="63" s="1"/>
  <c r="Z165" i="63"/>
  <c r="T121" i="69"/>
  <c r="V121" i="69"/>
  <c r="W121" i="69" s="1"/>
  <c r="Z175" i="63"/>
  <c r="AB175" i="63"/>
  <c r="AC175" i="63" s="1"/>
  <c r="Y200" i="69"/>
  <c r="W200" i="69"/>
  <c r="AC199" i="69"/>
  <c r="AE199" i="69"/>
  <c r="V101" i="63"/>
  <c r="T101" i="63"/>
  <c r="AH87" i="69"/>
  <c r="AI87" i="69" s="1"/>
  <c r="AF87" i="69"/>
  <c r="AE187" i="69"/>
  <c r="AC187" i="69"/>
  <c r="T145" i="63"/>
  <c r="V145" i="63"/>
  <c r="Y145" i="63" s="1"/>
  <c r="AB145" i="63" s="1"/>
  <c r="AE145" i="63" s="1"/>
  <c r="AF145" i="63" s="1"/>
  <c r="T33" i="63"/>
  <c r="V33" i="63"/>
  <c r="Y135" i="69"/>
  <c r="W135" i="69"/>
  <c r="T115" i="63"/>
  <c r="V115" i="63"/>
  <c r="T177" i="63"/>
  <c r="V177" i="63"/>
  <c r="W177" i="63" s="1"/>
  <c r="Y33" i="63"/>
  <c r="W33" i="63"/>
  <c r="Y177" i="63"/>
  <c r="W115" i="63"/>
  <c r="Y115" i="63"/>
  <c r="Y64" i="63"/>
  <c r="Z64" i="63" s="1"/>
  <c r="W64" i="63"/>
  <c r="W104" i="69"/>
  <c r="Y104" i="69"/>
  <c r="Y175" i="69"/>
  <c r="W175" i="69"/>
  <c r="Z17" i="69"/>
  <c r="AF198" i="69"/>
  <c r="AH198" i="69"/>
  <c r="AI198" i="69"/>
  <c r="AC156" i="63"/>
  <c r="AE156" i="63"/>
  <c r="AC157" i="63"/>
  <c r="AE157" i="63"/>
  <c r="AF157" i="63" s="1"/>
  <c r="Z18" i="63"/>
  <c r="AB11" i="69"/>
  <c r="Z11" i="69"/>
  <c r="Z109" i="63"/>
  <c r="AB109" i="63"/>
  <c r="AC163" i="69"/>
  <c r="AE163" i="69"/>
  <c r="AB32" i="63"/>
  <c r="Z32" i="63"/>
  <c r="AB73" i="69"/>
  <c r="Z73" i="69"/>
  <c r="AB89" i="63"/>
  <c r="Z89" i="63"/>
  <c r="AF135" i="63"/>
  <c r="AH135" i="63"/>
  <c r="AI135" i="63" s="1"/>
  <c r="W76" i="69"/>
  <c r="Y76" i="69"/>
  <c r="Y14" i="69"/>
  <c r="AB14" i="69" s="1"/>
  <c r="AB135" i="69"/>
  <c r="Z135" i="69"/>
  <c r="W145" i="63"/>
  <c r="AF199" i="69"/>
  <c r="AH199" i="69"/>
  <c r="AI199" i="69" s="1"/>
  <c r="AC165" i="63"/>
  <c r="AB128" i="63"/>
  <c r="AC128" i="63" s="1"/>
  <c r="Z128" i="63"/>
  <c r="Y10" i="63"/>
  <c r="W10" i="63"/>
  <c r="W102" i="69"/>
  <c r="Y102" i="69"/>
  <c r="Z102" i="69" s="1"/>
  <c r="AC82" i="63"/>
  <c r="AE82" i="63"/>
  <c r="AC152" i="63"/>
  <c r="AE152" i="63"/>
  <c r="AB131" i="63"/>
  <c r="AB31" i="63"/>
  <c r="Z31" i="63"/>
  <c r="W163" i="63"/>
  <c r="Y163" i="63"/>
  <c r="Z163" i="63" s="1"/>
  <c r="Z134" i="69"/>
  <c r="AB134" i="69"/>
  <c r="AC105" i="63"/>
  <c r="AB58" i="69"/>
  <c r="Z58" i="69"/>
  <c r="W191" i="69"/>
  <c r="Y191" i="69"/>
  <c r="AC145" i="69"/>
  <c r="AE145" i="69"/>
  <c r="W122" i="63"/>
  <c r="Y122" i="63"/>
  <c r="AE46" i="69"/>
  <c r="AC46" i="69"/>
  <c r="Z154" i="63"/>
  <c r="AB154" i="63"/>
  <c r="AC123" i="69"/>
  <c r="AE123" i="69"/>
  <c r="Z197" i="69"/>
  <c r="AB197" i="69"/>
  <c r="W101" i="63"/>
  <c r="Y101" i="63"/>
  <c r="Y121" i="69"/>
  <c r="V122" i="69"/>
  <c r="T122" i="69"/>
  <c r="Z79" i="69"/>
  <c r="T18" i="69"/>
  <c r="V18" i="69"/>
  <c r="AE110" i="69"/>
  <c r="AC110" i="69"/>
  <c r="AB27" i="69"/>
  <c r="Z27" i="69"/>
  <c r="Y118" i="69"/>
  <c r="AB118" i="69" s="1"/>
  <c r="W118" i="69"/>
  <c r="W37" i="63"/>
  <c r="Y37" i="63"/>
  <c r="AB37" i="63" s="1"/>
  <c r="AC37" i="63" s="1"/>
  <c r="Z11" i="63"/>
  <c r="AB11" i="63"/>
  <c r="AE143" i="69"/>
  <c r="AH143" i="69" s="1"/>
  <c r="AI143" i="69" s="1"/>
  <c r="AC143" i="69"/>
  <c r="W140" i="69"/>
  <c r="Y140" i="69"/>
  <c r="Z117" i="69"/>
  <c r="AB117" i="69"/>
  <c r="Y173" i="63"/>
  <c r="W173" i="63"/>
  <c r="AB43" i="69"/>
  <c r="Z43" i="69"/>
  <c r="Y74" i="69"/>
  <c r="W74" i="69"/>
  <c r="Y19" i="63"/>
  <c r="AB19" i="63" s="1"/>
  <c r="W19" i="63"/>
  <c r="AC28" i="69"/>
  <c r="AE28" i="69"/>
  <c r="AH160" i="69"/>
  <c r="AI160" i="69"/>
  <c r="AF160" i="69"/>
  <c r="AE53" i="69"/>
  <c r="AC53" i="69"/>
  <c r="AB29" i="69"/>
  <c r="AC29" i="69" s="1"/>
  <c r="Z29" i="69"/>
  <c r="AB73" i="63"/>
  <c r="Z73" i="63"/>
  <c r="Y83" i="63"/>
  <c r="W83" i="63"/>
  <c r="AE63" i="63"/>
  <c r="AC63" i="63"/>
  <c r="Y164" i="69"/>
  <c r="Z164" i="69" s="1"/>
  <c r="AB17" i="63"/>
  <c r="Z17" i="63"/>
  <c r="AB139" i="69"/>
  <c r="AB161" i="69"/>
  <c r="Z161" i="69"/>
  <c r="AB49" i="69"/>
  <c r="AC49" i="69" s="1"/>
  <c r="Y126" i="69"/>
  <c r="Z126" i="69" s="1"/>
  <c r="W126" i="69"/>
  <c r="AE181" i="63"/>
  <c r="AH181" i="63" s="1"/>
  <c r="AC181" i="63"/>
  <c r="AB34" i="63"/>
  <c r="AC34" i="63" s="1"/>
  <c r="AH98" i="69"/>
  <c r="AI98" i="69"/>
  <c r="AF98" i="69"/>
  <c r="Y15" i="69"/>
  <c r="W15" i="69"/>
  <c r="T31" i="69"/>
  <c r="AH42" i="63"/>
  <c r="AI42" i="63" s="1"/>
  <c r="AF42" i="63"/>
  <c r="AB201" i="69"/>
  <c r="AE201" i="69" s="1"/>
  <c r="Z201" i="69"/>
  <c r="Y84" i="63"/>
  <c r="Z84" i="63" s="1"/>
  <c r="W84" i="63"/>
  <c r="AC69" i="69"/>
  <c r="AE69" i="69"/>
  <c r="AE100" i="69"/>
  <c r="AF100" i="69" s="1"/>
  <c r="AC100" i="69"/>
  <c r="Z185" i="69"/>
  <c r="AB185" i="69"/>
  <c r="AB165" i="69"/>
  <c r="Z165" i="69"/>
  <c r="W94" i="69"/>
  <c r="Y94" i="69"/>
  <c r="AE106" i="69"/>
  <c r="AF106" i="69" s="1"/>
  <c r="AC106" i="69"/>
  <c r="AC142" i="69"/>
  <c r="AE142" i="69"/>
  <c r="AH142" i="69" s="1"/>
  <c r="AI142" i="69" s="1"/>
  <c r="AC40" i="69"/>
  <c r="AE40" i="69"/>
  <c r="AE174" i="63"/>
  <c r="AC174" i="63"/>
  <c r="Y107" i="69"/>
  <c r="AB107" i="69" s="1"/>
  <c r="AE107" i="69" s="1"/>
  <c r="W107" i="69"/>
  <c r="Z184" i="69"/>
  <c r="AB184" i="69"/>
  <c r="AE184" i="69" s="1"/>
  <c r="AF184" i="69" s="1"/>
  <c r="AB94" i="69"/>
  <c r="Z94" i="69"/>
  <c r="AB84" i="63"/>
  <c r="AC201" i="69"/>
  <c r="AF181" i="63"/>
  <c r="AI181" i="63"/>
  <c r="AB126" i="69"/>
  <c r="AC126" i="69" s="1"/>
  <c r="Z83" i="63"/>
  <c r="AB83" i="63"/>
  <c r="AE83" i="63" s="1"/>
  <c r="AF83" i="63" s="1"/>
  <c r="AF53" i="69"/>
  <c r="AH53" i="69"/>
  <c r="AI53" i="69" s="1"/>
  <c r="AH28" i="69"/>
  <c r="AI28" i="69" s="1"/>
  <c r="AF28" i="69"/>
  <c r="Z19" i="63"/>
  <c r="AB74" i="69"/>
  <c r="AE74" i="69" s="1"/>
  <c r="AF74" i="69" s="1"/>
  <c r="Z74" i="69"/>
  <c r="AF143" i="69"/>
  <c r="AC11" i="63"/>
  <c r="AE11" i="63"/>
  <c r="AF11" i="63" s="1"/>
  <c r="Z37" i="63"/>
  <c r="AF110" i="69"/>
  <c r="AH110" i="69"/>
  <c r="AI110" i="69"/>
  <c r="AH145" i="69"/>
  <c r="AI145" i="69"/>
  <c r="AF145" i="69"/>
  <c r="Z145" i="63"/>
  <c r="Z175" i="69"/>
  <c r="AB175" i="69"/>
  <c r="AC175" i="69" s="1"/>
  <c r="AF174" i="63"/>
  <c r="AH174" i="63"/>
  <c r="AI174" i="63"/>
  <c r="AC184" i="69"/>
  <c r="Z107" i="69"/>
  <c r="AF40" i="69"/>
  <c r="AH40" i="69"/>
  <c r="AI40" i="69"/>
  <c r="AF142" i="69"/>
  <c r="AF69" i="69"/>
  <c r="AH69" i="69"/>
  <c r="AI69" i="69"/>
  <c r="Z15" i="69"/>
  <c r="AB15" i="69"/>
  <c r="AE49" i="69"/>
  <c r="Z173" i="63"/>
  <c r="AB173" i="63"/>
  <c r="AB140" i="69"/>
  <c r="AC140" i="69" s="1"/>
  <c r="Z140" i="69"/>
  <c r="W122" i="69"/>
  <c r="Y122" i="69"/>
  <c r="AB121" i="69"/>
  <c r="Z121" i="69"/>
  <c r="AE197" i="69"/>
  <c r="AC197" i="69"/>
  <c r="AE154" i="63"/>
  <c r="AC154" i="63"/>
  <c r="AE128" i="63"/>
  <c r="AH165" i="63"/>
  <c r="AI165" i="63" s="1"/>
  <c r="AE89" i="63"/>
  <c r="AH89" i="63" s="1"/>
  <c r="AI89" i="63" s="1"/>
  <c r="AC89" i="63"/>
  <c r="AH163" i="69"/>
  <c r="AI163" i="69" s="1"/>
  <c r="AF163" i="69"/>
  <c r="AF156" i="63"/>
  <c r="AH156" i="63"/>
  <c r="AI156" i="63" s="1"/>
  <c r="AB33" i="63"/>
  <c r="Z33" i="63"/>
  <c r="AH106" i="69"/>
  <c r="AI106" i="69" s="1"/>
  <c r="AC165" i="69"/>
  <c r="AE165" i="69"/>
  <c r="AH165" i="69" s="1"/>
  <c r="AI165" i="69" s="1"/>
  <c r="AC161" i="69"/>
  <c r="AE161" i="69"/>
  <c r="AC43" i="69"/>
  <c r="AE43" i="69"/>
  <c r="AF43" i="69" s="1"/>
  <c r="AE27" i="69"/>
  <c r="AH27" i="69" s="1"/>
  <c r="AI27" i="69" s="1"/>
  <c r="AC27" i="69"/>
  <c r="W18" i="69"/>
  <c r="Y18" i="69"/>
  <c r="Z18" i="69" s="1"/>
  <c r="AF46" i="69"/>
  <c r="AH46" i="69"/>
  <c r="AI46" i="69"/>
  <c r="AB122" i="63"/>
  <c r="Z122" i="63"/>
  <c r="AB191" i="69"/>
  <c r="AC191" i="69" s="1"/>
  <c r="Z191" i="69"/>
  <c r="AE134" i="69"/>
  <c r="AH134" i="69" s="1"/>
  <c r="AI134" i="69" s="1"/>
  <c r="AC134" i="69"/>
  <c r="AE31" i="63"/>
  <c r="AH31" i="63" s="1"/>
  <c r="AI31" i="63" s="1"/>
  <c r="AC31" i="63"/>
  <c r="AB102" i="69"/>
  <c r="AC135" i="69"/>
  <c r="AE135" i="69"/>
  <c r="AB76" i="69"/>
  <c r="AC76" i="69" s="1"/>
  <c r="Z76" i="69"/>
  <c r="Z115" i="63"/>
  <c r="AB115" i="63"/>
  <c r="Z177" i="63"/>
  <c r="AB177" i="63"/>
  <c r="AE185" i="69"/>
  <c r="AF185" i="69" s="1"/>
  <c r="AC185" i="69"/>
  <c r="AE34" i="63"/>
  <c r="AH34" i="63" s="1"/>
  <c r="AI34" i="63" s="1"/>
  <c r="AC17" i="63"/>
  <c r="AE17" i="63"/>
  <c r="AB164" i="69"/>
  <c r="AE164" i="69" s="1"/>
  <c r="AF63" i="63"/>
  <c r="AH63" i="63"/>
  <c r="AI63" i="63" s="1"/>
  <c r="AC73" i="63"/>
  <c r="AE73" i="63"/>
  <c r="AF73" i="63" s="1"/>
  <c r="AE117" i="69"/>
  <c r="AF117" i="69" s="1"/>
  <c r="AC117" i="69"/>
  <c r="Z118" i="69"/>
  <c r="Z101" i="63"/>
  <c r="AB101" i="63"/>
  <c r="AF123" i="69"/>
  <c r="AH123" i="69"/>
  <c r="AI123" i="69"/>
  <c r="AE58" i="69"/>
  <c r="AF58" i="69" s="1"/>
  <c r="AC58" i="69"/>
  <c r="Z10" i="63"/>
  <c r="AB10" i="63"/>
  <c r="AC10" i="63" s="1"/>
  <c r="Z14" i="69"/>
  <c r="AE73" i="69"/>
  <c r="AF73" i="69" s="1"/>
  <c r="AC73" i="69"/>
  <c r="AE109" i="63"/>
  <c r="AC109" i="63"/>
  <c r="AE11" i="69"/>
  <c r="AF11" i="69" s="1"/>
  <c r="AC11" i="69"/>
  <c r="AC18" i="63"/>
  <c r="Z104" i="69"/>
  <c r="AB104" i="69"/>
  <c r="AC104" i="69"/>
  <c r="AE104" i="69"/>
  <c r="AH109" i="63"/>
  <c r="AI109" i="63" s="1"/>
  <c r="AF109" i="63"/>
  <c r="AE14" i="69"/>
  <c r="AC14" i="69"/>
  <c r="AE76" i="69"/>
  <c r="AF76" i="69" s="1"/>
  <c r="AC122" i="63"/>
  <c r="AE122" i="63"/>
  <c r="AB18" i="69"/>
  <c r="AC18" i="69" s="1"/>
  <c r="AH161" i="69"/>
  <c r="AI161" i="69" s="1"/>
  <c r="AF161" i="69"/>
  <c r="AF165" i="69"/>
  <c r="AF154" i="63"/>
  <c r="AH154" i="63"/>
  <c r="AI154" i="63"/>
  <c r="AH197" i="69"/>
  <c r="AI197" i="69"/>
  <c r="AF197" i="69"/>
  <c r="AC74" i="69"/>
  <c r="AE126" i="69"/>
  <c r="AF126" i="69" s="1"/>
  <c r="AC84" i="63"/>
  <c r="AE84" i="63"/>
  <c r="AE10" i="63"/>
  <c r="AH10" i="63" s="1"/>
  <c r="AI10" i="63" s="1"/>
  <c r="AH73" i="63"/>
  <c r="AI73" i="63" s="1"/>
  <c r="AF34" i="63"/>
  <c r="AE177" i="63"/>
  <c r="AC177" i="63"/>
  <c r="AF31" i="63"/>
  <c r="AE191" i="69"/>
  <c r="AH43" i="69"/>
  <c r="AI43" i="69" s="1"/>
  <c r="AH128" i="63"/>
  <c r="AI128" i="63"/>
  <c r="AF128" i="63"/>
  <c r="AC15" i="69"/>
  <c r="AE15" i="69"/>
  <c r="AE19" i="63"/>
  <c r="AC19" i="63"/>
  <c r="AH185" i="69"/>
  <c r="AI185" i="69" s="1"/>
  <c r="AC121" i="69"/>
  <c r="AE121" i="69"/>
  <c r="AF121" i="69" s="1"/>
  <c r="AF49" i="69"/>
  <c r="AH49" i="69"/>
  <c r="AI49" i="69" s="1"/>
  <c r="AH184" i="69"/>
  <c r="AI184" i="69"/>
  <c r="AE175" i="69"/>
  <c r="AF175" i="69" s="1"/>
  <c r="AE37" i="63"/>
  <c r="AH37" i="63" s="1"/>
  <c r="AI37" i="63" s="1"/>
  <c r="AH11" i="63"/>
  <c r="AI11" i="63"/>
  <c r="AH18" i="63"/>
  <c r="AI18" i="63" s="1"/>
  <c r="AH73" i="69"/>
  <c r="AI73" i="69" s="1"/>
  <c r="AC118" i="69"/>
  <c r="AE118" i="69"/>
  <c r="AF118" i="69" s="1"/>
  <c r="AH117" i="69"/>
  <c r="AI117" i="69"/>
  <c r="AH17" i="63"/>
  <c r="AI17" i="63" s="1"/>
  <c r="AF17" i="63"/>
  <c r="AC115" i="63"/>
  <c r="AE115" i="63"/>
  <c r="AF135" i="69"/>
  <c r="AH135" i="69"/>
  <c r="AI135" i="69" s="1"/>
  <c r="AE102" i="69"/>
  <c r="AF102" i="69" s="1"/>
  <c r="AC102" i="69"/>
  <c r="AF134" i="69"/>
  <c r="Z122" i="69"/>
  <c r="AB122" i="69"/>
  <c r="AE140" i="69"/>
  <c r="AH140" i="69" s="1"/>
  <c r="AC173" i="63"/>
  <c r="AE173" i="63"/>
  <c r="AC83" i="63"/>
  <c r="AE94" i="69"/>
  <c r="AH94" i="69" s="1"/>
  <c r="AI94" i="69" s="1"/>
  <c r="AC94" i="69"/>
  <c r="AH83" i="63"/>
  <c r="AI83" i="63" s="1"/>
  <c r="AH173" i="63"/>
  <c r="AI173" i="63" s="1"/>
  <c r="AF173" i="63"/>
  <c r="AF140" i="69"/>
  <c r="AI140" i="69"/>
  <c r="AH115" i="63"/>
  <c r="AI115" i="63"/>
  <c r="AF115" i="63"/>
  <c r="AH121" i="69"/>
  <c r="AI121" i="69" s="1"/>
  <c r="AF164" i="69"/>
  <c r="AH164" i="69"/>
  <c r="AI164" i="69" s="1"/>
  <c r="AH126" i="69"/>
  <c r="AI126" i="69" s="1"/>
  <c r="AC122" i="69"/>
  <c r="AE122" i="69"/>
  <c r="AH191" i="69"/>
  <c r="AI191" i="69" s="1"/>
  <c r="AF191" i="69"/>
  <c r="AH84" i="63"/>
  <c r="AI84" i="63" s="1"/>
  <c r="AF84" i="63"/>
  <c r="AE18" i="69"/>
  <c r="AF18" i="69" s="1"/>
  <c r="AF104" i="69"/>
  <c r="AH104" i="69"/>
  <c r="AI104" i="69" s="1"/>
  <c r="AF15" i="69"/>
  <c r="AH15" i="69"/>
  <c r="AI15" i="69" s="1"/>
  <c r="AF177" i="63"/>
  <c r="AH177" i="63"/>
  <c r="AI177" i="63" s="1"/>
  <c r="AH107" i="69"/>
  <c r="AI107" i="69" s="1"/>
  <c r="AF107" i="69"/>
  <c r="AF94" i="69"/>
  <c r="AH175" i="69"/>
  <c r="AI175" i="69" s="1"/>
  <c r="AF122" i="63"/>
  <c r="AH122" i="63"/>
  <c r="AI122" i="63"/>
  <c r="AF122" i="69"/>
  <c r="AH122" i="69"/>
  <c r="AI122" i="69" s="1"/>
  <c r="AT20" i="70"/>
  <c r="AW50" i="70"/>
  <c r="K51" i="70"/>
  <c r="O51" i="70" s="1"/>
  <c r="N51" i="70"/>
  <c r="AS51" i="70"/>
  <c r="K33" i="70"/>
  <c r="AS33" i="70"/>
  <c r="AV221" i="70"/>
  <c r="AX25" i="70"/>
  <c r="CE16" i="71"/>
  <c r="BS16" i="71"/>
  <c r="AR16" i="71"/>
  <c r="AR35" i="71"/>
  <c r="CT35" i="71"/>
  <c r="BQ80" i="71"/>
  <c r="AU74" i="70"/>
  <c r="AT47" i="70"/>
  <c r="BS28" i="71"/>
  <c r="AR28" i="71"/>
  <c r="CT28" i="71"/>
  <c r="AR79" i="71"/>
  <c r="BS11" i="71"/>
  <c r="CE25" i="71"/>
  <c r="AR25" i="71"/>
  <c r="AR45" i="71"/>
  <c r="CE76" i="71"/>
  <c r="AR76" i="71"/>
  <c r="CT76" i="71"/>
  <c r="CE38" i="71"/>
  <c r="BR38" i="71"/>
  <c r="O235" i="70"/>
  <c r="O218" i="70"/>
  <c r="BR13" i="71"/>
  <c r="AT233" i="70"/>
  <c r="AS18" i="70"/>
  <c r="AT79" i="70"/>
  <c r="K67" i="70"/>
  <c r="L67" i="70"/>
  <c r="AS67" i="70"/>
  <c r="BR32" i="71"/>
  <c r="AU33" i="70"/>
  <c r="CE69" i="71"/>
  <c r="BU69" i="71"/>
  <c r="AR69" i="71"/>
  <c r="CT69" i="71" s="1"/>
  <c r="AR62" i="71"/>
  <c r="AO195" i="76"/>
  <c r="BA195" i="76" s="1"/>
  <c r="Q206" i="76"/>
  <c r="AR34" i="71"/>
  <c r="CE34" i="71"/>
  <c r="CE48" i="71"/>
  <c r="BU48" i="71"/>
  <c r="AR48" i="71"/>
  <c r="BU35" i="71"/>
  <c r="AS28" i="70"/>
  <c r="K28" i="70"/>
  <c r="L28" i="70"/>
  <c r="K68" i="70"/>
  <c r="O68" i="70" s="1"/>
  <c r="S68" i="70" s="1"/>
  <c r="L204" i="70"/>
  <c r="S181" i="70"/>
  <c r="T181" i="70" s="1"/>
  <c r="O111" i="70"/>
  <c r="P111" i="70" s="1"/>
  <c r="BQ49" i="71"/>
  <c r="O182" i="70"/>
  <c r="P182" i="70" s="1"/>
  <c r="K76" i="70"/>
  <c r="O148" i="70"/>
  <c r="Q238" i="76"/>
  <c r="AO287" i="76"/>
  <c r="AS187" i="76"/>
  <c r="Q227" i="76"/>
  <c r="E245" i="76"/>
  <c r="G245" i="76" s="1"/>
  <c r="H245" i="76"/>
  <c r="F206" i="76"/>
  <c r="AC238" i="76"/>
  <c r="Q316" i="76"/>
  <c r="I238" i="76"/>
  <c r="K238" i="76" s="1"/>
  <c r="M238" i="76"/>
  <c r="AG206" i="76"/>
  <c r="AY206" i="76" s="1"/>
  <c r="Y206" i="76"/>
  <c r="AW206" i="76" s="1"/>
  <c r="AC222" i="76"/>
  <c r="AK238" i="76"/>
  <c r="AO206" i="76"/>
  <c r="BA206" i="76"/>
  <c r="AG217" i="76"/>
  <c r="F225" i="76"/>
  <c r="F285" i="76"/>
  <c r="E215" i="76"/>
  <c r="G215" i="76" s="1"/>
  <c r="H215" i="76" s="1"/>
  <c r="E316" i="76"/>
  <c r="G316" i="76"/>
  <c r="H316" i="76"/>
  <c r="Y316" i="76"/>
  <c r="M316" i="76"/>
  <c r="U316" i="76"/>
  <c r="AO316" i="76"/>
  <c r="AG320" i="76"/>
  <c r="Y270" i="76"/>
  <c r="E301" i="76"/>
  <c r="G301" i="76"/>
  <c r="Y324" i="76"/>
  <c r="Y328" i="76"/>
  <c r="AW328" i="76" s="1"/>
  <c r="I301" i="76"/>
  <c r="M301" i="76"/>
  <c r="AO223" i="76"/>
  <c r="Y255" i="76"/>
  <c r="M255" i="76"/>
  <c r="AO255" i="76"/>
  <c r="E255" i="76"/>
  <c r="G255" i="76" s="1"/>
  <c r="AG255" i="76"/>
  <c r="Y227" i="76"/>
  <c r="AG227" i="76"/>
  <c r="Q230" i="76"/>
  <c r="U230" i="76"/>
  <c r="AO230" i="76"/>
  <c r="Q232" i="76"/>
  <c r="AO232" i="76"/>
  <c r="Y232" i="76"/>
  <c r="F232" i="76"/>
  <c r="I284" i="76"/>
  <c r="Q287" i="76"/>
  <c r="AO317" i="76"/>
  <c r="U317" i="76"/>
  <c r="F317" i="76"/>
  <c r="AK317" i="76"/>
  <c r="AG317" i="76"/>
  <c r="D317" i="76"/>
  <c r="M317" i="76"/>
  <c r="Y317" i="76"/>
  <c r="AG307" i="76"/>
  <c r="AK195" i="76"/>
  <c r="AZ195" i="76"/>
  <c r="I195" i="76"/>
  <c r="AK206" i="76"/>
  <c r="AZ206" i="76"/>
  <c r="I206" i="76"/>
  <c r="AO217" i="76"/>
  <c r="AC278" i="76"/>
  <c r="AC320" i="76"/>
  <c r="AO215" i="76"/>
  <c r="D222" i="76"/>
  <c r="Q282" i="76"/>
  <c r="O221" i="70"/>
  <c r="S44" i="70"/>
  <c r="V44" i="70"/>
  <c r="AV234" i="70"/>
  <c r="AT117" i="70"/>
  <c r="L141" i="70"/>
  <c r="AT74" i="70"/>
  <c r="AX22" i="70"/>
  <c r="AV14" i="70"/>
  <c r="AV15" i="70"/>
  <c r="AS35" i="70"/>
  <c r="K35" i="70"/>
  <c r="O35" i="70" s="1"/>
  <c r="O120" i="70"/>
  <c r="AU77" i="70"/>
  <c r="AU79" i="70"/>
  <c r="AU32" i="70"/>
  <c r="BU36" i="71"/>
  <c r="BR36" i="71"/>
  <c r="AS36" i="71" s="1"/>
  <c r="BT36" i="71"/>
  <c r="BQ36" i="71"/>
  <c r="BQ28" i="71"/>
  <c r="BR28" i="71"/>
  <c r="BU28" i="71"/>
  <c r="BU61" i="71"/>
  <c r="BS61" i="71"/>
  <c r="BT61" i="71"/>
  <c r="BQ46" i="71"/>
  <c r="AU40" i="70"/>
  <c r="AT80" i="70"/>
  <c r="AT214" i="70"/>
  <c r="L112" i="70"/>
  <c r="AS48" i="70"/>
  <c r="N55" i="70"/>
  <c r="L55" i="70"/>
  <c r="AT55" i="70" s="1"/>
  <c r="O133" i="70"/>
  <c r="P133" i="70"/>
  <c r="L133" i="70"/>
  <c r="CE50" i="71"/>
  <c r="BQ50" i="71" s="1"/>
  <c r="AR50" i="71"/>
  <c r="O173" i="70"/>
  <c r="L173" i="70"/>
  <c r="CE21" i="71"/>
  <c r="U260" i="76"/>
  <c r="D330" i="76"/>
  <c r="U232" i="76"/>
  <c r="AG232" i="76"/>
  <c r="AK232" i="76"/>
  <c r="D232" i="76"/>
  <c r="U222" i="76"/>
  <c r="I303" i="76"/>
  <c r="AG303" i="76"/>
  <c r="I273" i="76"/>
  <c r="E311" i="76"/>
  <c r="G311" i="76"/>
  <c r="H311" i="76" s="1"/>
  <c r="AC206" i="76"/>
  <c r="AX206" i="76"/>
  <c r="D206" i="76"/>
  <c r="Y253" i="76"/>
  <c r="U265" i="76"/>
  <c r="M273" i="76"/>
  <c r="AO273" i="76"/>
  <c r="Q301" i="76"/>
  <c r="AG301" i="76"/>
  <c r="AO301" i="76"/>
  <c r="D301" i="76"/>
  <c r="F301" i="76"/>
  <c r="AK312" i="76"/>
  <c r="D329" i="76"/>
  <c r="M329" i="76"/>
  <c r="AC301" i="76"/>
  <c r="AG273" i="76"/>
  <c r="AG265" i="76"/>
  <c r="AK301" i="76"/>
  <c r="Y273" i="76"/>
  <c r="M208" i="76"/>
  <c r="E208" i="76"/>
  <c r="G208" i="76"/>
  <c r="F208" i="76"/>
  <c r="I208" i="76"/>
  <c r="Q208" i="76"/>
  <c r="D208" i="76"/>
  <c r="U208" i="76"/>
  <c r="AC208" i="76"/>
  <c r="AX208" i="76" s="1"/>
  <c r="AG198" i="76"/>
  <c r="AY198" i="76" s="1"/>
  <c r="AK208" i="76"/>
  <c r="AZ208" i="76"/>
  <c r="AG195" i="76"/>
  <c r="AY195" i="76"/>
  <c r="F195" i="76"/>
  <c r="Y195" i="76"/>
  <c r="AW195" i="76"/>
  <c r="AC307" i="76"/>
  <c r="M307" i="76"/>
  <c r="U304" i="76"/>
  <c r="F304" i="76"/>
  <c r="AC304" i="76"/>
  <c r="AG326" i="76"/>
  <c r="Q277" i="76"/>
  <c r="AU277" i="76"/>
  <c r="AK277" i="76"/>
  <c r="U277" i="76"/>
  <c r="AV277" i="76"/>
  <c r="M280" i="76"/>
  <c r="AO280" i="76"/>
  <c r="D280" i="76"/>
  <c r="F280" i="76"/>
  <c r="Y280" i="76"/>
  <c r="Q280" i="76"/>
  <c r="AC280" i="76"/>
  <c r="AG280" i="76"/>
  <c r="I280" i="76"/>
  <c r="E280" i="76"/>
  <c r="G280" i="76"/>
  <c r="AK280" i="76"/>
  <c r="U280" i="76"/>
  <c r="U288" i="76"/>
  <c r="M323" i="76"/>
  <c r="AT323" i="76"/>
  <c r="M218" i="76"/>
  <c r="Q269" i="76"/>
  <c r="Y318" i="76"/>
  <c r="L158" i="70"/>
  <c r="O226" i="70"/>
  <c r="L226" i="70"/>
  <c r="BQ22" i="71"/>
  <c r="BR22" i="71"/>
  <c r="BS22" i="71"/>
  <c r="BU22" i="71"/>
  <c r="BT22" i="71"/>
  <c r="BS77" i="71"/>
  <c r="O170" i="70"/>
  <c r="S170" i="70" s="1"/>
  <c r="L196" i="70"/>
  <c r="BU72" i="71"/>
  <c r="BQ72" i="71"/>
  <c r="L52" i="70"/>
  <c r="L16" i="70"/>
  <c r="BT75" i="71"/>
  <c r="BQ75" i="71"/>
  <c r="BR57" i="71"/>
  <c r="BS46" i="71"/>
  <c r="AS52" i="70"/>
  <c r="BU57" i="71"/>
  <c r="K12" i="70"/>
  <c r="O161" i="70"/>
  <c r="T223" i="70"/>
  <c r="L115" i="70"/>
  <c r="O115" i="70"/>
  <c r="O203" i="70"/>
  <c r="P203" i="70" s="1"/>
  <c r="L203" i="70"/>
  <c r="L110" i="70"/>
  <c r="BR82" i="71"/>
  <c r="BU82" i="71"/>
  <c r="BQ82" i="71"/>
  <c r="S116" i="70"/>
  <c r="L175" i="70"/>
  <c r="L208" i="70"/>
  <c r="O194" i="70"/>
  <c r="L194" i="70"/>
  <c r="BT20" i="71"/>
  <c r="BR20" i="71"/>
  <c r="BQ20" i="71"/>
  <c r="BS20" i="71"/>
  <c r="BS43" i="71"/>
  <c r="BU43" i="71"/>
  <c r="BT43" i="71"/>
  <c r="BQ43" i="71"/>
  <c r="AS43" i="71" s="1"/>
  <c r="BR43" i="71"/>
  <c r="L176" i="70"/>
  <c r="BU71" i="71"/>
  <c r="BU45" i="71"/>
  <c r="BU34" i="71"/>
  <c r="L116" i="70"/>
  <c r="BR69" i="71"/>
  <c r="BT71" i="71"/>
  <c r="BT45" i="71"/>
  <c r="BS34" i="71"/>
  <c r="BQ33" i="71"/>
  <c r="L51" i="70"/>
  <c r="AT51" i="70" s="1"/>
  <c r="O107" i="70"/>
  <c r="O188" i="70"/>
  <c r="P188" i="70" s="1"/>
  <c r="L29" i="70"/>
  <c r="BR34" i="71"/>
  <c r="BS51" i="71"/>
  <c r="L161" i="70"/>
  <c r="P200" i="70"/>
  <c r="AX114" i="70"/>
  <c r="O227" i="70"/>
  <c r="P227" i="70"/>
  <c r="AS197" i="70"/>
  <c r="AT11" i="70"/>
  <c r="AU72" i="70"/>
  <c r="AU71" i="70"/>
  <c r="AS214" i="70"/>
  <c r="K214" i="70"/>
  <c r="O202" i="70"/>
  <c r="P202" i="70" s="1"/>
  <c r="L202" i="70"/>
  <c r="O144" i="70"/>
  <c r="S144" i="70"/>
  <c r="L144" i="70"/>
  <c r="CE12" i="71"/>
  <c r="AR12" i="71"/>
  <c r="CE23" i="71"/>
  <c r="BS23" i="71"/>
  <c r="AR23" i="71"/>
  <c r="BU30" i="71"/>
  <c r="BQ30" i="71"/>
  <c r="BR30" i="71"/>
  <c r="BT30" i="71"/>
  <c r="BS30" i="71"/>
  <c r="BS37" i="71"/>
  <c r="BQ37" i="71"/>
  <c r="BT37" i="71"/>
  <c r="BR37" i="71"/>
  <c r="BU37" i="71"/>
  <c r="BS58" i="71"/>
  <c r="BT58" i="71"/>
  <c r="BR58" i="71"/>
  <c r="BQ58" i="71"/>
  <c r="BU58" i="71"/>
  <c r="AR68" i="71"/>
  <c r="CT68" i="71"/>
  <c r="CE74" i="71"/>
  <c r="AR74" i="71"/>
  <c r="CT74" i="71" s="1"/>
  <c r="BR79" i="71"/>
  <c r="BU79" i="71"/>
  <c r="BQ79" i="71"/>
  <c r="AS79" i="71" s="1"/>
  <c r="BT79" i="71"/>
  <c r="BS79" i="71"/>
  <c r="O52" i="70"/>
  <c r="P52" i="70" s="1"/>
  <c r="L155" i="70"/>
  <c r="BS52" i="71"/>
  <c r="BQ52" i="71"/>
  <c r="BR52" i="71"/>
  <c r="BU13" i="71"/>
  <c r="BQ13" i="71"/>
  <c r="AS13" i="71" s="1"/>
  <c r="BT13" i="71"/>
  <c r="BS13" i="71"/>
  <c r="BQ78" i="71"/>
  <c r="BT32" i="71"/>
  <c r="BQ32" i="71"/>
  <c r="BU73" i="71"/>
  <c r="AT40" i="70"/>
  <c r="AS22" i="70"/>
  <c r="BS80" i="71"/>
  <c r="AS61" i="70"/>
  <c r="K74" i="70"/>
  <c r="O201" i="70"/>
  <c r="S201" i="70" s="1"/>
  <c r="L177" i="70"/>
  <c r="O177" i="70"/>
  <c r="BS67" i="71"/>
  <c r="BQ67" i="71"/>
  <c r="O75" i="70"/>
  <c r="L75" i="70"/>
  <c r="AT75" i="70" s="1"/>
  <c r="N75" i="70"/>
  <c r="AT32" i="70"/>
  <c r="O156" i="70"/>
  <c r="O222" i="70"/>
  <c r="P194" i="70"/>
  <c r="L61" i="70"/>
  <c r="O61" i="70"/>
  <c r="S61" i="70" s="1"/>
  <c r="BQ68" i="71"/>
  <c r="BS68" i="71"/>
  <c r="BR68" i="71"/>
  <c r="P144" i="70"/>
  <c r="U272" i="76"/>
  <c r="AV272" i="76" s="1"/>
  <c r="E272" i="76"/>
  <c r="G272" i="76" s="1"/>
  <c r="AG272" i="76"/>
  <c r="F272" i="76"/>
  <c r="I272" i="76"/>
  <c r="AS272" i="76"/>
  <c r="M272" i="76"/>
  <c r="AT272" i="76" s="1"/>
  <c r="AK272" i="76"/>
  <c r="Y272" i="76"/>
  <c r="Q272" i="76"/>
  <c r="AU272" i="76"/>
  <c r="U283" i="76"/>
  <c r="AV283" i="76"/>
  <c r="AC288" i="76"/>
  <c r="M288" i="76"/>
  <c r="AK288" i="76"/>
  <c r="E288" i="76"/>
  <c r="G288" i="76" s="1"/>
  <c r="D288" i="76"/>
  <c r="F288" i="76"/>
  <c r="AG288" i="76"/>
  <c r="Q288" i="76"/>
  <c r="I288" i="76"/>
  <c r="Y292" i="76"/>
  <c r="AK292" i="76"/>
  <c r="F326" i="76"/>
  <c r="U326" i="76"/>
  <c r="AO326" i="76"/>
  <c r="M326" i="76"/>
  <c r="Y326" i="76"/>
  <c r="E326" i="76"/>
  <c r="G326" i="76"/>
  <c r="Q326" i="76"/>
  <c r="I326" i="76"/>
  <c r="D326" i="76"/>
  <c r="AK326" i="76"/>
  <c r="Y288" i="76"/>
  <c r="AC326" i="76"/>
  <c r="M198" i="76"/>
  <c r="E198" i="76"/>
  <c r="G198" i="76" s="1"/>
  <c r="AK198" i="76"/>
  <c r="AZ198" i="76"/>
  <c r="D198" i="76"/>
  <c r="Q198" i="76"/>
  <c r="AO198" i="76"/>
  <c r="BA198" i="76" s="1"/>
  <c r="F198" i="76"/>
  <c r="AK202" i="76"/>
  <c r="AZ202" i="76" s="1"/>
  <c r="AO202" i="76"/>
  <c r="BA202" i="76" s="1"/>
  <c r="M202" i="76"/>
  <c r="AG202" i="76"/>
  <c r="AY202" i="76" s="1"/>
  <c r="Y202" i="76"/>
  <c r="AW202" i="76" s="1"/>
  <c r="Q202" i="76"/>
  <c r="U209" i="76"/>
  <c r="F213" i="76"/>
  <c r="D233" i="76"/>
  <c r="Q233" i="76"/>
  <c r="U202" i="76"/>
  <c r="Y198" i="76"/>
  <c r="AW198" i="76" s="1"/>
  <c r="AG209" i="76"/>
  <c r="AY209" i="76"/>
  <c r="Q209" i="76"/>
  <c r="AC202" i="76"/>
  <c r="AX202" i="76"/>
  <c r="F233" i="76"/>
  <c r="AK329" i="76"/>
  <c r="AK316" i="76"/>
  <c r="AC316" i="76"/>
  <c r="F316" i="76"/>
  <c r="AG316" i="76"/>
  <c r="I316" i="76"/>
  <c r="M320" i="76"/>
  <c r="AO320" i="76"/>
  <c r="Y204" i="76"/>
  <c r="AW204" i="76" s="1"/>
  <c r="U204" i="76"/>
  <c r="F204" i="76"/>
  <c r="E204" i="76"/>
  <c r="G204" i="76"/>
  <c r="AK204" i="76"/>
  <c r="AZ204" i="76" s="1"/>
  <c r="M204" i="76"/>
  <c r="O204" i="76" s="1"/>
  <c r="AO204" i="76"/>
  <c r="BA204" i="76" s="1"/>
  <c r="M223" i="76"/>
  <c r="I223" i="76"/>
  <c r="I227" i="76"/>
  <c r="AG252" i="76"/>
  <c r="AC252" i="76"/>
  <c r="Y252" i="76"/>
  <c r="E252" i="76"/>
  <c r="G252" i="76" s="1"/>
  <c r="M252" i="76"/>
  <c r="F252" i="76"/>
  <c r="U252" i="76"/>
  <c r="AO252" i="76"/>
  <c r="D252" i="76"/>
  <c r="AC306" i="76"/>
  <c r="Y309" i="76"/>
  <c r="D309" i="76"/>
  <c r="M205" i="76"/>
  <c r="E338" i="76"/>
  <c r="G338" i="76"/>
  <c r="H338" i="76" s="1"/>
  <c r="M338" i="76"/>
  <c r="AT338" i="76" s="1"/>
  <c r="AC197" i="76"/>
  <c r="AX197" i="76"/>
  <c r="AK197" i="76"/>
  <c r="AZ197" i="76"/>
  <c r="E197" i="76"/>
  <c r="G197" i="76" s="1"/>
  <c r="E282" i="76"/>
  <c r="G282" i="76" s="1"/>
  <c r="H282" i="76" s="1"/>
  <c r="F282" i="76"/>
  <c r="U282" i="76"/>
  <c r="Y282" i="76"/>
  <c r="D295" i="76"/>
  <c r="U301" i="76"/>
  <c r="Y301" i="76"/>
  <c r="AC240" i="76"/>
  <c r="M240" i="76"/>
  <c r="I255" i="76"/>
  <c r="F255" i="76"/>
  <c r="U255" i="76"/>
  <c r="Q255" i="76"/>
  <c r="D255" i="76"/>
  <c r="M265" i="76"/>
  <c r="AC265" i="76"/>
  <c r="AK269" i="76"/>
  <c r="Y269" i="76"/>
  <c r="AC269" i="76"/>
  <c r="AG219" i="76"/>
  <c r="AC283" i="76"/>
  <c r="E292" i="76"/>
  <c r="G292" i="76"/>
  <c r="H292" i="76" s="1"/>
  <c r="AO306" i="76"/>
  <c r="AC332" i="76"/>
  <c r="Q216" i="76"/>
  <c r="AK216" i="76"/>
  <c r="Y201" i="76"/>
  <c r="AW201" i="76" s="1"/>
  <c r="AK234" i="76"/>
  <c r="F234" i="76"/>
  <c r="U234" i="76"/>
  <c r="AO272" i="76"/>
  <c r="AC272" i="76"/>
  <c r="Y315" i="76"/>
  <c r="E315" i="76"/>
  <c r="G315" i="76" s="1"/>
  <c r="K315" i="76" s="1"/>
  <c r="AC198" i="76"/>
  <c r="AX198" i="76" s="1"/>
  <c r="I198" i="76"/>
  <c r="U198" i="76"/>
  <c r="Y268" i="76"/>
  <c r="AW268" i="76"/>
  <c r="E268" i="76"/>
  <c r="G268" i="76" s="1"/>
  <c r="R108" i="76"/>
  <c r="V108" i="76"/>
  <c r="T108" i="76"/>
  <c r="Z108" i="76"/>
  <c r="AD108" i="76"/>
  <c r="AF108" i="76"/>
  <c r="AH108" i="76"/>
  <c r="M250" i="76"/>
  <c r="AK213" i="76"/>
  <c r="AG213" i="76"/>
  <c r="Q225" i="76"/>
  <c r="U225" i="76"/>
  <c r="M225" i="76"/>
  <c r="AO229" i="76"/>
  <c r="I233" i="76"/>
  <c r="Y233" i="76"/>
  <c r="AK233" i="76"/>
  <c r="AC233" i="76"/>
  <c r="M233" i="76"/>
  <c r="M287" i="76"/>
  <c r="AG287" i="76"/>
  <c r="AK287" i="76"/>
  <c r="E287" i="76"/>
  <c r="G287" i="76" s="1"/>
  <c r="AC287" i="76"/>
  <c r="I287" i="76"/>
  <c r="U287" i="76"/>
  <c r="AO291" i="76"/>
  <c r="Y302" i="76"/>
  <c r="Q306" i="76"/>
  <c r="M306" i="76"/>
  <c r="AT306" i="76" s="1"/>
  <c r="AC310" i="76"/>
  <c r="I310" i="76"/>
  <c r="D310" i="76"/>
  <c r="D314" i="76"/>
  <c r="AG314" i="76"/>
  <c r="M318" i="76"/>
  <c r="Q318" i="76"/>
  <c r="I318" i="76"/>
  <c r="AO318" i="76"/>
  <c r="U325" i="76"/>
  <c r="F329" i="76"/>
  <c r="Y329" i="76"/>
  <c r="AC329" i="76"/>
  <c r="AO329" i="76"/>
  <c r="AK332" i="76"/>
  <c r="I332" i="76"/>
  <c r="AO201" i="76"/>
  <c r="BA201" i="76"/>
  <c r="AK209" i="76"/>
  <c r="AZ209" i="76" s="1"/>
  <c r="Y332" i="76"/>
  <c r="U197" i="76"/>
  <c r="AG197" i="76"/>
  <c r="AY197" i="76"/>
  <c r="U329" i="76"/>
  <c r="E329" i="76"/>
  <c r="G329" i="76" s="1"/>
  <c r="H329" i="76" s="1"/>
  <c r="AG237" i="76"/>
  <c r="E233" i="76"/>
  <c r="G233" i="76"/>
  <c r="K233" i="76"/>
  <c r="U233" i="76"/>
  <c r="AO209" i="76"/>
  <c r="BA209" i="76" s="1"/>
  <c r="E216" i="76"/>
  <c r="G216" i="76"/>
  <c r="H216" i="76" s="1"/>
  <c r="AC318" i="76"/>
  <c r="Y310" i="76"/>
  <c r="F306" i="76"/>
  <c r="F287" i="76"/>
  <c r="AC250" i="76"/>
  <c r="AO250" i="76"/>
  <c r="D250" i="76"/>
  <c r="F250" i="76"/>
  <c r="U250" i="76"/>
  <c r="E250" i="76"/>
  <c r="G250" i="76" s="1"/>
  <c r="AG250" i="76"/>
  <c r="AK250" i="76"/>
  <c r="Q250" i="76"/>
  <c r="J50" i="76"/>
  <c r="M216" i="76"/>
  <c r="D197" i="76"/>
  <c r="I329" i="76"/>
  <c r="AO233" i="76"/>
  <c r="Q213" i="76"/>
  <c r="AG329" i="76"/>
  <c r="U294" i="76"/>
  <c r="F229" i="76"/>
  <c r="Y250" i="76"/>
  <c r="D287" i="76"/>
  <c r="AC225" i="76"/>
  <c r="D318" i="76"/>
  <c r="Q264" i="76"/>
  <c r="F276" i="76"/>
  <c r="AK276" i="76"/>
  <c r="Q284" i="76"/>
  <c r="Y284" i="76"/>
  <c r="E284" i="76"/>
  <c r="G284" i="76"/>
  <c r="H284" i="76" s="1"/>
  <c r="F307" i="76"/>
  <c r="AO307" i="76"/>
  <c r="AO311" i="76"/>
  <c r="AK311" i="76"/>
  <c r="Y311" i="76"/>
  <c r="Q337" i="76"/>
  <c r="AU337" i="76"/>
  <c r="M337" i="76"/>
  <c r="AT337" i="76"/>
  <c r="AG337" i="76"/>
  <c r="AY337" i="76" s="1"/>
  <c r="I232" i="76"/>
  <c r="AC232" i="76"/>
  <c r="E232" i="76"/>
  <c r="G232" i="76"/>
  <c r="H232" i="76" s="1"/>
  <c r="Q281" i="76"/>
  <c r="AZ124" i="77"/>
  <c r="AO197" i="76"/>
  <c r="BA197" i="76"/>
  <c r="Y197" i="76"/>
  <c r="AW197" i="76"/>
  <c r="M197" i="76"/>
  <c r="F197" i="76"/>
  <c r="Q197" i="76"/>
  <c r="D201" i="76"/>
  <c r="AC201" i="76"/>
  <c r="AX201" i="76"/>
  <c r="Q201" i="76"/>
  <c r="AG201" i="76"/>
  <c r="AY201" i="76"/>
  <c r="I201" i="76"/>
  <c r="E201" i="76"/>
  <c r="G201" i="76" s="1"/>
  <c r="AK201" i="76"/>
  <c r="AZ201" i="76"/>
  <c r="M201" i="76"/>
  <c r="F201" i="76"/>
  <c r="E205" i="76"/>
  <c r="G205" i="76" s="1"/>
  <c r="AO205" i="76"/>
  <c r="BA205" i="76" s="1"/>
  <c r="Q205" i="76"/>
  <c r="U205" i="76"/>
  <c r="AG205" i="76"/>
  <c r="AY205" i="76"/>
  <c r="I205" i="76"/>
  <c r="AK205" i="76"/>
  <c r="AZ205" i="76"/>
  <c r="Y205" i="76"/>
  <c r="AW205" i="76" s="1"/>
  <c r="D205" i="76"/>
  <c r="AC205" i="76"/>
  <c r="AX205" i="76"/>
  <c r="Y209" i="76"/>
  <c r="AW209" i="76" s="1"/>
  <c r="M209" i="76"/>
  <c r="D216" i="76"/>
  <c r="I216" i="76"/>
  <c r="AG216" i="76"/>
  <c r="J95" i="76"/>
  <c r="F274" i="76"/>
  <c r="M278" i="76"/>
  <c r="Q278" i="76"/>
  <c r="I278" i="76"/>
  <c r="E278" i="76"/>
  <c r="G278" i="76" s="1"/>
  <c r="H278" i="76" s="1"/>
  <c r="Y278" i="76"/>
  <c r="U278" i="76"/>
  <c r="F278" i="76"/>
  <c r="AK278" i="76"/>
  <c r="AG278" i="76"/>
  <c r="AO278" i="76"/>
  <c r="D282" i="76"/>
  <c r="AK282" i="76"/>
  <c r="AC282" i="76"/>
  <c r="AG282" i="76"/>
  <c r="AO282" i="76"/>
  <c r="I282" i="76"/>
  <c r="M282" i="76"/>
  <c r="AO286" i="76"/>
  <c r="U286" i="76"/>
  <c r="AK286" i="76"/>
  <c r="M286" i="76"/>
  <c r="I286" i="76"/>
  <c r="F286" i="76"/>
  <c r="Q286" i="76"/>
  <c r="E286" i="76"/>
  <c r="G286" i="76" s="1"/>
  <c r="H286" i="76" s="1"/>
  <c r="AG286" i="76"/>
  <c r="D286" i="76"/>
  <c r="Y286" i="76"/>
  <c r="AC296" i="76"/>
  <c r="AO296" i="76"/>
  <c r="F205" i="76"/>
  <c r="AK224" i="76"/>
  <c r="F224" i="76"/>
  <c r="I224" i="76"/>
  <c r="AO224" i="76"/>
  <c r="E224" i="76"/>
  <c r="G224" i="76"/>
  <c r="K224" i="76" s="1"/>
  <c r="Y224" i="76"/>
  <c r="AG243" i="76"/>
  <c r="U243" i="76"/>
  <c r="D256" i="76"/>
  <c r="M249" i="76"/>
  <c r="E249" i="76"/>
  <c r="G249" i="76"/>
  <c r="H249" i="76"/>
  <c r="U249" i="76"/>
  <c r="F249" i="76"/>
  <c r="E243" i="76"/>
  <c r="G243" i="76" s="1"/>
  <c r="AG234" i="76"/>
  <c r="E234" i="76"/>
  <c r="G234" i="76"/>
  <c r="H234" i="76"/>
  <c r="AC234" i="76"/>
  <c r="Y234" i="76"/>
  <c r="AC264" i="76"/>
  <c r="F268" i="76"/>
  <c r="AO268" i="76"/>
  <c r="BA268" i="76" s="1"/>
  <c r="U268" i="76"/>
  <c r="AV268" i="76"/>
  <c r="AC268" i="76"/>
  <c r="AX268" i="76"/>
  <c r="AG268" i="76"/>
  <c r="AY268" i="76" s="1"/>
  <c r="AG318" i="76"/>
  <c r="AK318" i="76"/>
  <c r="E318" i="76"/>
  <c r="G318" i="76"/>
  <c r="U318" i="76"/>
  <c r="M328" i="76"/>
  <c r="AT328" i="76" s="1"/>
  <c r="AG328" i="76"/>
  <c r="AY328" i="76"/>
  <c r="I328" i="76"/>
  <c r="AS328" i="76"/>
  <c r="U263" i="76"/>
  <c r="Q249" i="76"/>
  <c r="AC249" i="76"/>
  <c r="I249" i="76"/>
  <c r="AC243" i="76"/>
  <c r="Q243" i="76"/>
  <c r="AO256" i="76"/>
  <c r="Y208" i="76"/>
  <c r="AW208" i="76"/>
  <c r="AO208" i="76"/>
  <c r="BA208" i="76"/>
  <c r="M215" i="76"/>
  <c r="Y215" i="76"/>
  <c r="AC218" i="76"/>
  <c r="AK218" i="76"/>
  <c r="F221" i="76"/>
  <c r="U238" i="76"/>
  <c r="D238" i="76"/>
  <c r="F238" i="76"/>
  <c r="Y238" i="76"/>
  <c r="AO238" i="76"/>
  <c r="AG238" i="76"/>
  <c r="AC285" i="76"/>
  <c r="AG285" i="76"/>
  <c r="Q285" i="76"/>
  <c r="E308" i="76"/>
  <c r="G308" i="76"/>
  <c r="M308" i="76"/>
  <c r="AG308" i="76"/>
  <c r="U311" i="76"/>
  <c r="AC311" i="76"/>
  <c r="AG311" i="76"/>
  <c r="F315" i="76"/>
  <c r="AG315" i="76"/>
  <c r="M315" i="76"/>
  <c r="AT315" i="76" s="1"/>
  <c r="U315" i="76"/>
  <c r="AV315" i="76"/>
  <c r="AC209" i="76"/>
  <c r="AX209" i="76"/>
  <c r="F209" i="76"/>
  <c r="E209" i="76"/>
  <c r="G209" i="76"/>
  <c r="D209" i="76"/>
  <c r="M213" i="76"/>
  <c r="AC213" i="76"/>
  <c r="U213" i="76"/>
  <c r="E213" i="76"/>
  <c r="G213" i="76"/>
  <c r="H213" i="76" s="1"/>
  <c r="D213" i="76"/>
  <c r="I213" i="76"/>
  <c r="Y213" i="76"/>
  <c r="AO213" i="76"/>
  <c r="U216" i="76"/>
  <c r="F216" i="76"/>
  <c r="Y216" i="76"/>
  <c r="AO216" i="76"/>
  <c r="AO219" i="76"/>
  <c r="Q219" i="76"/>
  <c r="U219" i="76"/>
  <c r="Y219" i="76"/>
  <c r="F219" i="76"/>
  <c r="I219" i="76"/>
  <c r="M219" i="76"/>
  <c r="D219" i="76"/>
  <c r="AK219" i="76"/>
  <c r="E219" i="76"/>
  <c r="G219" i="76" s="1"/>
  <c r="I244" i="76"/>
  <c r="AG244" i="76"/>
  <c r="D244" i="76"/>
  <c r="I247" i="76"/>
  <c r="E247" i="76"/>
  <c r="G247" i="76"/>
  <c r="AO275" i="76"/>
  <c r="D275" i="76"/>
  <c r="AK275" i="76"/>
  <c r="Q296" i="76"/>
  <c r="AK296" i="76"/>
  <c r="E296" i="76"/>
  <c r="G296" i="76" s="1"/>
  <c r="I296" i="76"/>
  <c r="F296" i="76"/>
  <c r="AC229" i="76"/>
  <c r="F236" i="76"/>
  <c r="Y236" i="76"/>
  <c r="AW236" i="76"/>
  <c r="M236" i="76"/>
  <c r="AT236" i="76" s="1"/>
  <c r="E236" i="76"/>
  <c r="G236" i="76" s="1"/>
  <c r="I236" i="76"/>
  <c r="AS236" i="76"/>
  <c r="E258" i="76"/>
  <c r="G258" i="76"/>
  <c r="I300" i="76"/>
  <c r="E300" i="76"/>
  <c r="G300" i="76"/>
  <c r="AK300" i="76"/>
  <c r="J59" i="76"/>
  <c r="D226" i="76"/>
  <c r="AO270" i="76"/>
  <c r="AC270" i="76"/>
  <c r="Q270" i="76"/>
  <c r="U270" i="76"/>
  <c r="D270" i="76"/>
  <c r="M281" i="76"/>
  <c r="AG281" i="76"/>
  <c r="F281" i="76"/>
  <c r="Y281" i="76"/>
  <c r="U281" i="76"/>
  <c r="D281" i="76"/>
  <c r="AK281" i="76"/>
  <c r="E281" i="76"/>
  <c r="G281" i="76" s="1"/>
  <c r="H281" i="76" s="1"/>
  <c r="D204" i="76"/>
  <c r="AC204" i="76"/>
  <c r="AX204" i="76"/>
  <c r="I221" i="76"/>
  <c r="AG221" i="76"/>
  <c r="AO221" i="76"/>
  <c r="M221" i="76"/>
  <c r="I252" i="76"/>
  <c r="Q252" i="76"/>
  <c r="I314" i="76"/>
  <c r="AC314" i="76"/>
  <c r="E314" i="76"/>
  <c r="G314" i="76" s="1"/>
  <c r="U314" i="76"/>
  <c r="AO314" i="76"/>
  <c r="Q322" i="76"/>
  <c r="AU322" i="76"/>
  <c r="AL108" i="76"/>
  <c r="AJ108" i="76"/>
  <c r="AG240" i="76"/>
  <c r="Y240" i="76"/>
  <c r="E240" i="76"/>
  <c r="G240" i="76"/>
  <c r="AK240" i="76"/>
  <c r="AO240" i="76"/>
  <c r="I240" i="76"/>
  <c r="Q240" i="76"/>
  <c r="AK263" i="76"/>
  <c r="AC263" i="76"/>
  <c r="M263" i="76"/>
  <c r="AO263" i="76"/>
  <c r="F263" i="76"/>
  <c r="E263" i="76"/>
  <c r="G263" i="76"/>
  <c r="H263" i="76" s="1"/>
  <c r="AG263" i="76"/>
  <c r="D263" i="76"/>
  <c r="Q263" i="76"/>
  <c r="I263" i="76"/>
  <c r="U224" i="76"/>
  <c r="D224" i="76"/>
  <c r="Q224" i="76"/>
  <c r="AC224" i="76"/>
  <c r="AG224" i="76"/>
  <c r="M224" i="76"/>
  <c r="AG196" i="76"/>
  <c r="AY196" i="76"/>
  <c r="D196" i="76"/>
  <c r="E196" i="76"/>
  <c r="G196" i="76"/>
  <c r="H196" i="76" s="1"/>
  <c r="U196" i="76"/>
  <c r="Q229" i="76"/>
  <c r="AU229" i="76" s="1"/>
  <c r="AK229" i="76"/>
  <c r="Y229" i="76"/>
  <c r="I229" i="76"/>
  <c r="AS229" i="76"/>
  <c r="Y244" i="76"/>
  <c r="AO244" i="76"/>
  <c r="U244" i="76"/>
  <c r="Q244" i="76"/>
  <c r="E244" i="76"/>
  <c r="G244" i="76" s="1"/>
  <c r="H244" i="76" s="1"/>
  <c r="D248" i="76"/>
  <c r="AG248" i="76"/>
  <c r="Q248" i="76"/>
  <c r="M248" i="76"/>
  <c r="F248" i="76"/>
  <c r="E248" i="76"/>
  <c r="G248" i="76" s="1"/>
  <c r="H248" i="76" s="1"/>
  <c r="AC248" i="76"/>
  <c r="AO248" i="76"/>
  <c r="AK248" i="76"/>
  <c r="U248" i="76"/>
  <c r="I248" i="76"/>
  <c r="M259" i="76"/>
  <c r="Y259" i="76"/>
  <c r="AW259" i="76"/>
  <c r="AC259" i="76"/>
  <c r="AX259" i="76" s="1"/>
  <c r="E259" i="76"/>
  <c r="G259" i="76" s="1"/>
  <c r="AO259" i="76"/>
  <c r="BA259" i="76"/>
  <c r="AK259" i="76"/>
  <c r="AZ259" i="76"/>
  <c r="Q259" i="76"/>
  <c r="AU259" i="76" s="1"/>
  <c r="I259" i="76"/>
  <c r="F259" i="76"/>
  <c r="U259" i="76"/>
  <c r="AV259" i="76" s="1"/>
  <c r="AG259" i="76"/>
  <c r="AY259" i="76" s="1"/>
  <c r="U267" i="76"/>
  <c r="AC267" i="76"/>
  <c r="I321" i="76"/>
  <c r="Y321" i="76"/>
  <c r="J140" i="76"/>
  <c r="AO267" i="76"/>
  <c r="AC244" i="76"/>
  <c r="F244" i="76"/>
  <c r="Y263" i="76"/>
  <c r="F240" i="76"/>
  <c r="AG254" i="76"/>
  <c r="E276" i="76"/>
  <c r="G276" i="76" s="1"/>
  <c r="H276" i="76" s="1"/>
  <c r="AG276" i="76"/>
  <c r="M276" i="76"/>
  <c r="AO276" i="76"/>
  <c r="D296" i="76"/>
  <c r="AG296" i="76"/>
  <c r="M296" i="76"/>
  <c r="U296" i="76"/>
  <c r="E334" i="76"/>
  <c r="G334" i="76"/>
  <c r="M334" i="76"/>
  <c r="I334" i="76"/>
  <c r="AC334" i="76"/>
  <c r="F334" i="76"/>
  <c r="Q334" i="76"/>
  <c r="D334" i="76"/>
  <c r="AG334" i="76"/>
  <c r="AG338" i="76"/>
  <c r="F338" i="76"/>
  <c r="AC338" i="76"/>
  <c r="I338" i="76"/>
  <c r="AK338" i="76"/>
  <c r="Y338" i="76"/>
  <c r="J75" i="76"/>
  <c r="D221" i="76"/>
  <c r="Y221" i="76"/>
  <c r="AC231" i="76"/>
  <c r="AX231" i="76"/>
  <c r="AC294" i="76"/>
  <c r="U306" i="76"/>
  <c r="AV306" i="76"/>
  <c r="Y306" i="76"/>
  <c r="J40" i="76"/>
  <c r="AC199" i="76"/>
  <c r="AX199" i="76" s="1"/>
  <c r="E207" i="76"/>
  <c r="G207" i="76"/>
  <c r="H207" i="76" s="1"/>
  <c r="AG210" i="76"/>
  <c r="AY210" i="76" s="1"/>
  <c r="I218" i="76"/>
  <c r="D218" i="76"/>
  <c r="F218" i="76"/>
  <c r="U218" i="76"/>
  <c r="AC257" i="76"/>
  <c r="AG257" i="76"/>
  <c r="AO257" i="76"/>
  <c r="E257" i="76"/>
  <c r="G257" i="76" s="1"/>
  <c r="Q257" i="76"/>
  <c r="D257" i="76"/>
  <c r="M257" i="76"/>
  <c r="I257" i="76"/>
  <c r="U291" i="76"/>
  <c r="E330" i="76"/>
  <c r="G330" i="76" s="1"/>
  <c r="M330" i="76"/>
  <c r="Y330" i="76"/>
  <c r="AC330" i="76"/>
  <c r="AK330" i="76"/>
  <c r="U330" i="76"/>
  <c r="I330" i="76"/>
  <c r="Q330" i="76"/>
  <c r="AO330" i="76"/>
  <c r="M194" i="76"/>
  <c r="AT194" i="76"/>
  <c r="Q194" i="76"/>
  <c r="AU194" i="76"/>
  <c r="AO194" i="76"/>
  <c r="BA194" i="76" s="1"/>
  <c r="AC194" i="76"/>
  <c r="AX194" i="76" s="1"/>
  <c r="F194" i="76"/>
  <c r="I194" i="76"/>
  <c r="AS194" i="76" s="1"/>
  <c r="AK194" i="76"/>
  <c r="AZ194" i="76"/>
  <c r="U194" i="76"/>
  <c r="AV194" i="76"/>
  <c r="AG194" i="76"/>
  <c r="AY194" i="76" s="1"/>
  <c r="Y194" i="76"/>
  <c r="AW194" i="76" s="1"/>
  <c r="E194" i="76"/>
  <c r="G194" i="76"/>
  <c r="H194" i="76" s="1"/>
  <c r="E212" i="76"/>
  <c r="G212" i="76" s="1"/>
  <c r="AG212" i="76"/>
  <c r="AY212" i="76"/>
  <c r="D212" i="76"/>
  <c r="Y212" i="76"/>
  <c r="AW212" i="76"/>
  <c r="M212" i="76"/>
  <c r="F212" i="76"/>
  <c r="U212" i="76"/>
  <c r="I212" i="76"/>
  <c r="Q212" i="76"/>
  <c r="D246" i="76"/>
  <c r="U261" i="76"/>
  <c r="Y261" i="76"/>
  <c r="M261" i="76"/>
  <c r="AO261" i="76"/>
  <c r="E261" i="76"/>
  <c r="G261" i="76" s="1"/>
  <c r="H261" i="76" s="1"/>
  <c r="AC261" i="76"/>
  <c r="AK261" i="76"/>
  <c r="F261" i="76"/>
  <c r="AG261" i="76"/>
  <c r="U289" i="76"/>
  <c r="M289" i="76"/>
  <c r="E289" i="76"/>
  <c r="G289" i="76"/>
  <c r="H289" i="76" s="1"/>
  <c r="Q289" i="76"/>
  <c r="F289" i="76"/>
  <c r="I289" i="76"/>
  <c r="AK289" i="76"/>
  <c r="AC289" i="76"/>
  <c r="AG289" i="76"/>
  <c r="D289" i="76"/>
  <c r="Y289" i="76"/>
  <c r="M336" i="76"/>
  <c r="F336" i="76"/>
  <c r="AK336" i="76"/>
  <c r="U336" i="76"/>
  <c r="AV336" i="76" s="1"/>
  <c r="AG336" i="76"/>
  <c r="I336" i="76"/>
  <c r="AS336" i="76" s="1"/>
  <c r="Q336" i="76"/>
  <c r="AU336" i="76"/>
  <c r="AO336" i="76"/>
  <c r="E336" i="76"/>
  <c r="G336" i="76" s="1"/>
  <c r="AC336" i="76"/>
  <c r="Y336" i="76"/>
  <c r="D340" i="76"/>
  <c r="AO340" i="76"/>
  <c r="Q340" i="76"/>
  <c r="Y340" i="76"/>
  <c r="AK340" i="76"/>
  <c r="U340" i="76"/>
  <c r="I340" i="76"/>
  <c r="AG340" i="76"/>
  <c r="E340" i="76"/>
  <c r="G340" i="76"/>
  <c r="H340" i="76"/>
  <c r="F340" i="76"/>
  <c r="AC340" i="76"/>
  <c r="M340" i="76"/>
  <c r="J136" i="76"/>
  <c r="J31" i="76"/>
  <c r="D202" i="76"/>
  <c r="F202" i="76"/>
  <c r="E202" i="76"/>
  <c r="G202" i="76" s="1"/>
  <c r="I202" i="76"/>
  <c r="Q234" i="76"/>
  <c r="D234" i="76"/>
  <c r="M234" i="76"/>
  <c r="Y243" i="76"/>
  <c r="AO309" i="76"/>
  <c r="AO313" i="76"/>
  <c r="J123" i="76"/>
  <c r="J20" i="76"/>
  <c r="AO253" i="76"/>
  <c r="AG313" i="76"/>
  <c r="AK253" i="76"/>
  <c r="E253" i="76"/>
  <c r="G253" i="76"/>
  <c r="H253" i="76"/>
  <c r="I253" i="76"/>
  <c r="AO234" i="76"/>
  <c r="D243" i="76"/>
  <c r="I243" i="76"/>
  <c r="F253" i="76"/>
  <c r="Q253" i="76"/>
  <c r="D253" i="76"/>
  <c r="I234" i="76"/>
  <c r="Q267" i="76"/>
  <c r="I267" i="76"/>
  <c r="Q276" i="76"/>
  <c r="U276" i="76"/>
  <c r="I276" i="76"/>
  <c r="D276" i="76"/>
  <c r="AC321" i="76"/>
  <c r="AO321" i="76"/>
  <c r="AK321" i="76"/>
  <c r="E321" i="76"/>
  <c r="G321" i="76" s="1"/>
  <c r="H321" i="76" s="1"/>
  <c r="F321" i="76"/>
  <c r="M321" i="76"/>
  <c r="AT321" i="76"/>
  <c r="Q321" i="76"/>
  <c r="AU321" i="76" s="1"/>
  <c r="AC327" i="76"/>
  <c r="AK327" i="76"/>
  <c r="U321" i="76"/>
  <c r="AV321" i="76"/>
  <c r="AO199" i="76"/>
  <c r="BA199" i="76"/>
  <c r="AO196" i="76"/>
  <c r="BA196" i="76" s="1"/>
  <c r="AG199" i="76"/>
  <c r="AY199" i="76" s="1"/>
  <c r="AG204" i="76"/>
  <c r="AY204" i="76"/>
  <c r="I204" i="76"/>
  <c r="K204" i="76"/>
  <c r="Q204" i="76"/>
  <c r="M211" i="76"/>
  <c r="AT211" i="76" s="1"/>
  <c r="F211" i="76"/>
  <c r="AO236" i="76"/>
  <c r="BA236" i="76"/>
  <c r="AK236" i="76"/>
  <c r="AZ236" i="76"/>
  <c r="E264" i="76"/>
  <c r="G264" i="76" s="1"/>
  <c r="I264" i="76"/>
  <c r="Q315" i="76"/>
  <c r="AU315" i="76" s="1"/>
  <c r="AK315" i="76"/>
  <c r="AO315" i="76"/>
  <c r="AC315" i="76"/>
  <c r="J18" i="76"/>
  <c r="J35" i="76"/>
  <c r="AS259" i="76"/>
  <c r="AT259" i="76"/>
  <c r="AK305" i="76"/>
  <c r="AG305" i="76"/>
  <c r="Y305" i="76"/>
  <c r="E199" i="76"/>
  <c r="G199" i="76"/>
  <c r="H199" i="76" s="1"/>
  <c r="I199" i="76"/>
  <c r="K199" i="76" s="1"/>
  <c r="L199" i="76" s="1"/>
  <c r="D199" i="76"/>
  <c r="Q199" i="76"/>
  <c r="U207" i="76"/>
  <c r="Q207" i="76"/>
  <c r="AK207" i="76"/>
  <c r="AZ207" i="76"/>
  <c r="Y207" i="76"/>
  <c r="AW207" i="76"/>
  <c r="Q210" i="76"/>
  <c r="AC210" i="76"/>
  <c r="AX210" i="76"/>
  <c r="U228" i="76"/>
  <c r="AO235" i="76"/>
  <c r="F235" i="76"/>
  <c r="D235" i="76"/>
  <c r="E235" i="76"/>
  <c r="G235" i="76" s="1"/>
  <c r="Y235" i="76"/>
  <c r="M235" i="76"/>
  <c r="AC235" i="76"/>
  <c r="I258" i="76"/>
  <c r="AG258" i="76"/>
  <c r="AK258" i="76"/>
  <c r="AO258" i="76"/>
  <c r="Y258" i="76"/>
  <c r="F258" i="76"/>
  <c r="AC258" i="76"/>
  <c r="I266" i="76"/>
  <c r="M266" i="76"/>
  <c r="AO266" i="76"/>
  <c r="F266" i="76"/>
  <c r="E266" i="76"/>
  <c r="G266" i="76" s="1"/>
  <c r="H266" i="76" s="1"/>
  <c r="AC266" i="76"/>
  <c r="U266" i="76"/>
  <c r="AG266" i="76"/>
  <c r="Q266" i="76"/>
  <c r="Y266" i="76"/>
  <c r="D266" i="76"/>
  <c r="AK323" i="76"/>
  <c r="U323" i="76"/>
  <c r="AV323" i="76"/>
  <c r="Q323" i="76"/>
  <c r="AU323" i="76"/>
  <c r="E323" i="76"/>
  <c r="G323" i="76" s="1"/>
  <c r="AC323" i="76"/>
  <c r="AG323" i="76"/>
  <c r="I323" i="76"/>
  <c r="AS323" i="76"/>
  <c r="AG327" i="76"/>
  <c r="U327" i="76"/>
  <c r="E327" i="76"/>
  <c r="G327" i="76" s="1"/>
  <c r="H327" i="76"/>
  <c r="J118" i="76"/>
  <c r="AO327" i="76"/>
  <c r="M210" i="76"/>
  <c r="D327" i="76"/>
  <c r="D258" i="76"/>
  <c r="Q258" i="76"/>
  <c r="AG235" i="76"/>
  <c r="AK266" i="76"/>
  <c r="AK196" i="76"/>
  <c r="AZ196" i="76" s="1"/>
  <c r="M196" i="76"/>
  <c r="Y196" i="76"/>
  <c r="AW196" i="76"/>
  <c r="F196" i="76"/>
  <c r="AC196" i="76"/>
  <c r="AX196" i="76"/>
  <c r="Q196" i="76"/>
  <c r="I196" i="76"/>
  <c r="U245" i="76"/>
  <c r="D245" i="76"/>
  <c r="AG245" i="76"/>
  <c r="AO245" i="76"/>
  <c r="AK245" i="76"/>
  <c r="F245" i="76"/>
  <c r="I245" i="76"/>
  <c r="M245" i="76"/>
  <c r="Q245" i="76"/>
  <c r="D305" i="76"/>
  <c r="AW203" i="76"/>
  <c r="F203" i="76"/>
  <c r="E203" i="76"/>
  <c r="G203" i="76"/>
  <c r="AG203" i="76"/>
  <c r="AY203" i="76" s="1"/>
  <c r="U203" i="76"/>
  <c r="AV203" i="76" s="1"/>
  <c r="AO203" i="76"/>
  <c r="BA203" i="76"/>
  <c r="F231" i="76"/>
  <c r="Y231" i="76"/>
  <c r="AW231" i="76" s="1"/>
  <c r="I231" i="76"/>
  <c r="M231" i="76"/>
  <c r="AK231" i="76"/>
  <c r="AZ231" i="76"/>
  <c r="U231" i="76"/>
  <c r="AV231" i="76" s="1"/>
  <c r="M251" i="76"/>
  <c r="I254" i="76"/>
  <c r="AS254" i="76" s="1"/>
  <c r="AK254" i="76"/>
  <c r="E254" i="76"/>
  <c r="G254" i="76"/>
  <c r="Q254" i="76"/>
  <c r="AU254" i="76" s="1"/>
  <c r="U254" i="76"/>
  <c r="AV254" i="76" s="1"/>
  <c r="F254" i="76"/>
  <c r="Y262" i="76"/>
  <c r="Q262" i="76"/>
  <c r="D262" i="76"/>
  <c r="E262" i="76"/>
  <c r="G262" i="76" s="1"/>
  <c r="M262" i="76"/>
  <c r="I262" i="76"/>
  <c r="F262" i="76"/>
  <c r="U262" i="76"/>
  <c r="AK262" i="76"/>
  <c r="AG262" i="76"/>
  <c r="AO262" i="76"/>
  <c r="AK302" i="76"/>
  <c r="U302" i="76"/>
  <c r="AG302" i="76"/>
  <c r="E302" i="76"/>
  <c r="G302" i="76"/>
  <c r="AC302" i="76"/>
  <c r="AO302" i="76"/>
  <c r="Q302" i="76"/>
  <c r="AG331" i="76"/>
  <c r="AC331" i="76"/>
  <c r="F327" i="76"/>
  <c r="M327" i="76"/>
  <c r="I210" i="76"/>
  <c r="AC207" i="76"/>
  <c r="AX207" i="76"/>
  <c r="Q231" i="76"/>
  <c r="AO254" i="76"/>
  <c r="Q327" i="76"/>
  <c r="I302" i="76"/>
  <c r="F302" i="76"/>
  <c r="Q235" i="76"/>
  <c r="I235" i="76"/>
  <c r="AC262" i="76"/>
  <c r="F222" i="76"/>
  <c r="M222" i="76"/>
  <c r="E222" i="76"/>
  <c r="G222" i="76" s="1"/>
  <c r="Q222" i="76"/>
  <c r="AO222" i="76"/>
  <c r="AG222" i="76"/>
  <c r="Y222" i="76"/>
  <c r="I222" i="76"/>
  <c r="AK222" i="76"/>
  <c r="M226" i="76"/>
  <c r="AK226" i="76"/>
  <c r="AG226" i="76"/>
  <c r="AO226" i="76"/>
  <c r="I226" i="76"/>
  <c r="E299" i="76"/>
  <c r="G299" i="76"/>
  <c r="J299" i="76" s="1"/>
  <c r="AG299" i="76"/>
  <c r="AY299" i="76" s="1"/>
  <c r="AK320" i="76"/>
  <c r="D320" i="76"/>
  <c r="Q320" i="76"/>
  <c r="I320" i="76"/>
  <c r="F320" i="76"/>
  <c r="U320" i="76"/>
  <c r="E320" i="76"/>
  <c r="G320" i="76" s="1"/>
  <c r="H320" i="76" s="1"/>
  <c r="Y320" i="76"/>
  <c r="Q239" i="76"/>
  <c r="AG269" i="76"/>
  <c r="M269" i="76"/>
  <c r="AK308" i="76"/>
  <c r="I308" i="76"/>
  <c r="D308" i="76"/>
  <c r="F308" i="76"/>
  <c r="U308" i="76"/>
  <c r="Y308" i="76"/>
  <c r="I312" i="76"/>
  <c r="AO312" i="76"/>
  <c r="AC312" i="76"/>
  <c r="U312" i="76"/>
  <c r="Y312" i="76"/>
  <c r="AG312" i="76"/>
  <c r="F312" i="76"/>
  <c r="M312" i="76"/>
  <c r="D312" i="76"/>
  <c r="Q312" i="76"/>
  <c r="AC333" i="76"/>
  <c r="AX333" i="76"/>
  <c r="F333" i="76"/>
  <c r="AO333" i="76"/>
  <c r="BA333" i="76"/>
  <c r="AK333" i="76"/>
  <c r="AZ333" i="76"/>
  <c r="U333" i="76"/>
  <c r="AV333" i="76" s="1"/>
  <c r="Q333" i="76"/>
  <c r="AU333" i="76" s="1"/>
  <c r="E333" i="76"/>
  <c r="G333" i="76"/>
  <c r="J333" i="76" s="1"/>
  <c r="I333" i="76"/>
  <c r="M333" i="76"/>
  <c r="AG333" i="76"/>
  <c r="AY333" i="76"/>
  <c r="Y333" i="76"/>
  <c r="AW333" i="76" s="1"/>
  <c r="U337" i="76"/>
  <c r="AV337" i="76" s="1"/>
  <c r="AC337" i="76"/>
  <c r="AX337" i="76"/>
  <c r="AK337" i="76"/>
  <c r="AZ337" i="76"/>
  <c r="F337" i="76"/>
  <c r="I337" i="76"/>
  <c r="AS337" i="76"/>
  <c r="E337" i="76"/>
  <c r="G337" i="76"/>
  <c r="H185" i="76"/>
  <c r="AU306" i="76"/>
  <c r="AS195" i="76"/>
  <c r="AK199" i="76"/>
  <c r="AZ199" i="76" s="1"/>
  <c r="U199" i="76"/>
  <c r="F199" i="76"/>
  <c r="M199" i="76"/>
  <c r="Y199" i="76"/>
  <c r="AW199" i="76" s="1"/>
  <c r="I256" i="76"/>
  <c r="Q271" i="76"/>
  <c r="AU271" i="76" s="1"/>
  <c r="AC281" i="76"/>
  <c r="I281" i="76"/>
  <c r="K281" i="76" s="1"/>
  <c r="L281" i="76" s="1"/>
  <c r="F310" i="76"/>
  <c r="M310" i="76"/>
  <c r="I319" i="76"/>
  <c r="Q319" i="76"/>
  <c r="F319" i="76"/>
  <c r="AC335" i="76"/>
  <c r="I335" i="76"/>
  <c r="AS335" i="76"/>
  <c r="I211" i="76"/>
  <c r="AS211" i="76" s="1"/>
  <c r="AC211" i="76"/>
  <c r="M311" i="76"/>
  <c r="Q311" i="76"/>
  <c r="E317" i="76"/>
  <c r="G317" i="76"/>
  <c r="Q317" i="76"/>
  <c r="AC317" i="76"/>
  <c r="Y245" i="76"/>
  <c r="AC245" i="76"/>
  <c r="AO308" i="76"/>
  <c r="AC308" i="76"/>
  <c r="Q195" i="76"/>
  <c r="AC195" i="76"/>
  <c r="AX195" i="76" s="1"/>
  <c r="E195" i="76"/>
  <c r="G195" i="76" s="1"/>
  <c r="M195" i="76"/>
  <c r="AT195" i="76"/>
  <c r="U195" i="76"/>
  <c r="AV195" i="76"/>
  <c r="U206" i="76"/>
  <c r="E206" i="76"/>
  <c r="G206" i="76"/>
  <c r="M206" i="76"/>
  <c r="AK255" i="76"/>
  <c r="AC255" i="76"/>
  <c r="M270" i="76"/>
  <c r="AG270" i="76"/>
  <c r="F284" i="76"/>
  <c r="AG284" i="76"/>
  <c r="AC324" i="76"/>
  <c r="I324" i="76"/>
  <c r="D324" i="76"/>
  <c r="U324" i="76"/>
  <c r="E324" i="76"/>
  <c r="G324" i="76"/>
  <c r="K324" i="76"/>
  <c r="L324" i="76" s="1"/>
  <c r="AK328" i="76"/>
  <c r="AZ328" i="76" s="1"/>
  <c r="E328" i="76"/>
  <c r="G328" i="76" s="1"/>
  <c r="K328" i="76" s="1"/>
  <c r="AX211" i="76"/>
  <c r="AK20" i="76"/>
  <c r="AZ20" i="76" s="1"/>
  <c r="AC20" i="76"/>
  <c r="AX20" i="76" s="1"/>
  <c r="Y20" i="76"/>
  <c r="AW20" i="76"/>
  <c r="AC21" i="76"/>
  <c r="AX21" i="76"/>
  <c r="AG20" i="76"/>
  <c r="AY20" i="76" s="1"/>
  <c r="M20" i="76"/>
  <c r="M21" i="76"/>
  <c r="O21" i="76" s="1"/>
  <c r="P21" i="76" s="1"/>
  <c r="AG21" i="76"/>
  <c r="AY21" i="76"/>
  <c r="Q20" i="76"/>
  <c r="AU20" i="76" s="1"/>
  <c r="U20" i="76"/>
  <c r="AV20" i="76" s="1"/>
  <c r="AX171" i="77"/>
  <c r="DF171" i="77"/>
  <c r="AO20" i="76"/>
  <c r="BA20" i="76"/>
  <c r="AO21" i="76"/>
  <c r="BA21" i="76" s="1"/>
  <c r="AX72" i="77"/>
  <c r="DF72" i="77" s="1"/>
  <c r="CI87" i="77"/>
  <c r="AV124" i="77"/>
  <c r="U28" i="76"/>
  <c r="AV28" i="76"/>
  <c r="AC24" i="76"/>
  <c r="AX24" i="76" s="1"/>
  <c r="AK19" i="76"/>
  <c r="AZ19" i="76" s="1"/>
  <c r="AC36" i="76"/>
  <c r="AX36" i="76"/>
  <c r="AO33" i="76"/>
  <c r="BA33" i="76"/>
  <c r="BY168" i="77"/>
  <c r="M34" i="76"/>
  <c r="AT34" i="76"/>
  <c r="AK29" i="76"/>
  <c r="AZ29" i="76" s="1"/>
  <c r="M29" i="76"/>
  <c r="M33" i="76"/>
  <c r="AT33" i="76"/>
  <c r="AG38" i="76"/>
  <c r="AY38" i="76" s="1"/>
  <c r="AK37" i="76"/>
  <c r="AZ37" i="76" s="1"/>
  <c r="AO34" i="76"/>
  <c r="BA34" i="76"/>
  <c r="M38" i="76"/>
  <c r="AT38" i="76" s="1"/>
  <c r="AC34" i="76"/>
  <c r="AX34" i="76" s="1"/>
  <c r="AG30" i="76"/>
  <c r="AY30" i="76" s="1"/>
  <c r="Y30" i="76"/>
  <c r="AW30" i="76"/>
  <c r="M31" i="76"/>
  <c r="AT31" i="76" s="1"/>
  <c r="AC38" i="76"/>
  <c r="AX38" i="76" s="1"/>
  <c r="M37" i="76"/>
  <c r="AT37" i="76" s="1"/>
  <c r="AC30" i="76"/>
  <c r="AX30" i="76"/>
  <c r="Y31" i="76"/>
  <c r="AW31" i="76" s="1"/>
  <c r="AK36" i="76"/>
  <c r="AZ36" i="76" s="1"/>
  <c r="Q37" i="76"/>
  <c r="AU37" i="76" s="1"/>
  <c r="Q31" i="76"/>
  <c r="AU31" i="76"/>
  <c r="AC31" i="76"/>
  <c r="AX31" i="76" s="1"/>
  <c r="M36" i="76"/>
  <c r="AT36" i="76" s="1"/>
  <c r="M30" i="76"/>
  <c r="AT30" i="76" s="1"/>
  <c r="U36" i="76"/>
  <c r="AV36" i="76"/>
  <c r="Y34" i="76"/>
  <c r="AW34" i="76" s="1"/>
  <c r="AK35" i="76"/>
  <c r="AZ35" i="76" s="1"/>
  <c r="U38" i="76"/>
  <c r="AV38" i="76" s="1"/>
  <c r="AK34" i="76"/>
  <c r="AZ34" i="76"/>
  <c r="U31" i="76"/>
  <c r="AV31" i="76" s="1"/>
  <c r="AG33" i="76"/>
  <c r="AY33" i="76" s="1"/>
  <c r="AO29" i="76"/>
  <c r="BA29" i="76" s="1"/>
  <c r="Q34" i="76"/>
  <c r="AU34" i="76"/>
  <c r="AC35" i="76"/>
  <c r="AX35" i="76" s="1"/>
  <c r="AO38" i="76"/>
  <c r="BA38" i="76" s="1"/>
  <c r="AC37" i="76"/>
  <c r="AX37" i="76" s="1"/>
  <c r="AW177" i="77"/>
  <c r="AZ69" i="77"/>
  <c r="AX260" i="77"/>
  <c r="AV165" i="77"/>
  <c r="AV229" i="77"/>
  <c r="AW171" i="77"/>
  <c r="AV171" i="77"/>
  <c r="AW169" i="77"/>
  <c r="AZ13" i="77"/>
  <c r="AX13" i="77"/>
  <c r="DF13" i="77" s="1"/>
  <c r="AW13" i="77"/>
  <c r="AZ219" i="77"/>
  <c r="BX32" i="77"/>
  <c r="AX85" i="77"/>
  <c r="DF85" i="77" s="1"/>
  <c r="AW85" i="77"/>
  <c r="AX197" i="77"/>
  <c r="AV197" i="77"/>
  <c r="AW172" i="77"/>
  <c r="AX15" i="77"/>
  <c r="DF15" i="77" s="1"/>
  <c r="AX124" i="77"/>
  <c r="DF124" i="77" s="1"/>
  <c r="AV315" i="77"/>
  <c r="DD84" i="77"/>
  <c r="DE97" i="77"/>
  <c r="DD129" i="77"/>
  <c r="DC120" i="77"/>
  <c r="DC102" i="77"/>
  <c r="DE7" i="77"/>
  <c r="DE10" i="77"/>
  <c r="DE12" i="77"/>
  <c r="DE14" i="77"/>
  <c r="DE16" i="77"/>
  <c r="DE18" i="77"/>
  <c r="DE20" i="77"/>
  <c r="DE22" i="77"/>
  <c r="DE24" i="77"/>
  <c r="DE27" i="77"/>
  <c r="DE29" i="77"/>
  <c r="DE31" i="77"/>
  <c r="DE33" i="77"/>
  <c r="DE35" i="77"/>
  <c r="DE38" i="77"/>
  <c r="DE41" i="77"/>
  <c r="DE42" i="77"/>
  <c r="DH42" i="77" s="1"/>
  <c r="DE47" i="77"/>
  <c r="DE52" i="77"/>
  <c r="DE56" i="77"/>
  <c r="DE60" i="77"/>
  <c r="DD76" i="77"/>
  <c r="DE80" i="77"/>
  <c r="DD91" i="77"/>
  <c r="DD96" i="77"/>
  <c r="DD107" i="77"/>
  <c r="DD113" i="77"/>
  <c r="DD120" i="77"/>
  <c r="DD130" i="77"/>
  <c r="DE6" i="77"/>
  <c r="DC10" i="77"/>
  <c r="DC17" i="77"/>
  <c r="DC22" i="77"/>
  <c r="DC27" i="77"/>
  <c r="DC31" i="77"/>
  <c r="DC38" i="77"/>
  <c r="DC52" i="77"/>
  <c r="DC56" i="77"/>
  <c r="DC60" i="77"/>
  <c r="DC67" i="77"/>
  <c r="DC71" i="77"/>
  <c r="DC77" i="77"/>
  <c r="DC91" i="77"/>
  <c r="DC104" i="77"/>
  <c r="DC109" i="77"/>
  <c r="DC121" i="77"/>
  <c r="DC130" i="77"/>
  <c r="DD8" i="77"/>
  <c r="DD11" i="77"/>
  <c r="DD13" i="77"/>
  <c r="DD15" i="77"/>
  <c r="DD21" i="77"/>
  <c r="DD30" i="77"/>
  <c r="DD32" i="77"/>
  <c r="DD34" i="77"/>
  <c r="DD36" i="77"/>
  <c r="DD53" i="77"/>
  <c r="DD55" i="77"/>
  <c r="DD59" i="77"/>
  <c r="DD63" i="77"/>
  <c r="DE65" i="77"/>
  <c r="DE67" i="77"/>
  <c r="DE71" i="77"/>
  <c r="DE74" i="77"/>
  <c r="DD81" i="77"/>
  <c r="DE87" i="77"/>
  <c r="DE89" i="77"/>
  <c r="DE91" i="77"/>
  <c r="DE96" i="77"/>
  <c r="DE103" i="77"/>
  <c r="DE107" i="77"/>
  <c r="DE109" i="77"/>
  <c r="DE111" i="77"/>
  <c r="DE116" i="77"/>
  <c r="DE118" i="77"/>
  <c r="DE120" i="77"/>
  <c r="DE124" i="77"/>
  <c r="DE130" i="77"/>
  <c r="DC11" i="77"/>
  <c r="DC18" i="77"/>
  <c r="DC23" i="77"/>
  <c r="DC28" i="77"/>
  <c r="DC32" i="77"/>
  <c r="DC47" i="77"/>
  <c r="DC53" i="77"/>
  <c r="DC68" i="77"/>
  <c r="DF68" i="77"/>
  <c r="DC73" i="77"/>
  <c r="DC79" i="77"/>
  <c r="DC84" i="77"/>
  <c r="DC92" i="77"/>
  <c r="DC98" i="77"/>
  <c r="DC122" i="77"/>
  <c r="DE11" i="77"/>
  <c r="DE15" i="77"/>
  <c r="DH15" i="77" s="1"/>
  <c r="DE19" i="77"/>
  <c r="DE23" i="77"/>
  <c r="DE28" i="77"/>
  <c r="DE32" i="77"/>
  <c r="DE36" i="77"/>
  <c r="DE43" i="77"/>
  <c r="DE46" i="77"/>
  <c r="DE51" i="77"/>
  <c r="DE55" i="77"/>
  <c r="DE59" i="77"/>
  <c r="DD68" i="77"/>
  <c r="DE77" i="77"/>
  <c r="DC7" i="77"/>
  <c r="DC19" i="77"/>
  <c r="DC29" i="77"/>
  <c r="DC43" i="77"/>
  <c r="DC64" i="77"/>
  <c r="DC87" i="77"/>
  <c r="DC101" i="77"/>
  <c r="DC111" i="77"/>
  <c r="DD7" i="77"/>
  <c r="DE13" i="77"/>
  <c r="DD18" i="77"/>
  <c r="DD24" i="77"/>
  <c r="DE30" i="77"/>
  <c r="DD35" i="77"/>
  <c r="DD42" i="77"/>
  <c r="DE88" i="77"/>
  <c r="DE95" i="77"/>
  <c r="DD104" i="77"/>
  <c r="DE108" i="77"/>
  <c r="DH108" i="77"/>
  <c r="DD121" i="77"/>
  <c r="DC8" i="77"/>
  <c r="DC24" i="77"/>
  <c r="DC36" i="77"/>
  <c r="DC55" i="77"/>
  <c r="DC69" i="77"/>
  <c r="DC81" i="77"/>
  <c r="DC103" i="77"/>
  <c r="DF103" i="77" s="1"/>
  <c r="DE8" i="77"/>
  <c r="DD10" i="77"/>
  <c r="DE21" i="77"/>
  <c r="DE61" i="77"/>
  <c r="DE68" i="77"/>
  <c r="DE75" i="77"/>
  <c r="DH75" i="77" s="1"/>
  <c r="DE84" i="77"/>
  <c r="DH84" i="77" s="1"/>
  <c r="DE101" i="77"/>
  <c r="DE117" i="77"/>
  <c r="DC12" i="77"/>
  <c r="DC30" i="77"/>
  <c r="DC51" i="77"/>
  <c r="DC93" i="77"/>
  <c r="DC112" i="77"/>
  <c r="DD22" i="77"/>
  <c r="DD31" i="77"/>
  <c r="DE17" i="77"/>
  <c r="DE25" i="77"/>
  <c r="DD33" i="77"/>
  <c r="DD27" i="77"/>
  <c r="DE34" i="77"/>
  <c r="DE40" i="77"/>
  <c r="DD80" i="77"/>
  <c r="DE104" i="77"/>
  <c r="DE112" i="77"/>
  <c r="DC14" i="77"/>
  <c r="DC44" i="77"/>
  <c r="DF44" i="77"/>
  <c r="DC96" i="77"/>
  <c r="DC129" i="77"/>
  <c r="DD52" i="77"/>
  <c r="DE92" i="77"/>
  <c r="DE106" i="77"/>
  <c r="DD117" i="77"/>
  <c r="DE129" i="77"/>
  <c r="DC20" i="77"/>
  <c r="DC50" i="77"/>
  <c r="DC75" i="77"/>
  <c r="DC107" i="77"/>
  <c r="DC6" i="77"/>
  <c r="DE44" i="77"/>
  <c r="DD56" i="77"/>
  <c r="DE64" i="77"/>
  <c r="DH64" i="77" s="1"/>
  <c r="DN64" i="77" s="1"/>
  <c r="DD97" i="77"/>
  <c r="DD108" i="77"/>
  <c r="DC25" i="77"/>
  <c r="DC80" i="77"/>
  <c r="DF80" i="77"/>
  <c r="DL80" i="77" s="1"/>
  <c r="DC108" i="77"/>
  <c r="DD47" i="77"/>
  <c r="DE57" i="77"/>
  <c r="DE121" i="77"/>
  <c r="DE79" i="77"/>
  <c r="DC59" i="77"/>
  <c r="DD71" i="77"/>
  <c r="DD70" i="77"/>
  <c r="AX207" i="77"/>
  <c r="AX262" i="77"/>
  <c r="AX297" i="77"/>
  <c r="AW314" i="77"/>
  <c r="AX318" i="77"/>
  <c r="BZ168" i="77"/>
  <c r="AW170" i="77"/>
  <c r="AZ170" i="77"/>
  <c r="AV194" i="77"/>
  <c r="AW239" i="77"/>
  <c r="AZ73" i="77"/>
  <c r="DH73" i="77"/>
  <c r="DN73" i="77" s="1"/>
  <c r="DD116" i="77"/>
  <c r="DD109" i="77"/>
  <c r="DD95" i="77"/>
  <c r="DD131" i="77"/>
  <c r="DD6" i="77"/>
  <c r="DD85" i="77"/>
  <c r="DD25" i="77"/>
  <c r="DD77" i="77"/>
  <c r="DD50" i="77"/>
  <c r="AG16" i="76"/>
  <c r="AY16" i="76"/>
  <c r="BX336" i="77"/>
  <c r="AW76" i="77"/>
  <c r="AZ76" i="77"/>
  <c r="DH76" i="77"/>
  <c r="AC90" i="76"/>
  <c r="AX90" i="76" s="1"/>
  <c r="Q85" i="76"/>
  <c r="AU85" i="76"/>
  <c r="AK138" i="76"/>
  <c r="AZ138" i="76"/>
  <c r="U174" i="76"/>
  <c r="AV174" i="76"/>
  <c r="AV69" i="77"/>
  <c r="AX69" i="77"/>
  <c r="AX86" i="77"/>
  <c r="DF86" i="77"/>
  <c r="AW97" i="77"/>
  <c r="AV266" i="77"/>
  <c r="AX287" i="77"/>
  <c r="BX198" i="77"/>
  <c r="BY7" i="77"/>
  <c r="AZ109" i="77"/>
  <c r="BX66" i="77"/>
  <c r="Y24" i="76"/>
  <c r="AW24" i="76" s="1"/>
  <c r="AK26" i="76"/>
  <c r="AZ26" i="76" s="1"/>
  <c r="M19" i="76"/>
  <c r="M170" i="76"/>
  <c r="AG87" i="76"/>
  <c r="AY87" i="76" s="1"/>
  <c r="U94" i="76"/>
  <c r="AV94" i="76" s="1"/>
  <c r="AC22" i="76"/>
  <c r="AX22" i="76" s="1"/>
  <c r="Q26" i="76"/>
  <c r="AU26" i="76" s="1"/>
  <c r="U22" i="76"/>
  <c r="AV22" i="76" s="1"/>
  <c r="AK48" i="76"/>
  <c r="AZ48" i="76" s="1"/>
  <c r="AC43" i="76"/>
  <c r="AX43" i="76" s="1"/>
  <c r="AO170" i="76"/>
  <c r="BA170" i="76"/>
  <c r="BC78" i="77"/>
  <c r="P177" i="70"/>
  <c r="S177" i="70"/>
  <c r="W177" i="70"/>
  <c r="T68" i="70"/>
  <c r="BQ12" i="71"/>
  <c r="BR12" i="71"/>
  <c r="BQ76" i="71"/>
  <c r="BT76" i="71"/>
  <c r="BS76" i="71"/>
  <c r="O106" i="70"/>
  <c r="L106" i="70"/>
  <c r="BU18" i="71"/>
  <c r="BR18" i="71"/>
  <c r="BT73" i="71"/>
  <c r="BS73" i="71"/>
  <c r="BQ73" i="71"/>
  <c r="BR73" i="71"/>
  <c r="BS69" i="71"/>
  <c r="BT69" i="71"/>
  <c r="BQ69" i="71"/>
  <c r="L189" i="70"/>
  <c r="T44" i="70"/>
  <c r="AV44" i="70"/>
  <c r="O191" i="70"/>
  <c r="L191" i="70"/>
  <c r="L215" i="70"/>
  <c r="L77" i="70"/>
  <c r="O77" i="70"/>
  <c r="R77" i="70"/>
  <c r="O164" i="70"/>
  <c r="S164" i="70"/>
  <c r="W164" i="70"/>
  <c r="L125" i="70"/>
  <c r="L121" i="70"/>
  <c r="O121" i="70"/>
  <c r="BT34" i="71"/>
  <c r="AS34" i="71" s="1"/>
  <c r="BQ34" i="71"/>
  <c r="BT59" i="71"/>
  <c r="BU59" i="71"/>
  <c r="BS59" i="71"/>
  <c r="AV70" i="70"/>
  <c r="AT15" i="70"/>
  <c r="O15" i="70"/>
  <c r="AS46" i="70"/>
  <c r="O67" i="70"/>
  <c r="S67" i="70"/>
  <c r="P67" i="70"/>
  <c r="AT67" i="70"/>
  <c r="L167" i="70"/>
  <c r="O167" i="70"/>
  <c r="O159" i="70"/>
  <c r="P159" i="70" s="1"/>
  <c r="S159" i="70"/>
  <c r="T159" i="70" s="1"/>
  <c r="AS59" i="70"/>
  <c r="K59" i="70"/>
  <c r="AS24" i="70"/>
  <c r="K24" i="70"/>
  <c r="AW106" i="70"/>
  <c r="AS73" i="70"/>
  <c r="K73" i="70"/>
  <c r="AS233" i="70"/>
  <c r="K233" i="70"/>
  <c r="W67" i="70"/>
  <c r="X67" i="70" s="1"/>
  <c r="K135" i="70"/>
  <c r="AS135" i="70"/>
  <c r="AU184" i="70"/>
  <c r="AT232" i="70"/>
  <c r="BS10" i="71"/>
  <c r="BT10" i="71"/>
  <c r="BQ10" i="71"/>
  <c r="AS10" i="71"/>
  <c r="CE27" i="71"/>
  <c r="BQ27" i="71"/>
  <c r="AR27" i="71"/>
  <c r="BQ44" i="71"/>
  <c r="BT44" i="71"/>
  <c r="BS44" i="71"/>
  <c r="BU44" i="71"/>
  <c r="BR44" i="71"/>
  <c r="CE66" i="71"/>
  <c r="BT66" i="71" s="1"/>
  <c r="AR66" i="71"/>
  <c r="CT66" i="71" s="1"/>
  <c r="AR70" i="71"/>
  <c r="CE70" i="71"/>
  <c r="BS70" i="71"/>
  <c r="BR81" i="71"/>
  <c r="P173" i="70"/>
  <c r="O160" i="70"/>
  <c r="S160" i="70" s="1"/>
  <c r="T160" i="70" s="1"/>
  <c r="BU53" i="71"/>
  <c r="BU54" i="71"/>
  <c r="BQ54" i="71"/>
  <c r="O53" i="70"/>
  <c r="L53" i="70"/>
  <c r="O178" i="70"/>
  <c r="P178" i="70" s="1"/>
  <c r="K219" i="70"/>
  <c r="AS219" i="70"/>
  <c r="AT231" i="70"/>
  <c r="O231" i="70"/>
  <c r="P231" i="70" s="1"/>
  <c r="K20" i="70"/>
  <c r="N20" i="70" s="1"/>
  <c r="L20" i="70"/>
  <c r="O49" i="70"/>
  <c r="AT49" i="70"/>
  <c r="P44" i="70"/>
  <c r="AU44" i="70"/>
  <c r="BU62" i="71"/>
  <c r="BS62" i="71"/>
  <c r="BQ62" i="71"/>
  <c r="BU64" i="71"/>
  <c r="BT64" i="71"/>
  <c r="BS64" i="71"/>
  <c r="BU9" i="71"/>
  <c r="BU60" i="71"/>
  <c r="BT60" i="71"/>
  <c r="BS60" i="71"/>
  <c r="K80" i="70"/>
  <c r="AS80" i="70"/>
  <c r="AS10" i="70"/>
  <c r="K10" i="70"/>
  <c r="L48" i="70"/>
  <c r="BS57" i="71"/>
  <c r="AS57" i="71" s="1"/>
  <c r="BQ57" i="71"/>
  <c r="O213" i="70"/>
  <c r="AS184" i="70"/>
  <c r="K184" i="70"/>
  <c r="AS56" i="70"/>
  <c r="K56" i="70"/>
  <c r="L56" i="70" s="1"/>
  <c r="K38" i="70"/>
  <c r="AS38" i="70"/>
  <c r="AS47" i="70"/>
  <c r="K47" i="70"/>
  <c r="BQ56" i="71"/>
  <c r="AS56" i="71" s="1"/>
  <c r="BR56" i="71"/>
  <c r="BT56" i="71"/>
  <c r="BS56" i="71"/>
  <c r="BT42" i="71"/>
  <c r="O114" i="70"/>
  <c r="S114" i="70" s="1"/>
  <c r="L114" i="70"/>
  <c r="S133" i="70"/>
  <c r="K19" i="70"/>
  <c r="N19" i="70"/>
  <c r="AS19" i="70"/>
  <c r="O207" i="70"/>
  <c r="P207" i="70" s="1"/>
  <c r="Y21" i="76"/>
  <c r="AW21" i="76" s="1"/>
  <c r="AK21" i="76"/>
  <c r="AZ21" i="76" s="1"/>
  <c r="U21" i="76"/>
  <c r="AV21" i="76" s="1"/>
  <c r="Q21" i="76"/>
  <c r="AU21" i="76" s="1"/>
  <c r="AO22" i="76"/>
  <c r="BA22" i="76"/>
  <c r="M24" i="76"/>
  <c r="AT24" i="76" s="1"/>
  <c r="AG125" i="76"/>
  <c r="AY125" i="76" s="1"/>
  <c r="I35" i="76"/>
  <c r="AZ67" i="77"/>
  <c r="AV188" i="77"/>
  <c r="AV237" i="77"/>
  <c r="AZ241" i="77"/>
  <c r="AV335" i="77"/>
  <c r="CA42" i="77"/>
  <c r="BX12" i="77"/>
  <c r="BF34" i="77"/>
  <c r="AZ85" i="77"/>
  <c r="DH85" i="77" s="1"/>
  <c r="AV85" i="77"/>
  <c r="AS128" i="77"/>
  <c r="AC29" i="76"/>
  <c r="AX29" i="76" s="1"/>
  <c r="AC27" i="76"/>
  <c r="AX27" i="76" s="1"/>
  <c r="AO35" i="76"/>
  <c r="BA35" i="76" s="1"/>
  <c r="AO180" i="76"/>
  <c r="BA180" i="76" s="1"/>
  <c r="Q33" i="76"/>
  <c r="AU33" i="76" s="1"/>
  <c r="AO40" i="76"/>
  <c r="BA40" i="76" s="1"/>
  <c r="AO179" i="76"/>
  <c r="BA179" i="76" s="1"/>
  <c r="Y41" i="76"/>
  <c r="AW41" i="76" s="1"/>
  <c r="Y70" i="76"/>
  <c r="AW70" i="76" s="1"/>
  <c r="Q70" i="76"/>
  <c r="AK45" i="76"/>
  <c r="AZ45" i="76"/>
  <c r="U91" i="76"/>
  <c r="AV91" i="76" s="1"/>
  <c r="AC112" i="76"/>
  <c r="AX112" i="76"/>
  <c r="Q52" i="76"/>
  <c r="AU52" i="76"/>
  <c r="AG31" i="76"/>
  <c r="AY31" i="76"/>
  <c r="M78" i="76"/>
  <c r="M58" i="76"/>
  <c r="Y81" i="76"/>
  <c r="AW81" i="76"/>
  <c r="U30" i="76"/>
  <c r="AV30" i="76"/>
  <c r="AG95" i="76"/>
  <c r="AY95" i="76"/>
  <c r="AC95" i="76"/>
  <c r="AX95" i="76" s="1"/>
  <c r="M35" i="76"/>
  <c r="AK169" i="76"/>
  <c r="AZ169" i="76" s="1"/>
  <c r="Y37" i="76"/>
  <c r="AG35" i="76"/>
  <c r="AY35" i="76"/>
  <c r="AO128" i="76"/>
  <c r="BA128" i="76"/>
  <c r="AC75" i="76"/>
  <c r="AX75" i="76"/>
  <c r="Y63" i="76"/>
  <c r="AW63" i="76"/>
  <c r="AC57" i="76"/>
  <c r="AX57" i="76"/>
  <c r="Q103" i="76"/>
  <c r="AU103" i="76"/>
  <c r="AO49" i="76"/>
  <c r="BA49" i="76"/>
  <c r="U95" i="76"/>
  <c r="AV95" i="76"/>
  <c r="Y36" i="76"/>
  <c r="AW36" i="76"/>
  <c r="AG124" i="76"/>
  <c r="AY124" i="76"/>
  <c r="AC92" i="76"/>
  <c r="AX92" i="76"/>
  <c r="Q170" i="76"/>
  <c r="Q112" i="76"/>
  <c r="AU112" i="76" s="1"/>
  <c r="Q49" i="76"/>
  <c r="AU49" i="76"/>
  <c r="Y62" i="76"/>
  <c r="AW62" i="76" s="1"/>
  <c r="U56" i="76"/>
  <c r="AV56" i="76" s="1"/>
  <c r="AC119" i="76"/>
  <c r="AX119" i="76" s="1"/>
  <c r="AO61" i="76"/>
  <c r="BA61" i="76"/>
  <c r="AK68" i="76"/>
  <c r="AZ68" i="76" s="1"/>
  <c r="AG29" i="76"/>
  <c r="AY29" i="76" s="1"/>
  <c r="U26" i="76"/>
  <c r="AV26" i="76" s="1"/>
  <c r="M169" i="76"/>
  <c r="AT169" i="76"/>
  <c r="U63" i="76"/>
  <c r="AV63" i="76" s="1"/>
  <c r="U98" i="76"/>
  <c r="AV98" i="76" s="1"/>
  <c r="AC56" i="76"/>
  <c r="AX56" i="76" s="1"/>
  <c r="U40" i="76"/>
  <c r="AV40" i="76" s="1"/>
  <c r="U99" i="76"/>
  <c r="AV99" i="76" s="1"/>
  <c r="AG136" i="76"/>
  <c r="AY136" i="76" s="1"/>
  <c r="M69" i="76"/>
  <c r="AT69" i="76" s="1"/>
  <c r="M27" i="76"/>
  <c r="M101" i="76"/>
  <c r="AC45" i="76"/>
  <c r="AX45" i="76" s="1"/>
  <c r="M141" i="76"/>
  <c r="AT141" i="76" s="1"/>
  <c r="AO169" i="76"/>
  <c r="BA169" i="76" s="1"/>
  <c r="Q75" i="76"/>
  <c r="AU75" i="76" s="1"/>
  <c r="AK47" i="76"/>
  <c r="AZ47" i="76" s="1"/>
  <c r="U45" i="76"/>
  <c r="AV45" i="76" s="1"/>
  <c r="Y120" i="76"/>
  <c r="AW120" i="76" s="1"/>
  <c r="Y109" i="76"/>
  <c r="AW109" i="76"/>
  <c r="AK76" i="76"/>
  <c r="AZ76" i="76" s="1"/>
  <c r="Y113" i="76"/>
  <c r="AW113" i="76" s="1"/>
  <c r="Y96" i="76"/>
  <c r="AW96" i="76" s="1"/>
  <c r="AC39" i="76"/>
  <c r="AX39" i="76" s="1"/>
  <c r="AO51" i="76"/>
  <c r="BA51" i="76" s="1"/>
  <c r="AG137" i="76"/>
  <c r="AY137" i="76" s="1"/>
  <c r="BC13" i="77"/>
  <c r="CN87" i="77"/>
  <c r="CL87" i="77"/>
  <c r="CQ87" i="77"/>
  <c r="CH87" i="77"/>
  <c r="CK87" i="77"/>
  <c r="CM87" i="77"/>
  <c r="CO87" i="77"/>
  <c r="CJ87" i="77"/>
  <c r="CP87" i="77"/>
  <c r="BX78" i="77"/>
  <c r="BR78" i="77" s="1"/>
  <c r="AZ51" i="77"/>
  <c r="AW51" i="77"/>
  <c r="AW68" i="77"/>
  <c r="AZ68" i="77"/>
  <c r="AV68" i="77"/>
  <c r="AX167" i="77"/>
  <c r="DF167" i="77" s="1"/>
  <c r="AZ167" i="77"/>
  <c r="DH167" i="77"/>
  <c r="AV167" i="77"/>
  <c r="AW167" i="77"/>
  <c r="AV168" i="77"/>
  <c r="AW168" i="77"/>
  <c r="AX168" i="77"/>
  <c r="DF168" i="77" s="1"/>
  <c r="AZ168" i="77"/>
  <c r="DH168" i="77" s="1"/>
  <c r="I91" i="76"/>
  <c r="AV53" i="77"/>
  <c r="AW53" i="77"/>
  <c r="AW83" i="77"/>
  <c r="BF188" i="77"/>
  <c r="AZ209" i="77"/>
  <c r="AW209" i="77"/>
  <c r="AX257" i="77"/>
  <c r="AZ264" i="77"/>
  <c r="AW281" i="77"/>
  <c r="AZ281" i="77"/>
  <c r="AV288" i="77"/>
  <c r="AX288" i="77"/>
  <c r="AX312" i="77"/>
  <c r="AV312" i="77"/>
  <c r="AZ312" i="77"/>
  <c r="BX228" i="77"/>
  <c r="CA295" i="77"/>
  <c r="BX335" i="77"/>
  <c r="BZ7" i="77"/>
  <c r="AS6" i="77"/>
  <c r="BD47" i="77"/>
  <c r="CA106" i="77"/>
  <c r="BY104" i="77"/>
  <c r="BY92" i="77"/>
  <c r="CA90" i="77"/>
  <c r="CA88" i="77"/>
  <c r="BX84" i="77"/>
  <c r="BY83" i="77"/>
  <c r="AX119" i="77"/>
  <c r="DF119" i="77"/>
  <c r="AW185" i="77"/>
  <c r="AV206" i="77"/>
  <c r="AX245" i="77"/>
  <c r="AV285" i="77"/>
  <c r="AZ285" i="77"/>
  <c r="AZ300" i="77"/>
  <c r="CF5" i="77"/>
  <c r="BU5" i="77"/>
  <c r="AX219" i="77"/>
  <c r="AX231" i="77"/>
  <c r="AW234" i="77"/>
  <c r="AZ234" i="77"/>
  <c r="AX258" i="77"/>
  <c r="AV283" i="77"/>
  <c r="AZ290" i="77"/>
  <c r="AW332" i="77"/>
  <c r="AX332" i="77"/>
  <c r="AV336" i="77"/>
  <c r="BB172" i="77"/>
  <c r="AX130" i="77"/>
  <c r="BC335" i="77"/>
  <c r="AV47" i="77"/>
  <c r="AV7" i="77"/>
  <c r="AZ7" i="77"/>
  <c r="AV8" i="77"/>
  <c r="AX8" i="77"/>
  <c r="AW42" i="77"/>
  <c r="AX45" i="77"/>
  <c r="BX245" i="77"/>
  <c r="BZ248" i="77"/>
  <c r="BY264" i="77"/>
  <c r="BX270" i="77"/>
  <c r="BX272" i="77"/>
  <c r="BX279" i="77"/>
  <c r="BZ289" i="77"/>
  <c r="CB320" i="77"/>
  <c r="BX324" i="77"/>
  <c r="BT324" i="77" s="1"/>
  <c r="CA325" i="77"/>
  <c r="BZ326" i="77"/>
  <c r="CA330" i="77"/>
  <c r="BY332" i="77"/>
  <c r="CB43" i="77"/>
  <c r="BU43" i="77"/>
  <c r="AC40" i="76"/>
  <c r="AX40" i="76"/>
  <c r="AC87" i="76"/>
  <c r="AX87" i="76"/>
  <c r="U78" i="76"/>
  <c r="AV78" i="76"/>
  <c r="Y40" i="76"/>
  <c r="Q84" i="76"/>
  <c r="AU84" i="76" s="1"/>
  <c r="I113" i="76"/>
  <c r="AS113" i="76" s="1"/>
  <c r="U68" i="76"/>
  <c r="AV68" i="76" s="1"/>
  <c r="AO54" i="76"/>
  <c r="BA54" i="76" s="1"/>
  <c r="AG64" i="76"/>
  <c r="AY64" i="76" s="1"/>
  <c r="AK58" i="76"/>
  <c r="AO132" i="76"/>
  <c r="BA132" i="76"/>
  <c r="M140" i="76"/>
  <c r="AT140" i="76"/>
  <c r="AG184" i="76"/>
  <c r="AY184" i="76"/>
  <c r="AK94" i="76"/>
  <c r="AZ94" i="76"/>
  <c r="M41" i="76"/>
  <c r="AT41" i="76"/>
  <c r="AO90" i="76"/>
  <c r="BA90" i="76"/>
  <c r="M103" i="76"/>
  <c r="AT103" i="76"/>
  <c r="Q114" i="76"/>
  <c r="AU114" i="76"/>
  <c r="AK85" i="76"/>
  <c r="AZ85" i="76"/>
  <c r="AG85" i="76"/>
  <c r="AY85" i="76"/>
  <c r="AG104" i="76"/>
  <c r="AY104" i="76"/>
  <c r="AG52" i="76"/>
  <c r="AY52" i="76"/>
  <c r="AC139" i="76"/>
  <c r="AX139" i="76"/>
  <c r="M84" i="76"/>
  <c r="AT84" i="76"/>
  <c r="AG41" i="76"/>
  <c r="AY41" i="76"/>
  <c r="AK112" i="76"/>
  <c r="AZ112" i="76"/>
  <c r="AG58" i="76"/>
  <c r="AY58" i="76"/>
  <c r="Q90" i="76"/>
  <c r="Y64" i="76"/>
  <c r="AW64" i="76" s="1"/>
  <c r="BZ33" i="77"/>
  <c r="AX33" i="77"/>
  <c r="DF33" i="77" s="1"/>
  <c r="BB33" i="77"/>
  <c r="CA221" i="77"/>
  <c r="BZ234" i="77"/>
  <c r="BY235" i="77"/>
  <c r="BY250" i="77"/>
  <c r="CA252" i="77"/>
  <c r="BX276" i="77"/>
  <c r="BX282" i="77"/>
  <c r="CA297" i="77"/>
  <c r="BX300" i="77"/>
  <c r="AS301" i="77"/>
  <c r="BZ303" i="77"/>
  <c r="AS308" i="77"/>
  <c r="BZ108" i="77"/>
  <c r="BZ79" i="77"/>
  <c r="BY75" i="77"/>
  <c r="CD74" i="77"/>
  <c r="BX69" i="77"/>
  <c r="BY67" i="77"/>
  <c r="BX61" i="77"/>
  <c r="CE44" i="77"/>
  <c r="BR44" i="77" s="1"/>
  <c r="AS44" i="77"/>
  <c r="BZ29" i="77"/>
  <c r="CA28" i="77"/>
  <c r="BT28" i="77" s="1"/>
  <c r="AS28" i="77"/>
  <c r="BX27" i="77"/>
  <c r="BZ24" i="77"/>
  <c r="BZ21" i="77"/>
  <c r="CA11" i="77"/>
  <c r="BC34" i="77"/>
  <c r="CC15" i="77"/>
  <c r="AK24" i="76"/>
  <c r="AZ24" i="76"/>
  <c r="Q45" i="76"/>
  <c r="U76" i="76"/>
  <c r="Y29" i="76"/>
  <c r="AW29" i="76"/>
  <c r="U27" i="76"/>
  <c r="AV27" i="76"/>
  <c r="U29" i="76"/>
  <c r="AV29" i="76"/>
  <c r="Y169" i="76"/>
  <c r="AW169" i="76" s="1"/>
  <c r="AK22" i="76"/>
  <c r="AZ22" i="76"/>
  <c r="AC23" i="76"/>
  <c r="AX23" i="76"/>
  <c r="AG23" i="76"/>
  <c r="AY23" i="76"/>
  <c r="AK27" i="76"/>
  <c r="AZ27" i="76" s="1"/>
  <c r="Y19" i="76"/>
  <c r="AW19" i="76"/>
  <c r="AO28" i="76"/>
  <c r="BA28" i="76"/>
  <c r="U19" i="76"/>
  <c r="AV19" i="76"/>
  <c r="AG37" i="76"/>
  <c r="AY37" i="76" s="1"/>
  <c r="Q23" i="76"/>
  <c r="Q25" i="76"/>
  <c r="Y38" i="76"/>
  <c r="AW38" i="76"/>
  <c r="AC19" i="76"/>
  <c r="AX19" i="76"/>
  <c r="AO27" i="76"/>
  <c r="BA27" i="76" s="1"/>
  <c r="U33" i="76"/>
  <c r="AV33" i="76"/>
  <c r="AG25" i="76"/>
  <c r="AY25" i="76"/>
  <c r="Q141" i="76"/>
  <c r="AU141" i="76"/>
  <c r="AK57" i="76"/>
  <c r="AZ57" i="76" s="1"/>
  <c r="Q22" i="76"/>
  <c r="AU22" i="76"/>
  <c r="AG36" i="76"/>
  <c r="AY36" i="76"/>
  <c r="Q35" i="76"/>
  <c r="AG168" i="76"/>
  <c r="AY168" i="76" s="1"/>
  <c r="Q115" i="76"/>
  <c r="AU115" i="76" s="1"/>
  <c r="AO41" i="76"/>
  <c r="BA41" i="76" s="1"/>
  <c r="U60" i="76"/>
  <c r="AV60" i="76" s="1"/>
  <c r="M180" i="76"/>
  <c r="AT180" i="76"/>
  <c r="AC46" i="76"/>
  <c r="AO69" i="76"/>
  <c r="BA69" i="76"/>
  <c r="Y115" i="76"/>
  <c r="AW115" i="76"/>
  <c r="AO65" i="76"/>
  <c r="BA65" i="76"/>
  <c r="U88" i="76"/>
  <c r="AV88" i="76" s="1"/>
  <c r="M176" i="76"/>
  <c r="AT176" i="76"/>
  <c r="U43" i="76"/>
  <c r="AV43" i="76"/>
  <c r="AK120" i="76"/>
  <c r="AZ120" i="76"/>
  <c r="M93" i="76"/>
  <c r="Q43" i="76"/>
  <c r="AO122" i="76"/>
  <c r="BA122" i="76"/>
  <c r="AC98" i="76"/>
  <c r="AX98" i="76"/>
  <c r="M45" i="76"/>
  <c r="Y77" i="76"/>
  <c r="AW77" i="76"/>
  <c r="AC120" i="76"/>
  <c r="AC33" i="76"/>
  <c r="AX33" i="76"/>
  <c r="M28" i="76"/>
  <c r="AT28" i="76"/>
  <c r="AG139" i="76"/>
  <c r="AY139" i="76"/>
  <c r="U175" i="76"/>
  <c r="AV175" i="76" s="1"/>
  <c r="AG40" i="76"/>
  <c r="AY40" i="76"/>
  <c r="Q96" i="76"/>
  <c r="AU96" i="76"/>
  <c r="U72" i="76"/>
  <c r="AV72" i="76"/>
  <c r="U61" i="76"/>
  <c r="AV61" i="76" s="1"/>
  <c r="AG170" i="76"/>
  <c r="AY170" i="76"/>
  <c r="AK98" i="76"/>
  <c r="AZ98" i="76"/>
  <c r="AO114" i="76"/>
  <c r="BA114" i="76"/>
  <c r="AK33" i="76"/>
  <c r="AZ33" i="76" s="1"/>
  <c r="Q24" i="76"/>
  <c r="AU24" i="76"/>
  <c r="Y27" i="76"/>
  <c r="AW27" i="76"/>
  <c r="M26" i="76"/>
  <c r="AT26" i="76"/>
  <c r="AC26" i="76"/>
  <c r="AX26" i="76" s="1"/>
  <c r="Q36" i="76"/>
  <c r="AU36" i="76"/>
  <c r="Y25" i="76"/>
  <c r="AW25" i="76"/>
  <c r="Q19" i="76"/>
  <c r="AC25" i="76"/>
  <c r="AX25" i="76"/>
  <c r="Y26" i="76"/>
  <c r="AW26" i="76" s="1"/>
  <c r="AG19" i="76"/>
  <c r="AY19" i="76" s="1"/>
  <c r="U35" i="76"/>
  <c r="AV35" i="76" s="1"/>
  <c r="U24" i="76"/>
  <c r="AV24" i="76"/>
  <c r="AK38" i="76"/>
  <c r="AZ38" i="76" s="1"/>
  <c r="AO25" i="76"/>
  <c r="BA25" i="76" s="1"/>
  <c r="M22" i="76"/>
  <c r="AK25" i="76"/>
  <c r="AZ25" i="76"/>
  <c r="AO26" i="76"/>
  <c r="BA26" i="76" s="1"/>
  <c r="M186" i="76"/>
  <c r="AT186" i="76"/>
  <c r="AC28" i="76"/>
  <c r="AX28" i="76"/>
  <c r="AO24" i="76"/>
  <c r="BA24" i="76"/>
  <c r="AO37" i="76"/>
  <c r="BA37" i="76" s="1"/>
  <c r="AG133" i="76"/>
  <c r="AY133" i="76"/>
  <c r="Y188" i="76"/>
  <c r="AW188" i="76"/>
  <c r="AG77" i="76"/>
  <c r="AY77" i="76"/>
  <c r="AK179" i="76"/>
  <c r="AZ179" i="76" s="1"/>
  <c r="AG79" i="76"/>
  <c r="AY79" i="76"/>
  <c r="Q46" i="76"/>
  <c r="AU46" i="76"/>
  <c r="Q116" i="76"/>
  <c r="AU116" i="76"/>
  <c r="AO46" i="76"/>
  <c r="BA46" i="76" s="1"/>
  <c r="U125" i="76"/>
  <c r="AV125" i="76"/>
  <c r="AC100" i="76"/>
  <c r="AX100" i="76"/>
  <c r="AG78" i="76"/>
  <c r="AY78" i="76"/>
  <c r="AG84" i="76"/>
  <c r="AY84" i="76" s="1"/>
  <c r="Q98" i="76"/>
  <c r="AU98" i="76"/>
  <c r="AC53" i="76"/>
  <c r="AX53" i="76"/>
  <c r="U108" i="76"/>
  <c r="AV108" i="76"/>
  <c r="AK125" i="76"/>
  <c r="AZ125" i="76" s="1"/>
  <c r="I78" i="76"/>
  <c r="AS78" i="76"/>
  <c r="Y91" i="76"/>
  <c r="AW91" i="76"/>
  <c r="AK23" i="76"/>
  <c r="AZ23" i="76"/>
  <c r="AO139" i="76"/>
  <c r="BA139" i="76" s="1"/>
  <c r="M123" i="76"/>
  <c r="AK43" i="76"/>
  <c r="AZ43" i="76" s="1"/>
  <c r="Y57" i="76"/>
  <c r="AW57" i="76" s="1"/>
  <c r="U52" i="76"/>
  <c r="AV52" i="76" s="1"/>
  <c r="AK170" i="76"/>
  <c r="AZ170" i="76" s="1"/>
  <c r="AO60" i="76"/>
  <c r="BA60" i="76" s="1"/>
  <c r="AG27" i="76"/>
  <c r="AY27" i="76" s="1"/>
  <c r="AG169" i="76"/>
  <c r="AY169" i="76"/>
  <c r="AK28" i="76"/>
  <c r="AZ28" i="76" s="1"/>
  <c r="AG28" i="76"/>
  <c r="AY28" i="76" s="1"/>
  <c r="AO31" i="76"/>
  <c r="BA31" i="76" s="1"/>
  <c r="Y33" i="76"/>
  <c r="AW33" i="76" s="1"/>
  <c r="AK31" i="76"/>
  <c r="AZ31" i="76" s="1"/>
  <c r="M25" i="76"/>
  <c r="Y23" i="76"/>
  <c r="AW23" i="76"/>
  <c r="U37" i="76"/>
  <c r="AV37" i="76"/>
  <c r="AO30" i="76"/>
  <c r="BA30" i="76" s="1"/>
  <c r="AV167" i="76"/>
  <c r="AK101" i="76"/>
  <c r="AZ101" i="76" s="1"/>
  <c r="U133" i="76"/>
  <c r="AV133" i="76" s="1"/>
  <c r="U73" i="76"/>
  <c r="AV73" i="76"/>
  <c r="Q118" i="76"/>
  <c r="AK41" i="76"/>
  <c r="AZ41" i="76"/>
  <c r="Y110" i="76"/>
  <c r="AW110" i="76"/>
  <c r="U62" i="76"/>
  <c r="AV62" i="76"/>
  <c r="AK115" i="76"/>
  <c r="AZ115" i="76" s="1"/>
  <c r="Y54" i="76"/>
  <c r="AW54" i="76"/>
  <c r="Y92" i="76"/>
  <c r="AW92" i="76"/>
  <c r="I27" i="76"/>
  <c r="AO19" i="76"/>
  <c r="BA19" i="76"/>
  <c r="M43" i="76"/>
  <c r="AK113" i="76"/>
  <c r="AZ113" i="76"/>
  <c r="AC105" i="76"/>
  <c r="AX105" i="76"/>
  <c r="M40" i="76"/>
  <c r="AT40" i="76"/>
  <c r="AC124" i="76"/>
  <c r="AX124" i="76" s="1"/>
  <c r="AC114" i="76"/>
  <c r="AX114" i="76"/>
  <c r="U129" i="76"/>
  <c r="AV129" i="76"/>
  <c r="AC77" i="76"/>
  <c r="AX77" i="76"/>
  <c r="M68" i="76"/>
  <c r="AT68" i="76" s="1"/>
  <c r="AO43" i="76"/>
  <c r="BA43" i="76"/>
  <c r="U130" i="76"/>
  <c r="AV130" i="76"/>
  <c r="U115" i="76"/>
  <c r="AV115" i="76"/>
  <c r="AG72" i="76"/>
  <c r="AY72" i="76" s="1"/>
  <c r="M92" i="76"/>
  <c r="AT92" i="76"/>
  <c r="AC175" i="76"/>
  <c r="AX175" i="76"/>
  <c r="AO85" i="76"/>
  <c r="BA85" i="76"/>
  <c r="AK128" i="76"/>
  <c r="AZ128" i="76" s="1"/>
  <c r="AO72" i="76"/>
  <c r="BA72" i="76"/>
  <c r="M60" i="76"/>
  <c r="AT60" i="76"/>
  <c r="AK80" i="76"/>
  <c r="AZ80" i="76"/>
  <c r="AO110" i="76"/>
  <c r="BA110" i="76" s="1"/>
  <c r="AC94" i="76"/>
  <c r="AX94" i="76" s="1"/>
  <c r="AO98" i="76"/>
  <c r="BA98" i="76"/>
  <c r="Q29" i="76"/>
  <c r="AG34" i="76"/>
  <c r="AY34" i="76" s="1"/>
  <c r="AC71" i="76"/>
  <c r="AX71" i="76" s="1"/>
  <c r="AO171" i="76"/>
  <c r="BA171" i="76"/>
  <c r="AO53" i="76"/>
  <c r="BA53" i="76" s="1"/>
  <c r="Q129" i="76"/>
  <c r="AU129" i="76" s="1"/>
  <c r="AC48" i="76"/>
  <c r="AC180" i="76"/>
  <c r="AX180" i="76"/>
  <c r="AC123" i="76"/>
  <c r="AX123" i="76"/>
  <c r="Q66" i="76"/>
  <c r="I31" i="76"/>
  <c r="K31" i="76" s="1"/>
  <c r="L31" i="76" s="1"/>
  <c r="AK39" i="76"/>
  <c r="AZ39" i="76" s="1"/>
  <c r="U87" i="76"/>
  <c r="AV87" i="76"/>
  <c r="AG39" i="76"/>
  <c r="AY39" i="76"/>
  <c r="U41" i="76"/>
  <c r="AV41" i="76" s="1"/>
  <c r="AK53" i="76"/>
  <c r="AZ53" i="76" s="1"/>
  <c r="AC125" i="76"/>
  <c r="AX125" i="76"/>
  <c r="AC179" i="76"/>
  <c r="AX179" i="76"/>
  <c r="I62" i="76"/>
  <c r="Q82" i="76"/>
  <c r="AU82" i="76" s="1"/>
  <c r="AG43" i="76"/>
  <c r="AY43" i="76"/>
  <c r="AO74" i="76"/>
  <c r="BA74" i="76" s="1"/>
  <c r="AG120" i="76"/>
  <c r="AY120" i="76" s="1"/>
  <c r="M168" i="76"/>
  <c r="AT168" i="76" s="1"/>
  <c r="AO63" i="76"/>
  <c r="BA63" i="76"/>
  <c r="Q128" i="76"/>
  <c r="Q88" i="76"/>
  <c r="AU88" i="76"/>
  <c r="U86" i="76"/>
  <c r="AV86" i="76" s="1"/>
  <c r="Y43" i="76"/>
  <c r="AW43" i="76" s="1"/>
  <c r="AC58" i="76"/>
  <c r="AX58" i="76"/>
  <c r="AC174" i="76"/>
  <c r="AX174" i="76"/>
  <c r="Q178" i="76"/>
  <c r="AU178" i="76"/>
  <c r="Q65" i="76"/>
  <c r="AU65" i="76" s="1"/>
  <c r="AO39" i="76"/>
  <c r="BA39" i="76"/>
  <c r="Q27" i="76"/>
  <c r="Y22" i="76"/>
  <c r="AW22" i="76"/>
  <c r="Q28" i="76"/>
  <c r="AU28" i="76" s="1"/>
  <c r="U34" i="76"/>
  <c r="AV34" i="76"/>
  <c r="AC169" i="76"/>
  <c r="AX169" i="76" s="1"/>
  <c r="Y28" i="76"/>
  <c r="AW28" i="76" s="1"/>
  <c r="U23" i="76"/>
  <c r="AV23" i="76" s="1"/>
  <c r="Q169" i="76"/>
  <c r="AG22" i="76"/>
  <c r="AY22" i="76"/>
  <c r="AG26" i="76"/>
  <c r="AY26" i="76"/>
  <c r="M187" i="76"/>
  <c r="AT187" i="76" s="1"/>
  <c r="AK30" i="76"/>
  <c r="AZ30" i="76" s="1"/>
  <c r="AO36" i="76"/>
  <c r="BA36" i="76"/>
  <c r="AC168" i="76"/>
  <c r="AX168" i="76"/>
  <c r="AO96" i="76"/>
  <c r="BA96" i="76" s="1"/>
  <c r="AK131" i="76"/>
  <c r="AZ131" i="76" s="1"/>
  <c r="Q63" i="76"/>
  <c r="AU63" i="76"/>
  <c r="M39" i="76"/>
  <c r="U77" i="76"/>
  <c r="AV77" i="76" s="1"/>
  <c r="AC170" i="76"/>
  <c r="AX170" i="76" s="1"/>
  <c r="Y60" i="76"/>
  <c r="AW60" i="76"/>
  <c r="Y98" i="76"/>
  <c r="AW98" i="76" s="1"/>
  <c r="M94" i="76"/>
  <c r="AT94" i="76" s="1"/>
  <c r="U103" i="76"/>
  <c r="AV103" i="76" s="1"/>
  <c r="AG54" i="76"/>
  <c r="AY54" i="76"/>
  <c r="I73" i="76"/>
  <c r="Q138" i="76"/>
  <c r="AU138" i="76"/>
  <c r="I17" i="76"/>
  <c r="AS17" i="76" s="1"/>
  <c r="Y136" i="76"/>
  <c r="AW136" i="76" s="1"/>
  <c r="Y179" i="76"/>
  <c r="AW179" i="76"/>
  <c r="AO83" i="76"/>
  <c r="BA83" i="76" s="1"/>
  <c r="AC115" i="76"/>
  <c r="AX115" i="76"/>
  <c r="AK124" i="76"/>
  <c r="AZ124" i="76" s="1"/>
  <c r="Y61" i="76"/>
  <c r="AW61" i="76"/>
  <c r="Q76" i="76"/>
  <c r="AU76" i="76" s="1"/>
  <c r="Y80" i="76"/>
  <c r="AW80" i="76"/>
  <c r="AK184" i="76"/>
  <c r="AZ184" i="76" s="1"/>
  <c r="AO62" i="76"/>
  <c r="BA62" i="76"/>
  <c r="AG82" i="76"/>
  <c r="AY82" i="76"/>
  <c r="AK104" i="76"/>
  <c r="AZ104" i="76" s="1"/>
  <c r="AO45" i="76"/>
  <c r="BA45" i="76" s="1"/>
  <c r="AO120" i="76"/>
  <c r="BA120" i="76"/>
  <c r="AG129" i="76"/>
  <c r="AY129" i="76" s="1"/>
  <c r="AG93" i="76"/>
  <c r="AY93" i="76" s="1"/>
  <c r="AO137" i="76"/>
  <c r="BA137" i="76" s="1"/>
  <c r="M129" i="76"/>
  <c r="AT129" i="76"/>
  <c r="U25" i="76"/>
  <c r="AV25" i="76"/>
  <c r="AO176" i="76"/>
  <c r="BA176" i="76"/>
  <c r="AK67" i="76"/>
  <c r="AZ67" i="76" s="1"/>
  <c r="AO118" i="76"/>
  <c r="BA118" i="76"/>
  <c r="U54" i="76"/>
  <c r="AV54" i="76" s="1"/>
  <c r="AO79" i="76"/>
  <c r="BA79" i="76" s="1"/>
  <c r="U180" i="76"/>
  <c r="AV180" i="76" s="1"/>
  <c r="AC62" i="76"/>
  <c r="AX62" i="76"/>
  <c r="AO86" i="76"/>
  <c r="BA86" i="76"/>
  <c r="AG122" i="76"/>
  <c r="AY122" i="76"/>
  <c r="AG98" i="76"/>
  <c r="AY98" i="76" s="1"/>
  <c r="AK40" i="76"/>
  <c r="AZ40" i="76"/>
  <c r="Q40" i="76"/>
  <c r="AU40" i="76"/>
  <c r="AG89" i="76"/>
  <c r="AY89" i="76" s="1"/>
  <c r="AK132" i="76"/>
  <c r="AZ132" i="76" s="1"/>
  <c r="AG73" i="76"/>
  <c r="AY73" i="76"/>
  <c r="AO108" i="76"/>
  <c r="BA108" i="76" s="1"/>
  <c r="M23" i="76"/>
  <c r="AT23" i="76"/>
  <c r="AO23" i="76"/>
  <c r="BA23" i="76" s="1"/>
  <c r="AG141" i="76"/>
  <c r="AY141" i="76"/>
  <c r="AG100" i="76"/>
  <c r="AY100" i="76" s="1"/>
  <c r="Q47" i="76"/>
  <c r="Q39" i="76"/>
  <c r="AK70" i="76"/>
  <c r="AZ70" i="76" s="1"/>
  <c r="AC83" i="76"/>
  <c r="AX83" i="76"/>
  <c r="AC41" i="76"/>
  <c r="AX41" i="76"/>
  <c r="AG62" i="76"/>
  <c r="AY62" i="76" s="1"/>
  <c r="AC74" i="76"/>
  <c r="AX74" i="76" s="1"/>
  <c r="AG123" i="76"/>
  <c r="AY123" i="76"/>
  <c r="AG45" i="76"/>
  <c r="AY45" i="76" s="1"/>
  <c r="U120" i="76"/>
  <c r="AV120" i="76" s="1"/>
  <c r="Q41" i="76"/>
  <c r="AU41" i="76" s="1"/>
  <c r="AG69" i="76"/>
  <c r="AY69" i="76"/>
  <c r="Q127" i="76"/>
  <c r="AU127" i="76"/>
  <c r="I112" i="76"/>
  <c r="AS112" i="76"/>
  <c r="AG24" i="76"/>
  <c r="AY24" i="76" s="1"/>
  <c r="Y171" i="76"/>
  <c r="AW171" i="76"/>
  <c r="Q71" i="76"/>
  <c r="AU71" i="76" s="1"/>
  <c r="Q67" i="76"/>
  <c r="AU67" i="76" s="1"/>
  <c r="AO104" i="76"/>
  <c r="BA104" i="76" s="1"/>
  <c r="Y97" i="76"/>
  <c r="AW97" i="76"/>
  <c r="M114" i="76"/>
  <c r="AT114" i="76"/>
  <c r="Y108" i="76"/>
  <c r="AW108" i="76"/>
  <c r="M52" i="76"/>
  <c r="AT52" i="76" s="1"/>
  <c r="I111" i="76"/>
  <c r="AS111" i="76"/>
  <c r="M139" i="76"/>
  <c r="AT139" i="76"/>
  <c r="AG132" i="76"/>
  <c r="AY132" i="76" s="1"/>
  <c r="AK129" i="76"/>
  <c r="AZ129" i="76" s="1"/>
  <c r="Y79" i="76"/>
  <c r="AW79" i="76"/>
  <c r="M184" i="76"/>
  <c r="AG116" i="76"/>
  <c r="AY116" i="76"/>
  <c r="AC131" i="76"/>
  <c r="AX131" i="76" s="1"/>
  <c r="U67" i="76"/>
  <c r="AV67" i="76"/>
  <c r="M117" i="76"/>
  <c r="I100" i="76"/>
  <c r="AS100" i="76" s="1"/>
  <c r="I40" i="76"/>
  <c r="AS40" i="76"/>
  <c r="M138" i="76"/>
  <c r="AT138" i="76" s="1"/>
  <c r="Y71" i="76"/>
  <c r="AW71" i="76"/>
  <c r="Y51" i="76"/>
  <c r="AW51" i="76"/>
  <c r="AG60" i="76"/>
  <c r="AY60" i="76" s="1"/>
  <c r="Y47" i="76"/>
  <c r="AW47" i="76" s="1"/>
  <c r="Y67" i="76"/>
  <c r="AW67" i="76"/>
  <c r="Y87" i="76"/>
  <c r="AW87" i="76" s="1"/>
  <c r="Y45" i="76"/>
  <c r="AW45" i="76" s="1"/>
  <c r="AG96" i="76"/>
  <c r="AY96" i="76" s="1"/>
  <c r="Q74" i="76"/>
  <c r="AU74" i="76"/>
  <c r="M115" i="76"/>
  <c r="AT115" i="76"/>
  <c r="I80" i="76"/>
  <c r="I98" i="76"/>
  <c r="AS98" i="76" s="1"/>
  <c r="I127" i="76"/>
  <c r="AC93" i="76"/>
  <c r="AX93" i="76"/>
  <c r="AG48" i="76"/>
  <c r="AO116" i="76"/>
  <c r="BA116" i="76"/>
  <c r="AG188" i="76"/>
  <c r="AY188" i="76" s="1"/>
  <c r="Y35" i="76"/>
  <c r="AW35" i="76"/>
  <c r="Q38" i="76"/>
  <c r="AU38" i="76"/>
  <c r="Q30" i="76"/>
  <c r="AU30" i="76" s="1"/>
  <c r="BX85" i="77"/>
  <c r="BB85" i="77"/>
  <c r="BD85" i="77"/>
  <c r="BC128" i="77"/>
  <c r="BY124" i="77"/>
  <c r="BE124" i="77"/>
  <c r="BB124" i="77"/>
  <c r="BC124" i="77"/>
  <c r="BD68" i="77"/>
  <c r="BF68" i="77"/>
  <c r="BD177" i="77"/>
  <c r="CA177" i="77"/>
  <c r="AV173" i="77"/>
  <c r="AX158" i="77"/>
  <c r="DF158" i="77"/>
  <c r="AW158" i="77"/>
  <c r="AV158" i="77"/>
  <c r="BC158" i="77"/>
  <c r="BD158" i="77"/>
  <c r="BY165" i="77"/>
  <c r="BX172" i="77"/>
  <c r="AS172" i="77"/>
  <c r="BE172" i="77"/>
  <c r="BF172" i="77"/>
  <c r="BC172" i="77"/>
  <c r="AY172" i="77" s="1"/>
  <c r="BF175" i="77"/>
  <c r="AW72" i="77"/>
  <c r="AZ72" i="77"/>
  <c r="DH72" i="77"/>
  <c r="AV187" i="77"/>
  <c r="AW187" i="77"/>
  <c r="AX187" i="77"/>
  <c r="AV191" i="77"/>
  <c r="AW191" i="77"/>
  <c r="AX191" i="77"/>
  <c r="AW205" i="77"/>
  <c r="AX205" i="77"/>
  <c r="AV209" i="77"/>
  <c r="AX209" i="77"/>
  <c r="AZ221" i="77"/>
  <c r="AZ226" i="77"/>
  <c r="AV236" i="77"/>
  <c r="AW254" i="77"/>
  <c r="AX254" i="77"/>
  <c r="AZ254" i="77"/>
  <c r="AX81" i="77"/>
  <c r="AW271" i="77"/>
  <c r="AX271" i="77"/>
  <c r="AV271" i="77"/>
  <c r="AX281" i="77"/>
  <c r="AV281" i="77"/>
  <c r="AW288" i="77"/>
  <c r="AW292" i="77"/>
  <c r="AX292" i="77"/>
  <c r="AZ292" i="77"/>
  <c r="AV292" i="77"/>
  <c r="AV295" i="77"/>
  <c r="AW295" i="77"/>
  <c r="AZ295" i="77"/>
  <c r="AW299" i="77"/>
  <c r="AV299" i="77"/>
  <c r="AZ305" i="77"/>
  <c r="AZ316" i="77"/>
  <c r="BE318" i="77"/>
  <c r="BD321" i="77"/>
  <c r="AZ327" i="77"/>
  <c r="AW327" i="77"/>
  <c r="AW330" i="77"/>
  <c r="BY204" i="77"/>
  <c r="BB92" i="77"/>
  <c r="AX116" i="77"/>
  <c r="DF116" i="77" s="1"/>
  <c r="AZ116" i="77"/>
  <c r="DH116" i="77" s="1"/>
  <c r="AW116" i="77"/>
  <c r="AV116" i="77"/>
  <c r="AX117" i="77"/>
  <c r="DF117" i="77"/>
  <c r="AW117" i="77"/>
  <c r="AZ117" i="77"/>
  <c r="DH117" i="77" s="1"/>
  <c r="AV117" i="77"/>
  <c r="AV106" i="77"/>
  <c r="AX106" i="77"/>
  <c r="BZ68" i="77"/>
  <c r="BE68" i="77"/>
  <c r="AX177" i="77"/>
  <c r="DF177" i="77"/>
  <c r="AZ177" i="77"/>
  <c r="DH177" i="77"/>
  <c r="AZ176" i="77"/>
  <c r="DH176" i="77" s="1"/>
  <c r="AW176" i="77"/>
  <c r="BB168" i="77"/>
  <c r="AZ131" i="77"/>
  <c r="AW132" i="77"/>
  <c r="BB191" i="77"/>
  <c r="BF191" i="77"/>
  <c r="CN199" i="77"/>
  <c r="AW228" i="77"/>
  <c r="AX232" i="77"/>
  <c r="AW232" i="77"/>
  <c r="AX239" i="77"/>
  <c r="AX243" i="77"/>
  <c r="AZ243" i="77"/>
  <c r="AX256" i="77"/>
  <c r="AW256" i="77"/>
  <c r="AZ259" i="77"/>
  <c r="AV259" i="77"/>
  <c r="AW284" i="77"/>
  <c r="AX298" i="77"/>
  <c r="AV302" i="77"/>
  <c r="BB308" i="77"/>
  <c r="AV311" i="77"/>
  <c r="AZ311" i="77"/>
  <c r="AV319" i="77"/>
  <c r="AZ322" i="77"/>
  <c r="AX322" i="77"/>
  <c r="BZ196" i="77"/>
  <c r="BX310" i="77"/>
  <c r="AV74" i="77"/>
  <c r="AW14" i="77"/>
  <c r="AW84" i="77"/>
  <c r="AV84" i="77"/>
  <c r="AX84" i="77"/>
  <c r="AV130" i="77"/>
  <c r="AZ130" i="77"/>
  <c r="AX238" i="77"/>
  <c r="AW238" i="77"/>
  <c r="AW246" i="77"/>
  <c r="AX246" i="77"/>
  <c r="AV249" i="77"/>
  <c r="AW249" i="77"/>
  <c r="AW258" i="77"/>
  <c r="AZ258" i="77"/>
  <c r="AW262" i="77"/>
  <c r="AV262" i="77"/>
  <c r="AZ286" i="77"/>
  <c r="AX286" i="77"/>
  <c r="AZ314" i="77"/>
  <c r="AV314" i="77"/>
  <c r="BE329" i="77"/>
  <c r="BB126" i="77"/>
  <c r="BS23" i="77"/>
  <c r="BE44" i="77"/>
  <c r="BE272" i="77"/>
  <c r="BE78" i="77"/>
  <c r="BC296" i="77"/>
  <c r="BB333" i="77"/>
  <c r="AX87" i="77"/>
  <c r="AW112" i="77"/>
  <c r="AV98" i="77"/>
  <c r="AX104" i="77"/>
  <c r="AZ104" i="77"/>
  <c r="AW104" i="77"/>
  <c r="CY104" i="77"/>
  <c r="AV104" i="77"/>
  <c r="CX104" i="77" s="1"/>
  <c r="AZ113" i="77"/>
  <c r="CA197" i="77"/>
  <c r="CD233" i="77"/>
  <c r="CA238" i="77"/>
  <c r="BX242" i="77"/>
  <c r="BX268" i="77"/>
  <c r="CA287" i="77"/>
  <c r="BX311" i="77"/>
  <c r="CA317" i="77"/>
  <c r="CB122" i="77"/>
  <c r="CD119" i="77"/>
  <c r="BY115" i="77"/>
  <c r="CA14" i="77"/>
  <c r="BB165" i="77"/>
  <c r="BC165" i="77"/>
  <c r="BE165" i="77"/>
  <c r="AC16" i="76"/>
  <c r="AX16" i="76"/>
  <c r="M142" i="76"/>
  <c r="AT142" i="76" s="1"/>
  <c r="Y142" i="76"/>
  <c r="AW142" i="76"/>
  <c r="Q176" i="76"/>
  <c r="AU176" i="76"/>
  <c r="AK142" i="76"/>
  <c r="AZ142" i="76" s="1"/>
  <c r="AC142" i="76"/>
  <c r="AX142" i="76" s="1"/>
  <c r="Q137" i="76"/>
  <c r="AU137" i="76"/>
  <c r="Q171" i="76"/>
  <c r="AU171" i="76" s="1"/>
  <c r="M167" i="76"/>
  <c r="AK17" i="76"/>
  <c r="AZ17" i="76" s="1"/>
  <c r="M189" i="76"/>
  <c r="AT189" i="76"/>
  <c r="AO75" i="76"/>
  <c r="BA75" i="76" s="1"/>
  <c r="AO142" i="76"/>
  <c r="BA142" i="76" s="1"/>
  <c r="M137" i="76"/>
  <c r="AT137" i="76" s="1"/>
  <c r="U178" i="76"/>
  <c r="AV178" i="76"/>
  <c r="Q139" i="76"/>
  <c r="AU139" i="76"/>
  <c r="AC188" i="76"/>
  <c r="AX188" i="76"/>
  <c r="Y85" i="76"/>
  <c r="AW85" i="76" s="1"/>
  <c r="Q189" i="76"/>
  <c r="AU189" i="76"/>
  <c r="AO138" i="76"/>
  <c r="BA138" i="76"/>
  <c r="U188" i="76"/>
  <c r="AC137" i="76"/>
  <c r="AX137" i="76"/>
  <c r="AK183" i="76"/>
  <c r="AZ183" i="76" s="1"/>
  <c r="AK186" i="76"/>
  <c r="AZ186" i="76"/>
  <c r="AK16" i="76"/>
  <c r="AZ16" i="76"/>
  <c r="Q188" i="76"/>
  <c r="AU188" i="76" s="1"/>
  <c r="M171" i="76"/>
  <c r="AT171" i="76" s="1"/>
  <c r="AO56" i="76"/>
  <c r="BA56" i="76"/>
  <c r="U119" i="76"/>
  <c r="AV119" i="76" s="1"/>
  <c r="Y186" i="76"/>
  <c r="AW186" i="76"/>
  <c r="AO189" i="76"/>
  <c r="BA189" i="76" s="1"/>
  <c r="Y137" i="76"/>
  <c r="AW137" i="76"/>
  <c r="M136" i="76"/>
  <c r="AT136" i="76" s="1"/>
  <c r="AC178" i="76"/>
  <c r="M75" i="76"/>
  <c r="AT75" i="76" s="1"/>
  <c r="Q186" i="76"/>
  <c r="AU186" i="76"/>
  <c r="AO141" i="76"/>
  <c r="BA141" i="76" s="1"/>
  <c r="AO140" i="76"/>
  <c r="BA140" i="76" s="1"/>
  <c r="U137" i="76"/>
  <c r="AV137" i="76" s="1"/>
  <c r="U50" i="76"/>
  <c r="AV50" i="76"/>
  <c r="Y140" i="76"/>
  <c r="AW140" i="76"/>
  <c r="AO167" i="76"/>
  <c r="BA167" i="76"/>
  <c r="AK171" i="76"/>
  <c r="AZ171" i="76" s="1"/>
  <c r="M50" i="76"/>
  <c r="AT50" i="76"/>
  <c r="I50" i="76"/>
  <c r="AS50" i="76" s="1"/>
  <c r="AC17" i="76"/>
  <c r="AX17" i="76" s="1"/>
  <c r="AK119" i="76"/>
  <c r="AZ119" i="76" s="1"/>
  <c r="AK174" i="76"/>
  <c r="AZ174" i="76"/>
  <c r="AO50" i="76"/>
  <c r="BA50" i="76"/>
  <c r="Y178" i="76"/>
  <c r="AO175" i="76"/>
  <c r="BA175" i="76" s="1"/>
  <c r="Q167" i="76"/>
  <c r="AU167" i="76" s="1"/>
  <c r="AO174" i="76"/>
  <c r="BA174" i="76"/>
  <c r="AG175" i="76"/>
  <c r="AY175" i="76"/>
  <c r="M175" i="76"/>
  <c r="AT175" i="76"/>
  <c r="Q183" i="76"/>
  <c r="M183" i="76"/>
  <c r="AZ194" i="77"/>
  <c r="CM199" i="77"/>
  <c r="CH199" i="77"/>
  <c r="CS199" i="77"/>
  <c r="AW204" i="77"/>
  <c r="AZ204" i="77"/>
  <c r="AV204" i="77"/>
  <c r="AZ208" i="77"/>
  <c r="AW291" i="77"/>
  <c r="AZ291" i="77"/>
  <c r="AX304" i="77"/>
  <c r="AZ304" i="77"/>
  <c r="AW308" i="77"/>
  <c r="AX308" i="77"/>
  <c r="AZ315" i="77"/>
  <c r="AW315" i="77"/>
  <c r="AX319" i="77"/>
  <c r="AV329" i="77"/>
  <c r="AZ329" i="77"/>
  <c r="AW29" i="77"/>
  <c r="AZ41" i="77"/>
  <c r="AV41" i="77"/>
  <c r="BC50" i="77"/>
  <c r="AW190" i="77"/>
  <c r="AZ190" i="77"/>
  <c r="AZ227" i="77"/>
  <c r="BB233" i="77"/>
  <c r="AW265" i="77"/>
  <c r="AV265" i="77"/>
  <c r="AX265" i="77"/>
  <c r="AX269" i="77"/>
  <c r="AW269" i="77"/>
  <c r="AZ269" i="77"/>
  <c r="BF274" i="77"/>
  <c r="AW276" i="77"/>
  <c r="AV278" i="77"/>
  <c r="AX278" i="77"/>
  <c r="BZ52" i="77"/>
  <c r="BU52" i="77" s="1"/>
  <c r="AS52" i="77"/>
  <c r="AZ34" i="77"/>
  <c r="AV34" i="77"/>
  <c r="BB68" i="77"/>
  <c r="BC68" i="77"/>
  <c r="BB177" i="77"/>
  <c r="BC177" i="77"/>
  <c r="BF177" i="77"/>
  <c r="BF168" i="77"/>
  <c r="BE168" i="77"/>
  <c r="BC168" i="77"/>
  <c r="CD126" i="77"/>
  <c r="AW126" i="77"/>
  <c r="AV126" i="77"/>
  <c r="AX126" i="77"/>
  <c r="DF126" i="77" s="1"/>
  <c r="BC126" i="77"/>
  <c r="BF126" i="77"/>
  <c r="BE126" i="77"/>
  <c r="BE43" i="77"/>
  <c r="CT122" i="77"/>
  <c r="AV201" i="77"/>
  <c r="AX201" i="77"/>
  <c r="AV305" i="77"/>
  <c r="BF305" i="77"/>
  <c r="AV330" i="77"/>
  <c r="AX17" i="77"/>
  <c r="DF17" i="77" s="1"/>
  <c r="DL17" i="77" s="1"/>
  <c r="AW287" i="77"/>
  <c r="AZ333" i="77"/>
  <c r="AW333" i="77"/>
  <c r="BE190" i="77"/>
  <c r="BF45" i="77"/>
  <c r="BC190" i="77"/>
  <c r="AZ278" i="77"/>
  <c r="AV44" i="77"/>
  <c r="AV269" i="77"/>
  <c r="AX34" i="77"/>
  <c r="DF34" i="77" s="1"/>
  <c r="AV24" i="77"/>
  <c r="AZ27" i="77"/>
  <c r="AZ252" i="77"/>
  <c r="CC261" i="77"/>
  <c r="BU261" i="77" s="1"/>
  <c r="AZ287" i="77"/>
  <c r="BB50" i="77"/>
  <c r="BE45" i="77"/>
  <c r="AX229" i="77"/>
  <c r="AW278" i="77"/>
  <c r="BD126" i="77"/>
  <c r="AX333" i="77"/>
  <c r="AW34" i="77"/>
  <c r="I18" i="76"/>
  <c r="I10" i="76"/>
  <c r="K10" i="76" s="1"/>
  <c r="L10" i="76" s="1"/>
  <c r="I141" i="76"/>
  <c r="AS141" i="76"/>
  <c r="I142" i="76"/>
  <c r="AS142" i="76"/>
  <c r="AX5" i="77"/>
  <c r="BF209" i="77"/>
  <c r="BB303" i="77"/>
  <c r="AZ307" i="77"/>
  <c r="AV307" i="77"/>
  <c r="AX307" i="77"/>
  <c r="AV321" i="77"/>
  <c r="AW321" i="77"/>
  <c r="AZ325" i="77"/>
  <c r="AW325" i="77"/>
  <c r="CS63" i="77"/>
  <c r="BF194" i="77"/>
  <c r="BB197" i="77"/>
  <c r="AF139" i="77"/>
  <c r="BD190" i="77"/>
  <c r="BD295" i="77"/>
  <c r="BC319" i="77"/>
  <c r="BE311" i="77"/>
  <c r="AW73" i="77"/>
  <c r="AZ6" i="77"/>
  <c r="AW6" i="77"/>
  <c r="BE10" i="77"/>
  <c r="BF10" i="77"/>
  <c r="AZ57" i="77"/>
  <c r="AV57" i="77"/>
  <c r="AW88" i="77"/>
  <c r="CY88" i="77"/>
  <c r="AV88" i="77"/>
  <c r="CX88" i="77"/>
  <c r="CT88" i="77"/>
  <c r="AX88" i="77"/>
  <c r="DF88" i="77" s="1"/>
  <c r="DL88" i="77" s="1"/>
  <c r="AZ88" i="77"/>
  <c r="DH88" i="77"/>
  <c r="DN88" i="77"/>
  <c r="AX192" i="77"/>
  <c r="AZ192" i="77"/>
  <c r="AW192" i="77"/>
  <c r="BB192" i="77"/>
  <c r="BC192" i="77"/>
  <c r="BE192" i="77"/>
  <c r="AZ198" i="77"/>
  <c r="AV198" i="77"/>
  <c r="AW198" i="77"/>
  <c r="AX198" i="77"/>
  <c r="AX242" i="77"/>
  <c r="AV242" i="77"/>
  <c r="AZ242" i="77"/>
  <c r="AW242" i="77"/>
  <c r="BC242" i="77"/>
  <c r="BF243" i="77"/>
  <c r="BD243" i="77"/>
  <c r="BE245" i="77"/>
  <c r="BB245" i="77"/>
  <c r="BB246" i="77"/>
  <c r="AV250" i="77"/>
  <c r="AZ250" i="77"/>
  <c r="AW250" i="77"/>
  <c r="AW253" i="77"/>
  <c r="AZ253" i="77"/>
  <c r="AX253" i="77"/>
  <c r="BE257" i="77"/>
  <c r="BD257" i="77"/>
  <c r="BB260" i="77"/>
  <c r="AV263" i="77"/>
  <c r="BF266" i="77"/>
  <c r="AW270" i="77"/>
  <c r="AZ270" i="77"/>
  <c r="AV270" i="77"/>
  <c r="BD271" i="77"/>
  <c r="BC272" i="77"/>
  <c r="BB296" i="77"/>
  <c r="BE297" i="77"/>
  <c r="AV309" i="77"/>
  <c r="AW309" i="77"/>
  <c r="AZ309" i="77"/>
  <c r="AX309" i="77"/>
  <c r="BF310" i="77"/>
  <c r="BB310" i="77"/>
  <c r="AX311" i="77"/>
  <c r="AW311" i="77"/>
  <c r="BB312" i="77"/>
  <c r="BC313" i="77"/>
  <c r="BE313" i="77"/>
  <c r="BC315" i="77"/>
  <c r="AV326" i="77"/>
  <c r="AZ326" i="77"/>
  <c r="AV328" i="77"/>
  <c r="AX328" i="77"/>
  <c r="AW328" i="77"/>
  <c r="BE328" i="77"/>
  <c r="BD329" i="77"/>
  <c r="BD330" i="77"/>
  <c r="AZ331" i="77"/>
  <c r="BE332" i="77"/>
  <c r="BF332" i="77"/>
  <c r="BD333" i="77"/>
  <c r="BE333" i="77"/>
  <c r="AW334" i="77"/>
  <c r="AZ334" i="77"/>
  <c r="BC334" i="77"/>
  <c r="BB334" i="77"/>
  <c r="BE335" i="77"/>
  <c r="BF336" i="77"/>
  <c r="BD336" i="77"/>
  <c r="BX220" i="77"/>
  <c r="CE240" i="77"/>
  <c r="CA243" i="77"/>
  <c r="CA263" i="77"/>
  <c r="BY274" i="77"/>
  <c r="CD286" i="77"/>
  <c r="BZ293" i="77"/>
  <c r="CF315" i="77"/>
  <c r="BY131" i="77"/>
  <c r="BZ121" i="77"/>
  <c r="BT121" i="77" s="1"/>
  <c r="CF120" i="77"/>
  <c r="CD116" i="77"/>
  <c r="CE81" i="77"/>
  <c r="CB62" i="77"/>
  <c r="AS62" i="77"/>
  <c r="BX47" i="77"/>
  <c r="BR47" i="77"/>
  <c r="AS47" i="77"/>
  <c r="CA35" i="77"/>
  <c r="AS35" i="77"/>
  <c r="CE17" i="77"/>
  <c r="BF112" i="77"/>
  <c r="AW128" i="77"/>
  <c r="AX128" i="77"/>
  <c r="AV128" i="77"/>
  <c r="AZ128" i="77"/>
  <c r="AW78" i="77"/>
  <c r="AX78" i="77"/>
  <c r="DF78" i="77" s="1"/>
  <c r="AZ78" i="77"/>
  <c r="BB78" i="77"/>
  <c r="BF78" i="77"/>
  <c r="AK86" i="76"/>
  <c r="AZ86" i="76"/>
  <c r="I77" i="76"/>
  <c r="I67" i="76"/>
  <c r="AS67" i="76" s="1"/>
  <c r="AC73" i="76"/>
  <c r="AX73" i="76" s="1"/>
  <c r="Q122" i="76"/>
  <c r="AU122" i="76"/>
  <c r="AK126" i="76"/>
  <c r="AZ126" i="76"/>
  <c r="AC113" i="76"/>
  <c r="AX113" i="76"/>
  <c r="AC91" i="76"/>
  <c r="AX91" i="76" s="1"/>
  <c r="U187" i="76"/>
  <c r="AV187" i="76"/>
  <c r="Y75" i="76"/>
  <c r="AW75" i="76"/>
  <c r="U69" i="76"/>
  <c r="AV69" i="76" s="1"/>
  <c r="AG128" i="76"/>
  <c r="AY128" i="76" s="1"/>
  <c r="AK87" i="76"/>
  <c r="AZ87" i="76"/>
  <c r="Y65" i="76"/>
  <c r="AW65" i="76" s="1"/>
  <c r="AK92" i="76"/>
  <c r="AZ92" i="76"/>
  <c r="AK136" i="76"/>
  <c r="AZ136" i="76" s="1"/>
  <c r="AO186" i="76"/>
  <c r="BA186" i="76"/>
  <c r="M172" i="76"/>
  <c r="AT172" i="76" s="1"/>
  <c r="U186" i="76"/>
  <c r="AV186" i="76"/>
  <c r="I174" i="76"/>
  <c r="AS174" i="76" s="1"/>
  <c r="AG187" i="76"/>
  <c r="AY187" i="76"/>
  <c r="Y141" i="76"/>
  <c r="AW141" i="76"/>
  <c r="AV171" i="76"/>
  <c r="BF167" i="77"/>
  <c r="BD167" i="77"/>
  <c r="BB167" i="77"/>
  <c r="BC167" i="77"/>
  <c r="BY173" i="77"/>
  <c r="AS173" i="77"/>
  <c r="CD169" i="77"/>
  <c r="BD166" i="77"/>
  <c r="AV166" i="77"/>
  <c r="CB166" i="77"/>
  <c r="BT166" i="77" s="1"/>
  <c r="CB72" i="77"/>
  <c r="AZ35" i="77"/>
  <c r="AW35" i="77"/>
  <c r="BF35" i="77"/>
  <c r="AZ103" i="77"/>
  <c r="AW103" i="77"/>
  <c r="AV103" i="77"/>
  <c r="AZ186" i="77"/>
  <c r="AW186" i="77"/>
  <c r="BE191" i="77"/>
  <c r="BB238" i="77"/>
  <c r="AY238" i="77" s="1"/>
  <c r="BF238" i="77"/>
  <c r="BB240" i="77"/>
  <c r="BB241" i="77"/>
  <c r="AX323" i="77"/>
  <c r="AV323" i="77"/>
  <c r="AZ44" i="77"/>
  <c r="AW44" i="77"/>
  <c r="AZ90" i="77"/>
  <c r="DH90" i="77" s="1"/>
  <c r="AV227" i="77"/>
  <c r="AX227" i="77"/>
  <c r="BB229" i="77"/>
  <c r="BC233" i="77"/>
  <c r="BE234" i="77"/>
  <c r="BB235" i="77"/>
  <c r="AX236" i="77"/>
  <c r="AZ236" i="77"/>
  <c r="BE236" i="77"/>
  <c r="BC237" i="77"/>
  <c r="BB237" i="77"/>
  <c r="AZ283" i="77"/>
  <c r="AX291" i="77"/>
  <c r="AV291" i="77"/>
  <c r="AX301" i="77"/>
  <c r="AW301" i="77"/>
  <c r="AZ301" i="77"/>
  <c r="BB25" i="77"/>
  <c r="AZ101" i="77"/>
  <c r="AZ202" i="77"/>
  <c r="AX202" i="77"/>
  <c r="AV202" i="77"/>
  <c r="AV205" i="77"/>
  <c r="AZ205" i="77"/>
  <c r="AZ273" i="77"/>
  <c r="AW273" i="77"/>
  <c r="AX273" i="77"/>
  <c r="BE273" i="77"/>
  <c r="AX275" i="77"/>
  <c r="AW275" i="77"/>
  <c r="BB299" i="77"/>
  <c r="AW316" i="77"/>
  <c r="CS88" i="77"/>
  <c r="BE74" i="77"/>
  <c r="AV46" i="77"/>
  <c r="BC174" i="77"/>
  <c r="BF85" i="77"/>
  <c r="DD124" i="77"/>
  <c r="DD123" i="77"/>
  <c r="DD128" i="77"/>
  <c r="DG128" i="77" s="1"/>
  <c r="DM128" i="77" s="1"/>
  <c r="DD61" i="77"/>
  <c r="DD65" i="77"/>
  <c r="DD82" i="77"/>
  <c r="DD90" i="77"/>
  <c r="DD14" i="77"/>
  <c r="DD20" i="77"/>
  <c r="DD88" i="77"/>
  <c r="DD28" i="77"/>
  <c r="DG28" i="77" s="1"/>
  <c r="DD106" i="77"/>
  <c r="DD103" i="77"/>
  <c r="DD57" i="77"/>
  <c r="DD46" i="77"/>
  <c r="O20" i="70"/>
  <c r="P20" i="70"/>
  <c r="S20" i="70"/>
  <c r="S53" i="70"/>
  <c r="W160" i="70"/>
  <c r="BT70" i="71"/>
  <c r="BU70" i="71"/>
  <c r="BR70" i="71"/>
  <c r="BQ70" i="71"/>
  <c r="S215" i="70"/>
  <c r="P215" i="70"/>
  <c r="S207" i="70"/>
  <c r="S231" i="70"/>
  <c r="BU27" i="71"/>
  <c r="BR27" i="71"/>
  <c r="L24" i="70"/>
  <c r="T177" i="70"/>
  <c r="P114" i="70"/>
  <c r="L38" i="70"/>
  <c r="S15" i="70"/>
  <c r="W15" i="70" s="1"/>
  <c r="S125" i="70"/>
  <c r="P125" i="70"/>
  <c r="L19" i="70"/>
  <c r="AT19" i="70"/>
  <c r="AT56" i="70"/>
  <c r="O80" i="70"/>
  <c r="S80" i="70" s="1"/>
  <c r="R49" i="70"/>
  <c r="S178" i="70"/>
  <c r="BR66" i="71"/>
  <c r="BQ66" i="71"/>
  <c r="BU66" i="71"/>
  <c r="N73" i="70"/>
  <c r="L59" i="70"/>
  <c r="S189" i="70"/>
  <c r="W189" i="70"/>
  <c r="X189" i="70"/>
  <c r="BR158" i="77"/>
  <c r="DD79" i="77"/>
  <c r="DD16" i="77"/>
  <c r="T189" i="70"/>
  <c r="DD119" i="77"/>
  <c r="AZ215" i="77"/>
  <c r="BC293" i="77"/>
  <c r="BC294" i="77"/>
  <c r="AX334" i="77"/>
  <c r="AV334" i="77"/>
  <c r="AS130" i="77"/>
  <c r="BY105" i="77"/>
  <c r="CA102" i="77"/>
  <c r="AV244" i="77"/>
  <c r="AW244" i="77"/>
  <c r="CF265" i="77"/>
  <c r="BX206" i="77"/>
  <c r="AS314" i="77"/>
  <c r="CA116" i="77"/>
  <c r="AS116" i="77"/>
  <c r="BY50" i="77"/>
  <c r="BT50" i="77"/>
  <c r="AS50" i="77"/>
  <c r="BD187" i="77"/>
  <c r="AX241" i="77"/>
  <c r="AW241" i="77"/>
  <c r="AW306" i="77"/>
  <c r="AX306" i="77"/>
  <c r="BC306" i="77"/>
  <c r="BE316" i="77"/>
  <c r="BD316" i="77"/>
  <c r="AZ324" i="77"/>
  <c r="AX324" i="77"/>
  <c r="AW324" i="77"/>
  <c r="AV324" i="77"/>
  <c r="BY244" i="77"/>
  <c r="BY294" i="77"/>
  <c r="BX313" i="77"/>
  <c r="CB132" i="77"/>
  <c r="BS132" i="77" s="1"/>
  <c r="BX93" i="77"/>
  <c r="AS93" i="77"/>
  <c r="CA70" i="77"/>
  <c r="BS70" i="77"/>
  <c r="BZ38" i="77"/>
  <c r="AW75" i="77"/>
  <c r="AW252" i="77"/>
  <c r="AV252" i="77"/>
  <c r="BE295" i="77"/>
  <c r="BE300" i="77"/>
  <c r="BC300" i="77"/>
  <c r="BF304" i="77"/>
  <c r="BZ10" i="77"/>
  <c r="BY96" i="77"/>
  <c r="BZ71" i="77"/>
  <c r="BE125" i="77"/>
  <c r="BF125" i="77"/>
  <c r="BF13" i="77"/>
  <c r="BD13" i="77"/>
  <c r="BB7" i="77"/>
  <c r="BC16" i="77"/>
  <c r="BD28" i="77"/>
  <c r="BF31" i="77"/>
  <c r="AW118" i="77"/>
  <c r="BD118" i="77"/>
  <c r="BB256" i="77"/>
  <c r="BB257" i="77"/>
  <c r="BB271" i="77"/>
  <c r="CS17" i="77"/>
  <c r="BC70" i="77"/>
  <c r="BB220" i="77"/>
  <c r="BC239" i="77"/>
  <c r="BC246" i="77"/>
  <c r="BB21" i="77"/>
  <c r="BF122" i="77"/>
  <c r="AW200" i="77"/>
  <c r="AV200" i="77"/>
  <c r="AX200" i="77"/>
  <c r="AZ200" i="77"/>
  <c r="BB200" i="77"/>
  <c r="AZ222" i="77"/>
  <c r="AX222" i="77"/>
  <c r="AV222" i="77"/>
  <c r="AW222" i="77"/>
  <c r="BB223" i="77"/>
  <c r="BC224" i="77"/>
  <c r="BC250" i="77"/>
  <c r="BB250" i="77"/>
  <c r="AY250" i="77" s="1"/>
  <c r="BE250" i="77"/>
  <c r="BF250" i="77"/>
  <c r="BD250" i="77"/>
  <c r="AW251" i="77"/>
  <c r="AZ251" i="77"/>
  <c r="AX251" i="77"/>
  <c r="AV251" i="77"/>
  <c r="BB255" i="77"/>
  <c r="AY255" i="77" s="1"/>
  <c r="BC255" i="77"/>
  <c r="BE255" i="77"/>
  <c r="BD255" i="77"/>
  <c r="BF255" i="77"/>
  <c r="BB307" i="77"/>
  <c r="BF307" i="77"/>
  <c r="BD307" i="77"/>
  <c r="BE307" i="77"/>
  <c r="BC307" i="77"/>
  <c r="BF320" i="77"/>
  <c r="BC320" i="77"/>
  <c r="BE320" i="77"/>
  <c r="BB320" i="77"/>
  <c r="BD320" i="77"/>
  <c r="BC324" i="77"/>
  <c r="BB324" i="77"/>
  <c r="BE324" i="77"/>
  <c r="BF324" i="77"/>
  <c r="BD324" i="77"/>
  <c r="BE325" i="77"/>
  <c r="BB325" i="77"/>
  <c r="BD325" i="77"/>
  <c r="BC325" i="77"/>
  <c r="BF325" i="77"/>
  <c r="BZ237" i="77"/>
  <c r="CC257" i="77"/>
  <c r="BY285" i="77"/>
  <c r="BX298" i="77"/>
  <c r="BY321" i="77"/>
  <c r="BX322" i="77"/>
  <c r="BS322" i="77" s="1"/>
  <c r="AS322" i="77"/>
  <c r="BZ327" i="77"/>
  <c r="BU331" i="77"/>
  <c r="CA332" i="77"/>
  <c r="CC335" i="77"/>
  <c r="CD185" i="77"/>
  <c r="BR185" i="77" s="1"/>
  <c r="BY193" i="77"/>
  <c r="AS193" i="77"/>
  <c r="BZ131" i="77"/>
  <c r="CF122" i="77"/>
  <c r="BT122" i="77" s="1"/>
  <c r="CB113" i="77"/>
  <c r="BY91" i="77"/>
  <c r="CC89" i="77"/>
  <c r="CA84" i="77"/>
  <c r="AS63" i="77"/>
  <c r="CU63" i="77"/>
  <c r="CB63" i="77"/>
  <c r="BU63" i="77" s="1"/>
  <c r="BR63" i="77"/>
  <c r="BY46" i="77"/>
  <c r="BZ18" i="77"/>
  <c r="AS18" i="77"/>
  <c r="AS16" i="77"/>
  <c r="BX14" i="77"/>
  <c r="AS14" i="77"/>
  <c r="AS15" i="77"/>
  <c r="CC13" i="77"/>
  <c r="BS13" i="77" s="1"/>
  <c r="AS13" i="77"/>
  <c r="CD78" i="77"/>
  <c r="AS78" i="77"/>
  <c r="BZ177" i="77"/>
  <c r="BS177" i="77"/>
  <c r="BD171" i="77"/>
  <c r="CF171" i="77"/>
  <c r="BS171" i="77" s="1"/>
  <c r="AS171" i="77"/>
  <c r="BE5" i="77"/>
  <c r="BC5" i="77"/>
  <c r="BF5" i="77"/>
  <c r="BD5" i="77"/>
  <c r="BB5" i="77"/>
  <c r="BB18" i="77"/>
  <c r="BE18" i="77"/>
  <c r="BD18" i="77"/>
  <c r="BF18" i="77"/>
  <c r="BC18" i="77"/>
  <c r="AX71" i="77"/>
  <c r="AV71" i="77"/>
  <c r="AW71" i="77"/>
  <c r="AZ71" i="77"/>
  <c r="BB201" i="77"/>
  <c r="BC201" i="77"/>
  <c r="BD201" i="77"/>
  <c r="BE201" i="77"/>
  <c r="BF201" i="77"/>
  <c r="BC253" i="77"/>
  <c r="BB253" i="77"/>
  <c r="BE253" i="77"/>
  <c r="BD253" i="77"/>
  <c r="BF253" i="77"/>
  <c r="BD254" i="77"/>
  <c r="BB254" i="77"/>
  <c r="BE254" i="77"/>
  <c r="BC254" i="77"/>
  <c r="AZ268" i="77"/>
  <c r="AW268" i="77"/>
  <c r="AX268" i="77"/>
  <c r="AV268" i="77"/>
  <c r="BF268" i="77"/>
  <c r="BE269" i="77"/>
  <c r="BF270" i="77"/>
  <c r="BC270" i="77"/>
  <c r="BE308" i="77"/>
  <c r="BD308" i="77"/>
  <c r="BC308" i="77"/>
  <c r="BF308" i="77"/>
  <c r="BF309" i="77"/>
  <c r="BE309" i="77"/>
  <c r="BD309" i="77"/>
  <c r="BB309" i="77"/>
  <c r="BC309" i="77"/>
  <c r="BC326" i="77"/>
  <c r="BB326" i="77"/>
  <c r="BD326" i="77"/>
  <c r="BE326" i="77"/>
  <c r="BF326" i="77"/>
  <c r="BD327" i="77"/>
  <c r="BE327" i="77"/>
  <c r="BB327" i="77"/>
  <c r="BF327" i="77"/>
  <c r="AY327" i="77" s="1"/>
  <c r="BX201" i="77"/>
  <c r="BV201" i="77" s="1"/>
  <c r="CA223" i="77"/>
  <c r="BY230" i="77"/>
  <c r="CF234" i="77"/>
  <c r="CB242" i="77"/>
  <c r="BZ261" i="77"/>
  <c r="CD274" i="77"/>
  <c r="BZ291" i="77"/>
  <c r="CB295" i="77"/>
  <c r="BZ329" i="77"/>
  <c r="BS329" i="77" s="1"/>
  <c r="CC189" i="77"/>
  <c r="BC30" i="77"/>
  <c r="BB30" i="77"/>
  <c r="BE30" i="77"/>
  <c r="BF30" i="77"/>
  <c r="BX110" i="77"/>
  <c r="CD88" i="77"/>
  <c r="AS88" i="77"/>
  <c r="CU88" i="77" s="1"/>
  <c r="BY79" i="77"/>
  <c r="BC170" i="77"/>
  <c r="BF170" i="77"/>
  <c r="AZ18" i="77"/>
  <c r="AX18" i="77"/>
  <c r="AV18" i="77"/>
  <c r="AW18" i="77"/>
  <c r="AV20" i="77"/>
  <c r="AW20" i="77"/>
  <c r="AX20" i="77"/>
  <c r="AZ20" i="77"/>
  <c r="DH20" i="77"/>
  <c r="BB20" i="77"/>
  <c r="AY20" i="77" s="1"/>
  <c r="BE20" i="77"/>
  <c r="BC20" i="77"/>
  <c r="BF20" i="77"/>
  <c r="BD20" i="77"/>
  <c r="BB71" i="77"/>
  <c r="BF71" i="77"/>
  <c r="BC71" i="77"/>
  <c r="BE75" i="77"/>
  <c r="AY75" i="77" s="1"/>
  <c r="BF111" i="77"/>
  <c r="BB111" i="77"/>
  <c r="BB222" i="77"/>
  <c r="BE222" i="77"/>
  <c r="AW224" i="77"/>
  <c r="AZ224" i="77"/>
  <c r="AV224" i="77"/>
  <c r="AX224" i="77"/>
  <c r="AZ247" i="77"/>
  <c r="AW247" i="77"/>
  <c r="AV247" i="77"/>
  <c r="AX247" i="77"/>
  <c r="BC247" i="77"/>
  <c r="BD247" i="77"/>
  <c r="BF247" i="77"/>
  <c r="BB247" i="77"/>
  <c r="BE247" i="77"/>
  <c r="BD248" i="77"/>
  <c r="BF248" i="77"/>
  <c r="BB248" i="77"/>
  <c r="BC248" i="77"/>
  <c r="BE248" i="77"/>
  <c r="AY248" i="77" s="1"/>
  <c r="BE249" i="77"/>
  <c r="AY249" i="77" s="1"/>
  <c r="BD249" i="77"/>
  <c r="BB249" i="77"/>
  <c r="BF249" i="77"/>
  <c r="BC249" i="77"/>
  <c r="BB251" i="77"/>
  <c r="BF251" i="77"/>
  <c r="BC251" i="77"/>
  <c r="BE251" i="77"/>
  <c r="BD251" i="77"/>
  <c r="BC252" i="77"/>
  <c r="BD252" i="77"/>
  <c r="BB252" i="77"/>
  <c r="BE252" i="77"/>
  <c r="AW255" i="77"/>
  <c r="AZ255" i="77"/>
  <c r="AX255" i="77"/>
  <c r="AV255" i="77"/>
  <c r="BD301" i="77"/>
  <c r="BC301" i="77"/>
  <c r="BE301" i="77"/>
  <c r="BB301" i="77"/>
  <c r="BF301" i="77"/>
  <c r="BE302" i="77"/>
  <c r="BC302" i="77"/>
  <c r="BD302" i="77"/>
  <c r="BF302" i="77"/>
  <c r="BB302" i="77"/>
  <c r="BY200" i="77"/>
  <c r="BZ229" i="77"/>
  <c r="BZ245" i="77"/>
  <c r="BY247" i="77"/>
  <c r="AS247" i="77"/>
  <c r="CA262" i="77"/>
  <c r="CB267" i="77"/>
  <c r="CF282" i="77"/>
  <c r="CF290" i="77"/>
  <c r="BV290" i="77"/>
  <c r="BX303" i="77"/>
  <c r="CC318" i="77"/>
  <c r="BS318" i="77" s="1"/>
  <c r="CD188" i="77"/>
  <c r="CB191" i="77"/>
  <c r="BY195" i="77"/>
  <c r="AS195" i="77"/>
  <c r="CE117" i="77"/>
  <c r="BR117" i="77"/>
  <c r="AS117" i="77"/>
  <c r="CE104" i="77"/>
  <c r="AS104" i="77"/>
  <c r="CU104" i="77" s="1"/>
  <c r="BZ97" i="77"/>
  <c r="AS97" i="77"/>
  <c r="CE90" i="77"/>
  <c r="AS90" i="77"/>
  <c r="BX83" i="77"/>
  <c r="AS83" i="77"/>
  <c r="CE77" i="77"/>
  <c r="AS77" i="77"/>
  <c r="BZ64" i="77"/>
  <c r="CB58" i="77"/>
  <c r="BS58" i="77"/>
  <c r="AS58" i="77"/>
  <c r="BZ45" i="77"/>
  <c r="AS45" i="77"/>
  <c r="CE21" i="77"/>
  <c r="CD16" i="77"/>
  <c r="BT16" i="77" s="1"/>
  <c r="BT128" i="77"/>
  <c r="BR128" i="77"/>
  <c r="BF254" i="77"/>
  <c r="BF252" i="77"/>
  <c r="BB62" i="77"/>
  <c r="AX101" i="77"/>
  <c r="CZ101" i="77"/>
  <c r="AZ120" i="77"/>
  <c r="DH120" i="77" s="1"/>
  <c r="AV120" i="77"/>
  <c r="BE120" i="77"/>
  <c r="CF198" i="77"/>
  <c r="BC198" i="77"/>
  <c r="BB198" i="77"/>
  <c r="BF198" i="77"/>
  <c r="AV217" i="77"/>
  <c r="AV235" i="77"/>
  <c r="AX235" i="77"/>
  <c r="BB266" i="77"/>
  <c r="BE266" i="77"/>
  <c r="BC42" i="77"/>
  <c r="BF42" i="77"/>
  <c r="AX52" i="77"/>
  <c r="DF52" i="77" s="1"/>
  <c r="AW52" i="77"/>
  <c r="AX83" i="77"/>
  <c r="DF83" i="77"/>
  <c r="DL83" i="77"/>
  <c r="AV83" i="77"/>
  <c r="AZ83" i="77"/>
  <c r="DH83" i="77" s="1"/>
  <c r="DN83" i="77" s="1"/>
  <c r="AW86" i="77"/>
  <c r="AV86" i="77"/>
  <c r="AZ129" i="77"/>
  <c r="AV129" i="77"/>
  <c r="AX129" i="77"/>
  <c r="AW129" i="77"/>
  <c r="BB131" i="77"/>
  <c r="BD132" i="77"/>
  <c r="BF132" i="77"/>
  <c r="BC132" i="77"/>
  <c r="BB132" i="77"/>
  <c r="BB185" i="77"/>
  <c r="BE185" i="77"/>
  <c r="BC185" i="77"/>
  <c r="BD186" i="77"/>
  <c r="BB186" i="77"/>
  <c r="BE189" i="77"/>
  <c r="BF189" i="77"/>
  <c r="BD189" i="77"/>
  <c r="BB189" i="77"/>
  <c r="BD194" i="77"/>
  <c r="BE194" i="77"/>
  <c r="BB194" i="77"/>
  <c r="BF196" i="77"/>
  <c r="AY196" i="77" s="1"/>
  <c r="BB196" i="77"/>
  <c r="BE196" i="77"/>
  <c r="BD197" i="77"/>
  <c r="BF197" i="77"/>
  <c r="BC197" i="77"/>
  <c r="AZ207" i="77"/>
  <c r="AW207" i="77"/>
  <c r="AV207" i="77"/>
  <c r="BD207" i="77"/>
  <c r="BF207" i="77"/>
  <c r="BC207" i="77"/>
  <c r="BE207" i="77"/>
  <c r="BF208" i="77"/>
  <c r="BB208" i="77"/>
  <c r="AX210" i="77"/>
  <c r="AW210" i="77"/>
  <c r="AV210" i="77"/>
  <c r="AZ210" i="77"/>
  <c r="BD210" i="77"/>
  <c r="BF210" i="77"/>
  <c r="BB211" i="77"/>
  <c r="BE211" i="77"/>
  <c r="BD211" i="77"/>
  <c r="BF211" i="77"/>
  <c r="BC211" i="77"/>
  <c r="BE212" i="77"/>
  <c r="AW231" i="77"/>
  <c r="AZ231" i="77"/>
  <c r="BE231" i="77"/>
  <c r="BB231" i="77"/>
  <c r="AZ261" i="77"/>
  <c r="BB6" i="77"/>
  <c r="AY6" i="77" s="1"/>
  <c r="BF6" i="77"/>
  <c r="BC8" i="77"/>
  <c r="BB8" i="77"/>
  <c r="BD8" i="77"/>
  <c r="AV22" i="77"/>
  <c r="AW22" i="77"/>
  <c r="BE36" i="77"/>
  <c r="BB36" i="77"/>
  <c r="BF36" i="77"/>
  <c r="BF41" i="77"/>
  <c r="BC41" i="77"/>
  <c r="BB116" i="77"/>
  <c r="BE203" i="77"/>
  <c r="BD203" i="77"/>
  <c r="BF203" i="77"/>
  <c r="BC203" i="77"/>
  <c r="BF204" i="77"/>
  <c r="BD204" i="77"/>
  <c r="BF206" i="77"/>
  <c r="BB206" i="77"/>
  <c r="BC206" i="77"/>
  <c r="BE206" i="77"/>
  <c r="AV225" i="77"/>
  <c r="AW225" i="77"/>
  <c r="AZ225" i="77"/>
  <c r="BC258" i="77"/>
  <c r="BF258" i="77"/>
  <c r="BD258" i="77"/>
  <c r="BC275" i="77"/>
  <c r="BF281" i="77"/>
  <c r="BB285" i="77"/>
  <c r="BE285" i="77"/>
  <c r="BE286" i="77"/>
  <c r="BB286" i="77"/>
  <c r="BF286" i="77"/>
  <c r="BD287" i="77"/>
  <c r="BF287" i="77"/>
  <c r="BC287" i="77"/>
  <c r="BF288" i="77"/>
  <c r="BC288" i="77"/>
  <c r="BD30" i="77"/>
  <c r="BD169" i="77"/>
  <c r="BU158" i="77"/>
  <c r="BD44" i="77"/>
  <c r="BF44" i="77"/>
  <c r="BB44" i="77"/>
  <c r="AW58" i="77"/>
  <c r="AV58" i="77"/>
  <c r="AW64" i="77"/>
  <c r="BB10" i="77"/>
  <c r="BD10" i="77"/>
  <c r="AW32" i="77"/>
  <c r="AV32" i="77"/>
  <c r="BC69" i="77"/>
  <c r="BD69" i="77"/>
  <c r="BE186" i="77"/>
  <c r="BE246" i="77"/>
  <c r="AW280" i="77"/>
  <c r="BC109" i="77"/>
  <c r="BC24" i="77"/>
  <c r="BD25" i="77"/>
  <c r="BB32" i="77"/>
  <c r="BB41" i="77"/>
  <c r="BD80" i="77"/>
  <c r="CS48" i="77"/>
  <c r="BC228" i="77"/>
  <c r="BF333" i="77"/>
  <c r="BC189" i="77"/>
  <c r="I47" i="76"/>
  <c r="AS47" i="76" s="1"/>
  <c r="I14" i="76"/>
  <c r="I99" i="76"/>
  <c r="AS99" i="76" s="1"/>
  <c r="I37" i="76"/>
  <c r="AS37" i="76"/>
  <c r="I38" i="76"/>
  <c r="K38" i="76"/>
  <c r="I63" i="76"/>
  <c r="K63" i="76" s="1"/>
  <c r="L63" i="76" s="1"/>
  <c r="I53" i="76"/>
  <c r="AS53" i="76"/>
  <c r="I28" i="76"/>
  <c r="I59" i="76"/>
  <c r="AS59" i="76" s="1"/>
  <c r="I24" i="76"/>
  <c r="AS24" i="76"/>
  <c r="I87" i="76"/>
  <c r="AS87" i="76" s="1"/>
  <c r="I132" i="76"/>
  <c r="AS132" i="76"/>
  <c r="I188" i="76"/>
  <c r="AS188" i="76" s="1"/>
  <c r="I104" i="76"/>
  <c r="I105" i="76"/>
  <c r="AS105" i="76" s="1"/>
  <c r="I19" i="76"/>
  <c r="I184" i="76"/>
  <c r="K184" i="76"/>
  <c r="L184" i="76"/>
  <c r="I94" i="76"/>
  <c r="AS94" i="76" s="1"/>
  <c r="I93" i="76"/>
  <c r="AS93" i="76" s="1"/>
  <c r="I126" i="76"/>
  <c r="AS126" i="76"/>
  <c r="I136" i="76"/>
  <c r="AS136" i="76"/>
  <c r="I21" i="76"/>
  <c r="AS21" i="76" s="1"/>
  <c r="I20" i="76"/>
  <c r="AS20" i="76" s="1"/>
  <c r="I56" i="76"/>
  <c r="AS56" i="76"/>
  <c r="I81" i="76"/>
  <c r="AS81" i="76" s="1"/>
  <c r="I39" i="76"/>
  <c r="I41" i="76"/>
  <c r="AS41" i="76" s="1"/>
  <c r="I133" i="76"/>
  <c r="AS133" i="76" s="1"/>
  <c r="I115" i="76"/>
  <c r="AS115" i="76"/>
  <c r="I54" i="76"/>
  <c r="I172" i="76"/>
  <c r="AS172" i="76"/>
  <c r="I25" i="76"/>
  <c r="I92" i="76"/>
  <c r="I137" i="76"/>
  <c r="I46" i="76"/>
  <c r="I60" i="76"/>
  <c r="AS60" i="76"/>
  <c r="I173" i="76"/>
  <c r="AS173" i="76"/>
  <c r="I15" i="76"/>
  <c r="AS15" i="76" s="1"/>
  <c r="I43" i="76"/>
  <c r="I83" i="76"/>
  <c r="AS83" i="76"/>
  <c r="I84" i="76"/>
  <c r="AS84" i="76"/>
  <c r="I179" i="76"/>
  <c r="AS179" i="76"/>
  <c r="I22" i="76"/>
  <c r="AS22" i="76" s="1"/>
  <c r="I29" i="76"/>
  <c r="AS29" i="76"/>
  <c r="I103" i="76"/>
  <c r="I122" i="76"/>
  <c r="I108" i="76"/>
  <c r="I70" i="76"/>
  <c r="I30" i="76"/>
  <c r="I124" i="76"/>
  <c r="AS124" i="76"/>
  <c r="I51" i="76"/>
  <c r="I69" i="76"/>
  <c r="AS69" i="76"/>
  <c r="I170" i="76"/>
  <c r="AS170" i="76" s="1"/>
  <c r="I114" i="76"/>
  <c r="AS114" i="76" s="1"/>
  <c r="I76" i="76"/>
  <c r="I119" i="76"/>
  <c r="AS119" i="76" s="1"/>
  <c r="I125" i="76"/>
  <c r="I82" i="76"/>
  <c r="I116" i="76"/>
  <c r="K116" i="76" s="1"/>
  <c r="L116" i="76" s="1"/>
  <c r="I176" i="76"/>
  <c r="AS176" i="76"/>
  <c r="I36" i="76"/>
  <c r="AS36" i="76" s="1"/>
  <c r="I45" i="76"/>
  <c r="I189" i="76"/>
  <c r="AS189" i="76" s="1"/>
  <c r="I169" i="76"/>
  <c r="AS169" i="76"/>
  <c r="I123" i="76"/>
  <c r="I86" i="76"/>
  <c r="I88" i="76"/>
  <c r="AS88" i="76" s="1"/>
  <c r="I33" i="76"/>
  <c r="AS33" i="76" s="1"/>
  <c r="I139" i="76"/>
  <c r="AS139" i="76"/>
  <c r="I34" i="76"/>
  <c r="AS34" i="76" s="1"/>
  <c r="I110" i="76"/>
  <c r="AS110" i="76" s="1"/>
  <c r="I57" i="76"/>
  <c r="AS57" i="76" s="1"/>
  <c r="I23" i="76"/>
  <c r="I75" i="76"/>
  <c r="AS75" i="76"/>
  <c r="I16" i="76"/>
  <c r="AS16" i="76" s="1"/>
  <c r="I171" i="76"/>
  <c r="AS171" i="76" s="1"/>
  <c r="I11" i="76"/>
  <c r="K11" i="76" s="1"/>
  <c r="N11" i="76" s="1"/>
  <c r="I129" i="76"/>
  <c r="AS129" i="76" s="1"/>
  <c r="AW5" i="77"/>
  <c r="AZ5" i="77"/>
  <c r="AV5" i="77"/>
  <c r="BC6" i="77"/>
  <c r="BD6" i="77"/>
  <c r="BE6" i="77"/>
  <c r="AX22" i="77"/>
  <c r="DF22" i="77" s="1"/>
  <c r="AZ22" i="77"/>
  <c r="BB22" i="77"/>
  <c r="BC22" i="77"/>
  <c r="AV25" i="77"/>
  <c r="AX25" i="77"/>
  <c r="AX27" i="77"/>
  <c r="AW27" i="77"/>
  <c r="AV27" i="77"/>
  <c r="BD27" i="77"/>
  <c r="BF27" i="77"/>
  <c r="BF28" i="77"/>
  <c r="BE28" i="77"/>
  <c r="BC28" i="77"/>
  <c r="AX38" i="77"/>
  <c r="DF38" i="77"/>
  <c r="DL38" i="77" s="1"/>
  <c r="AV38" i="77"/>
  <c r="BB38" i="77"/>
  <c r="AX41" i="77"/>
  <c r="DF41" i="77" s="1"/>
  <c r="AW41" i="77"/>
  <c r="AV91" i="77"/>
  <c r="BE104" i="77"/>
  <c r="BD104" i="77"/>
  <c r="BC118" i="77"/>
  <c r="BF119" i="77"/>
  <c r="AX120" i="77"/>
  <c r="DF120" i="77" s="1"/>
  <c r="AW120" i="77"/>
  <c r="AX121" i="77"/>
  <c r="DF121" i="77" s="1"/>
  <c r="AZ121" i="77"/>
  <c r="AV121" i="77"/>
  <c r="AW121" i="77"/>
  <c r="BB121" i="77"/>
  <c r="BC217" i="77"/>
  <c r="BE237" i="77"/>
  <c r="BF237" i="77"/>
  <c r="BF239" i="77"/>
  <c r="BE239" i="77"/>
  <c r="BC243" i="77"/>
  <c r="BB243" i="77"/>
  <c r="BE243" i="77"/>
  <c r="BC256" i="77"/>
  <c r="BE256" i="77"/>
  <c r="AZ257" i="77"/>
  <c r="AV257" i="77"/>
  <c r="AW257" i="77"/>
  <c r="BE274" i="77"/>
  <c r="BD274" i="77"/>
  <c r="BB274" i="77"/>
  <c r="BF276" i="77"/>
  <c r="AV294" i="77"/>
  <c r="AX294" i="77"/>
  <c r="AW294" i="77"/>
  <c r="AZ294" i="77"/>
  <c r="BE303" i="77"/>
  <c r="BC303" i="77"/>
  <c r="BB311" i="77"/>
  <c r="BD311" i="77"/>
  <c r="BC311" i="77"/>
  <c r="BE312" i="77"/>
  <c r="BF312" i="77"/>
  <c r="BC321" i="77"/>
  <c r="BF321" i="77"/>
  <c r="BE321" i="77"/>
  <c r="BE322" i="77"/>
  <c r="BF322" i="77"/>
  <c r="BB322" i="77"/>
  <c r="BB328" i="77"/>
  <c r="BD328" i="77"/>
  <c r="AX331" i="77"/>
  <c r="AW331" i="77"/>
  <c r="BE331" i="77"/>
  <c r="BF331" i="77"/>
  <c r="BD331" i="77"/>
  <c r="BC332" i="77"/>
  <c r="BD332" i="77"/>
  <c r="AS204" i="77"/>
  <c r="BY218" i="77"/>
  <c r="BX252" i="77"/>
  <c r="BZ254" i="77"/>
  <c r="AS254" i="77"/>
  <c r="CF255" i="77"/>
  <c r="CC269" i="77"/>
  <c r="BY272" i="77"/>
  <c r="CF278" i="77"/>
  <c r="AS288" i="77"/>
  <c r="CE302" i="77"/>
  <c r="BZ328" i="77"/>
  <c r="CB8" i="77"/>
  <c r="AS8" i="77"/>
  <c r="CD129" i="77"/>
  <c r="AS129" i="77"/>
  <c r="CE111" i="77"/>
  <c r="AS111" i="77"/>
  <c r="CU111" i="77" s="1"/>
  <c r="BX95" i="77"/>
  <c r="BV95" i="77" s="1"/>
  <c r="AS95" i="77"/>
  <c r="CD92" i="77"/>
  <c r="CE65" i="77"/>
  <c r="CE32" i="77"/>
  <c r="BU32" i="77"/>
  <c r="AS32" i="77"/>
  <c r="CA30" i="77"/>
  <c r="BR30" i="77" s="1"/>
  <c r="AS30" i="77"/>
  <c r="CD29" i="77"/>
  <c r="AS29" i="77"/>
  <c r="CA20" i="77"/>
  <c r="BU20" i="77"/>
  <c r="BC236" i="77"/>
  <c r="BE235" i="77"/>
  <c r="BD233" i="77"/>
  <c r="AZ323" i="77"/>
  <c r="BE238" i="77"/>
  <c r="BB332" i="77"/>
  <c r="AV331" i="77"/>
  <c r="BC329" i="77"/>
  <c r="BF328" i="77"/>
  <c r="BE314" i="77"/>
  <c r="BC312" i="77"/>
  <c r="BB272" i="77"/>
  <c r="BF257" i="77"/>
  <c r="BF244" i="77"/>
  <c r="BD322" i="77"/>
  <c r="BD237" i="77"/>
  <c r="BC274" i="77"/>
  <c r="AX244" i="77"/>
  <c r="BE233" i="77"/>
  <c r="BC323" i="77"/>
  <c r="BF273" i="77"/>
  <c r="BB321" i="77"/>
  <c r="BC273" i="77"/>
  <c r="AZ17" i="77"/>
  <c r="DB17" i="77" s="1"/>
  <c r="AV17" i="77"/>
  <c r="CX17" i="77" s="1"/>
  <c r="AW17" i="77"/>
  <c r="CY17" i="77" s="1"/>
  <c r="BF25" i="77"/>
  <c r="BD212" i="77"/>
  <c r="BE35" i="77"/>
  <c r="BC36" i="77"/>
  <c r="AY36" i="77" s="1"/>
  <c r="DG36" i="77" s="1"/>
  <c r="BF63" i="77"/>
  <c r="BC131" i="77"/>
  <c r="BE210" i="77"/>
  <c r="BF256" i="77"/>
  <c r="AV308" i="77"/>
  <c r="BC322" i="77"/>
  <c r="BE202" i="77"/>
  <c r="BB203" i="77"/>
  <c r="AY203" i="77" s="1"/>
  <c r="BD205" i="77"/>
  <c r="BD206" i="77"/>
  <c r="BB207" i="77"/>
  <c r="BC271" i="77"/>
  <c r="BD293" i="77"/>
  <c r="AV300" i="77"/>
  <c r="BE310" i="77"/>
  <c r="AY310" i="77" s="1"/>
  <c r="BD192" i="77"/>
  <c r="BF235" i="77"/>
  <c r="BF236" i="77"/>
  <c r="BD285" i="77"/>
  <c r="AS331" i="77"/>
  <c r="AW11" i="77"/>
  <c r="AV11" i="77"/>
  <c r="BD11" i="77"/>
  <c r="BE11" i="77"/>
  <c r="BF11" i="77"/>
  <c r="AW12" i="77"/>
  <c r="AX12" i="77"/>
  <c r="AV12" i="77"/>
  <c r="AZ12" i="77"/>
  <c r="DH12" i="77"/>
  <c r="DN12" i="77"/>
  <c r="BE12" i="77"/>
  <c r="AY12" i="77" s="1"/>
  <c r="BB12" i="77"/>
  <c r="BF12" i="77"/>
  <c r="AV16" i="77"/>
  <c r="AX16" i="77"/>
  <c r="DF16" i="77" s="1"/>
  <c r="AZ16" i="77"/>
  <c r="DH16" i="77"/>
  <c r="BD16" i="77"/>
  <c r="BE16" i="77"/>
  <c r="BB16" i="77"/>
  <c r="BF17" i="77"/>
  <c r="BE17" i="77"/>
  <c r="BB17" i="77"/>
  <c r="BE22" i="77"/>
  <c r="BD22" i="77"/>
  <c r="BF22" i="77"/>
  <c r="AY22" i="77" s="1"/>
  <c r="DG22" i="77" s="1"/>
  <c r="BB24" i="77"/>
  <c r="AY24" i="77" s="1"/>
  <c r="DG24" i="77" s="1"/>
  <c r="BD24" i="77"/>
  <c r="AZ228" i="77"/>
  <c r="AX228" i="77"/>
  <c r="AV228" i="77"/>
  <c r="BF229" i="77"/>
  <c r="BC232" i="77"/>
  <c r="BD232" i="77"/>
  <c r="BF232" i="77"/>
  <c r="BB232" i="77"/>
  <c r="AW240" i="77"/>
  <c r="AZ240" i="77"/>
  <c r="AV240" i="77"/>
  <c r="AX240" i="77"/>
  <c r="BC240" i="77"/>
  <c r="BE240" i="77"/>
  <c r="BE241" i="77"/>
  <c r="BC241" i="77"/>
  <c r="BE242" i="77"/>
  <c r="BF242" i="77"/>
  <c r="BE244" i="77"/>
  <c r="BB244" i="77"/>
  <c r="BC245" i="77"/>
  <c r="BD245" i="77"/>
  <c r="CC239" i="77"/>
  <c r="AS239" i="77"/>
  <c r="BY324" i="77"/>
  <c r="AS324" i="77"/>
  <c r="CA186" i="77"/>
  <c r="AS186" i="77"/>
  <c r="BX7" i="77"/>
  <c r="AS7" i="77"/>
  <c r="BE130" i="77"/>
  <c r="BF130" i="77"/>
  <c r="BB130" i="77"/>
  <c r="BD89" i="77"/>
  <c r="BE89" i="77"/>
  <c r="BF89" i="77"/>
  <c r="AY89" i="77" s="1"/>
  <c r="BE110" i="77"/>
  <c r="BB110" i="77"/>
  <c r="BC110" i="77"/>
  <c r="BD110" i="77"/>
  <c r="BE106" i="77"/>
  <c r="BF106" i="77"/>
  <c r="BF46" i="77"/>
  <c r="BE46" i="77"/>
  <c r="BD46" i="77"/>
  <c r="CF119" i="77"/>
  <c r="AS119" i="77"/>
  <c r="CA108" i="77"/>
  <c r="AS108" i="77"/>
  <c r="BX81" i="77"/>
  <c r="AS81" i="77"/>
  <c r="CD75" i="77"/>
  <c r="BR75" i="77" s="1"/>
  <c r="BS75" i="77"/>
  <c r="AS75" i="77"/>
  <c r="BZ60" i="77"/>
  <c r="BY54" i="77"/>
  <c r="BU54" i="77" s="1"/>
  <c r="AS53" i="77"/>
  <c r="CC53" i="77"/>
  <c r="CA48" i="77"/>
  <c r="BU48" i="77"/>
  <c r="AS48" i="77"/>
  <c r="CU48" i="77" s="1"/>
  <c r="BX42" i="77"/>
  <c r="BT42" i="77" s="1"/>
  <c r="CD41" i="77"/>
  <c r="BT41" i="77"/>
  <c r="AS40" i="77"/>
  <c r="CU40" i="77" s="1"/>
  <c r="BY40" i="77"/>
  <c r="BX36" i="77"/>
  <c r="BV36" i="77" s="1"/>
  <c r="AS36" i="77"/>
  <c r="CD22" i="77"/>
  <c r="BV22" i="77" s="1"/>
  <c r="BY167" i="77"/>
  <c r="BU167" i="77"/>
  <c r="AS167" i="77"/>
  <c r="BD176" i="77"/>
  <c r="BE176" i="77"/>
  <c r="BF169" i="77"/>
  <c r="BX169" i="77"/>
  <c r="AS169" i="77"/>
  <c r="CD165" i="77"/>
  <c r="AS165" i="77"/>
  <c r="BX126" i="77"/>
  <c r="BU126" i="77" s="1"/>
  <c r="AS126" i="77"/>
  <c r="AS43" i="77"/>
  <c r="BX175" i="77"/>
  <c r="BS175" i="77" s="1"/>
  <c r="AS175" i="77"/>
  <c r="BD33" i="77"/>
  <c r="BC33" i="77"/>
  <c r="BF102" i="77"/>
  <c r="AO172" i="76"/>
  <c r="BA172" i="76" s="1"/>
  <c r="BD17" i="77"/>
  <c r="BC89" i="77"/>
  <c r="BD130" i="77"/>
  <c r="BF33" i="77"/>
  <c r="AW208" i="77"/>
  <c r="AX208" i="77"/>
  <c r="AV208" i="77"/>
  <c r="BE209" i="77"/>
  <c r="BD209" i="77"/>
  <c r="BD218" i="77"/>
  <c r="BF219" i="77"/>
  <c r="BF220" i="77"/>
  <c r="AV221" i="77"/>
  <c r="AW221" i="77"/>
  <c r="BE221" i="77"/>
  <c r="AV223" i="77"/>
  <c r="AW223" i="77"/>
  <c r="AZ223" i="77"/>
  <c r="BD225" i="77"/>
  <c r="BD226" i="77"/>
  <c r="CF304" i="77"/>
  <c r="AW305" i="77"/>
  <c r="AX305" i="77"/>
  <c r="BE305" i="77"/>
  <c r="BD305" i="77"/>
  <c r="BB305" i="77"/>
  <c r="BB306" i="77"/>
  <c r="BD306" i="77"/>
  <c r="BF315" i="77"/>
  <c r="BE315" i="77"/>
  <c r="BC316" i="77"/>
  <c r="BB316" i="77"/>
  <c r="BE317" i="77"/>
  <c r="BB317" i="77"/>
  <c r="BC317" i="77"/>
  <c r="BD317" i="77"/>
  <c r="BF317" i="77"/>
  <c r="BD318" i="77"/>
  <c r="BF318" i="77"/>
  <c r="BB318" i="77"/>
  <c r="BC318" i="77"/>
  <c r="AW319" i="77"/>
  <c r="AZ319" i="77"/>
  <c r="BE319" i="77"/>
  <c r="BB319" i="77"/>
  <c r="BD319" i="77"/>
  <c r="BF319" i="77"/>
  <c r="BX214" i="77"/>
  <c r="CA217" i="77"/>
  <c r="CC221" i="77"/>
  <c r="CC323" i="77"/>
  <c r="BS323" i="77"/>
  <c r="CB187" i="77"/>
  <c r="BY192" i="77"/>
  <c r="AS192" i="77"/>
  <c r="AW74" i="77"/>
  <c r="AX74" i="77"/>
  <c r="AZ74" i="77"/>
  <c r="BD74" i="77"/>
  <c r="BF74" i="77"/>
  <c r="BC74" i="77"/>
  <c r="BC14" i="77"/>
  <c r="BF14" i="77"/>
  <c r="BB14" i="77"/>
  <c r="BF87" i="77"/>
  <c r="AV80" i="77"/>
  <c r="CX80" i="77" s="1"/>
  <c r="AW80" i="77"/>
  <c r="CY80" i="77"/>
  <c r="CT80" i="77"/>
  <c r="AZ80" i="77"/>
  <c r="BE80" i="77"/>
  <c r="BB80" i="77"/>
  <c r="BC80" i="77"/>
  <c r="BF80" i="77"/>
  <c r="BE48" i="77"/>
  <c r="BB47" i="77"/>
  <c r="BC47" i="77"/>
  <c r="BF47" i="77"/>
  <c r="BE47" i="77"/>
  <c r="BD109" i="77"/>
  <c r="BE109" i="77"/>
  <c r="BB109" i="77"/>
  <c r="BE84" i="77"/>
  <c r="BD84" i="77"/>
  <c r="BF84" i="77"/>
  <c r="BC84" i="77"/>
  <c r="BB84" i="77"/>
  <c r="BX123" i="77"/>
  <c r="BS123" i="77" s="1"/>
  <c r="AS123" i="77"/>
  <c r="BY120" i="77"/>
  <c r="BY106" i="77"/>
  <c r="CA103" i="77"/>
  <c r="BU103" i="77" s="1"/>
  <c r="BX98" i="77"/>
  <c r="BY55" i="77"/>
  <c r="BS55" i="77" s="1"/>
  <c r="BC130" i="77"/>
  <c r="BD106" i="77"/>
  <c r="AX35" i="77"/>
  <c r="DF35" i="77" s="1"/>
  <c r="AV35" i="77"/>
  <c r="AZ36" i="77"/>
  <c r="AV36" i="77"/>
  <c r="AX36" i="77"/>
  <c r="BD120" i="77"/>
  <c r="BF120" i="77"/>
  <c r="BF123" i="77"/>
  <c r="BB129" i="77"/>
  <c r="BE129" i="77"/>
  <c r="BC195" i="77"/>
  <c r="BB195" i="77"/>
  <c r="BD196" i="77"/>
  <c r="BC196" i="77"/>
  <c r="BE198" i="77"/>
  <c r="BD198" i="77"/>
  <c r="CQ199" i="77"/>
  <c r="CK199" i="77"/>
  <c r="CI199" i="77"/>
  <c r="CT199" i="77" s="1"/>
  <c r="CL199" i="77"/>
  <c r="CW199" i="77" s="1"/>
  <c r="CJ199" i="77"/>
  <c r="CP199" i="77"/>
  <c r="CO199" i="77"/>
  <c r="CZ199" i="77" s="1"/>
  <c r="AX203" i="77"/>
  <c r="AZ203" i="77"/>
  <c r="AW203" i="77"/>
  <c r="AV203" i="77"/>
  <c r="BE204" i="77"/>
  <c r="BB204" i="77"/>
  <c r="AW214" i="77"/>
  <c r="AX214" i="77"/>
  <c r="AV214" i="77"/>
  <c r="AZ214" i="77"/>
  <c r="BF215" i="77"/>
  <c r="BB259" i="77"/>
  <c r="BD259" i="77"/>
  <c r="BF259" i="77"/>
  <c r="BF260" i="77"/>
  <c r="BD261" i="77"/>
  <c r="AY261" i="77" s="1"/>
  <c r="BB261" i="77"/>
  <c r="BC292" i="77"/>
  <c r="AW293" i="77"/>
  <c r="BF294" i="77"/>
  <c r="AV298" i="77"/>
  <c r="AW298" i="77"/>
  <c r="AZ298" i="77"/>
  <c r="BF298" i="77"/>
  <c r="AY298" i="77" s="1"/>
  <c r="BD299" i="77"/>
  <c r="BE299" i="77"/>
  <c r="BD300" i="77"/>
  <c r="BB300" i="77"/>
  <c r="AZ302" i="77"/>
  <c r="AX302" i="77"/>
  <c r="AW302" i="77"/>
  <c r="BD303" i="77"/>
  <c r="BF303" i="77"/>
  <c r="BD304" i="77"/>
  <c r="BB304" i="77"/>
  <c r="BE304" i="77"/>
  <c r="AV313" i="77"/>
  <c r="AW313" i="77"/>
  <c r="BB313" i="77"/>
  <c r="BF313" i="77"/>
  <c r="BD313" i="77"/>
  <c r="BB314" i="77"/>
  <c r="BD314" i="77"/>
  <c r="AX316" i="77"/>
  <c r="AV316" i="77"/>
  <c r="CC205" i="77"/>
  <c r="BX307" i="77"/>
  <c r="BU307" i="77"/>
  <c r="CD317" i="77"/>
  <c r="BC12" i="77"/>
  <c r="BE33" i="77"/>
  <c r="AW28" i="77"/>
  <c r="AX28" i="77"/>
  <c r="AV28" i="77"/>
  <c r="AZ28" i="77"/>
  <c r="BF32" i="77"/>
  <c r="AY32" i="77" s="1"/>
  <c r="DG32" i="77" s="1"/>
  <c r="BD32" i="77"/>
  <c r="AX79" i="77"/>
  <c r="DF79" i="77" s="1"/>
  <c r="BF79" i="77"/>
  <c r="AX82" i="77"/>
  <c r="DF82" i="77" s="1"/>
  <c r="DL82" i="77" s="1"/>
  <c r="BE82" i="77"/>
  <c r="BB86" i="77"/>
  <c r="BF88" i="77"/>
  <c r="AY88" i="77" s="1"/>
  <c r="DG88" i="77" s="1"/>
  <c r="DM88" i="77" s="1"/>
  <c r="AW90" i="77"/>
  <c r="BB98" i="77"/>
  <c r="AZ282" i="77"/>
  <c r="AV282" i="77"/>
  <c r="BC284" i="77"/>
  <c r="BD284" i="77"/>
  <c r="BB287" i="77"/>
  <c r="BE287" i="77"/>
  <c r="BD288" i="77"/>
  <c r="BB288" i="77"/>
  <c r="AW290" i="77"/>
  <c r="AX290" i="77"/>
  <c r="AV290" i="77"/>
  <c r="BC290" i="77"/>
  <c r="BB291" i="77"/>
  <c r="BD291" i="77"/>
  <c r="CB286" i="77"/>
  <c r="CF292" i="77"/>
  <c r="CC296" i="77"/>
  <c r="BV23" i="77"/>
  <c r="BR23" i="77"/>
  <c r="BD42" i="77"/>
  <c r="BE42" i="77"/>
  <c r="BB52" i="77"/>
  <c r="BC57" i="77"/>
  <c r="CW63" i="77"/>
  <c r="AZ70" i="77"/>
  <c r="AV70" i="77"/>
  <c r="AW70" i="77"/>
  <c r="BB70" i="77"/>
  <c r="BE70" i="77"/>
  <c r="BD98" i="77"/>
  <c r="AX190" i="77"/>
  <c r="AV190" i="77"/>
  <c r="AZ196" i="77"/>
  <c r="AV196" i="77"/>
  <c r="AW196" i="77"/>
  <c r="AV199" i="77"/>
  <c r="AZ199" i="77"/>
  <c r="DB199" i="77"/>
  <c r="BD202" i="77"/>
  <c r="BB202" i="77"/>
  <c r="BF202" i="77"/>
  <c r="BB205" i="77"/>
  <c r="BE205" i="77"/>
  <c r="BC205" i="77"/>
  <c r="AZ274" i="77"/>
  <c r="AW274" i="77"/>
  <c r="AV274" i="77"/>
  <c r="AX274" i="77"/>
  <c r="BC277" i="77"/>
  <c r="BF278" i="77"/>
  <c r="BF279" i="77"/>
  <c r="BD286" i="77"/>
  <c r="BE289" i="77"/>
  <c r="AV322" i="77"/>
  <c r="AW322" i="77"/>
  <c r="BB331" i="77"/>
  <c r="BC331" i="77"/>
  <c r="BX258" i="77"/>
  <c r="BZ277" i="77"/>
  <c r="BR277" i="77"/>
  <c r="BX281" i="77"/>
  <c r="BV281" i="77"/>
  <c r="CE334" i="77"/>
  <c r="AS334" i="77"/>
  <c r="AX24" i="77"/>
  <c r="DF24" i="77"/>
  <c r="AW24" i="77"/>
  <c r="AZ24" i="77"/>
  <c r="DH24" i="77" s="1"/>
  <c r="BE24" i="77"/>
  <c r="AW25" i="77"/>
  <c r="AZ25" i="77"/>
  <c r="DH25" i="77" s="1"/>
  <c r="BC25" i="77"/>
  <c r="BE25" i="77"/>
  <c r="BE27" i="77"/>
  <c r="BB27" i="77"/>
  <c r="BB28" i="77"/>
  <c r="AV31" i="77"/>
  <c r="AZ31" i="77"/>
  <c r="BB31" i="77"/>
  <c r="BE31" i="77"/>
  <c r="BD31" i="77"/>
  <c r="BC31" i="77"/>
  <c r="AY31" i="77"/>
  <c r="BC32" i="77"/>
  <c r="BC35" i="77"/>
  <c r="BB35" i="77"/>
  <c r="AZ42" i="77"/>
  <c r="AV42" i="77"/>
  <c r="BB45" i="77"/>
  <c r="BC45" i="77"/>
  <c r="AX50" i="77"/>
  <c r="AV50" i="77"/>
  <c r="AV55" i="77"/>
  <c r="AX55" i="77"/>
  <c r="AZ55" i="77"/>
  <c r="DH55" i="77"/>
  <c r="AV56" i="77"/>
  <c r="AX56" i="77"/>
  <c r="DF56" i="77"/>
  <c r="AW131" i="77"/>
  <c r="AV131" i="77"/>
  <c r="AX131" i="77"/>
  <c r="AV185" i="77"/>
  <c r="AZ185" i="77"/>
  <c r="AX185" i="77"/>
  <c r="BF185" i="77"/>
  <c r="BC187" i="77"/>
  <c r="BB187" i="77"/>
  <c r="BF187" i="77"/>
  <c r="BD188" i="77"/>
  <c r="BE188" i="77"/>
  <c r="BB193" i="77"/>
  <c r="BD193" i="77"/>
  <c r="BC194" i="77"/>
  <c r="AV216" i="77"/>
  <c r="AZ216" i="77"/>
  <c r="AW216" i="77"/>
  <c r="AX216" i="77"/>
  <c r="BB217" i="77"/>
  <c r="BC218" i="77"/>
  <c r="AX226" i="77"/>
  <c r="AX230" i="77"/>
  <c r="BB230" i="77"/>
  <c r="BC231" i="77"/>
  <c r="BD231" i="77"/>
  <c r="BC234" i="77"/>
  <c r="BB234" i="77"/>
  <c r="AZ248" i="77"/>
  <c r="AW248" i="77"/>
  <c r="AV248" i="77"/>
  <c r="BE259" i="77"/>
  <c r="AX320" i="77"/>
  <c r="AV320" i="77"/>
  <c r="AZ320" i="77"/>
  <c r="AW320" i="77"/>
  <c r="BB323" i="77"/>
  <c r="BF323" i="77"/>
  <c r="BB329" i="77"/>
  <c r="BY211" i="77"/>
  <c r="AS256" i="77"/>
  <c r="CB309" i="77"/>
  <c r="AS309" i="77"/>
  <c r="BE41" i="77"/>
  <c r="AW123" i="77"/>
  <c r="BF195" i="77"/>
  <c r="AX237" i="77"/>
  <c r="AW237" i="77"/>
  <c r="AZ277" i="77"/>
  <c r="AW277" i="77"/>
  <c r="AV296" i="77"/>
  <c r="BB315" i="77"/>
  <c r="AV332" i="77"/>
  <c r="AZ332" i="77"/>
  <c r="BD36" i="77"/>
  <c r="AV105" i="77"/>
  <c r="AW105" i="77"/>
  <c r="AV107" i="77"/>
  <c r="AW107" i="77"/>
  <c r="AZ108" i="77"/>
  <c r="AV108" i="77"/>
  <c r="DD186" i="77"/>
  <c r="DC186" i="77"/>
  <c r="BD191" i="77"/>
  <c r="BD208" i="77"/>
  <c r="AV234" i="77"/>
  <c r="AX234" i="77"/>
  <c r="BF265" i="77"/>
  <c r="AX272" i="77"/>
  <c r="AW272" i="77"/>
  <c r="BF311" i="77"/>
  <c r="AW318" i="77"/>
  <c r="AV318" i="77"/>
  <c r="AX165" i="77"/>
  <c r="DF165" i="77" s="1"/>
  <c r="AV30" i="77"/>
  <c r="AX30" i="77"/>
  <c r="AX170" i="77"/>
  <c r="BD124" i="77"/>
  <c r="BY236" i="77"/>
  <c r="CD265" i="77"/>
  <c r="CA105" i="77"/>
  <c r="BR105" i="77" s="1"/>
  <c r="AS105" i="77"/>
  <c r="AS87" i="77"/>
  <c r="CU87" i="77" s="1"/>
  <c r="DH124" i="77"/>
  <c r="AZ256" i="77"/>
  <c r="AV256" i="77"/>
  <c r="AZ263" i="77"/>
  <c r="AW263" i="77"/>
  <c r="AX263" i="77"/>
  <c r="AX266" i="77"/>
  <c r="AW266" i="77"/>
  <c r="AX283" i="77"/>
  <c r="AW283" i="77"/>
  <c r="AW300" i="77"/>
  <c r="AX300" i="77"/>
  <c r="AZ306" i="77"/>
  <c r="AV306" i="77"/>
  <c r="BE306" i="77"/>
  <c r="BF306" i="77"/>
  <c r="AW326" i="77"/>
  <c r="AX326" i="77"/>
  <c r="BD334" i="77"/>
  <c r="BF334" i="77"/>
  <c r="BZ226" i="77"/>
  <c r="AS226" i="77"/>
  <c r="CC260" i="77"/>
  <c r="AS260" i="77"/>
  <c r="BX243" i="77"/>
  <c r="BZ244" i="77"/>
  <c r="BU244" i="77" s="1"/>
  <c r="DF57" i="77"/>
  <c r="AW57" i="77"/>
  <c r="AW91" i="77"/>
  <c r="AZ91" i="77"/>
  <c r="DH91" i="77" s="1"/>
  <c r="AV195" i="77"/>
  <c r="AW195" i="77"/>
  <c r="BX315" i="77"/>
  <c r="BU315" i="77" s="1"/>
  <c r="BE8" i="77"/>
  <c r="BC10" i="77"/>
  <c r="BC27" i="77"/>
  <c r="BD35" i="77"/>
  <c r="BE50" i="77"/>
  <c r="BD70" i="77"/>
  <c r="BC280" i="77"/>
  <c r="BE288" i="77"/>
  <c r="BE334" i="77"/>
  <c r="CW17" i="77"/>
  <c r="AV119" i="77"/>
  <c r="BF233" i="77"/>
  <c r="BD234" i="77"/>
  <c r="BB236" i="77"/>
  <c r="BD238" i="77"/>
  <c r="BD239" i="77"/>
  <c r="BB242" i="77"/>
  <c r="BF245" i="77"/>
  <c r="BD246" i="77"/>
  <c r="AW304" i="77"/>
  <c r="BD273" i="77"/>
  <c r="BE336" i="77"/>
  <c r="BE34" i="77"/>
  <c r="BB112" i="77"/>
  <c r="BF124" i="77"/>
  <c r="BC125" i="77"/>
  <c r="AV19" i="77"/>
  <c r="BU23" i="77"/>
  <c r="BD78" i="77"/>
  <c r="AS68" i="77"/>
  <c r="BB158" i="77"/>
  <c r="BF43" i="77"/>
  <c r="AX77" i="77"/>
  <c r="DF77" i="77"/>
  <c r="AZ77" i="77"/>
  <c r="DH77" i="77" s="1"/>
  <c r="CT92" i="77"/>
  <c r="AZ92" i="77"/>
  <c r="DH92" i="77" s="1"/>
  <c r="DN92" i="77" s="1"/>
  <c r="AX95" i="77"/>
  <c r="DF95" i="77" s="1"/>
  <c r="DL95" i="77" s="1"/>
  <c r="AV95" i="77"/>
  <c r="AW95" i="77"/>
  <c r="AZ213" i="77"/>
  <c r="AX213" i="77"/>
  <c r="AW213" i="77"/>
  <c r="BD216" i="77"/>
  <c r="BC216" i="77"/>
  <c r="AV220" i="77"/>
  <c r="AW220" i="77"/>
  <c r="BF221" i="77"/>
  <c r="BB221" i="77"/>
  <c r="BF222" i="77"/>
  <c r="BC222" i="77"/>
  <c r="BE223" i="77"/>
  <c r="AY223" i="77" s="1"/>
  <c r="BF223" i="77"/>
  <c r="BC223" i="77"/>
  <c r="BE224" i="77"/>
  <c r="BD224" i="77"/>
  <c r="BB224" i="77"/>
  <c r="BC225" i="77"/>
  <c r="BF225" i="77"/>
  <c r="BF226" i="77"/>
  <c r="BE226" i="77"/>
  <c r="BD228" i="77"/>
  <c r="BE228" i="77"/>
  <c r="BD229" i="77"/>
  <c r="BE229" i="77"/>
  <c r="BE230" i="77"/>
  <c r="BF230" i="77"/>
  <c r="BC230" i="77"/>
  <c r="AX289" i="77"/>
  <c r="AW289" i="77"/>
  <c r="AV289" i="77"/>
  <c r="AZ289" i="77"/>
  <c r="BB289" i="77"/>
  <c r="BC289" i="77"/>
  <c r="BD289" i="77"/>
  <c r="BC291" i="77"/>
  <c r="BE291" i="77"/>
  <c r="BE293" i="77"/>
  <c r="BB293" i="77"/>
  <c r="BF293" i="77"/>
  <c r="AW296" i="77"/>
  <c r="AX296" i="77"/>
  <c r="BD297" i="77"/>
  <c r="BF297" i="77"/>
  <c r="BC298" i="77"/>
  <c r="BE298" i="77"/>
  <c r="CA215" i="77"/>
  <c r="AS215" i="77"/>
  <c r="AS233" i="77"/>
  <c r="BX238" i="77"/>
  <c r="BV238" i="77" s="1"/>
  <c r="AS242" i="77"/>
  <c r="BE216" i="77"/>
  <c r="BD230" i="77"/>
  <c r="AV230" i="77"/>
  <c r="BF217" i="77"/>
  <c r="BE292" i="77"/>
  <c r="BF290" i="77"/>
  <c r="AX90" i="77"/>
  <c r="DF90" i="77"/>
  <c r="AW79" i="77"/>
  <c r="BD298" i="77"/>
  <c r="AX293" i="77"/>
  <c r="BF292" i="77"/>
  <c r="BF227" i="77"/>
  <c r="BE225" i="77"/>
  <c r="BD221" i="77"/>
  <c r="BD220" i="77"/>
  <c r="BD219" i="77"/>
  <c r="AX91" i="77"/>
  <c r="DF91" i="77"/>
  <c r="BD222" i="77"/>
  <c r="BD223" i="77"/>
  <c r="BB226" i="77"/>
  <c r="BE290" i="77"/>
  <c r="BE227" i="77"/>
  <c r="AY227" i="77" s="1"/>
  <c r="BC297" i="77"/>
  <c r="BF228" i="77"/>
  <c r="BB228" i="77"/>
  <c r="AZ217" i="77"/>
  <c r="BF296" i="77"/>
  <c r="BC295" i="77"/>
  <c r="AZ296" i="77"/>
  <c r="AZ230" i="77"/>
  <c r="AW226" i="77"/>
  <c r="BF291" i="77"/>
  <c r="BB290" i="77"/>
  <c r="AZ79" i="77"/>
  <c r="BB298" i="77"/>
  <c r="BE294" i="77"/>
  <c r="AV293" i="77"/>
  <c r="BC226" i="77"/>
  <c r="BB219" i="77"/>
  <c r="BE218" i="77"/>
  <c r="BD217" i="77"/>
  <c r="AZ95" i="77"/>
  <c r="BE296" i="77"/>
  <c r="BB225" i="77"/>
  <c r="BB216" i="77"/>
  <c r="AX217" i="77"/>
  <c r="BF224" i="77"/>
  <c r="BC219" i="77"/>
  <c r="AX220" i="77"/>
  <c r="BB294" i="77"/>
  <c r="BD292" i="77"/>
  <c r="BF295" i="77"/>
  <c r="AW77" i="77"/>
  <c r="BV308" i="77"/>
  <c r="BB227" i="77"/>
  <c r="AV213" i="77"/>
  <c r="BZ259" i="77"/>
  <c r="BT259" i="77"/>
  <c r="BY273" i="77"/>
  <c r="BR273" i="77"/>
  <c r="BY325" i="77"/>
  <c r="AV14" i="77"/>
  <c r="AX14" i="77"/>
  <c r="AZ14" i="77"/>
  <c r="CW80" i="77"/>
  <c r="BB48" i="77"/>
  <c r="AX110" i="77"/>
  <c r="AZ110" i="77"/>
  <c r="AW110" i="77"/>
  <c r="BB106" i="77"/>
  <c r="AY106" i="77" s="1"/>
  <c r="BC106" i="77"/>
  <c r="BB46" i="77"/>
  <c r="BC46" i="77"/>
  <c r="BY101" i="77"/>
  <c r="BX74" i="77"/>
  <c r="BY61" i="77"/>
  <c r="AS61" i="77"/>
  <c r="BZ27" i="77"/>
  <c r="AS27" i="77"/>
  <c r="CB34" i="77"/>
  <c r="BV34" i="77"/>
  <c r="AS34" i="77"/>
  <c r="BC85" i="77"/>
  <c r="BE85" i="77"/>
  <c r="BD128" i="77"/>
  <c r="AX125" i="77"/>
  <c r="DF125" i="77" s="1"/>
  <c r="AW125" i="77"/>
  <c r="AZ125" i="77"/>
  <c r="DH125" i="77"/>
  <c r="AV125" i="77"/>
  <c r="BE19" i="77"/>
  <c r="BC19" i="77"/>
  <c r="BZ73" i="77"/>
  <c r="BV73" i="77" s="1"/>
  <c r="AS73" i="77"/>
  <c r="AX23" i="77"/>
  <c r="AV23" i="77"/>
  <c r="AZ106" i="77"/>
  <c r="AW106" i="77"/>
  <c r="BE167" i="77"/>
  <c r="CC176" i="77"/>
  <c r="AS176" i="77"/>
  <c r="AX6" i="77"/>
  <c r="DF6" i="77" s="1"/>
  <c r="AV6" i="77"/>
  <c r="BC7" i="77"/>
  <c r="BF7" i="77"/>
  <c r="AW8" i="77"/>
  <c r="AZ8" i="77"/>
  <c r="AZ10" i="77"/>
  <c r="DH10" i="77" s="1"/>
  <c r="AX10" i="77"/>
  <c r="AX31" i="77"/>
  <c r="AW31" i="77"/>
  <c r="AZ32" i="77"/>
  <c r="AX32" i="77"/>
  <c r="DF32" i="77" s="1"/>
  <c r="AW50" i="77"/>
  <c r="AZ50" i="77"/>
  <c r="AW260" i="77"/>
  <c r="AZ260" i="77"/>
  <c r="AV260" i="77"/>
  <c r="AV264" i="77"/>
  <c r="AX264" i="77"/>
  <c r="AV280" i="77"/>
  <c r="AZ280" i="77"/>
  <c r="AX280" i="77"/>
  <c r="BE128" i="77"/>
  <c r="AS158" i="77"/>
  <c r="AV232" i="77"/>
  <c r="AZ232" i="77"/>
  <c r="AZ239" i="77"/>
  <c r="AV239" i="77"/>
  <c r="AW243" i="77"/>
  <c r="AV243" i="77"/>
  <c r="AV246" i="77"/>
  <c r="AZ246" i="77"/>
  <c r="AZ299" i="77"/>
  <c r="AX299" i="77"/>
  <c r="AX335" i="77"/>
  <c r="AW335" i="77"/>
  <c r="AZ335" i="77"/>
  <c r="BF16" i="77"/>
  <c r="BD227" i="77"/>
  <c r="BC229" i="77"/>
  <c r="AV277" i="77"/>
  <c r="AX277" i="77"/>
  <c r="AX303" i="77"/>
  <c r="AZ303" i="77"/>
  <c r="AV303" i="77"/>
  <c r="BF329" i="77"/>
  <c r="BF335" i="77"/>
  <c r="BF67" i="77"/>
  <c r="BD92" i="77"/>
  <c r="AZ276" i="77"/>
  <c r="AV276" i="77"/>
  <c r="AW286" i="77"/>
  <c r="AV286" i="77"/>
  <c r="BE14" i="77"/>
  <c r="T139" i="77"/>
  <c r="T140" i="77"/>
  <c r="BF8" i="77"/>
  <c r="BE66" i="77"/>
  <c r="AV82" i="77"/>
  <c r="CW88" i="77"/>
  <c r="CW104" i="77"/>
  <c r="CW111" i="77"/>
  <c r="BD315" i="77"/>
  <c r="BB34" i="77"/>
  <c r="BF190" i="77"/>
  <c r="BE195" i="77"/>
  <c r="BE197" i="77"/>
  <c r="BB210" i="77"/>
  <c r="BC238" i="77"/>
  <c r="BD241" i="77"/>
  <c r="BC299" i="77"/>
  <c r="BB125" i="77"/>
  <c r="AX64" i="77"/>
  <c r="DF64" i="77" s="1"/>
  <c r="DL64" i="77" s="1"/>
  <c r="AW67" i="77"/>
  <c r="AF136" i="77"/>
  <c r="BB43" i="77"/>
  <c r="BF92" i="77"/>
  <c r="BC43" i="77"/>
  <c r="BB19" i="77"/>
  <c r="BE67" i="77"/>
  <c r="T136" i="77"/>
  <c r="BC67" i="77"/>
  <c r="AV64" i="77"/>
  <c r="AB136" i="77"/>
  <c r="X136" i="77"/>
  <c r="BE92" i="77"/>
  <c r="AW93" i="77"/>
  <c r="BF19" i="77"/>
  <c r="AS92" i="77"/>
  <c r="CU92" i="77" s="1"/>
  <c r="BD67" i="77"/>
  <c r="AW19" i="77"/>
  <c r="BD43" i="77"/>
  <c r="AX43" i="77"/>
  <c r="CA67" i="77"/>
  <c r="BT67" i="77" s="1"/>
  <c r="BC23" i="77"/>
  <c r="BD23" i="77"/>
  <c r="AZ112" i="77"/>
  <c r="DH112" i="77"/>
  <c r="DN112" i="77" s="1"/>
  <c r="AX112" i="77"/>
  <c r="CT87" i="77"/>
  <c r="AB139" i="77"/>
  <c r="AX19" i="77"/>
  <c r="DF19" i="77" s="1"/>
  <c r="DL19" i="77" s="1"/>
  <c r="AS23" i="77"/>
  <c r="BD19" i="77"/>
  <c r="AX73" i="77"/>
  <c r="DF73" i="77"/>
  <c r="DL73" i="77"/>
  <c r="AX51" i="77"/>
  <c r="BE52" i="77"/>
  <c r="BD52" i="77"/>
  <c r="BC52" i="77"/>
  <c r="BB53" i="77"/>
  <c r="BD53" i="77"/>
  <c r="BE53" i="77"/>
  <c r="BC53" i="77"/>
  <c r="AX54" i="77"/>
  <c r="CZ54" i="77" s="1"/>
  <c r="BE54" i="77"/>
  <c r="BC54" i="77"/>
  <c r="BB55" i="77"/>
  <c r="BF55" i="77"/>
  <c r="BE55" i="77"/>
  <c r="BD55" i="77"/>
  <c r="BB56" i="77"/>
  <c r="BF56" i="77"/>
  <c r="BC56" i="77"/>
  <c r="BE56" i="77"/>
  <c r="BD56" i="77"/>
  <c r="BB57" i="77"/>
  <c r="BE57" i="77"/>
  <c r="BD57" i="77"/>
  <c r="BD58" i="77"/>
  <c r="BF58" i="77"/>
  <c r="BB58" i="77"/>
  <c r="BC58" i="77"/>
  <c r="AX59" i="77"/>
  <c r="DF59" i="77" s="1"/>
  <c r="AZ59" i="77"/>
  <c r="DH59" i="77" s="1"/>
  <c r="AV59" i="77"/>
  <c r="AW59" i="77"/>
  <c r="BF59" i="77"/>
  <c r="BB59" i="77"/>
  <c r="BC59" i="77"/>
  <c r="BE59" i="77"/>
  <c r="BD59" i="77"/>
  <c r="BF60" i="77"/>
  <c r="AZ61" i="77"/>
  <c r="DH61" i="77" s="1"/>
  <c r="AW61" i="77"/>
  <c r="AX61" i="77"/>
  <c r="DF61" i="77" s="1"/>
  <c r="AV61" i="77"/>
  <c r="BE61" i="77"/>
  <c r="BC61" i="77"/>
  <c r="BD61" i="77"/>
  <c r="BF61" i="77"/>
  <c r="AX62" i="77"/>
  <c r="DF62" i="77"/>
  <c r="AZ62" i="77"/>
  <c r="AW62" i="77"/>
  <c r="AV62" i="77"/>
  <c r="BF62" i="77"/>
  <c r="BD62" i="77"/>
  <c r="BC62" i="77"/>
  <c r="BE62" i="77"/>
  <c r="CT63" i="77"/>
  <c r="AW63" i="77"/>
  <c r="CY63" i="77"/>
  <c r="AZ63" i="77"/>
  <c r="DH63" i="77" s="1"/>
  <c r="AX63" i="77"/>
  <c r="CZ63" i="77" s="1"/>
  <c r="AV63" i="77"/>
  <c r="CX63" i="77"/>
  <c r="BD63" i="77"/>
  <c r="BC63" i="77"/>
  <c r="BB63" i="77"/>
  <c r="BE63" i="77"/>
  <c r="AW65" i="77"/>
  <c r="AZ65" i="77"/>
  <c r="AV65" i="77"/>
  <c r="AX65" i="77"/>
  <c r="DF65" i="77" s="1"/>
  <c r="BF65" i="77"/>
  <c r="BD65" i="77"/>
  <c r="BB65" i="77"/>
  <c r="BC65" i="77"/>
  <c r="AZ75" i="77"/>
  <c r="DN75" i="77"/>
  <c r="AV75" i="77"/>
  <c r="AX75" i="77"/>
  <c r="DF75" i="77"/>
  <c r="DL75" i="77"/>
  <c r="BB75" i="77"/>
  <c r="BF75" i="77"/>
  <c r="BC75" i="77"/>
  <c r="BD75" i="77"/>
  <c r="BE77" i="77"/>
  <c r="BD77" i="77"/>
  <c r="BE79" i="77"/>
  <c r="BD79" i="77"/>
  <c r="BB79" i="77"/>
  <c r="BD82" i="77"/>
  <c r="BD83" i="77"/>
  <c r="BF86" i="77"/>
  <c r="BC86" i="77"/>
  <c r="BD86" i="77"/>
  <c r="BE88" i="77"/>
  <c r="BD88" i="77"/>
  <c r="BC88" i="77"/>
  <c r="BD90" i="77"/>
  <c r="BB90" i="77"/>
  <c r="BC90" i="77"/>
  <c r="BF90" i="77"/>
  <c r="BC91" i="77"/>
  <c r="BD91" i="77"/>
  <c r="BE91" i="77"/>
  <c r="BF91" i="77"/>
  <c r="BB91" i="77"/>
  <c r="BC93" i="77"/>
  <c r="BF93" i="77"/>
  <c r="BE93" i="77"/>
  <c r="BB93" i="77"/>
  <c r="BD93" i="77"/>
  <c r="BB95" i="77"/>
  <c r="AY95" i="77" s="1"/>
  <c r="BF95" i="77"/>
  <c r="BD95" i="77"/>
  <c r="BC96" i="77"/>
  <c r="BD96" i="77"/>
  <c r="BE96" i="77"/>
  <c r="BF96" i="77"/>
  <c r="BD97" i="77"/>
  <c r="BF97" i="77"/>
  <c r="BE97" i="77"/>
  <c r="BC97" i="77"/>
  <c r="BB97" i="77"/>
  <c r="BF98" i="77"/>
  <c r="BE98" i="77"/>
  <c r="BC98" i="77"/>
  <c r="BB101" i="77"/>
  <c r="BD103" i="77"/>
  <c r="BB103" i="77"/>
  <c r="BE103" i="77"/>
  <c r="BC103" i="77"/>
  <c r="BF104" i="77"/>
  <c r="BB104" i="77"/>
  <c r="BC104" i="77"/>
  <c r="BC105" i="77"/>
  <c r="BE105" i="77"/>
  <c r="BD105" i="77"/>
  <c r="BF105" i="77"/>
  <c r="BB105" i="77"/>
  <c r="BB107" i="77"/>
  <c r="BC107" i="77"/>
  <c r="BF107" i="77"/>
  <c r="BD107" i="77"/>
  <c r="BD108" i="77"/>
  <c r="BF108" i="77"/>
  <c r="BC108" i="77"/>
  <c r="BB108" i="77"/>
  <c r="BE108" i="77"/>
  <c r="BE111" i="77"/>
  <c r="BD111" i="77"/>
  <c r="BC111" i="77"/>
  <c r="AY111" i="77" s="1"/>
  <c r="BE113" i="77"/>
  <c r="BC113" i="77"/>
  <c r="BD113" i="77"/>
  <c r="BB113" i="77"/>
  <c r="AX115" i="77"/>
  <c r="BF115" i="77"/>
  <c r="BB115" i="77"/>
  <c r="BD115" i="77"/>
  <c r="BE115" i="77"/>
  <c r="BC115" i="77"/>
  <c r="BC116" i="77"/>
  <c r="BF116" i="77"/>
  <c r="BE116" i="77"/>
  <c r="BD116" i="77"/>
  <c r="BD117" i="77"/>
  <c r="BE117" i="77"/>
  <c r="BB117" i="77"/>
  <c r="BC117" i="77"/>
  <c r="BE118" i="77"/>
  <c r="BF118" i="77"/>
  <c r="BB118" i="77"/>
  <c r="BD119" i="77"/>
  <c r="BE119" i="77"/>
  <c r="BB119" i="77"/>
  <c r="AY119" i="77"/>
  <c r="BB120" i="77"/>
  <c r="BC120" i="77"/>
  <c r="BC121" i="77"/>
  <c r="BE121" i="77"/>
  <c r="BD121" i="77"/>
  <c r="AX122" i="77"/>
  <c r="DF122" i="77"/>
  <c r="DL122" i="77"/>
  <c r="BD122" i="77"/>
  <c r="BC122" i="77"/>
  <c r="BE122" i="77"/>
  <c r="BB122" i="77"/>
  <c r="BE123" i="77"/>
  <c r="BC123" i="77"/>
  <c r="BC129" i="77"/>
  <c r="BD129" i="77"/>
  <c r="BE131" i="77"/>
  <c r="BF131" i="77"/>
  <c r="BD131" i="77"/>
  <c r="AW199" i="77"/>
  <c r="AX199" i="77"/>
  <c r="BE199" i="77"/>
  <c r="BF199" i="77"/>
  <c r="BD199" i="77"/>
  <c r="BB199" i="77"/>
  <c r="BC199" i="77"/>
  <c r="BE200" i="77"/>
  <c r="BD200" i="77"/>
  <c r="BF200" i="77"/>
  <c r="BC200" i="77"/>
  <c r="AW212" i="77"/>
  <c r="AX212" i="77"/>
  <c r="AZ212" i="77"/>
  <c r="AV212" i="77"/>
  <c r="BC212" i="77"/>
  <c r="BF212" i="77"/>
  <c r="BB212" i="77"/>
  <c r="BF213" i="77"/>
  <c r="BD213" i="77"/>
  <c r="BE213" i="77"/>
  <c r="BD214" i="77"/>
  <c r="BB214" i="77"/>
  <c r="BF214" i="77"/>
  <c r="BE214" i="77"/>
  <c r="AV215" i="77"/>
  <c r="AW215" i="77"/>
  <c r="AX215" i="77"/>
  <c r="BE215" i="77"/>
  <c r="BC215" i="77"/>
  <c r="BB215" i="77"/>
  <c r="BC260" i="77"/>
  <c r="BE260" i="77"/>
  <c r="AV261" i="77"/>
  <c r="AW261" i="77"/>
  <c r="AX261" i="77"/>
  <c r="BC261" i="77"/>
  <c r="BF261" i="77"/>
  <c r="BE261" i="77"/>
  <c r="BE262" i="77"/>
  <c r="BD262" i="77"/>
  <c r="BB262" i="77"/>
  <c r="BC262" i="77"/>
  <c r="BF263" i="77"/>
  <c r="BB263" i="77"/>
  <c r="BD263" i="77"/>
  <c r="BE263" i="77"/>
  <c r="BD264" i="77"/>
  <c r="BC264" i="77"/>
  <c r="BE264" i="77"/>
  <c r="BB264" i="77"/>
  <c r="BF264" i="77"/>
  <c r="BB265" i="77"/>
  <c r="AY265" i="77" s="1"/>
  <c r="BC265" i="77"/>
  <c r="BE265" i="77"/>
  <c r="BD265" i="77"/>
  <c r="BD266" i="77"/>
  <c r="BC266" i="77"/>
  <c r="AW267" i="77"/>
  <c r="AZ267" i="77"/>
  <c r="AV267" i="77"/>
  <c r="AX267" i="77"/>
  <c r="BF267" i="77"/>
  <c r="BD267" i="77"/>
  <c r="BB267" i="77"/>
  <c r="BC267" i="77"/>
  <c r="BE267" i="77"/>
  <c r="AZ81" i="77"/>
  <c r="AW81" i="77"/>
  <c r="AV81" i="77"/>
  <c r="BE81" i="77"/>
  <c r="BD81" i="77"/>
  <c r="BB81" i="77"/>
  <c r="BC81" i="77"/>
  <c r="BF81" i="77"/>
  <c r="BB268" i="77"/>
  <c r="BD268" i="77"/>
  <c r="BC268" i="77"/>
  <c r="BE268" i="77"/>
  <c r="BB269" i="77"/>
  <c r="BC269" i="77"/>
  <c r="BD269" i="77"/>
  <c r="BF269" i="77"/>
  <c r="BD270" i="77"/>
  <c r="BB270" i="77"/>
  <c r="AY270" i="77" s="1"/>
  <c r="BE270" i="77"/>
  <c r="BF271" i="77"/>
  <c r="BE271" i="77"/>
  <c r="BD275" i="77"/>
  <c r="BB275" i="77"/>
  <c r="BE275" i="77"/>
  <c r="BC276" i="77"/>
  <c r="BE276" i="77"/>
  <c r="BB276" i="77"/>
  <c r="BD276" i="77"/>
  <c r="BE277" i="77"/>
  <c r="BD277" i="77"/>
  <c r="BB277" i="77"/>
  <c r="BF277" i="77"/>
  <c r="BC278" i="77"/>
  <c r="BE278" i="77"/>
  <c r="BB278" i="77"/>
  <c r="BD278" i="77"/>
  <c r="AV279" i="77"/>
  <c r="AX279" i="77"/>
  <c r="AW279" i="77"/>
  <c r="AZ279" i="77"/>
  <c r="BC279" i="77"/>
  <c r="BB279" i="77"/>
  <c r="BD279" i="77"/>
  <c r="BE279" i="77"/>
  <c r="BF280" i="77"/>
  <c r="BB280" i="77"/>
  <c r="BD280" i="77"/>
  <c r="BE280" i="77"/>
  <c r="BD281" i="77"/>
  <c r="BC281" i="77"/>
  <c r="AY281" i="77" s="1"/>
  <c r="BB281" i="77"/>
  <c r="BE281" i="77"/>
  <c r="AW282" i="77"/>
  <c r="AX282" i="77"/>
  <c r="BE282" i="77"/>
  <c r="BF282" i="77"/>
  <c r="BD282" i="77"/>
  <c r="BB282" i="77"/>
  <c r="AY282" i="77" s="1"/>
  <c r="BF283" i="77"/>
  <c r="BD283" i="77"/>
  <c r="BE283" i="77"/>
  <c r="BC283" i="77"/>
  <c r="BB283" i="77"/>
  <c r="BF284" i="77"/>
  <c r="BB284" i="77"/>
  <c r="BE284" i="77"/>
  <c r="AZ330" i="77"/>
  <c r="AX330" i="77"/>
  <c r="BE330" i="77"/>
  <c r="BC330" i="77"/>
  <c r="BB330" i="77"/>
  <c r="BF330" i="77"/>
  <c r="BY202" i="77"/>
  <c r="BV202" i="77"/>
  <c r="BZ210" i="77"/>
  <c r="AS210" i="77"/>
  <c r="CE213" i="77"/>
  <c r="AS225" i="77"/>
  <c r="BZ227" i="77"/>
  <c r="BX240" i="77"/>
  <c r="AS240" i="77"/>
  <c r="CF266" i="77"/>
  <c r="AS267" i="77"/>
  <c r="CE268" i="77"/>
  <c r="AS268" i="77"/>
  <c r="CE269" i="77"/>
  <c r="AS269" i="77"/>
  <c r="BY270" i="77"/>
  <c r="AS270" i="77"/>
  <c r="CE297" i="77"/>
  <c r="AS297" i="77"/>
  <c r="BZ298" i="77"/>
  <c r="AS298" i="77"/>
  <c r="BZ312" i="77"/>
  <c r="BV314" i="77"/>
  <c r="BX122" i="77"/>
  <c r="CA115" i="77"/>
  <c r="BU115" i="77" s="1"/>
  <c r="AS115" i="77"/>
  <c r="AS113" i="77"/>
  <c r="BZ110" i="77"/>
  <c r="AS110" i="77"/>
  <c r="CB109" i="77"/>
  <c r="AS109" i="77"/>
  <c r="BY80" i="77"/>
  <c r="BR80" i="77" s="1"/>
  <c r="AZ174" i="77"/>
  <c r="DH174" i="77" s="1"/>
  <c r="AW174" i="77"/>
  <c r="AX174" i="77"/>
  <c r="DF174" i="77"/>
  <c r="BF174" i="77"/>
  <c r="BB174" i="77"/>
  <c r="BE174" i="77"/>
  <c r="BD174" i="77"/>
  <c r="CE72" i="77"/>
  <c r="BV72" i="77" s="1"/>
  <c r="AS72" i="77"/>
  <c r="BB72" i="77"/>
  <c r="BC72" i="77"/>
  <c r="BE72" i="77"/>
  <c r="BF72" i="77"/>
  <c r="AZ102" i="77"/>
  <c r="Y172" i="76"/>
  <c r="AW172" i="76" s="1"/>
  <c r="AG181" i="76"/>
  <c r="AY181" i="76"/>
  <c r="AG172" i="76"/>
  <c r="AY172" i="76" s="1"/>
  <c r="AC187" i="76"/>
  <c r="AX187" i="76"/>
  <c r="AG182" i="76"/>
  <c r="AY182" i="76" s="1"/>
  <c r="AO185" i="76"/>
  <c r="BA185" i="76"/>
  <c r="Y182" i="76"/>
  <c r="AW182" i="76" s="1"/>
  <c r="AK182" i="76"/>
  <c r="AZ182" i="76"/>
  <c r="Y187" i="76"/>
  <c r="AW187" i="76" s="1"/>
  <c r="BT170" i="77"/>
  <c r="BS170" i="77"/>
  <c r="BE170" i="77"/>
  <c r="BB170" i="77"/>
  <c r="AG185" i="76"/>
  <c r="AY185" i="76" s="1"/>
  <c r="M182" i="76"/>
  <c r="AT182" i="76" s="1"/>
  <c r="BD102" i="77"/>
  <c r="BR170" i="77"/>
  <c r="BD72" i="77"/>
  <c r="AY72" i="77" s="1"/>
  <c r="DG72" i="77" s="1"/>
  <c r="BV336" i="77"/>
  <c r="AO177" i="76"/>
  <c r="BA177" i="76" s="1"/>
  <c r="AO187" i="76"/>
  <c r="BA187" i="76"/>
  <c r="V135" i="77"/>
  <c r="BD170" i="77"/>
  <c r="Q187" i="76"/>
  <c r="AU187" i="76"/>
  <c r="AV174" i="77"/>
  <c r="BF52" i="77"/>
  <c r="AZ189" i="77"/>
  <c r="AX189" i="77"/>
  <c r="AV189" i="77"/>
  <c r="AW189" i="77"/>
  <c r="AV193" i="77"/>
  <c r="AZ193" i="77"/>
  <c r="AW193" i="77"/>
  <c r="BE193" i="77"/>
  <c r="BF193" i="77"/>
  <c r="AZ238" i="77"/>
  <c r="AV238" i="77"/>
  <c r="AW259" i="77"/>
  <c r="AX259" i="77"/>
  <c r="BD260" i="77"/>
  <c r="AY260" i="77" s="1"/>
  <c r="CB222" i="77"/>
  <c r="CE69" i="77"/>
  <c r="AS66" i="77"/>
  <c r="BX31" i="77"/>
  <c r="BT31" i="77" s="1"/>
  <c r="AS31" i="77"/>
  <c r="CC25" i="77"/>
  <c r="BT25" i="77"/>
  <c r="AS25" i="77"/>
  <c r="BX24" i="77"/>
  <c r="CB17" i="77"/>
  <c r="BT17" i="77" s="1"/>
  <c r="AS17" i="77"/>
  <c r="CU17" i="77"/>
  <c r="CE12" i="77"/>
  <c r="AV186" i="77"/>
  <c r="AX186" i="77"/>
  <c r="BC186" i="77"/>
  <c r="AY186" i="77" s="1"/>
  <c r="BF186" i="77"/>
  <c r="AZ235" i="77"/>
  <c r="AW235" i="77"/>
  <c r="BD236" i="77"/>
  <c r="CD275" i="77"/>
  <c r="AS275" i="77"/>
  <c r="CE107" i="77"/>
  <c r="AV132" i="77"/>
  <c r="AZ132" i="77"/>
  <c r="AX132" i="77"/>
  <c r="AZ336" i="77"/>
  <c r="AX336" i="77"/>
  <c r="BC336" i="77"/>
  <c r="BB336" i="77"/>
  <c r="BX197" i="77"/>
  <c r="BZ241" i="77"/>
  <c r="AS264" i="77"/>
  <c r="BB11" i="77"/>
  <c r="BC77" i="77"/>
  <c r="BB77" i="77"/>
  <c r="BB96" i="77"/>
  <c r="BF103" i="77"/>
  <c r="AW108" i="77"/>
  <c r="AX108" i="77"/>
  <c r="DF108" i="77" s="1"/>
  <c r="AW206" i="77"/>
  <c r="AZ206" i="77"/>
  <c r="BC214" i="77"/>
  <c r="BE220" i="77"/>
  <c r="BD335" i="77"/>
  <c r="AS82" i="77"/>
  <c r="BB76" i="77"/>
  <c r="BF76" i="77"/>
  <c r="BC76" i="77"/>
  <c r="BY19" i="77"/>
  <c r="BE158" i="77"/>
  <c r="AV172" i="77"/>
  <c r="AX172" i="77"/>
  <c r="DF172" i="77" s="1"/>
  <c r="AZ172" i="77"/>
  <c r="DH172" i="77"/>
  <c r="BY174" i="77"/>
  <c r="AS174" i="77"/>
  <c r="AZ201" i="77"/>
  <c r="AW201" i="77"/>
  <c r="AW233" i="77"/>
  <c r="AX233" i="77"/>
  <c r="AZ233" i="77"/>
  <c r="BC257" i="77"/>
  <c r="AY257" i="77" s="1"/>
  <c r="AZ310" i="77"/>
  <c r="AV310" i="77"/>
  <c r="AX310" i="77"/>
  <c r="BX76" i="77"/>
  <c r="BV76" i="77"/>
  <c r="AS76" i="77"/>
  <c r="BD73" i="77"/>
  <c r="BE73" i="77"/>
  <c r="AZ54" i="77"/>
  <c r="AW54" i="77"/>
  <c r="BB61" i="77"/>
  <c r="BF66" i="77"/>
  <c r="BD66" i="77"/>
  <c r="BC66" i="77"/>
  <c r="AZ115" i="77"/>
  <c r="DH115" i="77" s="1"/>
  <c r="DN115" i="77" s="1"/>
  <c r="BF117" i="77"/>
  <c r="AY117" i="77" s="1"/>
  <c r="DG117" i="77" s="1"/>
  <c r="BD195" i="77"/>
  <c r="BD242" i="77"/>
  <c r="AZ284" i="77"/>
  <c r="AX284" i="77"/>
  <c r="AV89" i="77"/>
  <c r="AW89" i="77"/>
  <c r="AZ89" i="77"/>
  <c r="AW46" i="77"/>
  <c r="AX46" i="77"/>
  <c r="DF46" i="77" s="1"/>
  <c r="AZ46" i="77"/>
  <c r="BF128" i="77"/>
  <c r="BX168" i="77"/>
  <c r="BS168" i="77"/>
  <c r="BE90" i="77"/>
  <c r="BD123" i="77"/>
  <c r="BF129" i="77"/>
  <c r="BB188" i="77"/>
  <c r="BC244" i="77"/>
  <c r="BB258" i="77"/>
  <c r="BC259" i="77"/>
  <c r="BF272" i="77"/>
  <c r="BF275" i="77"/>
  <c r="BB297" i="77"/>
  <c r="BC310" i="77"/>
  <c r="CS80" i="77"/>
  <c r="BF50" i="77"/>
  <c r="BC193" i="77"/>
  <c r="BC208" i="77"/>
  <c r="BB218" i="77"/>
  <c r="BC221" i="77"/>
  <c r="BE232" i="77"/>
  <c r="BC235" i="77"/>
  <c r="BF285" i="77"/>
  <c r="BC286" i="77"/>
  <c r="BE323" i="77"/>
  <c r="BS6" i="77"/>
  <c r="BE65" i="77"/>
  <c r="AX113" i="77"/>
  <c r="AW113" i="77"/>
  <c r="AZ188" i="77"/>
  <c r="AX188" i="77"/>
  <c r="AX285" i="77"/>
  <c r="AW285" i="77"/>
  <c r="BE7" i="77"/>
  <c r="BB213" i="77"/>
  <c r="BF240" i="77"/>
  <c r="AX317" i="77"/>
  <c r="AZ317" i="77"/>
  <c r="AV317" i="77"/>
  <c r="BC327" i="77"/>
  <c r="BD12" i="77"/>
  <c r="BF24" i="77"/>
  <c r="BD45" i="77"/>
  <c r="BF53" i="77"/>
  <c r="BC55" i="77"/>
  <c r="BD64" i="77"/>
  <c r="AX96" i="77"/>
  <c r="AW96" i="77"/>
  <c r="AZ105" i="77"/>
  <c r="AX105" i="77"/>
  <c r="DF105" i="77" s="1"/>
  <c r="AZ107" i="77"/>
  <c r="AX107" i="77"/>
  <c r="CW122" i="77"/>
  <c r="BF216" i="77"/>
  <c r="BF231" i="77"/>
  <c r="BF241" i="77"/>
  <c r="BF314" i="77"/>
  <c r="AZ118" i="77"/>
  <c r="AV123" i="77"/>
  <c r="AX123" i="77"/>
  <c r="CZ123" i="77"/>
  <c r="AZ123" i="77"/>
  <c r="AZ321" i="77"/>
  <c r="AX321" i="77"/>
  <c r="BV176" i="77"/>
  <c r="DF63" i="77"/>
  <c r="CF103" i="77"/>
  <c r="AS103" i="77"/>
  <c r="AS80" i="77"/>
  <c r="CU80" i="77" s="1"/>
  <c r="CC80" i="77"/>
  <c r="CE102" i="77"/>
  <c r="AH135" i="77"/>
  <c r="AS102" i="77"/>
  <c r="BY107" i="77"/>
  <c r="CD89" i="77"/>
  <c r="AS89" i="77"/>
  <c r="CF24" i="77"/>
  <c r="BC102" i="77"/>
  <c r="BB102" i="77"/>
  <c r="BE102" i="77"/>
  <c r="AS101" i="77"/>
  <c r="AS96" i="77"/>
  <c r="BR86" i="77"/>
  <c r="BT86" i="77"/>
  <c r="CA79" i="77"/>
  <c r="AS79" i="77"/>
  <c r="CD38" i="77"/>
  <c r="AD135" i="77"/>
  <c r="CA33" i="77"/>
  <c r="R135" i="77"/>
  <c r="AS33" i="77"/>
  <c r="AW102" i="77"/>
  <c r="AX102" i="77"/>
  <c r="AV102" i="77"/>
  <c r="AS86" i="77"/>
  <c r="CF121" i="77"/>
  <c r="CF74" i="77"/>
  <c r="BR74" i="77"/>
  <c r="CC65" i="77"/>
  <c r="BU65" i="77" s="1"/>
  <c r="AS65" i="77"/>
  <c r="CD59" i="77"/>
  <c r="BR59" i="77" s="1"/>
  <c r="AS59" i="77"/>
  <c r="AW56" i="77"/>
  <c r="AZ56" i="77"/>
  <c r="DH56" i="77"/>
  <c r="BE71" i="77"/>
  <c r="BD71" i="77"/>
  <c r="AZ52" i="77"/>
  <c r="DH52" i="77" s="1"/>
  <c r="AV52" i="77"/>
  <c r="AV96" i="77"/>
  <c r="AZ96" i="77"/>
  <c r="DH96" i="77"/>
  <c r="AZ30" i="77"/>
  <c r="DH30" i="77" s="1"/>
  <c r="AW30" i="77"/>
  <c r="BF73" i="77"/>
  <c r="BD76" i="77"/>
  <c r="BE76" i="77"/>
  <c r="CC57" i="77"/>
  <c r="AS57" i="77"/>
  <c r="BD7" i="77"/>
  <c r="AY7" i="77" s="1"/>
  <c r="DG7" i="77" s="1"/>
  <c r="BE86" i="77"/>
  <c r="BC95" i="77"/>
  <c r="BC79" i="77"/>
  <c r="AZ47" i="77"/>
  <c r="DH47" i="77" s="1"/>
  <c r="AX47" i="77"/>
  <c r="BF110" i="77"/>
  <c r="AX29" i="77"/>
  <c r="BE32" i="77"/>
  <c r="BB42" i="77"/>
  <c r="BB89" i="77"/>
  <c r="BT23" i="77"/>
  <c r="AV109" i="77"/>
  <c r="AW109" i="77"/>
  <c r="BX71" i="77"/>
  <c r="DH53" i="77"/>
  <c r="DH36" i="77"/>
  <c r="J14" i="76"/>
  <c r="H315" i="76"/>
  <c r="H233" i="76"/>
  <c r="H198" i="76"/>
  <c r="K198" i="76"/>
  <c r="H197" i="76"/>
  <c r="J177" i="76"/>
  <c r="H177" i="76"/>
  <c r="J11" i="76"/>
  <c r="J34" i="76"/>
  <c r="J189" i="76"/>
  <c r="H189" i="76"/>
  <c r="J29" i="76"/>
  <c r="J52" i="76"/>
  <c r="J73" i="76"/>
  <c r="J81" i="76"/>
  <c r="J89" i="76"/>
  <c r="J97" i="76"/>
  <c r="J129" i="76"/>
  <c r="J77" i="76"/>
  <c r="J93" i="76"/>
  <c r="J112" i="76"/>
  <c r="J133" i="76"/>
  <c r="H317" i="76"/>
  <c r="K249" i="76"/>
  <c r="L249" i="76" s="1"/>
  <c r="O249" i="76"/>
  <c r="K340" i="76"/>
  <c r="L340" i="76" s="1"/>
  <c r="H212" i="76"/>
  <c r="K316" i="76"/>
  <c r="H204" i="76"/>
  <c r="H300" i="76"/>
  <c r="H326" i="76"/>
  <c r="K326" i="76"/>
  <c r="O326" i="76"/>
  <c r="H272" i="76"/>
  <c r="K272" i="76"/>
  <c r="H301" i="76"/>
  <c r="K301" i="76"/>
  <c r="O301" i="76"/>
  <c r="P301" i="76" s="1"/>
  <c r="H280" i="76"/>
  <c r="R20" i="70"/>
  <c r="P167" i="70"/>
  <c r="S167" i="70"/>
  <c r="S106" i="70"/>
  <c r="P106" i="70"/>
  <c r="N56" i="70"/>
  <c r="O56" i="70"/>
  <c r="R56" i="70"/>
  <c r="O59" i="70"/>
  <c r="R59" i="70" s="1"/>
  <c r="N59" i="70"/>
  <c r="W201" i="70"/>
  <c r="T201" i="70"/>
  <c r="S143" i="70"/>
  <c r="T143" i="70" s="1"/>
  <c r="P143" i="70"/>
  <c r="S141" i="70"/>
  <c r="W141" i="70" s="1"/>
  <c r="X141" i="70" s="1"/>
  <c r="P141" i="70"/>
  <c r="N12" i="70"/>
  <c r="L12" i="70"/>
  <c r="AT12" i="70" s="1"/>
  <c r="P196" i="70"/>
  <c r="S196" i="70"/>
  <c r="T196" i="70" s="1"/>
  <c r="BQ23" i="71"/>
  <c r="BT23" i="71"/>
  <c r="BU23" i="71"/>
  <c r="R17" i="70"/>
  <c r="P17" i="70"/>
  <c r="S17" i="70"/>
  <c r="O13" i="70"/>
  <c r="L13" i="70"/>
  <c r="AS37" i="71"/>
  <c r="AS30" i="71"/>
  <c r="N36" i="70"/>
  <c r="L36" i="70"/>
  <c r="BR26" i="71"/>
  <c r="BU26" i="71"/>
  <c r="BQ60" i="71"/>
  <c r="AS60" i="71" s="1"/>
  <c r="BR60" i="71"/>
  <c r="O72" i="70"/>
  <c r="L72" i="70"/>
  <c r="P176" i="70"/>
  <c r="S176" i="70"/>
  <c r="W176" i="70" s="1"/>
  <c r="AA176" i="70" s="1"/>
  <c r="AE176" i="70" s="1"/>
  <c r="AW45" i="70"/>
  <c r="BQ41" i="71"/>
  <c r="BS41" i="71"/>
  <c r="BT41" i="71"/>
  <c r="BR41" i="71"/>
  <c r="AT54" i="70"/>
  <c r="O54" i="70"/>
  <c r="R54" i="70"/>
  <c r="P54" i="70"/>
  <c r="AS34" i="70"/>
  <c r="K34" i="70"/>
  <c r="K37" i="70"/>
  <c r="AS37" i="70"/>
  <c r="L109" i="70"/>
  <c r="O109" i="70"/>
  <c r="P109" i="70"/>
  <c r="S203" i="70"/>
  <c r="AS11" i="70"/>
  <c r="K11" i="70"/>
  <c r="O11" i="70" s="1"/>
  <c r="S11" i="70" s="1"/>
  <c r="AT180" i="70"/>
  <c r="AS57" i="70"/>
  <c r="K57" i="70"/>
  <c r="AV45" i="70"/>
  <c r="S188" i="70"/>
  <c r="T188" i="70" s="1"/>
  <c r="N72" i="70"/>
  <c r="BU51" i="71"/>
  <c r="O36" i="70"/>
  <c r="BU63" i="71"/>
  <c r="BT63" i="71"/>
  <c r="BR63" i="71"/>
  <c r="BQ63" i="71"/>
  <c r="AS63" i="71"/>
  <c r="BS63" i="71"/>
  <c r="P107" i="70"/>
  <c r="S107" i="70"/>
  <c r="T107" i="70" s="1"/>
  <c r="BR51" i="71"/>
  <c r="BT26" i="71"/>
  <c r="BQ26" i="71"/>
  <c r="L49" i="70"/>
  <c r="N49" i="70"/>
  <c r="O45" i="70"/>
  <c r="R45" i="70"/>
  <c r="L45" i="70"/>
  <c r="O118" i="70"/>
  <c r="S118" i="70"/>
  <c r="O186" i="70"/>
  <c r="L139" i="70"/>
  <c r="O139" i="70"/>
  <c r="K32" i="70"/>
  <c r="O32" i="70"/>
  <c r="R32" i="70" s="1"/>
  <c r="AS32" i="70"/>
  <c r="AS27" i="70"/>
  <c r="K27" i="70"/>
  <c r="S200" i="70"/>
  <c r="T200" i="70" s="1"/>
  <c r="AS25" i="70"/>
  <c r="K25" i="70"/>
  <c r="AS22" i="71"/>
  <c r="S111" i="70"/>
  <c r="T111" i="70" s="1"/>
  <c r="BT38" i="71"/>
  <c r="BU38" i="71"/>
  <c r="N29" i="70"/>
  <c r="O29" i="70"/>
  <c r="L212" i="70"/>
  <c r="O212" i="70"/>
  <c r="S212" i="70" s="1"/>
  <c r="W212" i="70" s="1"/>
  <c r="AA212" i="70" s="1"/>
  <c r="AE212" i="70" s="1"/>
  <c r="AF212" i="70" s="1"/>
  <c r="P39" i="70"/>
  <c r="S39" i="70"/>
  <c r="W39" i="70" s="1"/>
  <c r="Z39" i="70" s="1"/>
  <c r="V39" i="70"/>
  <c r="R39" i="70"/>
  <c r="AT70" i="70"/>
  <c r="K58" i="70"/>
  <c r="AS58" i="70"/>
  <c r="P148" i="70"/>
  <c r="S148" i="70"/>
  <c r="BU25" i="71"/>
  <c r="BT25" i="71"/>
  <c r="BR25" i="71"/>
  <c r="BT33" i="71"/>
  <c r="BU33" i="71"/>
  <c r="BR33" i="71"/>
  <c r="AS33" i="71" s="1"/>
  <c r="L17" i="70"/>
  <c r="AT17" i="70"/>
  <c r="N17" i="70"/>
  <c r="K70" i="70"/>
  <c r="AS70" i="70"/>
  <c r="BS83" i="71"/>
  <c r="BQ83" i="71"/>
  <c r="AS83" i="71"/>
  <c r="BR83" i="71"/>
  <c r="O30" i="70"/>
  <c r="S30" i="70" s="1"/>
  <c r="BT67" i="71"/>
  <c r="BR67" i="71"/>
  <c r="AS67" i="71"/>
  <c r="O179" i="70"/>
  <c r="L179" i="70"/>
  <c r="O171" i="70"/>
  <c r="AT78" i="70"/>
  <c r="K43" i="70"/>
  <c r="L43" i="70" s="1"/>
  <c r="AT43" i="70" s="1"/>
  <c r="AS43" i="70"/>
  <c r="O224" i="70"/>
  <c r="P224" i="70"/>
  <c r="AT76" i="70"/>
  <c r="AR8" i="71"/>
  <c r="CE8" i="71"/>
  <c r="BS8" i="71" s="1"/>
  <c r="O119" i="70"/>
  <c r="P119" i="70" s="1"/>
  <c r="O193" i="70"/>
  <c r="S193" i="70" s="1"/>
  <c r="W193" i="70" s="1"/>
  <c r="P193" i="70"/>
  <c r="J16" i="76"/>
  <c r="J23" i="76"/>
  <c r="J87" i="76"/>
  <c r="J110" i="76"/>
  <c r="J99" i="76"/>
  <c r="J91" i="76"/>
  <c r="J83" i="76"/>
  <c r="J61" i="76"/>
  <c r="J43" i="76"/>
  <c r="J113" i="76"/>
  <c r="J103" i="76"/>
  <c r="J94" i="76"/>
  <c r="J86" i="76"/>
  <c r="J132" i="76"/>
  <c r="J126" i="76"/>
  <c r="J122" i="76"/>
  <c r="J115" i="76"/>
  <c r="J111" i="76"/>
  <c r="J105" i="76"/>
  <c r="J100" i="76"/>
  <c r="J96" i="76"/>
  <c r="J139" i="76"/>
  <c r="J117" i="76"/>
  <c r="J88" i="76"/>
  <c r="J82" i="76"/>
  <c r="J76" i="76"/>
  <c r="J72" i="76"/>
  <c r="J60" i="76"/>
  <c r="J53" i="76"/>
  <c r="J37" i="76"/>
  <c r="J30" i="76"/>
  <c r="J24" i="76"/>
  <c r="J80" i="76"/>
  <c r="J41" i="76"/>
  <c r="J26" i="76"/>
  <c r="J84" i="76"/>
  <c r="J78" i="76"/>
  <c r="J74" i="76"/>
  <c r="J64" i="76"/>
  <c r="J51" i="76"/>
  <c r="J39" i="76"/>
  <c r="J33" i="76"/>
  <c r="J28" i="76"/>
  <c r="J138" i="76"/>
  <c r="J38" i="76"/>
  <c r="J69" i="76"/>
  <c r="J46" i="76"/>
  <c r="J65" i="76"/>
  <c r="J116" i="76"/>
  <c r="J15" i="76"/>
  <c r="H10" i="76"/>
  <c r="L32" i="70"/>
  <c r="N32" i="70"/>
  <c r="W188" i="70"/>
  <c r="L37" i="70"/>
  <c r="AT37" i="70" s="1"/>
  <c r="Z15" i="70"/>
  <c r="R30" i="70"/>
  <c r="W200" i="70"/>
  <c r="X200" i="70"/>
  <c r="N27" i="70"/>
  <c r="W107" i="70"/>
  <c r="S109" i="70"/>
  <c r="T141" i="70"/>
  <c r="P56" i="70"/>
  <c r="S56" i="70"/>
  <c r="V56" i="70"/>
  <c r="T148" i="70"/>
  <c r="W148" i="70"/>
  <c r="AA148" i="70" s="1"/>
  <c r="AE148" i="70" s="1"/>
  <c r="S119" i="70"/>
  <c r="AA39" i="70"/>
  <c r="T39" i="70"/>
  <c r="S29" i="70"/>
  <c r="S224" i="70"/>
  <c r="S54" i="70"/>
  <c r="T17" i="70"/>
  <c r="T193" i="70"/>
  <c r="AA141" i="70"/>
  <c r="AD39" i="70"/>
  <c r="L301" i="76"/>
  <c r="L204" i="76"/>
  <c r="K195" i="76"/>
  <c r="H224" i="76"/>
  <c r="AC203" i="76"/>
  <c r="AX203" i="76" s="1"/>
  <c r="AK203" i="76"/>
  <c r="I203" i="76"/>
  <c r="AS203" i="76" s="1"/>
  <c r="M203" i="76"/>
  <c r="Q203" i="76"/>
  <c r="AU203" i="76"/>
  <c r="D207" i="76"/>
  <c r="F207" i="76"/>
  <c r="M207" i="76"/>
  <c r="I207" i="76"/>
  <c r="K207" i="76" s="1"/>
  <c r="AO207" i="76"/>
  <c r="BA207" i="76" s="1"/>
  <c r="U211" i="76"/>
  <c r="AV211" i="76" s="1"/>
  <c r="AO211" i="76"/>
  <c r="BA211" i="76" s="1"/>
  <c r="Q211" i="76"/>
  <c r="AU211" i="76"/>
  <c r="E211" i="76"/>
  <c r="G211" i="76" s="1"/>
  <c r="H211" i="76"/>
  <c r="Q215" i="76"/>
  <c r="U215" i="76"/>
  <c r="AK215" i="76"/>
  <c r="D215" i="76"/>
  <c r="AG215" i="76"/>
  <c r="AC215" i="76"/>
  <c r="I215" i="76"/>
  <c r="K215" i="76"/>
  <c r="L215" i="76"/>
  <c r="F215" i="76"/>
  <c r="AK247" i="76"/>
  <c r="D247" i="76"/>
  <c r="AC247" i="76"/>
  <c r="M247" i="76"/>
  <c r="U247" i="76"/>
  <c r="U251" i="76"/>
  <c r="Y267" i="76"/>
  <c r="F267" i="76"/>
  <c r="AK267" i="76"/>
  <c r="AG267" i="76"/>
  <c r="M267" i="76"/>
  <c r="E267" i="76"/>
  <c r="G267" i="76" s="1"/>
  <c r="K267" i="76" s="1"/>
  <c r="D267" i="76"/>
  <c r="I271" i="76"/>
  <c r="AK271" i="76"/>
  <c r="AZ271" i="76" s="1"/>
  <c r="M271" i="76"/>
  <c r="AT271" i="76" s="1"/>
  <c r="AC271" i="76"/>
  <c r="U271" i="76"/>
  <c r="AV271" i="76" s="1"/>
  <c r="E271" i="76"/>
  <c r="G271" i="76" s="1"/>
  <c r="AO271" i="76"/>
  <c r="BA271" i="76" s="1"/>
  <c r="F271" i="76"/>
  <c r="AG271" i="76"/>
  <c r="AY271" i="76"/>
  <c r="Y271" i="76"/>
  <c r="AC275" i="76"/>
  <c r="Y275" i="76"/>
  <c r="Q275" i="76"/>
  <c r="I275" i="76"/>
  <c r="E275" i="76"/>
  <c r="G275" i="76"/>
  <c r="F275" i="76"/>
  <c r="M275" i="76"/>
  <c r="U275" i="76"/>
  <c r="AG275" i="76"/>
  <c r="U279" i="76"/>
  <c r="AV279" i="76" s="1"/>
  <c r="AG279" i="76"/>
  <c r="AC279" i="76"/>
  <c r="M279" i="76"/>
  <c r="AT279" i="76"/>
  <c r="AK279" i="76"/>
  <c r="E283" i="76"/>
  <c r="G283" i="76" s="1"/>
  <c r="I283" i="76"/>
  <c r="AG283" i="76"/>
  <c r="Y283" i="76"/>
  <c r="AC319" i="76"/>
  <c r="AK319" i="76"/>
  <c r="AO319" i="76"/>
  <c r="AO323" i="76"/>
  <c r="F323" i="76"/>
  <c r="Y323" i="76"/>
  <c r="Y327" i="76"/>
  <c r="I327" i="76"/>
  <c r="K327" i="76"/>
  <c r="L327" i="76"/>
  <c r="AO193" i="76"/>
  <c r="E193" i="76"/>
  <c r="G193" i="76" s="1"/>
  <c r="AK193" i="76"/>
  <c r="I193" i="76"/>
  <c r="AC193" i="76"/>
  <c r="M193" i="76"/>
  <c r="E200" i="76"/>
  <c r="G200" i="76" s="1"/>
  <c r="H200" i="76"/>
  <c r="AG200" i="76"/>
  <c r="AY200" i="76" s="1"/>
  <c r="U200" i="76"/>
  <c r="M200" i="76"/>
  <c r="D241" i="76"/>
  <c r="U241" i="76"/>
  <c r="M241" i="76"/>
  <c r="E256" i="76"/>
  <c r="G256" i="76" s="1"/>
  <c r="U256" i="76"/>
  <c r="Q256" i="76"/>
  <c r="AC256" i="76"/>
  <c r="M256" i="76"/>
  <c r="AG256" i="76"/>
  <c r="AK256" i="76"/>
  <c r="F256" i="76"/>
  <c r="Y256" i="76"/>
  <c r="AG260" i="76"/>
  <c r="AO260" i="76"/>
  <c r="M260" i="76"/>
  <c r="Y260" i="76"/>
  <c r="AK260" i="76"/>
  <c r="I260" i="76"/>
  <c r="Q260" i="76"/>
  <c r="AC260" i="76"/>
  <c r="F260" i="76"/>
  <c r="E260" i="76"/>
  <c r="G260" i="76" s="1"/>
  <c r="D260" i="76"/>
  <c r="AG264" i="76"/>
  <c r="AO264" i="76"/>
  <c r="F264" i="76"/>
  <c r="AK264" i="76"/>
  <c r="U264" i="76"/>
  <c r="D264" i="76"/>
  <c r="Y264" i="76"/>
  <c r="M264" i="76"/>
  <c r="AC290" i="76"/>
  <c r="AX290" i="76"/>
  <c r="M290" i="76"/>
  <c r="AT290" i="76" s="1"/>
  <c r="AK294" i="76"/>
  <c r="AO294" i="76"/>
  <c r="I294" i="76"/>
  <c r="K294" i="76" s="1"/>
  <c r="Q294" i="76"/>
  <c r="F294" i="76"/>
  <c r="E294" i="76"/>
  <c r="G294" i="76" s="1"/>
  <c r="H294" i="76" s="1"/>
  <c r="D294" i="76"/>
  <c r="Y294" i="76"/>
  <c r="AG294" i="76"/>
  <c r="M294" i="76"/>
  <c r="M298" i="76"/>
  <c r="AG298" i="76"/>
  <c r="F298" i="76"/>
  <c r="I298" i="76"/>
  <c r="AO298" i="76"/>
  <c r="U298" i="76"/>
  <c r="Q298" i="76"/>
  <c r="AC298" i="76"/>
  <c r="E298" i="76"/>
  <c r="G298" i="76" s="1"/>
  <c r="AK298" i="76"/>
  <c r="M305" i="76"/>
  <c r="AC305" i="76"/>
  <c r="AO305" i="76"/>
  <c r="F305" i="76"/>
  <c r="Q305" i="76"/>
  <c r="I309" i="76"/>
  <c r="K309" i="76" s="1"/>
  <c r="U309" i="76"/>
  <c r="E309" i="76"/>
  <c r="G309" i="76"/>
  <c r="H309" i="76" s="1"/>
  <c r="M309" i="76"/>
  <c r="AK309" i="76"/>
  <c r="AC309" i="76"/>
  <c r="Q309" i="76"/>
  <c r="AG309" i="76"/>
  <c r="F309" i="76"/>
  <c r="Q313" i="76"/>
  <c r="I313" i="76"/>
  <c r="F313" i="76"/>
  <c r="M313" i="76"/>
  <c r="U313" i="76"/>
  <c r="AK313" i="76"/>
  <c r="Y313" i="76"/>
  <c r="U235" i="76"/>
  <c r="AK235" i="76"/>
  <c r="AC253" i="76"/>
  <c r="M253" i="76"/>
  <c r="AG253" i="76"/>
  <c r="U253" i="76"/>
  <c r="H54" i="76"/>
  <c r="J54" i="76"/>
  <c r="H71" i="76"/>
  <c r="J71" i="76"/>
  <c r="F330" i="76"/>
  <c r="AG330" i="76"/>
  <c r="U338" i="76"/>
  <c r="AV338" i="76" s="1"/>
  <c r="Q338" i="76"/>
  <c r="AU338" i="76" s="1"/>
  <c r="AO338" i="76"/>
  <c r="H128" i="76"/>
  <c r="H12" i="76"/>
  <c r="K280" i="76"/>
  <c r="H58" i="76"/>
  <c r="T212" i="70"/>
  <c r="W56" i="70"/>
  <c r="T56" i="70"/>
  <c r="W114" i="70"/>
  <c r="X114" i="70" s="1"/>
  <c r="T114" i="70"/>
  <c r="N11" i="70"/>
  <c r="L11" i="70"/>
  <c r="AS44" i="71"/>
  <c r="N24" i="70"/>
  <c r="O24" i="70"/>
  <c r="P24" i="70" s="1"/>
  <c r="AU24" i="70" s="1"/>
  <c r="W159" i="70"/>
  <c r="X159" i="70" s="1"/>
  <c r="R15" i="70"/>
  <c r="P15" i="70"/>
  <c r="S77" i="70"/>
  <c r="T144" i="70"/>
  <c r="W144" i="70"/>
  <c r="S213" i="70"/>
  <c r="P213" i="70"/>
  <c r="V61" i="70"/>
  <c r="T61" i="70"/>
  <c r="W61" i="70"/>
  <c r="T164" i="70"/>
  <c r="X223" i="70"/>
  <c r="AA223" i="70"/>
  <c r="P77" i="70"/>
  <c r="N38" i="70"/>
  <c r="O38" i="70"/>
  <c r="S38" i="70" s="1"/>
  <c r="R53" i="70"/>
  <c r="P53" i="70"/>
  <c r="P160" i="70"/>
  <c r="BS66" i="71"/>
  <c r="P121" i="70"/>
  <c r="S121" i="70"/>
  <c r="S115" i="70"/>
  <c r="T115" i="70" s="1"/>
  <c r="P115" i="70"/>
  <c r="R42" i="70"/>
  <c r="S42" i="70"/>
  <c r="P42" i="70"/>
  <c r="AU42" i="70"/>
  <c r="L76" i="70"/>
  <c r="BR17" i="71"/>
  <c r="BT17" i="71"/>
  <c r="BS17" i="71"/>
  <c r="BQ17" i="71"/>
  <c r="S227" i="70"/>
  <c r="O183" i="70"/>
  <c r="P183" i="70" s="1"/>
  <c r="L183" i="70"/>
  <c r="BU14" i="71"/>
  <c r="BQ14" i="71"/>
  <c r="BT14" i="71"/>
  <c r="CE29" i="71"/>
  <c r="AR29" i="71"/>
  <c r="BR62" i="71"/>
  <c r="BT62" i="71"/>
  <c r="BU68" i="71"/>
  <c r="BT68" i="71"/>
  <c r="AS68" i="71" s="1"/>
  <c r="CU68" i="71" s="1"/>
  <c r="BS72" i="71"/>
  <c r="BT72" i="71"/>
  <c r="BR72" i="71"/>
  <c r="BS75" i="71"/>
  <c r="BU75" i="71"/>
  <c r="BR75" i="71"/>
  <c r="AS75" i="71" s="1"/>
  <c r="P223" i="70"/>
  <c r="T116" i="70"/>
  <c r="L33" i="70"/>
  <c r="O33" i="70"/>
  <c r="O169" i="70"/>
  <c r="L169" i="70"/>
  <c r="AS62" i="70"/>
  <c r="K62" i="70"/>
  <c r="P61" i="70"/>
  <c r="BR23" i="71"/>
  <c r="BU17" i="71"/>
  <c r="AS17" i="71" s="1"/>
  <c r="S218" i="70"/>
  <c r="T218" i="70" s="1"/>
  <c r="P218" i="70"/>
  <c r="BS45" i="71"/>
  <c r="BQ45" i="71"/>
  <c r="BR45" i="71"/>
  <c r="L127" i="70"/>
  <c r="O127" i="70"/>
  <c r="S127" i="70"/>
  <c r="AM64" i="70"/>
  <c r="AZ64" i="70"/>
  <c r="P104" i="70"/>
  <c r="S104" i="70"/>
  <c r="T104" i="70"/>
  <c r="BT47" i="71"/>
  <c r="BR47" i="71"/>
  <c r="BQ47" i="71"/>
  <c r="AS47" i="71" s="1"/>
  <c r="BU47" i="71"/>
  <c r="BS47" i="71"/>
  <c r="R61" i="70"/>
  <c r="N30" i="70"/>
  <c r="L30" i="70"/>
  <c r="BU32" i="71"/>
  <c r="BS32" i="71"/>
  <c r="L174" i="70"/>
  <c r="O174" i="70"/>
  <c r="S174" i="70" s="1"/>
  <c r="T174" i="70" s="1"/>
  <c r="BU7" i="71"/>
  <c r="BT7" i="71"/>
  <c r="S204" i="70"/>
  <c r="P204" i="70"/>
  <c r="O137" i="70"/>
  <c r="BT52" i="71"/>
  <c r="AS52" i="71"/>
  <c r="AL64" i="70"/>
  <c r="L21" i="70"/>
  <c r="AT21" i="70" s="1"/>
  <c r="L35" i="70"/>
  <c r="AT35" i="70" s="1"/>
  <c r="N35" i="70"/>
  <c r="S221" i="70"/>
  <c r="T221" i="70"/>
  <c r="P221" i="70"/>
  <c r="BS38" i="71"/>
  <c r="AS38" i="71" s="1"/>
  <c r="BQ38" i="71"/>
  <c r="BQ25" i="71"/>
  <c r="AS25" i="71" s="1"/>
  <c r="BS25" i="71"/>
  <c r="BR35" i="71"/>
  <c r="BQ35" i="71"/>
  <c r="BS35" i="71"/>
  <c r="L102" i="70"/>
  <c r="O102" i="70"/>
  <c r="P102" i="70"/>
  <c r="BU80" i="71"/>
  <c r="BT80" i="71"/>
  <c r="BS71" i="71"/>
  <c r="BR71" i="71"/>
  <c r="BQ71" i="71"/>
  <c r="AS71" i="71" s="1"/>
  <c r="BS19" i="71"/>
  <c r="BU19" i="71"/>
  <c r="AS19" i="71"/>
  <c r="BR19" i="71"/>
  <c r="L26" i="70"/>
  <c r="AT26" i="70"/>
  <c r="N26" i="70"/>
  <c r="O124" i="70"/>
  <c r="P124" i="70" s="1"/>
  <c r="L124" i="70"/>
  <c r="L225" i="70"/>
  <c r="O225" i="70"/>
  <c r="BU49" i="71"/>
  <c r="BT49" i="71"/>
  <c r="BR49" i="71"/>
  <c r="K69" i="70"/>
  <c r="AS69" i="70"/>
  <c r="O175" i="70"/>
  <c r="S175" i="70" s="1"/>
  <c r="L44" i="70"/>
  <c r="AT44" i="70" s="1"/>
  <c r="N44" i="70"/>
  <c r="N42" i="70"/>
  <c r="L42" i="70"/>
  <c r="AT42" i="70"/>
  <c r="AT158" i="70"/>
  <c r="O158" i="70"/>
  <c r="P158" i="70" s="1"/>
  <c r="S158" i="70"/>
  <c r="W158" i="70" s="1"/>
  <c r="K64" i="70"/>
  <c r="AS64" i="70"/>
  <c r="N50" i="70"/>
  <c r="L50" i="70"/>
  <c r="AS79" i="70"/>
  <c r="K79" i="70"/>
  <c r="K180" i="70"/>
  <c r="K286" i="76"/>
  <c r="K266" i="76"/>
  <c r="D214" i="76"/>
  <c r="AG214" i="76"/>
  <c r="Y214" i="76"/>
  <c r="AC214" i="76"/>
  <c r="AO214" i="76"/>
  <c r="AK214" i="76"/>
  <c r="I214" i="76"/>
  <c r="Q214" i="76"/>
  <c r="U214" i="76"/>
  <c r="E214" i="76"/>
  <c r="G214" i="76" s="1"/>
  <c r="H214" i="76" s="1"/>
  <c r="M274" i="76"/>
  <c r="E274" i="76"/>
  <c r="G274" i="76" s="1"/>
  <c r="I274" i="76"/>
  <c r="AK274" i="76"/>
  <c r="AG274" i="76"/>
  <c r="Q274" i="76"/>
  <c r="D274" i="76"/>
  <c r="AO274" i="76"/>
  <c r="U274" i="76"/>
  <c r="Y274" i="76"/>
  <c r="M293" i="76"/>
  <c r="F293" i="76"/>
  <c r="U293" i="76"/>
  <c r="I293" i="76"/>
  <c r="Y293" i="76"/>
  <c r="E293" i="76"/>
  <c r="G293" i="76"/>
  <c r="H293" i="76" s="1"/>
  <c r="Q293" i="76"/>
  <c r="AO293" i="76"/>
  <c r="AG293" i="76"/>
  <c r="AC293" i="76"/>
  <c r="AK293" i="76"/>
  <c r="D293" i="76"/>
  <c r="U297" i="76"/>
  <c r="E297" i="76"/>
  <c r="G297" i="76"/>
  <c r="H297" i="76"/>
  <c r="AC297" i="76"/>
  <c r="AG297" i="76"/>
  <c r="AK297" i="76"/>
  <c r="Q297" i="76"/>
  <c r="AU297" i="76"/>
  <c r="AO297" i="76"/>
  <c r="F297" i="76"/>
  <c r="I297" i="76"/>
  <c r="M297" i="76"/>
  <c r="AT297" i="76" s="1"/>
  <c r="Y297" i="76"/>
  <c r="AO322" i="76"/>
  <c r="BA322" i="76"/>
  <c r="Y322" i="76"/>
  <c r="AW322" i="76" s="1"/>
  <c r="U322" i="76"/>
  <c r="AV322" i="76"/>
  <c r="E322" i="76"/>
  <c r="G322" i="76" s="1"/>
  <c r="AK322" i="76"/>
  <c r="AZ322" i="76"/>
  <c r="AC322" i="76"/>
  <c r="AX322" i="76"/>
  <c r="F322" i="76"/>
  <c r="M322" i="76"/>
  <c r="AT322" i="76"/>
  <c r="H299" i="76"/>
  <c r="AT333" i="76"/>
  <c r="AG322" i="76"/>
  <c r="AY322" i="76" s="1"/>
  <c r="I322" i="76"/>
  <c r="H312" i="76"/>
  <c r="K312" i="76"/>
  <c r="AT231" i="76"/>
  <c r="AT336" i="76"/>
  <c r="AC274" i="76"/>
  <c r="K255" i="76"/>
  <c r="O255" i="76" s="1"/>
  <c r="H255" i="76"/>
  <c r="H240" i="76"/>
  <c r="K240" i="76"/>
  <c r="D193" i="76"/>
  <c r="Y193" i="76"/>
  <c r="Q193" i="76"/>
  <c r="AG193" i="76"/>
  <c r="U193" i="76"/>
  <c r="Q200" i="76"/>
  <c r="AK200" i="76"/>
  <c r="AZ200" i="76" s="1"/>
  <c r="I200" i="76"/>
  <c r="F200" i="76"/>
  <c r="AC200" i="76"/>
  <c r="AX200" i="76"/>
  <c r="AO200" i="76"/>
  <c r="BA200" i="76"/>
  <c r="Y200" i="76"/>
  <c r="AW200" i="76" s="1"/>
  <c r="D200" i="76"/>
  <c r="Y211" i="76"/>
  <c r="AG211" i="76"/>
  <c r="AK211" i="76"/>
  <c r="E221" i="76"/>
  <c r="G221" i="76"/>
  <c r="AC221" i="76"/>
  <c r="Q221" i="76"/>
  <c r="AK221" i="76"/>
  <c r="M228" i="76"/>
  <c r="Y228" i="76"/>
  <c r="E231" i="76"/>
  <c r="G231" i="76" s="1"/>
  <c r="J231" i="76" s="1"/>
  <c r="AG231" i="76"/>
  <c r="AY231" i="76" s="1"/>
  <c r="F241" i="76"/>
  <c r="Y241" i="76"/>
  <c r="E241" i="76"/>
  <c r="G241" i="76"/>
  <c r="H241" i="76" s="1"/>
  <c r="AG241" i="76"/>
  <c r="AC241" i="76"/>
  <c r="Q241" i="76"/>
  <c r="AK241" i="76"/>
  <c r="I241" i="76"/>
  <c r="K241" i="76" s="1"/>
  <c r="Q247" i="76"/>
  <c r="AG247" i="76"/>
  <c r="AO247" i="76"/>
  <c r="F247" i="76"/>
  <c r="Y247" i="76"/>
  <c r="F279" i="76"/>
  <c r="E279" i="76"/>
  <c r="G279" i="76" s="1"/>
  <c r="H279" i="76"/>
  <c r="AO279" i="76"/>
  <c r="Y279" i="76"/>
  <c r="I279" i="76"/>
  <c r="AS279" i="76"/>
  <c r="Q279" i="76"/>
  <c r="AU279" i="76" s="1"/>
  <c r="Q283" i="76"/>
  <c r="AU283" i="76"/>
  <c r="F283" i="76"/>
  <c r="AO283" i="76"/>
  <c r="M283" i="76"/>
  <c r="AT283" i="76" s="1"/>
  <c r="AK283" i="76"/>
  <c r="Q290" i="76"/>
  <c r="AU290" i="76" s="1"/>
  <c r="AO290" i="76"/>
  <c r="BA290" i="76"/>
  <c r="F290" i="76"/>
  <c r="AG290" i="76"/>
  <c r="AY290" i="76" s="1"/>
  <c r="I290" i="76"/>
  <c r="AK290" i="76"/>
  <c r="AZ290" i="76" s="1"/>
  <c r="Y290" i="76"/>
  <c r="AW290" i="76" s="1"/>
  <c r="U290" i="76"/>
  <c r="AV290" i="76" s="1"/>
  <c r="E290" i="76"/>
  <c r="G290" i="76" s="1"/>
  <c r="J290" i="76" s="1"/>
  <c r="U319" i="76"/>
  <c r="D319" i="76"/>
  <c r="Y319" i="76"/>
  <c r="AG319" i="76"/>
  <c r="M319" i="76"/>
  <c r="E319" i="76"/>
  <c r="G319" i="76" s="1"/>
  <c r="H125" i="76"/>
  <c r="J125" i="76"/>
  <c r="AS338" i="76"/>
  <c r="K338" i="76"/>
  <c r="E265" i="76"/>
  <c r="G265" i="76"/>
  <c r="H265" i="76"/>
  <c r="AO265" i="76"/>
  <c r="I265" i="76"/>
  <c r="AK265" i="76"/>
  <c r="F265" i="76"/>
  <c r="Q268" i="76"/>
  <c r="AU268" i="76" s="1"/>
  <c r="AK268" i="76"/>
  <c r="AZ268" i="76"/>
  <c r="I268" i="76"/>
  <c r="AS268" i="76" s="1"/>
  <c r="M268" i="76"/>
  <c r="AT268" i="76"/>
  <c r="E295" i="76"/>
  <c r="G295" i="76"/>
  <c r="H295" i="76" s="1"/>
  <c r="Q295" i="76"/>
  <c r="F295" i="76"/>
  <c r="AK295" i="76"/>
  <c r="H63" i="76"/>
  <c r="J63" i="76"/>
  <c r="Y249" i="76"/>
  <c r="D249" i="76"/>
  <c r="AG249" i="76"/>
  <c r="AK249" i="76"/>
  <c r="M277" i="76"/>
  <c r="E277" i="76"/>
  <c r="G277" i="76" s="1"/>
  <c r="H277" i="76" s="1"/>
  <c r="F300" i="76"/>
  <c r="Y300" i="76"/>
  <c r="AO300" i="76"/>
  <c r="D300" i="76"/>
  <c r="AC300" i="76"/>
  <c r="AC303" i="76"/>
  <c r="AO303" i="76"/>
  <c r="F303" i="76"/>
  <c r="D303" i="76"/>
  <c r="M303" i="76"/>
  <c r="Y303" i="76"/>
  <c r="Q303" i="76"/>
  <c r="E303" i="76"/>
  <c r="G303" i="76" s="1"/>
  <c r="H303" i="76" s="1"/>
  <c r="AK303" i="76"/>
  <c r="U303" i="76"/>
  <c r="U307" i="76"/>
  <c r="Q307" i="76"/>
  <c r="AK307" i="76"/>
  <c r="E307" i="76"/>
  <c r="G307" i="76" s="1"/>
  <c r="H307" i="76" s="1"/>
  <c r="Y307" i="76"/>
  <c r="I307" i="76"/>
  <c r="K307" i="76" s="1"/>
  <c r="L307" i="76" s="1"/>
  <c r="D307" i="76"/>
  <c r="D311" i="76"/>
  <c r="F311" i="76"/>
  <c r="I311" i="76"/>
  <c r="K311" i="76"/>
  <c r="F325" i="76"/>
  <c r="I325" i="76"/>
  <c r="H137" i="76"/>
  <c r="J22" i="76"/>
  <c r="K165" i="76"/>
  <c r="L165" i="76" s="1"/>
  <c r="L163" i="76"/>
  <c r="AS163" i="76"/>
  <c r="AS161" i="76"/>
  <c r="AG161" i="76"/>
  <c r="AY161" i="76"/>
  <c r="AK161" i="76"/>
  <c r="AZ161" i="76" s="1"/>
  <c r="Y161" i="76"/>
  <c r="AW161" i="76" s="1"/>
  <c r="M161" i="76"/>
  <c r="AO161" i="76"/>
  <c r="BA161" i="76" s="1"/>
  <c r="H142" i="76"/>
  <c r="J142" i="76"/>
  <c r="J45" i="76"/>
  <c r="H45" i="76"/>
  <c r="H49" i="76"/>
  <c r="J49" i="76"/>
  <c r="J62" i="76"/>
  <c r="H62" i="76"/>
  <c r="H66" i="76"/>
  <c r="J66" i="76"/>
  <c r="J114" i="76"/>
  <c r="H114" i="76"/>
  <c r="N162" i="76"/>
  <c r="L162" i="76"/>
  <c r="J47" i="76"/>
  <c r="Q164" i="76"/>
  <c r="H130" i="76"/>
  <c r="Q161" i="76"/>
  <c r="K166" i="76"/>
  <c r="AV157" i="77"/>
  <c r="AX156" i="77"/>
  <c r="DF156" i="77"/>
  <c r="AX154" i="77"/>
  <c r="DF154" i="77" s="1"/>
  <c r="AW151" i="77"/>
  <c r="BD150" i="77"/>
  <c r="BU301" i="77"/>
  <c r="BV130" i="77"/>
  <c r="BV66" i="77"/>
  <c r="DF97" i="77"/>
  <c r="BS155" i="77"/>
  <c r="BT155" i="77"/>
  <c r="BX263" i="77"/>
  <c r="BC152" i="77"/>
  <c r="BD152" i="77"/>
  <c r="AS155" i="77"/>
  <c r="BD157" i="77"/>
  <c r="BC157" i="77"/>
  <c r="BF157" i="77"/>
  <c r="BB157" i="77"/>
  <c r="BE157" i="77"/>
  <c r="AY157" i="77" s="1"/>
  <c r="DG157" i="77" s="1"/>
  <c r="BS150" i="77"/>
  <c r="AZ150" i="77"/>
  <c r="AV150" i="77"/>
  <c r="AS150" i="77"/>
  <c r="BV151" i="77"/>
  <c r="BS153" i="77"/>
  <c r="AX157" i="77"/>
  <c r="DF157" i="77"/>
  <c r="AW157" i="77"/>
  <c r="BV150" i="77"/>
  <c r="BR150" i="77"/>
  <c r="BU150" i="77"/>
  <c r="BT150" i="77"/>
  <c r="AS151" i="77"/>
  <c r="BS151" i="77"/>
  <c r="BF152" i="77"/>
  <c r="AS156" i="77"/>
  <c r="BX156" i="77"/>
  <c r="BU156" i="77" s="1"/>
  <c r="BB156" i="77"/>
  <c r="BB150" i="77"/>
  <c r="AX151" i="77"/>
  <c r="DF151" i="77" s="1"/>
  <c r="BU151" i="77"/>
  <c r="AV152" i="77"/>
  <c r="AZ152" i="77"/>
  <c r="DH152" i="77"/>
  <c r="BE152" i="77"/>
  <c r="BX152" i="77"/>
  <c r="BV152" i="77"/>
  <c r="BC153" i="77"/>
  <c r="BU153" i="77"/>
  <c r="AV154" i="77"/>
  <c r="AZ154" i="77"/>
  <c r="DH154" i="77"/>
  <c r="BE154" i="77"/>
  <c r="AX155" i="77"/>
  <c r="DF155" i="77"/>
  <c r="BU155" i="77"/>
  <c r="BR151" i="77"/>
  <c r="BB152" i="77"/>
  <c r="BR153" i="77"/>
  <c r="BB154" i="77"/>
  <c r="BR155" i="77"/>
  <c r="AV155" i="77"/>
  <c r="BV55" i="77"/>
  <c r="DF123" i="77"/>
  <c r="DL123" i="77"/>
  <c r="BR56" i="77"/>
  <c r="AT56" i="77" s="1"/>
  <c r="DH29" i="77"/>
  <c r="DN29" i="77"/>
  <c r="AX194" i="77"/>
  <c r="BC38" i="77"/>
  <c r="BB69" i="77"/>
  <c r="AX249" i="77"/>
  <c r="AZ197" i="77"/>
  <c r="BB83" i="77"/>
  <c r="AY83" i="77" s="1"/>
  <c r="AV115" i="77"/>
  <c r="AS107" i="77"/>
  <c r="CZ80" i="77"/>
  <c r="BB171" i="77"/>
  <c r="BB173" i="77"/>
  <c r="BF165" i="77"/>
  <c r="BD125" i="77"/>
  <c r="CS87" i="77"/>
  <c r="BC87" i="77"/>
  <c r="BB73" i="77"/>
  <c r="BC176" i="77"/>
  <c r="BD175" i="77"/>
  <c r="BC112" i="77"/>
  <c r="BE169" i="77"/>
  <c r="BE166" i="77"/>
  <c r="BC169" i="77"/>
  <c r="AY169" i="77" s="1"/>
  <c r="DG169" i="77" s="1"/>
  <c r="BE175" i="77"/>
  <c r="BC175" i="77"/>
  <c r="BF166" i="77"/>
  <c r="BD173" i="77"/>
  <c r="AZ175" i="77"/>
  <c r="DH175" i="77" s="1"/>
  <c r="AX175" i="77"/>
  <c r="DF175" i="77"/>
  <c r="BB169" i="77"/>
  <c r="BE173" i="77"/>
  <c r="BF171" i="77"/>
  <c r="BC166" i="77"/>
  <c r="BB176" i="77"/>
  <c r="AY176" i="77" s="1"/>
  <c r="BB175" i="77"/>
  <c r="BF176" i="77"/>
  <c r="AX173" i="77"/>
  <c r="DF173" i="77"/>
  <c r="BE171" i="77"/>
  <c r="AW175" i="77"/>
  <c r="AX169" i="77"/>
  <c r="DF169" i="77"/>
  <c r="BC171" i="77"/>
  <c r="AW166" i="77"/>
  <c r="AX166" i="77"/>
  <c r="DF166" i="77"/>
  <c r="BB166" i="77"/>
  <c r="BC173" i="77"/>
  <c r="AY173" i="77" s="1"/>
  <c r="AZ169" i="77"/>
  <c r="DH169" i="77" s="1"/>
  <c r="AW119" i="77"/>
  <c r="CY119" i="77" s="1"/>
  <c r="AW115" i="77"/>
  <c r="BT112" i="77"/>
  <c r="BS112" i="77"/>
  <c r="BV112" i="77"/>
  <c r="BR112" i="77"/>
  <c r="BU112" i="77"/>
  <c r="AS112" i="77"/>
  <c r="BE112" i="77"/>
  <c r="BD112" i="77"/>
  <c r="AW111" i="77"/>
  <c r="CY111" i="77"/>
  <c r="AV92" i="77"/>
  <c r="CX92" i="77" s="1"/>
  <c r="CZ88" i="77"/>
  <c r="BD87" i="77"/>
  <c r="BE87" i="77"/>
  <c r="BB87" i="77"/>
  <c r="BF83" i="77"/>
  <c r="BE83" i="77"/>
  <c r="BC83" i="77"/>
  <c r="DG83" i="77"/>
  <c r="DM83" i="77" s="1"/>
  <c r="BC73" i="77"/>
  <c r="AS67" i="77"/>
  <c r="AW66" i="77"/>
  <c r="AV66" i="77"/>
  <c r="AZ66" i="77"/>
  <c r="BB54" i="77"/>
  <c r="BF54" i="77"/>
  <c r="AV51" i="77"/>
  <c r="AW48" i="77"/>
  <c r="CY48" i="77" s="1"/>
  <c r="AV48" i="77"/>
  <c r="BT45" i="77"/>
  <c r="AW45" i="77"/>
  <c r="AV43" i="77"/>
  <c r="AW43" i="77"/>
  <c r="F135" i="77"/>
  <c r="BD38" i="77"/>
  <c r="BE38" i="77"/>
  <c r="BF38" i="77"/>
  <c r="BE29" i="77"/>
  <c r="BD29" i="77"/>
  <c r="BF29" i="77"/>
  <c r="BB29" i="77"/>
  <c r="AS21" i="77"/>
  <c r="BX21" i="77"/>
  <c r="D136" i="77"/>
  <c r="AV15" i="77"/>
  <c r="AZ15" i="77"/>
  <c r="AW15" i="77"/>
  <c r="D139" i="77"/>
  <c r="L8" i="76" s="1"/>
  <c r="AS283" i="76"/>
  <c r="S204" i="76"/>
  <c r="W204" i="76" s="1"/>
  <c r="P204" i="76"/>
  <c r="L224" i="76"/>
  <c r="O224" i="76"/>
  <c r="P137" i="70"/>
  <c r="S137" i="70"/>
  <c r="T137" i="70" s="1"/>
  <c r="O69" i="70"/>
  <c r="W104" i="70"/>
  <c r="AA104" i="70"/>
  <c r="W218" i="70"/>
  <c r="V42" i="70"/>
  <c r="T121" i="70"/>
  <c r="W121" i="70"/>
  <c r="L180" i="70"/>
  <c r="O180" i="70"/>
  <c r="S180" i="70" s="1"/>
  <c r="S183" i="70"/>
  <c r="W183" i="70"/>
  <c r="X183" i="70" s="1"/>
  <c r="R38" i="70"/>
  <c r="P38" i="70"/>
  <c r="S102" i="70"/>
  <c r="N79" i="70"/>
  <c r="S225" i="70"/>
  <c r="P225" i="70"/>
  <c r="W221" i="70"/>
  <c r="W115" i="70"/>
  <c r="V77" i="70"/>
  <c r="W77" i="70"/>
  <c r="T77" i="70"/>
  <c r="N64" i="70"/>
  <c r="L64" i="70"/>
  <c r="AT64" i="70"/>
  <c r="O64" i="70"/>
  <c r="R64" i="70" s="1"/>
  <c r="P175" i="70"/>
  <c r="P174" i="70"/>
  <c r="P127" i="70"/>
  <c r="L62" i="70"/>
  <c r="AT62" i="70" s="1"/>
  <c r="AB223" i="70"/>
  <c r="AE223" i="70"/>
  <c r="AA61" i="70"/>
  <c r="Z61" i="70"/>
  <c r="X61" i="70"/>
  <c r="AA159" i="70"/>
  <c r="AA114" i="70"/>
  <c r="AB114" i="70"/>
  <c r="AT277" i="76"/>
  <c r="O240" i="76"/>
  <c r="S240" i="76" s="1"/>
  <c r="T240" i="76" s="1"/>
  <c r="L240" i="76"/>
  <c r="O312" i="76"/>
  <c r="L312" i="76"/>
  <c r="AV297" i="76"/>
  <c r="AZ211" i="76"/>
  <c r="AY211" i="76"/>
  <c r="K161" i="76"/>
  <c r="N161" i="76" s="1"/>
  <c r="N165" i="76"/>
  <c r="K164" i="76"/>
  <c r="L164" i="76" s="1"/>
  <c r="AS164" i="76"/>
  <c r="BT152" i="77"/>
  <c r="AB61" i="70"/>
  <c r="T158" i="70"/>
  <c r="W137" i="70"/>
  <c r="T38" i="70"/>
  <c r="V38" i="70"/>
  <c r="W38" i="70"/>
  <c r="AA38" i="70" s="1"/>
  <c r="X115" i="70"/>
  <c r="AA115" i="70"/>
  <c r="AB115" i="70" s="1"/>
  <c r="T183" i="70"/>
  <c r="AA183" i="70"/>
  <c r="AB183" i="70" s="1"/>
  <c r="AE183" i="70"/>
  <c r="AE115" i="70"/>
  <c r="AI115" i="70" s="1"/>
  <c r="AJ115" i="70" s="1"/>
  <c r="CJ128" i="77"/>
  <c r="CU128" i="77" s="1"/>
  <c r="CN128" i="77"/>
  <c r="DC128" i="77"/>
  <c r="DF128" i="77"/>
  <c r="DL128" i="77"/>
  <c r="CK128" i="77"/>
  <c r="CO128" i="77"/>
  <c r="CH128" i="77"/>
  <c r="CS128" i="77" s="1"/>
  <c r="CP128" i="77"/>
  <c r="CI128" i="77"/>
  <c r="CT128" i="77" s="1"/>
  <c r="CQ128" i="77"/>
  <c r="DB128" i="77"/>
  <c r="DE128" i="77"/>
  <c r="CL128" i="77"/>
  <c r="CW128" i="77"/>
  <c r="CQ123" i="77"/>
  <c r="CM123" i="77"/>
  <c r="CI123" i="77"/>
  <c r="CT123" i="77"/>
  <c r="CP123" i="77"/>
  <c r="CL123" i="77"/>
  <c r="CW123" i="77"/>
  <c r="CH123" i="77"/>
  <c r="CS123" i="77" s="1"/>
  <c r="DE123" i="77"/>
  <c r="CK123" i="77"/>
  <c r="CJ123" i="77"/>
  <c r="CN123" i="77"/>
  <c r="CQ119" i="77"/>
  <c r="DB119" i="77" s="1"/>
  <c r="CM119" i="77"/>
  <c r="CX119" i="77"/>
  <c r="CI119" i="77"/>
  <c r="CT119" i="77" s="1"/>
  <c r="CP119" i="77"/>
  <c r="CL119" i="77"/>
  <c r="CW119" i="77"/>
  <c r="CH119" i="77"/>
  <c r="CS119" i="77"/>
  <c r="DE119" i="77"/>
  <c r="DH119" i="77" s="1"/>
  <c r="CO119" i="77"/>
  <c r="CZ119" i="77" s="1"/>
  <c r="CN119" i="77"/>
  <c r="CJ119" i="77"/>
  <c r="CP115" i="77"/>
  <c r="CL115" i="77"/>
  <c r="CW115" i="77" s="1"/>
  <c r="CH115" i="77"/>
  <c r="CS115" i="77" s="1"/>
  <c r="DD115" i="77"/>
  <c r="CO115" i="77"/>
  <c r="CK115" i="77"/>
  <c r="CJ115" i="77"/>
  <c r="CU115" i="77" s="1"/>
  <c r="DC115" i="77"/>
  <c r="CQ115" i="77"/>
  <c r="CI115" i="77"/>
  <c r="CT115" i="77" s="1"/>
  <c r="DE115" i="77"/>
  <c r="DC110" i="77"/>
  <c r="DD110" i="77"/>
  <c r="DD102" i="77"/>
  <c r="DE102" i="77"/>
  <c r="DH102" i="77" s="1"/>
  <c r="DN102" i="77" s="1"/>
  <c r="CP98" i="77"/>
  <c r="CL98" i="77"/>
  <c r="CW98" i="77"/>
  <c r="CH98" i="77"/>
  <c r="CS98" i="77"/>
  <c r="DD98" i="77"/>
  <c r="CO98" i="77"/>
  <c r="CK98" i="77"/>
  <c r="CN98" i="77"/>
  <c r="DE98" i="77"/>
  <c r="CM98" i="77"/>
  <c r="CQ98" i="77"/>
  <c r="CN82" i="77"/>
  <c r="CJ82" i="77"/>
  <c r="CQ82" i="77"/>
  <c r="CM82" i="77"/>
  <c r="CI82" i="77"/>
  <c r="CO82" i="77"/>
  <c r="CL82" i="77"/>
  <c r="CK82" i="77"/>
  <c r="CH82" i="77"/>
  <c r="DE78" i="77"/>
  <c r="DH78" i="77" s="1"/>
  <c r="DD78" i="77"/>
  <c r="DC74" i="77"/>
  <c r="DD74" i="77"/>
  <c r="DE70" i="77"/>
  <c r="DC70" i="77"/>
  <c r="DF70" i="77" s="1"/>
  <c r="DD66" i="77"/>
  <c r="DC66" i="77"/>
  <c r="DE66" i="77"/>
  <c r="DE62" i="77"/>
  <c r="DH62" i="77"/>
  <c r="DD62" i="77"/>
  <c r="CO58" i="77"/>
  <c r="CK58" i="77"/>
  <c r="DD58" i="77"/>
  <c r="CN58" i="77"/>
  <c r="CJ58" i="77"/>
  <c r="CP58" i="77"/>
  <c r="CH58" i="77"/>
  <c r="CM58" i="77"/>
  <c r="DE58" i="77"/>
  <c r="CQ58" i="77"/>
  <c r="CQ54" i="77"/>
  <c r="CM54" i="77"/>
  <c r="CI54" i="77"/>
  <c r="CT54" i="77" s="1"/>
  <c r="DE54" i="77"/>
  <c r="DH54" i="77" s="1"/>
  <c r="DN54" i="77" s="1"/>
  <c r="CP54" i="77"/>
  <c r="CL54" i="77"/>
  <c r="CW54" i="77"/>
  <c r="CH54" i="77"/>
  <c r="CS54" i="77" s="1"/>
  <c r="CJ54" i="77"/>
  <c r="DC54" i="77"/>
  <c r="DF54" i="77" s="1"/>
  <c r="DL54" i="77" s="1"/>
  <c r="CO54" i="77"/>
  <c r="DD54" i="77"/>
  <c r="CN54" i="77"/>
  <c r="CK54" i="77"/>
  <c r="CO45" i="77"/>
  <c r="CZ45" i="77" s="1"/>
  <c r="CK45" i="77"/>
  <c r="DE45" i="77"/>
  <c r="DD45" i="77"/>
  <c r="CN45" i="77"/>
  <c r="CY45" i="77"/>
  <c r="CJ45" i="77"/>
  <c r="DC45" i="77"/>
  <c r="DF45" i="77" s="1"/>
  <c r="DL45" i="77" s="1"/>
  <c r="CL45" i="77"/>
  <c r="CQ45" i="77"/>
  <c r="CI45" i="77"/>
  <c r="CT45" i="77"/>
  <c r="CH45" i="77"/>
  <c r="CS45" i="77"/>
  <c r="Q166" i="76"/>
  <c r="AU166" i="76" s="1"/>
  <c r="AO99" i="76"/>
  <c r="BA99" i="76" s="1"/>
  <c r="Y89" i="76"/>
  <c r="AW89" i="76"/>
  <c r="Q80" i="76"/>
  <c r="AG46" i="76"/>
  <c r="AY46" i="76"/>
  <c r="Q48" i="76"/>
  <c r="DD41" i="77"/>
  <c r="AC171" i="76"/>
  <c r="AX171" i="76"/>
  <c r="Y17" i="76"/>
  <c r="AW17" i="76" s="1"/>
  <c r="U122" i="76"/>
  <c r="AV122" i="76"/>
  <c r="Y183" i="76"/>
  <c r="AW183" i="76" s="1"/>
  <c r="Y128" i="76"/>
  <c r="AW128" i="76"/>
  <c r="AG83" i="76"/>
  <c r="AY83" i="76" s="1"/>
  <c r="AG130" i="76"/>
  <c r="AY130" i="76" s="1"/>
  <c r="AO78" i="76"/>
  <c r="BA78" i="76" s="1"/>
  <c r="AC65" i="76"/>
  <c r="AX65" i="76"/>
  <c r="U53" i="76"/>
  <c r="AV53" i="76" s="1"/>
  <c r="AO84" i="76"/>
  <c r="BA84" i="76"/>
  <c r="Y117" i="76"/>
  <c r="AW117" i="76" s="1"/>
  <c r="AK60" i="76"/>
  <c r="AZ60" i="76"/>
  <c r="Q58" i="76"/>
  <c r="M83" i="76"/>
  <c r="AG57" i="76"/>
  <c r="AY57" i="76" s="1"/>
  <c r="AK69" i="76"/>
  <c r="AZ69" i="76" s="1"/>
  <c r="AC79" i="76"/>
  <c r="AX79" i="76"/>
  <c r="AK62" i="76"/>
  <c r="AZ62" i="76" s="1"/>
  <c r="M51" i="76"/>
  <c r="M99" i="76"/>
  <c r="AT99" i="76" s="1"/>
  <c r="Q61" i="76"/>
  <c r="U136" i="76"/>
  <c r="AV136" i="76"/>
  <c r="AK103" i="76"/>
  <c r="AZ103" i="76" s="1"/>
  <c r="M65" i="76"/>
  <c r="AT65" i="76"/>
  <c r="AC132" i="76"/>
  <c r="AX132" i="76" s="1"/>
  <c r="AK74" i="76"/>
  <c r="AZ74" i="76"/>
  <c r="U89" i="76"/>
  <c r="AV89" i="76" s="1"/>
  <c r="Q93" i="76"/>
  <c r="AU93" i="76" s="1"/>
  <c r="Y52" i="76"/>
  <c r="AW52" i="76" s="1"/>
  <c r="AK81" i="76"/>
  <c r="AZ81" i="76"/>
  <c r="Y111" i="76"/>
  <c r="AW111" i="76" s="1"/>
  <c r="AG63" i="76"/>
  <c r="AY63" i="76"/>
  <c r="Q53" i="76"/>
  <c r="M76" i="76"/>
  <c r="AT76" i="76"/>
  <c r="Q111" i="76"/>
  <c r="AU111" i="76"/>
  <c r="Q179" i="76"/>
  <c r="AU179" i="76"/>
  <c r="AC69" i="76"/>
  <c r="AX69" i="76" s="1"/>
  <c r="AC78" i="76"/>
  <c r="AX78" i="76"/>
  <c r="AC64" i="76"/>
  <c r="AX64" i="76"/>
  <c r="AC99" i="76"/>
  <c r="AX99" i="76"/>
  <c r="AK110" i="76"/>
  <c r="AZ110" i="76" s="1"/>
  <c r="AC54" i="76"/>
  <c r="AX54" i="76" s="1"/>
  <c r="U83" i="76"/>
  <c r="AV83" i="76"/>
  <c r="Y124" i="76"/>
  <c r="AW124" i="76"/>
  <c r="AK99" i="76"/>
  <c r="AZ99" i="76"/>
  <c r="AC117" i="76"/>
  <c r="AX117" i="76" s="1"/>
  <c r="AG94" i="76"/>
  <c r="AY94" i="76"/>
  <c r="M16" i="76"/>
  <c r="AT16" i="76"/>
  <c r="Q50" i="76"/>
  <c r="AU50" i="76" s="1"/>
  <c r="Q109" i="76"/>
  <c r="AU109" i="76" s="1"/>
  <c r="AG138" i="76"/>
  <c r="AY138" i="76"/>
  <c r="Y95" i="76"/>
  <c r="AW95" i="76"/>
  <c r="M86" i="76"/>
  <c r="AT86" i="76" s="1"/>
  <c r="Y125" i="76"/>
  <c r="AW125" i="76" s="1"/>
  <c r="Y163" i="76"/>
  <c r="AW163" i="76"/>
  <c r="AK137" i="76"/>
  <c r="U141" i="76"/>
  <c r="AV141" i="76" s="1"/>
  <c r="Q99" i="76"/>
  <c r="AU99" i="76" s="1"/>
  <c r="AC97" i="76"/>
  <c r="AX97" i="76"/>
  <c r="M17" i="76"/>
  <c r="AT17" i="76" s="1"/>
  <c r="AC80" i="76"/>
  <c r="AX80" i="76" s="1"/>
  <c r="Q79" i="76"/>
  <c r="AU79" i="76" s="1"/>
  <c r="AG108" i="76"/>
  <c r="AY108" i="76"/>
  <c r="AK130" i="76"/>
  <c r="AZ130" i="76" s="1"/>
  <c r="U116" i="76"/>
  <c r="AG117" i="76"/>
  <c r="AY117" i="76" s="1"/>
  <c r="Y16" i="76"/>
  <c r="AW16" i="76" s="1"/>
  <c r="AO131" i="76"/>
  <c r="M118" i="76"/>
  <c r="U48" i="76"/>
  <c r="Y112" i="76"/>
  <c r="AW112" i="76" s="1"/>
  <c r="M130" i="76"/>
  <c r="AG113" i="76"/>
  <c r="AY113" i="76" s="1"/>
  <c r="U47" i="76"/>
  <c r="AV47" i="76"/>
  <c r="M47" i="76"/>
  <c r="U114" i="76"/>
  <c r="AV114" i="76" s="1"/>
  <c r="U127" i="76"/>
  <c r="AV127" i="76" s="1"/>
  <c r="AG47" i="76"/>
  <c r="AY47" i="76"/>
  <c r="Y139" i="76"/>
  <c r="AW139" i="76" s="1"/>
  <c r="AC101" i="76"/>
  <c r="AX101" i="76" s="1"/>
  <c r="U85" i="76"/>
  <c r="AV85" i="76" s="1"/>
  <c r="AO91" i="76"/>
  <c r="BA91" i="76"/>
  <c r="U84" i="76"/>
  <c r="AV84" i="76" s="1"/>
  <c r="M48" i="76"/>
  <c r="AO112" i="76"/>
  <c r="BA112" i="76"/>
  <c r="Y93" i="76"/>
  <c r="AW93" i="76" s="1"/>
  <c r="AO58" i="76"/>
  <c r="BA58" i="76"/>
  <c r="AG71" i="76"/>
  <c r="AY71" i="76"/>
  <c r="M66" i="76"/>
  <c r="Y74" i="76"/>
  <c r="AW74" i="76" s="1"/>
  <c r="M79" i="76"/>
  <c r="AT79" i="76"/>
  <c r="AK176" i="76"/>
  <c r="AZ176" i="76" s="1"/>
  <c r="AO64" i="76"/>
  <c r="BA64" i="76" s="1"/>
  <c r="AK88" i="76"/>
  <c r="AZ88" i="76" s="1"/>
  <c r="AK93" i="76"/>
  <c r="AZ93" i="76"/>
  <c r="Y88" i="76"/>
  <c r="AW88" i="76" s="1"/>
  <c r="Q62" i="76"/>
  <c r="AU62" i="76"/>
  <c r="Q69" i="76"/>
  <c r="AU69" i="76" s="1"/>
  <c r="Q131" i="76"/>
  <c r="AU131" i="76"/>
  <c r="AC103" i="76"/>
  <c r="AX103" i="76" s="1"/>
  <c r="AO70" i="76"/>
  <c r="BA70" i="76"/>
  <c r="AK72" i="76"/>
  <c r="AZ72" i="76" s="1"/>
  <c r="AO126" i="76"/>
  <c r="BA126" i="76"/>
  <c r="AK127" i="76"/>
  <c r="AZ127" i="76" s="1"/>
  <c r="AC67" i="76"/>
  <c r="AX67" i="76" s="1"/>
  <c r="AK114" i="76"/>
  <c r="AZ114" i="76" s="1"/>
  <c r="Q126" i="76"/>
  <c r="U80" i="76"/>
  <c r="AV80" i="76"/>
  <c r="Y90" i="76"/>
  <c r="AW90" i="76"/>
  <c r="AK49" i="76"/>
  <c r="AZ49" i="76" s="1"/>
  <c r="Q56" i="76"/>
  <c r="Y119" i="76"/>
  <c r="AW119" i="76"/>
  <c r="M88" i="76"/>
  <c r="AT88" i="76" s="1"/>
  <c r="AO127" i="76"/>
  <c r="BA127" i="76" s="1"/>
  <c r="M91" i="76"/>
  <c r="AT91" i="76" s="1"/>
  <c r="AG105" i="76"/>
  <c r="AY105" i="76"/>
  <c r="U57" i="76"/>
  <c r="AV57" i="76" s="1"/>
  <c r="AG51" i="76"/>
  <c r="AY51" i="76"/>
  <c r="M85" i="76"/>
  <c r="AT85" i="76" s="1"/>
  <c r="Q81" i="76"/>
  <c r="AU81" i="76"/>
  <c r="AG109" i="76"/>
  <c r="AY109" i="76" s="1"/>
  <c r="Y53" i="76"/>
  <c r="AW53" i="76"/>
  <c r="Q113" i="76"/>
  <c r="AU113" i="76" s="1"/>
  <c r="AK139" i="76"/>
  <c r="AZ139" i="76"/>
  <c r="AG176" i="76"/>
  <c r="AY176" i="76" s="1"/>
  <c r="Y127" i="76"/>
  <c r="AW127" i="76"/>
  <c r="U75" i="76"/>
  <c r="AV75" i="76" s="1"/>
  <c r="Y138" i="76"/>
  <c r="AW138" i="76"/>
  <c r="U176" i="76"/>
  <c r="AV176" i="76" s="1"/>
  <c r="Y131" i="76"/>
  <c r="AW131" i="76" s="1"/>
  <c r="AO89" i="76"/>
  <c r="BA89" i="76" s="1"/>
  <c r="Q89" i="76"/>
  <c r="AU89" i="76"/>
  <c r="Q108" i="76"/>
  <c r="AU108" i="76" s="1"/>
  <c r="U66" i="76"/>
  <c r="AV66" i="76"/>
  <c r="AC110" i="76"/>
  <c r="AX110" i="76" s="1"/>
  <c r="U79" i="76"/>
  <c r="AV79" i="76"/>
  <c r="AO184" i="76"/>
  <c r="BA184" i="76" s="1"/>
  <c r="AO59" i="76"/>
  <c r="BA59" i="76"/>
  <c r="AG61" i="76"/>
  <c r="AY61" i="76" s="1"/>
  <c r="AK75" i="76"/>
  <c r="M133" i="76"/>
  <c r="AT133" i="76"/>
  <c r="AG119" i="76"/>
  <c r="AY119" i="76"/>
  <c r="M132" i="76"/>
  <c r="Y130" i="76"/>
  <c r="AW130" i="76" s="1"/>
  <c r="AC82" i="76"/>
  <c r="AX82" i="76"/>
  <c r="M113" i="76"/>
  <c r="AT113" i="76" s="1"/>
  <c r="M174" i="76"/>
  <c r="AT174" i="76"/>
  <c r="M46" i="76"/>
  <c r="AO71" i="76"/>
  <c r="BA71" i="76"/>
  <c r="AC52" i="76"/>
  <c r="AX52" i="76"/>
  <c r="M82" i="76"/>
  <c r="Y94" i="76"/>
  <c r="AW94" i="76"/>
  <c r="M49" i="76"/>
  <c r="AT49" i="76" s="1"/>
  <c r="U105" i="76"/>
  <c r="AV105" i="76"/>
  <c r="AK91" i="76"/>
  <c r="AZ91" i="76" s="1"/>
  <c r="AC111" i="76"/>
  <c r="AX111" i="76" s="1"/>
  <c r="AC108" i="76"/>
  <c r="AX108" i="76" s="1"/>
  <c r="Q184" i="76"/>
  <c r="I130" i="76"/>
  <c r="AK95" i="76"/>
  <c r="AZ95" i="76" s="1"/>
  <c r="Y49" i="76"/>
  <c r="AW49" i="76"/>
  <c r="M125" i="76"/>
  <c r="AT125" i="76" s="1"/>
  <c r="M90" i="76"/>
  <c r="AT90" i="76"/>
  <c r="Y105" i="76"/>
  <c r="AW105" i="76" s="1"/>
  <c r="AG68" i="76"/>
  <c r="AY68" i="76" s="1"/>
  <c r="Q172" i="76"/>
  <c r="U117" i="76"/>
  <c r="AV117" i="76"/>
  <c r="Y58" i="76"/>
  <c r="AW58" i="76"/>
  <c r="AC88" i="76"/>
  <c r="AX88" i="76"/>
  <c r="AG112" i="76"/>
  <c r="AY112" i="76"/>
  <c r="U126" i="76"/>
  <c r="AV126" i="76"/>
  <c r="AG171" i="76"/>
  <c r="AY171" i="76"/>
  <c r="AC189" i="76"/>
  <c r="AX189" i="76"/>
  <c r="M128" i="76"/>
  <c r="AO66" i="76"/>
  <c r="BA66" i="76" s="1"/>
  <c r="AK50" i="76"/>
  <c r="AZ50" i="76"/>
  <c r="Q130" i="76"/>
  <c r="I90" i="76"/>
  <c r="U64" i="76"/>
  <c r="Y99" i="76"/>
  <c r="AW99" i="76" s="1"/>
  <c r="U51" i="76"/>
  <c r="AC127" i="76"/>
  <c r="AX127" i="76"/>
  <c r="AC89" i="76"/>
  <c r="AX89" i="76" s="1"/>
  <c r="AK116" i="76"/>
  <c r="AZ116" i="76"/>
  <c r="AC140" i="76"/>
  <c r="AX140" i="76" s="1"/>
  <c r="AG92" i="76"/>
  <c r="AY92" i="76"/>
  <c r="Y126" i="76"/>
  <c r="AO95" i="76"/>
  <c r="BA95" i="76"/>
  <c r="AG114" i="76"/>
  <c r="AY114" i="76"/>
  <c r="AG90" i="76"/>
  <c r="AY90" i="76"/>
  <c r="AC68" i="76"/>
  <c r="AX68" i="76"/>
  <c r="AO133" i="76"/>
  <c r="BA133" i="76"/>
  <c r="AG101" i="76"/>
  <c r="AY101" i="76"/>
  <c r="Y184" i="76"/>
  <c r="AW184" i="76"/>
  <c r="AO93" i="76"/>
  <c r="BA93" i="76"/>
  <c r="AC72" i="76"/>
  <c r="AX72" i="76"/>
  <c r="AC70" i="76"/>
  <c r="AX70" i="76"/>
  <c r="M71" i="76"/>
  <c r="AT71" i="76"/>
  <c r="Y129" i="76"/>
  <c r="AW129" i="76"/>
  <c r="AC60" i="76"/>
  <c r="AX60" i="76"/>
  <c r="AO188" i="76"/>
  <c r="BA188" i="76"/>
  <c r="U124" i="76"/>
  <c r="AV124" i="76"/>
  <c r="Q51" i="76"/>
  <c r="Y123" i="76"/>
  <c r="AW123" i="76" s="1"/>
  <c r="M124" i="76"/>
  <c r="AT124" i="76" s="1"/>
  <c r="AG75" i="76"/>
  <c r="AY75" i="76" s="1"/>
  <c r="M53" i="76"/>
  <c r="M70" i="76"/>
  <c r="U58" i="76"/>
  <c r="AV58" i="76" s="1"/>
  <c r="I118" i="76"/>
  <c r="AS118" i="76" s="1"/>
  <c r="Q132" i="76"/>
  <c r="AU132" i="76" s="1"/>
  <c r="Q95" i="76"/>
  <c r="AG67" i="76"/>
  <c r="AG126" i="76"/>
  <c r="AY126" i="76" s="1"/>
  <c r="U110" i="76"/>
  <c r="AV110" i="76" s="1"/>
  <c r="CP45" i="77"/>
  <c r="CK119" i="77"/>
  <c r="CM128" i="77"/>
  <c r="CX128" i="77"/>
  <c r="CU123" i="77"/>
  <c r="DF74" i="77"/>
  <c r="CZ128" i="77"/>
  <c r="M112" i="76"/>
  <c r="AT112" i="76"/>
  <c r="AO87" i="76"/>
  <c r="BA87" i="76"/>
  <c r="AG76" i="76"/>
  <c r="AY76" i="76"/>
  <c r="Q60" i="76"/>
  <c r="AU60" i="76" s="1"/>
  <c r="Y48" i="76"/>
  <c r="I72" i="76"/>
  <c r="U81" i="76"/>
  <c r="AV81" i="76"/>
  <c r="M111" i="76"/>
  <c r="AT111" i="76"/>
  <c r="AG80" i="76"/>
  <c r="U90" i="76"/>
  <c r="AV90" i="76" s="1"/>
  <c r="AK66" i="76"/>
  <c r="AZ66" i="76"/>
  <c r="AK73" i="76"/>
  <c r="AZ73" i="76" s="1"/>
  <c r="AC51" i="76"/>
  <c r="AX51" i="76" s="1"/>
  <c r="U65" i="76"/>
  <c r="AV65" i="76" s="1"/>
  <c r="AC136" i="76"/>
  <c r="AX136" i="76"/>
  <c r="AO113" i="76"/>
  <c r="BA113" i="76" s="1"/>
  <c r="AG91" i="76"/>
  <c r="Y114" i="76"/>
  <c r="AW114" i="76"/>
  <c r="U128" i="76"/>
  <c r="AV128" i="76"/>
  <c r="Y50" i="76"/>
  <c r="AW50" i="76"/>
  <c r="AG97" i="76"/>
  <c r="AY97" i="76"/>
  <c r="Q110" i="76"/>
  <c r="AU110" i="76"/>
  <c r="Y68" i="76"/>
  <c r="Y66" i="76"/>
  <c r="AW66" i="76"/>
  <c r="Y167" i="76"/>
  <c r="Q117" i="76"/>
  <c r="AK54" i="76"/>
  <c r="AZ54" i="76" s="1"/>
  <c r="M97" i="76"/>
  <c r="AT97" i="76" s="1"/>
  <c r="U92" i="76"/>
  <c r="AV92" i="76"/>
  <c r="M73" i="76"/>
  <c r="U97" i="76"/>
  <c r="AV97" i="76"/>
  <c r="Q101" i="76"/>
  <c r="M119" i="76"/>
  <c r="Q54" i="76"/>
  <c r="AU54" i="76"/>
  <c r="Y69" i="76"/>
  <c r="AW69" i="76"/>
  <c r="Y78" i="76"/>
  <c r="AW78" i="76"/>
  <c r="AO94" i="76"/>
  <c r="BA94" i="76" s="1"/>
  <c r="AO92" i="76"/>
  <c r="BA92" i="76"/>
  <c r="M59" i="76"/>
  <c r="M109" i="76"/>
  <c r="AT109" i="76" s="1"/>
  <c r="AC59" i="76"/>
  <c r="U96" i="76"/>
  <c r="AV96" i="76"/>
  <c r="AO105" i="76"/>
  <c r="Y133" i="76"/>
  <c r="AW133" i="76"/>
  <c r="Q133" i="76"/>
  <c r="AU133" i="76" s="1"/>
  <c r="AG53" i="76"/>
  <c r="AY53" i="76"/>
  <c r="Q100" i="76"/>
  <c r="AC116" i="76"/>
  <c r="AX116" i="76"/>
  <c r="M80" i="76"/>
  <c r="AG99" i="76"/>
  <c r="AY99" i="76" s="1"/>
  <c r="AK77" i="76"/>
  <c r="AZ77" i="76"/>
  <c r="AO101" i="76"/>
  <c r="AG140" i="76"/>
  <c r="AY140" i="76"/>
  <c r="U17" i="76"/>
  <c r="AV17" i="76"/>
  <c r="M87" i="76"/>
  <c r="AT87" i="76"/>
  <c r="AG110" i="76"/>
  <c r="AY110" i="76"/>
  <c r="AK180" i="76"/>
  <c r="AZ180" i="76"/>
  <c r="AC81" i="76"/>
  <c r="AX81" i="76"/>
  <c r="AO119" i="76"/>
  <c r="BA119" i="76"/>
  <c r="U131" i="76"/>
  <c r="Y101" i="76"/>
  <c r="AW101" i="76" s="1"/>
  <c r="AK46" i="76"/>
  <c r="AZ46" i="76"/>
  <c r="AO129" i="76"/>
  <c r="BA129" i="76" s="1"/>
  <c r="Y59" i="76"/>
  <c r="AW59" i="76" s="1"/>
  <c r="AO81" i="76"/>
  <c r="BA81" i="76" s="1"/>
  <c r="AK82" i="76"/>
  <c r="AZ82" i="76"/>
  <c r="Q180" i="76"/>
  <c r="AU180" i="76" s="1"/>
  <c r="M104" i="76"/>
  <c r="AT104" i="76" s="1"/>
  <c r="AG66" i="76"/>
  <c r="U59" i="76"/>
  <c r="AV59" i="76"/>
  <c r="AO136" i="76"/>
  <c r="BA136" i="76"/>
  <c r="Y86" i="76"/>
  <c r="AW86" i="76"/>
  <c r="Q125" i="76"/>
  <c r="AU125" i="76"/>
  <c r="AO67" i="76"/>
  <c r="BA67" i="76"/>
  <c r="Q120" i="76"/>
  <c r="AO103" i="76"/>
  <c r="BA103" i="76" s="1"/>
  <c r="Q83" i="76"/>
  <c r="AU83" i="76"/>
  <c r="Q105" i="76"/>
  <c r="AU105" i="76" s="1"/>
  <c r="Y100" i="76"/>
  <c r="AW100" i="76"/>
  <c r="M57" i="76"/>
  <c r="AT57" i="76" s="1"/>
  <c r="AC86" i="76"/>
  <c r="AX86" i="76"/>
  <c r="AK123" i="76"/>
  <c r="AZ123" i="76" s="1"/>
  <c r="AC167" i="76"/>
  <c r="AX167" i="76"/>
  <c r="U82" i="76"/>
  <c r="AV82" i="76" s="1"/>
  <c r="U49" i="76"/>
  <c r="AV49" i="76"/>
  <c r="AK83" i="76"/>
  <c r="AZ83" i="76" s="1"/>
  <c r="M127" i="76"/>
  <c r="AT127" i="76"/>
  <c r="Q86" i="76"/>
  <c r="AU86" i="76" s="1"/>
  <c r="AO57" i="76"/>
  <c r="BA57" i="76"/>
  <c r="AC47" i="76"/>
  <c r="AX47" i="76" s="1"/>
  <c r="Q87" i="76"/>
  <c r="AU87" i="76"/>
  <c r="AK78" i="76"/>
  <c r="AZ78" i="76" s="1"/>
  <c r="M110" i="76"/>
  <c r="AT110" i="76"/>
  <c r="U93" i="76"/>
  <c r="AV93" i="76" s="1"/>
  <c r="U46" i="76"/>
  <c r="AV46" i="76"/>
  <c r="M96" i="76"/>
  <c r="AT96" i="76" s="1"/>
  <c r="AC104" i="76"/>
  <c r="AX104" i="76"/>
  <c r="AG17" i="76"/>
  <c r="AY17" i="76" s="1"/>
  <c r="U142" i="76"/>
  <c r="AV142" i="76" s="1"/>
  <c r="DC58" i="77"/>
  <c r="DE86" i="77"/>
  <c r="DH86" i="77" s="1"/>
  <c r="DE110" i="77"/>
  <c r="AG118" i="76"/>
  <c r="AY118" i="76"/>
  <c r="CI58" i="77"/>
  <c r="CM115" i="77"/>
  <c r="CX115" i="77" s="1"/>
  <c r="CX123" i="77"/>
  <c r="CY54" i="77"/>
  <c r="CY123" i="77"/>
  <c r="DF112" i="77"/>
  <c r="DL112" i="77" s="1"/>
  <c r="DB123" i="77"/>
  <c r="AC172" i="76"/>
  <c r="AX172" i="76"/>
  <c r="Q182" i="76"/>
  <c r="AU182" i="76" s="1"/>
  <c r="AO182" i="76"/>
  <c r="BA182" i="76" s="1"/>
  <c r="AK187" i="76"/>
  <c r="AZ187" i="76"/>
  <c r="AK172" i="76"/>
  <c r="AZ172" i="76"/>
  <c r="I177" i="76"/>
  <c r="K177" i="76"/>
  <c r="L177" i="76" s="1"/>
  <c r="I120" i="76"/>
  <c r="I117" i="76"/>
  <c r="I58" i="76"/>
  <c r="I68" i="76"/>
  <c r="I131" i="76"/>
  <c r="K131" i="76"/>
  <c r="N131" i="76" s="1"/>
  <c r="I138" i="76"/>
  <c r="AS138" i="76" s="1"/>
  <c r="I48" i="76"/>
  <c r="I128" i="76"/>
  <c r="AS128" i="76" s="1"/>
  <c r="I97" i="76"/>
  <c r="AS97" i="76"/>
  <c r="I71" i="76"/>
  <c r="K71" i="76" s="1"/>
  <c r="I74" i="76"/>
  <c r="AS74" i="76"/>
  <c r="I101" i="76"/>
  <c r="I61" i="76"/>
  <c r="I95" i="76"/>
  <c r="AS95" i="76" s="1"/>
  <c r="I65" i="76"/>
  <c r="K65" i="76" s="1"/>
  <c r="I96" i="76"/>
  <c r="AS96" i="76"/>
  <c r="I52" i="76"/>
  <c r="K52" i="76" s="1"/>
  <c r="I49" i="76"/>
  <c r="I85" i="76"/>
  <c r="AS85" i="76"/>
  <c r="AG142" i="76"/>
  <c r="AY142" i="76" s="1"/>
  <c r="Q17" i="76"/>
  <c r="AU17" i="76"/>
  <c r="AK64" i="76"/>
  <c r="AZ64" i="76"/>
  <c r="Y174" i="76"/>
  <c r="AW174" i="76" s="1"/>
  <c r="AG115" i="76"/>
  <c r="AY115" i="76" s="1"/>
  <c r="Y104" i="76"/>
  <c r="AW104" i="76"/>
  <c r="Q59" i="76"/>
  <c r="AU59" i="76"/>
  <c r="CY128" i="77"/>
  <c r="AG174" i="76"/>
  <c r="AY174" i="76" s="1"/>
  <c r="AO17" i="76"/>
  <c r="BA17" i="76"/>
  <c r="AC138" i="76"/>
  <c r="AX138" i="76" s="1"/>
  <c r="AG50" i="76"/>
  <c r="AY50" i="76"/>
  <c r="Q142" i="76"/>
  <c r="AU142" i="76" s="1"/>
  <c r="Q175" i="76"/>
  <c r="U16" i="76"/>
  <c r="AV16" i="76"/>
  <c r="Y189" i="76"/>
  <c r="AW189" i="76"/>
  <c r="M188" i="76"/>
  <c r="AT188" i="76"/>
  <c r="U183" i="76"/>
  <c r="AV183" i="76" s="1"/>
  <c r="I140" i="76"/>
  <c r="AS140" i="76"/>
  <c r="Y176" i="76"/>
  <c r="AW176" i="76"/>
  <c r="U139" i="76"/>
  <c r="AV139" i="76"/>
  <c r="Q174" i="76"/>
  <c r="AK189" i="76"/>
  <c r="AZ189" i="76"/>
  <c r="Q136" i="76"/>
  <c r="AU136" i="76" s="1"/>
  <c r="AO178" i="76"/>
  <c r="BA178" i="76"/>
  <c r="M116" i="76"/>
  <c r="Q92" i="76"/>
  <c r="AU92" i="76" s="1"/>
  <c r="AK105" i="76"/>
  <c r="AZ105" i="76"/>
  <c r="M72" i="76"/>
  <c r="AG189" i="76"/>
  <c r="AY189" i="76" s="1"/>
  <c r="M61" i="76"/>
  <c r="AK71" i="76"/>
  <c r="AZ71" i="76" s="1"/>
  <c r="AG131" i="76"/>
  <c r="AY131" i="76"/>
  <c r="I66" i="76"/>
  <c r="AS66" i="76"/>
  <c r="U100" i="76"/>
  <c r="AV100" i="76" s="1"/>
  <c r="AK109" i="76"/>
  <c r="AZ109" i="76" s="1"/>
  <c r="AK79" i="76"/>
  <c r="AZ79" i="76"/>
  <c r="AC129" i="76"/>
  <c r="AX129" i="76"/>
  <c r="AG70" i="76"/>
  <c r="AY70" i="76"/>
  <c r="Q140" i="76"/>
  <c r="AO130" i="76"/>
  <c r="BA130" i="76" s="1"/>
  <c r="M62" i="76"/>
  <c r="Q78" i="76"/>
  <c r="AU78" i="76"/>
  <c r="AK89" i="76"/>
  <c r="AZ89" i="76" s="1"/>
  <c r="AO124" i="76"/>
  <c r="BA124" i="76" s="1"/>
  <c r="AO115" i="76"/>
  <c r="BA115" i="76"/>
  <c r="AC76" i="76"/>
  <c r="AX76" i="76"/>
  <c r="U74" i="76"/>
  <c r="AV74" i="76"/>
  <c r="Q72" i="76"/>
  <c r="Q94" i="76"/>
  <c r="AU94" i="76" s="1"/>
  <c r="AC85" i="76"/>
  <c r="AX85" i="76" s="1"/>
  <c r="AC118" i="76"/>
  <c r="AX118" i="76" s="1"/>
  <c r="AK118" i="76"/>
  <c r="AZ118" i="76" s="1"/>
  <c r="M120" i="76"/>
  <c r="AO76" i="76"/>
  <c r="BA76" i="76"/>
  <c r="AG167" i="76"/>
  <c r="AY167" i="76"/>
  <c r="AK188" i="76"/>
  <c r="AZ188" i="76" s="1"/>
  <c r="AG86" i="76"/>
  <c r="AY86" i="76" s="1"/>
  <c r="I89" i="76"/>
  <c r="AS89" i="76"/>
  <c r="AK90" i="76"/>
  <c r="AZ90" i="76"/>
  <c r="U104" i="76"/>
  <c r="AV104" i="76"/>
  <c r="AC128" i="76"/>
  <c r="AX128" i="76" s="1"/>
  <c r="M81" i="76"/>
  <c r="U189" i="76"/>
  <c r="AV189" i="76" s="1"/>
  <c r="I64" i="76"/>
  <c r="AS64" i="76" s="1"/>
  <c r="Q73" i="76"/>
  <c r="AU73" i="76" s="1"/>
  <c r="AK133" i="76"/>
  <c r="AZ133" i="76" s="1"/>
  <c r="U118" i="76"/>
  <c r="AO125" i="76"/>
  <c r="BA125" i="76"/>
  <c r="Y73" i="76"/>
  <c r="AW73" i="76" s="1"/>
  <c r="AK122" i="76"/>
  <c r="AZ122" i="76" s="1"/>
  <c r="M105" i="76"/>
  <c r="AT105" i="76"/>
  <c r="M126" i="76"/>
  <c r="AC61" i="76"/>
  <c r="AX61" i="76"/>
  <c r="AO52" i="76"/>
  <c r="BA52" i="76" s="1"/>
  <c r="AO111" i="76"/>
  <c r="BA111" i="76" s="1"/>
  <c r="AK51" i="76"/>
  <c r="AZ51" i="76" s="1"/>
  <c r="Q91" i="76"/>
  <c r="AU91" i="76" s="1"/>
  <c r="Y84" i="76"/>
  <c r="U70" i="76"/>
  <c r="AV70" i="76" s="1"/>
  <c r="AO77" i="76"/>
  <c r="BA77" i="76"/>
  <c r="U123" i="76"/>
  <c r="AV123" i="76"/>
  <c r="AK59" i="76"/>
  <c r="AZ59" i="76" s="1"/>
  <c r="AG65" i="76"/>
  <c r="AY65" i="76" s="1"/>
  <c r="Q104" i="76"/>
  <c r="AU104" i="76"/>
  <c r="Y76" i="76"/>
  <c r="M122" i="76"/>
  <c r="AT122" i="76" s="1"/>
  <c r="AK100" i="76"/>
  <c r="AZ100" i="76" s="1"/>
  <c r="Y175" i="76"/>
  <c r="AW175" i="76" s="1"/>
  <c r="Y132" i="76"/>
  <c r="AW132" i="76" s="1"/>
  <c r="M131" i="76"/>
  <c r="AT131" i="76"/>
  <c r="AC122" i="76"/>
  <c r="AX122" i="76" s="1"/>
  <c r="AO73" i="76"/>
  <c r="BA73" i="76" s="1"/>
  <c r="AC63" i="76"/>
  <c r="AX63" i="76" s="1"/>
  <c r="Q57" i="76"/>
  <c r="AU57" i="76" s="1"/>
  <c r="AO80" i="76"/>
  <c r="BA80" i="76" s="1"/>
  <c r="AG74" i="76"/>
  <c r="AY74" i="76" s="1"/>
  <c r="Y116" i="76"/>
  <c r="AW116" i="76" s="1"/>
  <c r="AG186" i="76"/>
  <c r="AY186" i="76" s="1"/>
  <c r="AO109" i="76"/>
  <c r="BA109" i="76" s="1"/>
  <c r="AG183" i="76"/>
  <c r="AY183" i="76" s="1"/>
  <c r="Y46" i="76"/>
  <c r="AW46" i="76" s="1"/>
  <c r="AC49" i="76"/>
  <c r="AX49" i="76" s="1"/>
  <c r="I109" i="76"/>
  <c r="AS109" i="76" s="1"/>
  <c r="AC176" i="76"/>
  <c r="AX176" i="76" s="1"/>
  <c r="AG103" i="76"/>
  <c r="AY103" i="76" s="1"/>
  <c r="Q123" i="76"/>
  <c r="AG81" i="76"/>
  <c r="AY81" i="76" s="1"/>
  <c r="AC130" i="76"/>
  <c r="AX130" i="76" s="1"/>
  <c r="U101" i="76"/>
  <c r="AV101" i="76"/>
  <c r="U71" i="76"/>
  <c r="AV71" i="76"/>
  <c r="AC84" i="76"/>
  <c r="AX84" i="76"/>
  <c r="AK117" i="76"/>
  <c r="AZ117" i="76" s="1"/>
  <c r="AK61" i="76"/>
  <c r="AZ61" i="76"/>
  <c r="AK56" i="76"/>
  <c r="AZ56" i="76"/>
  <c r="AC141" i="76"/>
  <c r="AX141" i="76" s="1"/>
  <c r="AO97" i="76"/>
  <c r="BA97" i="76" s="1"/>
  <c r="AK65" i="76"/>
  <c r="AZ65" i="76"/>
  <c r="Y103" i="76"/>
  <c r="AW103" i="76"/>
  <c r="Y82" i="76"/>
  <c r="AW82" i="76" s="1"/>
  <c r="AK52" i="76"/>
  <c r="AZ52" i="76" s="1"/>
  <c r="AK111" i="76"/>
  <c r="AZ111" i="76"/>
  <c r="M98" i="76"/>
  <c r="AT98" i="76"/>
  <c r="AK84" i="76"/>
  <c r="AZ84" i="76"/>
  <c r="AO100" i="76"/>
  <c r="BA100" i="76" s="1"/>
  <c r="Q64" i="76"/>
  <c r="AU64" i="76"/>
  <c r="Q68" i="76"/>
  <c r="Q16" i="76"/>
  <c r="AU16" i="76" s="1"/>
  <c r="M64" i="76"/>
  <c r="AT64" i="76" s="1"/>
  <c r="AG127" i="76"/>
  <c r="AY127" i="76" s="1"/>
  <c r="M89" i="76"/>
  <c r="AT89" i="76" s="1"/>
  <c r="AO82" i="76"/>
  <c r="BA82" i="76"/>
  <c r="AK108" i="76"/>
  <c r="AZ108" i="76" s="1"/>
  <c r="AC126" i="76"/>
  <c r="AX126" i="76" s="1"/>
  <c r="M54" i="76"/>
  <c r="AT54" i="76" s="1"/>
  <c r="M95" i="76"/>
  <c r="M74" i="76"/>
  <c r="AT74" i="76" s="1"/>
  <c r="M56" i="76"/>
  <c r="AT56" i="76" s="1"/>
  <c r="AG49" i="76"/>
  <c r="AY49" i="76"/>
  <c r="AO117" i="76"/>
  <c r="BA117" i="76"/>
  <c r="AK97" i="76"/>
  <c r="AZ97" i="76"/>
  <c r="AO68" i="76"/>
  <c r="BA68" i="76" s="1"/>
  <c r="AC133" i="76"/>
  <c r="AX133" i="76" s="1"/>
  <c r="Y122" i="76"/>
  <c r="AW122" i="76"/>
  <c r="AK141" i="76"/>
  <c r="AZ141" i="76" s="1"/>
  <c r="AO48" i="76"/>
  <c r="Y118" i="76"/>
  <c r="AW118" i="76"/>
  <c r="M181" i="76"/>
  <c r="AT181" i="76" s="1"/>
  <c r="U179" i="76"/>
  <c r="AV179" i="76" s="1"/>
  <c r="AK167" i="76"/>
  <c r="AZ167" i="76" s="1"/>
  <c r="AO123" i="76"/>
  <c r="BA123" i="76"/>
  <c r="AK140" i="76"/>
  <c r="AZ140" i="76" s="1"/>
  <c r="M179" i="76"/>
  <c r="AT179" i="76" s="1"/>
  <c r="U113" i="76"/>
  <c r="AV113" i="76" s="1"/>
  <c r="AC66" i="76"/>
  <c r="AX66" i="76"/>
  <c r="M63" i="76"/>
  <c r="AT63" i="76" s="1"/>
  <c r="AK96" i="76"/>
  <c r="AZ96" i="76"/>
  <c r="M108" i="76"/>
  <c r="AT108" i="76" s="1"/>
  <c r="Q119" i="76"/>
  <c r="AU119" i="76"/>
  <c r="AO16" i="76"/>
  <c r="BA16" i="76" s="1"/>
  <c r="AG180" i="76"/>
  <c r="AY180" i="76" s="1"/>
  <c r="CL58" i="77"/>
  <c r="CP82" i="77"/>
  <c r="CI98" i="77"/>
  <c r="CT98" i="77"/>
  <c r="CN115" i="77"/>
  <c r="AO107" i="76"/>
  <c r="BA107" i="76"/>
  <c r="DC131" i="77"/>
  <c r="DF131" i="77"/>
  <c r="DE131" i="77"/>
  <c r="DH131" i="77"/>
  <c r="DE126" i="77"/>
  <c r="DH126" i="77" s="1"/>
  <c r="DD126" i="77"/>
  <c r="DG126" i="77"/>
  <c r="CO122" i="77"/>
  <c r="CZ122" i="77" s="1"/>
  <c r="CK122" i="77"/>
  <c r="DE122" i="77"/>
  <c r="CN122" i="77"/>
  <c r="CJ122" i="77"/>
  <c r="DD118" i="77"/>
  <c r="DC118" i="77"/>
  <c r="DC113" i="77"/>
  <c r="DE113" i="77"/>
  <c r="DH113" i="77"/>
  <c r="DE105" i="77"/>
  <c r="DH105" i="77" s="1"/>
  <c r="DD105" i="77"/>
  <c r="CN101" i="77"/>
  <c r="CJ101" i="77"/>
  <c r="DD101" i="77"/>
  <c r="CQ101" i="77"/>
  <c r="DB101" i="77"/>
  <c r="CM101" i="77"/>
  <c r="CI101" i="77"/>
  <c r="CT101" i="77"/>
  <c r="CP93" i="77"/>
  <c r="CL93" i="77"/>
  <c r="CH93" i="77"/>
  <c r="DE93" i="77"/>
  <c r="CO93" i="77"/>
  <c r="CK93" i="77"/>
  <c r="DD89" i="77"/>
  <c r="DC89" i="77"/>
  <c r="DF89" i="77" s="1"/>
  <c r="DE69" i="77"/>
  <c r="DH69" i="77" s="1"/>
  <c r="DD69" i="77"/>
  <c r="CL48" i="77"/>
  <c r="CW48" i="77" s="1"/>
  <c r="CM48" i="77"/>
  <c r="CX48" i="77"/>
  <c r="DE48" i="77"/>
  <c r="CK48" i="77"/>
  <c r="DD48" i="77"/>
  <c r="CQ40" i="77"/>
  <c r="CM40" i="77"/>
  <c r="CI40" i="77"/>
  <c r="Y72" i="76"/>
  <c r="AW72" i="76"/>
  <c r="M77" i="76"/>
  <c r="AT77" i="76"/>
  <c r="AO47" i="76"/>
  <c r="BA47" i="76"/>
  <c r="M67" i="76"/>
  <c r="AC50" i="76"/>
  <c r="AX50" i="76" s="1"/>
  <c r="AG111" i="76"/>
  <c r="AY111" i="76" s="1"/>
  <c r="Y56" i="76"/>
  <c r="AW56" i="76" s="1"/>
  <c r="AC96" i="76"/>
  <c r="AX96" i="76"/>
  <c r="U140" i="76"/>
  <c r="AV140" i="76" s="1"/>
  <c r="AG56" i="76"/>
  <c r="AY56" i="76"/>
  <c r="Q124" i="76"/>
  <c r="AU124" i="76" s="1"/>
  <c r="AG88" i="76"/>
  <c r="AY88" i="76"/>
  <c r="AG179" i="76"/>
  <c r="AY179" i="76" s="1"/>
  <c r="Y180" i="76"/>
  <c r="AW180" i="76"/>
  <c r="Q97" i="76"/>
  <c r="AU97" i="76" s="1"/>
  <c r="AO88" i="76"/>
  <c r="BA88" i="76"/>
  <c r="AK63" i="76"/>
  <c r="AZ63" i="76" s="1"/>
  <c r="U138" i="76"/>
  <c r="AV138" i="76"/>
  <c r="AG166" i="76"/>
  <c r="AY166" i="76" s="1"/>
  <c r="M165" i="76"/>
  <c r="AO163" i="76"/>
  <c r="BA163" i="76" s="1"/>
  <c r="CP40" i="77"/>
  <c r="CL40" i="77"/>
  <c r="CW40" i="77" s="1"/>
  <c r="CH40" i="77"/>
  <c r="CS40" i="77" s="1"/>
  <c r="M100" i="76"/>
  <c r="Y83" i="76"/>
  <c r="AW83" i="76" s="1"/>
  <c r="AG59" i="76"/>
  <c r="AY59" i="76"/>
  <c r="Q77" i="76"/>
  <c r="AU77" i="76"/>
  <c r="U132" i="76"/>
  <c r="AV132" i="76"/>
  <c r="DC40" i="77"/>
  <c r="AC164" i="76"/>
  <c r="AX164" i="76"/>
  <c r="AO168" i="76"/>
  <c r="BA168" i="76"/>
  <c r="AG173" i="76"/>
  <c r="AY173" i="76"/>
  <c r="M177" i="76"/>
  <c r="AT177" i="76" s="1"/>
  <c r="I181" i="76"/>
  <c r="M185" i="76"/>
  <c r="AT185" i="76"/>
  <c r="AK178" i="76"/>
  <c r="AZ178" i="76"/>
  <c r="AO102" i="76"/>
  <c r="BA102" i="76" s="1"/>
  <c r="AO106" i="76"/>
  <c r="BA106" i="76"/>
  <c r="M106" i="76"/>
  <c r="Q106" i="76"/>
  <c r="M107" i="76"/>
  <c r="Q107" i="76"/>
  <c r="Y106" i="76"/>
  <c r="AW106" i="76" s="1"/>
  <c r="AC106" i="76"/>
  <c r="AX106" i="76"/>
  <c r="AG106" i="76"/>
  <c r="AY106" i="76" s="1"/>
  <c r="AK106" i="76"/>
  <c r="AZ106" i="76"/>
  <c r="Y107" i="76"/>
  <c r="AW107" i="76" s="1"/>
  <c r="AC107" i="76"/>
  <c r="AX107" i="76"/>
  <c r="AG107" i="76"/>
  <c r="AY107" i="76"/>
  <c r="AK107" i="76"/>
  <c r="AZ107" i="76"/>
  <c r="BS17" i="77"/>
  <c r="BR83" i="77"/>
  <c r="BT319" i="77"/>
  <c r="BZ125" i="77"/>
  <c r="BV125" i="77"/>
  <c r="AS125" i="77"/>
  <c r="BS100" i="77"/>
  <c r="BT308" i="77"/>
  <c r="CA91" i="77"/>
  <c r="BT91" i="77" s="1"/>
  <c r="AS91" i="77"/>
  <c r="AS70" i="77"/>
  <c r="BT56" i="77"/>
  <c r="BX46" i="77"/>
  <c r="BV46" i="77"/>
  <c r="AS46" i="77"/>
  <c r="BV100" i="77"/>
  <c r="CD206" i="77"/>
  <c r="BS206" i="77"/>
  <c r="AS206" i="77"/>
  <c r="CA274" i="77"/>
  <c r="BU274" i="77" s="1"/>
  <c r="AS274" i="77"/>
  <c r="BX194" i="77"/>
  <c r="BV194" i="77"/>
  <c r="AS194" i="77"/>
  <c r="BZ132" i="77"/>
  <c r="BU132" i="77"/>
  <c r="AS132" i="77"/>
  <c r="BX131" i="77"/>
  <c r="BT131" i="77" s="1"/>
  <c r="AS131" i="77"/>
  <c r="BT130" i="77"/>
  <c r="BZ330" i="77"/>
  <c r="BT330" i="77" s="1"/>
  <c r="AS330" i="77"/>
  <c r="AV100" i="77"/>
  <c r="AZ100" i="77"/>
  <c r="DH100" i="77" s="1"/>
  <c r="BU256" i="77"/>
  <c r="AS202" i="77"/>
  <c r="AV99" i="77"/>
  <c r="AZ99" i="77"/>
  <c r="DH99" i="77"/>
  <c r="BE99" i="77"/>
  <c r="BX99" i="77"/>
  <c r="AW100" i="77"/>
  <c r="BB100" i="77"/>
  <c r="BF100" i="77"/>
  <c r="BT100" i="77"/>
  <c r="BR322" i="77"/>
  <c r="AW99" i="77"/>
  <c r="BB99" i="77"/>
  <c r="BC100" i="77"/>
  <c r="BU100" i="77"/>
  <c r="BT173" i="77"/>
  <c r="DH57" i="77"/>
  <c r="BV28" i="77"/>
  <c r="BR100" i="77"/>
  <c r="M102" i="76"/>
  <c r="Q102" i="76"/>
  <c r="U102" i="76"/>
  <c r="AV102" i="76"/>
  <c r="Y102" i="76"/>
  <c r="AW102" i="76" s="1"/>
  <c r="AC102" i="76"/>
  <c r="AX102" i="76"/>
  <c r="AG102" i="76"/>
  <c r="AY102" i="76" s="1"/>
  <c r="AK102" i="76"/>
  <c r="AZ102" i="76"/>
  <c r="BS98" i="77"/>
  <c r="BU323" i="77"/>
  <c r="BV98" i="77"/>
  <c r="BV5" i="77"/>
  <c r="BT44" i="77"/>
  <c r="BV44" i="77"/>
  <c r="BY208" i="77"/>
  <c r="BV208" i="77" s="1"/>
  <c r="AS208" i="77"/>
  <c r="CA220" i="77"/>
  <c r="BS220" i="77"/>
  <c r="AS220" i="77"/>
  <c r="BV121" i="77"/>
  <c r="BT22" i="77"/>
  <c r="BR193" i="77"/>
  <c r="BS267" i="77"/>
  <c r="BR129" i="77"/>
  <c r="BU98" i="77"/>
  <c r="BU78" i="77"/>
  <c r="BX218" i="77"/>
  <c r="BU218" i="77" s="1"/>
  <c r="AS218" i="77"/>
  <c r="CA219" i="77"/>
  <c r="BV219" i="77" s="1"/>
  <c r="AS219" i="77"/>
  <c r="BT292" i="77"/>
  <c r="BV47" i="77"/>
  <c r="BS45" i="77"/>
  <c r="BR335" i="77"/>
  <c r="BV195" i="77"/>
  <c r="BV29" i="77"/>
  <c r="BR22" i="77"/>
  <c r="BT89" i="77"/>
  <c r="BU335" i="77"/>
  <c r="BR16" i="77"/>
  <c r="BU16" i="77"/>
  <c r="BR292" i="77"/>
  <c r="BT98" i="77"/>
  <c r="BR254" i="77"/>
  <c r="BR261" i="77"/>
  <c r="BV12" i="77"/>
  <c r="BV193" i="77"/>
  <c r="BT269" i="77"/>
  <c r="BV173" i="77"/>
  <c r="BT64" i="77"/>
  <c r="BU64" i="77"/>
  <c r="BS97" i="77"/>
  <c r="BV32" i="77"/>
  <c r="CF253" i="77"/>
  <c r="BS253" i="77"/>
  <c r="AS253" i="77"/>
  <c r="CF285" i="77"/>
  <c r="BU285" i="77"/>
  <c r="AS285" i="77"/>
  <c r="BY196" i="77"/>
  <c r="BR196" i="77"/>
  <c r="AS196" i="77"/>
  <c r="CA198" i="77"/>
  <c r="AS198" i="77"/>
  <c r="BV199" i="77"/>
  <c r="BX241" i="77"/>
  <c r="AS241" i="77"/>
  <c r="BU308" i="77"/>
  <c r="BT275" i="77"/>
  <c r="BT325" i="77"/>
  <c r="BV205" i="77"/>
  <c r="BS165" i="77"/>
  <c r="BU7" i="77"/>
  <c r="BR84" i="77"/>
  <c r="BT335" i="77"/>
  <c r="W118" i="70"/>
  <c r="T118" i="70"/>
  <c r="X160" i="70"/>
  <c r="AA160" i="70"/>
  <c r="S69" i="70"/>
  <c r="R69" i="70"/>
  <c r="AE114" i="70"/>
  <c r="AE61" i="70"/>
  <c r="AD61" i="70"/>
  <c r="T180" i="70"/>
  <c r="W180" i="70"/>
  <c r="O62" i="70"/>
  <c r="N62" i="70"/>
  <c r="P33" i="70"/>
  <c r="S33" i="70"/>
  <c r="BU29" i="71"/>
  <c r="BQ29" i="71"/>
  <c r="BR29" i="71"/>
  <c r="P139" i="70"/>
  <c r="S139" i="70"/>
  <c r="W139" i="70"/>
  <c r="X139" i="70"/>
  <c r="N57" i="70"/>
  <c r="O57" i="70"/>
  <c r="L57" i="70"/>
  <c r="T176" i="70"/>
  <c r="W80" i="70"/>
  <c r="X80" i="70" s="1"/>
  <c r="W102" i="70"/>
  <c r="T102" i="70"/>
  <c r="L69" i="70"/>
  <c r="AT69" i="70" s="1"/>
  <c r="N69" i="70"/>
  <c r="T127" i="70"/>
  <c r="W127" i="70"/>
  <c r="X127" i="70" s="1"/>
  <c r="W174" i="70"/>
  <c r="P69" i="70"/>
  <c r="AU69" i="70"/>
  <c r="S124" i="70"/>
  <c r="T124" i="70" s="1"/>
  <c r="W224" i="70"/>
  <c r="T224" i="70"/>
  <c r="T29" i="70"/>
  <c r="W29" i="70"/>
  <c r="V29" i="70"/>
  <c r="T167" i="70"/>
  <c r="W167" i="70"/>
  <c r="AA167" i="70" s="1"/>
  <c r="Z38" i="70"/>
  <c r="X38" i="70"/>
  <c r="AS80" i="71"/>
  <c r="T213" i="70"/>
  <c r="W213" i="70"/>
  <c r="X107" i="70"/>
  <c r="AA107" i="70"/>
  <c r="T207" i="70"/>
  <c r="W207" i="70"/>
  <c r="O79" i="70"/>
  <c r="L79" i="70"/>
  <c r="W42" i="70"/>
  <c r="T42" i="70"/>
  <c r="AV42" i="70"/>
  <c r="O25" i="70"/>
  <c r="AS23" i="71"/>
  <c r="BU8" i="71"/>
  <c r="BR8" i="71"/>
  <c r="BQ8" i="71"/>
  <c r="AS8" i="71" s="1"/>
  <c r="R29" i="70"/>
  <c r="P29" i="70"/>
  <c r="AS51" i="71"/>
  <c r="N37" i="70"/>
  <c r="O37" i="70"/>
  <c r="AS41" i="71"/>
  <c r="CU41" i="71"/>
  <c r="W196" i="70"/>
  <c r="P80" i="70"/>
  <c r="R80" i="70"/>
  <c r="W231" i="70"/>
  <c r="T231" i="70"/>
  <c r="V53" i="70"/>
  <c r="T53" i="70"/>
  <c r="W53" i="70"/>
  <c r="X53" i="70" s="1"/>
  <c r="V20" i="70"/>
  <c r="W11" i="70"/>
  <c r="X11" i="70" s="1"/>
  <c r="V54" i="70"/>
  <c r="T54" i="70"/>
  <c r="W54" i="70"/>
  <c r="BT8" i="71"/>
  <c r="P45" i="70"/>
  <c r="S45" i="70"/>
  <c r="X15" i="70"/>
  <c r="AA15" i="70"/>
  <c r="AI148" i="70"/>
  <c r="AF148" i="70"/>
  <c r="W111" i="70"/>
  <c r="AA189" i="70"/>
  <c r="AB189" i="70" s="1"/>
  <c r="P11" i="70"/>
  <c r="R11" i="70"/>
  <c r="AS26" i="71"/>
  <c r="AS70" i="71"/>
  <c r="R35" i="70"/>
  <c r="S35" i="70"/>
  <c r="P35" i="70"/>
  <c r="AU35" i="70" s="1"/>
  <c r="O43" i="70"/>
  <c r="N43" i="70"/>
  <c r="O19" i="70"/>
  <c r="L74" i="70"/>
  <c r="N74" i="70"/>
  <c r="L220" i="70"/>
  <c r="O220" i="70"/>
  <c r="BT53" i="71"/>
  <c r="BS53" i="71"/>
  <c r="BR53" i="71"/>
  <c r="P105" i="70"/>
  <c r="S105" i="70"/>
  <c r="BS55" i="71"/>
  <c r="BR55" i="71"/>
  <c r="BQ55" i="71"/>
  <c r="BT55" i="71"/>
  <c r="BU55" i="71"/>
  <c r="O130" i="70"/>
  <c r="L130" i="70"/>
  <c r="L147" i="70"/>
  <c r="O147" i="70"/>
  <c r="K41" i="70"/>
  <c r="N41" i="70" s="1"/>
  <c r="AS41" i="70"/>
  <c r="AW116" i="70"/>
  <c r="BS81" i="71"/>
  <c r="BU81" i="71"/>
  <c r="BQ81" i="71"/>
  <c r="T67" i="70"/>
  <c r="P164" i="70"/>
  <c r="P68" i="70"/>
  <c r="R68" i="70"/>
  <c r="BR74" i="71"/>
  <c r="BQ74" i="71"/>
  <c r="BU74" i="71"/>
  <c r="BT11" i="71"/>
  <c r="BU11" i="71"/>
  <c r="BR11" i="71"/>
  <c r="BQ11" i="71"/>
  <c r="AS11" i="71" s="1"/>
  <c r="L71" i="70"/>
  <c r="AT71" i="70"/>
  <c r="N71" i="70"/>
  <c r="O71" i="70"/>
  <c r="W44" i="70"/>
  <c r="L131" i="70"/>
  <c r="O131" i="70"/>
  <c r="BS7" i="71"/>
  <c r="BR7" i="71"/>
  <c r="BQ7" i="71"/>
  <c r="AS7" i="71" s="1"/>
  <c r="O149" i="70"/>
  <c r="L149" i="70"/>
  <c r="P14" i="70"/>
  <c r="S14" i="70"/>
  <c r="W14" i="70" s="1"/>
  <c r="O163" i="70"/>
  <c r="O151" i="70"/>
  <c r="P151" i="70"/>
  <c r="L151" i="70"/>
  <c r="L113" i="70"/>
  <c r="O113" i="70"/>
  <c r="AX116" i="70"/>
  <c r="L211" i="70"/>
  <c r="O211" i="70"/>
  <c r="N16" i="70"/>
  <c r="O16" i="70"/>
  <c r="R16" i="70" s="1"/>
  <c r="AS232" i="70"/>
  <c r="K232" i="70"/>
  <c r="L214" i="70"/>
  <c r="O214" i="70"/>
  <c r="N28" i="70"/>
  <c r="O28" i="70"/>
  <c r="S235" i="70"/>
  <c r="P235" i="70"/>
  <c r="BR76" i="71"/>
  <c r="BU76" i="71"/>
  <c r="N54" i="70"/>
  <c r="L54" i="70"/>
  <c r="BT54" i="71"/>
  <c r="BS54" i="71"/>
  <c r="BR54" i="71"/>
  <c r="AS54" i="71" s="1"/>
  <c r="BT78" i="71"/>
  <c r="BR78" i="71"/>
  <c r="BS78" i="71"/>
  <c r="BU46" i="71"/>
  <c r="BR46" i="71"/>
  <c r="BT46" i="71"/>
  <c r="BS9" i="71"/>
  <c r="BQ9" i="71"/>
  <c r="BT9" i="71"/>
  <c r="BR9" i="71"/>
  <c r="BR42" i="71"/>
  <c r="BQ42" i="71"/>
  <c r="BS42" i="71"/>
  <c r="N39" i="70"/>
  <c r="L39" i="70"/>
  <c r="L172" i="70"/>
  <c r="O172" i="70"/>
  <c r="BQ53" i="71"/>
  <c r="O74" i="70"/>
  <c r="N15" i="70"/>
  <c r="BS48" i="71"/>
  <c r="BT48" i="71"/>
  <c r="BQ48" i="71"/>
  <c r="BR48" i="71"/>
  <c r="BQ64" i="71"/>
  <c r="BR64" i="71"/>
  <c r="AU173" i="70"/>
  <c r="S173" i="70"/>
  <c r="P198" i="70"/>
  <c r="S198" i="70"/>
  <c r="W198" i="70" s="1"/>
  <c r="BT16" i="71"/>
  <c r="BU16" i="71"/>
  <c r="O209" i="70"/>
  <c r="L209" i="70"/>
  <c r="O153" i="70"/>
  <c r="O140" i="70"/>
  <c r="L140" i="70"/>
  <c r="BQ16" i="71"/>
  <c r="BR16" i="71"/>
  <c r="W116" i="70"/>
  <c r="X116" i="70" s="1"/>
  <c r="AS60" i="70"/>
  <c r="AS72" i="70"/>
  <c r="O185" i="70"/>
  <c r="L185" i="70"/>
  <c r="AS45" i="70"/>
  <c r="CE31" i="71"/>
  <c r="AR31" i="71"/>
  <c r="BT82" i="71"/>
  <c r="BS82" i="71"/>
  <c r="AS82" i="71" s="1"/>
  <c r="O150" i="70"/>
  <c r="BR61" i="71"/>
  <c r="BQ61" i="71"/>
  <c r="O12" i="70"/>
  <c r="AS55" i="70"/>
  <c r="AS23" i="70"/>
  <c r="K23" i="70"/>
  <c r="AR24" i="71"/>
  <c r="CT24" i="71" s="1"/>
  <c r="CE24" i="71"/>
  <c r="CE65" i="71"/>
  <c r="BQ65" i="71" s="1"/>
  <c r="AR65" i="71"/>
  <c r="CT65" i="71" s="1"/>
  <c r="O112" i="70"/>
  <c r="O110" i="70"/>
  <c r="W181" i="70"/>
  <c r="Q44" i="76"/>
  <c r="M44" i="76"/>
  <c r="Y44" i="76"/>
  <c r="AW44" i="76"/>
  <c r="AC44" i="76"/>
  <c r="AX44" i="76" s="1"/>
  <c r="AG44" i="76"/>
  <c r="AY44" i="76"/>
  <c r="AK44" i="76"/>
  <c r="N42" i="76"/>
  <c r="M42" i="76"/>
  <c r="AT42" i="76" s="1"/>
  <c r="Q42" i="76"/>
  <c r="Y42" i="76"/>
  <c r="AW42" i="76"/>
  <c r="AC42" i="76"/>
  <c r="AX42" i="76" s="1"/>
  <c r="AG42" i="76"/>
  <c r="AY42" i="76"/>
  <c r="AK42" i="76"/>
  <c r="AZ42" i="76" s="1"/>
  <c r="Q185" i="76"/>
  <c r="AU185" i="76"/>
  <c r="Q177" i="76"/>
  <c r="I185" i="76"/>
  <c r="AK168" i="76"/>
  <c r="AZ168" i="76"/>
  <c r="AG164" i="76"/>
  <c r="AY164" i="76" s="1"/>
  <c r="Y164" i="76"/>
  <c r="AW164" i="76"/>
  <c r="AO181" i="76"/>
  <c r="BA181" i="76" s="1"/>
  <c r="U177" i="76"/>
  <c r="AV177" i="76"/>
  <c r="Q181" i="76"/>
  <c r="AU181" i="76" s="1"/>
  <c r="Y177" i="76"/>
  <c r="AW177" i="76"/>
  <c r="Y185" i="76"/>
  <c r="AW185" i="76" s="1"/>
  <c r="AC181" i="76"/>
  <c r="AX181" i="76"/>
  <c r="Y181" i="76"/>
  <c r="AW181" i="76"/>
  <c r="Y168" i="76"/>
  <c r="AW168" i="76"/>
  <c r="M173" i="76"/>
  <c r="AT173" i="76" s="1"/>
  <c r="U185" i="76"/>
  <c r="AV185" i="76"/>
  <c r="AO164" i="76"/>
  <c r="BA164" i="76"/>
  <c r="AK177" i="76"/>
  <c r="AZ177" i="76"/>
  <c r="Q168" i="76"/>
  <c r="AU168" i="76" s="1"/>
  <c r="AO173" i="76"/>
  <c r="BA173" i="76"/>
  <c r="M164" i="76"/>
  <c r="O164" i="76" s="1"/>
  <c r="U181" i="76"/>
  <c r="AV181" i="76"/>
  <c r="AK181" i="76"/>
  <c r="AZ181" i="76" s="1"/>
  <c r="AG177" i="76"/>
  <c r="AY177" i="76"/>
  <c r="AC177" i="76"/>
  <c r="AX177" i="76"/>
  <c r="AK185" i="76"/>
  <c r="AZ185" i="76"/>
  <c r="Q173" i="76"/>
  <c r="AU173" i="76" s="1"/>
  <c r="U173" i="76"/>
  <c r="AV173" i="76"/>
  <c r="AK173" i="76"/>
  <c r="AZ173" i="76" s="1"/>
  <c r="Y173" i="76"/>
  <c r="AW173" i="76"/>
  <c r="AY175" i="77"/>
  <c r="DG175" i="77" s="1"/>
  <c r="BU106" i="77"/>
  <c r="BZ207" i="77"/>
  <c r="AS207" i="77"/>
  <c r="BS10" i="77"/>
  <c r="BT195" i="77"/>
  <c r="AY207" i="77"/>
  <c r="BS84" i="77"/>
  <c r="DH8" i="77"/>
  <c r="AX11" i="77"/>
  <c r="DF11" i="77" s="1"/>
  <c r="AZ11" i="77"/>
  <c r="DH11" i="77"/>
  <c r="AX58" i="77"/>
  <c r="DF58" i="77" s="1"/>
  <c r="AZ58" i="77"/>
  <c r="DH58" i="77"/>
  <c r="AX195" i="77"/>
  <c r="AZ195" i="77"/>
  <c r="AW219" i="77"/>
  <c r="AV219" i="77"/>
  <c r="AX329" i="77"/>
  <c r="AW329" i="77"/>
  <c r="BY300" i="77"/>
  <c r="BS300" i="77"/>
  <c r="AS300" i="77"/>
  <c r="DF109" i="77"/>
  <c r="BV56" i="77"/>
  <c r="BU109" i="77"/>
  <c r="BS78" i="77"/>
  <c r="BT87" i="77"/>
  <c r="AY171" i="77"/>
  <c r="DG171" i="77" s="1"/>
  <c r="BR25" i="77"/>
  <c r="BS256" i="77"/>
  <c r="BV16" i="77"/>
  <c r="CZ17" i="77"/>
  <c r="BV275" i="77"/>
  <c r="BU290" i="77"/>
  <c r="AY336" i="77"/>
  <c r="BU17" i="77"/>
  <c r="BV74" i="77"/>
  <c r="AY226" i="77"/>
  <c r="AY224" i="77"/>
  <c r="DG20" i="77"/>
  <c r="BU96" i="77"/>
  <c r="AY174" i="77"/>
  <c r="DG174" i="77" s="1"/>
  <c r="AY167" i="77"/>
  <c r="DG167" i="77"/>
  <c r="BT263" i="77"/>
  <c r="AX327" i="77"/>
  <c r="AV327" i="77"/>
  <c r="BY85" i="77"/>
  <c r="BV85" i="77"/>
  <c r="AS85" i="77"/>
  <c r="BB128" i="77"/>
  <c r="AY128" i="77"/>
  <c r="DA128" i="77"/>
  <c r="BX124" i="77"/>
  <c r="AS124" i="77"/>
  <c r="BE177" i="77"/>
  <c r="AY177" i="77"/>
  <c r="DG177" i="77" s="1"/>
  <c r="BF173" i="77"/>
  <c r="DG173" i="77"/>
  <c r="AW173" i="77"/>
  <c r="AZ173" i="77"/>
  <c r="DH173" i="77"/>
  <c r="AZ165" i="77"/>
  <c r="DH165" i="77"/>
  <c r="AW165" i="77"/>
  <c r="BS16" i="77"/>
  <c r="BR152" i="77"/>
  <c r="BV48" i="77"/>
  <c r="BT167" i="77"/>
  <c r="BS173" i="77"/>
  <c r="BS174" i="77"/>
  <c r="BT77" i="77"/>
  <c r="BS95" i="77"/>
  <c r="AY231" i="77"/>
  <c r="BR48" i="77"/>
  <c r="BT47" i="77"/>
  <c r="AY116" i="77"/>
  <c r="DG116" i="77" s="1"/>
  <c r="DG75" i="77"/>
  <c r="DM75" i="77" s="1"/>
  <c r="AY197" i="77"/>
  <c r="AY8" i="77"/>
  <c r="DG8" i="77" s="1"/>
  <c r="AY191" i="77"/>
  <c r="BR103" i="77"/>
  <c r="AY206" i="77"/>
  <c r="AY308" i="77"/>
  <c r="BS47" i="77"/>
  <c r="BS268" i="77"/>
  <c r="AW297" i="77"/>
  <c r="AZ297" i="77"/>
  <c r="AV297" i="77"/>
  <c r="BU57" i="77"/>
  <c r="BX11" i="77"/>
  <c r="AS11" i="77"/>
  <c r="BV254" i="77"/>
  <c r="BD294" i="77"/>
  <c r="AY294" i="77"/>
  <c r="BC305" i="77"/>
  <c r="AY305" i="77"/>
  <c r="BC328" i="77"/>
  <c r="AY328" i="77"/>
  <c r="BR68" i="77"/>
  <c r="BT172" i="77"/>
  <c r="DH7" i="77"/>
  <c r="AV67" i="77"/>
  <c r="BF121" i="77"/>
  <c r="BD235" i="77"/>
  <c r="AY235" i="77" s="1"/>
  <c r="BD244" i="77"/>
  <c r="AY244" i="77"/>
  <c r="BC282" i="77"/>
  <c r="BU250" i="77"/>
  <c r="BU303" i="77"/>
  <c r="DH67" i="77"/>
  <c r="DN67" i="77"/>
  <c r="BD272" i="77"/>
  <c r="AY272" i="77"/>
  <c r="BC314" i="77"/>
  <c r="BE9" i="77"/>
  <c r="BT35" i="77"/>
  <c r="BV35" i="77"/>
  <c r="BR14" i="77"/>
  <c r="BV14" i="77"/>
  <c r="BS14" i="77"/>
  <c r="BR177" i="77"/>
  <c r="BS130" i="77"/>
  <c r="BV264" i="77"/>
  <c r="BS264" i="77"/>
  <c r="BU264" i="77"/>
  <c r="BT264" i="77"/>
  <c r="BR205" i="77"/>
  <c r="BS205" i="77"/>
  <c r="BV326" i="77"/>
  <c r="BR326" i="77"/>
  <c r="BU326" i="77"/>
  <c r="BT171" i="77"/>
  <c r="AY320" i="77"/>
  <c r="DG172" i="77"/>
  <c r="BR50" i="77"/>
  <c r="BS50" i="77"/>
  <c r="BT225" i="77"/>
  <c r="AY324" i="77"/>
  <c r="AY307" i="77"/>
  <c r="AY271" i="77"/>
  <c r="BR70" i="77"/>
  <c r="BV70" i="77"/>
  <c r="BV177" i="77"/>
  <c r="BR317" i="77"/>
  <c r="BR264" i="77"/>
  <c r="BS119" i="77"/>
  <c r="BS74" i="77"/>
  <c r="BS59" i="77"/>
  <c r="BT84" i="77"/>
  <c r="DB63" i="77"/>
  <c r="BU260" i="77"/>
  <c r="BR276" i="77"/>
  <c r="BU14" i="77"/>
  <c r="BT61" i="77"/>
  <c r="AY62" i="77"/>
  <c r="AY216" i="77"/>
  <c r="AY78" i="77"/>
  <c r="AY124" i="77"/>
  <c r="BV277" i="77"/>
  <c r="BT277" i="77"/>
  <c r="BS277" i="77"/>
  <c r="BV304" i="77"/>
  <c r="BU324" i="77"/>
  <c r="BS30" i="77"/>
  <c r="BT111" i="77"/>
  <c r="BR8" i="77"/>
  <c r="BT8" i="77"/>
  <c r="AY243" i="77"/>
  <c r="AY189" i="77"/>
  <c r="AY185" i="77"/>
  <c r="BS290" i="77"/>
  <c r="BR290" i="77"/>
  <c r="AY254" i="77"/>
  <c r="AY18" i="77"/>
  <c r="DG18" i="77" s="1"/>
  <c r="BV78" i="77"/>
  <c r="BT78" i="77"/>
  <c r="BS15" i="77"/>
  <c r="AY126" i="77"/>
  <c r="BR12" i="77"/>
  <c r="BU18" i="77"/>
  <c r="BR18" i="77"/>
  <c r="BT18" i="77"/>
  <c r="DG176" i="77"/>
  <c r="BU72" i="77"/>
  <c r="BU25" i="77"/>
  <c r="BR119" i="77"/>
  <c r="AY275" i="77"/>
  <c r="BT168" i="77"/>
  <c r="AY121" i="77"/>
  <c r="DG121" i="77" s="1"/>
  <c r="AY104" i="77"/>
  <c r="DA104" i="77"/>
  <c r="AY103" i="77"/>
  <c r="DG103" i="77" s="1"/>
  <c r="AY242" i="77"/>
  <c r="BR315" i="77"/>
  <c r="BS309" i="77"/>
  <c r="BV309" i="77"/>
  <c r="BU309" i="77"/>
  <c r="BS103" i="77"/>
  <c r="BR120" i="77"/>
  <c r="BR192" i="77"/>
  <c r="BT75" i="77"/>
  <c r="BR108" i="77"/>
  <c r="AY286" i="77"/>
  <c r="BV83" i="77"/>
  <c r="BT83" i="77"/>
  <c r="BR97" i="77"/>
  <c r="BU97" i="77"/>
  <c r="BU117" i="77"/>
  <c r="BT117" i="77"/>
  <c r="AY251" i="77"/>
  <c r="DB88" i="77"/>
  <c r="BU56" i="77"/>
  <c r="BS56" i="77"/>
  <c r="BV317" i="77"/>
  <c r="BV300" i="77"/>
  <c r="BT320" i="77"/>
  <c r="BS320" i="77"/>
  <c r="BS249" i="77"/>
  <c r="BV249" i="77"/>
  <c r="AZ272" i="77"/>
  <c r="BE95" i="77"/>
  <c r="DG95" i="77"/>
  <c r="DM95" i="77"/>
  <c r="AX118" i="77"/>
  <c r="BE219" i="77"/>
  <c r="AY219" i="77"/>
  <c r="BC220" i="77"/>
  <c r="BD323" i="77"/>
  <c r="BV240" i="77"/>
  <c r="AY264" i="77"/>
  <c r="AY212" i="77"/>
  <c r="AY85" i="77"/>
  <c r="DG85" i="77"/>
  <c r="BU101" i="77"/>
  <c r="AY287" i="77"/>
  <c r="BR106" i="77"/>
  <c r="AY47" i="77"/>
  <c r="DG47" i="77" s="1"/>
  <c r="AY80" i="77"/>
  <c r="AY332" i="77"/>
  <c r="BU269" i="77"/>
  <c r="AY28" i="77"/>
  <c r="BT303" i="77"/>
  <c r="AY170" i="77"/>
  <c r="AY30" i="77"/>
  <c r="DG30" i="77" s="1"/>
  <c r="AY233" i="77"/>
  <c r="CZ87" i="77"/>
  <c r="AW211" i="77"/>
  <c r="M178" i="76"/>
  <c r="AC186" i="76"/>
  <c r="AX186" i="76"/>
  <c r="AG178" i="76"/>
  <c r="AY178" i="76"/>
  <c r="AZ97" i="77"/>
  <c r="DH97" i="77" s="1"/>
  <c r="AO183" i="76"/>
  <c r="BA183" i="76"/>
  <c r="AV211" i="77"/>
  <c r="BC60" i="77"/>
  <c r="CW92" i="77"/>
  <c r="BC213" i="77"/>
  <c r="AY213" i="77"/>
  <c r="BD215" i="77"/>
  <c r="BB273" i="77"/>
  <c r="AY273" i="77"/>
  <c r="BB295" i="77"/>
  <c r="AY295" i="77"/>
  <c r="BU275" i="77"/>
  <c r="AY214" i="77"/>
  <c r="AY330" i="77"/>
  <c r="CY199" i="77"/>
  <c r="AY90" i="77"/>
  <c r="AY79" i="77"/>
  <c r="DG79" i="77" s="1"/>
  <c r="AY61" i="77"/>
  <c r="DG61" i="77"/>
  <c r="AY210" i="77"/>
  <c r="AY193" i="77"/>
  <c r="AY198" i="77"/>
  <c r="AY318" i="77"/>
  <c r="BT239" i="77"/>
  <c r="BV50" i="77"/>
  <c r="AZ211" i="77"/>
  <c r="AC173" i="76"/>
  <c r="AX173" i="76" s="1"/>
  <c r="AV97" i="77"/>
  <c r="AC183" i="76"/>
  <c r="AX183" i="76" s="1"/>
  <c r="AK175" i="76"/>
  <c r="AZ175" i="76"/>
  <c r="BF57" i="77"/>
  <c r="BB123" i="77"/>
  <c r="AY123" i="77" s="1"/>
  <c r="BE132" i="77"/>
  <c r="AY132" i="77"/>
  <c r="BE187" i="77"/>
  <c r="AY187" i="77" s="1"/>
  <c r="BC202" i="77"/>
  <c r="BF205" i="77"/>
  <c r="AY205" i="77" s="1"/>
  <c r="BB209" i="77"/>
  <c r="AW245" i="77"/>
  <c r="BF289" i="77"/>
  <c r="AS201" i="77"/>
  <c r="BD240" i="77"/>
  <c r="BD290" i="77"/>
  <c r="AY290" i="77" s="1"/>
  <c r="BD296" i="77"/>
  <c r="AY296" i="77"/>
  <c r="BF299" i="77"/>
  <c r="AY299" i="77"/>
  <c r="BB335" i="77"/>
  <c r="AY335" i="77"/>
  <c r="AS245" i="77"/>
  <c r="AS303" i="77"/>
  <c r="AO165" i="76"/>
  <c r="BA165" i="76"/>
  <c r="BF300" i="77"/>
  <c r="AY300" i="77"/>
  <c r="AS257" i="77"/>
  <c r="AC32" i="76"/>
  <c r="AX32" i="76"/>
  <c r="AC166" i="76"/>
  <c r="AX166" i="76" s="1"/>
  <c r="M166" i="76"/>
  <c r="AT166" i="76"/>
  <c r="AK163" i="76"/>
  <c r="AZ163" i="76" s="1"/>
  <c r="AV163" i="76"/>
  <c r="AC160" i="76"/>
  <c r="AX160" i="76" s="1"/>
  <c r="AC109" i="76"/>
  <c r="AX109" i="76"/>
  <c r="U111" i="76"/>
  <c r="AV111" i="76" s="1"/>
  <c r="AO32" i="76"/>
  <c r="BA32" i="76"/>
  <c r="Y32" i="76"/>
  <c r="AW32" i="76" s="1"/>
  <c r="AO166" i="76"/>
  <c r="BA166" i="76"/>
  <c r="Y166" i="76"/>
  <c r="AW166" i="76" s="1"/>
  <c r="AG163" i="76"/>
  <c r="AY163" i="76"/>
  <c r="Q163" i="76"/>
  <c r="AO160" i="76"/>
  <c r="BA160" i="76" s="1"/>
  <c r="Y160" i="76"/>
  <c r="AW160" i="76"/>
  <c r="Y39" i="76"/>
  <c r="AW39" i="76" s="1"/>
  <c r="U112" i="76"/>
  <c r="AV112" i="76"/>
  <c r="AK32" i="76"/>
  <c r="AZ32" i="76" s="1"/>
  <c r="Q32" i="76"/>
  <c r="AU32" i="76"/>
  <c r="AK166" i="76"/>
  <c r="AZ166" i="76" s="1"/>
  <c r="AV166" i="76"/>
  <c r="AC163" i="76"/>
  <c r="AX163" i="76" s="1"/>
  <c r="M163" i="76"/>
  <c r="AK160" i="76"/>
  <c r="AZ160" i="76"/>
  <c r="Q160" i="76"/>
  <c r="U109" i="76"/>
  <c r="AV109" i="76"/>
  <c r="BF109" i="77"/>
  <c r="AY109" i="77" s="1"/>
  <c r="DG109" i="77" s="1"/>
  <c r="BC37" i="77"/>
  <c r="AY37" i="77" s="1"/>
  <c r="DG37" i="77" s="1"/>
  <c r="BB74" i="77"/>
  <c r="AY74" i="77" s="1"/>
  <c r="DG74" i="77" s="1"/>
  <c r="BF151" i="77"/>
  <c r="AW37" i="77"/>
  <c r="BV21" i="77"/>
  <c r="BR24" i="77"/>
  <c r="AY228" i="77"/>
  <c r="AY329" i="77"/>
  <c r="BU21" i="77"/>
  <c r="DB54" i="77"/>
  <c r="BV65" i="77"/>
  <c r="BR96" i="77"/>
  <c r="BV96" i="77"/>
  <c r="BT96" i="77"/>
  <c r="AY200" i="77"/>
  <c r="BU73" i="77"/>
  <c r="AY241" i="77"/>
  <c r="BT36" i="77"/>
  <c r="AY221" i="77"/>
  <c r="AY297" i="77"/>
  <c r="AB8" i="76"/>
  <c r="AY86" i="77"/>
  <c r="DG86" i="77" s="1"/>
  <c r="AY230" i="77"/>
  <c r="BT48" i="77"/>
  <c r="BV303" i="77"/>
  <c r="BR175" i="77"/>
  <c r="BS288" i="77"/>
  <c r="BU288" i="77"/>
  <c r="AY319" i="77"/>
  <c r="AY245" i="77"/>
  <c r="AY326" i="77"/>
  <c r="AY309" i="77"/>
  <c r="AY5" i="77"/>
  <c r="BV84" i="77"/>
  <c r="AY68" i="77"/>
  <c r="DG68" i="77" s="1"/>
  <c r="AY195" i="77"/>
  <c r="AY306" i="77"/>
  <c r="AY118" i="77"/>
  <c r="DG118" i="77" s="1"/>
  <c r="DM118" i="77" s="1"/>
  <c r="AY194" i="77"/>
  <c r="AY102" i="77"/>
  <c r="BS48" i="77"/>
  <c r="BR269" i="77"/>
  <c r="AY269" i="77"/>
  <c r="AY59" i="77"/>
  <c r="DG59" i="77"/>
  <c r="BV204" i="77"/>
  <c r="AY55" i="77"/>
  <c r="DG55" i="77"/>
  <c r="AY208" i="77"/>
  <c r="AY81" i="77"/>
  <c r="AY53" i="77"/>
  <c r="DG53" i="77"/>
  <c r="AY289" i="77"/>
  <c r="AY27" i="77"/>
  <c r="DG27" i="77"/>
  <c r="AY274" i="77"/>
  <c r="BR17" i="77"/>
  <c r="BV17" i="77"/>
  <c r="BV52" i="77"/>
  <c r="BT52" i="77"/>
  <c r="BU277" i="77"/>
  <c r="BR268" i="77"/>
  <c r="BT27" i="77"/>
  <c r="BS275" i="77"/>
  <c r="BU24" i="77"/>
  <c r="BU102" i="77"/>
  <c r="BS269" i="77"/>
  <c r="BS263" i="77"/>
  <c r="BR309" i="77"/>
  <c r="BU173" i="77"/>
  <c r="BS31" i="77"/>
  <c r="BU130" i="77"/>
  <c r="AY71" i="77"/>
  <c r="DG71" i="77" s="1"/>
  <c r="BT120" i="77"/>
  <c r="BV75" i="77"/>
  <c r="BR29" i="77"/>
  <c r="BV31" i="77"/>
  <c r="BV18" i="77"/>
  <c r="BS83" i="77"/>
  <c r="BU108" i="77"/>
  <c r="BT14" i="77"/>
  <c r="BR15" i="77"/>
  <c r="AY232" i="77"/>
  <c r="AY259" i="77"/>
  <c r="AY188" i="77"/>
  <c r="AY236" i="77"/>
  <c r="BT193" i="77"/>
  <c r="AY277" i="77"/>
  <c r="AY131" i="77"/>
  <c r="DG131" i="77" s="1"/>
  <c r="AY115" i="77"/>
  <c r="AY108" i="77"/>
  <c r="DG108" i="77"/>
  <c r="BR130" i="77"/>
  <c r="BT175" i="77"/>
  <c r="BT288" i="77"/>
  <c r="CX199" i="77"/>
  <c r="AY291" i="77"/>
  <c r="AY204" i="77"/>
  <c r="AY322" i="77"/>
  <c r="AY323" i="77"/>
  <c r="AY321" i="77"/>
  <c r="BV71" i="77"/>
  <c r="BU50" i="77"/>
  <c r="BT105" i="77"/>
  <c r="AY315" i="77"/>
  <c r="BV128" i="77"/>
  <c r="BU128" i="77"/>
  <c r="BR301" i="77"/>
  <c r="BC44" i="77"/>
  <c r="AY44" i="77" s="1"/>
  <c r="DG44" i="77" s="1"/>
  <c r="AV54" i="77"/>
  <c r="CX54" i="77"/>
  <c r="BF70" i="77"/>
  <c r="AY70" i="77"/>
  <c r="DG70" i="77" s="1"/>
  <c r="BE101" i="77"/>
  <c r="BB190" i="77"/>
  <c r="AY190" i="77" s="1"/>
  <c r="BF192" i="77"/>
  <c r="BF218" i="77"/>
  <c r="AY218" i="77" s="1"/>
  <c r="BB292" i="77"/>
  <c r="AY292" i="77"/>
  <c r="BC304" i="77"/>
  <c r="AY304" i="77" s="1"/>
  <c r="BD312" i="77"/>
  <c r="AY312" i="77" s="1"/>
  <c r="BR303" i="77"/>
  <c r="AW10" i="77"/>
  <c r="AW7" i="77"/>
  <c r="BR7" i="77"/>
  <c r="BC209" i="77"/>
  <c r="AY209" i="77" s="1"/>
  <c r="AX53" i="77"/>
  <c r="DF53" i="77"/>
  <c r="AZ313" i="77"/>
  <c r="DH79" i="77"/>
  <c r="DF25" i="77"/>
  <c r="DF20" i="77"/>
  <c r="DF129" i="77"/>
  <c r="DF14" i="77"/>
  <c r="DH34" i="77"/>
  <c r="DF12" i="77"/>
  <c r="DL12" i="77" s="1"/>
  <c r="DH101" i="77"/>
  <c r="DN101" i="77" s="1"/>
  <c r="DF69" i="77"/>
  <c r="DF8" i="77"/>
  <c r="DH13" i="77"/>
  <c r="DF7" i="77"/>
  <c r="DH46" i="77"/>
  <c r="DF47" i="77"/>
  <c r="DH128" i="77"/>
  <c r="DN128" i="77" s="1"/>
  <c r="DH109" i="77"/>
  <c r="DF130" i="77"/>
  <c r="DF71" i="77"/>
  <c r="DF27" i="77"/>
  <c r="DH50" i="77"/>
  <c r="DH31" i="77"/>
  <c r="DH14" i="77"/>
  <c r="BY257" i="77"/>
  <c r="BT257" i="77"/>
  <c r="BC29" i="77"/>
  <c r="AY29" i="77" s="1"/>
  <c r="DG29" i="77" s="1"/>
  <c r="DM29" i="77" s="1"/>
  <c r="BF64" i="77"/>
  <c r="BE69" i="77"/>
  <c r="AY69" i="77"/>
  <c r="BE107" i="77"/>
  <c r="AY107" i="77"/>
  <c r="DG107" i="77" s="1"/>
  <c r="BF113" i="77"/>
  <c r="BF262" i="77"/>
  <c r="AY262" i="77" s="1"/>
  <c r="BC285" i="77"/>
  <c r="AY285" i="77" s="1"/>
  <c r="BF316" i="77"/>
  <c r="BU289" i="77"/>
  <c r="AS312" i="77"/>
  <c r="BS186" i="77"/>
  <c r="AZ245" i="77"/>
  <c r="BC11" i="77"/>
  <c r="AY11" i="77" s="1"/>
  <c r="DG11" i="77" s="1"/>
  <c r="AZ40" i="77"/>
  <c r="DB40" i="77" s="1"/>
  <c r="BD50" i="77"/>
  <c r="AY50" i="77" s="1"/>
  <c r="DG50" i="77" s="1"/>
  <c r="BE58" i="77"/>
  <c r="BF77" i="77"/>
  <c r="AY77" i="77"/>
  <c r="DG77" i="77"/>
  <c r="BB88" i="77"/>
  <c r="BC92" i="77"/>
  <c r="AY92" i="77" s="1"/>
  <c r="CS111" i="77"/>
  <c r="BE217" i="77"/>
  <c r="AY217" i="77" s="1"/>
  <c r="BF234" i="77"/>
  <c r="BB239" i="77"/>
  <c r="AY239" i="77"/>
  <c r="BD256" i="77"/>
  <c r="AY256" i="77" s="1"/>
  <c r="BE258" i="77"/>
  <c r="AY258" i="77" s="1"/>
  <c r="BC263" i="77"/>
  <c r="BD310" i="77"/>
  <c r="BC333" i="77"/>
  <c r="AY333" i="77" s="1"/>
  <c r="AS209" i="77"/>
  <c r="AS326" i="77"/>
  <c r="BD14" i="77"/>
  <c r="AY14" i="77" s="1"/>
  <c r="DG14" i="77" s="1"/>
  <c r="BF48" i="77"/>
  <c r="AV112" i="77"/>
  <c r="AV76" i="77"/>
  <c r="BD151" i="77"/>
  <c r="AS39" i="77"/>
  <c r="AV39" i="77"/>
  <c r="BX39" i="77"/>
  <c r="BC51" i="77"/>
  <c r="BS9" i="77"/>
  <c r="BC9" i="77"/>
  <c r="AV110" i="77"/>
  <c r="BB151" i="77"/>
  <c r="AY151" i="77" s="1"/>
  <c r="DG151" i="77" s="1"/>
  <c r="BD9" i="77"/>
  <c r="BU69" i="77"/>
  <c r="BV69" i="77"/>
  <c r="BR69" i="77"/>
  <c r="BU80" i="77"/>
  <c r="BU67" i="77"/>
  <c r="BV67" i="77"/>
  <c r="BV42" i="77"/>
  <c r="BS294" i="77"/>
  <c r="BU294" i="77"/>
  <c r="BT294" i="77"/>
  <c r="BR294" i="77"/>
  <c r="AJ139" i="77"/>
  <c r="AR8" i="76"/>
  <c r="AJ136" i="77"/>
  <c r="BV258" i="77"/>
  <c r="BR258" i="77"/>
  <c r="CF295" i="77"/>
  <c r="BU295" i="77" s="1"/>
  <c r="AS295" i="77"/>
  <c r="BY197" i="77"/>
  <c r="AS197" i="77"/>
  <c r="CA203" i="77"/>
  <c r="BU203" i="77"/>
  <c r="AS203" i="77"/>
  <c r="BR210" i="77"/>
  <c r="BT210" i="77"/>
  <c r="CE212" i="77"/>
  <c r="AS212" i="77"/>
  <c r="BY213" i="77"/>
  <c r="BT213" i="77"/>
  <c r="AS213" i="77"/>
  <c r="BU215" i="77"/>
  <c r="BS215" i="77"/>
  <c r="BR215" i="77"/>
  <c r="BY216" i="77"/>
  <c r="BU216" i="77"/>
  <c r="AS216" i="77"/>
  <c r="BX217" i="77"/>
  <c r="BT217" i="77"/>
  <c r="AS217" i="77"/>
  <c r="CE222" i="77"/>
  <c r="BU222" i="77" s="1"/>
  <c r="AS222" i="77"/>
  <c r="BV226" i="77"/>
  <c r="BS226" i="77"/>
  <c r="BR226" i="77"/>
  <c r="BZ230" i="77"/>
  <c r="BU230" i="77" s="1"/>
  <c r="AS230" i="77"/>
  <c r="BX232" i="77"/>
  <c r="BU232" i="77" s="1"/>
  <c r="AS232" i="77"/>
  <c r="BZ236" i="77"/>
  <c r="BV236" i="77"/>
  <c r="AS236" i="77"/>
  <c r="BY237" i="77"/>
  <c r="BU237" i="77"/>
  <c r="AS237" i="77"/>
  <c r="BY252" i="77"/>
  <c r="BT252" i="77"/>
  <c r="AS252" i="77"/>
  <c r="CC265" i="77"/>
  <c r="BS265" i="77" s="1"/>
  <c r="AS265" i="77"/>
  <c r="BX266" i="77"/>
  <c r="BR266" i="77"/>
  <c r="AS266" i="77"/>
  <c r="BR267" i="77"/>
  <c r="BU267" i="77"/>
  <c r="CD271" i="77"/>
  <c r="BS271" i="77" s="1"/>
  <c r="AS271" i="77"/>
  <c r="CA278" i="77"/>
  <c r="AS278" i="77"/>
  <c r="CA279" i="77"/>
  <c r="BT279" i="77"/>
  <c r="AS279" i="77"/>
  <c r="BZ280" i="77"/>
  <c r="AS280" i="77"/>
  <c r="BZ281" i="77"/>
  <c r="BS281" i="77"/>
  <c r="AS281" i="77"/>
  <c r="CE282" i="77"/>
  <c r="BS282" i="77" s="1"/>
  <c r="BR282" i="77"/>
  <c r="AS282" i="77"/>
  <c r="BZ283" i="77"/>
  <c r="AS283" i="77"/>
  <c r="CB287" i="77"/>
  <c r="BS287" i="77"/>
  <c r="AS287" i="77"/>
  <c r="BY310" i="77"/>
  <c r="BS310" i="77" s="1"/>
  <c r="AS310" i="77"/>
  <c r="CB311" i="77"/>
  <c r="AS311" i="77"/>
  <c r="CA313" i="77"/>
  <c r="BT313" i="77"/>
  <c r="AS313" i="77"/>
  <c r="CC327" i="77"/>
  <c r="BT327" i="77"/>
  <c r="AS327" i="77"/>
  <c r="BX328" i="77"/>
  <c r="BU328" i="77"/>
  <c r="AS328" i="77"/>
  <c r="BT336" i="77"/>
  <c r="BU336" i="77"/>
  <c r="BR336" i="77"/>
  <c r="BS336" i="77"/>
  <c r="BV185" i="77"/>
  <c r="BS185" i="77"/>
  <c r="BT185" i="77"/>
  <c r="CD187" i="77"/>
  <c r="BV187" i="77"/>
  <c r="AS187" i="77"/>
  <c r="CA189" i="77"/>
  <c r="BU189" i="77"/>
  <c r="AS189" i="77"/>
  <c r="BX190" i="77"/>
  <c r="BU190" i="77"/>
  <c r="AS190" i="77"/>
  <c r="CA191" i="77"/>
  <c r="BR191" i="77" s="1"/>
  <c r="AS191" i="77"/>
  <c r="BS298" i="77"/>
  <c r="BR67" i="77"/>
  <c r="BR42" i="77"/>
  <c r="DH89" i="77"/>
  <c r="BT174" i="77"/>
  <c r="BV209" i="77"/>
  <c r="BR209" i="77"/>
  <c r="BR169" i="77"/>
  <c r="BS67" i="77"/>
  <c r="AT112" i="77"/>
  <c r="BU210" i="77"/>
  <c r="BR168" i="77"/>
  <c r="BV312" i="77"/>
  <c r="BS24" i="77"/>
  <c r="BT24" i="77"/>
  <c r="BR109" i="77"/>
  <c r="BT297" i="77"/>
  <c r="BU297" i="77"/>
  <c r="BS176" i="77"/>
  <c r="BU176" i="77"/>
  <c r="BU34" i="77"/>
  <c r="BR34" i="77"/>
  <c r="BV334" i="77"/>
  <c r="BR55" i="77"/>
  <c r="BV106" i="77"/>
  <c r="BV323" i="77"/>
  <c r="BT323" i="77"/>
  <c r="BR323" i="77"/>
  <c r="BS126" i="77"/>
  <c r="BV58" i="77"/>
  <c r="BT58" i="77"/>
  <c r="BR58" i="77"/>
  <c r="BS90" i="77"/>
  <c r="BS195" i="77"/>
  <c r="BR27" i="77"/>
  <c r="BS27" i="77"/>
  <c r="BT238" i="77"/>
  <c r="BR238" i="77"/>
  <c r="BS238" i="77"/>
  <c r="BV81" i="77"/>
  <c r="BR81" i="77"/>
  <c r="BS81" i="77"/>
  <c r="BT13" i="77"/>
  <c r="BV273" i="77"/>
  <c r="BU273" i="77"/>
  <c r="BS116" i="77"/>
  <c r="BS105" i="77"/>
  <c r="BV105" i="77"/>
  <c r="BS35" i="77"/>
  <c r="BU35" i="77"/>
  <c r="BR35" i="77"/>
  <c r="BR101" i="77"/>
  <c r="BU27" i="77"/>
  <c r="BS210" i="77"/>
  <c r="BU298" i="77"/>
  <c r="BV169" i="77"/>
  <c r="BU79" i="77"/>
  <c r="BV79" i="77"/>
  <c r="BV89" i="77"/>
  <c r="BS89" i="77"/>
  <c r="BU89" i="77"/>
  <c r="BS42" i="77"/>
  <c r="BS209" i="77"/>
  <c r="BU168" i="77"/>
  <c r="BV168" i="77"/>
  <c r="BT113" i="77"/>
  <c r="BS325" i="77"/>
  <c r="BU325" i="77"/>
  <c r="BV325" i="77"/>
  <c r="BR325" i="77"/>
  <c r="BU165" i="77"/>
  <c r="BT20" i="77"/>
  <c r="BR20" i="77"/>
  <c r="BS20" i="77"/>
  <c r="BV20" i="77"/>
  <c r="BU30" i="77"/>
  <c r="BV30" i="77"/>
  <c r="BV8" i="77"/>
  <c r="BS8" i="77"/>
  <c r="BV68" i="77"/>
  <c r="BS68" i="77"/>
  <c r="BU204" i="77"/>
  <c r="BV165" i="77"/>
  <c r="DF102" i="77"/>
  <c r="DL102" i="77"/>
  <c r="DH118" i="77"/>
  <c r="DN118" i="77" s="1"/>
  <c r="BU12" i="77"/>
  <c r="BS12" i="77"/>
  <c r="BT12" i="77"/>
  <c r="BU240" i="77"/>
  <c r="BU186" i="77"/>
  <c r="BS28" i="77"/>
  <c r="BR28" i="77"/>
  <c r="BU28" i="77"/>
  <c r="BV171" i="77"/>
  <c r="BR10" i="77"/>
  <c r="BT10" i="77"/>
  <c r="BR89" i="77"/>
  <c r="BR250" i="77"/>
  <c r="BT250" i="77"/>
  <c r="CA228" i="77"/>
  <c r="AS228" i="77"/>
  <c r="CA234" i="77"/>
  <c r="AS234" i="77"/>
  <c r="CD235" i="77"/>
  <c r="AS235" i="77"/>
  <c r="BZ251" i="77"/>
  <c r="AS251" i="77"/>
  <c r="CA306" i="77"/>
  <c r="BS306" i="77"/>
  <c r="AS306" i="77"/>
  <c r="BS276" i="77"/>
  <c r="BS18" i="77"/>
  <c r="DG90" i="77"/>
  <c r="DH65" i="77"/>
  <c r="DF23" i="77"/>
  <c r="DL23" i="77"/>
  <c r="BU74" i="77"/>
  <c r="BS250" i="77"/>
  <c r="BS167" i="77"/>
  <c r="BT5" i="77"/>
  <c r="BS5" i="77"/>
  <c r="BR5" i="77"/>
  <c r="BX200" i="77"/>
  <c r="AS200" i="77"/>
  <c r="BX211" i="77"/>
  <c r="BT211" i="77" s="1"/>
  <c r="BR211" i="77"/>
  <c r="AS211" i="77"/>
  <c r="BX223" i="77"/>
  <c r="BT223" i="77"/>
  <c r="AS223" i="77"/>
  <c r="BZ224" i="77"/>
  <c r="AS224" i="77"/>
  <c r="BY231" i="77"/>
  <c r="BT231" i="77"/>
  <c r="AS231" i="77"/>
  <c r="BZ243" i="77"/>
  <c r="BU243" i="77"/>
  <c r="BT243" i="77"/>
  <c r="AS243" i="77"/>
  <c r="BX246" i="77"/>
  <c r="BT246" i="77"/>
  <c r="AS246" i="77"/>
  <c r="BX248" i="77"/>
  <c r="BU248" i="77" s="1"/>
  <c r="AS248" i="77"/>
  <c r="BZ272" i="77"/>
  <c r="AS272" i="77"/>
  <c r="BY286" i="77"/>
  <c r="AS286" i="77"/>
  <c r="BX296" i="77"/>
  <c r="BU296" i="77"/>
  <c r="AS296" i="77"/>
  <c r="CA299" i="77"/>
  <c r="BS299" i="77" s="1"/>
  <c r="AS299" i="77"/>
  <c r="CC302" i="77"/>
  <c r="BR302" i="77"/>
  <c r="AS302" i="77"/>
  <c r="AS185" i="77"/>
  <c r="DH41" i="77"/>
  <c r="BU172" i="77"/>
  <c r="BS172" i="77"/>
  <c r="BV172" i="77"/>
  <c r="BR172" i="77"/>
  <c r="BZ214" i="77"/>
  <c r="BR214" i="77"/>
  <c r="AS214" i="77"/>
  <c r="CB221" i="77"/>
  <c r="BV221" i="77"/>
  <c r="AS221" i="77"/>
  <c r="CA229" i="77"/>
  <c r="BU229" i="77" s="1"/>
  <c r="AS229" i="77"/>
  <c r="BV239" i="77"/>
  <c r="BZ284" i="77"/>
  <c r="AS284" i="77"/>
  <c r="BV288" i="77"/>
  <c r="CB291" i="77"/>
  <c r="BT291" i="77"/>
  <c r="AS291" i="77"/>
  <c r="CE293" i="77"/>
  <c r="BT293" i="77"/>
  <c r="AS293" i="77"/>
  <c r="BY316" i="77"/>
  <c r="BV316" i="77"/>
  <c r="BT316" i="77"/>
  <c r="AS316" i="77"/>
  <c r="CA318" i="77"/>
  <c r="AS318" i="77"/>
  <c r="BV320" i="77"/>
  <c r="BU320" i="77"/>
  <c r="CC321" i="77"/>
  <c r="AS321" i="77"/>
  <c r="CD332" i="77"/>
  <c r="BR332" i="77" s="1"/>
  <c r="AS332" i="77"/>
  <c r="BX333" i="77"/>
  <c r="AS333" i="77"/>
  <c r="BD26" i="77"/>
  <c r="BE26" i="77"/>
  <c r="DH74" i="77"/>
  <c r="BT169" i="77"/>
  <c r="BS128" i="77"/>
  <c r="BT289" i="77"/>
  <c r="DH28" i="77"/>
  <c r="BT307" i="77"/>
  <c r="BT129" i="77"/>
  <c r="DH22" i="77"/>
  <c r="DH6" i="77"/>
  <c r="AX9" i="77"/>
  <c r="AW9" i="77"/>
  <c r="AZ9" i="77"/>
  <c r="AV9" i="77"/>
  <c r="AS263" i="77"/>
  <c r="BV26" i="77"/>
  <c r="BR26" i="77"/>
  <c r="BU26" i="77"/>
  <c r="BT26" i="77"/>
  <c r="BS26" i="77"/>
  <c r="BT60" i="77"/>
  <c r="AX26" i="77"/>
  <c r="DF26" i="77"/>
  <c r="AW26" i="77"/>
  <c r="BD39" i="77"/>
  <c r="BC39" i="77"/>
  <c r="BF39" i="77"/>
  <c r="BB39" i="77"/>
  <c r="AX39" i="77"/>
  <c r="DF39" i="77" s="1"/>
  <c r="AW39" i="77"/>
  <c r="BV9" i="77"/>
  <c r="BR9" i="77"/>
  <c r="BU9" i="77"/>
  <c r="BT9" i="77"/>
  <c r="AS26" i="77"/>
  <c r="AV26" i="77"/>
  <c r="BC26" i="77"/>
  <c r="AS37" i="77"/>
  <c r="BX37" i="77"/>
  <c r="BS37" i="77"/>
  <c r="BF37" i="77"/>
  <c r="BB37" i="77"/>
  <c r="BE37" i="77"/>
  <c r="BD37" i="77"/>
  <c r="AS9" i="77"/>
  <c r="BB9" i="77"/>
  <c r="AY9" i="77" s="1"/>
  <c r="BF9" i="77"/>
  <c r="BB26" i="77"/>
  <c r="BF26" i="77"/>
  <c r="AS19" i="77"/>
  <c r="AV37" i="77"/>
  <c r="K183" i="76"/>
  <c r="BU122" i="77"/>
  <c r="AS122" i="77"/>
  <c r="CU122" i="77"/>
  <c r="AW122" i="77"/>
  <c r="CY122" i="77"/>
  <c r="AV122" i="77"/>
  <c r="CX122" i="77"/>
  <c r="BR118" i="77"/>
  <c r="BT118" i="77"/>
  <c r="BS118" i="77"/>
  <c r="BV118" i="77"/>
  <c r="BU118" i="77"/>
  <c r="AS118" i="77"/>
  <c r="DB115" i="77"/>
  <c r="DH111" i="77"/>
  <c r="DN111" i="77" s="1"/>
  <c r="DB111" i="77"/>
  <c r="AV111" i="77"/>
  <c r="CX111" i="77"/>
  <c r="DA111" i="77"/>
  <c r="AX111" i="77"/>
  <c r="CT111" i="77"/>
  <c r="DF101" i="77"/>
  <c r="DL101" i="77" s="1"/>
  <c r="BF101" i="77"/>
  <c r="BC101" i="77"/>
  <c r="AY101" i="77" s="1"/>
  <c r="DA101" i="77" s="1"/>
  <c r="BD101" i="77"/>
  <c r="CS92" i="77"/>
  <c r="AW92" i="77"/>
  <c r="CY92" i="77" s="1"/>
  <c r="DF87" i="77"/>
  <c r="DL87" i="77"/>
  <c r="AY76" i="77"/>
  <c r="DG76" i="77" s="1"/>
  <c r="BC64" i="77"/>
  <c r="BB64" i="77"/>
  <c r="AY64" i="77"/>
  <c r="DG64" i="77" s="1"/>
  <c r="DM64" i="77" s="1"/>
  <c r="BE64" i="77"/>
  <c r="BV60" i="77"/>
  <c r="BS60" i="77"/>
  <c r="AS60" i="77"/>
  <c r="BU60" i="77"/>
  <c r="BD54" i="77"/>
  <c r="AY54" i="77"/>
  <c r="BS51" i="77"/>
  <c r="BT51" i="77"/>
  <c r="BU51" i="77"/>
  <c r="BV51" i="77"/>
  <c r="AS51" i="77"/>
  <c r="BR51" i="77"/>
  <c r="J135" i="77"/>
  <c r="BB51" i="77"/>
  <c r="BD51" i="77"/>
  <c r="BF51" i="77"/>
  <c r="BE51" i="77"/>
  <c r="CW45" i="77"/>
  <c r="AV45" i="77"/>
  <c r="CX45" i="77"/>
  <c r="K175" i="76"/>
  <c r="N175" i="76"/>
  <c r="BU76" i="77"/>
  <c r="BR76" i="77"/>
  <c r="BT76" i="77"/>
  <c r="BV298" i="77"/>
  <c r="BT192" i="77"/>
  <c r="BS192" i="77"/>
  <c r="AY325" i="77"/>
  <c r="AY220" i="77"/>
  <c r="BU70" i="77"/>
  <c r="BT70" i="77"/>
  <c r="BR71" i="77"/>
  <c r="BS71" i="77"/>
  <c r="BS76" i="77"/>
  <c r="BU312" i="77"/>
  <c r="BS312" i="77"/>
  <c r="BV213" i="77"/>
  <c r="AY280" i="77"/>
  <c r="AY279" i="77"/>
  <c r="AY268" i="77"/>
  <c r="AY267" i="77"/>
  <c r="AY215" i="77"/>
  <c r="AY120" i="77"/>
  <c r="DG120" i="77" s="1"/>
  <c r="AY229" i="77"/>
  <c r="BR233" i="77"/>
  <c r="BS233" i="77"/>
  <c r="DB92" i="77"/>
  <c r="BV315" i="77"/>
  <c r="BT315" i="77"/>
  <c r="BU169" i="77"/>
  <c r="BT256" i="77"/>
  <c r="AY25" i="77"/>
  <c r="DG25" i="77"/>
  <c r="BS53" i="77"/>
  <c r="BV53" i="77"/>
  <c r="AY130" i="77"/>
  <c r="DG130" i="77"/>
  <c r="AY10" i="77"/>
  <c r="DG10" i="77"/>
  <c r="BT71" i="77"/>
  <c r="BR72" i="77"/>
  <c r="BS72" i="77"/>
  <c r="BT80" i="77"/>
  <c r="BS80" i="77"/>
  <c r="BR227" i="77"/>
  <c r="BS227" i="77"/>
  <c r="AT227" i="77" s="1"/>
  <c r="BU227" i="77"/>
  <c r="AY65" i="77"/>
  <c r="DG65" i="77" s="1"/>
  <c r="AY52" i="77"/>
  <c r="DG52" i="77" s="1"/>
  <c r="AY225" i="77"/>
  <c r="BU22" i="77"/>
  <c r="BS22" i="77"/>
  <c r="BR32" i="77"/>
  <c r="AT32" i="77"/>
  <c r="BT32" i="77"/>
  <c r="BS32" i="77"/>
  <c r="BT95" i="77"/>
  <c r="BU95" i="77"/>
  <c r="BR95" i="77"/>
  <c r="BT72" i="77"/>
  <c r="BV227" i="77"/>
  <c r="AY96" i="77"/>
  <c r="DG96" i="77" s="1"/>
  <c r="BS25" i="77"/>
  <c r="BV25" i="77"/>
  <c r="AY283" i="77"/>
  <c r="AY266" i="77"/>
  <c r="AY199" i="77"/>
  <c r="DA199" i="77"/>
  <c r="AY98" i="77"/>
  <c r="AY63" i="77"/>
  <c r="BT34" i="77"/>
  <c r="BS34" i="77"/>
  <c r="AY293" i="77"/>
  <c r="AY129" i="77"/>
  <c r="DG129" i="77" s="1"/>
  <c r="AY84" i="77"/>
  <c r="DG84" i="77" s="1"/>
  <c r="DB80" i="77"/>
  <c r="AY317" i="77"/>
  <c r="BT7" i="77"/>
  <c r="BV7" i="77"/>
  <c r="AY334" i="77"/>
  <c r="AY314" i="77"/>
  <c r="AY237" i="77"/>
  <c r="CZ104" i="77"/>
  <c r="DF104" i="77"/>
  <c r="BS66" i="77"/>
  <c r="BS292" i="77"/>
  <c r="BV329" i="77"/>
  <c r="BT63" i="77"/>
  <c r="BS63" i="77"/>
  <c r="AY42" i="77"/>
  <c r="DG42" i="77" s="1"/>
  <c r="AY331" i="77"/>
  <c r="AY313" i="77"/>
  <c r="AY33" i="77"/>
  <c r="DG33" i="77"/>
  <c r="BU209" i="77"/>
  <c r="BT125" i="77"/>
  <c r="I79" i="76"/>
  <c r="AS79" i="76"/>
  <c r="I26" i="76"/>
  <c r="AS26" i="76" s="1"/>
  <c r="AZ93" i="77"/>
  <c r="AX93" i="77"/>
  <c r="DF93" i="77"/>
  <c r="DL93" i="77"/>
  <c r="AV93" i="77"/>
  <c r="AV325" i="77"/>
  <c r="AX325" i="77"/>
  <c r="AX176" i="77"/>
  <c r="DF176" i="77"/>
  <c r="AV176" i="77"/>
  <c r="AX98" i="77"/>
  <c r="DF98" i="77" s="1"/>
  <c r="AW98" i="77"/>
  <c r="AZ98" i="77"/>
  <c r="DB98" i="77" s="1"/>
  <c r="AZ218" i="77"/>
  <c r="AV218" i="77"/>
  <c r="AW218" i="77"/>
  <c r="BF246" i="77"/>
  <c r="AY246" i="77"/>
  <c r="AV275" i="77"/>
  <c r="AZ275" i="77"/>
  <c r="BB67" i="77"/>
  <c r="AY67" i="77"/>
  <c r="DG67" i="77" s="1"/>
  <c r="DM67" i="77" s="1"/>
  <c r="BF21" i="77"/>
  <c r="DH19" i="77"/>
  <c r="DN19" i="77"/>
  <c r="BC154" i="77"/>
  <c r="AY154" i="77" s="1"/>
  <c r="DG154" i="77" s="1"/>
  <c r="BF154" i="77"/>
  <c r="BD154" i="77"/>
  <c r="BE13" i="77"/>
  <c r="AK165" i="76"/>
  <c r="AZ165" i="76" s="1"/>
  <c r="AV165" i="76"/>
  <c r="AK162" i="76"/>
  <c r="AZ162" i="76" s="1"/>
  <c r="AO159" i="76"/>
  <c r="BA159" i="76"/>
  <c r="Y159" i="76"/>
  <c r="AW159" i="76"/>
  <c r="AG165" i="76"/>
  <c r="AY165" i="76"/>
  <c r="Q165" i="76"/>
  <c r="AG162" i="76"/>
  <c r="AY162" i="76" s="1"/>
  <c r="AK159" i="76"/>
  <c r="AZ159" i="76"/>
  <c r="U159" i="76"/>
  <c r="AV159" i="76"/>
  <c r="AC165" i="76"/>
  <c r="AX165" i="76"/>
  <c r="AK164" i="76"/>
  <c r="AZ164" i="76" s="1"/>
  <c r="AC162" i="76"/>
  <c r="AX162" i="76" s="1"/>
  <c r="AG159" i="76"/>
  <c r="AY159" i="76" s="1"/>
  <c r="Q159" i="76"/>
  <c r="AU159" i="76" s="1"/>
  <c r="Y165" i="76"/>
  <c r="AW165" i="76" s="1"/>
  <c r="M159" i="76"/>
  <c r="BB153" i="77"/>
  <c r="AS157" i="77"/>
  <c r="BX157" i="77"/>
  <c r="BS157" i="77" s="1"/>
  <c r="Q162" i="76"/>
  <c r="AS152" i="77"/>
  <c r="BT153" i="77"/>
  <c r="BE155" i="77"/>
  <c r="AO162" i="76"/>
  <c r="BA162" i="76" s="1"/>
  <c r="BT151" i="77"/>
  <c r="AT151" i="77" s="1"/>
  <c r="BE153" i="77"/>
  <c r="AY153" i="77" s="1"/>
  <c r="DG153" i="77" s="1"/>
  <c r="BV155" i="77"/>
  <c r="AX152" i="77"/>
  <c r="DF152" i="77"/>
  <c r="BD153" i="77"/>
  <c r="BF155" i="77"/>
  <c r="BE156" i="77"/>
  <c r="AV151" i="77"/>
  <c r="BC151" i="77"/>
  <c r="BE151" i="77"/>
  <c r="BF153" i="77"/>
  <c r="AV156" i="77"/>
  <c r="AV153" i="77"/>
  <c r="AW156" i="77"/>
  <c r="BV41" i="77"/>
  <c r="AT41" i="77" s="1"/>
  <c r="BU41" i="77"/>
  <c r="BS41" i="77"/>
  <c r="AS41" i="77"/>
  <c r="BE40" i="77"/>
  <c r="BS38" i="77"/>
  <c r="BU38" i="77"/>
  <c r="BT38" i="77"/>
  <c r="BR38" i="77"/>
  <c r="AS38" i="77"/>
  <c r="BS33" i="77"/>
  <c r="BR33" i="77"/>
  <c r="BT33" i="77"/>
  <c r="AV33" i="77"/>
  <c r="AZ33" i="77"/>
  <c r="DH33" i="77" s="1"/>
  <c r="BD15" i="77"/>
  <c r="BF15" i="77"/>
  <c r="BE15" i="77"/>
  <c r="BB15" i="77"/>
  <c r="BF156" i="77"/>
  <c r="BD156" i="77"/>
  <c r="BC156" i="77"/>
  <c r="AW155" i="77"/>
  <c r="BB155" i="77"/>
  <c r="AY155" i="77"/>
  <c r="DG155" i="77" s="1"/>
  <c r="BD155" i="77"/>
  <c r="BC155" i="77"/>
  <c r="AX153" i="77"/>
  <c r="DF153" i="77"/>
  <c r="AW153" i="77"/>
  <c r="BE150" i="77"/>
  <c r="AY150" i="77"/>
  <c r="BF150" i="77"/>
  <c r="BC150" i="77"/>
  <c r="AX150" i="77"/>
  <c r="AW150" i="77"/>
  <c r="CY98" i="77"/>
  <c r="BR187" i="77"/>
  <c r="BR208" i="77"/>
  <c r="N23" i="70"/>
  <c r="L23" i="70"/>
  <c r="AT23" i="70"/>
  <c r="O23" i="70"/>
  <c r="AS61" i="71"/>
  <c r="CU61" i="71" s="1"/>
  <c r="P153" i="70"/>
  <c r="S153" i="70"/>
  <c r="T198" i="70"/>
  <c r="AS48" i="71"/>
  <c r="S172" i="70"/>
  <c r="P172" i="70"/>
  <c r="AS76" i="71"/>
  <c r="CU76" i="71" s="1"/>
  <c r="P211" i="70"/>
  <c r="S211" i="70"/>
  <c r="P113" i="70"/>
  <c r="S113" i="70"/>
  <c r="T113" i="70" s="1"/>
  <c r="S163" i="70"/>
  <c r="P163" i="70"/>
  <c r="S149" i="70"/>
  <c r="T149" i="70" s="1"/>
  <c r="P149" i="70"/>
  <c r="P131" i="70"/>
  <c r="S131" i="70"/>
  <c r="T105" i="70"/>
  <c r="W105" i="70"/>
  <c r="AA105" i="70" s="1"/>
  <c r="S43" i="70"/>
  <c r="R43" i="70"/>
  <c r="P43" i="70"/>
  <c r="AA111" i="70"/>
  <c r="X111" i="70"/>
  <c r="AM148" i="70"/>
  <c r="AJ148" i="70"/>
  <c r="T45" i="70"/>
  <c r="W45" i="70"/>
  <c r="V45" i="70"/>
  <c r="Z53" i="70"/>
  <c r="AA53" i="70"/>
  <c r="AA231" i="70"/>
  <c r="X231" i="70"/>
  <c r="AA213" i="70"/>
  <c r="X213" i="70"/>
  <c r="X176" i="70"/>
  <c r="AB176" i="70"/>
  <c r="T33" i="70"/>
  <c r="W33" i="70"/>
  <c r="X33" i="70" s="1"/>
  <c r="AH61" i="70"/>
  <c r="AF61" i="70"/>
  <c r="AI61" i="70"/>
  <c r="AI114" i="70"/>
  <c r="AM114" i="70" s="1"/>
  <c r="AF114" i="70"/>
  <c r="AA118" i="70"/>
  <c r="AB118" i="70" s="1"/>
  <c r="X118" i="70"/>
  <c r="X181" i="70"/>
  <c r="AA181" i="70"/>
  <c r="AE181" i="70" s="1"/>
  <c r="BR65" i="71"/>
  <c r="BS65" i="71"/>
  <c r="AS65" i="71" s="1"/>
  <c r="CU65" i="71" s="1"/>
  <c r="BT65" i="71"/>
  <c r="BU65" i="71"/>
  <c r="AS16" i="71"/>
  <c r="R74" i="70"/>
  <c r="S74" i="70"/>
  <c r="P74" i="70"/>
  <c r="AS9" i="71"/>
  <c r="P214" i="70"/>
  <c r="S214" i="70"/>
  <c r="W214" i="70"/>
  <c r="T14" i="70"/>
  <c r="V14" i="70"/>
  <c r="AA116" i="70"/>
  <c r="AB116" i="70" s="1"/>
  <c r="P220" i="70"/>
  <c r="S220" i="70"/>
  <c r="P19" i="70"/>
  <c r="AU19" i="70"/>
  <c r="R19" i="70"/>
  <c r="S19" i="70"/>
  <c r="T19" i="70" s="1"/>
  <c r="S37" i="70"/>
  <c r="T37" i="70" s="1"/>
  <c r="AV37" i="70" s="1"/>
  <c r="R37" i="70"/>
  <c r="P37" i="70"/>
  <c r="AU37" i="70" s="1"/>
  <c r="P25" i="70"/>
  <c r="AU25" i="70" s="1"/>
  <c r="X42" i="70"/>
  <c r="Z42" i="70"/>
  <c r="AA174" i="70"/>
  <c r="AE174" i="70" s="1"/>
  <c r="X174" i="70"/>
  <c r="AA80" i="70"/>
  <c r="AB80" i="70" s="1"/>
  <c r="T139" i="70"/>
  <c r="AA180" i="70"/>
  <c r="AB180" i="70" s="1"/>
  <c r="X180" i="70"/>
  <c r="AB160" i="70"/>
  <c r="AE160" i="70"/>
  <c r="P110" i="70"/>
  <c r="S110" i="70"/>
  <c r="T110" i="70" s="1"/>
  <c r="BT24" i="71"/>
  <c r="BQ24" i="71"/>
  <c r="BR24" i="71"/>
  <c r="BU24" i="71"/>
  <c r="BS24" i="71"/>
  <c r="AS24" i="71" s="1"/>
  <c r="CU24" i="71" s="1"/>
  <c r="P150" i="70"/>
  <c r="S150" i="70"/>
  <c r="W150" i="70" s="1"/>
  <c r="BU31" i="71"/>
  <c r="BQ31" i="71"/>
  <c r="BT31" i="71"/>
  <c r="P185" i="70"/>
  <c r="S185" i="70"/>
  <c r="O232" i="70"/>
  <c r="P232" i="70" s="1"/>
  <c r="L232" i="70"/>
  <c r="X44" i="70"/>
  <c r="AW44" i="70"/>
  <c r="Z44" i="70"/>
  <c r="O41" i="70"/>
  <c r="L41" i="70"/>
  <c r="P130" i="70"/>
  <c r="S130" i="70"/>
  <c r="W35" i="70"/>
  <c r="V35" i="70"/>
  <c r="T35" i="70"/>
  <c r="AV35" i="70" s="1"/>
  <c r="Z54" i="70"/>
  <c r="AA54" i="70"/>
  <c r="X54" i="70"/>
  <c r="R79" i="70"/>
  <c r="P79" i="70"/>
  <c r="S79" i="70"/>
  <c r="V79" i="70" s="1"/>
  <c r="X167" i="70"/>
  <c r="AA224" i="70"/>
  <c r="X224" i="70"/>
  <c r="AA127" i="70"/>
  <c r="W69" i="70"/>
  <c r="T69" i="70"/>
  <c r="AV69" i="70" s="1"/>
  <c r="V69" i="70"/>
  <c r="P112" i="70"/>
  <c r="S112" i="70"/>
  <c r="R12" i="70"/>
  <c r="S12" i="70"/>
  <c r="W12" i="70" s="1"/>
  <c r="Z12" i="70" s="1"/>
  <c r="P12" i="70"/>
  <c r="AU12" i="70"/>
  <c r="P140" i="70"/>
  <c r="S140" i="70"/>
  <c r="W173" i="70"/>
  <c r="X173" i="70" s="1"/>
  <c r="T173" i="70"/>
  <c r="P28" i="70"/>
  <c r="R28" i="70"/>
  <c r="S28" i="70"/>
  <c r="T28" i="70" s="1"/>
  <c r="S151" i="70"/>
  <c r="P147" i="70"/>
  <c r="S147" i="70"/>
  <c r="T147" i="70" s="1"/>
  <c r="AE189" i="70"/>
  <c r="AF189" i="70" s="1"/>
  <c r="AD15" i="70"/>
  <c r="AE15" i="70"/>
  <c r="AB15" i="70"/>
  <c r="AA11" i="70"/>
  <c r="Z11" i="70"/>
  <c r="AA196" i="70"/>
  <c r="X196" i="70"/>
  <c r="AA207" i="70"/>
  <c r="X207" i="70"/>
  <c r="AE107" i="70"/>
  <c r="AF107" i="70" s="1"/>
  <c r="AB107" i="70"/>
  <c r="Z29" i="70"/>
  <c r="AA29" i="70"/>
  <c r="AD29" i="70" s="1"/>
  <c r="X29" i="70"/>
  <c r="W124" i="70"/>
  <c r="AA124" i="70" s="1"/>
  <c r="X102" i="70"/>
  <c r="AA102" i="70"/>
  <c r="R57" i="70"/>
  <c r="P57" i="70"/>
  <c r="S57" i="70"/>
  <c r="S62" i="70"/>
  <c r="T62" i="70" s="1"/>
  <c r="AV62" i="70" s="1"/>
  <c r="P62" i="70"/>
  <c r="AU62" i="70"/>
  <c r="R62" i="70"/>
  <c r="BT300" i="77"/>
  <c r="DG104" i="77"/>
  <c r="DA88" i="77"/>
  <c r="BT37" i="77"/>
  <c r="BR316" i="77"/>
  <c r="BU316" i="77"/>
  <c r="BU223" i="77"/>
  <c r="BR284" i="77"/>
  <c r="BS313" i="77"/>
  <c r="BR212" i="77"/>
  <c r="BV214" i="77"/>
  <c r="BR296" i="77"/>
  <c r="BT282" i="77"/>
  <c r="BV216" i="77"/>
  <c r="BS216" i="77"/>
  <c r="BT216" i="77"/>
  <c r="BV248" i="77"/>
  <c r="BR243" i="77"/>
  <c r="BV243" i="77"/>
  <c r="BV284" i="77"/>
  <c r="BS214" i="77"/>
  <c r="BU287" i="77"/>
  <c r="BU213" i="77"/>
  <c r="BT284" i="77"/>
  <c r="BS237" i="77"/>
  <c r="CZ98" i="77"/>
  <c r="DA63" i="77"/>
  <c r="DG63" i="77"/>
  <c r="AV164" i="76"/>
  <c r="AF15" i="70"/>
  <c r="W147" i="70"/>
  <c r="X147" i="70" s="1"/>
  <c r="T112" i="70"/>
  <c r="W112" i="70"/>
  <c r="AA112" i="70" s="1"/>
  <c r="AE112" i="70" s="1"/>
  <c r="AB167" i="70"/>
  <c r="AE167" i="70"/>
  <c r="S232" i="70"/>
  <c r="T232" i="70" s="1"/>
  <c r="W110" i="70"/>
  <c r="AA110" i="70" s="1"/>
  <c r="AE110" i="70" s="1"/>
  <c r="AF110" i="70" s="1"/>
  <c r="AB174" i="70"/>
  <c r="AE116" i="70"/>
  <c r="AI116" i="70" s="1"/>
  <c r="T214" i="70"/>
  <c r="AQ148" i="70"/>
  <c r="AR148" i="70" s="1"/>
  <c r="AN148" i="70"/>
  <c r="AE29" i="70"/>
  <c r="AF29" i="70" s="1"/>
  <c r="AB196" i="70"/>
  <c r="AE196" i="70"/>
  <c r="AI189" i="70"/>
  <c r="AJ189" i="70" s="1"/>
  <c r="V28" i="70"/>
  <c r="AA173" i="70"/>
  <c r="AE173" i="70" s="1"/>
  <c r="T150" i="70"/>
  <c r="AE180" i="70"/>
  <c r="AA14" i="70"/>
  <c r="AE118" i="70"/>
  <c r="AB213" i="70"/>
  <c r="AE213" i="70"/>
  <c r="W113" i="70"/>
  <c r="AB11" i="70"/>
  <c r="AE11" i="70"/>
  <c r="AD11" i="70"/>
  <c r="T140" i="70"/>
  <c r="W140" i="70"/>
  <c r="P41" i="70"/>
  <c r="S41" i="70"/>
  <c r="R41" i="70"/>
  <c r="W185" i="70"/>
  <c r="X185" i="70" s="1"/>
  <c r="T185" i="70"/>
  <c r="AV19" i="70"/>
  <c r="AL61" i="70"/>
  <c r="AJ61" i="70"/>
  <c r="AZ61" i="70" s="1"/>
  <c r="AM61" i="70"/>
  <c r="AP61" i="70" s="1"/>
  <c r="AE231" i="70"/>
  <c r="AB231" i="70"/>
  <c r="X105" i="70"/>
  <c r="W149" i="70"/>
  <c r="T153" i="70"/>
  <c r="W153" i="70"/>
  <c r="W57" i="70"/>
  <c r="T57" i="70"/>
  <c r="V57" i="70"/>
  <c r="X124" i="70"/>
  <c r="AI107" i="70"/>
  <c r="AM107" i="70" s="1"/>
  <c r="X69" i="70"/>
  <c r="AW69" i="70" s="1"/>
  <c r="T79" i="70"/>
  <c r="W79" i="70"/>
  <c r="AE54" i="70"/>
  <c r="AH54" i="70" s="1"/>
  <c r="X35" i="70"/>
  <c r="AW35" i="70" s="1"/>
  <c r="Z35" i="70"/>
  <c r="AA139" i="70"/>
  <c r="T172" i="70"/>
  <c r="W172" i="70"/>
  <c r="AA172" i="70" s="1"/>
  <c r="AV169" i="76"/>
  <c r="AV161" i="76"/>
  <c r="AA150" i="70"/>
  <c r="AB150" i="70" s="1"/>
  <c r="X150" i="70"/>
  <c r="Z79" i="70"/>
  <c r="X79" i="70"/>
  <c r="AA79" i="70"/>
  <c r="AE79" i="70" s="1"/>
  <c r="AI79" i="70" s="1"/>
  <c r="X57" i="70"/>
  <c r="AA140" i="70"/>
  <c r="X140" i="70"/>
  <c r="AI29" i="70"/>
  <c r="AJ29" i="70" s="1"/>
  <c r="X214" i="70"/>
  <c r="AA214" i="70"/>
  <c r="AB214" i="70" s="1"/>
  <c r="X110" i="70"/>
  <c r="X112" i="70"/>
  <c r="X172" i="70"/>
  <c r="AF231" i="70"/>
  <c r="AI231" i="70"/>
  <c r="AQ61" i="70"/>
  <c r="AR61" i="70" s="1"/>
  <c r="AN61" i="70"/>
  <c r="BA61" i="70"/>
  <c r="AD14" i="70"/>
  <c r="AF116" i="70"/>
  <c r="AB173" i="70"/>
  <c r="W232" i="70"/>
  <c r="X232" i="70" s="1"/>
  <c r="AF167" i="70"/>
  <c r="AI167" i="70"/>
  <c r="AA147" i="70"/>
  <c r="AE147" i="70"/>
  <c r="AF147" i="70" s="1"/>
  <c r="AV172" i="76"/>
  <c r="BC61" i="70"/>
  <c r="BE61" i="70"/>
  <c r="AB147" i="70"/>
  <c r="AB110" i="70"/>
  <c r="AM167" i="70"/>
  <c r="AJ167" i="70"/>
  <c r="AB112" i="70"/>
  <c r="AB79" i="70"/>
  <c r="AD79" i="70"/>
  <c r="AV170" i="76"/>
  <c r="AV162" i="76"/>
  <c r="AQ167" i="70"/>
  <c r="AR167" i="70" s="1"/>
  <c r="AN167" i="70"/>
  <c r="AI110" i="70"/>
  <c r="AH79" i="70"/>
  <c r="AF79" i="70"/>
  <c r="AF112" i="70"/>
  <c r="AI112" i="70"/>
  <c r="AM79" i="70"/>
  <c r="AN79" i="70" s="1"/>
  <c r="AO134" i="77"/>
  <c r="BD127" i="77"/>
  <c r="BT322" i="77"/>
  <c r="AY311" i="77"/>
  <c r="BR289" i="77"/>
  <c r="BT331" i="77"/>
  <c r="BV331" i="77"/>
  <c r="BT57" i="77"/>
  <c r="BV306" i="77"/>
  <c r="BR223" i="77"/>
  <c r="BT156" i="77"/>
  <c r="BT240" i="77"/>
  <c r="BT119" i="77"/>
  <c r="AY46" i="77"/>
  <c r="DG46" i="77" s="1"/>
  <c r="AT23" i="77"/>
  <c r="AY301" i="77"/>
  <c r="AY201" i="77"/>
  <c r="BT209" i="77"/>
  <c r="BV6" i="77"/>
  <c r="BT6" i="77"/>
  <c r="BV253" i="77"/>
  <c r="BR253" i="77"/>
  <c r="BU306" i="77"/>
  <c r="BR327" i="77"/>
  <c r="BR313" i="77"/>
  <c r="BS223" i="77"/>
  <c r="BT332" i="77"/>
  <c r="BU300" i="77"/>
  <c r="BV274" i="77"/>
  <c r="BR132" i="77"/>
  <c r="BT253" i="77"/>
  <c r="AT50" i="77"/>
  <c r="DG89" i="77"/>
  <c r="DG12" i="77"/>
  <c r="DM12" i="77" s="1"/>
  <c r="BT88" i="77"/>
  <c r="BV88" i="77"/>
  <c r="BV301" i="77"/>
  <c r="BV319" i="77"/>
  <c r="BR319" i="77"/>
  <c r="BU246" i="77"/>
  <c r="BT124" i="77"/>
  <c r="BR300" i="77"/>
  <c r="BV124" i="77"/>
  <c r="BT306" i="77"/>
  <c r="BU299" i="77"/>
  <c r="BS191" i="77"/>
  <c r="BV313" i="77"/>
  <c r="BT200" i="77"/>
  <c r="BV223" i="77"/>
  <c r="BS246" i="77"/>
  <c r="BU124" i="77"/>
  <c r="BR85" i="77"/>
  <c r="BU253" i="77"/>
  <c r="BV167" i="77"/>
  <c r="BV268" i="77"/>
  <c r="AY222" i="77"/>
  <c r="BT227" i="77"/>
  <c r="BT249" i="77"/>
  <c r="BS115" i="77"/>
  <c r="BS273" i="77"/>
  <c r="BT272" i="77"/>
  <c r="BT233" i="77"/>
  <c r="BU113" i="77"/>
  <c r="BS315" i="77"/>
  <c r="BT274" i="77"/>
  <c r="BS270" i="77"/>
  <c r="DH51" i="77"/>
  <c r="DN51" i="77" s="1"/>
  <c r="DH130" i="77"/>
  <c r="DF31" i="77"/>
  <c r="DH80" i="77"/>
  <c r="DN80" i="77"/>
  <c r="BR249" i="77"/>
  <c r="BF99" i="77"/>
  <c r="BD99" i="77"/>
  <c r="BC99" i="77"/>
  <c r="AY99" i="77" s="1"/>
  <c r="DG99" i="77" s="1"/>
  <c r="BU71" i="77"/>
  <c r="BV27" i="77"/>
  <c r="BT260" i="77"/>
  <c r="BV103" i="77"/>
  <c r="BV215" i="77"/>
  <c r="BT186" i="77"/>
  <c r="BR239" i="77"/>
  <c r="BV116" i="77"/>
  <c r="DG124" i="77"/>
  <c r="BV115" i="77"/>
  <c r="DH121" i="77"/>
  <c r="DF107" i="77"/>
  <c r="DH129" i="77"/>
  <c r="DF30" i="77"/>
  <c r="M32" i="76"/>
  <c r="M162" i="76"/>
  <c r="AT162" i="76"/>
  <c r="AC161" i="76"/>
  <c r="AX161" i="76" s="1"/>
  <c r="M160" i="76"/>
  <c r="AO42" i="76"/>
  <c r="BA42" i="76"/>
  <c r="BR245" i="77"/>
  <c r="BV335" i="77"/>
  <c r="BR298" i="77"/>
  <c r="BU61" i="77"/>
  <c r="BV250" i="77"/>
  <c r="BU245" i="77"/>
  <c r="AS276" i="77"/>
  <c r="BD34" i="77"/>
  <c r="AY34" i="77" s="1"/>
  <c r="DG34" i="77" s="1"/>
  <c r="BC15" i="77"/>
  <c r="BB13" i="77"/>
  <c r="AY13" i="77" s="1"/>
  <c r="DG13" i="77" s="1"/>
  <c r="AG135" i="76"/>
  <c r="AY135" i="76"/>
  <c r="BF158" i="77"/>
  <c r="AY158" i="77"/>
  <c r="DG158" i="77"/>
  <c r="AG32" i="76"/>
  <c r="AY32" i="76" s="1"/>
  <c r="BE39" i="77"/>
  <c r="BD100" i="77"/>
  <c r="Y170" i="76"/>
  <c r="AW170" i="76" s="1"/>
  <c r="AO44" i="76"/>
  <c r="BA44" i="76"/>
  <c r="AS127" i="77"/>
  <c r="AO134" i="76"/>
  <c r="BA134" i="76"/>
  <c r="Y162" i="76"/>
  <c r="AW162" i="76"/>
  <c r="U13" i="76"/>
  <c r="AK13" i="76"/>
  <c r="AZ13" i="76"/>
  <c r="J135" i="76"/>
  <c r="Q135" i="76"/>
  <c r="I135" i="76"/>
  <c r="Y135" i="76"/>
  <c r="AW135" i="76"/>
  <c r="M135" i="76"/>
  <c r="AK135" i="76"/>
  <c r="AZ135" i="76"/>
  <c r="U135" i="76"/>
  <c r="I134" i="76"/>
  <c r="M134" i="76"/>
  <c r="AT134" i="76" s="1"/>
  <c r="Q134" i="76"/>
  <c r="AU134" i="76" s="1"/>
  <c r="U134" i="76"/>
  <c r="AV134" i="76"/>
  <c r="Y134" i="76"/>
  <c r="AW134" i="76" s="1"/>
  <c r="AC134" i="76"/>
  <c r="AX134" i="76" s="1"/>
  <c r="AG134" i="76"/>
  <c r="AY134" i="76" s="1"/>
  <c r="AK134" i="76"/>
  <c r="AZ134" i="76"/>
  <c r="BV229" i="77"/>
  <c r="BV310" i="77"/>
  <c r="BR330" i="77"/>
  <c r="BS330" i="77"/>
  <c r="BU330" i="77"/>
  <c r="BV330" i="77"/>
  <c r="BT321" i="77"/>
  <c r="BU321" i="77"/>
  <c r="BS251" i="77"/>
  <c r="BR251" i="77"/>
  <c r="BR295" i="77"/>
  <c r="BS295" i="77"/>
  <c r="BU220" i="77"/>
  <c r="BV220" i="77"/>
  <c r="BR318" i="77"/>
  <c r="BU318" i="77"/>
  <c r="BV266" i="77"/>
  <c r="BR230" i="77"/>
  <c r="BS321" i="77"/>
  <c r="BR252" i="77"/>
  <c r="BR291" i="77"/>
  <c r="BS291" i="77"/>
  <c r="BT190" i="77"/>
  <c r="BR190" i="77"/>
  <c r="BT220" i="77"/>
  <c r="BU207" i="77"/>
  <c r="BU125" i="77"/>
  <c r="BR125" i="77"/>
  <c r="BS125" i="77"/>
  <c r="BS152" i="77"/>
  <c r="BS117" i="77"/>
  <c r="BU152" i="77"/>
  <c r="BV270" i="77"/>
  <c r="BR13" i="77"/>
  <c r="BR102" i="77"/>
  <c r="BS43" i="77"/>
  <c r="BT270" i="77"/>
  <c r="BR270" i="77"/>
  <c r="BU58" i="77"/>
  <c r="BS258" i="77"/>
  <c r="BV175" i="77"/>
  <c r="BR53" i="77"/>
  <c r="BS54" i="77"/>
  <c r="BV119" i="77"/>
  <c r="BV186" i="77"/>
  <c r="K32" i="76"/>
  <c r="N32" i="76" s="1"/>
  <c r="K44" i="76"/>
  <c r="N44" i="76"/>
  <c r="BS57" i="77"/>
  <c r="BU107" i="77"/>
  <c r="BS109" i="77"/>
  <c r="BS202" i="77"/>
  <c r="BT176" i="77"/>
  <c r="BT273" i="77"/>
  <c r="BS307" i="77"/>
  <c r="BV120" i="77"/>
  <c r="BR304" i="77"/>
  <c r="BR167" i="77"/>
  <c r="BV117" i="77"/>
  <c r="BV63" i="77"/>
  <c r="BU254" i="77"/>
  <c r="BU314" i="77"/>
  <c r="BS243" i="77"/>
  <c r="BV11" i="77"/>
  <c r="BR203" i="77"/>
  <c r="BX255" i="77"/>
  <c r="BV255" i="77"/>
  <c r="AS255" i="77"/>
  <c r="CB262" i="77"/>
  <c r="BR262" i="77" s="1"/>
  <c r="AS262" i="77"/>
  <c r="BV218" i="77"/>
  <c r="BR213" i="77"/>
  <c r="BV328" i="77"/>
  <c r="BV235" i="77"/>
  <c r="BR306" i="77"/>
  <c r="BT187" i="77"/>
  <c r="BV327" i="77"/>
  <c r="BS212" i="77"/>
  <c r="BV197" i="77"/>
  <c r="BS11" i="77"/>
  <c r="BU33" i="77"/>
  <c r="BR41" i="77"/>
  <c r="BR329" i="77"/>
  <c r="BV122" i="77"/>
  <c r="BR61" i="77"/>
  <c r="BU272" i="77"/>
  <c r="BT298" i="77"/>
  <c r="I4" i="76"/>
  <c r="K4" i="76"/>
  <c r="BU75" i="77"/>
  <c r="BS240" i="77"/>
  <c r="BR113" i="77"/>
  <c r="BR79" i="77"/>
  <c r="BU105" i="77"/>
  <c r="BU116" i="77"/>
  <c r="BT101" i="77"/>
  <c r="BT109" i="77"/>
  <c r="BR174" i="77"/>
  <c r="BU258" i="77"/>
  <c r="BS69" i="77"/>
  <c r="BV307" i="77"/>
  <c r="BT254" i="77"/>
  <c r="BT110" i="77"/>
  <c r="BV108" i="77"/>
  <c r="BT242" i="77"/>
  <c r="BT30" i="77"/>
  <c r="AT30" i="77" s="1"/>
  <c r="BT304" i="77"/>
  <c r="BV54" i="77"/>
  <c r="BS335" i="77"/>
  <c r="BU129" i="77"/>
  <c r="BR186" i="77"/>
  <c r="BS87" i="77"/>
  <c r="BU87" i="77"/>
  <c r="BU304" i="77"/>
  <c r="BT115" i="77"/>
  <c r="BV156" i="77"/>
  <c r="BS73" i="77"/>
  <c r="BV87" i="77"/>
  <c r="BR43" i="77"/>
  <c r="BT43" i="77"/>
  <c r="BT301" i="77"/>
  <c r="BR331" i="77"/>
  <c r="AT331" i="77" s="1"/>
  <c r="BV15" i="77"/>
  <c r="AS305" i="77"/>
  <c r="CA99" i="77"/>
  <c r="AS99" i="77"/>
  <c r="BS158" i="77"/>
  <c r="BC127" i="77"/>
  <c r="BF127" i="77"/>
  <c r="BB127" i="77"/>
  <c r="BE127" i="77"/>
  <c r="AY127" i="77" s="1"/>
  <c r="DG127" i="77" s="1"/>
  <c r="AS100" i="77"/>
  <c r="AV127" i="77"/>
  <c r="AZ127" i="77"/>
  <c r="DH127" i="77" s="1"/>
  <c r="BX127" i="77"/>
  <c r="AW127" i="77"/>
  <c r="L166" i="76"/>
  <c r="N166" i="76"/>
  <c r="H48" i="76"/>
  <c r="J48" i="76"/>
  <c r="H67" i="76"/>
  <c r="J67" i="76"/>
  <c r="H85" i="76"/>
  <c r="J85" i="76"/>
  <c r="H101" i="76"/>
  <c r="J101" i="76"/>
  <c r="H127" i="76"/>
  <c r="J127" i="76"/>
  <c r="K268" i="76"/>
  <c r="J21" i="76"/>
  <c r="AS297" i="76"/>
  <c r="K297" i="76"/>
  <c r="O272" i="76"/>
  <c r="P272" i="76" s="1"/>
  <c r="S272" i="76"/>
  <c r="T272" i="76" s="1"/>
  <c r="L272" i="76"/>
  <c r="H333" i="76"/>
  <c r="J203" i="76"/>
  <c r="K194" i="76"/>
  <c r="J70" i="76"/>
  <c r="K303" i="76"/>
  <c r="L303" i="76"/>
  <c r="AS290" i="76"/>
  <c r="J17" i="76"/>
  <c r="O215" i="76"/>
  <c r="P215" i="76"/>
  <c r="H267" i="76"/>
  <c r="H235" i="76"/>
  <c r="K235" i="76"/>
  <c r="E210" i="76"/>
  <c r="G210" i="76" s="1"/>
  <c r="U210" i="76"/>
  <c r="AO210" i="76"/>
  <c r="BA210" i="76"/>
  <c r="AK210" i="76"/>
  <c r="AZ210" i="76"/>
  <c r="F210" i="76"/>
  <c r="Y210" i="76"/>
  <c r="AW210" i="76" s="1"/>
  <c r="D210" i="76"/>
  <c r="M214" i="76"/>
  <c r="F214" i="76"/>
  <c r="M291" i="76"/>
  <c r="AG291" i="76"/>
  <c r="Q291" i="76"/>
  <c r="D291" i="76"/>
  <c r="E291" i="76"/>
  <c r="G291" i="76"/>
  <c r="H291" i="76" s="1"/>
  <c r="AK291" i="76"/>
  <c r="AC291" i="76"/>
  <c r="F291" i="76"/>
  <c r="Y291" i="76"/>
  <c r="I291" i="76"/>
  <c r="AC295" i="76"/>
  <c r="AO295" i="76"/>
  <c r="U295" i="76"/>
  <c r="M295" i="76"/>
  <c r="Y295" i="76"/>
  <c r="I295" i="76"/>
  <c r="AG295" i="76"/>
  <c r="AC299" i="76"/>
  <c r="AX299" i="76"/>
  <c r="U299" i="76"/>
  <c r="AK299" i="76"/>
  <c r="AZ299" i="76" s="1"/>
  <c r="AO299" i="76"/>
  <c r="BA299" i="76"/>
  <c r="Y299" i="76"/>
  <c r="AW299" i="76" s="1"/>
  <c r="I299" i="76"/>
  <c r="Q299" i="76"/>
  <c r="M299" i="76"/>
  <c r="AT299" i="76" s="1"/>
  <c r="F299" i="76"/>
  <c r="K200" i="76"/>
  <c r="O200" i="76" s="1"/>
  <c r="L200" i="76"/>
  <c r="O340" i="76"/>
  <c r="K212" i="76"/>
  <c r="AC230" i="76"/>
  <c r="AG230" i="76"/>
  <c r="Y230" i="76"/>
  <c r="F230" i="76"/>
  <c r="M230" i="76"/>
  <c r="D230" i="76"/>
  <c r="E230" i="76"/>
  <c r="G230" i="76"/>
  <c r="H230" i="76" s="1"/>
  <c r="AK230" i="76"/>
  <c r="I230" i="76"/>
  <c r="D273" i="76"/>
  <c r="F273" i="76"/>
  <c r="U273" i="76"/>
  <c r="Q273" i="76"/>
  <c r="AK273" i="76"/>
  <c r="AC273" i="76"/>
  <c r="E273" i="76"/>
  <c r="G273" i="76" s="1"/>
  <c r="AG277" i="76"/>
  <c r="AO277" i="76"/>
  <c r="AC277" i="76"/>
  <c r="I277" i="76"/>
  <c r="F277" i="76"/>
  <c r="Y277" i="76"/>
  <c r="I285" i="76"/>
  <c r="M285" i="76"/>
  <c r="E285" i="76"/>
  <c r="G285" i="76"/>
  <c r="H285" i="76"/>
  <c r="AK285" i="76"/>
  <c r="U285" i="76"/>
  <c r="AO285" i="76"/>
  <c r="Y285" i="76"/>
  <c r="D285" i="76"/>
  <c r="J98" i="76"/>
  <c r="H98" i="76"/>
  <c r="F220" i="76"/>
  <c r="AG220" i="76"/>
  <c r="AC220" i="76"/>
  <c r="M220" i="76"/>
  <c r="D227" i="76"/>
  <c r="AK227" i="76"/>
  <c r="M227" i="76"/>
  <c r="AO227" i="76"/>
  <c r="F227" i="76"/>
  <c r="U227" i="76"/>
  <c r="AC227" i="76"/>
  <c r="E227" i="76"/>
  <c r="G227" i="76"/>
  <c r="H227" i="76" s="1"/>
  <c r="Y254" i="76"/>
  <c r="M254" i="76"/>
  <c r="AT254" i="76"/>
  <c r="M258" i="76"/>
  <c r="U258" i="76"/>
  <c r="F270" i="76"/>
  <c r="E270" i="76"/>
  <c r="G270" i="76" s="1"/>
  <c r="H270" i="76" s="1"/>
  <c r="AK270" i="76"/>
  <c r="I270" i="76"/>
  <c r="AG335" i="76"/>
  <c r="F335" i="76"/>
  <c r="F339" i="76"/>
  <c r="AC339" i="76"/>
  <c r="M339" i="76"/>
  <c r="K276" i="76"/>
  <c r="O276" i="76" s="1"/>
  <c r="P276" i="76" s="1"/>
  <c r="AC217" i="76"/>
  <c r="AK217" i="76"/>
  <c r="D217" i="76"/>
  <c r="Q217" i="76"/>
  <c r="Y217" i="76"/>
  <c r="M217" i="76"/>
  <c r="U217" i="76"/>
  <c r="I217" i="76"/>
  <c r="AK244" i="76"/>
  <c r="M244" i="76"/>
  <c r="D302" i="76"/>
  <c r="M302" i="76"/>
  <c r="AG306" i="76"/>
  <c r="E306" i="76"/>
  <c r="G306" i="76" s="1"/>
  <c r="H306" i="76" s="1"/>
  <c r="I306" i="76"/>
  <c r="AK306" i="76"/>
  <c r="U310" i="76"/>
  <c r="Q310" i="76"/>
  <c r="AK310" i="76"/>
  <c r="AO310" i="76"/>
  <c r="E310" i="76"/>
  <c r="G310" i="76"/>
  <c r="H310" i="76"/>
  <c r="AG310" i="76"/>
  <c r="AK314" i="76"/>
  <c r="F314" i="76"/>
  <c r="M314" i="76"/>
  <c r="Q314" i="76"/>
  <c r="Y314" i="76"/>
  <c r="AK325" i="76"/>
  <c r="M325" i="76"/>
  <c r="AG325" i="76"/>
  <c r="F332" i="76"/>
  <c r="D332" i="76"/>
  <c r="AO332" i="76"/>
  <c r="M332" i="76"/>
  <c r="E332" i="76"/>
  <c r="G332" i="76"/>
  <c r="Q332" i="76"/>
  <c r="AG332" i="76"/>
  <c r="U332" i="76"/>
  <c r="H19" i="76"/>
  <c r="X12" i="70"/>
  <c r="AA12" i="70"/>
  <c r="AF11" i="70"/>
  <c r="AH11" i="70"/>
  <c r="AI11" i="70"/>
  <c r="AM11" i="70" s="1"/>
  <c r="AN11" i="70" s="1"/>
  <c r="AI176" i="70"/>
  <c r="AF176" i="70"/>
  <c r="T220" i="70"/>
  <c r="W220" i="70"/>
  <c r="X220" i="70" s="1"/>
  <c r="AE139" i="70"/>
  <c r="AI139" i="70" s="1"/>
  <c r="AB139" i="70"/>
  <c r="AA153" i="70"/>
  <c r="AE153" i="70" s="1"/>
  <c r="X153" i="70"/>
  <c r="AE207" i="70"/>
  <c r="AF207" i="70" s="1"/>
  <c r="AB207" i="70"/>
  <c r="S23" i="70"/>
  <c r="V23" i="70" s="1"/>
  <c r="R23" i="70"/>
  <c r="P23" i="70"/>
  <c r="AE214" i="70"/>
  <c r="X45" i="70"/>
  <c r="Z45" i="70"/>
  <c r="AA45" i="70"/>
  <c r="T43" i="70"/>
  <c r="W43" i="70"/>
  <c r="AA43" i="70" s="1"/>
  <c r="AE43" i="70" s="1"/>
  <c r="AI43" i="70" s="1"/>
  <c r="V43" i="70"/>
  <c r="AE140" i="70"/>
  <c r="AI140" i="70" s="1"/>
  <c r="AB140" i="70"/>
  <c r="T12" i="70"/>
  <c r="AV12" i="70"/>
  <c r="V12" i="70"/>
  <c r="AD80" i="70"/>
  <c r="AE80" i="70"/>
  <c r="AH80" i="70" s="1"/>
  <c r="W19" i="70"/>
  <c r="X19" i="70" s="1"/>
  <c r="V19" i="70"/>
  <c r="W74" i="70"/>
  <c r="AA74" i="70" s="1"/>
  <c r="V74" i="70"/>
  <c r="T74" i="70"/>
  <c r="AD53" i="70"/>
  <c r="P16" i="70"/>
  <c r="S16" i="70"/>
  <c r="T16" i="70" s="1"/>
  <c r="R71" i="70"/>
  <c r="P71" i="70"/>
  <c r="S71" i="70"/>
  <c r="W71" i="70" s="1"/>
  <c r="Z71" i="70" s="1"/>
  <c r="Z80" i="70"/>
  <c r="AI213" i="70"/>
  <c r="AF213" i="70"/>
  <c r="W151" i="70"/>
  <c r="T151" i="70"/>
  <c r="T163" i="70"/>
  <c r="W163" i="70"/>
  <c r="AA163" i="70" s="1"/>
  <c r="AB163" i="70" s="1"/>
  <c r="AS42" i="71"/>
  <c r="X104" i="70"/>
  <c r="X221" i="70"/>
  <c r="AA221" i="70"/>
  <c r="AE221" i="70" s="1"/>
  <c r="AS72" i="71"/>
  <c r="CU72" i="71" s="1"/>
  <c r="X193" i="70"/>
  <c r="AA193" i="70"/>
  <c r="AE193" i="70" s="1"/>
  <c r="AF193" i="70" s="1"/>
  <c r="X212" i="70"/>
  <c r="S179" i="70"/>
  <c r="P179" i="70"/>
  <c r="L27" i="70"/>
  <c r="AT27" i="70"/>
  <c r="O27" i="70"/>
  <c r="W125" i="70"/>
  <c r="AA125" i="70" s="1"/>
  <c r="T125" i="70"/>
  <c r="X158" i="70"/>
  <c r="AA158" i="70"/>
  <c r="AE159" i="70"/>
  <c r="AF159" i="70" s="1"/>
  <c r="AB159" i="70"/>
  <c r="AF223" i="70"/>
  <c r="AI223" i="70"/>
  <c r="AJ223" i="70" s="1"/>
  <c r="AA121" i="70"/>
  <c r="X121" i="70"/>
  <c r="AS45" i="71"/>
  <c r="AB141" i="70"/>
  <c r="AE141" i="70"/>
  <c r="AF141" i="70" s="1"/>
  <c r="T178" i="70"/>
  <c r="W178" i="70"/>
  <c r="X178" i="70" s="1"/>
  <c r="T215" i="70"/>
  <c r="W215" i="70"/>
  <c r="AM115" i="70"/>
  <c r="AN115" i="70" s="1"/>
  <c r="Z56" i="70"/>
  <c r="X56" i="70"/>
  <c r="AW56" i="70" s="1"/>
  <c r="AB39" i="70"/>
  <c r="AE39" i="70"/>
  <c r="S72" i="70"/>
  <c r="R72" i="70"/>
  <c r="P72" i="70"/>
  <c r="P59" i="70"/>
  <c r="S59" i="70"/>
  <c r="V59" i="70" s="1"/>
  <c r="P191" i="70"/>
  <c r="S191" i="70"/>
  <c r="AE104" i="70"/>
  <c r="AF104" i="70" s="1"/>
  <c r="AB104" i="70"/>
  <c r="W227" i="70"/>
  <c r="X227" i="70" s="1"/>
  <c r="T227" i="70"/>
  <c r="T119" i="70"/>
  <c r="W119" i="70"/>
  <c r="AA119" i="70" s="1"/>
  <c r="AB119" i="70" s="1"/>
  <c r="S32" i="70"/>
  <c r="W32" i="70" s="1"/>
  <c r="P32" i="70"/>
  <c r="S186" i="70"/>
  <c r="T186" i="70" s="1"/>
  <c r="P186" i="70"/>
  <c r="S13" i="70"/>
  <c r="W13" i="70" s="1"/>
  <c r="P13" i="70"/>
  <c r="N80" i="70"/>
  <c r="L80" i="70"/>
  <c r="AA164" i="70"/>
  <c r="AE164" i="70" s="1"/>
  <c r="X164" i="70"/>
  <c r="X39" i="70"/>
  <c r="AA200" i="70"/>
  <c r="AE200" i="70" s="1"/>
  <c r="AI200" i="70" s="1"/>
  <c r="P118" i="70"/>
  <c r="P30" i="70"/>
  <c r="L184" i="70"/>
  <c r="O184" i="70"/>
  <c r="P184" i="70" s="1"/>
  <c r="R52" i="70"/>
  <c r="S52" i="70"/>
  <c r="BS50" i="71"/>
  <c r="BR50" i="71"/>
  <c r="AS50" i="71" s="1"/>
  <c r="BU50" i="71"/>
  <c r="BT50" i="71"/>
  <c r="O217" i="70"/>
  <c r="L217" i="70"/>
  <c r="AS205" i="70"/>
  <c r="K205" i="70"/>
  <c r="L165" i="70"/>
  <c r="O165" i="70"/>
  <c r="BR14" i="71"/>
  <c r="AS14" i="71" s="1"/>
  <c r="BS14" i="71"/>
  <c r="BT77" i="71"/>
  <c r="BU77" i="71"/>
  <c r="BR77" i="71"/>
  <c r="BQ77" i="71"/>
  <c r="AS77" i="71" s="1"/>
  <c r="BQ18" i="71"/>
  <c r="BS18" i="71"/>
  <c r="BT18" i="71"/>
  <c r="S51" i="70"/>
  <c r="AS66" i="70"/>
  <c r="K66" i="70"/>
  <c r="N66" i="70" s="1"/>
  <c r="O152" i="70"/>
  <c r="L152" i="70"/>
  <c r="S103" i="70"/>
  <c r="T103" i="70" s="1"/>
  <c r="L103" i="70"/>
  <c r="O103" i="70"/>
  <c r="P103" i="70"/>
  <c r="O26" i="70"/>
  <c r="R26" i="70" s="1"/>
  <c r="AS69" i="71"/>
  <c r="CU69" i="71" s="1"/>
  <c r="S156" i="70"/>
  <c r="T156" i="70" s="1"/>
  <c r="P156" i="70"/>
  <c r="L142" i="70"/>
  <c r="O142" i="70"/>
  <c r="S142" i="70" s="1"/>
  <c r="W142" i="70" s="1"/>
  <c r="AX108" i="70"/>
  <c r="BR59" i="71"/>
  <c r="BQ59" i="71"/>
  <c r="AS59" i="71" s="1"/>
  <c r="CU59" i="71" s="1"/>
  <c r="L128" i="70"/>
  <c r="O128" i="70"/>
  <c r="S128" i="70" s="1"/>
  <c r="K63" i="70"/>
  <c r="AS63" i="70"/>
  <c r="AT16" i="70"/>
  <c r="L195" i="70"/>
  <c r="O195" i="70"/>
  <c r="BS74" i="71"/>
  <c r="BT74" i="71"/>
  <c r="O117" i="70"/>
  <c r="S117" i="70" s="1"/>
  <c r="L117" i="70"/>
  <c r="S55" i="70"/>
  <c r="W55" i="70" s="1"/>
  <c r="R55" i="70"/>
  <c r="S216" i="70"/>
  <c r="W216" i="70" s="1"/>
  <c r="P216" i="70"/>
  <c r="O48" i="70"/>
  <c r="S48" i="70" s="1"/>
  <c r="V48" i="70" s="1"/>
  <c r="N48" i="70"/>
  <c r="AS40" i="70"/>
  <c r="K40" i="70"/>
  <c r="N14" i="70"/>
  <c r="O155" i="70"/>
  <c r="P155" i="70" s="1"/>
  <c r="O21" i="70"/>
  <c r="P21" i="70" s="1"/>
  <c r="L328" i="76"/>
  <c r="O328" i="76"/>
  <c r="N328" i="76"/>
  <c r="O307" i="76"/>
  <c r="AW271" i="76"/>
  <c r="AX271" i="76"/>
  <c r="K271" i="76"/>
  <c r="AS271" i="76"/>
  <c r="J322" i="76"/>
  <c r="H322" i="76"/>
  <c r="O280" i="76"/>
  <c r="P280" i="76" s="1"/>
  <c r="L280" i="76"/>
  <c r="H256" i="76"/>
  <c r="K256" i="76"/>
  <c r="L256" i="76" s="1"/>
  <c r="AZ203" i="76"/>
  <c r="L309" i="76"/>
  <c r="O309" i="76"/>
  <c r="L286" i="76"/>
  <c r="O286" i="76"/>
  <c r="T204" i="76"/>
  <c r="AW211" i="76"/>
  <c r="K214" i="76"/>
  <c r="L214" i="76" s="1"/>
  <c r="H222" i="76"/>
  <c r="K222" i="76"/>
  <c r="O222" i="76" s="1"/>
  <c r="K279" i="76"/>
  <c r="L279" i="76" s="1"/>
  <c r="K263" i="76"/>
  <c r="L263" i="76" s="1"/>
  <c r="H275" i="76"/>
  <c r="K275" i="76"/>
  <c r="L315" i="76"/>
  <c r="O315" i="76"/>
  <c r="P315" i="76"/>
  <c r="H257" i="76"/>
  <c r="K257" i="76"/>
  <c r="H334" i="76"/>
  <c r="K334" i="76"/>
  <c r="L334" i="76" s="1"/>
  <c r="H254" i="76"/>
  <c r="K254" i="76"/>
  <c r="L326" i="76"/>
  <c r="H268" i="76"/>
  <c r="J268" i="76"/>
  <c r="K245" i="76"/>
  <c r="O245" i="76" s="1"/>
  <c r="K321" i="76"/>
  <c r="L321" i="76"/>
  <c r="K248" i="76"/>
  <c r="H308" i="76"/>
  <c r="K308" i="76"/>
  <c r="L308" i="76"/>
  <c r="K285" i="76"/>
  <c r="L285" i="76" s="1"/>
  <c r="K320" i="76"/>
  <c r="O320" i="76" s="1"/>
  <c r="K287" i="76"/>
  <c r="L287" i="76"/>
  <c r="H287" i="76"/>
  <c r="K336" i="76"/>
  <c r="K289" i="76"/>
  <c r="AS321" i="76"/>
  <c r="K232" i="76"/>
  <c r="L232" i="76" s="1"/>
  <c r="AC212" i="76"/>
  <c r="AO212" i="76"/>
  <c r="BA212" i="76" s="1"/>
  <c r="AK212" i="76"/>
  <c r="AG229" i="76"/>
  <c r="E229" i="76"/>
  <c r="G229" i="76"/>
  <c r="H229" i="76" s="1"/>
  <c r="M229" i="76"/>
  <c r="U229" i="76"/>
  <c r="AV229" i="76" s="1"/>
  <c r="M243" i="76"/>
  <c r="F243" i="76"/>
  <c r="AK243" i="76"/>
  <c r="AO243" i="76"/>
  <c r="F246" i="76"/>
  <c r="U246" i="76"/>
  <c r="E246" i="76"/>
  <c r="G246" i="76" s="1"/>
  <c r="AK246" i="76"/>
  <c r="Y334" i="76"/>
  <c r="AK334" i="76"/>
  <c r="AO334" i="76"/>
  <c r="U334" i="76"/>
  <c r="AO337" i="76"/>
  <c r="Y337" i="76"/>
  <c r="AW337" i="76" s="1"/>
  <c r="K196" i="76"/>
  <c r="O196" i="76" s="1"/>
  <c r="K213" i="76"/>
  <c r="K216" i="76"/>
  <c r="O216" i="76"/>
  <c r="K329" i="76"/>
  <c r="L329" i="76"/>
  <c r="U226" i="76"/>
  <c r="Q226" i="76"/>
  <c r="E226" i="76"/>
  <c r="G226" i="76" s="1"/>
  <c r="F226" i="76"/>
  <c r="AC226" i="76"/>
  <c r="Y226" i="76"/>
  <c r="H238" i="76"/>
  <c r="U240" i="76"/>
  <c r="W240" i="76"/>
  <c r="D240" i="76"/>
  <c r="U257" i="76"/>
  <c r="AK257" i="76"/>
  <c r="Y257" i="76"/>
  <c r="F257" i="76"/>
  <c r="I261" i="76"/>
  <c r="K261" i="76" s="1"/>
  <c r="Q261" i="76"/>
  <c r="D261" i="76"/>
  <c r="Y265" i="76"/>
  <c r="D265" i="76"/>
  <c r="Q265" i="76"/>
  <c r="AO269" i="76"/>
  <c r="U269" i="76"/>
  <c r="I269" i="76"/>
  <c r="K269" i="76" s="1"/>
  <c r="O269" i="76" s="1"/>
  <c r="D269" i="76"/>
  <c r="E269" i="76"/>
  <c r="G269" i="76" s="1"/>
  <c r="F269" i="76"/>
  <c r="AC276" i="76"/>
  <c r="Y276" i="76"/>
  <c r="Y298" i="76"/>
  <c r="D298" i="76"/>
  <c r="I305" i="76"/>
  <c r="K305" i="76" s="1"/>
  <c r="U305" i="76"/>
  <c r="E305" i="76"/>
  <c r="G305" i="76"/>
  <c r="H305" i="76" s="1"/>
  <c r="E313" i="76"/>
  <c r="G313" i="76" s="1"/>
  <c r="H313" i="76"/>
  <c r="D313" i="76"/>
  <c r="AC313" i="76"/>
  <c r="Y331" i="76"/>
  <c r="M331" i="76"/>
  <c r="Q331" i="76"/>
  <c r="K197" i="76"/>
  <c r="D220" i="76"/>
  <c r="I220" i="76"/>
  <c r="U220" i="76"/>
  <c r="E220" i="76"/>
  <c r="G220" i="76" s="1"/>
  <c r="H220" i="76" s="1"/>
  <c r="AO220" i="76"/>
  <c r="Y223" i="76"/>
  <c r="E223" i="76"/>
  <c r="G223" i="76"/>
  <c r="H223" i="76"/>
  <c r="AC223" i="76"/>
  <c r="U223" i="76"/>
  <c r="F223" i="76"/>
  <c r="AK223" i="76"/>
  <c r="AC236" i="76"/>
  <c r="U236" i="76"/>
  <c r="AV236" i="76"/>
  <c r="Q236" i="76"/>
  <c r="AC325" i="76"/>
  <c r="E325" i="76"/>
  <c r="G325" i="76"/>
  <c r="D325" i="76"/>
  <c r="H109" i="76"/>
  <c r="J109" i="76"/>
  <c r="AC254" i="76"/>
  <c r="Y325" i="76"/>
  <c r="AO325" i="76"/>
  <c r="Q325" i="76"/>
  <c r="Y220" i="76"/>
  <c r="AG223" i="76"/>
  <c r="Q223" i="76"/>
  <c r="Y218" i="76"/>
  <c r="AO218" i="76"/>
  <c r="AG218" i="76"/>
  <c r="E218" i="76"/>
  <c r="G218" i="76" s="1"/>
  <c r="Q218" i="76"/>
  <c r="AG160" i="76"/>
  <c r="AY160" i="76" s="1"/>
  <c r="BS255" i="77"/>
  <c r="BR255" i="77"/>
  <c r="BU255" i="77"/>
  <c r="BT255" i="77"/>
  <c r="L276" i="76"/>
  <c r="AT339" i="76"/>
  <c r="K332" i="76"/>
  <c r="L332" i="76" s="1"/>
  <c r="H332" i="76"/>
  <c r="O303" i="76"/>
  <c r="S245" i="76"/>
  <c r="K310" i="76"/>
  <c r="L310" i="76" s="1"/>
  <c r="L268" i="76"/>
  <c r="N268" i="76"/>
  <c r="O268" i="76"/>
  <c r="R268" i="76"/>
  <c r="S195" i="70"/>
  <c r="W195" i="70" s="1"/>
  <c r="AA195" i="70" s="1"/>
  <c r="P195" i="70"/>
  <c r="L63" i="70"/>
  <c r="AT63" i="70"/>
  <c r="N63" i="70"/>
  <c r="O63" i="70"/>
  <c r="P63" i="70" s="1"/>
  <c r="W103" i="70"/>
  <c r="P165" i="70"/>
  <c r="S165" i="70"/>
  <c r="W165" i="70" s="1"/>
  <c r="O205" i="70"/>
  <c r="L205" i="70"/>
  <c r="W186" i="70"/>
  <c r="AA186" i="70" s="1"/>
  <c r="AB186" i="70" s="1"/>
  <c r="AA227" i="70"/>
  <c r="AE227" i="70" s="1"/>
  <c r="AI227" i="70" s="1"/>
  <c r="AI39" i="70"/>
  <c r="AF39" i="70"/>
  <c r="AH39" i="70"/>
  <c r="AQ115" i="70"/>
  <c r="AR115" i="70" s="1"/>
  <c r="AB212" i="70"/>
  <c r="Z74" i="70"/>
  <c r="X74" i="70"/>
  <c r="AB45" i="70"/>
  <c r="AE45" i="70"/>
  <c r="AD45" i="70"/>
  <c r="AB153" i="70"/>
  <c r="AJ176" i="70"/>
  <c r="AM176" i="70"/>
  <c r="AN176" i="70" s="1"/>
  <c r="S155" i="70"/>
  <c r="T155" i="70" s="1"/>
  <c r="P142" i="70"/>
  <c r="R48" i="70"/>
  <c r="P48" i="70"/>
  <c r="P117" i="70"/>
  <c r="P128" i="70"/>
  <c r="P26" i="70"/>
  <c r="S26" i="70"/>
  <c r="T26" i="70" s="1"/>
  <c r="AV26" i="70" s="1"/>
  <c r="AS18" i="71"/>
  <c r="T191" i="70"/>
  <c r="W191" i="70"/>
  <c r="AB193" i="70"/>
  <c r="AB221" i="70"/>
  <c r="AJ213" i="70"/>
  <c r="AM213" i="70"/>
  <c r="AN213" i="70" s="1"/>
  <c r="AF140" i="70"/>
  <c r="W23" i="70"/>
  <c r="X23" i="70" s="1"/>
  <c r="T23" i="70"/>
  <c r="AI207" i="70"/>
  <c r="AJ207" i="70" s="1"/>
  <c r="AJ11" i="70"/>
  <c r="AL11" i="70"/>
  <c r="P152" i="70"/>
  <c r="S152" i="70"/>
  <c r="T51" i="70"/>
  <c r="AV51" i="70" s="1"/>
  <c r="V51" i="70"/>
  <c r="W51" i="70"/>
  <c r="P217" i="70"/>
  <c r="S217" i="70"/>
  <c r="W217" i="70" s="1"/>
  <c r="AB164" i="70"/>
  <c r="V32" i="70"/>
  <c r="T32" i="70"/>
  <c r="X119" i="70"/>
  <c r="AI104" i="70"/>
  <c r="AJ104" i="70" s="1"/>
  <c r="AZ104" i="70" s="1"/>
  <c r="AA215" i="70"/>
  <c r="AE215" i="70" s="1"/>
  <c r="X215" i="70"/>
  <c r="AI141" i="70"/>
  <c r="AE121" i="70"/>
  <c r="AI121" i="70" s="1"/>
  <c r="AJ121" i="70" s="1"/>
  <c r="AB121" i="70"/>
  <c r="AI159" i="70"/>
  <c r="AM159" i="70" s="1"/>
  <c r="AN159" i="70" s="1"/>
  <c r="X125" i="70"/>
  <c r="T179" i="70"/>
  <c r="W179" i="70"/>
  <c r="X163" i="70"/>
  <c r="V16" i="70"/>
  <c r="W16" i="70"/>
  <c r="Z19" i="70"/>
  <c r="AW19" i="70"/>
  <c r="X43" i="70"/>
  <c r="Z43" i="70"/>
  <c r="AI214" i="70"/>
  <c r="AM214" i="70" s="1"/>
  <c r="AF214" i="70"/>
  <c r="AF139" i="70"/>
  <c r="AD12" i="70"/>
  <c r="AE12" i="70"/>
  <c r="AF12" i="70" s="1"/>
  <c r="AB12" i="70"/>
  <c r="AU21" i="70"/>
  <c r="O40" i="70"/>
  <c r="N40" i="70"/>
  <c r="L40" i="70"/>
  <c r="T216" i="70"/>
  <c r="V55" i="70"/>
  <c r="AS74" i="71"/>
  <c r="CU74" i="71" s="1"/>
  <c r="O66" i="70"/>
  <c r="R66" i="70" s="1"/>
  <c r="L66" i="70"/>
  <c r="AT66" i="70" s="1"/>
  <c r="V52" i="70"/>
  <c r="W52" i="70"/>
  <c r="X52" i="70" s="1"/>
  <c r="T52" i="70"/>
  <c r="S184" i="70"/>
  <c r="T72" i="70"/>
  <c r="W72" i="70"/>
  <c r="X72" i="70" s="1"/>
  <c r="V72" i="70"/>
  <c r="AM223" i="70"/>
  <c r="AE158" i="70"/>
  <c r="AF158" i="70" s="1"/>
  <c r="AB158" i="70"/>
  <c r="P27" i="70"/>
  <c r="AU27" i="70"/>
  <c r="R27" i="70"/>
  <c r="S27" i="70"/>
  <c r="V27" i="70" s="1"/>
  <c r="X151" i="70"/>
  <c r="AA151" i="70"/>
  <c r="AB151" i="70" s="1"/>
  <c r="L238" i="76"/>
  <c r="O238" i="76"/>
  <c r="K313" i="76"/>
  <c r="AX236" i="76"/>
  <c r="AZ212" i="76"/>
  <c r="O334" i="76"/>
  <c r="P334" i="76"/>
  <c r="O263" i="76"/>
  <c r="S263" i="76" s="1"/>
  <c r="O329" i="76"/>
  <c r="S329" i="76" s="1"/>
  <c r="L196" i="76"/>
  <c r="H246" i="76"/>
  <c r="O308" i="76"/>
  <c r="P308" i="76" s="1"/>
  <c r="O321" i="76"/>
  <c r="P321" i="76" s="1"/>
  <c r="L222" i="76"/>
  <c r="N271" i="76"/>
  <c r="P328" i="76"/>
  <c r="R328" i="76"/>
  <c r="L216" i="76"/>
  <c r="AX212" i="76"/>
  <c r="O287" i="76"/>
  <c r="S287" i="76" s="1"/>
  <c r="P245" i="76"/>
  <c r="S315" i="76"/>
  <c r="W315" i="76" s="1"/>
  <c r="L213" i="76"/>
  <c r="O213" i="76"/>
  <c r="P213" i="76" s="1"/>
  <c r="BA337" i="76"/>
  <c r="O289" i="76"/>
  <c r="P289" i="76"/>
  <c r="L289" i="76"/>
  <c r="AA204" i="76"/>
  <c r="X204" i="76"/>
  <c r="O256" i="76"/>
  <c r="P256" i="76" s="1"/>
  <c r="P268" i="76"/>
  <c r="S268" i="76"/>
  <c r="W268" i="76" s="1"/>
  <c r="S276" i="76"/>
  <c r="T276" i="76" s="1"/>
  <c r="AN223" i="70"/>
  <c r="AQ223" i="70"/>
  <c r="AR223" i="70" s="1"/>
  <c r="W184" i="70"/>
  <c r="X184" i="70" s="1"/>
  <c r="T184" i="70"/>
  <c r="T152" i="70"/>
  <c r="W152" i="70"/>
  <c r="AA152" i="70" s="1"/>
  <c r="T142" i="70"/>
  <c r="AM104" i="70"/>
  <c r="AN104" i="70" s="1"/>
  <c r="BA104" i="70" s="1"/>
  <c r="Z51" i="70"/>
  <c r="X51" i="70"/>
  <c r="AP11" i="70"/>
  <c r="AQ11" i="70"/>
  <c r="BC11" i="70" s="1"/>
  <c r="BE11" i="70" s="1"/>
  <c r="AI212" i="70"/>
  <c r="AJ212" i="70" s="1"/>
  <c r="AJ39" i="70"/>
  <c r="AL39" i="70"/>
  <c r="AM39" i="70"/>
  <c r="AN39" i="70" s="1"/>
  <c r="P205" i="70"/>
  <c r="S205" i="70"/>
  <c r="R63" i="70"/>
  <c r="AU63" i="70"/>
  <c r="S63" i="70"/>
  <c r="W63" i="70" s="1"/>
  <c r="X63" i="70" s="1"/>
  <c r="AW63" i="70" s="1"/>
  <c r="T195" i="70"/>
  <c r="T27" i="70"/>
  <c r="AV27" i="70"/>
  <c r="W27" i="70"/>
  <c r="Z27" i="70" s="1"/>
  <c r="AA72" i="70"/>
  <c r="AD72" i="70" s="1"/>
  <c r="Z72" i="70"/>
  <c r="Z52" i="70"/>
  <c r="AM139" i="70"/>
  <c r="AQ139" i="70" s="1"/>
  <c r="AR139" i="70" s="1"/>
  <c r="AJ139" i="70"/>
  <c r="AJ214" i="70"/>
  <c r="AD43" i="70"/>
  <c r="AB43" i="70"/>
  <c r="Z16" i="70"/>
  <c r="AA16" i="70"/>
  <c r="AD16" i="70" s="1"/>
  <c r="X16" i="70"/>
  <c r="AF121" i="70"/>
  <c r="AB215" i="70"/>
  <c r="AA32" i="70"/>
  <c r="AE32" i="70" s="1"/>
  <c r="Z32" i="70"/>
  <c r="X32" i="70"/>
  <c r="AF164" i="70"/>
  <c r="AI164" i="70"/>
  <c r="AM164" i="70" s="1"/>
  <c r="T217" i="70"/>
  <c r="AM140" i="70"/>
  <c r="AN140" i="70" s="1"/>
  <c r="AJ140" i="70"/>
  <c r="AI221" i="70"/>
  <c r="AF221" i="70"/>
  <c r="AI193" i="70"/>
  <c r="AM193" i="70" s="1"/>
  <c r="X191" i="70"/>
  <c r="AA191" i="70"/>
  <c r="AQ176" i="70"/>
  <c r="AR176" i="70"/>
  <c r="AI45" i="70"/>
  <c r="AM45" i="70" s="1"/>
  <c r="AN45" i="70" s="1"/>
  <c r="AF45" i="70"/>
  <c r="AH45" i="70"/>
  <c r="AB74" i="70"/>
  <c r="AE74" i="70"/>
  <c r="AH74" i="70" s="1"/>
  <c r="AD74" i="70"/>
  <c r="AI158" i="70"/>
  <c r="AJ158" i="70" s="1"/>
  <c r="AA216" i="70"/>
  <c r="AB216" i="70" s="1"/>
  <c r="X216" i="70"/>
  <c r="P40" i="70"/>
  <c r="R40" i="70"/>
  <c r="S40" i="70"/>
  <c r="X71" i="70"/>
  <c r="AA179" i="70"/>
  <c r="AE179" i="70" s="1"/>
  <c r="X179" i="70"/>
  <c r="AM141" i="70"/>
  <c r="AJ141" i="70"/>
  <c r="Z23" i="70"/>
  <c r="T128" i="70"/>
  <c r="W128" i="70"/>
  <c r="X128" i="70" s="1"/>
  <c r="T117" i="70"/>
  <c r="W117" i="70"/>
  <c r="AA117" i="70" s="1"/>
  <c r="T48" i="70"/>
  <c r="W48" i="70"/>
  <c r="Z48" i="70" s="1"/>
  <c r="W155" i="70"/>
  <c r="AA155" i="70" s="1"/>
  <c r="AB155" i="70" s="1"/>
  <c r="AI153" i="70"/>
  <c r="AF153" i="70"/>
  <c r="AB227" i="70"/>
  <c r="X103" i="70"/>
  <c r="AA103" i="70"/>
  <c r="P320" i="76"/>
  <c r="S320" i="76"/>
  <c r="P263" i="76"/>
  <c r="S289" i="76"/>
  <c r="W289" i="76"/>
  <c r="S321" i="76"/>
  <c r="AF227" i="70"/>
  <c r="AJ153" i="70"/>
  <c r="AM153" i="70"/>
  <c r="AA48" i="70"/>
  <c r="AD48" i="70" s="1"/>
  <c r="AA128" i="70"/>
  <c r="AM158" i="70"/>
  <c r="AN158" i="70" s="1"/>
  <c r="AE191" i="70"/>
  <c r="AB191" i="70"/>
  <c r="AQ140" i="70"/>
  <c r="AR140" i="70" s="1"/>
  <c r="AB32" i="70"/>
  <c r="AD32" i="70"/>
  <c r="AE16" i="70"/>
  <c r="AI16" i="70" s="1"/>
  <c r="AH43" i="70"/>
  <c r="AF43" i="70"/>
  <c r="AY43" i="70"/>
  <c r="AN214" i="70"/>
  <c r="AQ214" i="70"/>
  <c r="AR214" i="70"/>
  <c r="AB72" i="70"/>
  <c r="AE72" i="70"/>
  <c r="AH72" i="70" s="1"/>
  <c r="AP39" i="70"/>
  <c r="AM212" i="70"/>
  <c r="X152" i="70"/>
  <c r="AQ141" i="70"/>
  <c r="AR141" i="70" s="1"/>
  <c r="AN141" i="70"/>
  <c r="AJ45" i="70"/>
  <c r="AL45" i="70"/>
  <c r="AJ221" i="70"/>
  <c r="AM221" i="70"/>
  <c r="AN221" i="70" s="1"/>
  <c r="AM121" i="70"/>
  <c r="AQ121" i="70" s="1"/>
  <c r="AR121" i="70" s="1"/>
  <c r="AN139" i="70"/>
  <c r="X27" i="70"/>
  <c r="AW27" i="70"/>
  <c r="W205" i="70"/>
  <c r="AA205" i="70" s="1"/>
  <c r="T205" i="70"/>
  <c r="AB103" i="70"/>
  <c r="AE103" i="70"/>
  <c r="AF103" i="70" s="1"/>
  <c r="X117" i="70"/>
  <c r="AJ193" i="70"/>
  <c r="AA217" i="70"/>
  <c r="AE217" i="70" s="1"/>
  <c r="X217" i="70"/>
  <c r="AA184" i="70"/>
  <c r="W40" i="70"/>
  <c r="T40" i="70"/>
  <c r="AV40" i="70"/>
  <c r="V40" i="70"/>
  <c r="X142" i="70"/>
  <c r="AA142" i="70"/>
  <c r="AB142" i="70" s="1"/>
  <c r="T289" i="76"/>
  <c r="T263" i="76"/>
  <c r="W263" i="76"/>
  <c r="AA263" i="76" s="1"/>
  <c r="X263" i="76"/>
  <c r="W320" i="76"/>
  <c r="AA320" i="76" s="1"/>
  <c r="T320" i="76"/>
  <c r="AQ221" i="70"/>
  <c r="AR221" i="70"/>
  <c r="AI72" i="70"/>
  <c r="AM72" i="70" s="1"/>
  <c r="AJ43" i="70"/>
  <c r="AL43" i="70"/>
  <c r="AM43" i="70"/>
  <c r="AQ43" i="70" s="1"/>
  <c r="AB128" i="70"/>
  <c r="AE128" i="70"/>
  <c r="AN153" i="70"/>
  <c r="AQ153" i="70"/>
  <c r="AR153" i="70" s="1"/>
  <c r="AE117" i="70"/>
  <c r="AB117" i="70"/>
  <c r="AE195" i="70"/>
  <c r="AF195" i="70" s="1"/>
  <c r="AB195" i="70"/>
  <c r="AP45" i="70"/>
  <c r="AQ45" i="70"/>
  <c r="Z40" i="70"/>
  <c r="AA40" i="70"/>
  <c r="AD40" i="70" s="1"/>
  <c r="X40" i="70"/>
  <c r="AB184" i="70"/>
  <c r="AE184" i="70"/>
  <c r="AI184" i="70" s="1"/>
  <c r="AB217" i="70"/>
  <c r="X205" i="70"/>
  <c r="AQ212" i="70"/>
  <c r="AR212" i="70"/>
  <c r="AN212" i="70"/>
  <c r="AI32" i="70"/>
  <c r="AH32" i="70"/>
  <c r="AF32" i="70"/>
  <c r="AI191" i="70"/>
  <c r="AM191" i="70" s="1"/>
  <c r="AF191" i="70"/>
  <c r="AB48" i="70"/>
  <c r="AR45" i="70"/>
  <c r="BC45" i="70"/>
  <c r="BE45" i="70" s="1"/>
  <c r="AI195" i="70"/>
  <c r="AM195" i="70" s="1"/>
  <c r="AJ72" i="70"/>
  <c r="AI128" i="70"/>
  <c r="AM128" i="70" s="1"/>
  <c r="AF128" i="70"/>
  <c r="AM32" i="70"/>
  <c r="AN32" i="70" s="1"/>
  <c r="AJ32" i="70"/>
  <c r="AL32" i="70"/>
  <c r="AF184" i="70"/>
  <c r="AF117" i="70"/>
  <c r="AI117" i="70"/>
  <c r="AM117" i="70" s="1"/>
  <c r="AN43" i="70"/>
  <c r="L261" i="76"/>
  <c r="O261" i="76"/>
  <c r="P261" i="76"/>
  <c r="AS277" i="76"/>
  <c r="K277" i="76"/>
  <c r="K273" i="76"/>
  <c r="H273" i="76"/>
  <c r="S308" i="76"/>
  <c r="K218" i="76"/>
  <c r="L218" i="76" s="1"/>
  <c r="H218" i="76"/>
  <c r="O197" i="76"/>
  <c r="L197" i="76"/>
  <c r="K274" i="76"/>
  <c r="H274" i="76"/>
  <c r="AS46" i="76"/>
  <c r="H206" i="76"/>
  <c r="K206" i="76"/>
  <c r="AU195" i="76"/>
  <c r="H236" i="76"/>
  <c r="J236" i="76"/>
  <c r="K236" i="76"/>
  <c r="K318" i="76"/>
  <c r="H318" i="76"/>
  <c r="H208" i="76"/>
  <c r="K208" i="76"/>
  <c r="S334" i="76"/>
  <c r="K223" i="76"/>
  <c r="K227" i="76"/>
  <c r="L227" i="76"/>
  <c r="K295" i="76"/>
  <c r="O295" i="76" s="1"/>
  <c r="L295" i="76"/>
  <c r="S309" i="76"/>
  <c r="P309" i="76"/>
  <c r="H298" i="76"/>
  <c r="K298" i="76"/>
  <c r="L298" i="76" s="1"/>
  <c r="H201" i="76"/>
  <c r="K201" i="76"/>
  <c r="K262" i="76"/>
  <c r="H262" i="76"/>
  <c r="H296" i="76"/>
  <c r="K296" i="76"/>
  <c r="H288" i="76"/>
  <c r="K288" i="76"/>
  <c r="X320" i="76"/>
  <c r="T268" i="76"/>
  <c r="AS299" i="76"/>
  <c r="K299" i="76"/>
  <c r="AV299" i="76"/>
  <c r="H221" i="76"/>
  <c r="K221" i="76"/>
  <c r="W272" i="76"/>
  <c r="K220" i="76"/>
  <c r="AU299" i="76"/>
  <c r="K319" i="76"/>
  <c r="H319" i="76"/>
  <c r="O207" i="76"/>
  <c r="L207" i="76"/>
  <c r="P312" i="76"/>
  <c r="S312" i="76"/>
  <c r="T312" i="76"/>
  <c r="S326" i="76"/>
  <c r="T326" i="76" s="1"/>
  <c r="P326" i="76"/>
  <c r="P249" i="76"/>
  <c r="S249" i="76"/>
  <c r="T249" i="76"/>
  <c r="H314" i="76"/>
  <c r="K314" i="76"/>
  <c r="L314" i="76"/>
  <c r="H290" i="76"/>
  <c r="K290" i="76"/>
  <c r="K293" i="76"/>
  <c r="L316" i="76"/>
  <c r="O316" i="76"/>
  <c r="O233" i="76"/>
  <c r="L233" i="76"/>
  <c r="K243" i="76"/>
  <c r="J134" i="76"/>
  <c r="O227" i="76"/>
  <c r="O214" i="76"/>
  <c r="S214" i="76" s="1"/>
  <c r="N164" i="76"/>
  <c r="L195" i="76"/>
  <c r="AS91" i="76"/>
  <c r="K282" i="76"/>
  <c r="AS72" i="76"/>
  <c r="AS35" i="76"/>
  <c r="K278" i="76"/>
  <c r="L161" i="76"/>
  <c r="L255" i="76"/>
  <c r="S301" i="76"/>
  <c r="K234" i="76"/>
  <c r="K300" i="76"/>
  <c r="O300" i="76" s="1"/>
  <c r="L300" i="76"/>
  <c r="P287" i="76"/>
  <c r="O313" i="76"/>
  <c r="L313" i="76"/>
  <c r="L257" i="76"/>
  <c r="O257" i="76"/>
  <c r="AA289" i="76"/>
  <c r="X289" i="76"/>
  <c r="AA315" i="76"/>
  <c r="X315" i="76"/>
  <c r="W245" i="76"/>
  <c r="T245" i="76"/>
  <c r="O218" i="76"/>
  <c r="P303" i="76"/>
  <c r="S303" i="76"/>
  <c r="L275" i="76"/>
  <c r="O275" i="76"/>
  <c r="S286" i="76"/>
  <c r="P286" i="76"/>
  <c r="W321" i="76"/>
  <c r="T321" i="76"/>
  <c r="T315" i="76"/>
  <c r="O232" i="76"/>
  <c r="S213" i="76"/>
  <c r="H269" i="76"/>
  <c r="AT229" i="76"/>
  <c r="O248" i="76"/>
  <c r="L248" i="76"/>
  <c r="L254" i="76"/>
  <c r="O254" i="76"/>
  <c r="W332" i="76"/>
  <c r="O332" i="76"/>
  <c r="P332" i="76" s="1"/>
  <c r="AS306" i="76"/>
  <c r="P227" i="76"/>
  <c r="S227" i="76"/>
  <c r="S238" i="76"/>
  <c r="P238" i="76"/>
  <c r="X240" i="76"/>
  <c r="AA240" i="76"/>
  <c r="S216" i="76"/>
  <c r="P216" i="76"/>
  <c r="O294" i="76"/>
  <c r="L294" i="76"/>
  <c r="L271" i="76"/>
  <c r="O271" i="76"/>
  <c r="L297" i="76"/>
  <c r="O297" i="76"/>
  <c r="AB204" i="76"/>
  <c r="AE204" i="76"/>
  <c r="L212" i="76"/>
  <c r="O212" i="76"/>
  <c r="L241" i="76"/>
  <c r="O241" i="76"/>
  <c r="P214" i="76"/>
  <c r="K325" i="76"/>
  <c r="H325" i="76"/>
  <c r="O336" i="76"/>
  <c r="L336" i="76"/>
  <c r="S307" i="76"/>
  <c r="P307" i="76"/>
  <c r="S332" i="76"/>
  <c r="T332" i="76" s="1"/>
  <c r="K270" i="76"/>
  <c r="S340" i="76"/>
  <c r="P340" i="76"/>
  <c r="H210" i="76"/>
  <c r="K210" i="76"/>
  <c r="K322" i="76"/>
  <c r="AS322" i="76"/>
  <c r="AU236" i="76"/>
  <c r="S261" i="76"/>
  <c r="O285" i="76"/>
  <c r="K230" i="76"/>
  <c r="L235" i="76"/>
  <c r="O235" i="76"/>
  <c r="L194" i="76"/>
  <c r="O194" i="76"/>
  <c r="L183" i="76"/>
  <c r="N183" i="76"/>
  <c r="H260" i="76"/>
  <c r="K260" i="76"/>
  <c r="L311" i="76"/>
  <c r="O311" i="76"/>
  <c r="H231" i="76"/>
  <c r="L319" i="76"/>
  <c r="O319" i="76"/>
  <c r="L288" i="76"/>
  <c r="O288" i="76"/>
  <c r="L338" i="76"/>
  <c r="O338" i="76"/>
  <c r="H259" i="76"/>
  <c r="J259" i="76"/>
  <c r="K259" i="76"/>
  <c r="P255" i="76"/>
  <c r="S255" i="76"/>
  <c r="L267" i="76"/>
  <c r="O267" i="76"/>
  <c r="L198" i="76"/>
  <c r="O198" i="76"/>
  <c r="H337" i="76"/>
  <c r="J337" i="76"/>
  <c r="K337" i="76"/>
  <c r="AU231" i="76"/>
  <c r="H302" i="76"/>
  <c r="K302" i="76"/>
  <c r="L302" i="76"/>
  <c r="AS231" i="76"/>
  <c r="K231" i="76"/>
  <c r="K203" i="76"/>
  <c r="O203" i="76"/>
  <c r="H203" i="76"/>
  <c r="H264" i="76"/>
  <c r="K264" i="76"/>
  <c r="L264" i="76"/>
  <c r="L234" i="76"/>
  <c r="O234" i="76"/>
  <c r="K202" i="76"/>
  <c r="H202" i="76"/>
  <c r="H247" i="76"/>
  <c r="K247" i="76"/>
  <c r="H205" i="76"/>
  <c r="K205" i="76"/>
  <c r="AO239" i="76"/>
  <c r="AK239" i="76"/>
  <c r="E239" i="76"/>
  <c r="G239" i="76"/>
  <c r="H239" i="76" s="1"/>
  <c r="AC239" i="76"/>
  <c r="U239" i="76"/>
  <c r="I239" i="76"/>
  <c r="K239" i="76"/>
  <c r="L239" i="76"/>
  <c r="F239" i="76"/>
  <c r="Y239" i="76"/>
  <c r="M242" i="76"/>
  <c r="Q242" i="76"/>
  <c r="U242" i="76"/>
  <c r="AK242" i="76"/>
  <c r="I242" i="76"/>
  <c r="Y242" i="76"/>
  <c r="AO242" i="76"/>
  <c r="D242" i="76"/>
  <c r="AG242" i="76"/>
  <c r="F242" i="76"/>
  <c r="AC242" i="76"/>
  <c r="I246" i="76"/>
  <c r="K246" i="76"/>
  <c r="O246" i="76" s="1"/>
  <c r="L246" i="76"/>
  <c r="Q246" i="76"/>
  <c r="AC246" i="76"/>
  <c r="AO246" i="76"/>
  <c r="M246" i="76"/>
  <c r="AG246" i="76"/>
  <c r="AO251" i="76"/>
  <c r="AG251" i="76"/>
  <c r="F251" i="76"/>
  <c r="AC251" i="76"/>
  <c r="D251" i="76"/>
  <c r="Q251" i="76"/>
  <c r="H141" i="76"/>
  <c r="J141" i="76"/>
  <c r="AO135" i="76"/>
  <c r="BA135" i="76" s="1"/>
  <c r="AC135" i="76"/>
  <c r="AX135" i="76" s="1"/>
  <c r="H27" i="76"/>
  <c r="AS27" i="76"/>
  <c r="J27" i="76"/>
  <c r="H36" i="76"/>
  <c r="J36" i="76"/>
  <c r="H92" i="76"/>
  <c r="J92" i="76"/>
  <c r="H108" i="76"/>
  <c r="AS108" i="76" s="1"/>
  <c r="J108" i="76"/>
  <c r="AT165" i="76"/>
  <c r="O327" i="76"/>
  <c r="P224" i="76"/>
  <c r="S224" i="76"/>
  <c r="S215" i="76"/>
  <c r="AT203" i="76"/>
  <c r="J328" i="76"/>
  <c r="H328" i="76"/>
  <c r="K211" i="76"/>
  <c r="L211" i="76"/>
  <c r="AS333" i="76"/>
  <c r="K333" i="76"/>
  <c r="AG239" i="76"/>
  <c r="I251" i="76"/>
  <c r="Y246" i="76"/>
  <c r="H258" i="76"/>
  <c r="K258" i="76"/>
  <c r="L258" i="76"/>
  <c r="K244" i="76"/>
  <c r="AK228" i="76"/>
  <c r="Q228" i="76"/>
  <c r="F228" i="76"/>
  <c r="AG228" i="76"/>
  <c r="I228" i="76"/>
  <c r="AO228" i="76"/>
  <c r="AC228" i="76"/>
  <c r="I237" i="76"/>
  <c r="D237" i="76"/>
  <c r="Q237" i="76"/>
  <c r="AK237" i="76"/>
  <c r="Y237" i="76"/>
  <c r="U237" i="76"/>
  <c r="F237" i="76"/>
  <c r="E237" i="76"/>
  <c r="G237" i="76"/>
  <c r="H237" i="76" s="1"/>
  <c r="AO237" i="76"/>
  <c r="AC237" i="76"/>
  <c r="M237" i="76"/>
  <c r="E331" i="76"/>
  <c r="G331" i="76"/>
  <c r="H331" i="76"/>
  <c r="AK331" i="76"/>
  <c r="AO331" i="76"/>
  <c r="D331" i="76"/>
  <c r="U331" i="76"/>
  <c r="AO335" i="76"/>
  <c r="Y335" i="76"/>
  <c r="U335" i="76"/>
  <c r="Q335" i="76"/>
  <c r="M335" i="76"/>
  <c r="AK335" i="76"/>
  <c r="E335" i="76"/>
  <c r="G335" i="76" s="1"/>
  <c r="E339" i="76"/>
  <c r="G339" i="76"/>
  <c r="H339" i="76"/>
  <c r="AG339" i="76"/>
  <c r="AK339" i="76"/>
  <c r="Q339" i="76"/>
  <c r="U339" i="76"/>
  <c r="I339" i="76"/>
  <c r="AO339" i="76"/>
  <c r="H56" i="76"/>
  <c r="J56" i="76"/>
  <c r="H68" i="76"/>
  <c r="AS68" i="76"/>
  <c r="J68" i="76"/>
  <c r="H90" i="76"/>
  <c r="AS90" i="76" s="1"/>
  <c r="J90" i="76"/>
  <c r="H104" i="76"/>
  <c r="J104" i="76"/>
  <c r="H120" i="76"/>
  <c r="J120" i="76"/>
  <c r="H131" i="76"/>
  <c r="J131" i="76"/>
  <c r="AS130" i="76"/>
  <c r="W249" i="76"/>
  <c r="H324" i="76"/>
  <c r="AK251" i="76"/>
  <c r="J124" i="76"/>
  <c r="J25" i="76"/>
  <c r="H195" i="76"/>
  <c r="J195" i="76"/>
  <c r="Y339" i="76"/>
  <c r="D239" i="76"/>
  <c r="I331" i="76"/>
  <c r="E251" i="76"/>
  <c r="G251" i="76" s="1"/>
  <c r="E228" i="76"/>
  <c r="G228" i="76" s="1"/>
  <c r="O281" i="76"/>
  <c r="H209" i="76"/>
  <c r="K209" i="76"/>
  <c r="E242" i="76"/>
  <c r="G242" i="76"/>
  <c r="H242" i="76" s="1"/>
  <c r="O199" i="76"/>
  <c r="W312" i="76"/>
  <c r="M239" i="76"/>
  <c r="O239" i="76"/>
  <c r="F331" i="76"/>
  <c r="Y251" i="76"/>
  <c r="D228" i="76"/>
  <c r="H330" i="76"/>
  <c r="K330" i="76"/>
  <c r="H243" i="76"/>
  <c r="AS58" i="76"/>
  <c r="AS23" i="76"/>
  <c r="AS127" i="76"/>
  <c r="K284" i="76"/>
  <c r="L284" i="76"/>
  <c r="D225" i="76"/>
  <c r="AO225" i="76"/>
  <c r="E225" i="76"/>
  <c r="G225" i="76"/>
  <c r="H225" i="76"/>
  <c r="Y225" i="76"/>
  <c r="AK225" i="76"/>
  <c r="I225" i="76"/>
  <c r="K225" i="76" s="1"/>
  <c r="AG225" i="76"/>
  <c r="O161" i="76"/>
  <c r="S161" i="76"/>
  <c r="AS70" i="76"/>
  <c r="AS25" i="76"/>
  <c r="AS18" i="76"/>
  <c r="K253" i="76"/>
  <c r="L253" i="76" s="1"/>
  <c r="F324" i="76"/>
  <c r="M324" i="76"/>
  <c r="O324" i="76"/>
  <c r="S324" i="76" s="1"/>
  <c r="T324" i="76" s="1"/>
  <c r="P324" i="76"/>
  <c r="AK324" i="76"/>
  <c r="AG324" i="76"/>
  <c r="AO324" i="76"/>
  <c r="Q324" i="76"/>
  <c r="F328" i="76"/>
  <c r="U328" i="76"/>
  <c r="AC328" i="76"/>
  <c r="Q328" i="76"/>
  <c r="AO328" i="76"/>
  <c r="E217" i="76"/>
  <c r="G217" i="76" s="1"/>
  <c r="F217" i="76"/>
  <c r="AK220" i="76"/>
  <c r="Q220" i="76"/>
  <c r="U284" i="76"/>
  <c r="AO284" i="76"/>
  <c r="AC284" i="76"/>
  <c r="AK284" i="76"/>
  <c r="D284" i="76"/>
  <c r="M284" i="76"/>
  <c r="Q292" i="76"/>
  <c r="M292" i="76"/>
  <c r="AO292" i="76"/>
  <c r="D292" i="76"/>
  <c r="I292" i="76"/>
  <c r="K292" i="76" s="1"/>
  <c r="U292" i="76"/>
  <c r="AG292" i="76"/>
  <c r="AC292" i="76"/>
  <c r="F292" i="76"/>
  <c r="M300" i="76"/>
  <c r="U300" i="76"/>
  <c r="Q300" i="76"/>
  <c r="AG300" i="76"/>
  <c r="M304" i="76"/>
  <c r="Q304" i="76"/>
  <c r="AK304" i="76"/>
  <c r="I304" i="76"/>
  <c r="K304" i="76" s="1"/>
  <c r="AG304" i="76"/>
  <c r="Y304" i="76"/>
  <c r="E304" i="76"/>
  <c r="G304" i="76"/>
  <c r="H304" i="76" s="1"/>
  <c r="AO304" i="76"/>
  <c r="D304" i="76"/>
  <c r="K55" i="76"/>
  <c r="H55" i="76"/>
  <c r="AX49" i="77"/>
  <c r="DE49" i="77"/>
  <c r="BR66" i="77"/>
  <c r="BT66" i="77"/>
  <c r="BV206" i="77"/>
  <c r="BR87" i="77"/>
  <c r="BU90" i="77"/>
  <c r="BR90" i="77"/>
  <c r="BT262" i="77"/>
  <c r="I5" i="76"/>
  <c r="K5" i="76"/>
  <c r="BS218" i="77"/>
  <c r="BT302" i="77"/>
  <c r="BS213" i="77"/>
  <c r="BU283" i="77"/>
  <c r="AT186" i="77"/>
  <c r="BV59" i="77"/>
  <c r="BT230" i="77"/>
  <c r="AT230" i="77" s="1"/>
  <c r="BT266" i="77"/>
  <c r="AT266" i="77" s="1"/>
  <c r="BV252" i="77"/>
  <c r="AT330" i="77"/>
  <c r="BR229" i="77"/>
  <c r="BS261" i="77"/>
  <c r="BR198" i="77"/>
  <c r="BS187" i="77"/>
  <c r="AT187" i="77" s="1"/>
  <c r="BV285" i="77"/>
  <c r="BV198" i="77"/>
  <c r="BU187" i="77"/>
  <c r="BV293" i="77"/>
  <c r="AJ140" i="77"/>
  <c r="BS283" i="77"/>
  <c r="BU211" i="77"/>
  <c r="BR189" i="77"/>
  <c r="AT153" i="77"/>
  <c r="BU66" i="77"/>
  <c r="BR259" i="77"/>
  <c r="K159" i="76"/>
  <c r="I2" i="76"/>
  <c r="K2" i="76" s="1"/>
  <c r="O2" i="76" s="1"/>
  <c r="BV90" i="77"/>
  <c r="BT126" i="77"/>
  <c r="D140" i="77"/>
  <c r="BU278" i="77"/>
  <c r="BV245" i="77"/>
  <c r="BS324" i="77"/>
  <c r="BT261" i="77"/>
  <c r="BT90" i="77"/>
  <c r="BR121" i="77"/>
  <c r="BT54" i="77"/>
  <c r="AT54" i="77" s="1"/>
  <c r="CV54" i="77" s="1"/>
  <c r="BV244" i="77"/>
  <c r="BV210" i="77"/>
  <c r="AT210" i="77" s="1"/>
  <c r="BV322" i="77"/>
  <c r="AT322" i="77" s="1"/>
  <c r="BS188" i="77"/>
  <c r="BS96" i="77"/>
  <c r="AT335" i="77"/>
  <c r="L175" i="76"/>
  <c r="BR166" i="77"/>
  <c r="BT103" i="77"/>
  <c r="K186" i="76"/>
  <c r="N186" i="76" s="1"/>
  <c r="BU157" i="77"/>
  <c r="K106" i="76"/>
  <c r="L106" i="76"/>
  <c r="AT106" i="76"/>
  <c r="AT152" i="77"/>
  <c r="BV131" i="77"/>
  <c r="BS230" i="77"/>
  <c r="BU266" i="77"/>
  <c r="BS252" i="77"/>
  <c r="BT229" i="77"/>
  <c r="K134" i="76"/>
  <c r="N134" i="76"/>
  <c r="AT167" i="77"/>
  <c r="BT206" i="77"/>
  <c r="BR287" i="77"/>
  <c r="BV191" i="77"/>
  <c r="BU302" i="77"/>
  <c r="BT198" i="77"/>
  <c r="BV324" i="77"/>
  <c r="BR244" i="77"/>
  <c r="K178" i="76"/>
  <c r="L178" i="76" s="1"/>
  <c r="AT26" i="77"/>
  <c r="AT128" i="77"/>
  <c r="CV128" i="77"/>
  <c r="AT250" i="77"/>
  <c r="AT68" i="77"/>
  <c r="BT59" i="77"/>
  <c r="BU42" i="77"/>
  <c r="AT42" i="77" s="1"/>
  <c r="DG6" i="77"/>
  <c r="AT17" i="77"/>
  <c r="CV17" i="77"/>
  <c r="BS245" i="77"/>
  <c r="BR54" i="77"/>
  <c r="BU121" i="77"/>
  <c r="BU259" i="77"/>
  <c r="DG62" i="77"/>
  <c r="BV261" i="77"/>
  <c r="BT177" i="77"/>
  <c r="K49" i="76"/>
  <c r="N49" i="76" s="1"/>
  <c r="BU45" i="77"/>
  <c r="BV45" i="77"/>
  <c r="BR45" i="77"/>
  <c r="BT68" i="77"/>
  <c r="BU68" i="77"/>
  <c r="BT215" i="77"/>
  <c r="AT215" i="77" s="1"/>
  <c r="AT255" i="77"/>
  <c r="AT213" i="77"/>
  <c r="BU236" i="77"/>
  <c r="BS189" i="77"/>
  <c r="BU37" i="77"/>
  <c r="BT189" i="77"/>
  <c r="BR218" i="77"/>
  <c r="BV37" i="77"/>
  <c r="AT9" i="77"/>
  <c r="BS211" i="77"/>
  <c r="AT67" i="77"/>
  <c r="AT48" i="77"/>
  <c r="CV48" i="77"/>
  <c r="AT323" i="77"/>
  <c r="BU292" i="77"/>
  <c r="AT292" i="77" s="1"/>
  <c r="BU119" i="77"/>
  <c r="AT119" i="77" s="1"/>
  <c r="CV119" i="77" s="1"/>
  <c r="BV86" i="77"/>
  <c r="BS86" i="77"/>
  <c r="AT86" i="77" s="1"/>
  <c r="BU86" i="77"/>
  <c r="BS208" i="77"/>
  <c r="K48" i="76"/>
  <c r="L48" i="76" s="1"/>
  <c r="AS71" i="77"/>
  <c r="DF29" i="77"/>
  <c r="DL29" i="77"/>
  <c r="BU6" i="77"/>
  <c r="AS74" i="77"/>
  <c r="BT79" i="77"/>
  <c r="AS249" i="77"/>
  <c r="AS12" i="77"/>
  <c r="BV80" i="77"/>
  <c r="BR115" i="77"/>
  <c r="AT115" i="77"/>
  <c r="CV115" i="77" s="1"/>
  <c r="BR312" i="77"/>
  <c r="AS227" i="77"/>
  <c r="AS64" i="77"/>
  <c r="BR176" i="77"/>
  <c r="BT74" i="77"/>
  <c r="AT74" i="77"/>
  <c r="AS273" i="77"/>
  <c r="DH95" i="77"/>
  <c r="DN95" i="77"/>
  <c r="AS238" i="77"/>
  <c r="AS244" i="77"/>
  <c r="BV260" i="77"/>
  <c r="BT309" i="77"/>
  <c r="AT309" i="77"/>
  <c r="AS336" i="77"/>
  <c r="AS277" i="77"/>
  <c r="AS292" i="77"/>
  <c r="AS307" i="77"/>
  <c r="AS55" i="77"/>
  <c r="AS106" i="77"/>
  <c r="AS323" i="77"/>
  <c r="AS304" i="77"/>
  <c r="AS22" i="77"/>
  <c r="BU36" i="77"/>
  <c r="AS42" i="77"/>
  <c r="BR60" i="77"/>
  <c r="AS319" i="77"/>
  <c r="AS20" i="77"/>
  <c r="BS254" i="77"/>
  <c r="AT254" i="77" s="1"/>
  <c r="BT158" i="77"/>
  <c r="AT158" i="77" s="1"/>
  <c r="DF18" i="77"/>
  <c r="AS320" i="77"/>
  <c r="AS261" i="77"/>
  <c r="AS199" i="77"/>
  <c r="CU199" i="77"/>
  <c r="AS335" i="77"/>
  <c r="AS10" i="77"/>
  <c r="AS294" i="77"/>
  <c r="DH35" i="77"/>
  <c r="BR173" i="77"/>
  <c r="BU120" i="77"/>
  <c r="BR320" i="77"/>
  <c r="AT320" i="77"/>
  <c r="DF67" i="77"/>
  <c r="DL67" i="77"/>
  <c r="BS225" i="77"/>
  <c r="BS303" i="77"/>
  <c r="AT303" i="77" s="1"/>
  <c r="DH18" i="77"/>
  <c r="DH103" i="77"/>
  <c r="DF84" i="77"/>
  <c r="K61" i="76"/>
  <c r="N61" i="76"/>
  <c r="BX154" i="77"/>
  <c r="AS153" i="77"/>
  <c r="BV57" i="77"/>
  <c r="Z135" i="77"/>
  <c r="BV38" i="77"/>
  <c r="AS98" i="77"/>
  <c r="CU98" i="77"/>
  <c r="DH123" i="77"/>
  <c r="DN123" i="77" s="1"/>
  <c r="AS69" i="77"/>
  <c r="AS170" i="77"/>
  <c r="BU170" i="77"/>
  <c r="BR240" i="77"/>
  <c r="AT240" i="77"/>
  <c r="AS325" i="77"/>
  <c r="AS259" i="77"/>
  <c r="AS250" i="77"/>
  <c r="AS258" i="77"/>
  <c r="AS289" i="77"/>
  <c r="DF28" i="77"/>
  <c r="AS317" i="77"/>
  <c r="AS205" i="77"/>
  <c r="BR98" i="77"/>
  <c r="AT98" i="77" s="1"/>
  <c r="CV98" i="77" s="1"/>
  <c r="AS120" i="77"/>
  <c r="BU192" i="77"/>
  <c r="AS54" i="77"/>
  <c r="CU54" i="77" s="1"/>
  <c r="BS7" i="77"/>
  <c r="BU83" i="77"/>
  <c r="AS188" i="77"/>
  <c r="AS290" i="77"/>
  <c r="AS329" i="77"/>
  <c r="AS177" i="77"/>
  <c r="AS84" i="77"/>
  <c r="BU322" i="77"/>
  <c r="AS166" i="77"/>
  <c r="AS56" i="77"/>
  <c r="BS199" i="77"/>
  <c r="BS305" i="77"/>
  <c r="AS49" i="77"/>
  <c r="AV49" i="77"/>
  <c r="AZ49" i="77"/>
  <c r="BE49" i="77"/>
  <c r="BX49" i="77"/>
  <c r="BB49" i="77"/>
  <c r="DC49" i="77"/>
  <c r="DF49" i="77"/>
  <c r="DA123" i="77"/>
  <c r="DG123" i="77"/>
  <c r="DM123" i="77" s="1"/>
  <c r="BU262" i="77"/>
  <c r="AT103" i="77"/>
  <c r="BT228" i="77"/>
  <c r="AT125" i="77"/>
  <c r="BT196" i="77"/>
  <c r="BR131" i="77"/>
  <c r="BR217" i="77"/>
  <c r="AT253" i="77"/>
  <c r="AT223" i="77"/>
  <c r="DG111" i="77"/>
  <c r="DM111" i="77"/>
  <c r="BS257" i="77"/>
  <c r="AT257" i="77" s="1"/>
  <c r="BR46" i="77"/>
  <c r="AT7" i="77"/>
  <c r="BR200" i="77"/>
  <c r="BU200" i="77"/>
  <c r="AT89" i="77"/>
  <c r="AT176" i="77"/>
  <c r="AT58" i="77"/>
  <c r="AT209" i="77"/>
  <c r="BU219" i="77"/>
  <c r="BS219" i="77"/>
  <c r="BR271" i="77"/>
  <c r="BV203" i="77"/>
  <c r="BS279" i="77"/>
  <c r="BV157" i="77"/>
  <c r="AT117" i="77"/>
  <c r="BS196" i="77"/>
  <c r="BU194" i="77"/>
  <c r="BS131" i="77"/>
  <c r="BU131" i="77"/>
  <c r="AT298" i="77"/>
  <c r="BT46" i="77"/>
  <c r="AT46" i="77" s="1"/>
  <c r="BT157" i="77"/>
  <c r="BS46" i="77"/>
  <c r="BS190" i="77"/>
  <c r="BU279" i="77"/>
  <c r="AT12" i="77"/>
  <c r="BU197" i="77"/>
  <c r="BR197" i="77"/>
  <c r="DG115" i="77"/>
  <c r="DM115" i="77"/>
  <c r="DA115" i="77"/>
  <c r="DG80" i="77"/>
  <c r="DM80" i="77"/>
  <c r="DA80" i="77"/>
  <c r="AT172" i="77"/>
  <c r="BS85" i="77"/>
  <c r="BT85" i="77"/>
  <c r="AT22" i="77"/>
  <c r="AY39" i="77"/>
  <c r="DG39" i="77" s="1"/>
  <c r="BU257" i="77"/>
  <c r="BR257" i="77"/>
  <c r="DG102" i="77"/>
  <c r="DM102" i="77"/>
  <c r="L32" i="76"/>
  <c r="AT87" i="77"/>
  <c r="CV87" i="77" s="1"/>
  <c r="BS200" i="77"/>
  <c r="AT306" i="77"/>
  <c r="AT273" i="77"/>
  <c r="BV190" i="77"/>
  <c r="AT190" i="77"/>
  <c r="BR194" i="77"/>
  <c r="BS217" i="77"/>
  <c r="AT217" i="77" s="1"/>
  <c r="BV91" i="77"/>
  <c r="BS91" i="77"/>
  <c r="BR157" i="77"/>
  <c r="AT157" i="77"/>
  <c r="BV237" i="77"/>
  <c r="BU214" i="77"/>
  <c r="BT203" i="77"/>
  <c r="BR279" i="77"/>
  <c r="BV257" i="77"/>
  <c r="AY15" i="77"/>
  <c r="DG15" i="77"/>
  <c r="BS203" i="77"/>
  <c r="AT203" i="77"/>
  <c r="BS124" i="77"/>
  <c r="BR124" i="77"/>
  <c r="BS274" i="77"/>
  <c r="BR274" i="77"/>
  <c r="CX98" i="77"/>
  <c r="AY51" i="77"/>
  <c r="DG51" i="77"/>
  <c r="DM51" i="77" s="1"/>
  <c r="AT51" i="77"/>
  <c r="AT118" i="77"/>
  <c r="AT325" i="77"/>
  <c r="AT90" i="77"/>
  <c r="AT34" i="77"/>
  <c r="BV189" i="77"/>
  <c r="AT189" i="77" s="1"/>
  <c r="AT96" i="77"/>
  <c r="DF118" i="77"/>
  <c r="DL118" i="77" s="1"/>
  <c r="AT277" i="77"/>
  <c r="AT70" i="77"/>
  <c r="BT218" i="77"/>
  <c r="AT218" i="77"/>
  <c r="AT173" i="77"/>
  <c r="DG78" i="77"/>
  <c r="BS21" i="77"/>
  <c r="AY38" i="77"/>
  <c r="DG38" i="77" s="1"/>
  <c r="DM38" i="77" s="1"/>
  <c r="AY87" i="77"/>
  <c r="AY73" i="77"/>
  <c r="DG73" i="77"/>
  <c r="DM73" i="77"/>
  <c r="BV102" i="77"/>
  <c r="BR52" i="77"/>
  <c r="AT52" i="77" s="1"/>
  <c r="BS52" i="77"/>
  <c r="BR275" i="77"/>
  <c r="AT275" i="77" s="1"/>
  <c r="AT63" i="77"/>
  <c r="CV63" i="77"/>
  <c r="AT95" i="77"/>
  <c r="AT5" i="77"/>
  <c r="AT25" i="77"/>
  <c r="AT16" i="77"/>
  <c r="DG69" i="77"/>
  <c r="DH70" i="77"/>
  <c r="BU31" i="77"/>
  <c r="BR31" i="77"/>
  <c r="AT31" i="77"/>
  <c r="AY110" i="77"/>
  <c r="AY16" i="77"/>
  <c r="DG16" i="77"/>
  <c r="BS229" i="77"/>
  <c r="AT229" i="77" s="1"/>
  <c r="BU10" i="77"/>
  <c r="BV10" i="77"/>
  <c r="AT10" i="77" s="1"/>
  <c r="BT69" i="77"/>
  <c r="AT69" i="77" s="1"/>
  <c r="BV33" i="77"/>
  <c r="AT33" i="77"/>
  <c r="BT154" i="77"/>
  <c r="BV154" i="77"/>
  <c r="AY41" i="77"/>
  <c r="DG41" i="77" s="1"/>
  <c r="AY211" i="77"/>
  <c r="AY253" i="77"/>
  <c r="BS122" i="77"/>
  <c r="BS304" i="77"/>
  <c r="AT304" i="77"/>
  <c r="DH98" i="77"/>
  <c r="BU13" i="77"/>
  <c r="BV13" i="77"/>
  <c r="BU313" i="77"/>
  <c r="AT313" i="77" s="1"/>
  <c r="BT165" i="77"/>
  <c r="BR165" i="77"/>
  <c r="X140" i="77"/>
  <c r="AF8" i="76"/>
  <c r="BU319" i="77"/>
  <c r="AT319" i="77" s="1"/>
  <c r="BS319" i="77"/>
  <c r="BR122" i="77"/>
  <c r="AT122" i="77" s="1"/>
  <c r="CV122" i="77" s="1"/>
  <c r="AY93" i="77"/>
  <c r="DG93" i="77"/>
  <c r="DM93" i="77"/>
  <c r="AY19" i="77"/>
  <c r="DG19" i="77" s="1"/>
  <c r="DM19" i="77" s="1"/>
  <c r="BV61" i="77"/>
  <c r="BT258" i="77"/>
  <c r="AT258" i="77"/>
  <c r="BS169" i="77"/>
  <c r="AT169" i="77"/>
  <c r="CU119" i="77"/>
  <c r="BU104" i="77"/>
  <c r="BV230" i="77"/>
  <c r="BU177" i="77"/>
  <c r="AT177" i="77"/>
  <c r="BU46" i="77"/>
  <c r="DH44" i="77"/>
  <c r="DF50" i="77"/>
  <c r="DF96" i="77"/>
  <c r="DG31" i="77"/>
  <c r="DH68" i="77"/>
  <c r="DF55" i="77"/>
  <c r="DH32" i="77"/>
  <c r="DH71" i="77"/>
  <c r="DF10" i="77"/>
  <c r="BU249" i="77"/>
  <c r="AT249" i="77" s="1"/>
  <c r="BS266" i="77"/>
  <c r="BV279" i="77"/>
  <c r="BU84" i="77"/>
  <c r="AT84" i="77" s="1"/>
  <c r="DF36" i="77"/>
  <c r="DH27" i="77"/>
  <c r="BC21" i="77"/>
  <c r="AW101" i="77"/>
  <c r="CY101" i="77" s="1"/>
  <c r="BS308" i="77"/>
  <c r="AY112" i="77"/>
  <c r="DG112" i="77"/>
  <c r="DM112" i="77" s="1"/>
  <c r="CY115" i="77"/>
  <c r="BV107" i="77"/>
  <c r="BV24" i="77"/>
  <c r="AT24" i="77"/>
  <c r="BR297" i="77"/>
  <c r="BV269" i="77"/>
  <c r="AT269" i="77" s="1"/>
  <c r="AY122" i="77"/>
  <c r="AY113" i="77"/>
  <c r="DG113" i="77" s="1"/>
  <c r="AY43" i="77"/>
  <c r="DG43" i="77"/>
  <c r="AY45" i="77"/>
  <c r="DA45" i="77" s="1"/>
  <c r="CU45" i="77"/>
  <c r="AV29" i="77"/>
  <c r="BB66" i="77"/>
  <c r="AY66" i="77" s="1"/>
  <c r="DG66" i="77" s="1"/>
  <c r="DM66" i="77" s="1"/>
  <c r="AW229" i="77"/>
  <c r="BT283" i="77"/>
  <c r="BC17" i="77"/>
  <c r="AW40" i="77"/>
  <c r="CY40" i="77" s="1"/>
  <c r="BF40" i="77"/>
  <c r="AV60" i="77"/>
  <c r="BB60" i="77"/>
  <c r="BU238" i="77"/>
  <c r="AT238" i="77"/>
  <c r="BT312" i="77"/>
  <c r="AT312" i="77"/>
  <c r="BU8" i="77"/>
  <c r="AT8" i="77"/>
  <c r="BR216" i="77"/>
  <c r="AT216" i="77" s="1"/>
  <c r="BS235" i="77"/>
  <c r="BU270" i="77"/>
  <c r="AT270" i="77"/>
  <c r="BR307" i="77"/>
  <c r="AT307" i="77"/>
  <c r="BU185" i="77"/>
  <c r="BC48" i="77"/>
  <c r="Y121" i="76"/>
  <c r="AW121" i="76" s="1"/>
  <c r="BR220" i="77"/>
  <c r="AT220" i="77"/>
  <c r="BT247" i="77"/>
  <c r="BV292" i="77"/>
  <c r="CY87" i="77"/>
  <c r="Q13" i="76"/>
  <c r="AU13" i="76"/>
  <c r="AK121" i="76"/>
  <c r="AZ121" i="76" s="1"/>
  <c r="U121" i="76"/>
  <c r="AV121" i="76" s="1"/>
  <c r="AG13" i="76"/>
  <c r="AY13" i="76"/>
  <c r="M13" i="76"/>
  <c r="AC159" i="76"/>
  <c r="AX159" i="76"/>
  <c r="AG121" i="76"/>
  <c r="AY121" i="76"/>
  <c r="Q121" i="76"/>
  <c r="AC13" i="76"/>
  <c r="AX13" i="76"/>
  <c r="AC121" i="76"/>
  <c r="AX121" i="76"/>
  <c r="M121" i="76"/>
  <c r="AT121" i="76" s="1"/>
  <c r="Y13" i="76"/>
  <c r="AW13" i="76" s="1"/>
  <c r="H135" i="77"/>
  <c r="H136" i="77"/>
  <c r="H138" i="77"/>
  <c r="H139" i="77"/>
  <c r="AS114" i="77"/>
  <c r="DE114" i="77"/>
  <c r="BE23" i="77"/>
  <c r="BE100" i="77"/>
  <c r="AY100" i="77" s="1"/>
  <c r="DG100" i="77" s="1"/>
  <c r="K121" i="76"/>
  <c r="H121" i="76"/>
  <c r="L44" i="76"/>
  <c r="AT44" i="76" s="1"/>
  <c r="DF113" i="77"/>
  <c r="BU286" i="77"/>
  <c r="BS286" i="77"/>
  <c r="BU224" i="77"/>
  <c r="BS224" i="77"/>
  <c r="BV241" i="77"/>
  <c r="BR241" i="77"/>
  <c r="BT281" i="77"/>
  <c r="BS221" i="77"/>
  <c r="BR310" i="77"/>
  <c r="BR293" i="77"/>
  <c r="BT241" i="77"/>
  <c r="BS293" i="77"/>
  <c r="BT286" i="77"/>
  <c r="BV321" i="77"/>
  <c r="AT321" i="77" s="1"/>
  <c r="BR321" i="77"/>
  <c r="BV302" i="77"/>
  <c r="BS302" i="77"/>
  <c r="AT302" i="77" s="1"/>
  <c r="BS248" i="77"/>
  <c r="BR248" i="77"/>
  <c r="BR281" i="77"/>
  <c r="BU251" i="77"/>
  <c r="AT251" i="77" s="1"/>
  <c r="BT251" i="77"/>
  <c r="AT28" i="77"/>
  <c r="AT20" i="77"/>
  <c r="AT35" i="77"/>
  <c r="AT168" i="77"/>
  <c r="BU191" i="77"/>
  <c r="BT191" i="77"/>
  <c r="AT191" i="77"/>
  <c r="BU327" i="77"/>
  <c r="BS327" i="77"/>
  <c r="BV232" i="77"/>
  <c r="BR232" i="77"/>
  <c r="BS232" i="77"/>
  <c r="BU212" i="77"/>
  <c r="BT212" i="77"/>
  <c r="BV212" i="77"/>
  <c r="AT212" i="77" s="1"/>
  <c r="AT78" i="77"/>
  <c r="AT261" i="77"/>
  <c r="BV132" i="77"/>
  <c r="BT132" i="77"/>
  <c r="AT132" i="77"/>
  <c r="AT83" i="77"/>
  <c r="K167" i="76"/>
  <c r="K13" i="76"/>
  <c r="K180" i="76"/>
  <c r="K182" i="76"/>
  <c r="K107" i="76"/>
  <c r="K187" i="76"/>
  <c r="K168" i="76"/>
  <c r="BR222" i="77"/>
  <c r="BS222" i="77"/>
  <c r="BS262" i="77"/>
  <c r="AT262" i="77" s="1"/>
  <c r="N106" i="76"/>
  <c r="BV262" i="77"/>
  <c r="BS197" i="77"/>
  <c r="BU221" i="77"/>
  <c r="BR221" i="77"/>
  <c r="BR37" i="77"/>
  <c r="AT37" i="77"/>
  <c r="BV224" i="77"/>
  <c r="BU291" i="77"/>
  <c r="BS236" i="77"/>
  <c r="BT236" i="77"/>
  <c r="BV333" i="77"/>
  <c r="BV251" i="77"/>
  <c r="BT248" i="77"/>
  <c r="AT300" i="77"/>
  <c r="BS316" i="77"/>
  <c r="AT316" i="77"/>
  <c r="BT232" i="77"/>
  <c r="BT265" i="77"/>
  <c r="BV286" i="77"/>
  <c r="BV200" i="77"/>
  <c r="AT200" i="77" s="1"/>
  <c r="AT38" i="77"/>
  <c r="AT71" i="77"/>
  <c r="BS231" i="77"/>
  <c r="BV231" i="77"/>
  <c r="BU231" i="77"/>
  <c r="BR231" i="77"/>
  <c r="BU228" i="77"/>
  <c r="BV228" i="77"/>
  <c r="BR228" i="77"/>
  <c r="AT27" i="77"/>
  <c r="BS311" i="77"/>
  <c r="BR311" i="77"/>
  <c r="BV311" i="77"/>
  <c r="BU280" i="77"/>
  <c r="BS280" i="77"/>
  <c r="BV280" i="77"/>
  <c r="BV217" i="77"/>
  <c r="BU217" i="77"/>
  <c r="AT315" i="77"/>
  <c r="AT18" i="77"/>
  <c r="BU196" i="77"/>
  <c r="AT196" i="77" s="1"/>
  <c r="BV196" i="77"/>
  <c r="BT219" i="77"/>
  <c r="BR219" i="77"/>
  <c r="AT219" i="77" s="1"/>
  <c r="BU208" i="77"/>
  <c r="BT208" i="77"/>
  <c r="BT310" i="77"/>
  <c r="BU310" i="77"/>
  <c r="AT310" i="77" s="1"/>
  <c r="BS278" i="77"/>
  <c r="BT278" i="77"/>
  <c r="BR278" i="77"/>
  <c r="BR224" i="77"/>
  <c r="BT333" i="77"/>
  <c r="BU333" i="77"/>
  <c r="BT224" i="77"/>
  <c r="BR286" i="77"/>
  <c r="AT286" i="77" s="1"/>
  <c r="BU281" i="77"/>
  <c r="BV299" i="77"/>
  <c r="BR299" i="77"/>
  <c r="BT299" i="77"/>
  <c r="BT328" i="77"/>
  <c r="BR328" i="77"/>
  <c r="BS328" i="77"/>
  <c r="AT328" i="77" s="1"/>
  <c r="BS285" i="77"/>
  <c r="BV278" i="77"/>
  <c r="BT271" i="77"/>
  <c r="BV271" i="77"/>
  <c r="BU11" i="77"/>
  <c r="BR11" i="77"/>
  <c r="BT11" i="77"/>
  <c r="BS241" i="77"/>
  <c r="BU241" i="77"/>
  <c r="AQ131" i="76"/>
  <c r="AR131" i="76" s="1"/>
  <c r="BT244" i="77"/>
  <c r="BS244" i="77"/>
  <c r="BV123" i="77"/>
  <c r="BT123" i="77"/>
  <c r="BU123" i="77"/>
  <c r="BT214" i="77"/>
  <c r="AT214" i="77" s="1"/>
  <c r="BR111" i="77"/>
  <c r="BS111" i="77"/>
  <c r="BV111" i="77"/>
  <c r="BU111" i="77"/>
  <c r="BU252" i="77"/>
  <c r="AT252" i="77" s="1"/>
  <c r="K19" i="76"/>
  <c r="N19" i="76" s="1"/>
  <c r="K28" i="76"/>
  <c r="O28" i="76"/>
  <c r="BU195" i="77"/>
  <c r="BR195" i="77"/>
  <c r="BS113" i="77"/>
  <c r="BV113" i="77"/>
  <c r="BS193" i="77"/>
  <c r="BU193" i="77"/>
  <c r="BU332" i="77"/>
  <c r="BS332" i="77"/>
  <c r="BR285" i="77"/>
  <c r="BT285" i="77"/>
  <c r="AT285" i="77" s="1"/>
  <c r="BT268" i="77"/>
  <c r="BR199" i="77"/>
  <c r="BT199" i="77"/>
  <c r="BU199" i="77"/>
  <c r="BT222" i="77"/>
  <c r="BV222" i="77"/>
  <c r="BV225" i="77"/>
  <c r="BR225" i="77"/>
  <c r="AT225" i="77" s="1"/>
  <c r="BU225" i="77"/>
  <c r="BR242" i="77"/>
  <c r="BV242" i="77"/>
  <c r="BS242" i="77"/>
  <c r="BV287" i="77"/>
  <c r="BT287" i="77"/>
  <c r="AT287" i="77"/>
  <c r="BR288" i="77"/>
  <c r="AT288" i="77" s="1"/>
  <c r="BT295" i="77"/>
  <c r="BT314" i="77"/>
  <c r="BS314" i="77"/>
  <c r="BR314" i="77"/>
  <c r="AT243" i="77"/>
  <c r="BT318" i="77"/>
  <c r="AT318" i="77" s="1"/>
  <c r="BV318" i="77"/>
  <c r="BS272" i="77"/>
  <c r="BV272" i="77"/>
  <c r="AT336" i="77"/>
  <c r="AT80" i="77"/>
  <c r="CV80" i="77"/>
  <c r="AT130" i="77"/>
  <c r="AT264" i="77"/>
  <c r="AT14" i="77"/>
  <c r="AT185" i="77"/>
  <c r="BS194" i="77"/>
  <c r="BT194" i="77"/>
  <c r="AT155" i="77"/>
  <c r="AT150" i="77"/>
  <c r="BS101" i="77"/>
  <c r="AT101" i="77"/>
  <c r="CV101" i="77" s="1"/>
  <c r="BV101" i="77"/>
  <c r="BU81" i="77"/>
  <c r="BT81" i="77"/>
  <c r="BU29" i="77"/>
  <c r="BS29" i="77"/>
  <c r="BT29" i="77"/>
  <c r="BR204" i="77"/>
  <c r="BT204" i="77"/>
  <c r="BS204" i="77"/>
  <c r="BU171" i="77"/>
  <c r="BR171" i="77"/>
  <c r="BR206" i="77"/>
  <c r="BU206" i="77"/>
  <c r="AT206" i="77" s="1"/>
  <c r="BR246" i="77"/>
  <c r="BV246" i="77"/>
  <c r="BS259" i="77"/>
  <c r="AT259" i="77" s="1"/>
  <c r="BV259" i="77"/>
  <c r="BS289" i="77"/>
  <c r="BV289" i="77"/>
  <c r="BU305" i="77"/>
  <c r="BR305" i="77"/>
  <c r="AT305" i="77" s="1"/>
  <c r="BV305" i="77"/>
  <c r="BS326" i="77"/>
  <c r="BT326" i="77"/>
  <c r="BR107" i="77"/>
  <c r="BR65" i="77"/>
  <c r="BT65" i="77"/>
  <c r="BS65" i="77"/>
  <c r="BS102" i="77"/>
  <c r="BT102" i="77"/>
  <c r="BS61" i="77"/>
  <c r="AT61" i="77" s="1"/>
  <c r="BV256" i="77"/>
  <c r="BR256" i="77"/>
  <c r="BS334" i="77"/>
  <c r="BT334" i="77"/>
  <c r="BS36" i="77"/>
  <c r="BR36" i="77"/>
  <c r="BS129" i="77"/>
  <c r="BV129" i="77"/>
  <c r="BV64" i="77"/>
  <c r="BS64" i="77"/>
  <c r="BT97" i="77"/>
  <c r="AT97" i="77" s="1"/>
  <c r="BV97" i="77"/>
  <c r="BV233" i="77"/>
  <c r="BU233" i="77"/>
  <c r="BU88" i="77"/>
  <c r="BS88" i="77"/>
  <c r="BT296" i="77"/>
  <c r="AT66" i="77"/>
  <c r="BT221" i="77"/>
  <c r="AT221" i="77" s="1"/>
  <c r="BR236" i="77"/>
  <c r="AT236" i="77"/>
  <c r="BU239" i="77"/>
  <c r="BS239" i="77"/>
  <c r="BT267" i="77"/>
  <c r="BV267" i="77"/>
  <c r="BT290" i="77"/>
  <c r="AT290" i="77"/>
  <c r="BV291" i="77"/>
  <c r="BS44" i="77"/>
  <c r="BU44" i="77"/>
  <c r="BR156" i="77"/>
  <c r="BR57" i="77"/>
  <c r="AT57" i="77"/>
  <c r="BU59" i="77"/>
  <c r="AT59" i="77" s="1"/>
  <c r="BU174" i="77"/>
  <c r="BV174" i="77"/>
  <c r="BU110" i="77"/>
  <c r="BS110" i="77"/>
  <c r="BV110" i="77"/>
  <c r="BR110" i="77"/>
  <c r="BV297" i="77"/>
  <c r="BS297" i="77"/>
  <c r="BT55" i="77"/>
  <c r="BU55" i="77"/>
  <c r="BT106" i="77"/>
  <c r="BS106" i="77"/>
  <c r="AT106" i="77"/>
  <c r="BR123" i="77"/>
  <c r="BV192" i="77"/>
  <c r="AT192" i="77" s="1"/>
  <c r="BU175" i="77"/>
  <c r="AT175" i="77"/>
  <c r="BV126" i="77"/>
  <c r="BR126" i="77"/>
  <c r="AT126" i="77" s="1"/>
  <c r="BT53" i="77"/>
  <c r="AT53" i="77" s="1"/>
  <c r="BU53" i="77"/>
  <c r="AT60" i="77"/>
  <c r="AT45" i="77"/>
  <c r="CV45" i="77"/>
  <c r="BV188" i="77"/>
  <c r="BT188" i="77"/>
  <c r="BR201" i="77"/>
  <c r="BU201" i="77"/>
  <c r="BT201" i="77"/>
  <c r="BS201" i="77"/>
  <c r="BR91" i="77"/>
  <c r="BU91" i="77"/>
  <c r="BT237" i="77"/>
  <c r="AT237" i="77" s="1"/>
  <c r="BR237" i="77"/>
  <c r="BR116" i="77"/>
  <c r="BT116" i="77"/>
  <c r="BS166" i="77"/>
  <c r="BV166" i="77"/>
  <c r="BU166" i="77"/>
  <c r="BS121" i="77"/>
  <c r="AT121" i="77"/>
  <c r="BU293" i="77"/>
  <c r="BU202" i="77"/>
  <c r="BU205" i="77"/>
  <c r="BT205" i="77"/>
  <c r="AT205" i="77"/>
  <c r="BS207" i="77"/>
  <c r="BR207" i="77"/>
  <c r="BU226" i="77"/>
  <c r="BT226" i="77"/>
  <c r="AT226" i="77" s="1"/>
  <c r="BV234" i="77"/>
  <c r="BU271" i="77"/>
  <c r="BU282" i="77"/>
  <c r="AT282" i="77" s="1"/>
  <c r="BV282" i="77"/>
  <c r="BT329" i="77"/>
  <c r="AT329" i="77"/>
  <c r="BU329" i="77"/>
  <c r="BV109" i="77"/>
  <c r="AT109" i="77"/>
  <c r="BT108" i="77"/>
  <c r="BS108" i="77"/>
  <c r="AT108" i="77" s="1"/>
  <c r="K80" i="76"/>
  <c r="K73" i="76"/>
  <c r="N73" i="76" s="1"/>
  <c r="BT305" i="77"/>
  <c r="BR324" i="77"/>
  <c r="AT324" i="77"/>
  <c r="DF66" i="77"/>
  <c r="DL66" i="77" s="1"/>
  <c r="BS120" i="77"/>
  <c r="AT120" i="77"/>
  <c r="DH93" i="77"/>
  <c r="DN93" i="77"/>
  <c r="DG101" i="77"/>
  <c r="DM101" i="77" s="1"/>
  <c r="BU268" i="77"/>
  <c r="BU47" i="77"/>
  <c r="AT47" i="77" s="1"/>
  <c r="AT100" i="77"/>
  <c r="K101" i="76"/>
  <c r="N101" i="76"/>
  <c r="DH66" i="77"/>
  <c r="DN66" i="77" s="1"/>
  <c r="BV43" i="77"/>
  <c r="AT43" i="77" s="1"/>
  <c r="DF115" i="77"/>
  <c r="DL115" i="77"/>
  <c r="K82" i="76"/>
  <c r="N82" i="76"/>
  <c r="K104" i="76"/>
  <c r="N104" i="76" s="1"/>
  <c r="DF51" i="77"/>
  <c r="DL51" i="77"/>
  <c r="DF43" i="77"/>
  <c r="K123" i="76"/>
  <c r="L123" i="76" s="1"/>
  <c r="AT123" i="76" s="1"/>
  <c r="DH23" i="77"/>
  <c r="DN23" i="77" s="1"/>
  <c r="DH43" i="77"/>
  <c r="BC114" i="77"/>
  <c r="BF114" i="77"/>
  <c r="BB114" i="77"/>
  <c r="BE114" i="77"/>
  <c r="AV114" i="77"/>
  <c r="AZ114" i="77"/>
  <c r="DH114" i="77" s="1"/>
  <c r="BX114" i="77"/>
  <c r="AW114" i="77"/>
  <c r="DC114" i="77"/>
  <c r="DF114" i="77"/>
  <c r="BR127" i="77"/>
  <c r="BU127" i="77"/>
  <c r="BV127" i="77"/>
  <c r="BT127" i="77"/>
  <c r="BS127" i="77"/>
  <c r="AQ10" i="76"/>
  <c r="AR10" i="76" s="1"/>
  <c r="DB122" i="77"/>
  <c r="DH122" i="77"/>
  <c r="DN122" i="77"/>
  <c r="DG122" i="77"/>
  <c r="DM122" i="77" s="1"/>
  <c r="DA122" i="77"/>
  <c r="CZ115" i="77"/>
  <c r="AV101" i="77"/>
  <c r="CX101" i="77"/>
  <c r="CW101" i="77"/>
  <c r="BU99" i="77"/>
  <c r="BT99" i="77"/>
  <c r="BR99" i="77"/>
  <c r="BV99" i="77"/>
  <c r="BS99" i="77"/>
  <c r="BS93" i="77"/>
  <c r="BT93" i="77"/>
  <c r="BU93" i="77"/>
  <c r="BR93" i="77"/>
  <c r="AT93" i="77" s="1"/>
  <c r="BV93" i="77"/>
  <c r="N135" i="77"/>
  <c r="P143" i="77"/>
  <c r="P144" i="77" s="1"/>
  <c r="BR92" i="77"/>
  <c r="BU92" i="77"/>
  <c r="BS92" i="77"/>
  <c r="BV92" i="77"/>
  <c r="BT92" i="77"/>
  <c r="DA92" i="77"/>
  <c r="DG92" i="77"/>
  <c r="DM92" i="77" s="1"/>
  <c r="CZ92" i="77"/>
  <c r="DF92" i="77"/>
  <c r="DL92" i="77"/>
  <c r="DG87" i="77"/>
  <c r="DM87" i="77" s="1"/>
  <c r="DA87" i="77"/>
  <c r="DH87" i="77"/>
  <c r="DN87" i="77" s="1"/>
  <c r="DB87" i="77"/>
  <c r="K78" i="76"/>
  <c r="L78" i="76"/>
  <c r="AV87" i="77"/>
  <c r="CX87" i="77"/>
  <c r="AS80" i="76"/>
  <c r="CW87" i="77"/>
  <c r="K91" i="76"/>
  <c r="N91" i="76" s="1"/>
  <c r="K27" i="76"/>
  <c r="BT82" i="77"/>
  <c r="BU82" i="77"/>
  <c r="AT82" i="77" s="1"/>
  <c r="BR82" i="77"/>
  <c r="BV82" i="77"/>
  <c r="BS82" i="77"/>
  <c r="BC82" i="77"/>
  <c r="BB82" i="77"/>
  <c r="AZ82" i="77"/>
  <c r="DH82" i="77"/>
  <c r="DN82" i="77"/>
  <c r="K69" i="76"/>
  <c r="L69" i="76" s="1"/>
  <c r="BR73" i="77"/>
  <c r="AT73" i="77" s="1"/>
  <c r="BT73" i="77"/>
  <c r="AO137" i="77"/>
  <c r="L139" i="77"/>
  <c r="L140" i="77"/>
  <c r="BT62" i="77"/>
  <c r="AT62" i="77" s="1"/>
  <c r="BR62" i="77"/>
  <c r="BV62" i="77"/>
  <c r="BU62" i="77"/>
  <c r="BS62" i="77"/>
  <c r="BE60" i="77"/>
  <c r="AY60" i="77"/>
  <c r="DG60" i="77"/>
  <c r="DM60" i="77" s="1"/>
  <c r="AZ60" i="77"/>
  <c r="DH60" i="77"/>
  <c r="DN60" i="77" s="1"/>
  <c r="K124" i="76"/>
  <c r="N124" i="76"/>
  <c r="AW60" i="77"/>
  <c r="AX60" i="77"/>
  <c r="DF60" i="77"/>
  <c r="DL60" i="77" s="1"/>
  <c r="BD60" i="77"/>
  <c r="DA54" i="77"/>
  <c r="DG54" i="77"/>
  <c r="DM54" i="77"/>
  <c r="N63" i="76"/>
  <c r="K141" i="76"/>
  <c r="L141" i="76" s="1"/>
  <c r="K67" i="76"/>
  <c r="L67" i="76"/>
  <c r="K75" i="76"/>
  <c r="L75" i="76" s="1"/>
  <c r="K129" i="76"/>
  <c r="N129" i="76"/>
  <c r="DF48" i="77"/>
  <c r="DL48" i="77" s="1"/>
  <c r="CZ48" i="77"/>
  <c r="K59" i="76"/>
  <c r="N59" i="76" s="1"/>
  <c r="K173" i="76"/>
  <c r="L173" i="76"/>
  <c r="BD48" i="77"/>
  <c r="AY48" i="77" s="1"/>
  <c r="DG48" i="77" s="1"/>
  <c r="AT167" i="76"/>
  <c r="CT48" i="77"/>
  <c r="AZ48" i="77"/>
  <c r="DH45" i="77"/>
  <c r="DN45" i="77"/>
  <c r="DB45" i="77"/>
  <c r="O140" i="76"/>
  <c r="P140" i="76"/>
  <c r="K98" i="76"/>
  <c r="N98" i="76" s="1"/>
  <c r="K179" i="76"/>
  <c r="L179" i="76"/>
  <c r="K24" i="76"/>
  <c r="L24" i="76"/>
  <c r="K50" i="76"/>
  <c r="L50" i="76"/>
  <c r="AS82" i="76"/>
  <c r="BT40" i="77"/>
  <c r="BR40" i="77"/>
  <c r="BV40" i="77"/>
  <c r="BS40" i="77"/>
  <c r="BU40" i="77"/>
  <c r="AS38" i="76"/>
  <c r="BB40" i="77"/>
  <c r="AX40" i="77"/>
  <c r="BC40" i="77"/>
  <c r="AT161" i="76"/>
  <c r="AT183" i="76"/>
  <c r="K34" i="76"/>
  <c r="L34" i="76"/>
  <c r="S21" i="76"/>
  <c r="V21" i="76"/>
  <c r="K94" i="76"/>
  <c r="AS104" i="76"/>
  <c r="AS63" i="76"/>
  <c r="BD40" i="77"/>
  <c r="DH40" i="77"/>
  <c r="R21" i="76"/>
  <c r="K15" i="76"/>
  <c r="L15" i="76"/>
  <c r="K114" i="76"/>
  <c r="N114" i="76" s="1"/>
  <c r="AT21" i="76"/>
  <c r="AV40" i="77"/>
  <c r="CX40" i="77"/>
  <c r="CT40" i="77"/>
  <c r="L136" i="77"/>
  <c r="BT39" i="77"/>
  <c r="BR39" i="77"/>
  <c r="BU39" i="77"/>
  <c r="BS39" i="77"/>
  <c r="BV39" i="77"/>
  <c r="BA131" i="76"/>
  <c r="K136" i="76"/>
  <c r="L136" i="76" s="1"/>
  <c r="K40" i="76"/>
  <c r="L40" i="76" s="1"/>
  <c r="N31" i="76"/>
  <c r="AU134" i="77"/>
  <c r="K119" i="76"/>
  <c r="L119" i="76"/>
  <c r="K57" i="76"/>
  <c r="AS31" i="76"/>
  <c r="K66" i="76"/>
  <c r="L66" i="76" s="1"/>
  <c r="AT66" i="76" s="1"/>
  <c r="AS28" i="76"/>
  <c r="K99" i="76"/>
  <c r="O99" i="76" s="1"/>
  <c r="N99" i="76"/>
  <c r="K126" i="76"/>
  <c r="N126" i="76"/>
  <c r="AZ37" i="77"/>
  <c r="DH37" i="77" s="1"/>
  <c r="K127" i="76"/>
  <c r="N127" i="76"/>
  <c r="O38" i="76"/>
  <c r="P38" i="76" s="1"/>
  <c r="S164" i="76"/>
  <c r="V164" i="76"/>
  <c r="O31" i="76"/>
  <c r="S31" i="76" s="1"/>
  <c r="W31" i="76" s="1"/>
  <c r="K95" i="76"/>
  <c r="N95" i="76"/>
  <c r="AS71" i="76"/>
  <c r="K46" i="76"/>
  <c r="K113" i="76"/>
  <c r="L113" i="76" s="1"/>
  <c r="K53" i="76"/>
  <c r="N53" i="76"/>
  <c r="BF23" i="77"/>
  <c r="BB23" i="77"/>
  <c r="AY23" i="77" s="1"/>
  <c r="K105" i="76"/>
  <c r="N105" i="76" s="1"/>
  <c r="K35" i="76"/>
  <c r="L35" i="76" s="1"/>
  <c r="AT35" i="76" s="1"/>
  <c r="AW23" i="77"/>
  <c r="K111" i="76"/>
  <c r="N111" i="76"/>
  <c r="K142" i="76"/>
  <c r="N142" i="76" s="1"/>
  <c r="BE21" i="77"/>
  <c r="AZ21" i="77"/>
  <c r="DH21" i="77" s="1"/>
  <c r="DN21" i="77" s="1"/>
  <c r="AX21" i="77"/>
  <c r="DF21" i="77"/>
  <c r="DL21" i="77"/>
  <c r="BD21" i="77"/>
  <c r="AY21" i="77"/>
  <c r="DG21" i="77" s="1"/>
  <c r="DM21" i="77" s="1"/>
  <c r="K174" i="76"/>
  <c r="L174" i="76"/>
  <c r="K110" i="76"/>
  <c r="N110" i="76"/>
  <c r="W54" i="76"/>
  <c r="Z54" i="76"/>
  <c r="AW21" i="77"/>
  <c r="BU19" i="77"/>
  <c r="BR19" i="77"/>
  <c r="BS19" i="77"/>
  <c r="BT19" i="77"/>
  <c r="BV19" i="77"/>
  <c r="N10" i="76"/>
  <c r="K47" i="76"/>
  <c r="N47" i="76" s="1"/>
  <c r="O10" i="76"/>
  <c r="S10" i="76"/>
  <c r="N38" i="76"/>
  <c r="N184" i="76"/>
  <c r="AS10" i="76"/>
  <c r="K115" i="76"/>
  <c r="L38" i="76"/>
  <c r="AS61" i="76"/>
  <c r="K81" i="76"/>
  <c r="O81" i="76"/>
  <c r="K188" i="76"/>
  <c r="L188" i="76"/>
  <c r="K79" i="76"/>
  <c r="N79" i="76"/>
  <c r="K112" i="76"/>
  <c r="L112" i="76" s="1"/>
  <c r="K100" i="76"/>
  <c r="L100" i="76"/>
  <c r="AT100" i="76"/>
  <c r="K84" i="76"/>
  <c r="AS19" i="76"/>
  <c r="K83" i="76"/>
  <c r="N83" i="76" s="1"/>
  <c r="K132" i="76"/>
  <c r="N132" i="76"/>
  <c r="K29" i="76"/>
  <c r="L29" i="76" s="1"/>
  <c r="AT29" i="76" s="1"/>
  <c r="K37" i="76"/>
  <c r="K17" i="76"/>
  <c r="L17" i="76" s="1"/>
  <c r="K70" i="76"/>
  <c r="N70" i="76"/>
  <c r="K96" i="76"/>
  <c r="L96" i="76" s="1"/>
  <c r="K68" i="76"/>
  <c r="O68" i="76"/>
  <c r="N116" i="76"/>
  <c r="K60" i="76"/>
  <c r="N60" i="76"/>
  <c r="K171" i="76"/>
  <c r="N171" i="76"/>
  <c r="K133" i="76"/>
  <c r="N133" i="76"/>
  <c r="K189" i="76"/>
  <c r="L189" i="76" s="1"/>
  <c r="AS116" i="76"/>
  <c r="K16" i="76"/>
  <c r="N16" i="76"/>
  <c r="K88" i="76"/>
  <c r="N88" i="76" s="1"/>
  <c r="O116" i="76"/>
  <c r="P116" i="76" s="1"/>
  <c r="N177" i="76"/>
  <c r="AS177" i="76"/>
  <c r="K128" i="76"/>
  <c r="N128" i="76"/>
  <c r="K176" i="76"/>
  <c r="N176" i="76" s="1"/>
  <c r="AS11" i="76"/>
  <c r="K72" i="76"/>
  <c r="L72" i="76" s="1"/>
  <c r="AT72" i="76" s="1"/>
  <c r="O177" i="76"/>
  <c r="R177" i="76"/>
  <c r="AY17" i="77"/>
  <c r="K138" i="76"/>
  <c r="O138" i="76"/>
  <c r="K118" i="76"/>
  <c r="N118" i="76" s="1"/>
  <c r="L134" i="76"/>
  <c r="K90" i="76"/>
  <c r="O166" i="76"/>
  <c r="S166" i="76" s="1"/>
  <c r="K26" i="76"/>
  <c r="O26" i="76"/>
  <c r="AT116" i="76"/>
  <c r="K64" i="76"/>
  <c r="L64" i="76"/>
  <c r="K33" i="76"/>
  <c r="L33" i="76"/>
  <c r="AS52" i="76"/>
  <c r="K130" i="76"/>
  <c r="K36" i="76"/>
  <c r="L36" i="76" s="1"/>
  <c r="DH17" i="77"/>
  <c r="DN17" i="77"/>
  <c r="K74" i="76"/>
  <c r="AM108" i="76"/>
  <c r="AQ108" i="76" s="1"/>
  <c r="K85" i="76"/>
  <c r="L85" i="76" s="1"/>
  <c r="K58" i="76"/>
  <c r="N58" i="76"/>
  <c r="O12" i="76"/>
  <c r="S12" i="76"/>
  <c r="L12" i="76"/>
  <c r="AS134" i="76"/>
  <c r="AS123" i="76"/>
  <c r="K25" i="76"/>
  <c r="N25" i="76"/>
  <c r="K56" i="76"/>
  <c r="O56" i="76"/>
  <c r="AS49" i="76"/>
  <c r="K89" i="76"/>
  <c r="O89" i="76" s="1"/>
  <c r="AS65" i="76"/>
  <c r="K22" i="76"/>
  <c r="L22" i="76"/>
  <c r="K139" i="76"/>
  <c r="L11" i="76"/>
  <c r="K23" i="76"/>
  <c r="L23" i="76" s="1"/>
  <c r="K169" i="76"/>
  <c r="L169" i="76"/>
  <c r="K41" i="76"/>
  <c r="O41" i="76" s="1"/>
  <c r="S41" i="76" s="1"/>
  <c r="K93" i="76"/>
  <c r="L93" i="76"/>
  <c r="K18" i="76"/>
  <c r="N18" i="76" s="1"/>
  <c r="AT67" i="76"/>
  <c r="L131" i="76"/>
  <c r="O11" i="76"/>
  <c r="S11" i="76"/>
  <c r="K20" i="76"/>
  <c r="O63" i="76"/>
  <c r="R63" i="76" s="1"/>
  <c r="K97" i="76"/>
  <c r="L97" i="76"/>
  <c r="K172" i="76"/>
  <c r="L172" i="76"/>
  <c r="K87" i="76"/>
  <c r="N65" i="76"/>
  <c r="L65" i="76"/>
  <c r="AU177" i="76"/>
  <c r="AT20" i="76"/>
  <c r="AT32" i="76"/>
  <c r="L52" i="76"/>
  <c r="AS76" i="76"/>
  <c r="K76" i="76"/>
  <c r="O76" i="76" s="1"/>
  <c r="AT184" i="76"/>
  <c r="AS62" i="76"/>
  <c r="K62" i="76"/>
  <c r="N52" i="76"/>
  <c r="AS73" i="76"/>
  <c r="K117" i="76"/>
  <c r="AS117" i="76"/>
  <c r="AT164" i="76"/>
  <c r="AS101" i="76"/>
  <c r="AS120" i="76"/>
  <c r="K120" i="76"/>
  <c r="AV116" i="76"/>
  <c r="AS125" i="76"/>
  <c r="K125" i="76"/>
  <c r="N125" i="76"/>
  <c r="K30" i="76"/>
  <c r="AS30" i="76"/>
  <c r="AS43" i="76"/>
  <c r="K43" i="76"/>
  <c r="AS77" i="76"/>
  <c r="K77" i="76"/>
  <c r="O134" i="76"/>
  <c r="P134" i="76"/>
  <c r="AS131" i="76"/>
  <c r="K109" i="76"/>
  <c r="AS135" i="76"/>
  <c r="K135" i="76"/>
  <c r="K170" i="76"/>
  <c r="AS184" i="76"/>
  <c r="K185" i="76"/>
  <c r="AS185" i="76"/>
  <c r="AS45" i="76"/>
  <c r="K45" i="76"/>
  <c r="AS51" i="76"/>
  <c r="K51" i="76"/>
  <c r="AT22" i="76"/>
  <c r="AT132" i="76"/>
  <c r="AZ75" i="76"/>
  <c r="AU56" i="76"/>
  <c r="AZ137" i="76"/>
  <c r="K86" i="76"/>
  <c r="AS86" i="76"/>
  <c r="AS122" i="76"/>
  <c r="K122" i="76"/>
  <c r="AS137" i="76"/>
  <c r="K137" i="76"/>
  <c r="AS54" i="76"/>
  <c r="K54" i="76"/>
  <c r="AS39" i="76"/>
  <c r="K39" i="76"/>
  <c r="K14" i="76"/>
  <c r="AS14" i="76"/>
  <c r="AW178" i="76"/>
  <c r="AX178" i="76"/>
  <c r="AV188" i="76"/>
  <c r="AU169" i="76"/>
  <c r="AU128" i="76"/>
  <c r="AX120" i="76"/>
  <c r="AT93" i="76"/>
  <c r="AX46" i="76"/>
  <c r="AV76" i="76"/>
  <c r="AZ58" i="76"/>
  <c r="AW40" i="76"/>
  <c r="AW37" i="76"/>
  <c r="AT78" i="76"/>
  <c r="AX12" i="76"/>
  <c r="AU163" i="76"/>
  <c r="AZ44" i="76"/>
  <c r="AT59" i="76"/>
  <c r="AY67" i="76"/>
  <c r="AV64" i="76"/>
  <c r="AU174" i="76"/>
  <c r="AU175" i="76"/>
  <c r="AY66" i="76"/>
  <c r="AV131" i="76"/>
  <c r="BA101" i="76"/>
  <c r="AX59" i="76"/>
  <c r="AT119" i="76"/>
  <c r="AV135" i="76"/>
  <c r="AT163" i="76"/>
  <c r="AT178" i="76"/>
  <c r="AW167" i="76"/>
  <c r="AY80" i="76"/>
  <c r="AW126" i="76"/>
  <c r="AU184" i="76"/>
  <c r="AV13" i="76"/>
  <c r="AY91" i="76"/>
  <c r="AT128" i="76"/>
  <c r="AU172" i="76"/>
  <c r="AT81" i="76"/>
  <c r="BA105" i="76"/>
  <c r="AW76" i="76"/>
  <c r="AW84" i="76"/>
  <c r="AV118" i="76"/>
  <c r="AU160" i="76"/>
  <c r="AT62" i="76"/>
  <c r="AW68" i="76"/>
  <c r="R161" i="76"/>
  <c r="R164" i="76"/>
  <c r="P164" i="76"/>
  <c r="AU164" i="76"/>
  <c r="AV51" i="76"/>
  <c r="AS103" i="76"/>
  <c r="K103" i="76"/>
  <c r="AS92" i="76"/>
  <c r="K92" i="76"/>
  <c r="K181" i="76"/>
  <c r="AS181" i="76"/>
  <c r="AU140" i="76"/>
  <c r="AT82" i="76"/>
  <c r="N71" i="76"/>
  <c r="L71" i="76"/>
  <c r="L243" i="76"/>
  <c r="O243" i="76"/>
  <c r="S207" i="76"/>
  <c r="P207" i="76"/>
  <c r="L201" i="76"/>
  <c r="O201" i="76"/>
  <c r="W309" i="76"/>
  <c r="T309" i="76"/>
  <c r="L318" i="76"/>
  <c r="O318" i="76"/>
  <c r="O273" i="76"/>
  <c r="L273" i="76"/>
  <c r="K331" i="76"/>
  <c r="O282" i="76"/>
  <c r="L282" i="76"/>
  <c r="O293" i="76"/>
  <c r="L293" i="76"/>
  <c r="X272" i="76"/>
  <c r="AA272" i="76"/>
  <c r="L221" i="76"/>
  <c r="O221" i="76"/>
  <c r="L208" i="76"/>
  <c r="O208" i="76"/>
  <c r="O236" i="76"/>
  <c r="N236" i="76"/>
  <c r="L236" i="76"/>
  <c r="S197" i="76"/>
  <c r="P197" i="76"/>
  <c r="W308" i="76"/>
  <c r="T308" i="76"/>
  <c r="O277" i="76"/>
  <c r="L277" i="76"/>
  <c r="O298" i="76"/>
  <c r="L278" i="76"/>
  <c r="O278" i="76"/>
  <c r="N290" i="76"/>
  <c r="O290" i="76"/>
  <c r="L290" i="76"/>
  <c r="L262" i="76"/>
  <c r="O262" i="76"/>
  <c r="S295" i="76"/>
  <c r="P295" i="76"/>
  <c r="L223" i="76"/>
  <c r="O223" i="76"/>
  <c r="L206" i="76"/>
  <c r="O206" i="76"/>
  <c r="K237" i="76"/>
  <c r="L237" i="76"/>
  <c r="O211" i="76"/>
  <c r="W301" i="76"/>
  <c r="T301" i="76"/>
  <c r="S233" i="76"/>
  <c r="P233" i="76"/>
  <c r="P316" i="76"/>
  <c r="S316" i="76"/>
  <c r="O220" i="76"/>
  <c r="P220" i="76" s="1"/>
  <c r="L220" i="76"/>
  <c r="O299" i="76"/>
  <c r="L299" i="76"/>
  <c r="N299" i="76"/>
  <c r="L296" i="76"/>
  <c r="O296" i="76"/>
  <c r="O314" i="76"/>
  <c r="T334" i="76"/>
  <c r="W334" i="76"/>
  <c r="O274" i="76"/>
  <c r="L274" i="76"/>
  <c r="AV328" i="76"/>
  <c r="AA312" i="76"/>
  <c r="X312" i="76"/>
  <c r="L209" i="76"/>
  <c r="O209" i="76"/>
  <c r="AA249" i="76"/>
  <c r="X249" i="76"/>
  <c r="AS339" i="76"/>
  <c r="K339" i="76"/>
  <c r="AT335" i="76"/>
  <c r="O244" i="76"/>
  <c r="L244" i="76"/>
  <c r="S211" i="76"/>
  <c r="P211" i="76"/>
  <c r="R203" i="76"/>
  <c r="S203" i="76"/>
  <c r="P203" i="76"/>
  <c r="O205" i="76"/>
  <c r="L205" i="76"/>
  <c r="L231" i="76"/>
  <c r="N231" i="76"/>
  <c r="O231" i="76"/>
  <c r="T255" i="76"/>
  <c r="W255" i="76"/>
  <c r="P319" i="76"/>
  <c r="S319" i="76"/>
  <c r="S311" i="76"/>
  <c r="P311" i="76"/>
  <c r="S194" i="76"/>
  <c r="P194" i="76"/>
  <c r="L230" i="76"/>
  <c r="O230" i="76"/>
  <c r="W340" i="76"/>
  <c r="T340" i="76"/>
  <c r="T307" i="76"/>
  <c r="W307" i="76"/>
  <c r="L325" i="76"/>
  <c r="O325" i="76"/>
  <c r="W216" i="76"/>
  <c r="T216" i="76"/>
  <c r="AA332" i="76"/>
  <c r="X332" i="76"/>
  <c r="S248" i="76"/>
  <c r="P248" i="76"/>
  <c r="P232" i="76"/>
  <c r="S232" i="76"/>
  <c r="T303" i="76"/>
  <c r="W303" i="76"/>
  <c r="P161" i="76"/>
  <c r="AU161" i="76" s="1"/>
  <c r="BA328" i="76"/>
  <c r="S199" i="76"/>
  <c r="P199" i="76"/>
  <c r="L331" i="76"/>
  <c r="O331" i="76"/>
  <c r="AV339" i="76"/>
  <c r="AU335" i="76"/>
  <c r="W224" i="76"/>
  <c r="T224" i="76"/>
  <c r="L202" i="76"/>
  <c r="O202" i="76"/>
  <c r="P338" i="76"/>
  <c r="S338" i="76"/>
  <c r="O253" i="76"/>
  <c r="S253" i="76" s="1"/>
  <c r="S285" i="76"/>
  <c r="P285" i="76"/>
  <c r="L210" i="76"/>
  <c r="O210" i="76"/>
  <c r="L270" i="76"/>
  <c r="O270" i="76"/>
  <c r="S212" i="76"/>
  <c r="P212" i="76"/>
  <c r="S297" i="76"/>
  <c r="P297" i="76"/>
  <c r="AB240" i="76"/>
  <c r="AE240" i="76"/>
  <c r="W227" i="76"/>
  <c r="T227" i="76"/>
  <c r="P254" i="76"/>
  <c r="S254" i="76"/>
  <c r="W213" i="76"/>
  <c r="T213" i="76"/>
  <c r="W286" i="76"/>
  <c r="T286" i="76"/>
  <c r="AA245" i="76"/>
  <c r="X245" i="76"/>
  <c r="P313" i="76"/>
  <c r="S313" i="76"/>
  <c r="AU328" i="76"/>
  <c r="S328" i="76"/>
  <c r="W328" i="76"/>
  <c r="W324" i="76"/>
  <c r="AA324" i="76" s="1"/>
  <c r="L330" i="76"/>
  <c r="O330" i="76"/>
  <c r="P281" i="76"/>
  <c r="S281" i="76"/>
  <c r="AU339" i="76"/>
  <c r="AV335" i="76"/>
  <c r="O237" i="76"/>
  <c r="P237" i="76"/>
  <c r="S237" i="76"/>
  <c r="W237" i="76" s="1"/>
  <c r="X237" i="76" s="1"/>
  <c r="T215" i="76"/>
  <c r="W215" i="76"/>
  <c r="L247" i="76"/>
  <c r="O247" i="76"/>
  <c r="S234" i="76"/>
  <c r="P234" i="76"/>
  <c r="P198" i="76"/>
  <c r="S198" i="76"/>
  <c r="P267" i="76"/>
  <c r="S267" i="76"/>
  <c r="O259" i="76"/>
  <c r="N259" i="76"/>
  <c r="L259" i="76"/>
  <c r="S288" i="76"/>
  <c r="P288" i="76"/>
  <c r="S235" i="76"/>
  <c r="P235" i="76"/>
  <c r="O258" i="76"/>
  <c r="L322" i="76"/>
  <c r="N322" i="76"/>
  <c r="O322" i="76"/>
  <c r="S322" i="76" s="1"/>
  <c r="T322" i="76" s="1"/>
  <c r="P336" i="76"/>
  <c r="S336" i="76"/>
  <c r="P294" i="76"/>
  <c r="S294" i="76"/>
  <c r="T238" i="76"/>
  <c r="W238" i="76"/>
  <c r="L269" i="76"/>
  <c r="AA321" i="76"/>
  <c r="X321" i="76"/>
  <c r="S275" i="76"/>
  <c r="P275" i="76"/>
  <c r="S257" i="76"/>
  <c r="P257" i="76"/>
  <c r="L186" i="76"/>
  <c r="O284" i="76"/>
  <c r="AX328" i="76"/>
  <c r="P239" i="76"/>
  <c r="S239" i="76"/>
  <c r="T239" i="76" s="1"/>
  <c r="L333" i="76"/>
  <c r="N333" i="76"/>
  <c r="O333" i="76"/>
  <c r="O264" i="76"/>
  <c r="P327" i="76"/>
  <c r="S327" i="76"/>
  <c r="K242" i="76"/>
  <c r="L242" i="76"/>
  <c r="N203" i="76"/>
  <c r="L203" i="76"/>
  <c r="O337" i="76"/>
  <c r="N337" i="76"/>
  <c r="L337" i="76"/>
  <c r="O302" i="76"/>
  <c r="S302" i="76" s="1"/>
  <c r="L260" i="76"/>
  <c r="O260" i="76"/>
  <c r="T261" i="76"/>
  <c r="W261" i="76"/>
  <c r="S241" i="76"/>
  <c r="P241" i="76"/>
  <c r="AI204" i="76"/>
  <c r="AF204" i="76"/>
  <c r="S271" i="76"/>
  <c r="R271" i="76"/>
  <c r="P271" i="76"/>
  <c r="S218" i="76"/>
  <c r="P218" i="76"/>
  <c r="AB315" i="76"/>
  <c r="AE315" i="76"/>
  <c r="AE289" i="76"/>
  <c r="AB289" i="76"/>
  <c r="L55" i="76"/>
  <c r="L49" i="76"/>
  <c r="L73" i="76"/>
  <c r="AT73" i="76"/>
  <c r="N48" i="76"/>
  <c r="L61" i="76"/>
  <c r="AT61" i="76"/>
  <c r="DH49" i="77"/>
  <c r="O49" i="76"/>
  <c r="P49" i="76"/>
  <c r="AT44" i="77"/>
  <c r="AT267" i="77"/>
  <c r="AT274" i="77"/>
  <c r="AT195" i="77"/>
  <c r="AT208" i="77"/>
  <c r="BU49" i="77"/>
  <c r="BT49" i="77"/>
  <c r="BS49" i="77"/>
  <c r="BR49" i="77"/>
  <c r="AT49" i="77"/>
  <c r="BV49" i="77"/>
  <c r="BR154" i="77"/>
  <c r="BU154" i="77"/>
  <c r="BS154" i="77"/>
  <c r="AT165" i="77"/>
  <c r="AT13" i="77"/>
  <c r="AT154" i="77"/>
  <c r="L159" i="76"/>
  <c r="AT159" i="76" s="1"/>
  <c r="N159" i="76"/>
  <c r="L101" i="76"/>
  <c r="AT101" i="76" s="1"/>
  <c r="L19" i="76"/>
  <c r="AT19" i="76"/>
  <c r="L82" i="76"/>
  <c r="T8" i="76"/>
  <c r="S133" i="76" s="1"/>
  <c r="BC131" i="76"/>
  <c r="BD131" i="76" s="1"/>
  <c r="AT55" i="77"/>
  <c r="AT174" i="77"/>
  <c r="AT326" i="77"/>
  <c r="AT204" i="77"/>
  <c r="AY82" i="77"/>
  <c r="DG82" i="77"/>
  <c r="DM82" i="77" s="1"/>
  <c r="AT116" i="77"/>
  <c r="AT129" i="77"/>
  <c r="AT65" i="77"/>
  <c r="AT289" i="77"/>
  <c r="AT246" i="77"/>
  <c r="AT199" i="77"/>
  <c r="CV199" i="77" s="1"/>
  <c r="H140" i="77"/>
  <c r="P8" i="76"/>
  <c r="O135" i="76"/>
  <c r="AT124" i="77"/>
  <c r="AT239" i="77"/>
  <c r="AT233" i="77"/>
  <c r="AT36" i="77"/>
  <c r="AT256" i="77"/>
  <c r="AT102" i="77"/>
  <c r="AT29" i="77"/>
  <c r="AT268" i="77"/>
  <c r="AT271" i="77"/>
  <c r="AT327" i="77"/>
  <c r="AT279" i="77"/>
  <c r="AT131" i="77"/>
  <c r="DG23" i="77"/>
  <c r="DM23" i="77" s="1"/>
  <c r="N121" i="76"/>
  <c r="L121" i="76"/>
  <c r="N28" i="76"/>
  <c r="AT113" i="77"/>
  <c r="L28" i="76"/>
  <c r="O104" i="76"/>
  <c r="P104" i="76" s="1"/>
  <c r="N123" i="76"/>
  <c r="L104" i="76"/>
  <c r="BC10" i="76"/>
  <c r="BD10" i="76" s="1"/>
  <c r="O80" i="76"/>
  <c r="BU114" i="77"/>
  <c r="BT114" i="77"/>
  <c r="BS114" i="77"/>
  <c r="BR114" i="77"/>
  <c r="BV114" i="77"/>
  <c r="AY114" i="77"/>
  <c r="DG114" i="77"/>
  <c r="AT166" i="77"/>
  <c r="AT110" i="77"/>
  <c r="AT194" i="77"/>
  <c r="AT111" i="77"/>
  <c r="CV111" i="77"/>
  <c r="N168" i="76"/>
  <c r="L168" i="76"/>
  <c r="L180" i="76"/>
  <c r="N180" i="76"/>
  <c r="AT293" i="77"/>
  <c r="AT171" i="77"/>
  <c r="AT81" i="77"/>
  <c r="AT314" i="77"/>
  <c r="AT193" i="77"/>
  <c r="AT244" i="77"/>
  <c r="AT11" i="77"/>
  <c r="AT222" i="77"/>
  <c r="N187" i="76"/>
  <c r="L187" i="76"/>
  <c r="AT232" i="77"/>
  <c r="AT91" i="77"/>
  <c r="AT201" i="77"/>
  <c r="AT224" i="77"/>
  <c r="N107" i="76"/>
  <c r="L107" i="76"/>
  <c r="AT107" i="76" s="1"/>
  <c r="N167" i="76"/>
  <c r="L167" i="76"/>
  <c r="AT281" i="77"/>
  <c r="AT299" i="77"/>
  <c r="AT278" i="77"/>
  <c r="AT231" i="77"/>
  <c r="AT291" i="77"/>
  <c r="N182" i="76"/>
  <c r="L182" i="76"/>
  <c r="AT248" i="77"/>
  <c r="O69" i="76"/>
  <c r="P69" i="76"/>
  <c r="L91" i="76"/>
  <c r="O91" i="76"/>
  <c r="R91" i="76"/>
  <c r="N69" i="76"/>
  <c r="O78" i="76"/>
  <c r="S78" i="76" s="1"/>
  <c r="N78" i="76"/>
  <c r="N27" i="76"/>
  <c r="AT92" i="77"/>
  <c r="CV92" i="77" s="1"/>
  <c r="L59" i="76"/>
  <c r="L27" i="76"/>
  <c r="AT27" i="76" s="1"/>
  <c r="O59" i="76"/>
  <c r="P59" i="76"/>
  <c r="L129" i="76"/>
  <c r="O141" i="76"/>
  <c r="R141" i="76" s="1"/>
  <c r="S141" i="76"/>
  <c r="O173" i="76"/>
  <c r="N173" i="76"/>
  <c r="O67" i="76"/>
  <c r="P67" i="76" s="1"/>
  <c r="L124" i="76"/>
  <c r="O124" i="76"/>
  <c r="P124" i="76"/>
  <c r="N67" i="76"/>
  <c r="N75" i="76"/>
  <c r="O75" i="76"/>
  <c r="P75" i="76"/>
  <c r="O129" i="76"/>
  <c r="S129" i="76"/>
  <c r="W129" i="76" s="1"/>
  <c r="O15" i="76"/>
  <c r="S15" i="76"/>
  <c r="V15" i="76" s="1"/>
  <c r="L98" i="76"/>
  <c r="DB48" i="77"/>
  <c r="DH48" i="77"/>
  <c r="DN48" i="77"/>
  <c r="DM48" i="77"/>
  <c r="DA48" i="77"/>
  <c r="N97" i="76"/>
  <c r="S140" i="76"/>
  <c r="W140" i="76"/>
  <c r="R140" i="76"/>
  <c r="N179" i="76"/>
  <c r="L114" i="76"/>
  <c r="L94" i="76"/>
  <c r="N94" i="76"/>
  <c r="O114" i="76"/>
  <c r="P114" i="76" s="1"/>
  <c r="N50" i="76"/>
  <c r="O50" i="76"/>
  <c r="P50" i="76"/>
  <c r="AT40" i="77"/>
  <c r="CV40" i="77" s="1"/>
  <c r="N34" i="76"/>
  <c r="W21" i="76"/>
  <c r="X21" i="76" s="1"/>
  <c r="N15" i="76"/>
  <c r="T21" i="76"/>
  <c r="O34" i="76"/>
  <c r="R34" i="76" s="1"/>
  <c r="P34" i="76"/>
  <c r="CZ40" i="77"/>
  <c r="DF40" i="77"/>
  <c r="N136" i="76"/>
  <c r="L95" i="76"/>
  <c r="AT95" i="76"/>
  <c r="AY40" i="77"/>
  <c r="DA40" i="77" s="1"/>
  <c r="O136" i="76"/>
  <c r="P136" i="76" s="1"/>
  <c r="L126" i="76"/>
  <c r="AT126" i="76" s="1"/>
  <c r="AT39" i="77"/>
  <c r="O126" i="76"/>
  <c r="O95" i="76"/>
  <c r="L99" i="76"/>
  <c r="N46" i="76"/>
  <c r="P31" i="76"/>
  <c r="T31" i="76"/>
  <c r="L127" i="76"/>
  <c r="O66" i="76"/>
  <c r="O40" i="76"/>
  <c r="R40" i="76" s="1"/>
  <c r="N138" i="76"/>
  <c r="N40" i="76"/>
  <c r="O118" i="76"/>
  <c r="N35" i="76"/>
  <c r="X54" i="76"/>
  <c r="AA54" i="76"/>
  <c r="AD54" i="76"/>
  <c r="L142" i="76"/>
  <c r="O70" i="76"/>
  <c r="L18" i="76"/>
  <c r="O119" i="76"/>
  <c r="P119" i="76"/>
  <c r="N66" i="76"/>
  <c r="T164" i="76"/>
  <c r="O79" i="76"/>
  <c r="L53" i="76"/>
  <c r="AT53" i="76" s="1"/>
  <c r="N113" i="76"/>
  <c r="V31" i="76"/>
  <c r="L46" i="76"/>
  <c r="AT46" i="76" s="1"/>
  <c r="L105" i="76"/>
  <c r="O142" i="76"/>
  <c r="R142" i="76"/>
  <c r="R31" i="76"/>
  <c r="O16" i="76"/>
  <c r="L111" i="76"/>
  <c r="L110" i="76"/>
  <c r="O105" i="76"/>
  <c r="P105" i="76"/>
  <c r="L176" i="76"/>
  <c r="L171" i="76"/>
  <c r="O96" i="76"/>
  <c r="S96" i="76" s="1"/>
  <c r="O113" i="76"/>
  <c r="O64" i="76"/>
  <c r="L79" i="76"/>
  <c r="R49" i="76"/>
  <c r="O176" i="76"/>
  <c r="R176" i="76" s="1"/>
  <c r="O110" i="76"/>
  <c r="S110" i="76"/>
  <c r="T110" i="76" s="1"/>
  <c r="O174" i="76"/>
  <c r="S174" i="76"/>
  <c r="W174" i="76"/>
  <c r="N115" i="76"/>
  <c r="L25" i="76"/>
  <c r="AT25" i="76" s="1"/>
  <c r="N188" i="76"/>
  <c r="L115" i="76"/>
  <c r="L70" i="76"/>
  <c r="AT70" i="76"/>
  <c r="L132" i="76"/>
  <c r="L84" i="76"/>
  <c r="O188" i="76"/>
  <c r="P188" i="76"/>
  <c r="O189" i="76"/>
  <c r="R189" i="76"/>
  <c r="N189" i="76"/>
  <c r="P10" i="76"/>
  <c r="O128" i="76"/>
  <c r="L138" i="76"/>
  <c r="N100" i="76"/>
  <c r="L83" i="76"/>
  <c r="AT83" i="76" s="1"/>
  <c r="L133" i="76"/>
  <c r="L81" i="76"/>
  <c r="O17" i="76"/>
  <c r="O83" i="76"/>
  <c r="R83" i="76" s="1"/>
  <c r="L58" i="76"/>
  <c r="AT58" i="76"/>
  <c r="N17" i="76"/>
  <c r="R10" i="76"/>
  <c r="N174" i="76"/>
  <c r="N64" i="76"/>
  <c r="O133" i="76"/>
  <c r="R133" i="76" s="1"/>
  <c r="N81" i="76"/>
  <c r="O111" i="76"/>
  <c r="S111" i="76"/>
  <c r="T111" i="76" s="1"/>
  <c r="O100" i="76"/>
  <c r="P100" i="76" s="1"/>
  <c r="AU100" i="76" s="1"/>
  <c r="R116" i="76"/>
  <c r="V166" i="76"/>
  <c r="L47" i="76"/>
  <c r="AT47" i="76" s="1"/>
  <c r="L74" i="76"/>
  <c r="L56" i="76"/>
  <c r="L88" i="76"/>
  <c r="N130" i="76"/>
  <c r="N23" i="76"/>
  <c r="L37" i="76"/>
  <c r="N68" i="76"/>
  <c r="O88" i="76"/>
  <c r="P88" i="76" s="1"/>
  <c r="O112" i="76"/>
  <c r="L130" i="76"/>
  <c r="AT130" i="76"/>
  <c r="O93" i="76"/>
  <c r="P93" i="76" s="1"/>
  <c r="S63" i="76"/>
  <c r="T63" i="76" s="1"/>
  <c r="R166" i="76"/>
  <c r="O23" i="76"/>
  <c r="R23" i="76" s="1"/>
  <c r="AT19" i="77"/>
  <c r="L68" i="76"/>
  <c r="N112" i="76"/>
  <c r="N37" i="76"/>
  <c r="O36" i="76"/>
  <c r="L118" i="76"/>
  <c r="AT118" i="76"/>
  <c r="O97" i="76"/>
  <c r="P97" i="76"/>
  <c r="L16" i="76"/>
  <c r="O171" i="76"/>
  <c r="L90" i="76"/>
  <c r="O60" i="76"/>
  <c r="L60" i="76"/>
  <c r="N33" i="76"/>
  <c r="N90" i="76"/>
  <c r="AR108" i="76"/>
  <c r="BC108" i="76"/>
  <c r="BD108" i="76"/>
  <c r="N170" i="76"/>
  <c r="T161" i="76"/>
  <c r="L125" i="76"/>
  <c r="O33" i="76"/>
  <c r="O58" i="76"/>
  <c r="P177" i="76"/>
  <c r="V161" i="76"/>
  <c r="S134" i="76"/>
  <c r="T134" i="76" s="1"/>
  <c r="N41" i="76"/>
  <c r="S177" i="76"/>
  <c r="W177" i="76"/>
  <c r="AA177" i="76" s="1"/>
  <c r="AD177" i="76" s="1"/>
  <c r="L128" i="76"/>
  <c r="N72" i="76"/>
  <c r="L26" i="76"/>
  <c r="N26" i="76"/>
  <c r="P63" i="76"/>
  <c r="N74" i="76"/>
  <c r="N89" i="76"/>
  <c r="N22" i="76"/>
  <c r="N85" i="76"/>
  <c r="N172" i="76"/>
  <c r="O172" i="76"/>
  <c r="S172" i="76"/>
  <c r="V172" i="76" s="1"/>
  <c r="AP108" i="76"/>
  <c r="AN108" i="76"/>
  <c r="O85" i="76"/>
  <c r="R85" i="76"/>
  <c r="O125" i="76"/>
  <c r="R125" i="76" s="1"/>
  <c r="O18" i="76"/>
  <c r="L170" i="76"/>
  <c r="AT170" i="76" s="1"/>
  <c r="L89" i="76"/>
  <c r="P11" i="76"/>
  <c r="L41" i="76"/>
  <c r="P41" i="76"/>
  <c r="R28" i="76"/>
  <c r="P28" i="76"/>
  <c r="N93" i="76"/>
  <c r="N169" i="76"/>
  <c r="R134" i="76"/>
  <c r="R11" i="76"/>
  <c r="O22" i="76"/>
  <c r="O25" i="76"/>
  <c r="O169" i="76"/>
  <c r="R169" i="76"/>
  <c r="P12" i="76"/>
  <c r="N139" i="76"/>
  <c r="L20" i="76"/>
  <c r="N20" i="76"/>
  <c r="L87" i="76"/>
  <c r="N87" i="76"/>
  <c r="O87" i="76"/>
  <c r="P87" i="76" s="1"/>
  <c r="P26" i="76"/>
  <c r="R26" i="76"/>
  <c r="V10" i="76"/>
  <c r="T10" i="76"/>
  <c r="N45" i="76"/>
  <c r="L45" i="76"/>
  <c r="AT45" i="76"/>
  <c r="O45" i="76"/>
  <c r="P45" i="76" s="1"/>
  <c r="AU45" i="76" s="1"/>
  <c r="L109" i="76"/>
  <c r="N109" i="76"/>
  <c r="O109" i="76"/>
  <c r="O117" i="76"/>
  <c r="N117" i="76"/>
  <c r="L117" i="76"/>
  <c r="AT117" i="76" s="1"/>
  <c r="L77" i="76"/>
  <c r="N77" i="76"/>
  <c r="O77" i="76"/>
  <c r="L62" i="76"/>
  <c r="N62" i="76"/>
  <c r="N76" i="76"/>
  <c r="L76" i="76"/>
  <c r="N51" i="76"/>
  <c r="L51" i="76"/>
  <c r="AT51" i="76" s="1"/>
  <c r="L185" i="76"/>
  <c r="N185" i="76"/>
  <c r="L135" i="76"/>
  <c r="AT135" i="76"/>
  <c r="N135" i="76"/>
  <c r="N30" i="76"/>
  <c r="L30" i="76"/>
  <c r="O30" i="76"/>
  <c r="R76" i="76"/>
  <c r="P76" i="76"/>
  <c r="S76" i="76"/>
  <c r="O185" i="76"/>
  <c r="O43" i="76"/>
  <c r="N43" i="76"/>
  <c r="L43" i="76"/>
  <c r="AT43" i="76"/>
  <c r="O120" i="76"/>
  <c r="N120" i="76"/>
  <c r="L120" i="76"/>
  <c r="AT120" i="76" s="1"/>
  <c r="L86" i="76"/>
  <c r="N86" i="76"/>
  <c r="O86" i="76"/>
  <c r="N92" i="76"/>
  <c r="O92" i="76"/>
  <c r="L92" i="76"/>
  <c r="P68" i="76"/>
  <c r="AU68" i="76" s="1"/>
  <c r="R68" i="76"/>
  <c r="N54" i="76"/>
  <c r="L54" i="76"/>
  <c r="O54" i="76"/>
  <c r="N122" i="76"/>
  <c r="O122" i="76"/>
  <c r="L122" i="76"/>
  <c r="L181" i="76"/>
  <c r="O181" i="76"/>
  <c r="N181" i="76"/>
  <c r="P81" i="76"/>
  <c r="R81" i="76"/>
  <c r="S81" i="76"/>
  <c r="Z31" i="76"/>
  <c r="X31" i="76"/>
  <c r="AA31" i="76"/>
  <c r="P138" i="76"/>
  <c r="R138" i="76"/>
  <c r="S138" i="76"/>
  <c r="T11" i="76"/>
  <c r="V11" i="76"/>
  <c r="R89" i="76"/>
  <c r="P89" i="76"/>
  <c r="O103" i="76"/>
  <c r="L103" i="76"/>
  <c r="N103" i="76"/>
  <c r="O14" i="76"/>
  <c r="L14" i="76"/>
  <c r="N14" i="76"/>
  <c r="O39" i="76"/>
  <c r="L39" i="76"/>
  <c r="AT39" i="76" s="1"/>
  <c r="N39" i="76"/>
  <c r="N137" i="76"/>
  <c r="L137" i="76"/>
  <c r="O137" i="76"/>
  <c r="P118" i="76"/>
  <c r="AU118" i="76"/>
  <c r="S296" i="76"/>
  <c r="W296" i="76" s="1"/>
  <c r="P296" i="76"/>
  <c r="R299" i="76"/>
  <c r="P299" i="76"/>
  <c r="S299" i="76"/>
  <c r="AA301" i="76"/>
  <c r="X301" i="76"/>
  <c r="P223" i="76"/>
  <c r="S223" i="76"/>
  <c r="P277" i="76"/>
  <c r="S277" i="76"/>
  <c r="W197" i="76"/>
  <c r="T197" i="76"/>
  <c r="P208" i="76"/>
  <c r="S208" i="76"/>
  <c r="S221" i="76"/>
  <c r="P221" i="76"/>
  <c r="S318" i="76"/>
  <c r="P318" i="76"/>
  <c r="R66" i="76"/>
  <c r="P274" i="76"/>
  <c r="S274" i="76"/>
  <c r="S278" i="76"/>
  <c r="W278" i="76" s="1"/>
  <c r="AA278" i="76" s="1"/>
  <c r="AE278" i="76" s="1"/>
  <c r="P278" i="76"/>
  <c r="X309" i="76"/>
  <c r="AA309" i="76"/>
  <c r="W207" i="76"/>
  <c r="T207" i="76"/>
  <c r="O242" i="76"/>
  <c r="X334" i="76"/>
  <c r="AA334" i="76"/>
  <c r="W233" i="76"/>
  <c r="T233" i="76"/>
  <c r="S206" i="76"/>
  <c r="P206" i="76"/>
  <c r="S262" i="76"/>
  <c r="P262" i="76"/>
  <c r="S298" i="76"/>
  <c r="P298" i="76"/>
  <c r="X308" i="76"/>
  <c r="AA308" i="76"/>
  <c r="AB272" i="76"/>
  <c r="AE272" i="76"/>
  <c r="AI272" i="76" s="1"/>
  <c r="AM272" i="76" s="1"/>
  <c r="S201" i="76"/>
  <c r="P201" i="76"/>
  <c r="P243" i="76"/>
  <c r="S243" i="76"/>
  <c r="P314" i="76"/>
  <c r="S314" i="76"/>
  <c r="T316" i="76"/>
  <c r="W316" i="76"/>
  <c r="S220" i="76"/>
  <c r="P290" i="76"/>
  <c r="R290" i="76"/>
  <c r="S290" i="76"/>
  <c r="P236" i="76"/>
  <c r="R236" i="76"/>
  <c r="S236" i="76"/>
  <c r="P282" i="76"/>
  <c r="S282" i="76"/>
  <c r="P273" i="76"/>
  <c r="S273" i="76"/>
  <c r="Z328" i="76"/>
  <c r="AA328" i="76"/>
  <c r="X328" i="76"/>
  <c r="P260" i="76"/>
  <c r="S260" i="76"/>
  <c r="S264" i="76"/>
  <c r="P264" i="76"/>
  <c r="W267" i="76"/>
  <c r="T267" i="76"/>
  <c r="S269" i="76"/>
  <c r="P269" i="76"/>
  <c r="T234" i="76"/>
  <c r="W234" i="76"/>
  <c r="AA234" i="76" s="1"/>
  <c r="AF240" i="76"/>
  <c r="AI240" i="76"/>
  <c r="T338" i="76"/>
  <c r="W338" i="76"/>
  <c r="P331" i="76"/>
  <c r="S331" i="76"/>
  <c r="W248" i="76"/>
  <c r="X248" i="76" s="1"/>
  <c r="T248" i="76"/>
  <c r="S230" i="76"/>
  <c r="P230" i="76"/>
  <c r="AA255" i="76"/>
  <c r="X255" i="76"/>
  <c r="S244" i="76"/>
  <c r="T244" i="76" s="1"/>
  <c r="P244" i="76"/>
  <c r="AB249" i="76"/>
  <c r="AE249" i="76"/>
  <c r="W218" i="76"/>
  <c r="T218" i="76"/>
  <c r="S284" i="76"/>
  <c r="P284" i="76"/>
  <c r="W288" i="76"/>
  <c r="AA288" i="76" s="1"/>
  <c r="T288" i="76"/>
  <c r="W297" i="76"/>
  <c r="T297" i="76"/>
  <c r="P253" i="76"/>
  <c r="W199" i="76"/>
  <c r="T199" i="76"/>
  <c r="T203" i="76"/>
  <c r="W203" i="76"/>
  <c r="V203" i="76"/>
  <c r="AA238" i="76"/>
  <c r="X238" i="76"/>
  <c r="X261" i="76"/>
  <c r="AA261" i="76"/>
  <c r="T327" i="76"/>
  <c r="W327" i="76"/>
  <c r="T257" i="76"/>
  <c r="W257" i="76"/>
  <c r="AE321" i="76"/>
  <c r="AB321" i="76"/>
  <c r="T235" i="76"/>
  <c r="W235" i="76"/>
  <c r="W198" i="76"/>
  <c r="T198" i="76"/>
  <c r="S247" i="76"/>
  <c r="P247" i="76"/>
  <c r="W281" i="76"/>
  <c r="T281" i="76"/>
  <c r="T212" i="76"/>
  <c r="W212" i="76"/>
  <c r="S270" i="76"/>
  <c r="P270" i="76"/>
  <c r="AA224" i="76"/>
  <c r="X224" i="76"/>
  <c r="X303" i="76"/>
  <c r="AA303" i="76"/>
  <c r="T232" i="76"/>
  <c r="W232" i="76"/>
  <c r="P325" i="76"/>
  <c r="S325" i="76"/>
  <c r="T311" i="76"/>
  <c r="W311" i="76"/>
  <c r="AA311" i="76" s="1"/>
  <c r="L339" i="76"/>
  <c r="O339" i="76"/>
  <c r="AB312" i="76"/>
  <c r="AE312" i="76"/>
  <c r="AI289" i="76"/>
  <c r="AF289" i="76"/>
  <c r="T275" i="76"/>
  <c r="W275" i="76"/>
  <c r="S258" i="76"/>
  <c r="P258" i="76"/>
  <c r="P330" i="76"/>
  <c r="S330" i="76"/>
  <c r="W313" i="76"/>
  <c r="AA313" i="76" s="1"/>
  <c r="T313" i="76"/>
  <c r="X227" i="76"/>
  <c r="AA227" i="76"/>
  <c r="P210" i="76"/>
  <c r="S210" i="76"/>
  <c r="W194" i="76"/>
  <c r="T194" i="76"/>
  <c r="S333" i="76"/>
  <c r="P333" i="76"/>
  <c r="R333" i="76"/>
  <c r="AA215" i="76"/>
  <c r="X215" i="76"/>
  <c r="AB245" i="76"/>
  <c r="AE245" i="76"/>
  <c r="P202" i="76"/>
  <c r="S202" i="76"/>
  <c r="V271" i="76"/>
  <c r="T271" i="76"/>
  <c r="W271" i="76"/>
  <c r="W241" i="76"/>
  <c r="T241" i="76"/>
  <c r="R337" i="76"/>
  <c r="S337" i="76"/>
  <c r="P337" i="76"/>
  <c r="W239" i="76"/>
  <c r="W294" i="76"/>
  <c r="T294" i="76"/>
  <c r="T336" i="76"/>
  <c r="W336" i="76"/>
  <c r="R259" i="76"/>
  <c r="P259" i="76"/>
  <c r="S259" i="76"/>
  <c r="V328" i="76"/>
  <c r="T328" i="76"/>
  <c r="X286" i="76"/>
  <c r="AA286" i="76"/>
  <c r="X213" i="76"/>
  <c r="AA213" i="76"/>
  <c r="T254" i="76"/>
  <c r="W254" i="76"/>
  <c r="W285" i="76"/>
  <c r="T285" i="76"/>
  <c r="AE332" i="76"/>
  <c r="AB332" i="76"/>
  <c r="AA216" i="76"/>
  <c r="X216" i="76"/>
  <c r="X340" i="76"/>
  <c r="AA340" i="76"/>
  <c r="T319" i="76"/>
  <c r="W319" i="76"/>
  <c r="R231" i="76"/>
  <c r="P231" i="76"/>
  <c r="S231" i="76"/>
  <c r="P205" i="76"/>
  <c r="S205" i="76"/>
  <c r="T211" i="76"/>
  <c r="W211" i="76"/>
  <c r="P209" i="76"/>
  <c r="S209" i="76"/>
  <c r="O37" i="76"/>
  <c r="P37" i="76"/>
  <c r="O121" i="76"/>
  <c r="P121" i="76" s="1"/>
  <c r="AU121" i="76" s="1"/>
  <c r="O94" i="76"/>
  <c r="P94" i="76" s="1"/>
  <c r="O74" i="76"/>
  <c r="O170" i="76"/>
  <c r="S170" i="76" s="1"/>
  <c r="R170" i="76"/>
  <c r="O46" i="76"/>
  <c r="R46" i="76" s="1"/>
  <c r="S104" i="76"/>
  <c r="P170" i="76"/>
  <c r="AU170" i="76" s="1"/>
  <c r="R104" i="76"/>
  <c r="AT114" i="77"/>
  <c r="P66" i="76"/>
  <c r="AU66" i="76" s="1"/>
  <c r="R80" i="76"/>
  <c r="R37" i="76"/>
  <c r="S37" i="76"/>
  <c r="T37" i="76" s="1"/>
  <c r="R75" i="76"/>
  <c r="P4" i="76"/>
  <c r="P2" i="76"/>
  <c r="P3" i="76"/>
  <c r="P5" i="76"/>
  <c r="O52" i="76"/>
  <c r="O187" i="76"/>
  <c r="O184" i="76"/>
  <c r="O163" i="76"/>
  <c r="O44" i="76"/>
  <c r="O32" i="76"/>
  <c r="O183" i="76"/>
  <c r="O165" i="76"/>
  <c r="O182" i="76"/>
  <c r="S182" i="76" s="1"/>
  <c r="O61" i="76"/>
  <c r="O131" i="76"/>
  <c r="O19" i="76"/>
  <c r="O168" i="76"/>
  <c r="O4" i="76"/>
  <c r="O167" i="76"/>
  <c r="S167" i="76" s="1"/>
  <c r="O186" i="76"/>
  <c r="O175" i="76"/>
  <c r="O71" i="76"/>
  <c r="O42" i="76"/>
  <c r="O162" i="76"/>
  <c r="O65" i="76"/>
  <c r="S65" i="76" s="1"/>
  <c r="V65" i="76" s="1"/>
  <c r="O178" i="76"/>
  <c r="O82" i="76"/>
  <c r="O5" i="76"/>
  <c r="O180" i="76"/>
  <c r="O107" i="76"/>
  <c r="O101" i="76"/>
  <c r="O106" i="76"/>
  <c r="O48" i="76"/>
  <c r="O159" i="76"/>
  <c r="O73" i="76"/>
  <c r="O90" i="76"/>
  <c r="O51" i="76"/>
  <c r="O130" i="76"/>
  <c r="O123" i="76"/>
  <c r="O20" i="76"/>
  <c r="O27" i="76"/>
  <c r="O62" i="76"/>
  <c r="R62" i="76" s="1"/>
  <c r="O115" i="76"/>
  <c r="R121" i="76"/>
  <c r="P91" i="76"/>
  <c r="R78" i="76"/>
  <c r="P78" i="76"/>
  <c r="R59" i="76"/>
  <c r="P141" i="76"/>
  <c r="S75" i="76"/>
  <c r="V75" i="76"/>
  <c r="R67" i="76"/>
  <c r="P129" i="76"/>
  <c r="R129" i="76"/>
  <c r="S124" i="76"/>
  <c r="T124" i="76" s="1"/>
  <c r="V124" i="76"/>
  <c r="R124" i="76"/>
  <c r="T140" i="76"/>
  <c r="R96" i="76"/>
  <c r="R50" i="76"/>
  <c r="AA21" i="76"/>
  <c r="AE21" i="76" s="1"/>
  <c r="Z21" i="76"/>
  <c r="S40" i="76"/>
  <c r="W40" i="76" s="1"/>
  <c r="V40" i="76"/>
  <c r="V140" i="76"/>
  <c r="S50" i="76"/>
  <c r="W50" i="76"/>
  <c r="X50" i="76"/>
  <c r="S114" i="76"/>
  <c r="V114" i="76"/>
  <c r="R114" i="76"/>
  <c r="R88" i="76"/>
  <c r="R136" i="76"/>
  <c r="P126" i="76"/>
  <c r="AU126" i="76" s="1"/>
  <c r="S119" i="76"/>
  <c r="V119" i="76"/>
  <c r="R99" i="76"/>
  <c r="DG40" i="77"/>
  <c r="R126" i="76"/>
  <c r="T172" i="76"/>
  <c r="R118" i="76"/>
  <c r="AE54" i="76"/>
  <c r="AF54" i="76"/>
  <c r="W111" i="76"/>
  <c r="AB54" i="76"/>
  <c r="W110" i="76"/>
  <c r="Z110" i="76"/>
  <c r="R110" i="76"/>
  <c r="P96" i="76"/>
  <c r="S88" i="76"/>
  <c r="P142" i="76"/>
  <c r="S189" i="76"/>
  <c r="V189" i="76"/>
  <c r="W166" i="76"/>
  <c r="Z166" i="76"/>
  <c r="P110" i="76"/>
  <c r="P111" i="76"/>
  <c r="P113" i="76"/>
  <c r="S142" i="76"/>
  <c r="P176" i="76"/>
  <c r="V111" i="76"/>
  <c r="R105" i="76"/>
  <c r="R111" i="76"/>
  <c r="P83" i="76"/>
  <c r="R128" i="76"/>
  <c r="R64" i="76"/>
  <c r="T166" i="76"/>
  <c r="P189" i="76"/>
  <c r="P64" i="76"/>
  <c r="T177" i="76"/>
  <c r="X177" i="76"/>
  <c r="P23" i="76"/>
  <c r="AU23" i="76" s="1"/>
  <c r="R100" i="76"/>
  <c r="R188" i="76"/>
  <c r="R113" i="76"/>
  <c r="T174" i="76"/>
  <c r="P174" i="76"/>
  <c r="V174" i="76"/>
  <c r="P58" i="76"/>
  <c r="AU58" i="76" s="1"/>
  <c r="S97" i="76"/>
  <c r="V97" i="76" s="1"/>
  <c r="R174" i="76"/>
  <c r="V110" i="76"/>
  <c r="V63" i="76"/>
  <c r="R171" i="76"/>
  <c r="P133" i="76"/>
  <c r="P172" i="76"/>
  <c r="R97" i="76"/>
  <c r="Z177" i="76"/>
  <c r="R172" i="76"/>
  <c r="R93" i="76"/>
  <c r="S93" i="76"/>
  <c r="T93" i="76"/>
  <c r="P18" i="76"/>
  <c r="AU18" i="76"/>
  <c r="P25" i="76"/>
  <c r="AU25" i="76"/>
  <c r="W63" i="76"/>
  <c r="X63" i="76" s="1"/>
  <c r="R18" i="76"/>
  <c r="P171" i="76"/>
  <c r="V177" i="76"/>
  <c r="R58" i="76"/>
  <c r="S85" i="76"/>
  <c r="V85" i="76" s="1"/>
  <c r="T85" i="76"/>
  <c r="P85" i="76"/>
  <c r="P169" i="76"/>
  <c r="R25" i="76"/>
  <c r="S169" i="76"/>
  <c r="P22" i="76"/>
  <c r="R22" i="76"/>
  <c r="T104" i="76"/>
  <c r="V104" i="76"/>
  <c r="R87" i="76"/>
  <c r="P43" i="76"/>
  <c r="AU43" i="76"/>
  <c r="R43" i="76"/>
  <c r="V76" i="76"/>
  <c r="T76" i="76"/>
  <c r="W76" i="76"/>
  <c r="R117" i="76"/>
  <c r="P117" i="76"/>
  <c r="AU117" i="76" s="1"/>
  <c r="R120" i="76"/>
  <c r="P120" i="76"/>
  <c r="AU120" i="76" s="1"/>
  <c r="R185" i="76"/>
  <c r="P185" i="76"/>
  <c r="P30" i="76"/>
  <c r="R30" i="76"/>
  <c r="R45" i="76"/>
  <c r="S77" i="76"/>
  <c r="P77" i="76"/>
  <c r="R77" i="76"/>
  <c r="R109" i="76"/>
  <c r="P109" i="76"/>
  <c r="P39" i="76"/>
  <c r="AU39" i="76" s="1"/>
  <c r="R39" i="76"/>
  <c r="W15" i="76"/>
  <c r="T15" i="76"/>
  <c r="P181" i="76"/>
  <c r="R181" i="76"/>
  <c r="V129" i="76"/>
  <c r="X140" i="76"/>
  <c r="AA140" i="76"/>
  <c r="Z140" i="76"/>
  <c r="R54" i="76"/>
  <c r="P54" i="76"/>
  <c r="V81" i="76"/>
  <c r="T81" i="76"/>
  <c r="W81" i="76"/>
  <c r="V78" i="76"/>
  <c r="T78" i="76"/>
  <c r="R122" i="76"/>
  <c r="P122" i="76"/>
  <c r="S122" i="76"/>
  <c r="S92" i="76"/>
  <c r="R92" i="76"/>
  <c r="P92" i="76"/>
  <c r="R86" i="76"/>
  <c r="S86" i="76"/>
  <c r="P86" i="76"/>
  <c r="R137" i="76"/>
  <c r="P137" i="76"/>
  <c r="S137" i="76"/>
  <c r="R14" i="76"/>
  <c r="P14" i="76"/>
  <c r="T170" i="76"/>
  <c r="V170" i="76"/>
  <c r="AD31" i="76"/>
  <c r="AB31" i="76"/>
  <c r="AE31" i="76"/>
  <c r="AH31" i="76" s="1"/>
  <c r="AE177" i="76"/>
  <c r="AB177" i="76"/>
  <c r="T273" i="76"/>
  <c r="W273" i="76"/>
  <c r="T236" i="76"/>
  <c r="W236" i="76"/>
  <c r="V236" i="76"/>
  <c r="T201" i="76"/>
  <c r="W201" i="76"/>
  <c r="X233" i="76"/>
  <c r="AA233" i="76"/>
  <c r="T318" i="76"/>
  <c r="W318" i="76"/>
  <c r="AE334" i="76"/>
  <c r="AI334" i="76" s="1"/>
  <c r="AB334" i="76"/>
  <c r="T223" i="76"/>
  <c r="W223" i="76"/>
  <c r="T282" i="76"/>
  <c r="W282" i="76"/>
  <c r="T298" i="76"/>
  <c r="W298" i="76"/>
  <c r="T206" i="76"/>
  <c r="W206" i="76"/>
  <c r="AA206" i="76" s="1"/>
  <c r="AB206" i="76" s="1"/>
  <c r="AB309" i="76"/>
  <c r="AE309" i="76"/>
  <c r="AI309" i="76" s="1"/>
  <c r="X197" i="76"/>
  <c r="AA197" i="76"/>
  <c r="AE301" i="76"/>
  <c r="AB301" i="76"/>
  <c r="V290" i="76"/>
  <c r="T290" i="76"/>
  <c r="W290" i="76"/>
  <c r="T314" i="76"/>
  <c r="W314" i="76"/>
  <c r="W243" i="76"/>
  <c r="T243" i="76"/>
  <c r="AE308" i="76"/>
  <c r="AB308" i="76"/>
  <c r="T278" i="76"/>
  <c r="W277" i="76"/>
  <c r="AA277" i="76" s="1"/>
  <c r="T277" i="76"/>
  <c r="V299" i="76"/>
  <c r="T299" i="76"/>
  <c r="W299" i="76"/>
  <c r="X319" i="76"/>
  <c r="AA319" i="76"/>
  <c r="AE319" i="76" s="1"/>
  <c r="AF319" i="76" s="1"/>
  <c r="AB227" i="76"/>
  <c r="AE227" i="76"/>
  <c r="AA232" i="76"/>
  <c r="X232" i="76"/>
  <c r="AB303" i="76"/>
  <c r="AE303" i="76"/>
  <c r="AF303" i="76" s="1"/>
  <c r="AB238" i="76"/>
  <c r="AE238" i="76"/>
  <c r="AF249" i="76"/>
  <c r="AI249" i="76"/>
  <c r="AJ240" i="76"/>
  <c r="AM240" i="76"/>
  <c r="X234" i="76"/>
  <c r="AA267" i="76"/>
  <c r="X267" i="76"/>
  <c r="W264" i="76"/>
  <c r="T264" i="76"/>
  <c r="W231" i="76"/>
  <c r="T231" i="76"/>
  <c r="V231" i="76"/>
  <c r="AE216" i="76"/>
  <c r="AB216" i="76"/>
  <c r="AB213" i="76"/>
  <c r="AE213" i="76"/>
  <c r="AI213" i="76" s="1"/>
  <c r="AM213" i="76" s="1"/>
  <c r="AQ213" i="76" s="1"/>
  <c r="X336" i="76"/>
  <c r="AA336" i="76"/>
  <c r="V337" i="76"/>
  <c r="W337" i="76"/>
  <c r="T337" i="76"/>
  <c r="AB215" i="76"/>
  <c r="AE215" i="76"/>
  <c r="AA194" i="76"/>
  <c r="X194" i="76"/>
  <c r="X313" i="76"/>
  <c r="W258" i="76"/>
  <c r="T258" i="76"/>
  <c r="AI312" i="76"/>
  <c r="AF312" i="76"/>
  <c r="X311" i="76"/>
  <c r="T247" i="76"/>
  <c r="W247" i="76"/>
  <c r="AF321" i="76"/>
  <c r="AI321" i="76"/>
  <c r="AM321" i="76" s="1"/>
  <c r="AQ321" i="76" s="1"/>
  <c r="AR321" i="76" s="1"/>
  <c r="X288" i="76"/>
  <c r="T284" i="76"/>
  <c r="W284" i="76"/>
  <c r="AE255" i="76"/>
  <c r="AB255" i="76"/>
  <c r="W260" i="76"/>
  <c r="T260" i="76"/>
  <c r="T209" i="76"/>
  <c r="W209" i="76"/>
  <c r="AA209" i="76" s="1"/>
  <c r="AB340" i="76"/>
  <c r="AE340" i="76"/>
  <c r="V259" i="76"/>
  <c r="W259" i="76"/>
  <c r="T259" i="76"/>
  <c r="X241" i="76"/>
  <c r="AA241" i="76"/>
  <c r="T333" i="76"/>
  <c r="V333" i="76"/>
  <c r="W333" i="76"/>
  <c r="Z333" i="76" s="1"/>
  <c r="W210" i="76"/>
  <c r="T210" i="76"/>
  <c r="W330" i="76"/>
  <c r="T330" i="76"/>
  <c r="AA275" i="76"/>
  <c r="X275" i="76"/>
  <c r="X327" i="76"/>
  <c r="AA327" i="76"/>
  <c r="X338" i="76"/>
  <c r="AA338" i="76"/>
  <c r="AE338" i="76" s="1"/>
  <c r="T269" i="76"/>
  <c r="W269" i="76"/>
  <c r="T205" i="76"/>
  <c r="W205" i="76"/>
  <c r="AA285" i="76"/>
  <c r="X285" i="76"/>
  <c r="AA254" i="76"/>
  <c r="X254" i="76"/>
  <c r="AB286" i="76"/>
  <c r="AE286" i="76"/>
  <c r="X239" i="76"/>
  <c r="AA239" i="76"/>
  <c r="Z271" i="76"/>
  <c r="AA271" i="76"/>
  <c r="X271" i="76"/>
  <c r="P339" i="76"/>
  <c r="S339" i="76"/>
  <c r="T339" i="76" s="1"/>
  <c r="AE224" i="76"/>
  <c r="AB224" i="76"/>
  <c r="X281" i="76"/>
  <c r="AA281" i="76"/>
  <c r="AA198" i="76"/>
  <c r="X198" i="76"/>
  <c r="X199" i="76"/>
  <c r="AA199" i="76"/>
  <c r="X297" i="76"/>
  <c r="AA297" i="76"/>
  <c r="X218" i="76"/>
  <c r="AA218" i="76"/>
  <c r="W230" i="76"/>
  <c r="T230" i="76"/>
  <c r="P46" i="76"/>
  <c r="P74" i="76"/>
  <c r="R74" i="76"/>
  <c r="V37" i="76"/>
  <c r="W37" i="76"/>
  <c r="AA37" i="76"/>
  <c r="AB37" i="76"/>
  <c r="P115" i="76"/>
  <c r="R123" i="76"/>
  <c r="P123" i="76"/>
  <c r="AU123" i="76" s="1"/>
  <c r="R73" i="76"/>
  <c r="P73" i="76"/>
  <c r="R101" i="76"/>
  <c r="P101" i="76"/>
  <c r="AU101" i="76" s="1"/>
  <c r="P42" i="76"/>
  <c r="AU42" i="76"/>
  <c r="R42" i="76"/>
  <c r="P167" i="76"/>
  <c r="R19" i="76"/>
  <c r="P19" i="76"/>
  <c r="AU19" i="76" s="1"/>
  <c r="P187" i="76"/>
  <c r="R187" i="76"/>
  <c r="P62" i="76"/>
  <c r="P130" i="76"/>
  <c r="AU130" i="76" s="1"/>
  <c r="P159" i="76"/>
  <c r="S159" i="76"/>
  <c r="R159" i="76"/>
  <c r="P107" i="76"/>
  <c r="AU107" i="76" s="1"/>
  <c r="R107" i="76"/>
  <c r="R71" i="76"/>
  <c r="S71" i="76"/>
  <c r="P71" i="76"/>
  <c r="P131" i="76"/>
  <c r="R131" i="76"/>
  <c r="P165" i="76"/>
  <c r="AU165" i="76" s="1"/>
  <c r="R165" i="76"/>
  <c r="R52" i="76"/>
  <c r="P52" i="76"/>
  <c r="R27" i="76"/>
  <c r="P27" i="76"/>
  <c r="AU27" i="76" s="1"/>
  <c r="R51" i="76"/>
  <c r="P51" i="76"/>
  <c r="AU51" i="76"/>
  <c r="R180" i="76"/>
  <c r="P180" i="76"/>
  <c r="P65" i="76"/>
  <c r="R175" i="76"/>
  <c r="P175" i="76"/>
  <c r="P183" i="76"/>
  <c r="AU183" i="76" s="1"/>
  <c r="R183" i="76"/>
  <c r="P163" i="76"/>
  <c r="R20" i="76"/>
  <c r="P20" i="76"/>
  <c r="R90" i="76"/>
  <c r="P90" i="76"/>
  <c r="AU90" i="76" s="1"/>
  <c r="P162" i="76"/>
  <c r="AU162" i="76"/>
  <c r="R162" i="76"/>
  <c r="S162" i="76"/>
  <c r="S186" i="76"/>
  <c r="R168" i="76"/>
  <c r="P168" i="76"/>
  <c r="R32" i="76"/>
  <c r="P32" i="76"/>
  <c r="P184" i="76"/>
  <c r="W75" i="76"/>
  <c r="AA75" i="76"/>
  <c r="AE75" i="76"/>
  <c r="T75" i="76"/>
  <c r="AB21" i="76"/>
  <c r="AD21" i="76"/>
  <c r="AI54" i="76"/>
  <c r="AM54" i="76" s="1"/>
  <c r="T119" i="76"/>
  <c r="T50" i="76"/>
  <c r="V50" i="76"/>
  <c r="T40" i="76"/>
  <c r="Z50" i="76"/>
  <c r="AA50" i="76"/>
  <c r="AD50" i="76" s="1"/>
  <c r="T189" i="76"/>
  <c r="W189" i="76"/>
  <c r="AA189" i="76" s="1"/>
  <c r="AH54" i="76"/>
  <c r="W97" i="76"/>
  <c r="X97" i="76"/>
  <c r="W119" i="76"/>
  <c r="AA119" i="76"/>
  <c r="T88" i="76"/>
  <c r="V88" i="76"/>
  <c r="T97" i="76"/>
  <c r="Z63" i="76"/>
  <c r="W93" i="76"/>
  <c r="AA93" i="76"/>
  <c r="V93" i="76"/>
  <c r="AA63" i="76"/>
  <c r="AD63" i="76"/>
  <c r="W85" i="76"/>
  <c r="V169" i="76"/>
  <c r="T169" i="76"/>
  <c r="AA76" i="76"/>
  <c r="Z76" i="76"/>
  <c r="X76" i="76"/>
  <c r="T77" i="76"/>
  <c r="AI21" i="76"/>
  <c r="X81" i="76"/>
  <c r="Z81" i="76"/>
  <c r="AA81" i="76"/>
  <c r="AE37" i="76"/>
  <c r="W137" i="76"/>
  <c r="AA137" i="76" s="1"/>
  <c r="V137" i="76"/>
  <c r="T137" i="76"/>
  <c r="X15" i="76"/>
  <c r="AA15" i="76"/>
  <c r="Z15" i="76"/>
  <c r="W86" i="76"/>
  <c r="V86" i="76"/>
  <c r="T86" i="76"/>
  <c r="T92" i="76"/>
  <c r="V92" i="76"/>
  <c r="X314" i="76"/>
  <c r="AA314" i="76"/>
  <c r="AA290" i="76"/>
  <c r="Z290" i="76"/>
  <c r="X290" i="76"/>
  <c r="AI301" i="76"/>
  <c r="AF301" i="76"/>
  <c r="AF334" i="76"/>
  <c r="X201" i="76"/>
  <c r="AA201" i="76"/>
  <c r="AA299" i="76"/>
  <c r="X299" i="76"/>
  <c r="Z299" i="76"/>
  <c r="AB197" i="76"/>
  <c r="AE197" i="76"/>
  <c r="AI197" i="76" s="1"/>
  <c r="AJ197" i="76" s="1"/>
  <c r="AF309" i="76"/>
  <c r="X298" i="76"/>
  <c r="AA298" i="76"/>
  <c r="AA223" i="76"/>
  <c r="X223" i="76"/>
  <c r="AA318" i="76"/>
  <c r="X318" i="76"/>
  <c r="X278" i="76"/>
  <c r="X277" i="76"/>
  <c r="AF308" i="76"/>
  <c r="AI308" i="76"/>
  <c r="X206" i="76"/>
  <c r="X282" i="76"/>
  <c r="AA282" i="76"/>
  <c r="X273" i="76"/>
  <c r="AA273" i="76"/>
  <c r="X230" i="76"/>
  <c r="AA230" i="76"/>
  <c r="AE230" i="76" s="1"/>
  <c r="AE198" i="76"/>
  <c r="AB198" i="76"/>
  <c r="AB239" i="76"/>
  <c r="AE239" i="76"/>
  <c r="AE327" i="76"/>
  <c r="AI327" i="76" s="1"/>
  <c r="AJ327" i="76" s="1"/>
  <c r="AB327" i="76"/>
  <c r="AI255" i="76"/>
  <c r="AF255" i="76"/>
  <c r="AB194" i="76"/>
  <c r="AE194" i="76"/>
  <c r="Z337" i="76"/>
  <c r="X337" i="76"/>
  <c r="AA337" i="76"/>
  <c r="AE336" i="76"/>
  <c r="AB336" i="76"/>
  <c r="AE267" i="76"/>
  <c r="AB267" i="76"/>
  <c r="AI227" i="76"/>
  <c r="AF227" i="76"/>
  <c r="AE297" i="76"/>
  <c r="AB297" i="76"/>
  <c r="AB281" i="76"/>
  <c r="AE281" i="76"/>
  <c r="AB241" i="76"/>
  <c r="AE241" i="76"/>
  <c r="AI241" i="76" s="1"/>
  <c r="AJ241" i="76" s="1"/>
  <c r="AI340" i="76"/>
  <c r="AF340" i="76"/>
  <c r="X284" i="76"/>
  <c r="AA284" i="76"/>
  <c r="AB284" i="76" s="1"/>
  <c r="AJ321" i="76"/>
  <c r="AF215" i="76"/>
  <c r="AI215" i="76"/>
  <c r="AQ240" i="76"/>
  <c r="AR240" i="76" s="1"/>
  <c r="AN240" i="76"/>
  <c r="AB232" i="76"/>
  <c r="AE232" i="76"/>
  <c r="W339" i="76"/>
  <c r="AF286" i="76"/>
  <c r="AI286" i="76"/>
  <c r="AB338" i="76"/>
  <c r="AA260" i="76"/>
  <c r="X260" i="76"/>
  <c r="AM312" i="76"/>
  <c r="AN312" i="76" s="1"/>
  <c r="AJ312" i="76"/>
  <c r="X258" i="76"/>
  <c r="AA258" i="76"/>
  <c r="AA231" i="76"/>
  <c r="AB231" i="76" s="1"/>
  <c r="AA264" i="76"/>
  <c r="X264" i="76"/>
  <c r="AI303" i="76"/>
  <c r="AB199" i="76"/>
  <c r="AE199" i="76"/>
  <c r="AE285" i="76"/>
  <c r="AB285" i="76"/>
  <c r="X269" i="76"/>
  <c r="AA269" i="76"/>
  <c r="X330" i="76"/>
  <c r="AA330" i="76"/>
  <c r="X210" i="76"/>
  <c r="AA210" i="76"/>
  <c r="AE210" i="76" s="1"/>
  <c r="X209" i="76"/>
  <c r="AF216" i="76"/>
  <c r="AI216" i="76"/>
  <c r="AD37" i="76"/>
  <c r="Z37" i="76"/>
  <c r="X37" i="76"/>
  <c r="T71" i="76"/>
  <c r="V71" i="76"/>
  <c r="V162" i="76"/>
  <c r="T65" i="76"/>
  <c r="V159" i="76"/>
  <c r="T159" i="76"/>
  <c r="W159" i="76"/>
  <c r="X75" i="76"/>
  <c r="Z75" i="76"/>
  <c r="AB75" i="76"/>
  <c r="AD75" i="76"/>
  <c r="AL54" i="76"/>
  <c r="AJ54" i="76"/>
  <c r="AB50" i="76"/>
  <c r="AE50" i="76"/>
  <c r="AH50" i="76" s="1"/>
  <c r="X189" i="76"/>
  <c r="Z189" i="76"/>
  <c r="X119" i="76"/>
  <c r="Z97" i="76"/>
  <c r="Z93" i="76"/>
  <c r="AA97" i="76"/>
  <c r="AE97" i="76"/>
  <c r="X93" i="76"/>
  <c r="AE63" i="76"/>
  <c r="AH63" i="76"/>
  <c r="AB63" i="76"/>
  <c r="AP54" i="76"/>
  <c r="AB76" i="76"/>
  <c r="AD76" i="76"/>
  <c r="AE76" i="76"/>
  <c r="AD189" i="76"/>
  <c r="AE93" i="76"/>
  <c r="AD93" i="76"/>
  <c r="AB93" i="76"/>
  <c r="X137" i="76"/>
  <c r="Z137" i="76"/>
  <c r="AF37" i="76"/>
  <c r="AI37" i="76"/>
  <c r="AJ37" i="76" s="1"/>
  <c r="AH37" i="76"/>
  <c r="AA86" i="76"/>
  <c r="Z86" i="76"/>
  <c r="X86" i="76"/>
  <c r="AE273" i="76"/>
  <c r="AB273" i="76"/>
  <c r="AE282" i="76"/>
  <c r="AB282" i="76"/>
  <c r="AJ308" i="76"/>
  <c r="AM308" i="76"/>
  <c r="AE298" i="76"/>
  <c r="AB298" i="76"/>
  <c r="AB314" i="76"/>
  <c r="AE314" i="76"/>
  <c r="AI314" i="76" s="1"/>
  <c r="AM314" i="76" s="1"/>
  <c r="AE206" i="76"/>
  <c r="AF206" i="76" s="1"/>
  <c r="AJ309" i="76"/>
  <c r="AM309" i="76"/>
  <c r="AE299" i="76"/>
  <c r="AH299" i="76" s="1"/>
  <c r="AB299" i="76"/>
  <c r="AD299" i="76"/>
  <c r="AJ334" i="76"/>
  <c r="AM334" i="76"/>
  <c r="AN334" i="76" s="1"/>
  <c r="AB223" i="76"/>
  <c r="AE223" i="76"/>
  <c r="AI223" i="76" s="1"/>
  <c r="AM223" i="76" s="1"/>
  <c r="AN223" i="76" s="1"/>
  <c r="AE201" i="76"/>
  <c r="AB201" i="76"/>
  <c r="AB290" i="76"/>
  <c r="AE290" i="76"/>
  <c r="AD290" i="76"/>
  <c r="AE264" i="76"/>
  <c r="AB264" i="76"/>
  <c r="AB258" i="76"/>
  <c r="AE258" i="76"/>
  <c r="AF258" i="76" s="1"/>
  <c r="AM340" i="76"/>
  <c r="AJ340" i="76"/>
  <c r="AF241" i="76"/>
  <c r="AI281" i="76"/>
  <c r="AF281" i="76"/>
  <c r="AF267" i="76"/>
  <c r="AI267" i="76"/>
  <c r="AJ267" i="76" s="1"/>
  <c r="AF336" i="76"/>
  <c r="AI336" i="76"/>
  <c r="AI194" i="76"/>
  <c r="AM194" i="76" s="1"/>
  <c r="AF194" i="76"/>
  <c r="AB230" i="76"/>
  <c r="AB269" i="76"/>
  <c r="AE269" i="76"/>
  <c r="AF269" i="76" s="1"/>
  <c r="AJ286" i="76"/>
  <c r="AM286" i="76"/>
  <c r="AE330" i="76"/>
  <c r="AB330" i="76"/>
  <c r="AI285" i="76"/>
  <c r="AF285" i="76"/>
  <c r="AF199" i="76"/>
  <c r="AI199" i="76"/>
  <c r="AE284" i="76"/>
  <c r="AF284" i="76" s="1"/>
  <c r="AE337" i="76"/>
  <c r="AF232" i="76"/>
  <c r="AI232" i="76"/>
  <c r="AE209" i="76"/>
  <c r="AI209" i="76" s="1"/>
  <c r="AB209" i="76"/>
  <c r="AB210" i="76"/>
  <c r="AQ312" i="76"/>
  <c r="AR312" i="76" s="1"/>
  <c r="AB260" i="76"/>
  <c r="AE260" i="76"/>
  <c r="AM215" i="76"/>
  <c r="AJ215" i="76"/>
  <c r="AN321" i="76"/>
  <c r="AI297" i="76"/>
  <c r="AF297" i="76"/>
  <c r="AF239" i="76"/>
  <c r="AI239" i="76"/>
  <c r="AI198" i="76"/>
  <c r="AF198" i="76"/>
  <c r="Z159" i="76"/>
  <c r="X159" i="76"/>
  <c r="AA159" i="76"/>
  <c r="AF50" i="76"/>
  <c r="AI50" i="76"/>
  <c r="AJ50" i="76" s="1"/>
  <c r="AF63" i="76"/>
  <c r="AI63" i="76"/>
  <c r="AJ63" i="76"/>
  <c r="AF76" i="76"/>
  <c r="AI76" i="76"/>
  <c r="AH76" i="76"/>
  <c r="AI97" i="76"/>
  <c r="AF93" i="76"/>
  <c r="AI93" i="76"/>
  <c r="AM93" i="76" s="1"/>
  <c r="AP93" i="76" s="1"/>
  <c r="AH93" i="76"/>
  <c r="AI299" i="76"/>
  <c r="AJ299" i="76" s="1"/>
  <c r="AF299" i="76"/>
  <c r="AI278" i="76"/>
  <c r="AJ278" i="76" s="1"/>
  <c r="AF278" i="76"/>
  <c r="AF298" i="76"/>
  <c r="AI298" i="76"/>
  <c r="AQ308" i="76"/>
  <c r="AR308" i="76" s="1"/>
  <c r="AN308" i="76"/>
  <c r="AI201" i="76"/>
  <c r="AJ201" i="76" s="1"/>
  <c r="AF201" i="76"/>
  <c r="AF282" i="76"/>
  <c r="AI282" i="76"/>
  <c r="AJ282" i="76" s="1"/>
  <c r="AF223" i="76"/>
  <c r="AF314" i="76"/>
  <c r="AF273" i="76"/>
  <c r="AI273" i="76"/>
  <c r="AM273" i="76" s="1"/>
  <c r="AI260" i="76"/>
  <c r="AF260" i="76"/>
  <c r="AF210" i="76"/>
  <c r="AI210" i="76"/>
  <c r="AJ210" i="76" s="1"/>
  <c r="AI284" i="76"/>
  <c r="AR213" i="76"/>
  <c r="AM199" i="76"/>
  <c r="AJ199" i="76"/>
  <c r="AI258" i="76"/>
  <c r="AM258" i="76" s="1"/>
  <c r="AN258" i="76" s="1"/>
  <c r="AM297" i="76"/>
  <c r="AQ297" i="76" s="1"/>
  <c r="AJ297" i="76"/>
  <c r="AQ340" i="76"/>
  <c r="AR340" i="76" s="1"/>
  <c r="AN340" i="76"/>
  <c r="AI330" i="76"/>
  <c r="AF330" i="76"/>
  <c r="AJ194" i="76"/>
  <c r="AM241" i="76"/>
  <c r="AQ241" i="76" s="1"/>
  <c r="AR241" i="76" s="1"/>
  <c r="AJ198" i="76"/>
  <c r="AM198" i="76"/>
  <c r="AN198" i="76" s="1"/>
  <c r="AQ215" i="76"/>
  <c r="AR215" i="76" s="1"/>
  <c r="AN215" i="76"/>
  <c r="AF209" i="76"/>
  <c r="AM232" i="76"/>
  <c r="AJ232" i="76"/>
  <c r="AJ285" i="76"/>
  <c r="AM285" i="76"/>
  <c r="AQ285" i="76" s="1"/>
  <c r="AI269" i="76"/>
  <c r="AJ269" i="76" s="1"/>
  <c r="AJ336" i="76"/>
  <c r="AM336" i="76"/>
  <c r="AM281" i="76"/>
  <c r="AQ281" i="76" s="1"/>
  <c r="AJ281" i="76"/>
  <c r="AI264" i="76"/>
  <c r="AF264" i="76"/>
  <c r="AD159" i="76"/>
  <c r="AB159" i="76"/>
  <c r="AE159" i="76"/>
  <c r="AH159" i="76" s="1"/>
  <c r="AL50" i="76"/>
  <c r="AM50" i="76"/>
  <c r="AQ50" i="76" s="1"/>
  <c r="BC50" i="76" s="1"/>
  <c r="BD50" i="76" s="1"/>
  <c r="AL63" i="76"/>
  <c r="AM63" i="76"/>
  <c r="AN63" i="76"/>
  <c r="AL76" i="76"/>
  <c r="AM76" i="76"/>
  <c r="AJ76" i="76"/>
  <c r="AJ97" i="76"/>
  <c r="AJ93" i="76"/>
  <c r="AL93" i="76"/>
  <c r="AJ314" i="76"/>
  <c r="AM282" i="76"/>
  <c r="AM299" i="76"/>
  <c r="AQ299" i="76" s="1"/>
  <c r="AM298" i="76"/>
  <c r="AQ298" i="76" s="1"/>
  <c r="AJ298" i="76"/>
  <c r="AJ273" i="76"/>
  <c r="AJ223" i="76"/>
  <c r="AM201" i="76"/>
  <c r="AQ201" i="76" s="1"/>
  <c r="AM278" i="76"/>
  <c r="AN278" i="76" s="1"/>
  <c r="AJ330" i="76"/>
  <c r="AM330" i="76"/>
  <c r="AR297" i="76"/>
  <c r="AN199" i="76"/>
  <c r="AQ199" i="76"/>
  <c r="AR199" i="76"/>
  <c r="AJ284" i="76"/>
  <c r="AM284" i="76"/>
  <c r="AN284" i="76" s="1"/>
  <c r="AM260" i="76"/>
  <c r="AN260" i="76" s="1"/>
  <c r="AJ260" i="76"/>
  <c r="AJ264" i="76"/>
  <c r="AM264" i="76"/>
  <c r="AN264" i="76" s="1"/>
  <c r="AM209" i="76"/>
  <c r="AJ209" i="76"/>
  <c r="AR281" i="76"/>
  <c r="AN281" i="76"/>
  <c r="AQ336" i="76"/>
  <c r="AR336" i="76" s="1"/>
  <c r="AN336" i="76"/>
  <c r="AR285" i="76"/>
  <c r="AN285" i="76"/>
  <c r="AQ232" i="76"/>
  <c r="AR232" i="76" s="1"/>
  <c r="AN232" i="76"/>
  <c r="AN194" i="76"/>
  <c r="AQ194" i="76"/>
  <c r="AQ63" i="76"/>
  <c r="AR63" i="76"/>
  <c r="AP63" i="76"/>
  <c r="AN76" i="76"/>
  <c r="AP76" i="76"/>
  <c r="AQ76" i="76"/>
  <c r="BC76" i="76" s="1"/>
  <c r="BD76" i="76" s="1"/>
  <c r="AN93" i="76"/>
  <c r="AQ93" i="76"/>
  <c r="AR93" i="76" s="1"/>
  <c r="AN201" i="76"/>
  <c r="AR201" i="76"/>
  <c r="AN299" i="76"/>
  <c r="AP299" i="76"/>
  <c r="AQ223" i="76"/>
  <c r="AR223" i="76"/>
  <c r="AQ273" i="76"/>
  <c r="AR273" i="76" s="1"/>
  <c r="AN273" i="76"/>
  <c r="AN298" i="76"/>
  <c r="AR298" i="76"/>
  <c r="AR194" i="76"/>
  <c r="BC194" i="76"/>
  <c r="BD194" i="76" s="1"/>
  <c r="AN330" i="76"/>
  <c r="AQ330" i="76"/>
  <c r="AR330" i="76" s="1"/>
  <c r="AQ264" i="76"/>
  <c r="AR264" i="76" s="1"/>
  <c r="AQ209" i="76"/>
  <c r="AR209" i="76" s="1"/>
  <c r="AN209" i="76"/>
  <c r="AQ260" i="76"/>
  <c r="AR260" i="76"/>
  <c r="AQ284" i="76"/>
  <c r="AR284" i="76" s="1"/>
  <c r="AR76" i="76"/>
  <c r="AR299" i="76" l="1"/>
  <c r="BC299" i="76"/>
  <c r="BD299" i="76" s="1"/>
  <c r="W133" i="76"/>
  <c r="V133" i="76"/>
  <c r="T133" i="76"/>
  <c r="AE324" i="76"/>
  <c r="AB324" i="76"/>
  <c r="AE137" i="76"/>
  <c r="AD137" i="76"/>
  <c r="AB137" i="76"/>
  <c r="AJ258" i="76"/>
  <c r="AN213" i="76"/>
  <c r="AF337" i="76"/>
  <c r="AI337" i="76"/>
  <c r="AQ286" i="76"/>
  <c r="AR286" i="76" s="1"/>
  <c r="AN286" i="76"/>
  <c r="AN309" i="76"/>
  <c r="AQ309" i="76"/>
  <c r="AR309" i="76" s="1"/>
  <c r="AF213" i="76"/>
  <c r="AJ227" i="76"/>
  <c r="AM227" i="76"/>
  <c r="AD337" i="76"/>
  <c r="AB337" i="76"/>
  <c r="AM249" i="76"/>
  <c r="AJ249" i="76"/>
  <c r="S30" i="76"/>
  <c r="V142" i="76"/>
  <c r="W142" i="76"/>
  <c r="T142" i="76"/>
  <c r="S44" i="76"/>
  <c r="R44" i="76"/>
  <c r="T325" i="76"/>
  <c r="W325" i="76"/>
  <c r="T262" i="76"/>
  <c r="W262" i="76"/>
  <c r="S58" i="76"/>
  <c r="T253" i="76"/>
  <c r="W253" i="76"/>
  <c r="AQ282" i="76"/>
  <c r="AR282" i="76" s="1"/>
  <c r="AN282" i="76"/>
  <c r="AA333" i="76"/>
  <c r="X333" i="76"/>
  <c r="T122" i="76"/>
  <c r="W122" i="76"/>
  <c r="Z111" i="76"/>
  <c r="AA111" i="76"/>
  <c r="AB313" i="76"/>
  <c r="AE313" i="76"/>
  <c r="AQ272" i="76"/>
  <c r="AR272" i="76" s="1"/>
  <c r="AN272" i="76"/>
  <c r="V138" i="76"/>
  <c r="T138" i="76"/>
  <c r="W138" i="76"/>
  <c r="S125" i="76"/>
  <c r="P125" i="76"/>
  <c r="S28" i="76"/>
  <c r="S113" i="76"/>
  <c r="S59" i="76"/>
  <c r="S67" i="76"/>
  <c r="S46" i="76"/>
  <c r="S171" i="76"/>
  <c r="S105" i="76"/>
  <c r="S185" i="76"/>
  <c r="S14" i="76"/>
  <c r="S73" i="76"/>
  <c r="S20" i="76"/>
  <c r="S32" i="76"/>
  <c r="S117" i="76"/>
  <c r="S120" i="76"/>
  <c r="S74" i="76"/>
  <c r="T4" i="76"/>
  <c r="T2" i="76"/>
  <c r="T3" i="76"/>
  <c r="T5" i="76"/>
  <c r="S19" i="76"/>
  <c r="S42" i="76"/>
  <c r="S90" i="76"/>
  <c r="S22" i="76"/>
  <c r="S109" i="76"/>
  <c r="S181" i="76"/>
  <c r="S187" i="76"/>
  <c r="S165" i="76"/>
  <c r="S180" i="76"/>
  <c r="S183" i="76"/>
  <c r="S168" i="76"/>
  <c r="S39" i="76"/>
  <c r="S66" i="76"/>
  <c r="S64" i="76"/>
  <c r="S26" i="76"/>
  <c r="S101" i="76"/>
  <c r="S27" i="76"/>
  <c r="S91" i="76"/>
  <c r="S118" i="76"/>
  <c r="S25" i="76"/>
  <c r="S131" i="76"/>
  <c r="S175" i="76"/>
  <c r="S43" i="76"/>
  <c r="S23" i="76"/>
  <c r="S136" i="76"/>
  <c r="S116" i="76"/>
  <c r="S52" i="76"/>
  <c r="S4" i="76"/>
  <c r="S173" i="76"/>
  <c r="S176" i="76"/>
  <c r="S83" i="76"/>
  <c r="AP50" i="76"/>
  <c r="AN297" i="76"/>
  <c r="AI290" i="76"/>
  <c r="AF290" i="76"/>
  <c r="AH290" i="76"/>
  <c r="AB278" i="76"/>
  <c r="AQ314" i="76"/>
  <c r="AR314" i="76" s="1"/>
  <c r="AN314" i="76"/>
  <c r="AB319" i="76"/>
  <c r="AI230" i="76"/>
  <c r="AF230" i="76"/>
  <c r="AA85" i="76"/>
  <c r="X85" i="76"/>
  <c r="Z85" i="76"/>
  <c r="X111" i="76"/>
  <c r="AH75" i="76"/>
  <c r="AI75" i="76"/>
  <c r="AF75" i="76"/>
  <c r="T162" i="76"/>
  <c r="R167" i="76"/>
  <c r="AB218" i="76"/>
  <c r="AE218" i="76"/>
  <c r="AF238" i="76"/>
  <c r="AI238" i="76"/>
  <c r="AF272" i="76"/>
  <c r="S34" i="76"/>
  <c r="Z40" i="76"/>
  <c r="AA40" i="76"/>
  <c r="X40" i="76"/>
  <c r="AE288" i="76"/>
  <c r="AB288" i="76"/>
  <c r="AJ239" i="76"/>
  <c r="AM239" i="76"/>
  <c r="AD86" i="76"/>
  <c r="AE86" i="76"/>
  <c r="AB86" i="76"/>
  <c r="AJ303" i="76"/>
  <c r="AM303" i="76"/>
  <c r="AD15" i="76"/>
  <c r="AE15" i="76"/>
  <c r="AB15" i="76"/>
  <c r="S62" i="76"/>
  <c r="AE271" i="76"/>
  <c r="AD271" i="76"/>
  <c r="AB254" i="76"/>
  <c r="AE254" i="76"/>
  <c r="AI338" i="76"/>
  <c r="AF338" i="76"/>
  <c r="S61" i="76"/>
  <c r="P61" i="76"/>
  <c r="AU61" i="76" s="1"/>
  <c r="S89" i="76"/>
  <c r="AA211" i="76"/>
  <c r="X211" i="76"/>
  <c r="R60" i="76"/>
  <c r="P60" i="76"/>
  <c r="S60" i="76"/>
  <c r="P36" i="76"/>
  <c r="S36" i="76"/>
  <c r="S56" i="76"/>
  <c r="P56" i="76"/>
  <c r="DA17" i="77"/>
  <c r="DG17" i="77"/>
  <c r="DM17" i="77" s="1"/>
  <c r="N13" i="76"/>
  <c r="L13" i="76"/>
  <c r="AT13" i="76" s="1"/>
  <c r="L292" i="76"/>
  <c r="O292" i="76"/>
  <c r="K251" i="76"/>
  <c r="H251" i="76"/>
  <c r="P300" i="76"/>
  <c r="S300" i="76"/>
  <c r="X268" i="76"/>
  <c r="Z268" i="76"/>
  <c r="AA268" i="76"/>
  <c r="AM210" i="76"/>
  <c r="AR50" i="76"/>
  <c r="AI159" i="76"/>
  <c r="AN241" i="76"/>
  <c r="AQ198" i="76"/>
  <c r="AR198" i="76" s="1"/>
  <c r="AM269" i="76"/>
  <c r="AJ213" i="76"/>
  <c r="AJ272" i="76"/>
  <c r="AD81" i="76"/>
  <c r="AB81" i="76"/>
  <c r="AE81" i="76"/>
  <c r="AL21" i="76"/>
  <c r="AM21" i="76"/>
  <c r="AJ21" i="76"/>
  <c r="AB189" i="76"/>
  <c r="AE189" i="76"/>
  <c r="AH177" i="76"/>
  <c r="AF177" i="76"/>
  <c r="S48" i="76"/>
  <c r="R48" i="76"/>
  <c r="V167" i="76"/>
  <c r="W167" i="76"/>
  <c r="T167" i="76"/>
  <c r="T182" i="76"/>
  <c r="AV182" i="76" s="1"/>
  <c r="V182" i="76"/>
  <c r="S49" i="76"/>
  <c r="X324" i="76"/>
  <c r="X235" i="76"/>
  <c r="AA235" i="76"/>
  <c r="AE261" i="76"/>
  <c r="AB261" i="76"/>
  <c r="S188" i="76"/>
  <c r="AQ278" i="76"/>
  <c r="AR278" i="76" s="1"/>
  <c r="AL299" i="76"/>
  <c r="AM197" i="76"/>
  <c r="AQ334" i="76"/>
  <c r="AR334" i="76" s="1"/>
  <c r="AL97" i="76"/>
  <c r="AM97" i="76"/>
  <c r="AF327" i="76"/>
  <c r="AF197" i="76"/>
  <c r="X339" i="76"/>
  <c r="AA339" i="76"/>
  <c r="AB318" i="76"/>
  <c r="AE318" i="76"/>
  <c r="AE119" i="76"/>
  <c r="AB119" i="76"/>
  <c r="AN54" i="76"/>
  <c r="AQ54" i="76"/>
  <c r="AR54" i="76" s="1"/>
  <c r="R182" i="76"/>
  <c r="P48" i="76"/>
  <c r="AI31" i="76"/>
  <c r="AF31" i="76"/>
  <c r="S123" i="76"/>
  <c r="R106" i="76"/>
  <c r="P106" i="76"/>
  <c r="AU106" i="76" s="1"/>
  <c r="S106" i="76"/>
  <c r="P178" i="76"/>
  <c r="R178" i="76"/>
  <c r="S178" i="76"/>
  <c r="S94" i="76"/>
  <c r="S128" i="76"/>
  <c r="P128" i="76"/>
  <c r="P16" i="76"/>
  <c r="S16" i="76"/>
  <c r="R16" i="76"/>
  <c r="W302" i="76"/>
  <c r="T302" i="76"/>
  <c r="V322" i="76"/>
  <c r="W322" i="76"/>
  <c r="AF159" i="76"/>
  <c r="AM267" i="76"/>
  <c r="AQ258" i="76"/>
  <c r="AR258" i="76" s="1"/>
  <c r="AM327" i="76"/>
  <c r="AL37" i="76"/>
  <c r="AI319" i="76"/>
  <c r="AB271" i="76"/>
  <c r="AJ301" i="76"/>
  <c r="AM301" i="76"/>
  <c r="P182" i="76"/>
  <c r="P44" i="76"/>
  <c r="AU44" i="76" s="1"/>
  <c r="AA205" i="76"/>
  <c r="X205" i="76"/>
  <c r="AA236" i="76"/>
  <c r="Z236" i="76"/>
  <c r="X236" i="76"/>
  <c r="AE140" i="76"/>
  <c r="AB140" i="76"/>
  <c r="AD140" i="76"/>
  <c r="R130" i="76"/>
  <c r="S130" i="76"/>
  <c r="X294" i="76"/>
  <c r="AA294" i="76"/>
  <c r="S45" i="76"/>
  <c r="AF315" i="76"/>
  <c r="AI315" i="76"/>
  <c r="AJ204" i="76"/>
  <c r="AM204" i="76"/>
  <c r="R82" i="76"/>
  <c r="P82" i="76"/>
  <c r="AN50" i="76"/>
  <c r="AH337" i="76"/>
  <c r="AI206" i="76"/>
  <c r="AM37" i="76"/>
  <c r="AH97" i="76"/>
  <c r="AF97" i="76"/>
  <c r="AE231" i="76"/>
  <c r="AD231" i="76"/>
  <c r="AM255" i="76"/>
  <c r="AJ255" i="76"/>
  <c r="V122" i="76"/>
  <c r="R61" i="76"/>
  <c r="S82" i="76"/>
  <c r="AA248" i="76"/>
  <c r="AI224" i="76"/>
  <c r="AF224" i="76"/>
  <c r="X247" i="76"/>
  <c r="AA247" i="76"/>
  <c r="X231" i="76"/>
  <c r="Z231" i="76"/>
  <c r="S87" i="76"/>
  <c r="S51" i="76"/>
  <c r="O13" i="76"/>
  <c r="P242" i="76"/>
  <c r="S242" i="76"/>
  <c r="T221" i="76"/>
  <c r="W221" i="76"/>
  <c r="R112" i="76"/>
  <c r="S112" i="76"/>
  <c r="P112" i="76"/>
  <c r="W141" i="76"/>
  <c r="T141" i="76"/>
  <c r="V141" i="76"/>
  <c r="W114" i="76"/>
  <c r="T114" i="76"/>
  <c r="R115" i="76"/>
  <c r="S115" i="76"/>
  <c r="S107" i="76"/>
  <c r="S163" i="76"/>
  <c r="AI332" i="76"/>
  <c r="AF332" i="76"/>
  <c r="AJ289" i="76"/>
  <c r="AM289" i="76"/>
  <c r="P302" i="76"/>
  <c r="AB328" i="76"/>
  <c r="AD328" i="76"/>
  <c r="W208" i="76"/>
  <c r="T208" i="76"/>
  <c r="X296" i="76"/>
  <c r="AA296" i="76"/>
  <c r="S33" i="76"/>
  <c r="R33" i="76"/>
  <c r="P33" i="76"/>
  <c r="R17" i="76"/>
  <c r="S17" i="76"/>
  <c r="P17" i="76"/>
  <c r="R38" i="76"/>
  <c r="S135" i="76"/>
  <c r="R135" i="76"/>
  <c r="P135" i="76"/>
  <c r="AU135" i="76" s="1"/>
  <c r="S2" i="76"/>
  <c r="H217" i="76"/>
  <c r="K217" i="76"/>
  <c r="AI217" i="70"/>
  <c r="AF217" i="70"/>
  <c r="AQ193" i="70"/>
  <c r="AR193" i="70" s="1"/>
  <c r="AN193" i="70"/>
  <c r="AJ227" i="70"/>
  <c r="AM227" i="70"/>
  <c r="Z55" i="70"/>
  <c r="X55" i="70"/>
  <c r="AW55" i="70" s="1"/>
  <c r="AD97" i="76"/>
  <c r="AB97" i="76"/>
  <c r="V186" i="76"/>
  <c r="T186" i="76"/>
  <c r="W186" i="76"/>
  <c r="W244" i="76"/>
  <c r="AE328" i="76"/>
  <c r="AB275" i="76"/>
  <c r="AE275" i="76"/>
  <c r="AB277" i="76"/>
  <c r="AE277" i="76"/>
  <c r="AA243" i="76"/>
  <c r="X243" i="76"/>
  <c r="AE233" i="76"/>
  <c r="AB233" i="76"/>
  <c r="T129" i="76"/>
  <c r="V77" i="76"/>
  <c r="W77" i="76"/>
  <c r="V134" i="76"/>
  <c r="AF21" i="76"/>
  <c r="AH21" i="76"/>
  <c r="R184" i="76"/>
  <c r="S184" i="76"/>
  <c r="AA237" i="76"/>
  <c r="AE234" i="76"/>
  <c r="AB234" i="76"/>
  <c r="AA207" i="76"/>
  <c r="X207" i="76"/>
  <c r="T274" i="76"/>
  <c r="W274" i="76"/>
  <c r="S103" i="76"/>
  <c r="P103" i="76"/>
  <c r="R103" i="76"/>
  <c r="T96" i="76"/>
  <c r="W96" i="76"/>
  <c r="V96" i="76"/>
  <c r="R173" i="76"/>
  <c r="P173" i="76"/>
  <c r="S80" i="76"/>
  <c r="P80" i="76"/>
  <c r="AU80" i="76" s="1"/>
  <c r="O139" i="76"/>
  <c r="L139" i="76"/>
  <c r="W65" i="76"/>
  <c r="AM216" i="76"/>
  <c r="AJ216" i="76"/>
  <c r="T296" i="76"/>
  <c r="AA166" i="76"/>
  <c r="X166" i="76"/>
  <c r="P40" i="76"/>
  <c r="S121" i="76"/>
  <c r="W202" i="76"/>
  <c r="T202" i="76"/>
  <c r="W270" i="76"/>
  <c r="T270" i="76"/>
  <c r="X257" i="76"/>
  <c r="AA257" i="76"/>
  <c r="Z203" i="76"/>
  <c r="X203" i="76"/>
  <c r="AA203" i="76"/>
  <c r="W331" i="76"/>
  <c r="T331" i="76"/>
  <c r="W134" i="76"/>
  <c r="S100" i="76"/>
  <c r="R69" i="76"/>
  <c r="S69" i="76"/>
  <c r="X307" i="76"/>
  <c r="AA307" i="76"/>
  <c r="W295" i="76"/>
  <c r="T295" i="76"/>
  <c r="AT127" i="77"/>
  <c r="X212" i="76"/>
  <c r="AA212" i="76"/>
  <c r="W220" i="76"/>
  <c r="T220" i="76"/>
  <c r="R70" i="76"/>
  <c r="P70" i="76"/>
  <c r="AU70" i="76" s="1"/>
  <c r="S70" i="76"/>
  <c r="S293" i="76"/>
  <c r="P293" i="76"/>
  <c r="T41" i="76"/>
  <c r="R163" i="76"/>
  <c r="R65" i="76"/>
  <c r="AA259" i="76"/>
  <c r="X259" i="76"/>
  <c r="Z259" i="76"/>
  <c r="V41" i="76"/>
  <c r="X110" i="76"/>
  <c r="AA110" i="76"/>
  <c r="S5" i="76"/>
  <c r="R186" i="76"/>
  <c r="P186" i="76"/>
  <c r="AF245" i="76"/>
  <c r="AI245" i="76"/>
  <c r="AE311" i="76"/>
  <c r="AB311" i="76"/>
  <c r="X316" i="76"/>
  <c r="AA316" i="76"/>
  <c r="R41" i="76"/>
  <c r="R95" i="76"/>
  <c r="P95" i="76"/>
  <c r="AU95" i="76" s="1"/>
  <c r="S95" i="76"/>
  <c r="P15" i="76"/>
  <c r="R15" i="76"/>
  <c r="T237" i="76"/>
  <c r="S38" i="76"/>
  <c r="P99" i="76"/>
  <c r="S99" i="76"/>
  <c r="Z174" i="76"/>
  <c r="AA174" i="76"/>
  <c r="X174" i="76"/>
  <c r="R79" i="76"/>
  <c r="S79" i="76"/>
  <c r="P79" i="76"/>
  <c r="S126" i="76"/>
  <c r="Z129" i="76"/>
  <c r="AA129" i="76"/>
  <c r="X129" i="76"/>
  <c r="R322" i="76"/>
  <c r="P322" i="76"/>
  <c r="V12" i="76"/>
  <c r="W12" i="76"/>
  <c r="T12" i="76"/>
  <c r="S68" i="76"/>
  <c r="N29" i="76"/>
  <c r="O29" i="76"/>
  <c r="S18" i="76"/>
  <c r="N84" i="76"/>
  <c r="O84" i="76"/>
  <c r="AQ195" i="70"/>
  <c r="AR195" i="70" s="1"/>
  <c r="AN195" i="70"/>
  <c r="AP72" i="70"/>
  <c r="AN72" i="70"/>
  <c r="AQ72" i="70"/>
  <c r="W287" i="76"/>
  <c r="T287" i="76"/>
  <c r="H226" i="76"/>
  <c r="K226" i="76"/>
  <c r="S196" i="76"/>
  <c r="P196" i="76"/>
  <c r="AM200" i="70"/>
  <c r="AJ200" i="70"/>
  <c r="AT241" i="77"/>
  <c r="AT297" i="77"/>
  <c r="H228" i="76"/>
  <c r="K228" i="76"/>
  <c r="S246" i="76"/>
  <c r="P246" i="76"/>
  <c r="AI215" i="70"/>
  <c r="AF215" i="70"/>
  <c r="S200" i="76"/>
  <c r="P200" i="76"/>
  <c r="T329" i="76"/>
  <c r="W329" i="76"/>
  <c r="R94" i="76"/>
  <c r="O98" i="76"/>
  <c r="O179" i="76"/>
  <c r="O127" i="76"/>
  <c r="O53" i="76"/>
  <c r="O35" i="76"/>
  <c r="O132" i="76"/>
  <c r="O47" i="76"/>
  <c r="O72" i="76"/>
  <c r="P166" i="76"/>
  <c r="N96" i="76"/>
  <c r="N24" i="76"/>
  <c r="O24" i="76"/>
  <c r="N141" i="76"/>
  <c r="AT99" i="77"/>
  <c r="L80" i="76"/>
  <c r="AT80" i="76" s="1"/>
  <c r="N80" i="76"/>
  <c r="AT123" i="77"/>
  <c r="CV123" i="77" s="1"/>
  <c r="AB320" i="76"/>
  <c r="AE320" i="76"/>
  <c r="AE152" i="70"/>
  <c r="AB152" i="70"/>
  <c r="O305" i="76"/>
  <c r="L305" i="76"/>
  <c r="AI174" i="70"/>
  <c r="AF174" i="70"/>
  <c r="H335" i="76"/>
  <c r="K335" i="76"/>
  <c r="AN191" i="70"/>
  <c r="AQ191" i="70"/>
  <c r="AR191" i="70" s="1"/>
  <c r="BC43" i="70"/>
  <c r="BE43" i="70" s="1"/>
  <c r="AR43" i="70"/>
  <c r="AM16" i="70"/>
  <c r="AL16" i="70"/>
  <c r="AJ16" i="70"/>
  <c r="AA165" i="70"/>
  <c r="X165" i="70"/>
  <c r="AQ114" i="70"/>
  <c r="AR114" i="70" s="1"/>
  <c r="AN114" i="70"/>
  <c r="L57" i="76"/>
  <c r="O57" i="76"/>
  <c r="O225" i="76"/>
  <c r="L225" i="76"/>
  <c r="AQ128" i="70"/>
  <c r="AR128" i="70" s="1"/>
  <c r="AN128" i="70"/>
  <c r="AM184" i="70"/>
  <c r="AJ184" i="70"/>
  <c r="AE263" i="76"/>
  <c r="AB263" i="76"/>
  <c r="AE125" i="70"/>
  <c r="AB125" i="70"/>
  <c r="H283" i="76"/>
  <c r="K283" i="76"/>
  <c r="L304" i="76"/>
  <c r="O304" i="76"/>
  <c r="W214" i="76"/>
  <c r="T214" i="76"/>
  <c r="AQ117" i="70"/>
  <c r="AR117" i="70" s="1"/>
  <c r="AN117" i="70"/>
  <c r="AE205" i="70"/>
  <c r="AB205" i="70"/>
  <c r="AF179" i="70"/>
  <c r="AI179" i="70"/>
  <c r="AN164" i="70"/>
  <c r="AQ164" i="70"/>
  <c r="AR164" i="70" s="1"/>
  <c r="S222" i="76"/>
  <c r="P222" i="76"/>
  <c r="X13" i="70"/>
  <c r="AA13" i="70"/>
  <c r="H193" i="76"/>
  <c r="K193" i="76"/>
  <c r="AJ191" i="70"/>
  <c r="AE40" i="70"/>
  <c r="AE142" i="70"/>
  <c r="AR11" i="70"/>
  <c r="AB179" i="70"/>
  <c r="AQ39" i="70"/>
  <c r="T71" i="70"/>
  <c r="AJ110" i="70"/>
  <c r="AM110" i="70"/>
  <c r="AE172" i="70"/>
  <c r="AB172" i="70"/>
  <c r="T41" i="70"/>
  <c r="AV41" i="70" s="1"/>
  <c r="W41" i="70"/>
  <c r="W130" i="70"/>
  <c r="T130" i="70"/>
  <c r="T131" i="70"/>
  <c r="W131" i="70"/>
  <c r="T211" i="70"/>
  <c r="W211" i="70"/>
  <c r="AY26" i="77"/>
  <c r="DG26" i="77" s="1"/>
  <c r="BS284" i="77"/>
  <c r="AT284" i="77" s="1"/>
  <c r="BU284" i="77"/>
  <c r="L266" i="76"/>
  <c r="O266" i="76"/>
  <c r="BT197" i="77"/>
  <c r="AT197" i="77" s="1"/>
  <c r="BS107" i="77"/>
  <c r="AT107" i="77" s="1"/>
  <c r="BT107" i="77"/>
  <c r="W326" i="76"/>
  <c r="P329" i="76"/>
  <c r="K306" i="76"/>
  <c r="S256" i="76"/>
  <c r="AP32" i="70"/>
  <c r="AB40" i="70"/>
  <c r="AE155" i="70"/>
  <c r="AQ104" i="70"/>
  <c r="AR104" i="70" s="1"/>
  <c r="AI74" i="70"/>
  <c r="AJ164" i="70"/>
  <c r="V26" i="70"/>
  <c r="S66" i="70"/>
  <c r="AF200" i="70"/>
  <c r="S280" i="76"/>
  <c r="K229" i="76"/>
  <c r="W156" i="70"/>
  <c r="AA178" i="70"/>
  <c r="AE150" i="70"/>
  <c r="V41" i="70"/>
  <c r="AJ107" i="70"/>
  <c r="AL79" i="70"/>
  <c r="AJ79" i="70"/>
  <c r="AE224" i="70"/>
  <c r="AB224" i="70"/>
  <c r="AB54" i="70"/>
  <c r="AD54" i="70"/>
  <c r="AB53" i="70"/>
  <c r="AE53" i="70"/>
  <c r="AB111" i="70"/>
  <c r="AE111" i="70"/>
  <c r="AT76" i="77"/>
  <c r="BR283" i="77"/>
  <c r="BV283" i="77"/>
  <c r="BR280" i="77"/>
  <c r="AT280" i="77" s="1"/>
  <c r="BT280" i="77"/>
  <c r="W175" i="70"/>
  <c r="T175" i="70"/>
  <c r="DG45" i="77"/>
  <c r="DM45" i="77" s="1"/>
  <c r="N178" i="76"/>
  <c r="O310" i="76"/>
  <c r="AQ32" i="70"/>
  <c r="AL72" i="70"/>
  <c r="AF72" i="70"/>
  <c r="AF74" i="70"/>
  <c r="X195" i="70"/>
  <c r="W26" i="70"/>
  <c r="P66" i="70"/>
  <c r="AU66" i="70" s="1"/>
  <c r="AI12" i="70"/>
  <c r="W276" i="76"/>
  <c r="L320" i="76"/>
  <c r="AA220" i="70"/>
  <c r="T13" i="70"/>
  <c r="K291" i="76"/>
  <c r="BV211" i="77"/>
  <c r="AT211" i="77" s="1"/>
  <c r="AA232" i="70"/>
  <c r="AA57" i="70"/>
  <c r="Z57" i="70"/>
  <c r="AJ114" i="70"/>
  <c r="AH15" i="70"/>
  <c r="AI15" i="70"/>
  <c r="AY156" i="77"/>
  <c r="DG156" i="77" s="1"/>
  <c r="BT311" i="77"/>
  <c r="AT311" i="77" s="1"/>
  <c r="BU311" i="77"/>
  <c r="BU198" i="77"/>
  <c r="BS198" i="77"/>
  <c r="AT198" i="77" s="1"/>
  <c r="BU263" i="77"/>
  <c r="BV263" i="77"/>
  <c r="BR263" i="77"/>
  <c r="O195" i="76"/>
  <c r="N195" i="76"/>
  <c r="T106" i="70"/>
  <c r="W106" i="70"/>
  <c r="AJ195" i="70"/>
  <c r="Z63" i="70"/>
  <c r="AN121" i="70"/>
  <c r="AH16" i="70"/>
  <c r="AQ158" i="70"/>
  <c r="AR158" i="70" s="1"/>
  <c r="AQ159" i="70"/>
  <c r="AR159" i="70" s="1"/>
  <c r="T63" i="70"/>
  <c r="V268" i="76"/>
  <c r="AE151" i="70"/>
  <c r="AQ213" i="70"/>
  <c r="AR213" i="70" s="1"/>
  <c r="AH12" i="70"/>
  <c r="O279" i="76"/>
  <c r="AF80" i="70"/>
  <c r="AP79" i="70"/>
  <c r="AA185" i="70"/>
  <c r="AM189" i="70"/>
  <c r="AI118" i="70"/>
  <c r="AF118" i="70"/>
  <c r="AI173" i="70"/>
  <c r="AF173" i="70"/>
  <c r="AB102" i="70"/>
  <c r="AE102" i="70"/>
  <c r="Z69" i="70"/>
  <c r="BS333" i="77"/>
  <c r="BR333" i="77"/>
  <c r="AT333" i="77" s="1"/>
  <c r="S209" i="70"/>
  <c r="P209" i="70"/>
  <c r="BR21" i="77"/>
  <c r="AT21" i="77" s="1"/>
  <c r="BT21" i="77"/>
  <c r="AY152" i="77"/>
  <c r="DG152" i="77" s="1"/>
  <c r="J271" i="76"/>
  <c r="H271" i="76"/>
  <c r="AA201" i="70"/>
  <c r="X201" i="70"/>
  <c r="BR188" i="77"/>
  <c r="AT188" i="77" s="1"/>
  <c r="BU188" i="77"/>
  <c r="AJ117" i="70"/>
  <c r="AJ128" i="70"/>
  <c r="AP43" i="70"/>
  <c r="AF16" i="70"/>
  <c r="AI103" i="70"/>
  <c r="AE186" i="70"/>
  <c r="AE216" i="70"/>
  <c r="V63" i="70"/>
  <c r="X155" i="70"/>
  <c r="AB16" i="70"/>
  <c r="AJ159" i="70"/>
  <c r="T165" i="70"/>
  <c r="AE119" i="70"/>
  <c r="AA52" i="70"/>
  <c r="X186" i="70"/>
  <c r="AM207" i="70"/>
  <c r="AI80" i="70"/>
  <c r="T59" i="70"/>
  <c r="R21" i="70"/>
  <c r="L245" i="76"/>
  <c r="W62" i="70"/>
  <c r="AQ79" i="70"/>
  <c r="AR79" i="70" s="1"/>
  <c r="AI147" i="70"/>
  <c r="AB14" i="70"/>
  <c r="AE14" i="70"/>
  <c r="AB181" i="70"/>
  <c r="AE127" i="70"/>
  <c r="AB127" i="70"/>
  <c r="AI160" i="70"/>
  <c r="AF160" i="70"/>
  <c r="DG98" i="77"/>
  <c r="DA98" i="77"/>
  <c r="W235" i="70"/>
  <c r="T235" i="70"/>
  <c r="S25" i="70"/>
  <c r="R25" i="70"/>
  <c r="W17" i="70"/>
  <c r="V17" i="70"/>
  <c r="BU77" i="77"/>
  <c r="BS77" i="77"/>
  <c r="BR77" i="77"/>
  <c r="BV77" i="77"/>
  <c r="BV104" i="77"/>
  <c r="BR104" i="77"/>
  <c r="BS104" i="77"/>
  <c r="BT104" i="77"/>
  <c r="BV247" i="77"/>
  <c r="BU247" i="77"/>
  <c r="BS247" i="77"/>
  <c r="BR247" i="77"/>
  <c r="H323" i="76"/>
  <c r="K323" i="76"/>
  <c r="H219" i="76"/>
  <c r="K219" i="76"/>
  <c r="H250" i="76"/>
  <c r="K250" i="76"/>
  <c r="AE48" i="70"/>
  <c r="X48" i="70"/>
  <c r="W59" i="70"/>
  <c r="T55" i="70"/>
  <c r="AV55" i="70" s="1"/>
  <c r="S21" i="70"/>
  <c r="AB200" i="70"/>
  <c r="V62" i="70"/>
  <c r="AJ112" i="70"/>
  <c r="AM112" i="70"/>
  <c r="AF54" i="70"/>
  <c r="AI54" i="70"/>
  <c r="X149" i="70"/>
  <c r="AA149" i="70"/>
  <c r="AB124" i="70"/>
  <c r="AE124" i="70"/>
  <c r="AB105" i="70"/>
  <c r="AE105" i="70"/>
  <c r="BU235" i="77"/>
  <c r="BT235" i="77"/>
  <c r="BS31" i="71"/>
  <c r="BR31" i="71"/>
  <c r="AS31" i="71" s="1"/>
  <c r="W203" i="70"/>
  <c r="T203" i="70"/>
  <c r="AJ231" i="70"/>
  <c r="AM231" i="70"/>
  <c r="AL29" i="70"/>
  <c r="AM29" i="70"/>
  <c r="AN107" i="70"/>
  <c r="AQ107" i="70"/>
  <c r="AR107" i="70" s="1"/>
  <c r="AA113" i="70"/>
  <c r="X113" i="70"/>
  <c r="AF196" i="70"/>
  <c r="AI196" i="70"/>
  <c r="AM116" i="70"/>
  <c r="AJ116" i="70"/>
  <c r="AF181" i="70"/>
  <c r="AI181" i="70"/>
  <c r="AA198" i="70"/>
  <c r="X198" i="70"/>
  <c r="Z14" i="70"/>
  <c r="X14" i="70"/>
  <c r="AF183" i="70"/>
  <c r="AI183" i="70"/>
  <c r="X188" i="70"/>
  <c r="AA188" i="70"/>
  <c r="N25" i="70"/>
  <c r="L25" i="70"/>
  <c r="AT25" i="70" s="1"/>
  <c r="BR334" i="77"/>
  <c r="AT334" i="77" s="1"/>
  <c r="BU334" i="77"/>
  <c r="AY202" i="77"/>
  <c r="AY57" i="77"/>
  <c r="DG57" i="77" s="1"/>
  <c r="AY192" i="77"/>
  <c r="V71" i="70"/>
  <c r="AF180" i="70"/>
  <c r="AI180" i="70"/>
  <c r="V37" i="70"/>
  <c r="W37" i="70"/>
  <c r="DF111" i="77"/>
  <c r="DL111" i="77" s="1"/>
  <c r="CZ111" i="77"/>
  <c r="BS296" i="77"/>
  <c r="BV296" i="77"/>
  <c r="BR234" i="77"/>
  <c r="BT234" i="77"/>
  <c r="BU234" i="77"/>
  <c r="BS234" i="77"/>
  <c r="BV265" i="77"/>
  <c r="BR265" i="77"/>
  <c r="BU265" i="77"/>
  <c r="BV207" i="77"/>
  <c r="BT207" i="77"/>
  <c r="AT207" i="77" s="1"/>
  <c r="T225" i="70"/>
  <c r="W225" i="70"/>
  <c r="S171" i="70"/>
  <c r="P171" i="70"/>
  <c r="AB140" i="77"/>
  <c r="AJ8" i="76"/>
  <c r="AI177" i="76" s="1"/>
  <c r="AE79" i="69"/>
  <c r="AC79" i="69"/>
  <c r="AT72" i="77"/>
  <c r="AS46" i="71"/>
  <c r="AD38" i="70"/>
  <c r="AE38" i="70"/>
  <c r="AB38" i="70"/>
  <c r="AA77" i="70"/>
  <c r="Z77" i="70"/>
  <c r="X77" i="70"/>
  <c r="AY125" i="77"/>
  <c r="DG125" i="77" s="1"/>
  <c r="S169" i="70"/>
  <c r="P169" i="70"/>
  <c r="BS260" i="77"/>
  <c r="BR260" i="77"/>
  <c r="AY35" i="77"/>
  <c r="DG35" i="77" s="1"/>
  <c r="AY240" i="77"/>
  <c r="BV332" i="77"/>
  <c r="AT332" i="77" s="1"/>
  <c r="T20" i="70"/>
  <c r="AV20" i="70" s="1"/>
  <c r="W20" i="70"/>
  <c r="AN8" i="76"/>
  <c r="AF140" i="77"/>
  <c r="BU15" i="77"/>
  <c r="BT15" i="77"/>
  <c r="AT15" i="77" s="1"/>
  <c r="BT276" i="77"/>
  <c r="AT276" i="77" s="1"/>
  <c r="BU276" i="77"/>
  <c r="BV276" i="77"/>
  <c r="W133" i="70"/>
  <c r="T133" i="70"/>
  <c r="AE101" i="63"/>
  <c r="AC101" i="63"/>
  <c r="AB29" i="70"/>
  <c r="K102" i="76"/>
  <c r="I3" i="76"/>
  <c r="K3" i="76" s="1"/>
  <c r="O3" i="76" s="1"/>
  <c r="S3" i="76" s="1"/>
  <c r="K160" i="76"/>
  <c r="AP64" i="70"/>
  <c r="AN64" i="70"/>
  <c r="AQ64" i="70"/>
  <c r="O58" i="70"/>
  <c r="L58" i="70"/>
  <c r="AT58" i="70" s="1"/>
  <c r="N58" i="70"/>
  <c r="AY58" i="77"/>
  <c r="DG58" i="77" s="1"/>
  <c r="AY56" i="77"/>
  <c r="DG56" i="77" s="1"/>
  <c r="AY234" i="77"/>
  <c r="AT75" i="77"/>
  <c r="DH107" i="77"/>
  <c r="AY263" i="77"/>
  <c r="DA119" i="77"/>
  <c r="DG119" i="77"/>
  <c r="AY316" i="77"/>
  <c r="S120" i="70"/>
  <c r="P120" i="70"/>
  <c r="N76" i="70"/>
  <c r="O76" i="70"/>
  <c r="W28" i="70"/>
  <c r="AS64" i="71"/>
  <c r="AS53" i="71"/>
  <c r="AS55" i="71"/>
  <c r="X137" i="70"/>
  <c r="AA137" i="70"/>
  <c r="BT29" i="71"/>
  <c r="BS29" i="71"/>
  <c r="AA144" i="70"/>
  <c r="X144" i="70"/>
  <c r="BR202" i="77"/>
  <c r="AT202" i="77" s="1"/>
  <c r="BT202" i="77"/>
  <c r="AY284" i="77"/>
  <c r="AY278" i="77"/>
  <c r="AY276" i="77"/>
  <c r="AY105" i="77"/>
  <c r="DG105" i="77" s="1"/>
  <c r="AY97" i="77"/>
  <c r="DG97" i="77" s="1"/>
  <c r="AY91" i="77"/>
  <c r="DG91" i="77" s="1"/>
  <c r="BS228" i="77"/>
  <c r="AT228" i="77" s="1"/>
  <c r="O135" i="70"/>
  <c r="L135" i="70"/>
  <c r="X218" i="70"/>
  <c r="AA218" i="70"/>
  <c r="P36" i="70"/>
  <c r="R36" i="70"/>
  <c r="S36" i="70"/>
  <c r="L10" i="70"/>
  <c r="O10" i="70"/>
  <c r="AS78" i="71"/>
  <c r="CU78" i="71" s="1"/>
  <c r="AS29" i="71"/>
  <c r="AY166" i="77"/>
  <c r="DG166" i="77" s="1"/>
  <c r="T204" i="70"/>
  <c r="W204" i="70"/>
  <c r="T109" i="70"/>
  <c r="W109" i="70"/>
  <c r="V30" i="70"/>
  <c r="W30" i="70"/>
  <c r="T30" i="70"/>
  <c r="T11" i="70"/>
  <c r="V11" i="70"/>
  <c r="BT317" i="77"/>
  <c r="BU317" i="77"/>
  <c r="BS317" i="77"/>
  <c r="AY247" i="77"/>
  <c r="T80" i="70"/>
  <c r="V80" i="70"/>
  <c r="BU85" i="77"/>
  <c r="AT85" i="77" s="1"/>
  <c r="BS27" i="71"/>
  <c r="BT27" i="71"/>
  <c r="AH201" i="69"/>
  <c r="AI201" i="69" s="1"/>
  <c r="AF201" i="69"/>
  <c r="T171" i="69"/>
  <c r="V171" i="69"/>
  <c r="Y41" i="63"/>
  <c r="W41" i="63"/>
  <c r="P240" i="76"/>
  <c r="AB148" i="70"/>
  <c r="W143" i="70"/>
  <c r="CU101" i="77"/>
  <c r="AT105" i="77"/>
  <c r="BR272" i="77"/>
  <c r="AT272" i="77" s="1"/>
  <c r="T15" i="70"/>
  <c r="AS66" i="71"/>
  <c r="CU66" i="71" s="1"/>
  <c r="DH104" i="77"/>
  <c r="DB104" i="77"/>
  <c r="L47" i="70"/>
  <c r="O47" i="70"/>
  <c r="N47" i="70"/>
  <c r="P49" i="70"/>
  <c r="S49" i="70"/>
  <c r="P222" i="70"/>
  <c r="S222" i="70"/>
  <c r="AC139" i="69"/>
  <c r="AE139" i="69"/>
  <c r="AF152" i="63"/>
  <c r="AH152" i="63"/>
  <c r="AI152" i="63" s="1"/>
  <c r="S64" i="70"/>
  <c r="R24" i="70"/>
  <c r="L219" i="70"/>
  <c r="O219" i="70"/>
  <c r="L233" i="70"/>
  <c r="O233" i="70"/>
  <c r="AS32" i="71"/>
  <c r="AS58" i="71"/>
  <c r="T170" i="70"/>
  <c r="W170" i="70"/>
  <c r="P226" i="70"/>
  <c r="S226" i="70"/>
  <c r="AF187" i="69"/>
  <c r="AH187" i="69"/>
  <c r="AI187" i="69" s="1"/>
  <c r="Z160" i="63"/>
  <c r="AB160" i="63"/>
  <c r="V151" i="63"/>
  <c r="T151" i="63"/>
  <c r="AF115" i="70"/>
  <c r="S24" i="70"/>
  <c r="AY252" i="77"/>
  <c r="BS79" i="77"/>
  <c r="AT79" i="77" s="1"/>
  <c r="AY303" i="77"/>
  <c r="BR235" i="77"/>
  <c r="AT235" i="77" s="1"/>
  <c r="AS62" i="71"/>
  <c r="H252" i="76"/>
  <c r="K252" i="76"/>
  <c r="BU12" i="71"/>
  <c r="BT12" i="71"/>
  <c r="BS12" i="71"/>
  <c r="AS12" i="71" s="1"/>
  <c r="AE45" i="69"/>
  <c r="AC45" i="69"/>
  <c r="AC55" i="69"/>
  <c r="AE55" i="69"/>
  <c r="AC166" i="69"/>
  <c r="AE166" i="69"/>
  <c r="P64" i="70"/>
  <c r="AU64" i="70" s="1"/>
  <c r="X148" i="70"/>
  <c r="L70" i="70"/>
  <c r="N70" i="70"/>
  <c r="O70" i="70"/>
  <c r="AY302" i="77"/>
  <c r="V15" i="70"/>
  <c r="L73" i="70"/>
  <c r="AT73" i="70" s="1"/>
  <c r="O73" i="70"/>
  <c r="AS73" i="71"/>
  <c r="P161" i="70"/>
  <c r="S161" i="70"/>
  <c r="P51" i="70"/>
  <c r="AU51" i="70" s="1"/>
  <c r="R51" i="70"/>
  <c r="AE33" i="63"/>
  <c r="AF33" i="63" s="1"/>
  <c r="AC33" i="63"/>
  <c r="P180" i="70"/>
  <c r="BS156" i="77"/>
  <c r="AT156" i="77" s="1"/>
  <c r="K265" i="76"/>
  <c r="P212" i="70"/>
  <c r="L34" i="70"/>
  <c r="O34" i="70"/>
  <c r="BT245" i="77"/>
  <c r="AT245" i="77" s="1"/>
  <c r="AH19" i="63"/>
  <c r="AI19" i="63" s="1"/>
  <c r="AF19" i="63"/>
  <c r="AY288" i="77"/>
  <c r="BV295" i="77"/>
  <c r="AT295" i="77" s="1"/>
  <c r="X177" i="70"/>
  <c r="AA177" i="70"/>
  <c r="P75" i="70"/>
  <c r="AU75" i="70" s="1"/>
  <c r="S75" i="70"/>
  <c r="R75" i="70"/>
  <c r="W68" i="70"/>
  <c r="V68" i="70"/>
  <c r="AF14" i="69"/>
  <c r="AH14" i="69"/>
  <c r="AI14" i="69" s="1"/>
  <c r="Y120" i="63"/>
  <c r="W120" i="63"/>
  <c r="P170" i="70"/>
  <c r="S182" i="70"/>
  <c r="N68" i="70"/>
  <c r="AC164" i="69"/>
  <c r="Z200" i="69"/>
  <c r="AB200" i="69"/>
  <c r="AE17" i="69"/>
  <c r="AC17" i="69"/>
  <c r="AB24" i="69"/>
  <c r="Z24" i="69"/>
  <c r="AH68" i="63"/>
  <c r="AI68" i="63" s="1"/>
  <c r="AF68" i="63"/>
  <c r="Z174" i="69"/>
  <c r="AB174" i="69"/>
  <c r="AH82" i="63"/>
  <c r="AI82" i="63" s="1"/>
  <c r="AF82" i="63"/>
  <c r="V183" i="69"/>
  <c r="T183" i="69"/>
  <c r="Y33" i="69"/>
  <c r="W33" i="69"/>
  <c r="V41" i="69"/>
  <c r="T41" i="69"/>
  <c r="H44" i="63"/>
  <c r="J44" i="63"/>
  <c r="H16" i="63"/>
  <c r="J16" i="63"/>
  <c r="H96" i="63"/>
  <c r="J96" i="63"/>
  <c r="K65" i="63"/>
  <c r="M65" i="63"/>
  <c r="K173" i="69"/>
  <c r="M173" i="69"/>
  <c r="M192" i="69"/>
  <c r="K192" i="69"/>
  <c r="P148" i="69"/>
  <c r="N148" i="69"/>
  <c r="K81" i="69"/>
  <c r="M81" i="69"/>
  <c r="M96" i="69"/>
  <c r="K96" i="69"/>
  <c r="K75" i="69"/>
  <c r="M75" i="69"/>
  <c r="K39" i="69"/>
  <c r="M39" i="69"/>
  <c r="K154" i="69"/>
  <c r="M154" i="69"/>
  <c r="K83" i="69"/>
  <c r="M83" i="69"/>
  <c r="K120" i="69"/>
  <c r="M120" i="69"/>
  <c r="AH18" i="69"/>
  <c r="AI18" i="69" s="1"/>
  <c r="AH145" i="63"/>
  <c r="AI145" i="63" s="1"/>
  <c r="AH76" i="69"/>
  <c r="AI76" i="69" s="1"/>
  <c r="AH102" i="69"/>
  <c r="AI102" i="69" s="1"/>
  <c r="AF37" i="63"/>
  <c r="AC145" i="63"/>
  <c r="AF89" i="63"/>
  <c r="Z45" i="69"/>
  <c r="AB64" i="63"/>
  <c r="AB163" i="63"/>
  <c r="AE29" i="69"/>
  <c r="AC32" i="63"/>
  <c r="AE32" i="63"/>
  <c r="AF85" i="63"/>
  <c r="AH85" i="63"/>
  <c r="AI85" i="63" s="1"/>
  <c r="AF9" i="63"/>
  <c r="AH9" i="63"/>
  <c r="AI9" i="63" s="1"/>
  <c r="Z118" i="63"/>
  <c r="AB118" i="63"/>
  <c r="BU242" i="77"/>
  <c r="AT242" i="77" s="1"/>
  <c r="AH118" i="69"/>
  <c r="AI118" i="69" s="1"/>
  <c r="AH157" i="63"/>
  <c r="AI157" i="63" s="1"/>
  <c r="W31" i="69"/>
  <c r="Y31" i="69"/>
  <c r="V108" i="69"/>
  <c r="T108" i="69"/>
  <c r="Q82" i="69"/>
  <c r="S82" i="69"/>
  <c r="Q7" i="69"/>
  <c r="S7" i="69"/>
  <c r="V25" i="63"/>
  <c r="T25" i="63"/>
  <c r="P201" i="70"/>
  <c r="L68" i="70"/>
  <c r="S202" i="70"/>
  <c r="AF10" i="63"/>
  <c r="AH74" i="69"/>
  <c r="AI74" i="69" s="1"/>
  <c r="AF27" i="69"/>
  <c r="AB24" i="63"/>
  <c r="Z24" i="63"/>
  <c r="Y124" i="69"/>
  <c r="W124" i="69"/>
  <c r="AH11" i="69"/>
  <c r="AI11" i="69" s="1"/>
  <c r="AC107" i="69"/>
  <c r="AH58" i="69"/>
  <c r="AI58" i="69" s="1"/>
  <c r="W160" i="63"/>
  <c r="Y29" i="63"/>
  <c r="W29" i="63"/>
  <c r="Y181" i="69"/>
  <c r="W181" i="69"/>
  <c r="W144" i="69"/>
  <c r="Y144" i="69"/>
  <c r="Q32" i="69"/>
  <c r="S32" i="69"/>
  <c r="Z166" i="63"/>
  <c r="AB166" i="63"/>
  <c r="T127" i="63"/>
  <c r="V127" i="63"/>
  <c r="AC131" i="63"/>
  <c r="AE131" i="63"/>
  <c r="AE151" i="69"/>
  <c r="AC151" i="69"/>
  <c r="Y70" i="69"/>
  <c r="W70" i="69"/>
  <c r="Z6" i="69"/>
  <c r="AB6" i="69"/>
  <c r="W77" i="69"/>
  <c r="Y77" i="69"/>
  <c r="AB113" i="69"/>
  <c r="T94" i="69"/>
  <c r="AC135" i="63"/>
  <c r="V19" i="69"/>
  <c r="Q163" i="63"/>
  <c r="P111" i="63"/>
  <c r="Q99" i="63"/>
  <c r="S99" i="63"/>
  <c r="P7" i="63"/>
  <c r="Y103" i="69"/>
  <c r="W103" i="69"/>
  <c r="P138" i="63"/>
  <c r="N138" i="63"/>
  <c r="AB167" i="63"/>
  <c r="Z167" i="63"/>
  <c r="Y88" i="63"/>
  <c r="Z88" i="63" s="1"/>
  <c r="W88" i="63"/>
  <c r="K22" i="69"/>
  <c r="M22" i="69"/>
  <c r="T157" i="69"/>
  <c r="V157" i="69"/>
  <c r="N22" i="63"/>
  <c r="P22" i="63"/>
  <c r="Q155" i="69"/>
  <c r="S155" i="69"/>
  <c r="Y39" i="63"/>
  <c r="W39" i="63"/>
  <c r="V142" i="63"/>
  <c r="T142" i="63"/>
  <c r="J26" i="69"/>
  <c r="H26" i="69"/>
  <c r="Z147" i="63"/>
  <c r="AB147" i="63"/>
  <c r="W45" i="69"/>
  <c r="W24" i="63"/>
  <c r="Q88" i="69"/>
  <c r="S88" i="69"/>
  <c r="AC9" i="69"/>
  <c r="AE9" i="69"/>
  <c r="Q137" i="69"/>
  <c r="S137" i="69"/>
  <c r="V128" i="69"/>
  <c r="T128" i="69"/>
  <c r="N94" i="63"/>
  <c r="P94" i="63"/>
  <c r="N178" i="69"/>
  <c r="P178" i="69"/>
  <c r="J195" i="69"/>
  <c r="H195" i="69"/>
  <c r="M92" i="63"/>
  <c r="K92" i="63"/>
  <c r="AH100" i="69"/>
  <c r="AI100" i="69" s="1"/>
  <c r="Z55" i="69"/>
  <c r="T16" i="69"/>
  <c r="V16" i="69"/>
  <c r="AB133" i="63"/>
  <c r="Y162" i="69"/>
  <c r="W162" i="69"/>
  <c r="S90" i="63"/>
  <c r="Q90" i="63"/>
  <c r="Z47" i="69"/>
  <c r="AB47" i="69"/>
  <c r="M170" i="69"/>
  <c r="K170" i="69"/>
  <c r="K179" i="69"/>
  <c r="M179" i="69"/>
  <c r="M74" i="63"/>
  <c r="K74" i="63"/>
  <c r="T153" i="69"/>
  <c r="V153" i="69"/>
  <c r="AE175" i="63"/>
  <c r="W27" i="63"/>
  <c r="Y27" i="63"/>
  <c r="Y15" i="63"/>
  <c r="T30" i="63"/>
  <c r="V30" i="63"/>
  <c r="V91" i="63"/>
  <c r="T91" i="63"/>
  <c r="V153" i="63"/>
  <c r="T153" i="63"/>
  <c r="P150" i="69"/>
  <c r="N150" i="69"/>
  <c r="Y66" i="63"/>
  <c r="W66" i="63"/>
  <c r="V144" i="63"/>
  <c r="T144" i="63"/>
  <c r="N72" i="69"/>
  <c r="P72" i="69"/>
  <c r="V8" i="63"/>
  <c r="T8" i="63"/>
  <c r="Y10" i="69"/>
  <c r="W10" i="69"/>
  <c r="W132" i="69"/>
  <c r="Y132" i="69"/>
  <c r="Y71" i="63"/>
  <c r="W71" i="63"/>
  <c r="J159" i="69"/>
  <c r="H159" i="69"/>
  <c r="M57" i="69"/>
  <c r="K57" i="69"/>
  <c r="T136" i="63"/>
  <c r="V136" i="63"/>
  <c r="W102" i="63"/>
  <c r="Y102" i="63"/>
  <c r="N170" i="63"/>
  <c r="P170" i="63"/>
  <c r="AX143" i="71"/>
  <c r="V106" i="63"/>
  <c r="T106" i="63"/>
  <c r="Y52" i="63"/>
  <c r="W52" i="63"/>
  <c r="Q149" i="69"/>
  <c r="S149" i="69"/>
  <c r="N123" i="63"/>
  <c r="P123" i="63"/>
  <c r="N175" i="69"/>
  <c r="T161" i="63"/>
  <c r="V161" i="63"/>
  <c r="V72" i="63"/>
  <c r="T72" i="63"/>
  <c r="S107" i="63"/>
  <c r="Q107" i="63"/>
  <c r="P158" i="69"/>
  <c r="Y129" i="63"/>
  <c r="Q19" i="63"/>
  <c r="BU159" i="71"/>
  <c r="J99" i="69"/>
  <c r="BR159" i="71"/>
  <c r="AS159" i="71" s="1"/>
  <c r="K139" i="63"/>
  <c r="M139" i="63"/>
  <c r="K136" i="69"/>
  <c r="M136" i="69"/>
  <c r="V79" i="63"/>
  <c r="T79" i="63"/>
  <c r="Y86" i="69"/>
  <c r="W86" i="69"/>
  <c r="M159" i="63"/>
  <c r="Y110" i="63"/>
  <c r="W110" i="63"/>
  <c r="P20" i="69"/>
  <c r="N20" i="69"/>
  <c r="N169" i="69"/>
  <c r="P169" i="69"/>
  <c r="Z116" i="63"/>
  <c r="AB116" i="63"/>
  <c r="Z51" i="63"/>
  <c r="AB51" i="63"/>
  <c r="AH137" i="63"/>
  <c r="AI137" i="63" s="1"/>
  <c r="AF137" i="63"/>
  <c r="W114" i="63"/>
  <c r="Y114" i="63"/>
  <c r="Q93" i="63"/>
  <c r="S93" i="63"/>
  <c r="S168" i="63"/>
  <c r="Q168" i="63"/>
  <c r="P4" i="70"/>
  <c r="O4" i="70"/>
  <c r="S4" i="70" s="1"/>
  <c r="W4" i="70" s="1"/>
  <c r="L234" i="70"/>
  <c r="O234" i="70"/>
  <c r="BQ221" i="71"/>
  <c r="BT221" i="71"/>
  <c r="AC97" i="69"/>
  <c r="AE97" i="69"/>
  <c r="Z116" i="69"/>
  <c r="AB116" i="69"/>
  <c r="Q119" i="69"/>
  <c r="S119" i="69"/>
  <c r="AB186" i="69"/>
  <c r="Z186" i="69"/>
  <c r="Q84" i="69"/>
  <c r="S84" i="69"/>
  <c r="BR221" i="71"/>
  <c r="AS135" i="71"/>
  <c r="P179" i="63"/>
  <c r="N179" i="63"/>
  <c r="V188" i="69"/>
  <c r="T188" i="69"/>
  <c r="AE202" i="69"/>
  <c r="AC202" i="69"/>
  <c r="W138" i="69"/>
  <c r="Y138" i="69"/>
  <c r="S93" i="69"/>
  <c r="Q93" i="69"/>
  <c r="P148" i="63"/>
  <c r="N148" i="63"/>
  <c r="W26" i="63"/>
  <c r="Y26" i="63"/>
  <c r="Y155" i="63"/>
  <c r="T114" i="63"/>
  <c r="Q106" i="63"/>
  <c r="Q72" i="63"/>
  <c r="P176" i="69"/>
  <c r="P42" i="69"/>
  <c r="Q138" i="69"/>
  <c r="AS124" i="71"/>
  <c r="K164" i="63"/>
  <c r="M164" i="63"/>
  <c r="O166" i="70"/>
  <c r="L166" i="70"/>
  <c r="H45" i="63"/>
  <c r="J45" i="63"/>
  <c r="M37" i="69"/>
  <c r="K37" i="69"/>
  <c r="BQ142" i="71"/>
  <c r="BR142" i="71"/>
  <c r="S69" i="63"/>
  <c r="T147" i="63"/>
  <c r="M80" i="63"/>
  <c r="N36" i="69"/>
  <c r="P36" i="69"/>
  <c r="N26" i="63"/>
  <c r="M34" i="69"/>
  <c r="K34" i="69"/>
  <c r="AX181" i="71"/>
  <c r="H14" i="63"/>
  <c r="J14" i="63"/>
  <c r="H67" i="63"/>
  <c r="J67" i="63"/>
  <c r="K67" i="63" s="1"/>
  <c r="P140" i="63"/>
  <c r="M103" i="63"/>
  <c r="K156" i="69"/>
  <c r="M156" i="69"/>
  <c r="T25" i="69"/>
  <c r="V25" i="69"/>
  <c r="AX118" i="71"/>
  <c r="H121" i="63"/>
  <c r="J121" i="63"/>
  <c r="T186" i="69"/>
  <c r="AS118" i="71"/>
  <c r="N131" i="69"/>
  <c r="P131" i="69"/>
  <c r="H167" i="69"/>
  <c r="J167" i="69"/>
  <c r="S86" i="63"/>
  <c r="M127" i="69"/>
  <c r="AX8" i="71"/>
  <c r="AX31" i="71"/>
  <c r="K50" i="63"/>
  <c r="M50" i="63"/>
  <c r="M77" i="63"/>
  <c r="J12" i="63"/>
  <c r="M105" i="69"/>
  <c r="M190" i="69"/>
  <c r="M12" i="69"/>
  <c r="K12" i="69"/>
  <c r="K18" i="70"/>
  <c r="AS163" i="71"/>
  <c r="AX49" i="71"/>
  <c r="CT61" i="71"/>
  <c r="M101" i="69"/>
  <c r="K101" i="69"/>
  <c r="K60" i="70"/>
  <c r="AS182" i="71"/>
  <c r="AX20" i="71"/>
  <c r="S162" i="70"/>
  <c r="P162" i="70"/>
  <c r="H46" i="63"/>
  <c r="J46" i="63"/>
  <c r="P193" i="69"/>
  <c r="N193" i="69"/>
  <c r="P40" i="63"/>
  <c r="N40" i="63"/>
  <c r="K136" i="63"/>
  <c r="AS217" i="71"/>
  <c r="AX227" i="71"/>
  <c r="M111" i="69"/>
  <c r="BU125" i="71"/>
  <c r="AS125" i="71" s="1"/>
  <c r="S194" i="70"/>
  <c r="P169" i="63"/>
  <c r="N169" i="63"/>
  <c r="AX40" i="71"/>
  <c r="AX22" i="71"/>
  <c r="K31" i="70"/>
  <c r="K87" i="63"/>
  <c r="M87" i="63"/>
  <c r="M114" i="69"/>
  <c r="M90" i="69"/>
  <c r="M141" i="69"/>
  <c r="K141" i="69"/>
  <c r="K194" i="69"/>
  <c r="M194" i="69"/>
  <c r="K130" i="69"/>
  <c r="M130" i="69"/>
  <c r="K172" i="69"/>
  <c r="M172" i="69"/>
  <c r="K23" i="69"/>
  <c r="M23" i="69"/>
  <c r="K65" i="70"/>
  <c r="H10" i="69"/>
  <c r="M89" i="69"/>
  <c r="K89" i="69"/>
  <c r="M146" i="69"/>
  <c r="K146" i="69"/>
  <c r="P112" i="69"/>
  <c r="P196" i="69"/>
  <c r="N196" i="69"/>
  <c r="H157" i="70"/>
  <c r="K157" i="70"/>
  <c r="M182" i="69"/>
  <c r="K162" i="63"/>
  <c r="M162" i="63"/>
  <c r="O208" i="70"/>
  <c r="K126" i="70"/>
  <c r="O230" i="70"/>
  <c r="K228" i="70"/>
  <c r="L228" i="70" s="1"/>
  <c r="M92" i="69"/>
  <c r="M54" i="69"/>
  <c r="AJ39" i="69"/>
  <c r="AJ147" i="69"/>
  <c r="J51" i="69"/>
  <c r="J57" i="70"/>
  <c r="J61" i="70"/>
  <c r="K145" i="70"/>
  <c r="K22" i="70"/>
  <c r="K206" i="70"/>
  <c r="K192" i="70"/>
  <c r="K138" i="70"/>
  <c r="K136" i="70"/>
  <c r="H130" i="63"/>
  <c r="J130" i="63"/>
  <c r="H108" i="63"/>
  <c r="J108" i="63"/>
  <c r="M147" i="69"/>
  <c r="H110" i="70"/>
  <c r="K197" i="70"/>
  <c r="H197" i="70"/>
  <c r="K46" i="70"/>
  <c r="AX42" i="71"/>
  <c r="J21" i="69"/>
  <c r="Q202" i="69"/>
  <c r="M47" i="63"/>
  <c r="H35" i="63"/>
  <c r="K187" i="70"/>
  <c r="K122" i="70"/>
  <c r="O78" i="70"/>
  <c r="AX33" i="71"/>
  <c r="K108" i="70"/>
  <c r="L108" i="70" s="1"/>
  <c r="K134" i="70"/>
  <c r="J48" i="63"/>
  <c r="H48" i="63"/>
  <c r="K129" i="70"/>
  <c r="K123" i="70"/>
  <c r="K168" i="70"/>
  <c r="L168" i="70" s="1"/>
  <c r="J75" i="63"/>
  <c r="AX13" i="71"/>
  <c r="CZ13" i="71" s="1"/>
  <c r="AT50" i="70"/>
  <c r="O50" i="70"/>
  <c r="M28" i="63"/>
  <c r="K210" i="70"/>
  <c r="K146" i="70"/>
  <c r="AX28" i="71"/>
  <c r="CZ28" i="71" s="1"/>
  <c r="K154" i="70"/>
  <c r="H154" i="70"/>
  <c r="J43" i="63"/>
  <c r="K142" i="63"/>
  <c r="K199" i="70"/>
  <c r="K132" i="70"/>
  <c r="K229" i="70"/>
  <c r="J70" i="63"/>
  <c r="D13" i="63"/>
  <c r="U13" i="63"/>
  <c r="E21" i="63"/>
  <c r="G21" i="63" s="1"/>
  <c r="H21" i="63" s="1"/>
  <c r="AG21" i="63"/>
  <c r="X21" i="63"/>
  <c r="O172" i="63"/>
  <c r="F172" i="63"/>
  <c r="F78" i="69"/>
  <c r="E78" i="69"/>
  <c r="G78" i="69" s="1"/>
  <c r="H78" i="69" s="1"/>
  <c r="BU208" i="71"/>
  <c r="BQ208" i="71"/>
  <c r="BS208" i="71"/>
  <c r="BT187" i="71"/>
  <c r="BS187" i="71"/>
  <c r="BQ187" i="71"/>
  <c r="BT209" i="71"/>
  <c r="BR209" i="71"/>
  <c r="BU209" i="71"/>
  <c r="BQ209" i="71"/>
  <c r="F153" i="69"/>
  <c r="F150" i="69"/>
  <c r="O76" i="63"/>
  <c r="P76" i="63" s="1"/>
  <c r="L126" i="63"/>
  <c r="M126" i="63" s="1"/>
  <c r="I172" i="63"/>
  <c r="J172" i="63" s="1"/>
  <c r="AG143" i="63"/>
  <c r="R13" i="63"/>
  <c r="S13" i="63" s="1"/>
  <c r="T13" i="63" s="1"/>
  <c r="R172" i="63"/>
  <c r="AG113" i="63"/>
  <c r="U172" i="63"/>
  <c r="O6" i="63"/>
  <c r="R178" i="63"/>
  <c r="AD105" i="63"/>
  <c r="AE105" i="63" s="1"/>
  <c r="U81" i="63"/>
  <c r="AD21" i="63"/>
  <c r="E117" i="63"/>
  <c r="G117" i="63" s="1"/>
  <c r="F76" i="63"/>
  <c r="E178" i="63"/>
  <c r="G178" i="63" s="1"/>
  <c r="F114" i="63"/>
  <c r="AA98" i="63"/>
  <c r="F98" i="63"/>
  <c r="E98" i="63"/>
  <c r="G98" i="63" s="1"/>
  <c r="D98" i="63"/>
  <c r="R104" i="63"/>
  <c r="U104" i="63"/>
  <c r="D179" i="63"/>
  <c r="AG179" i="63"/>
  <c r="BT196" i="71"/>
  <c r="BU196" i="71"/>
  <c r="BQ196" i="71"/>
  <c r="D153" i="69"/>
  <c r="E30" i="69"/>
  <c r="G30" i="69" s="1"/>
  <c r="R81" i="63"/>
  <c r="AA126" i="63"/>
  <c r="U178" i="63"/>
  <c r="I21" i="63"/>
  <c r="U126" i="63"/>
  <c r="X178" i="63"/>
  <c r="AG95" i="63"/>
  <c r="AA97" i="63"/>
  <c r="L95" i="63"/>
  <c r="R67" i="63"/>
  <c r="U21" i="63"/>
  <c r="X99" i="63"/>
  <c r="O21" i="63"/>
  <c r="I81" i="63"/>
  <c r="D126" i="63"/>
  <c r="D81" i="63"/>
  <c r="D21" i="63"/>
  <c r="F117" i="63"/>
  <c r="E78" i="63"/>
  <c r="G78" i="63" s="1"/>
  <c r="F60" i="65"/>
  <c r="H60" i="65" s="1"/>
  <c r="F113" i="63"/>
  <c r="E70" i="63"/>
  <c r="G70" i="63" s="1"/>
  <c r="H70" i="63" s="1"/>
  <c r="E124" i="63"/>
  <c r="G124" i="63" s="1"/>
  <c r="F95" i="63"/>
  <c r="E95" i="63"/>
  <c r="G95" i="63" s="1"/>
  <c r="F99" i="63"/>
  <c r="X150" i="63"/>
  <c r="Y150" i="63" s="1"/>
  <c r="D150" i="63"/>
  <c r="E49" i="63"/>
  <c r="G49" i="63" s="1"/>
  <c r="H49" i="63" s="1"/>
  <c r="I49" i="63"/>
  <c r="J49" i="63" s="1"/>
  <c r="F49" i="63"/>
  <c r="X180" i="63"/>
  <c r="E180" i="63"/>
  <c r="G180" i="63" s="1"/>
  <c r="F180" i="63"/>
  <c r="D180" i="63"/>
  <c r="AX209" i="71"/>
  <c r="BR216" i="71"/>
  <c r="BT216" i="71"/>
  <c r="AX214" i="71"/>
  <c r="E168" i="69"/>
  <c r="G168" i="69" s="1"/>
  <c r="R21" i="63"/>
  <c r="L21" i="63"/>
  <c r="AA76" i="63"/>
  <c r="AD13" i="63"/>
  <c r="AG97" i="63"/>
  <c r="AG178" i="63"/>
  <c r="O134" i="63"/>
  <c r="P134" i="63" s="1"/>
  <c r="X143" i="63"/>
  <c r="D6" i="63"/>
  <c r="F21" i="63"/>
  <c r="F143" i="63"/>
  <c r="E172" i="63"/>
  <c r="G172" i="63" s="1"/>
  <c r="H172" i="63" s="1"/>
  <c r="E52" i="69"/>
  <c r="G52" i="69" s="1"/>
  <c r="F52" i="69"/>
  <c r="BS209" i="71"/>
  <c r="AS141" i="71"/>
  <c r="AS193" i="71"/>
  <c r="E109" i="69"/>
  <c r="G109" i="69" s="1"/>
  <c r="R95" i="63"/>
  <c r="AD6" i="63"/>
  <c r="AD117" i="63"/>
  <c r="X117" i="63"/>
  <c r="AA21" i="63"/>
  <c r="X113" i="63"/>
  <c r="U95" i="63"/>
  <c r="X97" i="63"/>
  <c r="AA6" i="63"/>
  <c r="I97" i="63"/>
  <c r="J97" i="63" s="1"/>
  <c r="K97" i="63" s="1"/>
  <c r="U117" i="63"/>
  <c r="AA143" i="63"/>
  <c r="U67" i="63"/>
  <c r="AA81" i="63"/>
  <c r="D117" i="63"/>
  <c r="F81" i="63"/>
  <c r="E97" i="63"/>
  <c r="G97" i="63" s="1"/>
  <c r="H97" i="63" s="1"/>
  <c r="AG78" i="63"/>
  <c r="D78" i="63"/>
  <c r="F14" i="63"/>
  <c r="D14" i="63"/>
  <c r="D25" i="63"/>
  <c r="F25" i="63"/>
  <c r="F48" i="69"/>
  <c r="E48" i="69"/>
  <c r="G48" i="69" s="1"/>
  <c r="D85" i="69"/>
  <c r="E85" i="69"/>
  <c r="G85" i="69" s="1"/>
  <c r="BS196" i="71"/>
  <c r="BT198" i="71"/>
  <c r="AS198" i="71" s="1"/>
  <c r="AX212" i="71"/>
  <c r="AX207" i="71"/>
  <c r="AX216" i="71"/>
  <c r="AX171" i="71"/>
  <c r="AS161" i="71"/>
  <c r="H200" i="70"/>
  <c r="E115" i="69"/>
  <c r="G115" i="69" s="1"/>
  <c r="H115" i="69" s="1"/>
  <c r="D109" i="69"/>
  <c r="X95" i="63"/>
  <c r="AG172" i="63"/>
  <c r="AD172" i="63"/>
  <c r="L113" i="63"/>
  <c r="M113" i="63" s="1"/>
  <c r="R6" i="63"/>
  <c r="R97" i="63"/>
  <c r="U6" i="63"/>
  <c r="AD67" i="63"/>
  <c r="I143" i="63"/>
  <c r="J143" i="63" s="1"/>
  <c r="K143" i="63" s="1"/>
  <c r="AD113" i="63"/>
  <c r="AA117" i="63"/>
  <c r="AG13" i="63"/>
  <c r="D97" i="63"/>
  <c r="F63" i="65"/>
  <c r="H63" i="65" s="1"/>
  <c r="F20" i="63"/>
  <c r="E20" i="63"/>
  <c r="G20" i="63" s="1"/>
  <c r="E104" i="63"/>
  <c r="G104" i="63" s="1"/>
  <c r="H104" i="63" s="1"/>
  <c r="E6" i="63"/>
  <c r="G6" i="63" s="1"/>
  <c r="F100" i="63"/>
  <c r="E100" i="63"/>
  <c r="G100" i="63" s="1"/>
  <c r="D118" i="63"/>
  <c r="F124" i="63"/>
  <c r="E176" i="63"/>
  <c r="G176" i="63" s="1"/>
  <c r="R176" i="63"/>
  <c r="D95" i="69"/>
  <c r="E95" i="69"/>
  <c r="G95" i="69" s="1"/>
  <c r="H95" i="69" s="1"/>
  <c r="BR196" i="71"/>
  <c r="AS223" i="71"/>
  <c r="AX213" i="71"/>
  <c r="BR204" i="71"/>
  <c r="BU204" i="71"/>
  <c r="BQ204" i="71"/>
  <c r="AX208" i="71"/>
  <c r="AS145" i="71"/>
  <c r="D115" i="69"/>
  <c r="E13" i="69"/>
  <c r="G13" i="69" s="1"/>
  <c r="AD95" i="63"/>
  <c r="AA99" i="63"/>
  <c r="AG76" i="63"/>
  <c r="AA67" i="63"/>
  <c r="O81" i="63"/>
  <c r="AG6" i="63"/>
  <c r="AG81" i="63"/>
  <c r="L67" i="63"/>
  <c r="M67" i="63" s="1"/>
  <c r="AA88" i="63"/>
  <c r="AB88" i="63" s="1"/>
  <c r="U97" i="63"/>
  <c r="O95" i="63"/>
  <c r="F48" i="65"/>
  <c r="H48" i="65" s="1"/>
  <c r="E132" i="63"/>
  <c r="G132" i="63" s="1"/>
  <c r="D132" i="63"/>
  <c r="AG33" i="63"/>
  <c r="AH33" i="63" s="1"/>
  <c r="AI33" i="63" s="1"/>
  <c r="F33" i="63"/>
  <c r="O35" i="63"/>
  <c r="P35" i="63" s="1"/>
  <c r="F35" i="63"/>
  <c r="D91" i="69"/>
  <c r="E91" i="69"/>
  <c r="G91" i="69" s="1"/>
  <c r="AS192" i="71"/>
  <c r="BU187" i="71"/>
  <c r="AX224" i="71"/>
  <c r="BS184" i="71"/>
  <c r="BT184" i="71"/>
  <c r="BQ194" i="71"/>
  <c r="BS194" i="71"/>
  <c r="BR178" i="71"/>
  <c r="BT178" i="71"/>
  <c r="BQ178" i="71"/>
  <c r="BQ129" i="71"/>
  <c r="BR129" i="71"/>
  <c r="BS171" i="71"/>
  <c r="BT171" i="71"/>
  <c r="BR171" i="71"/>
  <c r="AS171" i="71" s="1"/>
  <c r="K190" i="70"/>
  <c r="L190" i="70" s="1"/>
  <c r="O97" i="63"/>
  <c r="X81" i="63"/>
  <c r="L6" i="63"/>
  <c r="AA178" i="63"/>
  <c r="L97" i="63"/>
  <c r="L143" i="63"/>
  <c r="M143" i="63" s="1"/>
  <c r="N143" i="63" s="1"/>
  <c r="AA172" i="63"/>
  <c r="R143" i="63"/>
  <c r="AD76" i="63"/>
  <c r="O143" i="63"/>
  <c r="P143" i="63" s="1"/>
  <c r="Q143" i="63" s="1"/>
  <c r="F58" i="65"/>
  <c r="H58" i="65" s="1"/>
  <c r="E81" i="63"/>
  <c r="G81" i="63" s="1"/>
  <c r="H81" i="63" s="1"/>
  <c r="F178" i="63"/>
  <c r="I36" i="63"/>
  <c r="J36" i="63" s="1"/>
  <c r="F36" i="63"/>
  <c r="AG171" i="63"/>
  <c r="L171" i="63"/>
  <c r="M171" i="63" s="1"/>
  <c r="AS216" i="71"/>
  <c r="BT208" i="71"/>
  <c r="BR230" i="71"/>
  <c r="BS230" i="71"/>
  <c r="BU230" i="71"/>
  <c r="BQ230" i="71"/>
  <c r="AS230" i="71" s="1"/>
  <c r="BS211" i="71"/>
  <c r="BT211" i="71"/>
  <c r="BQ211" i="71"/>
  <c r="AS211" i="71" s="1"/>
  <c r="BU211" i="71"/>
  <c r="BT194" i="71"/>
  <c r="BS188" i="71"/>
  <c r="BQ188" i="71"/>
  <c r="AS188" i="71" s="1"/>
  <c r="AX152" i="71"/>
  <c r="AS136" i="71"/>
  <c r="BR177" i="71"/>
  <c r="BQ177" i="71"/>
  <c r="AS177" i="71" s="1"/>
  <c r="BU177" i="71"/>
  <c r="AS156" i="71"/>
  <c r="CH43" i="71"/>
  <c r="CL43" i="71"/>
  <c r="CJ43" i="71"/>
  <c r="CO43" i="71"/>
  <c r="BC75" i="71"/>
  <c r="BA75" i="71"/>
  <c r="F17" i="63"/>
  <c r="E44" i="69"/>
  <c r="G44" i="69" s="1"/>
  <c r="E56" i="69"/>
  <c r="G56" i="69" s="1"/>
  <c r="BU180" i="71"/>
  <c r="BT207" i="71"/>
  <c r="BQ180" i="71"/>
  <c r="BT181" i="71"/>
  <c r="BT15" i="71"/>
  <c r="AS15" i="71" s="1"/>
  <c r="CU15" i="71" s="1"/>
  <c r="BZ5" i="71"/>
  <c r="BT119" i="71"/>
  <c r="BQ119" i="71"/>
  <c r="AS119" i="71" s="1"/>
  <c r="BR165" i="71"/>
  <c r="AS165" i="71" s="1"/>
  <c r="BS165" i="71"/>
  <c r="AT68" i="71"/>
  <c r="CV68" i="71" s="1"/>
  <c r="AQ68" i="71"/>
  <c r="BK68" i="71"/>
  <c r="AT24" i="71"/>
  <c r="AQ24" i="71"/>
  <c r="T86" i="71"/>
  <c r="BK72" i="71"/>
  <c r="AQ72" i="71"/>
  <c r="AC163" i="70"/>
  <c r="AE163" i="70" s="1"/>
  <c r="CP13" i="71"/>
  <c r="DA13" i="71" s="1"/>
  <c r="CH13" i="71"/>
  <c r="CS13" i="71" s="1"/>
  <c r="CJ13" i="71"/>
  <c r="CU13" i="71" s="1"/>
  <c r="BD27" i="71"/>
  <c r="BE30" i="71"/>
  <c r="AX30" i="71" s="1"/>
  <c r="BA38" i="71"/>
  <c r="AX38" i="71" s="1"/>
  <c r="BC38" i="71"/>
  <c r="BD129" i="71"/>
  <c r="AX129" i="71" s="1"/>
  <c r="BQ140" i="71"/>
  <c r="AS140" i="71" s="1"/>
  <c r="BU140" i="71"/>
  <c r="BT147" i="71"/>
  <c r="AS147" i="71" s="1"/>
  <c r="BU147" i="71"/>
  <c r="BS180" i="71"/>
  <c r="BS207" i="71"/>
  <c r="AS207" i="71" s="1"/>
  <c r="BU20" i="71"/>
  <c r="AS20" i="71" s="1"/>
  <c r="BE6" i="71"/>
  <c r="AX6" i="71" s="1"/>
  <c r="AR13" i="71"/>
  <c r="CT13" i="71" s="1"/>
  <c r="BE119" i="71"/>
  <c r="BB119" i="71"/>
  <c r="AX119" i="71" s="1"/>
  <c r="AU7" i="71"/>
  <c r="CL13" i="71"/>
  <c r="CW13" i="71" s="1"/>
  <c r="BT39" i="71"/>
  <c r="AS39" i="71" s="1"/>
  <c r="AR40" i="71"/>
  <c r="BW40" i="71"/>
  <c r="BD45" i="71"/>
  <c r="AX45" i="71" s="1"/>
  <c r="BE45" i="71"/>
  <c r="BC58" i="71"/>
  <c r="AX58" i="71" s="1"/>
  <c r="BB67" i="71"/>
  <c r="AX67" i="71" s="1"/>
  <c r="BA78" i="71"/>
  <c r="BU128" i="71"/>
  <c r="BR128" i="71"/>
  <c r="L146" i="63"/>
  <c r="M146" i="63" s="1"/>
  <c r="E158" i="63"/>
  <c r="G158" i="63" s="1"/>
  <c r="BA27" i="71"/>
  <c r="AX27" i="71" s="1"/>
  <c r="BT28" i="71"/>
  <c r="AS28" i="71" s="1"/>
  <c r="CU28" i="71" s="1"/>
  <c r="CY35" i="71"/>
  <c r="BQ127" i="71"/>
  <c r="BU127" i="71"/>
  <c r="BE5" i="71"/>
  <c r="AX5" i="71" s="1"/>
  <c r="AR21" i="71"/>
  <c r="BW21" i="71"/>
  <c r="BE24" i="71"/>
  <c r="AX24" i="71" s="1"/>
  <c r="CZ24" i="71" s="1"/>
  <c r="BE32" i="71"/>
  <c r="AX32" i="71" s="1"/>
  <c r="BT35" i="71"/>
  <c r="AS35" i="71" s="1"/>
  <c r="CU35" i="71" s="1"/>
  <c r="BQ105" i="71"/>
  <c r="AS105" i="71" s="1"/>
  <c r="AR114" i="71"/>
  <c r="BY114" i="71"/>
  <c r="BS181" i="71"/>
  <c r="AS181" i="71" s="1"/>
  <c r="BT180" i="71"/>
  <c r="AW9" i="71"/>
  <c r="AV9" i="71"/>
  <c r="BB29" i="71"/>
  <c r="AX29" i="71" s="1"/>
  <c r="BS49" i="71"/>
  <c r="AS49" i="71" s="1"/>
  <c r="AU64" i="71"/>
  <c r="AW64" i="71"/>
  <c r="BE68" i="71"/>
  <c r="AR9" i="71"/>
  <c r="CP47" i="71"/>
  <c r="BB78" i="71"/>
  <c r="CL78" i="71"/>
  <c r="CW78" i="71" s="1"/>
  <c r="BB127" i="71"/>
  <c r="AX127" i="71" s="1"/>
  <c r="BR131" i="71"/>
  <c r="AS131" i="71" s="1"/>
  <c r="BC146" i="71"/>
  <c r="AX146" i="71" s="1"/>
  <c r="BC164" i="71"/>
  <c r="AX164" i="71" s="1"/>
  <c r="CM47" i="71"/>
  <c r="CO62" i="71"/>
  <c r="CI62" i="71"/>
  <c r="BU151" i="71"/>
  <c r="AS151" i="71" s="1"/>
  <c r="CP33" i="71"/>
  <c r="BC117" i="71"/>
  <c r="AX117" i="71" s="1"/>
  <c r="BC149" i="71"/>
  <c r="AX149" i="71" s="1"/>
  <c r="BB191" i="71"/>
  <c r="AX191" i="71" s="1"/>
  <c r="BD191" i="71"/>
  <c r="AR38" i="71"/>
  <c r="CK41" i="71"/>
  <c r="CV41" i="71" s="1"/>
  <c r="CG41" i="71"/>
  <c r="CR41" i="71" s="1"/>
  <c r="CM65" i="71"/>
  <c r="CX65" i="71" s="1"/>
  <c r="BE132" i="71"/>
  <c r="AX132" i="71" s="1"/>
  <c r="BD137" i="71"/>
  <c r="AX137" i="71" s="1"/>
  <c r="BC139" i="71"/>
  <c r="AX139" i="71" s="1"/>
  <c r="CL41" i="71"/>
  <c r="CW41" i="71" s="1"/>
  <c r="BT81" i="71"/>
  <c r="AS81" i="71" s="1"/>
  <c r="BC116" i="71"/>
  <c r="AX116" i="71" s="1"/>
  <c r="BC154" i="71"/>
  <c r="AX154" i="71" s="1"/>
  <c r="AR26" i="71"/>
  <c r="AR41" i="71"/>
  <c r="CT41" i="71" s="1"/>
  <c r="BU143" i="71"/>
  <c r="AS143" i="71" s="1"/>
  <c r="BE152" i="71"/>
  <c r="BC155" i="71"/>
  <c r="AX155" i="71" s="1"/>
  <c r="BD192" i="71"/>
  <c r="AX192" i="71" s="1"/>
  <c r="BB195" i="71"/>
  <c r="AX195" i="71" s="1"/>
  <c r="BB205" i="71"/>
  <c r="AX205" i="71" s="1"/>
  <c r="AY226" i="71"/>
  <c r="X89" i="71"/>
  <c r="X90" i="71" s="1"/>
  <c r="BD184" i="71"/>
  <c r="AX184" i="71" s="1"/>
  <c r="BA162" i="71"/>
  <c r="AX162" i="71" s="1"/>
  <c r="AW228" i="71"/>
  <c r="K317" i="76"/>
  <c r="BC173" i="71"/>
  <c r="AX173" i="71" s="1"/>
  <c r="BE178" i="71"/>
  <c r="AX178" i="71" s="1"/>
  <c r="AY216" i="71"/>
  <c r="AV216" i="71"/>
  <c r="BD220" i="71"/>
  <c r="AX220" i="71" s="1"/>
  <c r="BD226" i="71"/>
  <c r="AX226" i="71" s="1"/>
  <c r="T89" i="71"/>
  <c r="T90" i="71" s="1"/>
  <c r="BR225" i="71"/>
  <c r="AS225" i="71" s="1"/>
  <c r="AZ38" i="77"/>
  <c r="DH38" i="77" s="1"/>
  <c r="DN38" i="77" s="1"/>
  <c r="BR6" i="77"/>
  <c r="AT6" i="77" s="1"/>
  <c r="BR308" i="77"/>
  <c r="AT308" i="77" s="1"/>
  <c r="BV294" i="77"/>
  <c r="AT294" i="77" s="1"/>
  <c r="P139" i="77"/>
  <c r="BS301" i="77"/>
  <c r="AT301" i="77" s="1"/>
  <c r="BR64" i="77"/>
  <c r="AT64" i="77" s="1"/>
  <c r="AS121" i="77"/>
  <c r="BR88" i="77"/>
  <c r="AT88" i="77" s="1"/>
  <c r="CV88" i="77" s="1"/>
  <c r="AS168" i="77"/>
  <c r="BV170" i="77"/>
  <c r="AT170" i="77" s="1"/>
  <c r="AS154" i="77"/>
  <c r="AV73" i="77"/>
  <c r="BD165" i="77"/>
  <c r="AY165" i="77" s="1"/>
  <c r="DG165" i="77" s="1"/>
  <c r="AO121" i="76"/>
  <c r="AS24" i="77"/>
  <c r="BD168" i="77"/>
  <c r="AY168" i="77" s="1"/>
  <c r="DG168" i="77" s="1"/>
  <c r="BD49" i="77"/>
  <c r="AY49" i="77" s="1"/>
  <c r="DG49" i="77" s="1"/>
  <c r="AG55" i="76"/>
  <c r="M55" i="76"/>
  <c r="AC55" i="76"/>
  <c r="AO55" i="76"/>
  <c r="AK55" i="76"/>
  <c r="U55" i="76"/>
  <c r="Y55" i="76"/>
  <c r="AM177" i="76" l="1"/>
  <c r="AJ177" i="76"/>
  <c r="AL177" i="76"/>
  <c r="AB150" i="63"/>
  <c r="Z150" i="63"/>
  <c r="K70" i="63"/>
  <c r="M70" i="63"/>
  <c r="N92" i="69"/>
  <c r="P92" i="69"/>
  <c r="O168" i="70"/>
  <c r="AB114" i="63"/>
  <c r="Z114" i="63"/>
  <c r="Q138" i="63"/>
  <c r="S138" i="63"/>
  <c r="N102" i="76"/>
  <c r="L102" i="76"/>
  <c r="AT102" i="76" s="1"/>
  <c r="O102" i="76"/>
  <c r="T21" i="70"/>
  <c r="V21" i="70"/>
  <c r="W21" i="70"/>
  <c r="AM103" i="70"/>
  <c r="AJ103" i="70"/>
  <c r="V126" i="76"/>
  <c r="T126" i="76"/>
  <c r="AQ227" i="70"/>
  <c r="AR227" i="70" s="1"/>
  <c r="AN227" i="70"/>
  <c r="R13" i="76"/>
  <c r="P13" i="76"/>
  <c r="S13" i="76"/>
  <c r="AF231" i="76"/>
  <c r="AI231" i="76"/>
  <c r="AB236" i="76"/>
  <c r="AE236" i="76"/>
  <c r="AD236" i="76"/>
  <c r="V48" i="76"/>
  <c r="T48" i="76"/>
  <c r="W48" i="76"/>
  <c r="BA55" i="76"/>
  <c r="N146" i="63"/>
  <c r="P146" i="63"/>
  <c r="AX55" i="76"/>
  <c r="P140" i="77"/>
  <c r="X8" i="76"/>
  <c r="X2" i="76" s="1"/>
  <c r="AB2" i="76" s="1"/>
  <c r="AF2" i="76" s="1"/>
  <c r="AJ2" i="76" s="1"/>
  <c r="AN2" i="76" s="1"/>
  <c r="AR2" i="76" s="1"/>
  <c r="BS114" i="71"/>
  <c r="BQ114" i="71"/>
  <c r="BT114" i="71"/>
  <c r="BR114" i="71"/>
  <c r="BU114" i="71"/>
  <c r="AS128" i="71"/>
  <c r="AY72" i="71"/>
  <c r="DA72" i="71" s="1"/>
  <c r="AV72" i="71"/>
  <c r="CX72" i="71" s="1"/>
  <c r="AU72" i="71"/>
  <c r="CW72" i="71" s="1"/>
  <c r="AW72" i="71"/>
  <c r="CY72" i="71" s="1"/>
  <c r="CS72" i="71"/>
  <c r="S143" i="63"/>
  <c r="H132" i="63"/>
  <c r="J132" i="63"/>
  <c r="H48" i="69"/>
  <c r="J48" i="69"/>
  <c r="Y99" i="63"/>
  <c r="Z99" i="63" s="1"/>
  <c r="J21" i="63"/>
  <c r="K21" i="63" s="1"/>
  <c r="AS196" i="71"/>
  <c r="H98" i="63"/>
  <c r="J98" i="63"/>
  <c r="L154" i="70"/>
  <c r="O154" i="70"/>
  <c r="K75" i="63"/>
  <c r="M75" i="63"/>
  <c r="O134" i="70"/>
  <c r="L134" i="70"/>
  <c r="K108" i="63"/>
  <c r="M108" i="63"/>
  <c r="O206" i="70"/>
  <c r="L206" i="70"/>
  <c r="N54" i="69"/>
  <c r="P54" i="69"/>
  <c r="K46" i="63"/>
  <c r="M46" i="63"/>
  <c r="Q131" i="69"/>
  <c r="S131" i="69"/>
  <c r="S176" i="69"/>
  <c r="Q176" i="69"/>
  <c r="Q148" i="63"/>
  <c r="S148" i="63"/>
  <c r="W188" i="69"/>
  <c r="Y188" i="69"/>
  <c r="AE186" i="69"/>
  <c r="AC186" i="69"/>
  <c r="AS221" i="71"/>
  <c r="N159" i="63"/>
  <c r="P159" i="63"/>
  <c r="V107" i="63"/>
  <c r="T107" i="63"/>
  <c r="Q123" i="63"/>
  <c r="S123" i="63"/>
  <c r="Y30" i="63"/>
  <c r="W30" i="63"/>
  <c r="Q94" i="63"/>
  <c r="S94" i="63"/>
  <c r="T88" i="69"/>
  <c r="V88" i="69"/>
  <c r="W157" i="69"/>
  <c r="Y157" i="69"/>
  <c r="Z181" i="69"/>
  <c r="AB181" i="69"/>
  <c r="AB124" i="69"/>
  <c r="Z124" i="69"/>
  <c r="W108" i="69"/>
  <c r="Y108" i="69"/>
  <c r="AE64" i="63"/>
  <c r="AC64" i="63"/>
  <c r="S148" i="69"/>
  <c r="Q148" i="69"/>
  <c r="K96" i="63"/>
  <c r="M96" i="63"/>
  <c r="W41" i="69"/>
  <c r="Y41" i="69"/>
  <c r="O265" i="76"/>
  <c r="L265" i="76"/>
  <c r="AH45" i="69"/>
  <c r="AI45" i="69" s="1"/>
  <c r="AF45" i="69"/>
  <c r="S47" i="70"/>
  <c r="P47" i="70"/>
  <c r="R47" i="70"/>
  <c r="AT317" i="77"/>
  <c r="AA109" i="70"/>
  <c r="X109" i="70"/>
  <c r="S10" i="70"/>
  <c r="P10" i="70"/>
  <c r="S135" i="70"/>
  <c r="P135" i="70"/>
  <c r="AT234" i="77"/>
  <c r="AE198" i="70"/>
  <c r="AB198" i="70"/>
  <c r="AB113" i="70"/>
  <c r="AE113" i="70"/>
  <c r="AA203" i="70"/>
  <c r="X203" i="70"/>
  <c r="O219" i="76"/>
  <c r="L219" i="76"/>
  <c r="AE52" i="70"/>
  <c r="AB52" i="70"/>
  <c r="AD52" i="70"/>
  <c r="AF186" i="70"/>
  <c r="AI186" i="70"/>
  <c r="T209" i="70"/>
  <c r="W209" i="70"/>
  <c r="AJ173" i="70"/>
  <c r="AM173" i="70"/>
  <c r="AB220" i="70"/>
  <c r="AE220" i="70"/>
  <c r="L306" i="76"/>
  <c r="O306" i="76"/>
  <c r="L193" i="76"/>
  <c r="O193" i="76"/>
  <c r="AM179" i="70"/>
  <c r="AJ179" i="70"/>
  <c r="P304" i="76"/>
  <c r="S304" i="76"/>
  <c r="AM174" i="70"/>
  <c r="AJ174" i="70"/>
  <c r="R72" i="76"/>
  <c r="S72" i="76"/>
  <c r="P72" i="76"/>
  <c r="AU72" i="76" s="1"/>
  <c r="T246" i="76"/>
  <c r="W246" i="76"/>
  <c r="T196" i="76"/>
  <c r="W196" i="76"/>
  <c r="T68" i="76"/>
  <c r="V68" i="76"/>
  <c r="T99" i="76"/>
  <c r="V99" i="76"/>
  <c r="W99" i="76"/>
  <c r="AD259" i="76"/>
  <c r="AB259" i="76"/>
  <c r="AE259" i="76"/>
  <c r="AA295" i="76"/>
  <c r="X295" i="76"/>
  <c r="AA331" i="76"/>
  <c r="X331" i="76"/>
  <c r="AA274" i="76"/>
  <c r="X274" i="76"/>
  <c r="AF233" i="76"/>
  <c r="AI233" i="76"/>
  <c r="X244" i="76"/>
  <c r="AA244" i="76"/>
  <c r="T163" i="76"/>
  <c r="W163" i="76"/>
  <c r="V163" i="76"/>
  <c r="AE294" i="76"/>
  <c r="AB294" i="76"/>
  <c r="T94" i="76"/>
  <c r="V94" i="76"/>
  <c r="AF318" i="76"/>
  <c r="AI318" i="76"/>
  <c r="AQ21" i="76"/>
  <c r="AR21" i="76" s="1"/>
  <c r="AN21" i="76"/>
  <c r="AP21" i="76"/>
  <c r="T300" i="76"/>
  <c r="W300" i="76"/>
  <c r="AF254" i="76"/>
  <c r="AI254" i="76"/>
  <c r="AQ303" i="76"/>
  <c r="AR303" i="76" s="1"/>
  <c r="AN303" i="76"/>
  <c r="AF288" i="76"/>
  <c r="AI288" i="76"/>
  <c r="AF218" i="76"/>
  <c r="AI218" i="76"/>
  <c r="T176" i="76"/>
  <c r="V176" i="76"/>
  <c r="W176" i="76"/>
  <c r="V175" i="76"/>
  <c r="T175" i="76"/>
  <c r="W175" i="76"/>
  <c r="V64" i="76"/>
  <c r="T64" i="76"/>
  <c r="T181" i="76"/>
  <c r="W181" i="76"/>
  <c r="V181" i="76"/>
  <c r="T14" i="76"/>
  <c r="W14" i="76"/>
  <c r="V14" i="76"/>
  <c r="W28" i="76"/>
  <c r="V28" i="76"/>
  <c r="T28" i="76"/>
  <c r="AF313" i="76"/>
  <c r="AI313" i="76"/>
  <c r="AQ249" i="76"/>
  <c r="AR249" i="76" s="1"/>
  <c r="AN249" i="76"/>
  <c r="AF137" i="76"/>
  <c r="AI137" i="76"/>
  <c r="AH137" i="76"/>
  <c r="X91" i="71"/>
  <c r="AF8" i="70"/>
  <c r="BC72" i="71"/>
  <c r="BE72" i="71"/>
  <c r="BA72" i="71"/>
  <c r="AX72" i="71" s="1"/>
  <c r="CZ72" i="71" s="1"/>
  <c r="BB72" i="71"/>
  <c r="BD72" i="71"/>
  <c r="H6" i="63"/>
  <c r="J6" i="63"/>
  <c r="K6" i="63" s="1"/>
  <c r="T69" i="63"/>
  <c r="V69" i="63"/>
  <c r="AB10" i="69"/>
  <c r="Z10" i="69"/>
  <c r="X17" i="70"/>
  <c r="Z17" i="70"/>
  <c r="AA17" i="70"/>
  <c r="AI119" i="70"/>
  <c r="AF119" i="70"/>
  <c r="AQ184" i="70"/>
  <c r="AR184" i="70" s="1"/>
  <c r="AN184" i="70"/>
  <c r="AB307" i="76"/>
  <c r="AE307" i="76"/>
  <c r="AQ216" i="76"/>
  <c r="AR216" i="76" s="1"/>
  <c r="AN216" i="76"/>
  <c r="X186" i="76"/>
  <c r="AA186" i="76"/>
  <c r="Z186" i="76"/>
  <c r="AJ224" i="76"/>
  <c r="AM224" i="76"/>
  <c r="T178" i="76"/>
  <c r="V178" i="76"/>
  <c r="W178" i="76"/>
  <c r="W173" i="76"/>
  <c r="V173" i="76"/>
  <c r="T173" i="76"/>
  <c r="V131" i="76"/>
  <c r="T131" i="76"/>
  <c r="V66" i="76"/>
  <c r="T66" i="76"/>
  <c r="V185" i="76"/>
  <c r="T185" i="76"/>
  <c r="W185" i="76"/>
  <c r="AX78" i="71"/>
  <c r="CZ78" i="71" s="1"/>
  <c r="P94" i="71"/>
  <c r="P95" i="71" s="1"/>
  <c r="T87" i="71"/>
  <c r="H56" i="69"/>
  <c r="J56" i="69"/>
  <c r="K36" i="63"/>
  <c r="M36" i="63"/>
  <c r="AS204" i="71"/>
  <c r="P126" i="63"/>
  <c r="N126" i="63"/>
  <c r="AS187" i="71"/>
  <c r="O229" i="70"/>
  <c r="L229" i="70"/>
  <c r="L146" i="70"/>
  <c r="O146" i="70"/>
  <c r="L123" i="70"/>
  <c r="O123" i="70"/>
  <c r="K130" i="63"/>
  <c r="M130" i="63"/>
  <c r="L145" i="70"/>
  <c r="O145" i="70"/>
  <c r="L157" i="70"/>
  <c r="O157" i="70"/>
  <c r="N146" i="69"/>
  <c r="P146" i="69"/>
  <c r="P90" i="69"/>
  <c r="N90" i="69"/>
  <c r="P190" i="69"/>
  <c r="N190" i="69"/>
  <c r="S166" i="70"/>
  <c r="P166" i="70"/>
  <c r="V93" i="69"/>
  <c r="T93" i="69"/>
  <c r="S179" i="63"/>
  <c r="Q179" i="63"/>
  <c r="Q169" i="69"/>
  <c r="S169" i="69"/>
  <c r="AB86" i="69"/>
  <c r="Z86" i="69"/>
  <c r="M99" i="69"/>
  <c r="K99" i="69"/>
  <c r="Y72" i="63"/>
  <c r="W72" i="63"/>
  <c r="T149" i="69"/>
  <c r="V149" i="69"/>
  <c r="Q170" i="63"/>
  <c r="S170" i="63"/>
  <c r="AB15" i="63"/>
  <c r="Z15" i="63"/>
  <c r="N179" i="69"/>
  <c r="P179" i="69"/>
  <c r="P22" i="69"/>
  <c r="N22" i="69"/>
  <c r="AB70" i="69"/>
  <c r="Z70" i="69"/>
  <c r="AB29" i="63"/>
  <c r="Z29" i="63"/>
  <c r="AC24" i="63"/>
  <c r="AE24" i="63"/>
  <c r="W25" i="63"/>
  <c r="Y25" i="63"/>
  <c r="P192" i="69"/>
  <c r="N192" i="69"/>
  <c r="K16" i="63"/>
  <c r="M16" i="63"/>
  <c r="Z33" i="69"/>
  <c r="AB33" i="69"/>
  <c r="X68" i="70"/>
  <c r="AA68" i="70"/>
  <c r="Z68" i="70"/>
  <c r="R73" i="70"/>
  <c r="S73" i="70"/>
  <c r="P73" i="70"/>
  <c r="AU73" i="70" s="1"/>
  <c r="AA204" i="70"/>
  <c r="X204" i="70"/>
  <c r="W36" i="70"/>
  <c r="T36" i="70"/>
  <c r="V36" i="70"/>
  <c r="AE77" i="70"/>
  <c r="AB77" i="70"/>
  <c r="AD77" i="70"/>
  <c r="AT296" i="77"/>
  <c r="O323" i="76"/>
  <c r="L323" i="76"/>
  <c r="AT104" i="77"/>
  <c r="CV104" i="77" s="1"/>
  <c r="AM118" i="70"/>
  <c r="AJ118" i="70"/>
  <c r="AF151" i="70"/>
  <c r="AI151" i="70"/>
  <c r="AA276" i="76"/>
  <c r="X276" i="76"/>
  <c r="AR32" i="70"/>
  <c r="BC32" i="70"/>
  <c r="BE32" i="70" s="1"/>
  <c r="AE178" i="70"/>
  <c r="AB178" i="70"/>
  <c r="AJ74" i="70"/>
  <c r="AL74" i="70"/>
  <c r="AM74" i="70"/>
  <c r="X326" i="76"/>
  <c r="AA326" i="76"/>
  <c r="X41" i="70"/>
  <c r="Z41" i="70"/>
  <c r="AR39" i="70"/>
  <c r="BC39" i="70"/>
  <c r="BE39" i="70" s="1"/>
  <c r="AE13" i="70"/>
  <c r="AB13" i="70"/>
  <c r="L283" i="76"/>
  <c r="O283" i="76"/>
  <c r="P305" i="76"/>
  <c r="S305" i="76"/>
  <c r="P132" i="76"/>
  <c r="R132" i="76"/>
  <c r="S132" i="76"/>
  <c r="X12" i="76"/>
  <c r="AA12" i="76"/>
  <c r="V38" i="76"/>
  <c r="W38" i="76"/>
  <c r="T38" i="76"/>
  <c r="AB316" i="76"/>
  <c r="AE316" i="76"/>
  <c r="W121" i="76"/>
  <c r="V121" i="76"/>
  <c r="T121" i="76"/>
  <c r="X65" i="76"/>
  <c r="AA65" i="76"/>
  <c r="Z65" i="76"/>
  <c r="AE243" i="76"/>
  <c r="AB243" i="76"/>
  <c r="W115" i="76"/>
  <c r="T115" i="76"/>
  <c r="V115" i="76"/>
  <c r="V51" i="76"/>
  <c r="T51" i="76"/>
  <c r="AE248" i="76"/>
  <c r="AB248" i="76"/>
  <c r="T130" i="76"/>
  <c r="V130" i="76"/>
  <c r="AA302" i="76"/>
  <c r="X302" i="76"/>
  <c r="AE339" i="76"/>
  <c r="AB339" i="76"/>
  <c r="V49" i="76"/>
  <c r="T49" i="76"/>
  <c r="W49" i="76"/>
  <c r="AF81" i="76"/>
  <c r="AI81" i="76"/>
  <c r="AH81" i="76"/>
  <c r="AM159" i="76"/>
  <c r="AJ159" i="76"/>
  <c r="AL159" i="76"/>
  <c r="AE211" i="76"/>
  <c r="AB211" i="76"/>
  <c r="AB40" i="76"/>
  <c r="AD40" i="76"/>
  <c r="AE40" i="76"/>
  <c r="V25" i="76"/>
  <c r="T25" i="76"/>
  <c r="T39" i="76"/>
  <c r="AV39" i="76" s="1"/>
  <c r="V39" i="76"/>
  <c r="W39" i="76"/>
  <c r="T22" i="76"/>
  <c r="V22" i="76"/>
  <c r="W22" i="76"/>
  <c r="V74" i="76"/>
  <c r="T74" i="76"/>
  <c r="T105" i="76"/>
  <c r="V105" i="76"/>
  <c r="T125" i="76"/>
  <c r="W125" i="76"/>
  <c r="V125" i="76"/>
  <c r="AB111" i="76"/>
  <c r="AE111" i="76"/>
  <c r="AD111" i="76"/>
  <c r="AA253" i="76"/>
  <c r="X253" i="76"/>
  <c r="V44" i="76"/>
  <c r="T44" i="76"/>
  <c r="AM337" i="76"/>
  <c r="AJ337" i="76"/>
  <c r="AL337" i="76"/>
  <c r="AF324" i="76"/>
  <c r="AI324" i="76"/>
  <c r="H91" i="69"/>
  <c r="J91" i="69"/>
  <c r="M21" i="63"/>
  <c r="N21" i="63" s="1"/>
  <c r="M172" i="63"/>
  <c r="N172" i="63" s="1"/>
  <c r="K172" i="63"/>
  <c r="N22" i="70"/>
  <c r="O22" i="70"/>
  <c r="L22" i="70"/>
  <c r="AT22" i="70" s="1"/>
  <c r="N74" i="63"/>
  <c r="P74" i="63"/>
  <c r="P75" i="69"/>
  <c r="N75" i="69"/>
  <c r="X62" i="70"/>
  <c r="AW62" i="70" s="1"/>
  <c r="Z62" i="70"/>
  <c r="AA329" i="76"/>
  <c r="X329" i="76"/>
  <c r="AD203" i="76"/>
  <c r="AB203" i="76"/>
  <c r="AE203" i="76"/>
  <c r="Z141" i="76"/>
  <c r="X141" i="76"/>
  <c r="AA141" i="76"/>
  <c r="AM319" i="76"/>
  <c r="AJ319" i="76"/>
  <c r="AJ31" i="76"/>
  <c r="AM31" i="76"/>
  <c r="AL31" i="76"/>
  <c r="AQ197" i="76"/>
  <c r="AR197" i="76" s="1"/>
  <c r="AN197" i="76"/>
  <c r="AY55" i="76"/>
  <c r="AS127" i="71"/>
  <c r="AY24" i="71"/>
  <c r="DA24" i="71" s="1"/>
  <c r="AV24" i="71"/>
  <c r="CX24" i="71" s="1"/>
  <c r="AW24" i="71"/>
  <c r="CY24" i="71" s="1"/>
  <c r="AU24" i="71"/>
  <c r="CW24" i="71" s="1"/>
  <c r="CS24" i="71"/>
  <c r="H44" i="69"/>
  <c r="J44" i="69"/>
  <c r="M97" i="63"/>
  <c r="N97" i="63" s="1"/>
  <c r="AS194" i="71"/>
  <c r="J20" i="63"/>
  <c r="H20" i="63"/>
  <c r="H168" i="69"/>
  <c r="J168" i="69"/>
  <c r="H180" i="63"/>
  <c r="J180" i="63"/>
  <c r="H95" i="63"/>
  <c r="J95" i="63"/>
  <c r="K95" i="63" s="1"/>
  <c r="P6" i="63"/>
  <c r="Q6" i="63" s="1"/>
  <c r="S76" i="63"/>
  <c r="Q76" i="63"/>
  <c r="P172" i="63"/>
  <c r="Q172" i="63" s="1"/>
  <c r="O132" i="70"/>
  <c r="L132" i="70"/>
  <c r="L210" i="70"/>
  <c r="O210" i="70"/>
  <c r="O108" i="70"/>
  <c r="R78" i="70"/>
  <c r="P78" i="70"/>
  <c r="S78" i="70"/>
  <c r="N46" i="70"/>
  <c r="O46" i="70"/>
  <c r="L46" i="70"/>
  <c r="AT46" i="70" s="1"/>
  <c r="P130" i="69"/>
  <c r="N130" i="69"/>
  <c r="N114" i="69"/>
  <c r="P114" i="69"/>
  <c r="S169" i="63"/>
  <c r="Q169" i="63"/>
  <c r="W162" i="70"/>
  <c r="T162" i="70"/>
  <c r="O228" i="70"/>
  <c r="P127" i="69"/>
  <c r="N127" i="69"/>
  <c r="N103" i="63"/>
  <c r="P103" i="63"/>
  <c r="P34" i="69"/>
  <c r="N34" i="69"/>
  <c r="AS142" i="71"/>
  <c r="P164" i="63"/>
  <c r="N164" i="63"/>
  <c r="Z138" i="69"/>
  <c r="AB138" i="69"/>
  <c r="AC116" i="69"/>
  <c r="AE116" i="69"/>
  <c r="Y161" i="63"/>
  <c r="W161" i="63"/>
  <c r="K159" i="69"/>
  <c r="M159" i="69"/>
  <c r="W8" i="63"/>
  <c r="Y8" i="63"/>
  <c r="S150" i="69"/>
  <c r="Q150" i="69"/>
  <c r="Z27" i="63"/>
  <c r="AB27" i="63"/>
  <c r="Z162" i="69"/>
  <c r="AB162" i="69"/>
  <c r="P92" i="63"/>
  <c r="N92" i="63"/>
  <c r="W128" i="69"/>
  <c r="Y128" i="69"/>
  <c r="AB39" i="63"/>
  <c r="Z39" i="63"/>
  <c r="Z103" i="69"/>
  <c r="AB103" i="69"/>
  <c r="T32" i="69"/>
  <c r="V32" i="69"/>
  <c r="T7" i="69"/>
  <c r="V7" i="69"/>
  <c r="P83" i="69"/>
  <c r="N83" i="69"/>
  <c r="J78" i="69"/>
  <c r="W182" i="70"/>
  <c r="T182" i="70"/>
  <c r="AF166" i="69"/>
  <c r="AH166" i="69"/>
  <c r="AI166" i="69" s="1"/>
  <c r="W24" i="70"/>
  <c r="V24" i="70"/>
  <c r="T24" i="70"/>
  <c r="W226" i="70"/>
  <c r="T226" i="70"/>
  <c r="P219" i="70"/>
  <c r="S219" i="70"/>
  <c r="T222" i="70"/>
  <c r="W222" i="70"/>
  <c r="AS27" i="71"/>
  <c r="AB144" i="70"/>
  <c r="AE144" i="70"/>
  <c r="Z28" i="70"/>
  <c r="AA28" i="70"/>
  <c r="X28" i="70"/>
  <c r="R58" i="70"/>
  <c r="S58" i="70"/>
  <c r="P58" i="70"/>
  <c r="AU58" i="70" s="1"/>
  <c r="AT260" i="77"/>
  <c r="AT265" i="77"/>
  <c r="AJ183" i="70"/>
  <c r="AM183" i="70"/>
  <c r="AN29" i="70"/>
  <c r="AQ29" i="70"/>
  <c r="AP29" i="70"/>
  <c r="AL54" i="70"/>
  <c r="AJ54" i="70"/>
  <c r="AM54" i="70"/>
  <c r="X59" i="70"/>
  <c r="AA59" i="70"/>
  <c r="Z59" i="70"/>
  <c r="V25" i="70"/>
  <c r="W25" i="70"/>
  <c r="T25" i="70"/>
  <c r="AF127" i="70"/>
  <c r="AI127" i="70"/>
  <c r="AN189" i="70"/>
  <c r="AQ189" i="70"/>
  <c r="AR189" i="70" s="1"/>
  <c r="X106" i="70"/>
  <c r="AA106" i="70"/>
  <c r="AD57" i="70"/>
  <c r="AE57" i="70"/>
  <c r="AB57" i="70"/>
  <c r="AL12" i="70"/>
  <c r="AM12" i="70"/>
  <c r="AJ12" i="70"/>
  <c r="S310" i="76"/>
  <c r="P310" i="76"/>
  <c r="AT283" i="77"/>
  <c r="X156" i="70"/>
  <c r="AA156" i="70"/>
  <c r="X211" i="70"/>
  <c r="AA211" i="70"/>
  <c r="AF205" i="70"/>
  <c r="AI205" i="70"/>
  <c r="R35" i="76"/>
  <c r="S35" i="76"/>
  <c r="P35" i="76"/>
  <c r="AU35" i="76" s="1"/>
  <c r="P84" i="76"/>
  <c r="R84" i="76"/>
  <c r="S84" i="76"/>
  <c r="T79" i="76"/>
  <c r="V79" i="76"/>
  <c r="AD110" i="76"/>
  <c r="AB110" i="76"/>
  <c r="AE110" i="76"/>
  <c r="X220" i="76"/>
  <c r="AA220" i="76"/>
  <c r="V69" i="76"/>
  <c r="T69" i="76"/>
  <c r="X96" i="76"/>
  <c r="AA96" i="76"/>
  <c r="Z96" i="76"/>
  <c r="AB207" i="76"/>
  <c r="AE207" i="76"/>
  <c r="AF277" i="76"/>
  <c r="AI277" i="76"/>
  <c r="W33" i="76"/>
  <c r="T33" i="76"/>
  <c r="V33" i="76"/>
  <c r="AQ289" i="76"/>
  <c r="AR289" i="76" s="1"/>
  <c r="AN289" i="76"/>
  <c r="V112" i="76"/>
  <c r="T112" i="76"/>
  <c r="V87" i="76"/>
  <c r="T87" i="76"/>
  <c r="W87" i="76"/>
  <c r="V82" i="76"/>
  <c r="W82" i="76"/>
  <c r="T82" i="76"/>
  <c r="AQ204" i="76"/>
  <c r="AR204" i="76" s="1"/>
  <c r="AN204" i="76"/>
  <c r="AE205" i="76"/>
  <c r="AB205" i="76"/>
  <c r="AQ327" i="76"/>
  <c r="AR327" i="76" s="1"/>
  <c r="AN327" i="76"/>
  <c r="L251" i="76"/>
  <c r="O251" i="76"/>
  <c r="V56" i="76"/>
  <c r="T56" i="76"/>
  <c r="W56" i="76"/>
  <c r="T89" i="76"/>
  <c r="V89" i="76"/>
  <c r="AI271" i="76"/>
  <c r="AF271" i="76"/>
  <c r="AH271" i="76"/>
  <c r="AF86" i="76"/>
  <c r="AH86" i="76"/>
  <c r="AI86" i="76"/>
  <c r="AD85" i="76"/>
  <c r="AB85" i="76"/>
  <c r="AE85" i="76"/>
  <c r="T52" i="76"/>
  <c r="V52" i="76"/>
  <c r="T118" i="76"/>
  <c r="V118" i="76"/>
  <c r="W168" i="76"/>
  <c r="T168" i="76"/>
  <c r="V168" i="76"/>
  <c r="V90" i="76"/>
  <c r="T90" i="76"/>
  <c r="V120" i="76"/>
  <c r="T120" i="76"/>
  <c r="T171" i="76"/>
  <c r="V171" i="76"/>
  <c r="W171" i="76"/>
  <c r="AA138" i="76"/>
  <c r="X138" i="76"/>
  <c r="Z138" i="76"/>
  <c r="AQ227" i="76"/>
  <c r="AR227" i="76" s="1"/>
  <c r="AN227" i="76"/>
  <c r="H78" i="63"/>
  <c r="J78" i="63"/>
  <c r="N182" i="69"/>
  <c r="P182" i="69"/>
  <c r="P101" i="69"/>
  <c r="N101" i="69"/>
  <c r="W142" i="63"/>
  <c r="Y142" i="63"/>
  <c r="N120" i="69"/>
  <c r="P120" i="69"/>
  <c r="AW55" i="76"/>
  <c r="CV24" i="71"/>
  <c r="AT85" i="71"/>
  <c r="BT5" i="71"/>
  <c r="BR5" i="71"/>
  <c r="BU5" i="71"/>
  <c r="BQ5" i="71"/>
  <c r="BS5" i="71"/>
  <c r="Q35" i="63"/>
  <c r="S35" i="63"/>
  <c r="AC88" i="63"/>
  <c r="AE88" i="63"/>
  <c r="H176" i="63"/>
  <c r="J176" i="63"/>
  <c r="S134" i="63"/>
  <c r="Q134" i="63"/>
  <c r="H30" i="69"/>
  <c r="J30" i="69"/>
  <c r="H178" i="63"/>
  <c r="J178" i="63"/>
  <c r="L199" i="70"/>
  <c r="O199" i="70"/>
  <c r="N28" i="63"/>
  <c r="P28" i="63"/>
  <c r="L129" i="70"/>
  <c r="O129" i="70"/>
  <c r="O122" i="70"/>
  <c r="L122" i="70"/>
  <c r="J104" i="63"/>
  <c r="S230" i="70"/>
  <c r="P230" i="70"/>
  <c r="N89" i="69"/>
  <c r="P89" i="69"/>
  <c r="P87" i="63"/>
  <c r="N87" i="63"/>
  <c r="W194" i="70"/>
  <c r="T194" i="70"/>
  <c r="S40" i="63"/>
  <c r="Q40" i="63"/>
  <c r="O190" i="70"/>
  <c r="P105" i="69"/>
  <c r="N105" i="69"/>
  <c r="V86" i="63"/>
  <c r="T86" i="63"/>
  <c r="K121" i="63"/>
  <c r="M121" i="63"/>
  <c r="Q140" i="63"/>
  <c r="S140" i="63"/>
  <c r="Z155" i="63"/>
  <c r="AB155" i="63"/>
  <c r="W79" i="63"/>
  <c r="Y79" i="63"/>
  <c r="AB102" i="63"/>
  <c r="Z102" i="63"/>
  <c r="Q72" i="69"/>
  <c r="S72" i="69"/>
  <c r="AE133" i="63"/>
  <c r="AC133" i="63"/>
  <c r="T137" i="69"/>
  <c r="V137" i="69"/>
  <c r="AE147" i="63"/>
  <c r="AC147" i="63"/>
  <c r="V155" i="69"/>
  <c r="T155" i="69"/>
  <c r="Q7" i="63"/>
  <c r="S7" i="63"/>
  <c r="AC113" i="69"/>
  <c r="AE113" i="69"/>
  <c r="AF151" i="69"/>
  <c r="AH151" i="69"/>
  <c r="AI151" i="69" s="1"/>
  <c r="AH32" i="63"/>
  <c r="AI32" i="63" s="1"/>
  <c r="AF32" i="63"/>
  <c r="N96" i="69"/>
  <c r="P96" i="69"/>
  <c r="N173" i="69"/>
  <c r="P173" i="69"/>
  <c r="K44" i="63"/>
  <c r="M44" i="63"/>
  <c r="W183" i="69"/>
  <c r="Y183" i="69"/>
  <c r="AE24" i="69"/>
  <c r="AC24" i="69"/>
  <c r="T75" i="70"/>
  <c r="AV75" i="70" s="1"/>
  <c r="V75" i="70"/>
  <c r="W75" i="70"/>
  <c r="L252" i="76"/>
  <c r="O252" i="76"/>
  <c r="P76" i="70"/>
  <c r="R76" i="70"/>
  <c r="S76" i="70"/>
  <c r="AR64" i="70"/>
  <c r="BC64" i="70"/>
  <c r="BE64" i="70" s="1"/>
  <c r="AF101" i="63"/>
  <c r="AH101" i="63"/>
  <c r="AI101" i="63" s="1"/>
  <c r="AI38" i="70"/>
  <c r="AF38" i="70"/>
  <c r="AH38" i="70"/>
  <c r="AN116" i="70"/>
  <c r="AQ116" i="70"/>
  <c r="AR116" i="70" s="1"/>
  <c r="AT247" i="77"/>
  <c r="AE185" i="70"/>
  <c r="AB185" i="70"/>
  <c r="AE232" i="70"/>
  <c r="AB232" i="70"/>
  <c r="AI224" i="70"/>
  <c r="AF224" i="70"/>
  <c r="O229" i="76"/>
  <c r="L229" i="76"/>
  <c r="AF155" i="70"/>
  <c r="AI155" i="70"/>
  <c r="AB165" i="70"/>
  <c r="AE165" i="70"/>
  <c r="L335" i="76"/>
  <c r="O335" i="76"/>
  <c r="AF152" i="70"/>
  <c r="AI152" i="70"/>
  <c r="P24" i="76"/>
  <c r="S24" i="76"/>
  <c r="R24" i="76"/>
  <c r="P53" i="76"/>
  <c r="AU53" i="76" s="1"/>
  <c r="R53" i="76"/>
  <c r="S53" i="76"/>
  <c r="W200" i="76"/>
  <c r="T200" i="76"/>
  <c r="X287" i="76"/>
  <c r="AA287" i="76"/>
  <c r="AB212" i="76"/>
  <c r="AE212" i="76"/>
  <c r="AB257" i="76"/>
  <c r="AE257" i="76"/>
  <c r="X77" i="76"/>
  <c r="Z77" i="76"/>
  <c r="AA77" i="76"/>
  <c r="T135" i="76"/>
  <c r="V135" i="76"/>
  <c r="W135" i="76"/>
  <c r="AB296" i="76"/>
  <c r="AE296" i="76"/>
  <c r="W16" i="76"/>
  <c r="T16" i="76"/>
  <c r="V16" i="76"/>
  <c r="V106" i="76"/>
  <c r="T106" i="76"/>
  <c r="T188" i="76"/>
  <c r="W188" i="76"/>
  <c r="V188" i="76"/>
  <c r="AQ210" i="76"/>
  <c r="AR210" i="76" s="1"/>
  <c r="AN210" i="76"/>
  <c r="P292" i="76"/>
  <c r="S292" i="76"/>
  <c r="V36" i="76"/>
  <c r="T36" i="76"/>
  <c r="W36" i="76"/>
  <c r="V62" i="76"/>
  <c r="W62" i="76"/>
  <c r="T62" i="76"/>
  <c r="T34" i="76"/>
  <c r="W34" i="76"/>
  <c r="V34" i="76"/>
  <c r="AJ290" i="76"/>
  <c r="AL290" i="76"/>
  <c r="AM290" i="76"/>
  <c r="V116" i="76"/>
  <c r="T116" i="76"/>
  <c r="V91" i="76"/>
  <c r="T91" i="76"/>
  <c r="T183" i="76"/>
  <c r="V183" i="76"/>
  <c r="W183" i="76"/>
  <c r="V42" i="76"/>
  <c r="T42" i="76"/>
  <c r="T117" i="76"/>
  <c r="V117" i="76"/>
  <c r="T46" i="76"/>
  <c r="V46" i="76"/>
  <c r="Z122" i="76"/>
  <c r="AA122" i="76"/>
  <c r="X122" i="76"/>
  <c r="T58" i="76"/>
  <c r="V58" i="76"/>
  <c r="AA142" i="76"/>
  <c r="Z142" i="76"/>
  <c r="X142" i="76"/>
  <c r="H109" i="69"/>
  <c r="J109" i="69"/>
  <c r="N156" i="69"/>
  <c r="P156" i="69"/>
  <c r="V90" i="63"/>
  <c r="T90" i="63"/>
  <c r="Y19" i="69"/>
  <c r="W19" i="69"/>
  <c r="Z31" i="69"/>
  <c r="AB31" i="69"/>
  <c r="AH139" i="69"/>
  <c r="AI139" i="69" s="1"/>
  <c r="AF139" i="69"/>
  <c r="AM181" i="70"/>
  <c r="AJ181" i="70"/>
  <c r="X130" i="70"/>
  <c r="AA130" i="70"/>
  <c r="O228" i="76"/>
  <c r="L228" i="76"/>
  <c r="V107" i="76"/>
  <c r="T107" i="76"/>
  <c r="W107" i="76"/>
  <c r="AV55" i="76"/>
  <c r="O317" i="76"/>
  <c r="L317" i="76"/>
  <c r="BD68" i="71"/>
  <c r="BB68" i="71"/>
  <c r="BA68" i="71"/>
  <c r="BC68" i="71"/>
  <c r="AX75" i="71"/>
  <c r="M6" i="63"/>
  <c r="N6" i="63" s="1"/>
  <c r="AS129" i="71"/>
  <c r="AS184" i="71"/>
  <c r="N67" i="63"/>
  <c r="P67" i="63"/>
  <c r="Q67" i="63" s="1"/>
  <c r="H13" i="69"/>
  <c r="J13" i="69"/>
  <c r="S97" i="63"/>
  <c r="T97" i="63" s="1"/>
  <c r="H124" i="63"/>
  <c r="J124" i="63"/>
  <c r="P50" i="70"/>
  <c r="AU50" i="70" s="1"/>
  <c r="R50" i="70"/>
  <c r="S50" i="70"/>
  <c r="L187" i="70"/>
  <c r="O187" i="70"/>
  <c r="L197" i="70"/>
  <c r="O197" i="70"/>
  <c r="L136" i="70"/>
  <c r="O136" i="70"/>
  <c r="K51" i="69"/>
  <c r="M51" i="69"/>
  <c r="O126" i="70"/>
  <c r="L126" i="70"/>
  <c r="S196" i="69"/>
  <c r="Q196" i="69"/>
  <c r="N194" i="69"/>
  <c r="P194" i="69"/>
  <c r="M12" i="63"/>
  <c r="K12" i="63"/>
  <c r="M167" i="69"/>
  <c r="K167" i="69"/>
  <c r="Q36" i="69"/>
  <c r="S36" i="69"/>
  <c r="AB26" i="63"/>
  <c r="Z26" i="63"/>
  <c r="T84" i="69"/>
  <c r="V84" i="69"/>
  <c r="AF97" i="69"/>
  <c r="AH97" i="69"/>
  <c r="AI97" i="69" s="1"/>
  <c r="AE51" i="63"/>
  <c r="AC51" i="63"/>
  <c r="Q20" i="69"/>
  <c r="S20" i="69"/>
  <c r="P136" i="69"/>
  <c r="N136" i="69"/>
  <c r="Z129" i="63"/>
  <c r="AB129" i="63"/>
  <c r="AB52" i="63"/>
  <c r="Z52" i="63"/>
  <c r="AB71" i="63"/>
  <c r="Z71" i="63"/>
  <c r="W153" i="63"/>
  <c r="Y153" i="63"/>
  <c r="AF175" i="63"/>
  <c r="AH175" i="63"/>
  <c r="AI175" i="63" s="1"/>
  <c r="P170" i="69"/>
  <c r="N170" i="69"/>
  <c r="Y16" i="69"/>
  <c r="W16" i="69"/>
  <c r="K195" i="69"/>
  <c r="M195" i="69"/>
  <c r="T99" i="63"/>
  <c r="V99" i="63"/>
  <c r="W99" i="63" s="1"/>
  <c r="Z77" i="69"/>
  <c r="AB77" i="69"/>
  <c r="AF131" i="63"/>
  <c r="AH131" i="63"/>
  <c r="AI131" i="63" s="1"/>
  <c r="Z144" i="69"/>
  <c r="AB144" i="69"/>
  <c r="V82" i="69"/>
  <c r="T82" i="69"/>
  <c r="P154" i="69"/>
  <c r="N154" i="69"/>
  <c r="N81" i="69"/>
  <c r="P81" i="69"/>
  <c r="P34" i="70"/>
  <c r="S34" i="70"/>
  <c r="AH55" i="69"/>
  <c r="AI55" i="69" s="1"/>
  <c r="AF55" i="69"/>
  <c r="X170" i="70"/>
  <c r="AA170" i="70"/>
  <c r="T49" i="70"/>
  <c r="AV49" i="70" s="1"/>
  <c r="W49" i="70"/>
  <c r="V49" i="70"/>
  <c r="AB41" i="63"/>
  <c r="Z41" i="63"/>
  <c r="AE218" i="70"/>
  <c r="AB218" i="70"/>
  <c r="W171" i="70"/>
  <c r="T171" i="70"/>
  <c r="Z37" i="70"/>
  <c r="X37" i="70"/>
  <c r="AM196" i="70"/>
  <c r="AJ196" i="70"/>
  <c r="AN231" i="70"/>
  <c r="AQ231" i="70"/>
  <c r="AR231" i="70" s="1"/>
  <c r="AF105" i="70"/>
  <c r="AI105" i="70"/>
  <c r="AQ112" i="70"/>
  <c r="AR112" i="70" s="1"/>
  <c r="AN112" i="70"/>
  <c r="AF48" i="70"/>
  <c r="AH48" i="70"/>
  <c r="AI48" i="70"/>
  <c r="AT77" i="77"/>
  <c r="X235" i="70"/>
  <c r="AA235" i="70"/>
  <c r="AF14" i="70"/>
  <c r="AH14" i="70"/>
  <c r="AI14" i="70"/>
  <c r="AM80" i="70"/>
  <c r="AJ80" i="70"/>
  <c r="AL80" i="70"/>
  <c r="AI102" i="70"/>
  <c r="AF102" i="70"/>
  <c r="X26" i="70"/>
  <c r="AW26" i="70" s="1"/>
  <c r="Z26" i="70"/>
  <c r="AI111" i="70"/>
  <c r="AF111" i="70"/>
  <c r="W280" i="76"/>
  <c r="T280" i="76"/>
  <c r="AA131" i="70"/>
  <c r="X131" i="70"/>
  <c r="AI172" i="70"/>
  <c r="AF172" i="70"/>
  <c r="AF142" i="70"/>
  <c r="AI142" i="70"/>
  <c r="W222" i="76"/>
  <c r="T222" i="76"/>
  <c r="AF125" i="70"/>
  <c r="AI125" i="70"/>
  <c r="S225" i="76"/>
  <c r="P225" i="76"/>
  <c r="AI320" i="76"/>
  <c r="AF320" i="76"/>
  <c r="P127" i="76"/>
  <c r="R127" i="76"/>
  <c r="S127" i="76"/>
  <c r="AR72" i="70"/>
  <c r="BC72" i="70"/>
  <c r="BE72" i="70" s="1"/>
  <c r="V18" i="76"/>
  <c r="T18" i="76"/>
  <c r="AI311" i="76"/>
  <c r="AF311" i="76"/>
  <c r="T100" i="76"/>
  <c r="V100" i="76"/>
  <c r="AD166" i="76"/>
  <c r="AB166" i="76"/>
  <c r="AE166" i="76"/>
  <c r="S139" i="76"/>
  <c r="R139" i="76"/>
  <c r="P139" i="76"/>
  <c r="AI234" i="76"/>
  <c r="AF234" i="76"/>
  <c r="AI275" i="76"/>
  <c r="AF275" i="76"/>
  <c r="Z114" i="76"/>
  <c r="X114" i="76"/>
  <c r="AA114" i="76"/>
  <c r="X221" i="76"/>
  <c r="AA221" i="76"/>
  <c r="AN37" i="76"/>
  <c r="AQ37" i="76"/>
  <c r="AR37" i="76" s="1"/>
  <c r="AP37" i="76"/>
  <c r="AJ315" i="76"/>
  <c r="AM315" i="76"/>
  <c r="AN267" i="76"/>
  <c r="AQ267" i="76"/>
  <c r="AR267" i="76" s="1"/>
  <c r="AH189" i="76"/>
  <c r="AF189" i="76"/>
  <c r="AI189" i="76"/>
  <c r="AB268" i="76"/>
  <c r="AE268" i="76"/>
  <c r="AD268" i="76"/>
  <c r="T61" i="76"/>
  <c r="V61" i="76"/>
  <c r="AN239" i="76"/>
  <c r="AQ239" i="76"/>
  <c r="AR239" i="76" s="1"/>
  <c r="AM230" i="76"/>
  <c r="AJ230" i="76"/>
  <c r="V136" i="76"/>
  <c r="T136" i="76"/>
  <c r="V27" i="76"/>
  <c r="T27" i="76"/>
  <c r="V180" i="76"/>
  <c r="T180" i="76"/>
  <c r="T19" i="76"/>
  <c r="V19" i="76"/>
  <c r="W32" i="76"/>
  <c r="V32" i="76"/>
  <c r="T32" i="76"/>
  <c r="T67" i="76"/>
  <c r="V67" i="76"/>
  <c r="W67" i="76"/>
  <c r="AA262" i="76"/>
  <c r="X262" i="76"/>
  <c r="AA133" i="76"/>
  <c r="X133" i="76"/>
  <c r="Z133" i="76"/>
  <c r="AT55" i="76"/>
  <c r="O55" i="76"/>
  <c r="AH105" i="63"/>
  <c r="AI105" i="63" s="1"/>
  <c r="AF105" i="63"/>
  <c r="M21" i="69"/>
  <c r="K21" i="69"/>
  <c r="N141" i="69"/>
  <c r="P141" i="69"/>
  <c r="S234" i="70"/>
  <c r="P234" i="70"/>
  <c r="P57" i="69"/>
  <c r="N57" i="69"/>
  <c r="S233" i="70"/>
  <c r="P233" i="70"/>
  <c r="P47" i="76"/>
  <c r="AU47" i="76" s="1"/>
  <c r="R47" i="76"/>
  <c r="S47" i="76"/>
  <c r="L226" i="76"/>
  <c r="O226" i="76"/>
  <c r="X202" i="76"/>
  <c r="AA202" i="76"/>
  <c r="V109" i="76"/>
  <c r="T109" i="76"/>
  <c r="BA121" i="76"/>
  <c r="AB8" i="70"/>
  <c r="AA37" i="70" s="1"/>
  <c r="T91" i="71"/>
  <c r="BQ21" i="71"/>
  <c r="BR21" i="71"/>
  <c r="BU21" i="71"/>
  <c r="BS21" i="71"/>
  <c r="BT21" i="71"/>
  <c r="J158" i="63"/>
  <c r="H158" i="63"/>
  <c r="AY68" i="71"/>
  <c r="DA68" i="71" s="1"/>
  <c r="AW68" i="71"/>
  <c r="CY68" i="71" s="1"/>
  <c r="AV68" i="71"/>
  <c r="CX68" i="71" s="1"/>
  <c r="AU68" i="71"/>
  <c r="CW68" i="71" s="1"/>
  <c r="CS68" i="71"/>
  <c r="H85" i="69"/>
  <c r="J85" i="69"/>
  <c r="H52" i="69"/>
  <c r="J52" i="69"/>
  <c r="K49" i="63"/>
  <c r="M49" i="63"/>
  <c r="J81" i="63"/>
  <c r="J117" i="63"/>
  <c r="H117" i="63"/>
  <c r="S172" i="63"/>
  <c r="T172" i="63" s="1"/>
  <c r="AS209" i="71"/>
  <c r="AS208" i="71"/>
  <c r="M43" i="63"/>
  <c r="K43" i="63"/>
  <c r="K48" i="63"/>
  <c r="M48" i="63"/>
  <c r="O138" i="70"/>
  <c r="L138" i="70"/>
  <c r="S208" i="70"/>
  <c r="P208" i="70"/>
  <c r="S112" i="69"/>
  <c r="Q112" i="69"/>
  <c r="N65" i="70"/>
  <c r="L65" i="70"/>
  <c r="AT65" i="70" s="1"/>
  <c r="O65" i="70"/>
  <c r="O31" i="70"/>
  <c r="N31" i="70"/>
  <c r="L31" i="70"/>
  <c r="AT31" i="70" s="1"/>
  <c r="N111" i="69"/>
  <c r="P111" i="69"/>
  <c r="N60" i="70"/>
  <c r="O60" i="70"/>
  <c r="L60" i="70"/>
  <c r="AT60" i="70" s="1"/>
  <c r="P77" i="63"/>
  <c r="N77" i="63"/>
  <c r="N37" i="69"/>
  <c r="P37" i="69"/>
  <c r="AF202" i="69"/>
  <c r="AH202" i="69"/>
  <c r="AI202" i="69" s="1"/>
  <c r="T168" i="63"/>
  <c r="V168" i="63"/>
  <c r="S158" i="69"/>
  <c r="Q158" i="69"/>
  <c r="Y136" i="63"/>
  <c r="W136" i="63"/>
  <c r="Z132" i="69"/>
  <c r="AB132" i="69"/>
  <c r="Y153" i="69"/>
  <c r="W153" i="69"/>
  <c r="AC47" i="69"/>
  <c r="AE47" i="69"/>
  <c r="S178" i="69"/>
  <c r="Q178" i="69"/>
  <c r="AF9" i="69"/>
  <c r="AH9" i="69"/>
  <c r="AI9" i="69" s="1"/>
  <c r="S22" i="63"/>
  <c r="Q22" i="63"/>
  <c r="W202" i="70"/>
  <c r="T202" i="70"/>
  <c r="AE118" i="63"/>
  <c r="AC118" i="63"/>
  <c r="AH29" i="69"/>
  <c r="AI29" i="69" s="1"/>
  <c r="AF29" i="69"/>
  <c r="P65" i="63"/>
  <c r="N65" i="63"/>
  <c r="AH17" i="69"/>
  <c r="AI17" i="69" s="1"/>
  <c r="AF17" i="69"/>
  <c r="Z120" i="63"/>
  <c r="AB120" i="63"/>
  <c r="AB177" i="70"/>
  <c r="AE177" i="70"/>
  <c r="P70" i="70"/>
  <c r="R70" i="70"/>
  <c r="S70" i="70"/>
  <c r="Y151" i="63"/>
  <c r="W151" i="63"/>
  <c r="W64" i="70"/>
  <c r="V64" i="70"/>
  <c r="T64" i="70"/>
  <c r="AV64" i="70" s="1"/>
  <c r="W171" i="69"/>
  <c r="Y171" i="69"/>
  <c r="AA30" i="70"/>
  <c r="Z30" i="70"/>
  <c r="X30" i="70"/>
  <c r="AB137" i="70"/>
  <c r="AE137" i="70"/>
  <c r="X133" i="70"/>
  <c r="AA133" i="70"/>
  <c r="AA20" i="70"/>
  <c r="Z20" i="70"/>
  <c r="X20" i="70"/>
  <c r="W169" i="70"/>
  <c r="T169" i="70"/>
  <c r="AA225" i="70"/>
  <c r="X225" i="70"/>
  <c r="L250" i="76"/>
  <c r="O250" i="76"/>
  <c r="AQ207" i="70"/>
  <c r="AR207" i="70" s="1"/>
  <c r="AN207" i="70"/>
  <c r="R195" i="76"/>
  <c r="P195" i="76"/>
  <c r="S195" i="76"/>
  <c r="O291" i="76"/>
  <c r="L291" i="76"/>
  <c r="P266" i="76"/>
  <c r="S266" i="76"/>
  <c r="AN110" i="70"/>
  <c r="AQ110" i="70"/>
  <c r="AR110" i="70" s="1"/>
  <c r="AI40" i="70"/>
  <c r="AH40" i="70"/>
  <c r="AF40" i="70"/>
  <c r="AY40" i="70" s="1"/>
  <c r="R179" i="76"/>
  <c r="S179" i="76"/>
  <c r="P179" i="76"/>
  <c r="AJ215" i="70"/>
  <c r="AM215" i="70"/>
  <c r="AN200" i="70"/>
  <c r="AQ200" i="70"/>
  <c r="AR200" i="70" s="1"/>
  <c r="R29" i="76"/>
  <c r="P29" i="76"/>
  <c r="AU29" i="76" s="1"/>
  <c r="S29" i="76"/>
  <c r="AB174" i="76"/>
  <c r="AD174" i="76"/>
  <c r="AE174" i="76"/>
  <c r="T95" i="76"/>
  <c r="V95" i="76"/>
  <c r="AJ245" i="76"/>
  <c r="AM245" i="76"/>
  <c r="T293" i="76"/>
  <c r="W293" i="76"/>
  <c r="AA134" i="76"/>
  <c r="X134" i="76"/>
  <c r="Z134" i="76"/>
  <c r="AB237" i="76"/>
  <c r="AE237" i="76"/>
  <c r="AJ217" i="70"/>
  <c r="AM217" i="70"/>
  <c r="AM332" i="76"/>
  <c r="AJ332" i="76"/>
  <c r="AB247" i="76"/>
  <c r="AE247" i="76"/>
  <c r="AM206" i="76"/>
  <c r="AJ206" i="76"/>
  <c r="AF140" i="76"/>
  <c r="AI140" i="76"/>
  <c r="AH140" i="76"/>
  <c r="AQ301" i="76"/>
  <c r="AR301" i="76" s="1"/>
  <c r="AN301" i="76"/>
  <c r="AP97" i="76"/>
  <c r="AN97" i="76"/>
  <c r="AQ97" i="76"/>
  <c r="AI261" i="76"/>
  <c r="AF261" i="76"/>
  <c r="Z167" i="76"/>
  <c r="AA167" i="76"/>
  <c r="X167" i="76"/>
  <c r="W60" i="76"/>
  <c r="V60" i="76"/>
  <c r="T60" i="76"/>
  <c r="AH15" i="76"/>
  <c r="AF15" i="76"/>
  <c r="AI15" i="76"/>
  <c r="AJ238" i="76"/>
  <c r="AM238" i="76"/>
  <c r="AL75" i="76"/>
  <c r="AJ75" i="76"/>
  <c r="AM75" i="76"/>
  <c r="T23" i="76"/>
  <c r="V23" i="76"/>
  <c r="V101" i="76"/>
  <c r="T101" i="76"/>
  <c r="V165" i="76"/>
  <c r="W165" i="76"/>
  <c r="T165" i="76"/>
  <c r="V20" i="76"/>
  <c r="W20" i="76"/>
  <c r="T20" i="76"/>
  <c r="V59" i="76"/>
  <c r="T59" i="76"/>
  <c r="T30" i="76"/>
  <c r="V30" i="76"/>
  <c r="W30" i="76"/>
  <c r="N172" i="69"/>
  <c r="P172" i="69"/>
  <c r="N12" i="69"/>
  <c r="P12" i="69"/>
  <c r="V119" i="69"/>
  <c r="T119" i="69"/>
  <c r="AB66" i="63"/>
  <c r="Z66" i="63"/>
  <c r="AE166" i="63"/>
  <c r="AC166" i="63"/>
  <c r="X143" i="70"/>
  <c r="AA143" i="70"/>
  <c r="AH79" i="69"/>
  <c r="AI79" i="69" s="1"/>
  <c r="AF79" i="69"/>
  <c r="AE188" i="70"/>
  <c r="AB188" i="70"/>
  <c r="AB149" i="70"/>
  <c r="AE149" i="70"/>
  <c r="AJ160" i="70"/>
  <c r="AM160" i="70"/>
  <c r="AB201" i="70"/>
  <c r="AE201" i="70"/>
  <c r="AF150" i="70"/>
  <c r="AI150" i="70"/>
  <c r="AZ55" i="76"/>
  <c r="BR40" i="71"/>
  <c r="BU40" i="71"/>
  <c r="BQ40" i="71"/>
  <c r="BS40" i="71"/>
  <c r="BT40" i="71"/>
  <c r="AF163" i="70"/>
  <c r="AI163" i="70"/>
  <c r="AS180" i="71"/>
  <c r="P171" i="63"/>
  <c r="N171" i="63"/>
  <c r="P97" i="63"/>
  <c r="Q97" i="63" s="1"/>
  <c r="AS178" i="71"/>
  <c r="H100" i="63"/>
  <c r="J100" i="63"/>
  <c r="N113" i="63"/>
  <c r="P113" i="63"/>
  <c r="P21" i="63"/>
  <c r="Q21" i="63" s="1"/>
  <c r="V13" i="63"/>
  <c r="P47" i="63"/>
  <c r="N47" i="63"/>
  <c r="N147" i="69"/>
  <c r="P147" i="69"/>
  <c r="O192" i="70"/>
  <c r="L192" i="70"/>
  <c r="P162" i="63"/>
  <c r="N162" i="63"/>
  <c r="N23" i="69"/>
  <c r="P23" i="69"/>
  <c r="J115" i="69"/>
  <c r="Q193" i="69"/>
  <c r="S193" i="69"/>
  <c r="J95" i="69"/>
  <c r="L18" i="70"/>
  <c r="AT18" i="70" s="1"/>
  <c r="O18" i="70"/>
  <c r="N18" i="70"/>
  <c r="N50" i="63"/>
  <c r="P50" i="63"/>
  <c r="W25" i="69"/>
  <c r="Y25" i="69"/>
  <c r="M14" i="63"/>
  <c r="K14" i="63"/>
  <c r="P80" i="63"/>
  <c r="N80" i="63"/>
  <c r="M45" i="63"/>
  <c r="K45" i="63"/>
  <c r="S42" i="69"/>
  <c r="Q42" i="69"/>
  <c r="V93" i="63"/>
  <c r="T93" i="63"/>
  <c r="AE116" i="63"/>
  <c r="AC116" i="63"/>
  <c r="AB110" i="63"/>
  <c r="Z110" i="63"/>
  <c r="P139" i="63"/>
  <c r="N139" i="63"/>
  <c r="Y106" i="63"/>
  <c r="W106" i="63"/>
  <c r="W144" i="63"/>
  <c r="Y144" i="63"/>
  <c r="Y91" i="63"/>
  <c r="W91" i="63"/>
  <c r="K26" i="69"/>
  <c r="M26" i="69"/>
  <c r="AE167" i="63"/>
  <c r="AC167" i="63"/>
  <c r="Q111" i="63"/>
  <c r="S111" i="63"/>
  <c r="AE6" i="69"/>
  <c r="AC6" i="69"/>
  <c r="W127" i="63"/>
  <c r="Y127" i="63"/>
  <c r="AE163" i="63"/>
  <c r="AC163" i="63"/>
  <c r="P39" i="69"/>
  <c r="N39" i="69"/>
  <c r="AE174" i="69"/>
  <c r="AC174" i="69"/>
  <c r="AE200" i="69"/>
  <c r="AC200" i="69"/>
  <c r="W161" i="70"/>
  <c r="T161" i="70"/>
  <c r="AE160" i="63"/>
  <c r="AC160" i="63"/>
  <c r="W120" i="70"/>
  <c r="T120" i="70"/>
  <c r="N160" i="76"/>
  <c r="L160" i="76"/>
  <c r="AT160" i="76" s="1"/>
  <c r="O160" i="76"/>
  <c r="AJ180" i="70"/>
  <c r="AM180" i="70"/>
  <c r="AI124" i="70"/>
  <c r="AF124" i="70"/>
  <c r="AM147" i="70"/>
  <c r="AJ147" i="70"/>
  <c r="AF216" i="70"/>
  <c r="AI216" i="70"/>
  <c r="S279" i="76"/>
  <c r="P279" i="76"/>
  <c r="AT263" i="77"/>
  <c r="AL15" i="70"/>
  <c r="AJ15" i="70"/>
  <c r="AM15" i="70"/>
  <c r="AA175" i="70"/>
  <c r="X175" i="70"/>
  <c r="AI53" i="70"/>
  <c r="AF53" i="70"/>
  <c r="AH53" i="70"/>
  <c r="V66" i="70"/>
  <c r="T66" i="70"/>
  <c r="AV66" i="70" s="1"/>
  <c r="W66" i="70"/>
  <c r="W256" i="76"/>
  <c r="T256" i="76"/>
  <c r="X214" i="76"/>
  <c r="AA214" i="76"/>
  <c r="AF263" i="76"/>
  <c r="AI263" i="76"/>
  <c r="P57" i="76"/>
  <c r="S57" i="76"/>
  <c r="AQ16" i="70"/>
  <c r="AN16" i="70"/>
  <c r="AP16" i="70"/>
  <c r="S98" i="76"/>
  <c r="P98" i="76"/>
  <c r="R98" i="76"/>
  <c r="AE129" i="76"/>
  <c r="AD129" i="76"/>
  <c r="AB129" i="76"/>
  <c r="V70" i="76"/>
  <c r="T70" i="76"/>
  <c r="AA270" i="76"/>
  <c r="X270" i="76"/>
  <c r="V80" i="76"/>
  <c r="T80" i="76"/>
  <c r="V103" i="76"/>
  <c r="T103" i="76"/>
  <c r="V184" i="76"/>
  <c r="T184" i="76"/>
  <c r="AV184" i="76" s="1"/>
  <c r="AF328" i="76"/>
  <c r="AH328" i="76"/>
  <c r="AI328" i="76"/>
  <c r="L217" i="76"/>
  <c r="O217" i="76"/>
  <c r="V17" i="76"/>
  <c r="W17" i="76"/>
  <c r="T17" i="76"/>
  <c r="X208" i="76"/>
  <c r="AA208" i="76"/>
  <c r="T242" i="76"/>
  <c r="W242" i="76"/>
  <c r="AN255" i="76"/>
  <c r="AQ255" i="76"/>
  <c r="AR255" i="76" s="1"/>
  <c r="V45" i="76"/>
  <c r="T45" i="76"/>
  <c r="Z322" i="76"/>
  <c r="AA322" i="76"/>
  <c r="X322" i="76"/>
  <c r="T128" i="76"/>
  <c r="W128" i="76"/>
  <c r="V128" i="76"/>
  <c r="V123" i="76"/>
  <c r="T123" i="76"/>
  <c r="AI119" i="76"/>
  <c r="AF119" i="76"/>
  <c r="AB235" i="76"/>
  <c r="AE235" i="76"/>
  <c r="AN269" i="76"/>
  <c r="AQ269" i="76"/>
  <c r="AR269" i="76" s="1"/>
  <c r="AM338" i="76"/>
  <c r="AJ338" i="76"/>
  <c r="T83" i="76"/>
  <c r="V83" i="76"/>
  <c r="T43" i="76"/>
  <c r="V43" i="76"/>
  <c r="V26" i="76"/>
  <c r="W26" i="76"/>
  <c r="T26" i="76"/>
  <c r="W187" i="76"/>
  <c r="T187" i="76"/>
  <c r="V187" i="76"/>
  <c r="V73" i="76"/>
  <c r="T73" i="76"/>
  <c r="T113" i="76"/>
  <c r="V113" i="76"/>
  <c r="AB333" i="76"/>
  <c r="AD333" i="76"/>
  <c r="AE333" i="76"/>
  <c r="AA325" i="76"/>
  <c r="X325" i="76"/>
  <c r="AE37" i="70" l="1"/>
  <c r="AB37" i="70"/>
  <c r="AX37" i="70" s="1"/>
  <c r="AD37" i="70"/>
  <c r="AH160" i="63"/>
  <c r="AI160" i="63" s="1"/>
  <c r="AF160" i="63"/>
  <c r="Y13" i="63"/>
  <c r="W13" i="63"/>
  <c r="Q12" i="69"/>
  <c r="S12" i="69"/>
  <c r="AH147" i="63"/>
  <c r="AI147" i="63" s="1"/>
  <c r="AF147" i="63"/>
  <c r="AL271" i="76"/>
  <c r="AM271" i="76"/>
  <c r="AJ271" i="76"/>
  <c r="AQ54" i="70"/>
  <c r="AN54" i="70"/>
  <c r="AP54" i="70"/>
  <c r="X38" i="76"/>
  <c r="Z38" i="76"/>
  <c r="AA38" i="76"/>
  <c r="AB203" i="70"/>
  <c r="AE203" i="70"/>
  <c r="X26" i="76"/>
  <c r="Z26" i="76"/>
  <c r="AA26" i="76"/>
  <c r="BC16" i="70"/>
  <c r="BE16" i="70" s="1"/>
  <c r="AR16" i="70"/>
  <c r="W73" i="76"/>
  <c r="AH333" i="76"/>
  <c r="AF333" i="76"/>
  <c r="AI333" i="76"/>
  <c r="W43" i="76"/>
  <c r="X17" i="76"/>
  <c r="Z17" i="76"/>
  <c r="AA17" i="76"/>
  <c r="W184" i="76"/>
  <c r="AJ263" i="76"/>
  <c r="AM263" i="76"/>
  <c r="AH174" i="69"/>
  <c r="AI174" i="69" s="1"/>
  <c r="AF174" i="69"/>
  <c r="N45" i="63"/>
  <c r="P45" i="63"/>
  <c r="AI235" i="76"/>
  <c r="AF235" i="76"/>
  <c r="X128" i="76"/>
  <c r="AA128" i="76"/>
  <c r="Z128" i="76"/>
  <c r="AB270" i="76"/>
  <c r="AE270" i="76"/>
  <c r="AM124" i="70"/>
  <c r="AJ124" i="70"/>
  <c r="T111" i="63"/>
  <c r="V111" i="63"/>
  <c r="AB144" i="63"/>
  <c r="Z144" i="63"/>
  <c r="Q47" i="63"/>
  <c r="S47" i="63"/>
  <c r="S113" i="63"/>
  <c r="Q113" i="63"/>
  <c r="AS40" i="71"/>
  <c r="W119" i="69"/>
  <c r="Y119" i="69"/>
  <c r="X5" i="76"/>
  <c r="AB5" i="76" s="1"/>
  <c r="AF5" i="76" s="1"/>
  <c r="AJ5" i="76" s="1"/>
  <c r="AN5" i="76" s="1"/>
  <c r="AR5" i="76" s="1"/>
  <c r="AL140" i="76"/>
  <c r="AJ140" i="76"/>
  <c r="AM140" i="76"/>
  <c r="AN217" i="70"/>
  <c r="AQ217" i="70"/>
  <c r="AR217" i="70" s="1"/>
  <c r="W266" i="76"/>
  <c r="T266" i="76"/>
  <c r="AD30" i="70"/>
  <c r="AE30" i="70"/>
  <c r="AB30" i="70"/>
  <c r="V70" i="70"/>
  <c r="T70" i="70"/>
  <c r="W70" i="70"/>
  <c r="AA202" i="70"/>
  <c r="X202" i="70"/>
  <c r="V158" i="69"/>
  <c r="T158" i="69"/>
  <c r="S77" i="63"/>
  <c r="Q77" i="63"/>
  <c r="S31" i="70"/>
  <c r="P31" i="70"/>
  <c r="AU31" i="70" s="1"/>
  <c r="R31" i="70"/>
  <c r="M158" i="63"/>
  <c r="K158" i="63"/>
  <c r="AA67" i="76"/>
  <c r="X67" i="76"/>
  <c r="Z67" i="76"/>
  <c r="W19" i="76"/>
  <c r="W61" i="76"/>
  <c r="AE114" i="76"/>
  <c r="AB114" i="76"/>
  <c r="AD114" i="76"/>
  <c r="AM102" i="70"/>
  <c r="AJ102" i="70"/>
  <c r="AB16" i="69"/>
  <c r="Z16" i="69"/>
  <c r="AE71" i="63"/>
  <c r="AC71" i="63"/>
  <c r="AC26" i="63"/>
  <c r="AE26" i="63"/>
  <c r="Z19" i="69"/>
  <c r="AB19" i="69"/>
  <c r="W116" i="76"/>
  <c r="W106" i="76"/>
  <c r="AB287" i="76"/>
  <c r="AE287" i="76"/>
  <c r="W24" i="76"/>
  <c r="V24" i="76"/>
  <c r="T24" i="76"/>
  <c r="AM155" i="70"/>
  <c r="AJ155" i="70"/>
  <c r="N44" i="63"/>
  <c r="P44" i="63"/>
  <c r="N121" i="63"/>
  <c r="P121" i="63"/>
  <c r="T40" i="63"/>
  <c r="V40" i="63"/>
  <c r="W230" i="70"/>
  <c r="T230" i="70"/>
  <c r="S199" i="70"/>
  <c r="P199" i="70"/>
  <c r="AS5" i="71"/>
  <c r="S120" i="69"/>
  <c r="Q120" i="69"/>
  <c r="M78" i="63"/>
  <c r="K78" i="63"/>
  <c r="W52" i="76"/>
  <c r="S251" i="76"/>
  <c r="P251" i="76"/>
  <c r="W112" i="76"/>
  <c r="AF207" i="76"/>
  <c r="AI207" i="76"/>
  <c r="AE220" i="76"/>
  <c r="AB220" i="76"/>
  <c r="W84" i="76"/>
  <c r="T84" i="76"/>
  <c r="V84" i="76"/>
  <c r="AE211" i="70"/>
  <c r="AB211" i="70"/>
  <c r="AP12" i="70"/>
  <c r="AN12" i="70"/>
  <c r="BA12" i="70" s="1"/>
  <c r="X182" i="70"/>
  <c r="AA182" i="70"/>
  <c r="AC103" i="69"/>
  <c r="AE103" i="69"/>
  <c r="AE162" i="69"/>
  <c r="AC162" i="69"/>
  <c r="P159" i="69"/>
  <c r="N159" i="69"/>
  <c r="V76" i="63"/>
  <c r="T76" i="63"/>
  <c r="M20" i="63"/>
  <c r="K20" i="63"/>
  <c r="P22" i="70"/>
  <c r="R22" i="70"/>
  <c r="S22" i="70"/>
  <c r="AJ324" i="76"/>
  <c r="AM324" i="76"/>
  <c r="AI40" i="76"/>
  <c r="AH40" i="76"/>
  <c r="AF40" i="76"/>
  <c r="AE65" i="76"/>
  <c r="AD65" i="76"/>
  <c r="AB65" i="76"/>
  <c r="W305" i="76"/>
  <c r="T305" i="76"/>
  <c r="AA41" i="70"/>
  <c r="AI77" i="70"/>
  <c r="AF77" i="70"/>
  <c r="AH77" i="70"/>
  <c r="T170" i="63"/>
  <c r="V170" i="63"/>
  <c r="S157" i="70"/>
  <c r="P157" i="70"/>
  <c r="S146" i="70"/>
  <c r="P146" i="70"/>
  <c r="Z185" i="76"/>
  <c r="X185" i="76"/>
  <c r="AA185" i="76"/>
  <c r="AQ224" i="76"/>
  <c r="AR224" i="76" s="1"/>
  <c r="AN224" i="76"/>
  <c r="AJ218" i="76"/>
  <c r="AM218" i="76"/>
  <c r="X300" i="76"/>
  <c r="AA300" i="76"/>
  <c r="AB295" i="76"/>
  <c r="AE295" i="76"/>
  <c r="W68" i="76"/>
  <c r="P96" i="63"/>
  <c r="N96" i="63"/>
  <c r="T94" i="63"/>
  <c r="V94" i="63"/>
  <c r="Q159" i="63"/>
  <c r="S159" i="63"/>
  <c r="P70" i="63"/>
  <c r="N70" i="63"/>
  <c r="AE77" i="69"/>
  <c r="AC77" i="69"/>
  <c r="AQ180" i="70"/>
  <c r="AR180" i="70" s="1"/>
  <c r="AN180" i="70"/>
  <c r="R18" i="70"/>
  <c r="P18" i="70"/>
  <c r="AU18" i="70" s="1"/>
  <c r="S18" i="70"/>
  <c r="AN160" i="70"/>
  <c r="AQ160" i="70"/>
  <c r="AR160" i="70" s="1"/>
  <c r="AJ261" i="76"/>
  <c r="AM261" i="76"/>
  <c r="S250" i="76"/>
  <c r="P250" i="76"/>
  <c r="V47" i="76"/>
  <c r="T47" i="76"/>
  <c r="W47" i="76"/>
  <c r="AI85" i="76"/>
  <c r="AF85" i="76"/>
  <c r="AH85" i="76"/>
  <c r="X226" i="70"/>
  <c r="AA226" i="70"/>
  <c r="K168" i="69"/>
  <c r="M168" i="69"/>
  <c r="AE86" i="69"/>
  <c r="AC86" i="69"/>
  <c r="P36" i="63"/>
  <c r="N36" i="63"/>
  <c r="X14" i="76"/>
  <c r="AA14" i="76"/>
  <c r="Z14" i="76"/>
  <c r="P306" i="76"/>
  <c r="S306" i="76"/>
  <c r="V47" i="70"/>
  <c r="T47" i="70"/>
  <c r="W47" i="70"/>
  <c r="S154" i="70"/>
  <c r="P154" i="70"/>
  <c r="T138" i="63"/>
  <c r="V138" i="63"/>
  <c r="AA187" i="76"/>
  <c r="X187" i="76"/>
  <c r="Z187" i="76"/>
  <c r="X242" i="76"/>
  <c r="AA242" i="76"/>
  <c r="AL53" i="70"/>
  <c r="AM53" i="70"/>
  <c r="AJ53" i="70"/>
  <c r="W279" i="76"/>
  <c r="T279" i="76"/>
  <c r="Q162" i="63"/>
  <c r="S162" i="63"/>
  <c r="Q171" i="63"/>
  <c r="S171" i="63"/>
  <c r="Z165" i="76"/>
  <c r="X165" i="76"/>
  <c r="AA165" i="76"/>
  <c r="AQ75" i="76"/>
  <c r="AP75" i="76"/>
  <c r="AN75" i="76"/>
  <c r="AR97" i="76"/>
  <c r="BC97" i="76"/>
  <c r="BD97" i="76" s="1"/>
  <c r="AI237" i="76"/>
  <c r="AF237" i="76"/>
  <c r="AB133" i="70"/>
  <c r="AE133" i="70"/>
  <c r="Q65" i="63"/>
  <c r="S65" i="63"/>
  <c r="V22" i="63"/>
  <c r="T22" i="63"/>
  <c r="AB153" i="69"/>
  <c r="Z153" i="69"/>
  <c r="S60" i="70"/>
  <c r="P60" i="70"/>
  <c r="AU60" i="70" s="1"/>
  <c r="R60" i="70"/>
  <c r="P48" i="63"/>
  <c r="N48" i="63"/>
  <c r="K117" i="63"/>
  <c r="M117" i="63"/>
  <c r="S141" i="69"/>
  <c r="Q141" i="69"/>
  <c r="W180" i="76"/>
  <c r="AI268" i="76"/>
  <c r="AF268" i="76"/>
  <c r="AH268" i="76"/>
  <c r="AH166" i="76"/>
  <c r="AI166" i="76"/>
  <c r="AF166" i="76"/>
  <c r="AJ142" i="70"/>
  <c r="AM142" i="70"/>
  <c r="AJ48" i="70"/>
  <c r="AZ48" i="70" s="1"/>
  <c r="AM48" i="70"/>
  <c r="AL48" i="70"/>
  <c r="S154" i="69"/>
  <c r="Q154" i="69"/>
  <c r="Q170" i="69"/>
  <c r="S170" i="69"/>
  <c r="AE52" i="63"/>
  <c r="AC52" i="63"/>
  <c r="AF51" i="63"/>
  <c r="AH51" i="63"/>
  <c r="AI51" i="63" s="1"/>
  <c r="V196" i="69"/>
  <c r="T196" i="69"/>
  <c r="M13" i="69"/>
  <c r="K13" i="69"/>
  <c r="X107" i="76"/>
  <c r="Z107" i="76"/>
  <c r="AA107" i="76"/>
  <c r="AQ181" i="70"/>
  <c r="AR181" i="70" s="1"/>
  <c r="AN181" i="70"/>
  <c r="Y90" i="63"/>
  <c r="W90" i="63"/>
  <c r="AD142" i="76"/>
  <c r="AB142" i="76"/>
  <c r="AE142" i="76"/>
  <c r="X183" i="76"/>
  <c r="Z183" i="76"/>
  <c r="AA183" i="76"/>
  <c r="AA62" i="76"/>
  <c r="Z62" i="76"/>
  <c r="X62" i="76"/>
  <c r="AM152" i="70"/>
  <c r="AJ152" i="70"/>
  <c r="S173" i="69"/>
  <c r="Q173" i="69"/>
  <c r="AF113" i="69"/>
  <c r="AH113" i="69"/>
  <c r="AI113" i="69" s="1"/>
  <c r="Y137" i="69"/>
  <c r="W137" i="69"/>
  <c r="Z79" i="63"/>
  <c r="AB79" i="63"/>
  <c r="X194" i="70"/>
  <c r="AA194" i="70"/>
  <c r="AH88" i="63"/>
  <c r="AI88" i="63" s="1"/>
  <c r="AF88" i="63"/>
  <c r="Z142" i="63"/>
  <c r="AB142" i="63"/>
  <c r="W120" i="76"/>
  <c r="AA168" i="76"/>
  <c r="X168" i="76"/>
  <c r="Z168" i="76"/>
  <c r="AI110" i="76"/>
  <c r="AH110" i="76"/>
  <c r="AF110" i="76"/>
  <c r="AB156" i="70"/>
  <c r="AE156" i="70"/>
  <c r="AC27" i="63"/>
  <c r="AE27" i="63"/>
  <c r="Q164" i="63"/>
  <c r="S164" i="63"/>
  <c r="P228" i="70"/>
  <c r="S228" i="70"/>
  <c r="S130" i="69"/>
  <c r="Q130" i="69"/>
  <c r="P210" i="70"/>
  <c r="S210" i="70"/>
  <c r="AB99" i="63"/>
  <c r="W2" i="76"/>
  <c r="AA2" i="76" s="1"/>
  <c r="AE2" i="76" s="1"/>
  <c r="AI2" i="76" s="1"/>
  <c r="AM2" i="76" s="1"/>
  <c r="AQ2" i="76" s="1"/>
  <c r="AA62" i="70"/>
  <c r="W105" i="76"/>
  <c r="P283" i="76"/>
  <c r="S283" i="76"/>
  <c r="AE68" i="70"/>
  <c r="AB68" i="70"/>
  <c r="AD68" i="70"/>
  <c r="Z25" i="63"/>
  <c r="AB25" i="63"/>
  <c r="Y149" i="69"/>
  <c r="W149" i="69"/>
  <c r="T169" i="69"/>
  <c r="V169" i="69"/>
  <c r="P145" i="70"/>
  <c r="S145" i="70"/>
  <c r="S67" i="63"/>
  <c r="Y69" i="63"/>
  <c r="W69" i="63"/>
  <c r="AA175" i="76"/>
  <c r="X175" i="76"/>
  <c r="Z175" i="76"/>
  <c r="AM288" i="76"/>
  <c r="AJ288" i="76"/>
  <c r="X196" i="76"/>
  <c r="AA196" i="76"/>
  <c r="AQ174" i="70"/>
  <c r="AR174" i="70" s="1"/>
  <c r="AN174" i="70"/>
  <c r="AF113" i="70"/>
  <c r="AI113" i="70"/>
  <c r="AE181" i="69"/>
  <c r="AC181" i="69"/>
  <c r="V176" i="69"/>
  <c r="T176" i="69"/>
  <c r="P206" i="70"/>
  <c r="S206" i="70"/>
  <c r="K132" i="63"/>
  <c r="M132" i="63"/>
  <c r="AN103" i="70"/>
  <c r="AQ103" i="70"/>
  <c r="AR103" i="70" s="1"/>
  <c r="P217" i="76"/>
  <c r="S217" i="76"/>
  <c r="Q39" i="69"/>
  <c r="S39" i="69"/>
  <c r="AD20" i="70"/>
  <c r="AB20" i="70"/>
  <c r="AE20" i="70"/>
  <c r="Y168" i="63"/>
  <c r="W168" i="63"/>
  <c r="K52" i="69"/>
  <c r="M52" i="69"/>
  <c r="S55" i="76"/>
  <c r="P55" i="76"/>
  <c r="AU55" i="76" s="1"/>
  <c r="W139" i="76"/>
  <c r="T139" i="76"/>
  <c r="V139" i="76"/>
  <c r="AA280" i="76"/>
  <c r="X280" i="76"/>
  <c r="P197" i="70"/>
  <c r="S197" i="70"/>
  <c r="AC102" i="63"/>
  <c r="AE102" i="63"/>
  <c r="K78" i="69"/>
  <c r="M78" i="69"/>
  <c r="S108" i="70"/>
  <c r="P108" i="70"/>
  <c r="AE70" i="69"/>
  <c r="AC70" i="69"/>
  <c r="W131" i="76"/>
  <c r="AH259" i="76"/>
  <c r="AF259" i="76"/>
  <c r="AI259" i="76"/>
  <c r="AJ186" i="70"/>
  <c r="AM186" i="70"/>
  <c r="AE124" i="69"/>
  <c r="AC124" i="69"/>
  <c r="W83" i="76"/>
  <c r="W103" i="76"/>
  <c r="W113" i="76"/>
  <c r="AM119" i="76"/>
  <c r="AJ119" i="76"/>
  <c r="AE322" i="76"/>
  <c r="AD322" i="76"/>
  <c r="AB322" i="76"/>
  <c r="AJ328" i="76"/>
  <c r="AM328" i="76"/>
  <c r="AL328" i="76"/>
  <c r="W70" i="76"/>
  <c r="AJ216" i="70"/>
  <c r="AM216" i="70"/>
  <c r="S160" i="76"/>
  <c r="P160" i="76"/>
  <c r="R160" i="76"/>
  <c r="AA161" i="70"/>
  <c r="X161" i="70"/>
  <c r="AH163" i="63"/>
  <c r="AI163" i="63" s="1"/>
  <c r="AF163" i="63"/>
  <c r="AF167" i="63"/>
  <c r="AH167" i="63"/>
  <c r="AI167" i="63" s="1"/>
  <c r="AB106" i="63"/>
  <c r="Z106" i="63"/>
  <c r="W93" i="63"/>
  <c r="Y93" i="63"/>
  <c r="N14" i="63"/>
  <c r="P14" i="63"/>
  <c r="K95" i="69"/>
  <c r="M95" i="69"/>
  <c r="K100" i="63"/>
  <c r="M100" i="63"/>
  <c r="AI149" i="70"/>
  <c r="AF149" i="70"/>
  <c r="Q172" i="69"/>
  <c r="S172" i="69"/>
  <c r="W59" i="76"/>
  <c r="AQ206" i="76"/>
  <c r="AR206" i="76" s="1"/>
  <c r="AN206" i="76"/>
  <c r="P291" i="76"/>
  <c r="S291" i="76"/>
  <c r="AF177" i="70"/>
  <c r="AI177" i="70"/>
  <c r="AC132" i="69"/>
  <c r="AE132" i="69"/>
  <c r="W109" i="76"/>
  <c r="AN230" i="76"/>
  <c r="AQ230" i="76"/>
  <c r="AR230" i="76" s="1"/>
  <c r="AJ320" i="76"/>
  <c r="AM320" i="76"/>
  <c r="AM111" i="70"/>
  <c r="AJ111" i="70"/>
  <c r="AQ80" i="70"/>
  <c r="AR80" i="70" s="1"/>
  <c r="AP80" i="70"/>
  <c r="AN80" i="70"/>
  <c r="AI218" i="70"/>
  <c r="AF218" i="70"/>
  <c r="AC129" i="63"/>
  <c r="AE129" i="63"/>
  <c r="P187" i="70"/>
  <c r="S187" i="70"/>
  <c r="AX68" i="71"/>
  <c r="CZ68" i="71" s="1"/>
  <c r="S156" i="69"/>
  <c r="Q156" i="69"/>
  <c r="W46" i="76"/>
  <c r="AQ290" i="76"/>
  <c r="AN290" i="76"/>
  <c r="AP290" i="76"/>
  <c r="AA16" i="76"/>
  <c r="Z16" i="76"/>
  <c r="X16" i="76"/>
  <c r="X200" i="76"/>
  <c r="AA200" i="76"/>
  <c r="P229" i="76"/>
  <c r="S229" i="76"/>
  <c r="Y86" i="63"/>
  <c r="W86" i="63"/>
  <c r="S122" i="70"/>
  <c r="P122" i="70"/>
  <c r="V172" i="63"/>
  <c r="V134" i="63"/>
  <c r="T134" i="63"/>
  <c r="W118" i="76"/>
  <c r="Z87" i="76"/>
  <c r="AA87" i="76"/>
  <c r="X87" i="76"/>
  <c r="AE96" i="76"/>
  <c r="AD96" i="76"/>
  <c r="AB96" i="76"/>
  <c r="AF57" i="70"/>
  <c r="AH57" i="70"/>
  <c r="AI57" i="70"/>
  <c r="Q83" i="69"/>
  <c r="S83" i="69"/>
  <c r="AC39" i="63"/>
  <c r="AE39" i="63"/>
  <c r="Z161" i="63"/>
  <c r="AB161" i="63"/>
  <c r="V97" i="63"/>
  <c r="AP31" i="76"/>
  <c r="AQ31" i="76"/>
  <c r="AN31" i="76"/>
  <c r="AI203" i="76"/>
  <c r="AH203" i="76"/>
  <c r="AF203" i="76"/>
  <c r="AI111" i="76"/>
  <c r="AH111" i="76"/>
  <c r="AF111" i="76"/>
  <c r="AA49" i="76"/>
  <c r="X49" i="76"/>
  <c r="Z49" i="76"/>
  <c r="AB12" i="76"/>
  <c r="AE12" i="76"/>
  <c r="AB326" i="76"/>
  <c r="AE326" i="76"/>
  <c r="Z36" i="70"/>
  <c r="X36" i="70"/>
  <c r="AW36" i="70" s="1"/>
  <c r="AA36" i="70"/>
  <c r="Q22" i="69"/>
  <c r="S22" i="69"/>
  <c r="S190" i="69"/>
  <c r="Q190" i="69"/>
  <c r="P229" i="70"/>
  <c r="S229" i="70"/>
  <c r="S21" i="63"/>
  <c r="K56" i="69"/>
  <c r="M56" i="69"/>
  <c r="X4" i="76"/>
  <c r="AB4" i="76" s="1"/>
  <c r="AF4" i="76" s="1"/>
  <c r="AJ4" i="76" s="1"/>
  <c r="AN4" i="76" s="1"/>
  <c r="AR4" i="76" s="1"/>
  <c r="AD186" i="76"/>
  <c r="AE186" i="76"/>
  <c r="AB186" i="76"/>
  <c r="AJ313" i="76"/>
  <c r="AM313" i="76"/>
  <c r="AI294" i="76"/>
  <c r="AF294" i="76"/>
  <c r="T304" i="76"/>
  <c r="W304" i="76"/>
  <c r="AI220" i="70"/>
  <c r="AF220" i="70"/>
  <c r="T10" i="70"/>
  <c r="W10" i="70"/>
  <c r="V148" i="69"/>
  <c r="T148" i="69"/>
  <c r="Z30" i="63"/>
  <c r="AB30" i="63"/>
  <c r="T131" i="69"/>
  <c r="V131" i="69"/>
  <c r="N108" i="63"/>
  <c r="P108" i="63"/>
  <c r="AA21" i="70"/>
  <c r="Z21" i="70"/>
  <c r="X21" i="70"/>
  <c r="AW21" i="70" s="1"/>
  <c r="AE150" i="63"/>
  <c r="AC150" i="63"/>
  <c r="V98" i="76"/>
  <c r="W98" i="76"/>
  <c r="T98" i="76"/>
  <c r="S80" i="63"/>
  <c r="Q80" i="63"/>
  <c r="AJ311" i="76"/>
  <c r="AM311" i="76"/>
  <c r="AF185" i="70"/>
  <c r="AI185" i="70"/>
  <c r="Q127" i="69"/>
  <c r="S127" i="69"/>
  <c r="Z39" i="76"/>
  <c r="AA39" i="76"/>
  <c r="X39" i="76"/>
  <c r="W161" i="76"/>
  <c r="W10" i="76"/>
  <c r="W78" i="76"/>
  <c r="W11" i="76"/>
  <c r="W172" i="76"/>
  <c r="W104" i="76"/>
  <c r="W164" i="76"/>
  <c r="W124" i="76"/>
  <c r="W92" i="76"/>
  <c r="W71" i="76"/>
  <c r="W170" i="76"/>
  <c r="W88" i="76"/>
  <c r="W169" i="76"/>
  <c r="W162" i="76"/>
  <c r="W41" i="76"/>
  <c r="W182" i="76"/>
  <c r="W123" i="76"/>
  <c r="AE175" i="70"/>
  <c r="AB175" i="70"/>
  <c r="AB127" i="63"/>
  <c r="Z127" i="63"/>
  <c r="P26" i="69"/>
  <c r="N26" i="69"/>
  <c r="AB25" i="69"/>
  <c r="Z25" i="69"/>
  <c r="T193" i="69"/>
  <c r="V193" i="69"/>
  <c r="S192" i="70"/>
  <c r="P192" i="70"/>
  <c r="AM163" i="70"/>
  <c r="AJ163" i="70"/>
  <c r="AH166" i="63"/>
  <c r="AI166" i="63" s="1"/>
  <c r="AF166" i="63"/>
  <c r="W101" i="76"/>
  <c r="AA60" i="76"/>
  <c r="Z60" i="76"/>
  <c r="X60" i="76"/>
  <c r="AI247" i="76"/>
  <c r="AF247" i="76"/>
  <c r="W95" i="76"/>
  <c r="T195" i="76"/>
  <c r="V195" i="76"/>
  <c r="W195" i="76"/>
  <c r="AE225" i="70"/>
  <c r="AB225" i="70"/>
  <c r="AF137" i="70"/>
  <c r="AI137" i="70"/>
  <c r="S111" i="69"/>
  <c r="Q111" i="69"/>
  <c r="AM189" i="76"/>
  <c r="AL189" i="76"/>
  <c r="AJ189" i="76"/>
  <c r="AM275" i="76"/>
  <c r="AJ275" i="76"/>
  <c r="W18" i="76"/>
  <c r="AL14" i="70"/>
  <c r="AJ14" i="70"/>
  <c r="AM14" i="70"/>
  <c r="AN196" i="70"/>
  <c r="AQ196" i="70"/>
  <c r="AR196" i="70" s="1"/>
  <c r="W82" i="69"/>
  <c r="Y82" i="69"/>
  <c r="P167" i="69"/>
  <c r="N167" i="69"/>
  <c r="P126" i="70"/>
  <c r="S126" i="70"/>
  <c r="M124" i="63"/>
  <c r="K124" i="63"/>
  <c r="W58" i="76"/>
  <c r="X36" i="76"/>
  <c r="AA36" i="76"/>
  <c r="Z188" i="76"/>
  <c r="X188" i="76"/>
  <c r="AA188" i="76"/>
  <c r="AF296" i="76"/>
  <c r="AI296" i="76"/>
  <c r="AF257" i="76"/>
  <c r="AI257" i="76"/>
  <c r="W53" i="76"/>
  <c r="V53" i="76"/>
  <c r="T53" i="76"/>
  <c r="S335" i="76"/>
  <c r="P335" i="76"/>
  <c r="V76" i="70"/>
  <c r="T76" i="70"/>
  <c r="W76" i="70"/>
  <c r="S96" i="69"/>
  <c r="Q96" i="69"/>
  <c r="T7" i="63"/>
  <c r="V7" i="63"/>
  <c r="AC155" i="63"/>
  <c r="AE155" i="63"/>
  <c r="S87" i="63"/>
  <c r="Q87" i="63"/>
  <c r="P129" i="70"/>
  <c r="S129" i="70"/>
  <c r="M178" i="63"/>
  <c r="K178" i="63"/>
  <c r="V35" i="63"/>
  <c r="T35" i="63"/>
  <c r="AL86" i="76"/>
  <c r="AJ86" i="76"/>
  <c r="AM86" i="76"/>
  <c r="W89" i="76"/>
  <c r="V35" i="76"/>
  <c r="T35" i="76"/>
  <c r="W35" i="76"/>
  <c r="X25" i="70"/>
  <c r="AA25" i="70"/>
  <c r="Z25" i="70"/>
  <c r="T58" i="70"/>
  <c r="W58" i="70"/>
  <c r="V58" i="70"/>
  <c r="AA222" i="70"/>
  <c r="X222" i="70"/>
  <c r="Z24" i="70"/>
  <c r="X24" i="70"/>
  <c r="AA24" i="70"/>
  <c r="W7" i="69"/>
  <c r="Y7" i="69"/>
  <c r="AB128" i="69"/>
  <c r="Z128" i="69"/>
  <c r="AA4" i="70"/>
  <c r="AE4" i="70" s="1"/>
  <c r="AI4" i="70" s="1"/>
  <c r="AM4" i="70" s="1"/>
  <c r="AQ4" i="70" s="1"/>
  <c r="AA162" i="70"/>
  <c r="X162" i="70"/>
  <c r="S46" i="70"/>
  <c r="R46" i="70"/>
  <c r="P46" i="70"/>
  <c r="M95" i="63"/>
  <c r="S75" i="69"/>
  <c r="Q75" i="69"/>
  <c r="AN337" i="76"/>
  <c r="AQ337" i="76"/>
  <c r="AP337" i="76"/>
  <c r="W74" i="76"/>
  <c r="AI211" i="76"/>
  <c r="AF211" i="76"/>
  <c r="W130" i="76"/>
  <c r="AA115" i="76"/>
  <c r="Z115" i="76"/>
  <c r="X115" i="76"/>
  <c r="Z121" i="76"/>
  <c r="X121" i="76"/>
  <c r="AA121" i="76"/>
  <c r="S323" i="76"/>
  <c r="P323" i="76"/>
  <c r="AC33" i="69"/>
  <c r="AE33" i="69"/>
  <c r="AF24" i="63"/>
  <c r="AH24" i="63"/>
  <c r="AI24" i="63" s="1"/>
  <c r="Q179" i="69"/>
  <c r="S179" i="69"/>
  <c r="N130" i="63"/>
  <c r="P130" i="63"/>
  <c r="Z173" i="76"/>
  <c r="X173" i="76"/>
  <c r="AA173" i="76"/>
  <c r="AM119" i="70"/>
  <c r="AJ119" i="70"/>
  <c r="AE274" i="76"/>
  <c r="AB274" i="76"/>
  <c r="X99" i="76"/>
  <c r="AA99" i="76"/>
  <c r="Z99" i="76"/>
  <c r="X246" i="76"/>
  <c r="AA246" i="76"/>
  <c r="AB157" i="69"/>
  <c r="Z157" i="69"/>
  <c r="V123" i="63"/>
  <c r="T123" i="63"/>
  <c r="AF186" i="69"/>
  <c r="AH186" i="69"/>
  <c r="AI186" i="69" s="1"/>
  <c r="V143" i="63"/>
  <c r="T143" i="63"/>
  <c r="AE114" i="63"/>
  <c r="AC114" i="63"/>
  <c r="AH116" i="63"/>
  <c r="AI116" i="63" s="1"/>
  <c r="AF116" i="63"/>
  <c r="AQ245" i="76"/>
  <c r="AR245" i="76" s="1"/>
  <c r="AN245" i="76"/>
  <c r="AB171" i="69"/>
  <c r="Z171" i="69"/>
  <c r="S138" i="70"/>
  <c r="P138" i="70"/>
  <c r="AB170" i="70"/>
  <c r="AE170" i="70"/>
  <c r="Z75" i="70"/>
  <c r="X75" i="70"/>
  <c r="AW75" i="70" s="1"/>
  <c r="AA75" i="70"/>
  <c r="AE208" i="76"/>
  <c r="AB208" i="76"/>
  <c r="W80" i="76"/>
  <c r="AB325" i="76"/>
  <c r="AE325" i="76"/>
  <c r="V57" i="76"/>
  <c r="W57" i="76"/>
  <c r="T57" i="76"/>
  <c r="X66" i="70"/>
  <c r="AW66" i="70" s="1"/>
  <c r="Z66" i="70"/>
  <c r="AA66" i="70"/>
  <c r="AN15" i="70"/>
  <c r="AP15" i="70"/>
  <c r="AQ15" i="70"/>
  <c r="AF200" i="69"/>
  <c r="AH200" i="69"/>
  <c r="AI200" i="69" s="1"/>
  <c r="S139" i="63"/>
  <c r="Q139" i="63"/>
  <c r="V42" i="69"/>
  <c r="T42" i="69"/>
  <c r="S147" i="69"/>
  <c r="Q147" i="69"/>
  <c r="AJ150" i="70"/>
  <c r="AM150" i="70"/>
  <c r="AN238" i="76"/>
  <c r="AQ238" i="76"/>
  <c r="AR238" i="76" s="1"/>
  <c r="AL40" i="70"/>
  <c r="AJ40" i="70"/>
  <c r="AZ40" i="70" s="1"/>
  <c r="AM40" i="70"/>
  <c r="AA64" i="70"/>
  <c r="Z64" i="70"/>
  <c r="AC120" i="63"/>
  <c r="AE120" i="63"/>
  <c r="S37" i="69"/>
  <c r="Q37" i="69"/>
  <c r="V112" i="69"/>
  <c r="T112" i="69"/>
  <c r="N43" i="63"/>
  <c r="P43" i="63"/>
  <c r="K81" i="63"/>
  <c r="M81" i="63"/>
  <c r="K85" i="69"/>
  <c r="M85" i="69"/>
  <c r="AS21" i="71"/>
  <c r="AE202" i="76"/>
  <c r="AB202" i="76"/>
  <c r="W233" i="70"/>
  <c r="T233" i="70"/>
  <c r="N21" i="69"/>
  <c r="P21" i="69"/>
  <c r="AE133" i="76"/>
  <c r="AD133" i="76"/>
  <c r="AB133" i="76"/>
  <c r="AA32" i="76"/>
  <c r="Z32" i="76"/>
  <c r="X32" i="76"/>
  <c r="W225" i="76"/>
  <c r="T225" i="76"/>
  <c r="AJ172" i="70"/>
  <c r="AM172" i="70"/>
  <c r="AE41" i="63"/>
  <c r="AC41" i="63"/>
  <c r="T34" i="70"/>
  <c r="W34" i="70"/>
  <c r="AE144" i="69"/>
  <c r="AC144" i="69"/>
  <c r="P195" i="69"/>
  <c r="N195" i="69"/>
  <c r="AB153" i="63"/>
  <c r="Z153" i="63"/>
  <c r="W84" i="69"/>
  <c r="Y84" i="69"/>
  <c r="N51" i="69"/>
  <c r="P51" i="69"/>
  <c r="V50" i="70"/>
  <c r="T50" i="70"/>
  <c r="W50" i="70"/>
  <c r="AE31" i="69"/>
  <c r="AC31" i="69"/>
  <c r="W117" i="76"/>
  <c r="AM224" i="70"/>
  <c r="AJ224" i="70"/>
  <c r="AH24" i="69"/>
  <c r="AI24" i="69" s="1"/>
  <c r="AF24" i="69"/>
  <c r="AH133" i="63"/>
  <c r="AI133" i="63" s="1"/>
  <c r="AF133" i="63"/>
  <c r="Q105" i="69"/>
  <c r="S105" i="69"/>
  <c r="S89" i="69"/>
  <c r="Q89" i="69"/>
  <c r="Q101" i="69"/>
  <c r="S101" i="69"/>
  <c r="W90" i="76"/>
  <c r="AA56" i="76"/>
  <c r="X56" i="76"/>
  <c r="AI205" i="76"/>
  <c r="AF205" i="76"/>
  <c r="AA33" i="76"/>
  <c r="X33" i="76"/>
  <c r="Z33" i="76"/>
  <c r="AE106" i="70"/>
  <c r="AB106" i="70"/>
  <c r="AR29" i="70"/>
  <c r="BC29" i="70"/>
  <c r="BE29" i="70" s="1"/>
  <c r="V150" i="69"/>
  <c r="T150" i="69"/>
  <c r="AH116" i="69"/>
  <c r="AI116" i="69" s="1"/>
  <c r="AF116" i="69"/>
  <c r="S34" i="69"/>
  <c r="Q34" i="69"/>
  <c r="S132" i="70"/>
  <c r="P132" i="70"/>
  <c r="S74" i="63"/>
  <c r="Q74" i="63"/>
  <c r="W44" i="76"/>
  <c r="W5" i="76"/>
  <c r="AA5" i="76" s="1"/>
  <c r="AE5" i="76" s="1"/>
  <c r="AI5" i="76" s="1"/>
  <c r="AM5" i="76" s="1"/>
  <c r="AQ5" i="76" s="1"/>
  <c r="T132" i="76"/>
  <c r="W132" i="76"/>
  <c r="V132" i="76"/>
  <c r="AI13" i="70"/>
  <c r="AF13" i="70"/>
  <c r="AN74" i="70"/>
  <c r="AP74" i="70"/>
  <c r="AQ74" i="70"/>
  <c r="AE276" i="76"/>
  <c r="AB276" i="76"/>
  <c r="AE204" i="70"/>
  <c r="AB204" i="70"/>
  <c r="Z72" i="63"/>
  <c r="AB72" i="63"/>
  <c r="T179" i="63"/>
  <c r="V179" i="63"/>
  <c r="Q90" i="69"/>
  <c r="S90" i="69"/>
  <c r="W66" i="76"/>
  <c r="Z178" i="76"/>
  <c r="AA178" i="76"/>
  <c r="X178" i="76"/>
  <c r="AE17" i="70"/>
  <c r="AD17" i="70"/>
  <c r="AB17" i="70"/>
  <c r="AA181" i="76"/>
  <c r="Z181" i="76"/>
  <c r="X181" i="76"/>
  <c r="AA176" i="76"/>
  <c r="X176" i="76"/>
  <c r="Z176" i="76"/>
  <c r="AM318" i="76"/>
  <c r="AJ318" i="76"/>
  <c r="Z163" i="76"/>
  <c r="X163" i="76"/>
  <c r="AA163" i="76"/>
  <c r="AQ173" i="70"/>
  <c r="AR173" i="70" s="1"/>
  <c r="AN173" i="70"/>
  <c r="AF52" i="70"/>
  <c r="AY52" i="70" s="1"/>
  <c r="AI52" i="70"/>
  <c r="AH52" i="70"/>
  <c r="AI198" i="70"/>
  <c r="AF198" i="70"/>
  <c r="AE109" i="70"/>
  <c r="AB109" i="70"/>
  <c r="P265" i="76"/>
  <c r="S265" i="76"/>
  <c r="AF64" i="63"/>
  <c r="AH64" i="63"/>
  <c r="AI64" i="63" s="1"/>
  <c r="Z188" i="69"/>
  <c r="AB188" i="69"/>
  <c r="P46" i="63"/>
  <c r="N46" i="63"/>
  <c r="K98" i="63"/>
  <c r="M98" i="63"/>
  <c r="K48" i="69"/>
  <c r="M48" i="69"/>
  <c r="Q146" i="63"/>
  <c r="S146" i="63"/>
  <c r="AH236" i="76"/>
  <c r="AI236" i="76"/>
  <c r="AF236" i="76"/>
  <c r="P168" i="70"/>
  <c r="S168" i="70"/>
  <c r="AB214" i="76"/>
  <c r="AE214" i="76"/>
  <c r="AB143" i="70"/>
  <c r="AE143" i="70"/>
  <c r="W29" i="76"/>
  <c r="T29" i="76"/>
  <c r="V29" i="76"/>
  <c r="T234" i="70"/>
  <c r="W234" i="70"/>
  <c r="AN315" i="76"/>
  <c r="AQ315" i="76"/>
  <c r="AR315" i="76" s="1"/>
  <c r="AA222" i="76"/>
  <c r="X222" i="76"/>
  <c r="AA171" i="70"/>
  <c r="X171" i="70"/>
  <c r="T36" i="69"/>
  <c r="V36" i="69"/>
  <c r="AD77" i="76"/>
  <c r="AE77" i="76"/>
  <c r="AB77" i="76"/>
  <c r="AI144" i="70"/>
  <c r="AF144" i="70"/>
  <c r="AL81" i="76"/>
  <c r="AJ81" i="76"/>
  <c r="AM81" i="76"/>
  <c r="AQ118" i="70"/>
  <c r="AR118" i="70" s="1"/>
  <c r="AN118" i="70"/>
  <c r="W13" i="76"/>
  <c r="V13" i="76"/>
  <c r="T13" i="76"/>
  <c r="AN147" i="70"/>
  <c r="AQ147" i="70"/>
  <c r="AR147" i="70" s="1"/>
  <c r="Q50" i="63"/>
  <c r="S50" i="63"/>
  <c r="M115" i="69"/>
  <c r="K115" i="69"/>
  <c r="AI188" i="70"/>
  <c r="AF188" i="70"/>
  <c r="AE66" i="63"/>
  <c r="AC66" i="63"/>
  <c r="AA20" i="76"/>
  <c r="Z20" i="76"/>
  <c r="X20" i="76"/>
  <c r="AB167" i="76"/>
  <c r="AD167" i="76"/>
  <c r="AE167" i="76"/>
  <c r="AE134" i="76"/>
  <c r="AB134" i="76"/>
  <c r="AD134" i="76"/>
  <c r="AF174" i="76"/>
  <c r="AH174" i="76"/>
  <c r="AI174" i="76"/>
  <c r="AN215" i="70"/>
  <c r="AQ215" i="70"/>
  <c r="AR215" i="70" s="1"/>
  <c r="X169" i="70"/>
  <c r="AA169" i="70"/>
  <c r="AH118" i="63"/>
  <c r="AI118" i="63" s="1"/>
  <c r="AF118" i="63"/>
  <c r="V178" i="69"/>
  <c r="T178" i="69"/>
  <c r="AB136" i="63"/>
  <c r="Z136" i="63"/>
  <c r="N49" i="63"/>
  <c r="P49" i="63"/>
  <c r="W27" i="76"/>
  <c r="AE221" i="76"/>
  <c r="AB221" i="76"/>
  <c r="AM234" i="76"/>
  <c r="AJ234" i="76"/>
  <c r="W100" i="76"/>
  <c r="AM125" i="70"/>
  <c r="AJ125" i="70"/>
  <c r="AA26" i="70"/>
  <c r="Q136" i="69"/>
  <c r="S136" i="69"/>
  <c r="N12" i="63"/>
  <c r="P12" i="63"/>
  <c r="S228" i="76"/>
  <c r="P228" i="76"/>
  <c r="K109" i="69"/>
  <c r="M109" i="69"/>
  <c r="X135" i="76"/>
  <c r="AA135" i="76"/>
  <c r="Z135" i="76"/>
  <c r="AI212" i="76"/>
  <c r="AF212" i="76"/>
  <c r="AI165" i="70"/>
  <c r="AF165" i="70"/>
  <c r="AB183" i="69"/>
  <c r="Z183" i="69"/>
  <c r="V72" i="69"/>
  <c r="T72" i="69"/>
  <c r="T140" i="63"/>
  <c r="V140" i="63"/>
  <c r="P190" i="70"/>
  <c r="S190" i="70"/>
  <c r="Q28" i="63"/>
  <c r="S28" i="63"/>
  <c r="K30" i="69"/>
  <c r="M30" i="69"/>
  <c r="Q182" i="69"/>
  <c r="S182" i="69"/>
  <c r="AE138" i="76"/>
  <c r="AD138" i="76"/>
  <c r="AB138" i="76"/>
  <c r="AJ277" i="76"/>
  <c r="AM277" i="76"/>
  <c r="W79" i="76"/>
  <c r="AJ205" i="70"/>
  <c r="AM205" i="70"/>
  <c r="T310" i="76"/>
  <c r="W310" i="76"/>
  <c r="W219" i="70"/>
  <c r="T219" i="70"/>
  <c r="W32" i="69"/>
  <c r="Y32" i="69"/>
  <c r="Z8" i="63"/>
  <c r="AB8" i="63"/>
  <c r="S103" i="63"/>
  <c r="Q103" i="63"/>
  <c r="V169" i="63"/>
  <c r="T169" i="63"/>
  <c r="V78" i="70"/>
  <c r="T78" i="70"/>
  <c r="W78" i="70"/>
  <c r="K44" i="69"/>
  <c r="M44" i="69"/>
  <c r="AN319" i="76"/>
  <c r="AQ319" i="76"/>
  <c r="AR319" i="76" s="1"/>
  <c r="K91" i="69"/>
  <c r="M91" i="69"/>
  <c r="Z125" i="76"/>
  <c r="X125" i="76"/>
  <c r="AA125" i="76"/>
  <c r="X22" i="76"/>
  <c r="Z22" i="76"/>
  <c r="AA22" i="76"/>
  <c r="W25" i="76"/>
  <c r="AF248" i="76"/>
  <c r="AI248" i="76"/>
  <c r="AF243" i="76"/>
  <c r="AI243" i="76"/>
  <c r="AF316" i="76"/>
  <c r="AI316" i="76"/>
  <c r="AM151" i="70"/>
  <c r="AJ151" i="70"/>
  <c r="N16" i="63"/>
  <c r="P16" i="63"/>
  <c r="Q146" i="69"/>
  <c r="S146" i="69"/>
  <c r="S123" i="70"/>
  <c r="P123" i="70"/>
  <c r="Q126" i="63"/>
  <c r="S126" i="63"/>
  <c r="AJ254" i="76"/>
  <c r="AM254" i="76"/>
  <c r="AE331" i="76"/>
  <c r="AB331" i="76"/>
  <c r="AQ179" i="70"/>
  <c r="AR179" i="70" s="1"/>
  <c r="AN179" i="70"/>
  <c r="Z41" i="69"/>
  <c r="AB41" i="69"/>
  <c r="Z108" i="69"/>
  <c r="AB108" i="69"/>
  <c r="W88" i="69"/>
  <c r="Y88" i="69"/>
  <c r="P134" i="70"/>
  <c r="S134" i="70"/>
  <c r="P102" i="76"/>
  <c r="AU102" i="76" s="1"/>
  <c r="S102" i="76"/>
  <c r="R102" i="76"/>
  <c r="Q92" i="69"/>
  <c r="S92" i="69"/>
  <c r="W179" i="76"/>
  <c r="T179" i="76"/>
  <c r="V179" i="76"/>
  <c r="S65" i="70"/>
  <c r="P65" i="70"/>
  <c r="R65" i="70"/>
  <c r="K104" i="63"/>
  <c r="M104" i="63"/>
  <c r="X82" i="76"/>
  <c r="Z82" i="76"/>
  <c r="AA82" i="76"/>
  <c r="AM127" i="70"/>
  <c r="AJ127" i="70"/>
  <c r="AB253" i="76"/>
  <c r="AE253" i="76"/>
  <c r="AB302" i="76"/>
  <c r="AE302" i="76"/>
  <c r="AF178" i="70"/>
  <c r="AI178" i="70"/>
  <c r="S192" i="69"/>
  <c r="Q192" i="69"/>
  <c r="T166" i="70"/>
  <c r="W166" i="70"/>
  <c r="AE10" i="69"/>
  <c r="AC10" i="69"/>
  <c r="AM233" i="76"/>
  <c r="AJ233" i="76"/>
  <c r="T135" i="70"/>
  <c r="W135" i="70"/>
  <c r="AA48" i="76"/>
  <c r="Z48" i="76"/>
  <c r="X48" i="76"/>
  <c r="X256" i="76"/>
  <c r="AA256" i="76"/>
  <c r="AQ338" i="76"/>
  <c r="AR338" i="76" s="1"/>
  <c r="AN338" i="76"/>
  <c r="W45" i="76"/>
  <c r="AH129" i="76"/>
  <c r="AI129" i="76"/>
  <c r="AF129" i="76"/>
  <c r="X3" i="76"/>
  <c r="AB3" i="76" s="1"/>
  <c r="AF3" i="76" s="1"/>
  <c r="AJ3" i="76" s="1"/>
  <c r="AN3" i="76" s="1"/>
  <c r="AR3" i="76" s="1"/>
  <c r="X120" i="70"/>
  <c r="AA120" i="70"/>
  <c r="AH6" i="69"/>
  <c r="AI6" i="69" s="1"/>
  <c r="AF6" i="69"/>
  <c r="AB91" i="63"/>
  <c r="Z91" i="63"/>
  <c r="AE110" i="63"/>
  <c r="AC110" i="63"/>
  <c r="Q23" i="69"/>
  <c r="S23" i="69"/>
  <c r="AI201" i="70"/>
  <c r="AF201" i="70"/>
  <c r="X30" i="76"/>
  <c r="Z30" i="76"/>
  <c r="AA30" i="76"/>
  <c r="W23" i="76"/>
  <c r="AM15" i="76"/>
  <c r="AJ15" i="76"/>
  <c r="AL15" i="76"/>
  <c r="AN332" i="76"/>
  <c r="AQ332" i="76"/>
  <c r="AR332" i="76" s="1"/>
  <c r="X293" i="76"/>
  <c r="AA293" i="76"/>
  <c r="AB151" i="63"/>
  <c r="Z151" i="63"/>
  <c r="AH47" i="69"/>
  <c r="AI47" i="69" s="1"/>
  <c r="AF47" i="69"/>
  <c r="W208" i="70"/>
  <c r="T208" i="70"/>
  <c r="S6" i="63"/>
  <c r="AA67" i="70"/>
  <c r="AA33" i="70"/>
  <c r="AA56" i="70"/>
  <c r="AA35" i="70"/>
  <c r="AA23" i="70"/>
  <c r="AA63" i="70"/>
  <c r="AA44" i="70"/>
  <c r="AA19" i="70"/>
  <c r="AA51" i="70"/>
  <c r="AA42" i="70"/>
  <c r="AA27" i="70"/>
  <c r="AA55" i="70"/>
  <c r="AA71" i="70"/>
  <c r="AA3" i="70"/>
  <c r="AE3" i="70" s="1"/>
  <c r="AI3" i="70" s="1"/>
  <c r="AM3" i="70" s="1"/>
  <c r="AQ3" i="70" s="1"/>
  <c r="AA2" i="70"/>
  <c r="AE2" i="70" s="1"/>
  <c r="AI2" i="70" s="1"/>
  <c r="AM2" i="70" s="1"/>
  <c r="AQ2" i="70" s="1"/>
  <c r="AA69" i="70"/>
  <c r="AA5" i="70"/>
  <c r="AE5" i="70" s="1"/>
  <c r="AI5" i="70" s="1"/>
  <c r="AM5" i="70" s="1"/>
  <c r="AQ5" i="70" s="1"/>
  <c r="P226" i="76"/>
  <c r="S226" i="76"/>
  <c r="S57" i="69"/>
  <c r="Q57" i="69"/>
  <c r="AE262" i="76"/>
  <c r="AB262" i="76"/>
  <c r="W136" i="76"/>
  <c r="T127" i="76"/>
  <c r="V127" i="76"/>
  <c r="W127" i="76"/>
  <c r="AE131" i="70"/>
  <c r="AB131" i="70"/>
  <c r="AB235" i="70"/>
  <c r="AE235" i="70"/>
  <c r="AM105" i="70"/>
  <c r="AJ105" i="70"/>
  <c r="Z49" i="70"/>
  <c r="X49" i="70"/>
  <c r="AA49" i="70"/>
  <c r="Q81" i="69"/>
  <c r="S81" i="69"/>
  <c r="T20" i="69"/>
  <c r="V20" i="69"/>
  <c r="S194" i="69"/>
  <c r="Q194" i="69"/>
  <c r="S136" i="70"/>
  <c r="P136" i="70"/>
  <c r="P317" i="76"/>
  <c r="S317" i="76"/>
  <c r="AB130" i="70"/>
  <c r="AE130" i="70"/>
  <c r="AD122" i="76"/>
  <c r="AE122" i="76"/>
  <c r="AB122" i="76"/>
  <c r="W42" i="76"/>
  <c r="W91" i="76"/>
  <c r="X34" i="76"/>
  <c r="AA34" i="76"/>
  <c r="Z34" i="76"/>
  <c r="W292" i="76"/>
  <c r="T292" i="76"/>
  <c r="AF232" i="70"/>
  <c r="AI232" i="70"/>
  <c r="AL38" i="70"/>
  <c r="AM38" i="70"/>
  <c r="AJ38" i="70"/>
  <c r="P252" i="76"/>
  <c r="S252" i="76"/>
  <c r="W155" i="69"/>
  <c r="Y155" i="69"/>
  <c r="K176" i="63"/>
  <c r="M176" i="63"/>
  <c r="AA171" i="76"/>
  <c r="Z171" i="76"/>
  <c r="X171" i="76"/>
  <c r="W69" i="76"/>
  <c r="AD59" i="70"/>
  <c r="AE59" i="70"/>
  <c r="AB59" i="70"/>
  <c r="AN183" i="70"/>
  <c r="AQ183" i="70"/>
  <c r="AR183" i="70" s="1"/>
  <c r="AE28" i="70"/>
  <c r="AD28" i="70"/>
  <c r="AB28" i="70"/>
  <c r="S92" i="63"/>
  <c r="Q92" i="63"/>
  <c r="AC138" i="69"/>
  <c r="AE138" i="69"/>
  <c r="S114" i="69"/>
  <c r="Q114" i="69"/>
  <c r="K180" i="63"/>
  <c r="M180" i="63"/>
  <c r="AD141" i="76"/>
  <c r="AE141" i="76"/>
  <c r="AB141" i="76"/>
  <c r="AE329" i="76"/>
  <c r="AB329" i="76"/>
  <c r="W4" i="76"/>
  <c r="AA4" i="76" s="1"/>
  <c r="AE4" i="76" s="1"/>
  <c r="AI4" i="76" s="1"/>
  <c r="AM4" i="76" s="1"/>
  <c r="AQ4" i="76" s="1"/>
  <c r="AQ159" i="76"/>
  <c r="AR159" i="76" s="1"/>
  <c r="AP159" i="76"/>
  <c r="AN159" i="76"/>
  <c r="AI339" i="76"/>
  <c r="AF339" i="76"/>
  <c r="W51" i="76"/>
  <c r="V73" i="70"/>
  <c r="W73" i="70"/>
  <c r="T73" i="70"/>
  <c r="AV73" i="70" s="1"/>
  <c r="AE29" i="63"/>
  <c r="AC29" i="63"/>
  <c r="AC15" i="63"/>
  <c r="AE15" i="63"/>
  <c r="P99" i="69"/>
  <c r="N99" i="69"/>
  <c r="W93" i="69"/>
  <c r="Y93" i="69"/>
  <c r="AI307" i="76"/>
  <c r="AF307" i="76"/>
  <c r="AJ137" i="76"/>
  <c r="AM137" i="76"/>
  <c r="AL137" i="76"/>
  <c r="X28" i="76"/>
  <c r="AA28" i="76"/>
  <c r="Z28" i="76"/>
  <c r="W64" i="76"/>
  <c r="W94" i="76"/>
  <c r="AB244" i="76"/>
  <c r="AE244" i="76"/>
  <c r="V72" i="76"/>
  <c r="T72" i="76"/>
  <c r="W72" i="76"/>
  <c r="S193" i="76"/>
  <c r="P193" i="76"/>
  <c r="X209" i="70"/>
  <c r="AA209" i="70"/>
  <c r="P219" i="76"/>
  <c r="S219" i="76"/>
  <c r="W3" i="76"/>
  <c r="AA3" i="76" s="1"/>
  <c r="AE3" i="76" s="1"/>
  <c r="AI3" i="76" s="1"/>
  <c r="AM3" i="76" s="1"/>
  <c r="AQ3" i="76" s="1"/>
  <c r="W107" i="63"/>
  <c r="Y107" i="63"/>
  <c r="V148" i="63"/>
  <c r="T148" i="63"/>
  <c r="S54" i="69"/>
  <c r="Q54" i="69"/>
  <c r="P75" i="63"/>
  <c r="N75" i="63"/>
  <c r="AS114" i="71"/>
  <c r="AM231" i="76"/>
  <c r="AJ231" i="76"/>
  <c r="AL231" i="76"/>
  <c r="W126" i="76"/>
  <c r="AN177" i="76"/>
  <c r="AP177" i="76"/>
  <c r="AQ177" i="76"/>
  <c r="Y148" i="63" l="1"/>
  <c r="W148" i="63"/>
  <c r="N180" i="63"/>
  <c r="P180" i="63"/>
  <c r="Z107" i="63"/>
  <c r="AB107" i="63"/>
  <c r="X72" i="76"/>
  <c r="AA72" i="76"/>
  <c r="Z72" i="76"/>
  <c r="BC177" i="76"/>
  <c r="BD177" i="76" s="1"/>
  <c r="AR177" i="76"/>
  <c r="AF329" i="76"/>
  <c r="AI329" i="76"/>
  <c r="AH15" i="63"/>
  <c r="AI15" i="63" s="1"/>
  <c r="AF15" i="63"/>
  <c r="AE49" i="70"/>
  <c r="AD49" i="70"/>
  <c r="AB49" i="70"/>
  <c r="AD55" i="70"/>
  <c r="AE55" i="70"/>
  <c r="AB55" i="70"/>
  <c r="AX55" i="70" s="1"/>
  <c r="T23" i="69"/>
  <c r="V23" i="69"/>
  <c r="T54" i="69"/>
  <c r="V54" i="69"/>
  <c r="AI141" i="76"/>
  <c r="AH141" i="76"/>
  <c r="AF141" i="76"/>
  <c r="AI59" i="70"/>
  <c r="AF59" i="70"/>
  <c r="AH59" i="70"/>
  <c r="W136" i="70"/>
  <c r="T136" i="70"/>
  <c r="T226" i="76"/>
  <c r="W226" i="76"/>
  <c r="AD27" i="70"/>
  <c r="AE27" i="70"/>
  <c r="AB27" i="70"/>
  <c r="AX27" i="70" s="1"/>
  <c r="AD56" i="70"/>
  <c r="AB56" i="70"/>
  <c r="AE56" i="70"/>
  <c r="AP15" i="76"/>
  <c r="AN15" i="76"/>
  <c r="AQ15" i="76"/>
  <c r="AE256" i="76"/>
  <c r="AB256" i="76"/>
  <c r="AQ233" i="76"/>
  <c r="AR233" i="76" s="1"/>
  <c r="AN233" i="76"/>
  <c r="T123" i="70"/>
  <c r="W123" i="70"/>
  <c r="P44" i="69"/>
  <c r="N44" i="69"/>
  <c r="T103" i="63"/>
  <c r="V103" i="63"/>
  <c r="AF138" i="76"/>
  <c r="AI138" i="76"/>
  <c r="AH138" i="76"/>
  <c r="AM165" i="70"/>
  <c r="AJ165" i="70"/>
  <c r="AN125" i="70"/>
  <c r="AQ125" i="70"/>
  <c r="AR125" i="70" s="1"/>
  <c r="AH134" i="76"/>
  <c r="AF134" i="76"/>
  <c r="AI134" i="76"/>
  <c r="AF66" i="63"/>
  <c r="AH66" i="63"/>
  <c r="AI66" i="63" s="1"/>
  <c r="P98" i="63"/>
  <c r="N98" i="63"/>
  <c r="T265" i="76"/>
  <c r="W265" i="76"/>
  <c r="AH17" i="70"/>
  <c r="AF17" i="70"/>
  <c r="AI17" i="70"/>
  <c r="Z44" i="76"/>
  <c r="X44" i="76"/>
  <c r="AA44" i="76"/>
  <c r="Q195" i="69"/>
  <c r="S195" i="69"/>
  <c r="AI133" i="76"/>
  <c r="AH133" i="76"/>
  <c r="AF133" i="76"/>
  <c r="N85" i="69"/>
  <c r="P85" i="69"/>
  <c r="W42" i="69"/>
  <c r="Y42" i="69"/>
  <c r="AB66" i="70"/>
  <c r="AD66" i="70"/>
  <c r="AE66" i="70"/>
  <c r="Z80" i="76"/>
  <c r="X80" i="76"/>
  <c r="AA80" i="76"/>
  <c r="AI274" i="76"/>
  <c r="AF274" i="76"/>
  <c r="T179" i="69"/>
  <c r="V179" i="69"/>
  <c r="AB121" i="76"/>
  <c r="AD121" i="76"/>
  <c r="AE121" i="76"/>
  <c r="AM211" i="76"/>
  <c r="AJ211" i="76"/>
  <c r="AB7" i="69"/>
  <c r="Z7" i="69"/>
  <c r="X58" i="70"/>
  <c r="Z58" i="70"/>
  <c r="AA58" i="70"/>
  <c r="Z89" i="76"/>
  <c r="AA89" i="76"/>
  <c r="X89" i="76"/>
  <c r="W129" i="70"/>
  <c r="T129" i="70"/>
  <c r="T111" i="69"/>
  <c r="V111" i="69"/>
  <c r="AA95" i="76"/>
  <c r="Z95" i="76"/>
  <c r="X95" i="76"/>
  <c r="AE25" i="69"/>
  <c r="AC25" i="69"/>
  <c r="X182" i="76"/>
  <c r="Z182" i="76"/>
  <c r="AA182" i="76"/>
  <c r="AA124" i="76"/>
  <c r="X124" i="76"/>
  <c r="Z124" i="76"/>
  <c r="V22" i="69"/>
  <c r="T22" i="69"/>
  <c r="AF39" i="63"/>
  <c r="AH39" i="63"/>
  <c r="AI39" i="63" s="1"/>
  <c r="W172" i="63"/>
  <c r="Y172" i="63"/>
  <c r="AJ218" i="70"/>
  <c r="AM218" i="70"/>
  <c r="P100" i="63"/>
  <c r="N100" i="63"/>
  <c r="X83" i="76"/>
  <c r="Z83" i="76"/>
  <c r="AA83" i="76"/>
  <c r="X131" i="76"/>
  <c r="Z131" i="76"/>
  <c r="AA131" i="76"/>
  <c r="W283" i="76"/>
  <c r="T283" i="76"/>
  <c r="AI156" i="70"/>
  <c r="AF156" i="70"/>
  <c r="AA120" i="76"/>
  <c r="Z120" i="76"/>
  <c r="X120" i="76"/>
  <c r="AN152" i="70"/>
  <c r="AQ152" i="70"/>
  <c r="AR152" i="70" s="1"/>
  <c r="AH52" i="63"/>
  <c r="AI52" i="63" s="1"/>
  <c r="AF52" i="63"/>
  <c r="AN142" i="70"/>
  <c r="AQ142" i="70"/>
  <c r="AR142" i="70" s="1"/>
  <c r="AA180" i="76"/>
  <c r="Z180" i="76"/>
  <c r="X180" i="76"/>
  <c r="AF133" i="70"/>
  <c r="AI133" i="70"/>
  <c r="BC75" i="76"/>
  <c r="BD75" i="76" s="1"/>
  <c r="AR75" i="76"/>
  <c r="AM85" i="76"/>
  <c r="AJ85" i="76"/>
  <c r="AL85" i="76"/>
  <c r="AF77" i="69"/>
  <c r="AH77" i="69"/>
  <c r="AI77" i="69" s="1"/>
  <c r="S96" i="63"/>
  <c r="Q96" i="63"/>
  <c r="W157" i="70"/>
  <c r="T157" i="70"/>
  <c r="X305" i="76"/>
  <c r="AA305" i="76"/>
  <c r="AI220" i="76"/>
  <c r="AF220" i="76"/>
  <c r="P78" i="63"/>
  <c r="N78" i="63"/>
  <c r="W40" i="63"/>
  <c r="Y40" i="63"/>
  <c r="AN102" i="70"/>
  <c r="AQ102" i="70"/>
  <c r="AR102" i="70" s="1"/>
  <c r="AB67" i="76"/>
  <c r="AE67" i="76"/>
  <c r="AD67" i="76"/>
  <c r="AI30" i="70"/>
  <c r="AH30" i="70"/>
  <c r="AF30" i="70"/>
  <c r="Z43" i="76"/>
  <c r="AA43" i="76"/>
  <c r="X43" i="76"/>
  <c r="AA73" i="70"/>
  <c r="X73" i="70"/>
  <c r="Z73" i="70"/>
  <c r="Q75" i="63"/>
  <c r="S75" i="63"/>
  <c r="Q99" i="69"/>
  <c r="S99" i="69"/>
  <c r="AF138" i="69"/>
  <c r="AH138" i="69"/>
  <c r="AI138" i="69" s="1"/>
  <c r="AQ137" i="76"/>
  <c r="AP137" i="76"/>
  <c r="AN137" i="76"/>
  <c r="AJ232" i="70"/>
  <c r="AM232" i="70"/>
  <c r="T57" i="69"/>
  <c r="V57" i="69"/>
  <c r="AA126" i="76"/>
  <c r="Z126" i="76"/>
  <c r="X126" i="76"/>
  <c r="AB209" i="70"/>
  <c r="AE209" i="70"/>
  <c r="AM339" i="76"/>
  <c r="AJ339" i="76"/>
  <c r="Z155" i="69"/>
  <c r="AB155" i="69"/>
  <c r="Z127" i="76"/>
  <c r="AA127" i="76"/>
  <c r="X127" i="76"/>
  <c r="Z94" i="76"/>
  <c r="X94" i="76"/>
  <c r="AA94" i="76"/>
  <c r="V92" i="63"/>
  <c r="T92" i="63"/>
  <c r="AI122" i="76"/>
  <c r="AH122" i="76"/>
  <c r="AF122" i="76"/>
  <c r="AB42" i="70"/>
  <c r="AX42" i="70" s="1"/>
  <c r="AE42" i="70"/>
  <c r="AD42" i="70"/>
  <c r="AB33" i="70"/>
  <c r="AX33" i="70" s="1"/>
  <c r="AE33" i="70"/>
  <c r="AE151" i="63"/>
  <c r="AC151" i="63"/>
  <c r="X23" i="76"/>
  <c r="AA23" i="76"/>
  <c r="Z23" i="76"/>
  <c r="AI302" i="76"/>
  <c r="AF302" i="76"/>
  <c r="X179" i="76"/>
  <c r="AA179" i="76"/>
  <c r="Z179" i="76"/>
  <c r="Z88" i="69"/>
  <c r="AB88" i="69"/>
  <c r="V146" i="69"/>
  <c r="T146" i="69"/>
  <c r="AJ243" i="76"/>
  <c r="AM243" i="76"/>
  <c r="AB125" i="76"/>
  <c r="AD125" i="76"/>
  <c r="AE125" i="76"/>
  <c r="AE8" i="63"/>
  <c r="AC8" i="63"/>
  <c r="AN205" i="70"/>
  <c r="AQ205" i="70"/>
  <c r="AR205" i="70" s="1"/>
  <c r="T182" i="69"/>
  <c r="V182" i="69"/>
  <c r="Y140" i="63"/>
  <c r="W140" i="63"/>
  <c r="T228" i="76"/>
  <c r="W228" i="76"/>
  <c r="X100" i="76"/>
  <c r="AA100" i="76"/>
  <c r="Z100" i="76"/>
  <c r="AF167" i="76"/>
  <c r="AH167" i="76"/>
  <c r="AI167" i="76"/>
  <c r="AE171" i="70"/>
  <c r="AB171" i="70"/>
  <c r="AE72" i="63"/>
  <c r="AC72" i="63"/>
  <c r="AB33" i="76"/>
  <c r="AD33" i="76"/>
  <c r="AE33" i="76"/>
  <c r="S51" i="69"/>
  <c r="Q51" i="69"/>
  <c r="Q21" i="69"/>
  <c r="S21" i="69"/>
  <c r="T37" i="69"/>
  <c r="V37" i="69"/>
  <c r="W138" i="70"/>
  <c r="T138" i="70"/>
  <c r="AH114" i="63"/>
  <c r="AI114" i="63" s="1"/>
  <c r="AF114" i="63"/>
  <c r="AC157" i="69"/>
  <c r="AE157" i="69"/>
  <c r="Z74" i="76"/>
  <c r="AA74" i="76"/>
  <c r="X74" i="76"/>
  <c r="AN86" i="76"/>
  <c r="AQ86" i="76"/>
  <c r="AR86" i="76" s="1"/>
  <c r="AP86" i="76"/>
  <c r="V96" i="69"/>
  <c r="T96" i="69"/>
  <c r="X53" i="76"/>
  <c r="Z53" i="76"/>
  <c r="AA53" i="76"/>
  <c r="AB36" i="76"/>
  <c r="AE36" i="76"/>
  <c r="Q167" i="69"/>
  <c r="S167" i="69"/>
  <c r="Z18" i="76"/>
  <c r="X18" i="76"/>
  <c r="AA18" i="76"/>
  <c r="AJ137" i="70"/>
  <c r="AM137" i="70"/>
  <c r="X41" i="76"/>
  <c r="AA41" i="76"/>
  <c r="Z41" i="76"/>
  <c r="AA164" i="76"/>
  <c r="X164" i="76"/>
  <c r="Z164" i="76"/>
  <c r="AD39" i="76"/>
  <c r="AE39" i="76"/>
  <c r="AB39" i="76"/>
  <c r="P56" i="69"/>
  <c r="N56" i="69"/>
  <c r="AL203" i="76"/>
  <c r="AJ203" i="76"/>
  <c r="AM203" i="76"/>
  <c r="AF96" i="76"/>
  <c r="AH96" i="76"/>
  <c r="AI96" i="76"/>
  <c r="T156" i="69"/>
  <c r="V156" i="69"/>
  <c r="AE106" i="63"/>
  <c r="AC106" i="63"/>
  <c r="T197" i="70"/>
  <c r="W197" i="70"/>
  <c r="V55" i="76"/>
  <c r="T55" i="76"/>
  <c r="W55" i="76"/>
  <c r="T39" i="69"/>
  <c r="V39" i="69"/>
  <c r="T206" i="70"/>
  <c r="W206" i="70"/>
  <c r="AD175" i="76"/>
  <c r="AE175" i="76"/>
  <c r="AB175" i="76"/>
  <c r="V130" i="69"/>
  <c r="T130" i="69"/>
  <c r="AC142" i="63"/>
  <c r="AE142" i="63"/>
  <c r="V170" i="69"/>
  <c r="T170" i="69"/>
  <c r="W60" i="70"/>
  <c r="V60" i="70"/>
  <c r="T60" i="70"/>
  <c r="AV60" i="70" s="1"/>
  <c r="AB165" i="76"/>
  <c r="AE165" i="76"/>
  <c r="AD165" i="76"/>
  <c r="X279" i="76"/>
  <c r="AA279" i="76"/>
  <c r="AD187" i="76"/>
  <c r="AB187" i="76"/>
  <c r="AE187" i="76"/>
  <c r="T306" i="76"/>
  <c r="W306" i="76"/>
  <c r="AF86" i="69"/>
  <c r="AH86" i="69"/>
  <c r="AI86" i="69" s="1"/>
  <c r="X47" i="76"/>
  <c r="AA47" i="76"/>
  <c r="Z47" i="76"/>
  <c r="Z68" i="76"/>
  <c r="AA68" i="76"/>
  <c r="X68" i="76"/>
  <c r="W170" i="63"/>
  <c r="Y170" i="63"/>
  <c r="V22" i="70"/>
  <c r="T22" i="70"/>
  <c r="AV22" i="70" s="1"/>
  <c r="W22" i="70"/>
  <c r="Q159" i="69"/>
  <c r="S159" i="69"/>
  <c r="AJ207" i="76"/>
  <c r="AM207" i="76"/>
  <c r="AF26" i="63"/>
  <c r="AH26" i="63"/>
  <c r="AI26" i="63" s="1"/>
  <c r="Y158" i="69"/>
  <c r="W158" i="69"/>
  <c r="AL333" i="76"/>
  <c r="AM333" i="76"/>
  <c r="AJ333" i="76"/>
  <c r="AR54" i="70"/>
  <c r="BC54" i="70"/>
  <c r="BE54" i="70" s="1"/>
  <c r="AM307" i="76"/>
  <c r="AJ307" i="76"/>
  <c r="X292" i="76"/>
  <c r="AA292" i="76"/>
  <c r="V194" i="69"/>
  <c r="T194" i="69"/>
  <c r="AE51" i="70"/>
  <c r="AB51" i="70"/>
  <c r="AX51" i="70" s="1"/>
  <c r="AD51" i="70"/>
  <c r="AB67" i="70"/>
  <c r="AX67" i="70" s="1"/>
  <c r="AE67" i="70"/>
  <c r="AE293" i="76"/>
  <c r="AB293" i="76"/>
  <c r="AD30" i="76"/>
  <c r="AE30" i="76"/>
  <c r="AB30" i="76"/>
  <c r="AH110" i="63"/>
  <c r="AI110" i="63" s="1"/>
  <c r="AF110" i="63"/>
  <c r="AF10" i="69"/>
  <c r="AH10" i="69"/>
  <c r="AI10" i="69" s="1"/>
  <c r="N104" i="63"/>
  <c r="P104" i="63"/>
  <c r="T92" i="69"/>
  <c r="V92" i="69"/>
  <c r="AI331" i="76"/>
  <c r="AF331" i="76"/>
  <c r="AA78" i="70"/>
  <c r="X78" i="70"/>
  <c r="Z78" i="70"/>
  <c r="AM212" i="76"/>
  <c r="AJ212" i="76"/>
  <c r="Q12" i="63"/>
  <c r="S12" i="63"/>
  <c r="AC136" i="63"/>
  <c r="AE136" i="63"/>
  <c r="AM188" i="70"/>
  <c r="AJ188" i="70"/>
  <c r="AM144" i="70"/>
  <c r="AJ144" i="70"/>
  <c r="Z29" i="76"/>
  <c r="X29" i="76"/>
  <c r="AA29" i="76"/>
  <c r="AM236" i="76"/>
  <c r="AL236" i="76"/>
  <c r="AJ236" i="76"/>
  <c r="AE176" i="76"/>
  <c r="AD176" i="76"/>
  <c r="AB176" i="76"/>
  <c r="AB178" i="76"/>
  <c r="AE178" i="76"/>
  <c r="AD178" i="76"/>
  <c r="T74" i="63"/>
  <c r="V74" i="63"/>
  <c r="W150" i="69"/>
  <c r="Y150" i="69"/>
  <c r="T89" i="69"/>
  <c r="V89" i="69"/>
  <c r="AQ224" i="70"/>
  <c r="AR224" i="70" s="1"/>
  <c r="AN224" i="70"/>
  <c r="AF144" i="69"/>
  <c r="AH144" i="69"/>
  <c r="AI144" i="69" s="1"/>
  <c r="AA225" i="76"/>
  <c r="X225" i="76"/>
  <c r="N81" i="63"/>
  <c r="P81" i="63"/>
  <c r="AF120" i="63"/>
  <c r="AH120" i="63"/>
  <c r="AI120" i="63" s="1"/>
  <c r="T139" i="63"/>
  <c r="V139" i="63"/>
  <c r="AI208" i="76"/>
  <c r="AF208" i="76"/>
  <c r="AB246" i="76"/>
  <c r="AE246" i="76"/>
  <c r="AN119" i="70"/>
  <c r="AQ119" i="70"/>
  <c r="AR119" i="70" s="1"/>
  <c r="W46" i="70"/>
  <c r="V46" i="70"/>
  <c r="T46" i="70"/>
  <c r="AV46" i="70" s="1"/>
  <c r="AB24" i="70"/>
  <c r="AD24" i="70"/>
  <c r="AE24" i="70"/>
  <c r="Z76" i="70"/>
  <c r="AA76" i="70"/>
  <c r="X76" i="70"/>
  <c r="AM257" i="76"/>
  <c r="AJ257" i="76"/>
  <c r="Z82" i="69"/>
  <c r="AB82" i="69"/>
  <c r="AM247" i="76"/>
  <c r="AJ247" i="76"/>
  <c r="AN163" i="70"/>
  <c r="AQ163" i="70"/>
  <c r="AR163" i="70" s="1"/>
  <c r="Q26" i="69"/>
  <c r="S26" i="69"/>
  <c r="AA162" i="76"/>
  <c r="Z162" i="76"/>
  <c r="X162" i="76"/>
  <c r="X104" i="76"/>
  <c r="Z104" i="76"/>
  <c r="AA104" i="76"/>
  <c r="T80" i="63"/>
  <c r="V80" i="63"/>
  <c r="AD21" i="70"/>
  <c r="AE21" i="70"/>
  <c r="AB21" i="70"/>
  <c r="AX21" i="70" s="1"/>
  <c r="Y148" i="69"/>
  <c r="W148" i="69"/>
  <c r="AJ294" i="76"/>
  <c r="AM294" i="76"/>
  <c r="AD36" i="70"/>
  <c r="AB36" i="70"/>
  <c r="AE36" i="70"/>
  <c r="V83" i="69"/>
  <c r="T83" i="69"/>
  <c r="T122" i="70"/>
  <c r="W122" i="70"/>
  <c r="Z109" i="76"/>
  <c r="X109" i="76"/>
  <c r="AA109" i="76"/>
  <c r="P95" i="69"/>
  <c r="N95" i="69"/>
  <c r="T160" i="76"/>
  <c r="V160" i="76"/>
  <c r="W160" i="76"/>
  <c r="AF124" i="69"/>
  <c r="AH124" i="69"/>
  <c r="AI124" i="69" s="1"/>
  <c r="AF70" i="69"/>
  <c r="AH70" i="69"/>
  <c r="AI70" i="69" s="1"/>
  <c r="N52" i="69"/>
  <c r="P52" i="69"/>
  <c r="Z149" i="69"/>
  <c r="AB149" i="69"/>
  <c r="Z105" i="76"/>
  <c r="X105" i="76"/>
  <c r="AA105" i="76"/>
  <c r="W228" i="70"/>
  <c r="T228" i="70"/>
  <c r="AB137" i="69"/>
  <c r="Z137" i="69"/>
  <c r="P13" i="69"/>
  <c r="N13" i="69"/>
  <c r="V141" i="69"/>
  <c r="T141" i="69"/>
  <c r="W138" i="63"/>
  <c r="Y138" i="63"/>
  <c r="P168" i="69"/>
  <c r="N168" i="69"/>
  <c r="T18" i="70"/>
  <c r="AV18" i="70" s="1"/>
  <c r="W18" i="70"/>
  <c r="V18" i="70"/>
  <c r="S70" i="63"/>
  <c r="Q70" i="63"/>
  <c r="AI295" i="76"/>
  <c r="AF295" i="76"/>
  <c r="AD185" i="76"/>
  <c r="AB185" i="76"/>
  <c r="AX185" i="76" s="1"/>
  <c r="AE185" i="76"/>
  <c r="T120" i="69"/>
  <c r="V120" i="69"/>
  <c r="Q121" i="63"/>
  <c r="S121" i="63"/>
  <c r="Z24" i="76"/>
  <c r="AA24" i="76"/>
  <c r="X24" i="76"/>
  <c r="N158" i="63"/>
  <c r="P158" i="63"/>
  <c r="Z119" i="69"/>
  <c r="AB119" i="69"/>
  <c r="AC144" i="63"/>
  <c r="AE144" i="63"/>
  <c r="AE128" i="76"/>
  <c r="AD128" i="76"/>
  <c r="AB128" i="76"/>
  <c r="AQ263" i="76"/>
  <c r="AR263" i="76" s="1"/>
  <c r="AN263" i="76"/>
  <c r="AF203" i="70"/>
  <c r="AI203" i="70"/>
  <c r="AB13" i="63"/>
  <c r="Z13" i="63"/>
  <c r="T193" i="76"/>
  <c r="W193" i="76"/>
  <c r="Z93" i="69"/>
  <c r="AB93" i="69"/>
  <c r="AI130" i="70"/>
  <c r="AF130" i="70"/>
  <c r="W20" i="69"/>
  <c r="Y20" i="69"/>
  <c r="AN105" i="70"/>
  <c r="AQ105" i="70"/>
  <c r="AR105" i="70" s="1"/>
  <c r="Z136" i="76"/>
  <c r="X136" i="76"/>
  <c r="AA136" i="76"/>
  <c r="AD69" i="70"/>
  <c r="AB69" i="70"/>
  <c r="AX69" i="70" s="1"/>
  <c r="AE69" i="70"/>
  <c r="AD19" i="70"/>
  <c r="AE19" i="70"/>
  <c r="AB19" i="70"/>
  <c r="AX19" i="70" s="1"/>
  <c r="T6" i="63"/>
  <c r="V6" i="63"/>
  <c r="AL129" i="76"/>
  <c r="AM129" i="76"/>
  <c r="AJ129" i="76"/>
  <c r="X166" i="70"/>
  <c r="AA166" i="70"/>
  <c r="AI253" i="76"/>
  <c r="AF253" i="76"/>
  <c r="AC108" i="69"/>
  <c r="AE108" i="69"/>
  <c r="AQ254" i="76"/>
  <c r="AR254" i="76" s="1"/>
  <c r="AN254" i="76"/>
  <c r="S16" i="63"/>
  <c r="Q16" i="63"/>
  <c r="AM248" i="76"/>
  <c r="AJ248" i="76"/>
  <c r="AB32" i="69"/>
  <c r="Z32" i="69"/>
  <c r="Z79" i="76"/>
  <c r="X79" i="76"/>
  <c r="AA79" i="76"/>
  <c r="N30" i="69"/>
  <c r="P30" i="69"/>
  <c r="AQ234" i="76"/>
  <c r="AR234" i="76" s="1"/>
  <c r="AN234" i="76"/>
  <c r="AL174" i="76"/>
  <c r="AM174" i="76"/>
  <c r="AJ174" i="76"/>
  <c r="Z13" i="76"/>
  <c r="AA13" i="76"/>
  <c r="X13" i="76"/>
  <c r="AB222" i="76"/>
  <c r="AE222" i="76"/>
  <c r="AI143" i="70"/>
  <c r="AF143" i="70"/>
  <c r="S46" i="63"/>
  <c r="Q46" i="63"/>
  <c r="AI109" i="70"/>
  <c r="AF109" i="70"/>
  <c r="AD163" i="76"/>
  <c r="AE163" i="76"/>
  <c r="AB163" i="76"/>
  <c r="AJ13" i="70"/>
  <c r="AZ13" i="70" s="1"/>
  <c r="AM13" i="70"/>
  <c r="AM205" i="76"/>
  <c r="AJ205" i="76"/>
  <c r="T105" i="69"/>
  <c r="V105" i="69"/>
  <c r="AA117" i="76"/>
  <c r="Z117" i="76"/>
  <c r="X117" i="76"/>
  <c r="Z84" i="69"/>
  <c r="AB84" i="69"/>
  <c r="AA34" i="70"/>
  <c r="X34" i="70"/>
  <c r="AN150" i="70"/>
  <c r="AQ150" i="70"/>
  <c r="AR150" i="70" s="1"/>
  <c r="AD75" i="70"/>
  <c r="AB75" i="70"/>
  <c r="AE75" i="70"/>
  <c r="AC171" i="69"/>
  <c r="AE171" i="69"/>
  <c r="W143" i="63"/>
  <c r="Y143" i="63"/>
  <c r="AD173" i="76"/>
  <c r="AB173" i="76"/>
  <c r="AE173" i="76"/>
  <c r="AR337" i="76"/>
  <c r="BC337" i="76"/>
  <c r="BD337" i="76" s="1"/>
  <c r="AD25" i="70"/>
  <c r="AE25" i="70"/>
  <c r="AB25" i="70"/>
  <c r="T87" i="63"/>
  <c r="V87" i="63"/>
  <c r="AA58" i="76"/>
  <c r="Z58" i="76"/>
  <c r="X58" i="76"/>
  <c r="AQ275" i="76"/>
  <c r="AR275" i="76" s="1"/>
  <c r="AN275" i="76"/>
  <c r="Z169" i="76"/>
  <c r="X169" i="76"/>
  <c r="AA169" i="76"/>
  <c r="AA172" i="76"/>
  <c r="X172" i="76"/>
  <c r="Z172" i="76"/>
  <c r="V127" i="69"/>
  <c r="T127" i="69"/>
  <c r="Q108" i="63"/>
  <c r="S108" i="63"/>
  <c r="AA10" i="70"/>
  <c r="X10" i="70"/>
  <c r="AQ313" i="76"/>
  <c r="AR313" i="76" s="1"/>
  <c r="AN313" i="76"/>
  <c r="T21" i="63"/>
  <c r="V21" i="63"/>
  <c r="AE49" i="76"/>
  <c r="AD49" i="76"/>
  <c r="AB49" i="76"/>
  <c r="AR31" i="76"/>
  <c r="BC31" i="76"/>
  <c r="BD31" i="76" s="1"/>
  <c r="AE87" i="76"/>
  <c r="AD87" i="76"/>
  <c r="AB87" i="76"/>
  <c r="AD16" i="76"/>
  <c r="AB16" i="76"/>
  <c r="AE16" i="76"/>
  <c r="T187" i="70"/>
  <c r="W187" i="70"/>
  <c r="AF132" i="69"/>
  <c r="AH132" i="69"/>
  <c r="AI132" i="69" s="1"/>
  <c r="Z59" i="76"/>
  <c r="AA59" i="76"/>
  <c r="X59" i="76"/>
  <c r="AN216" i="70"/>
  <c r="AQ216" i="70"/>
  <c r="AR216" i="70" s="1"/>
  <c r="AH322" i="76"/>
  <c r="AF322" i="76"/>
  <c r="AI322" i="76"/>
  <c r="AQ186" i="70"/>
  <c r="AR186" i="70" s="1"/>
  <c r="AN186" i="70"/>
  <c r="W217" i="76"/>
  <c r="T217" i="76"/>
  <c r="AE196" i="76"/>
  <c r="AB196" i="76"/>
  <c r="Z69" i="63"/>
  <c r="AB69" i="63"/>
  <c r="AC25" i="63"/>
  <c r="AE25" i="63"/>
  <c r="AD62" i="70"/>
  <c r="AB62" i="70"/>
  <c r="AX62" i="70" s="1"/>
  <c r="AE62" i="70"/>
  <c r="AE62" i="76"/>
  <c r="AD62" i="76"/>
  <c r="AB62" i="76"/>
  <c r="AB90" i="63"/>
  <c r="Z90" i="63"/>
  <c r="AJ166" i="76"/>
  <c r="AL166" i="76"/>
  <c r="AM166" i="76"/>
  <c r="P117" i="63"/>
  <c r="N117" i="63"/>
  <c r="AE153" i="69"/>
  <c r="AC153" i="69"/>
  <c r="AJ237" i="76"/>
  <c r="AM237" i="76"/>
  <c r="AN53" i="70"/>
  <c r="AP53" i="70"/>
  <c r="AQ53" i="70"/>
  <c r="V159" i="63"/>
  <c r="T159" i="63"/>
  <c r="AI65" i="76"/>
  <c r="AF65" i="76"/>
  <c r="AH65" i="76"/>
  <c r="AF162" i="69"/>
  <c r="AH162" i="69"/>
  <c r="AI162" i="69" s="1"/>
  <c r="AI211" i="70"/>
  <c r="AF211" i="70"/>
  <c r="AA112" i="76"/>
  <c r="X112" i="76"/>
  <c r="Z112" i="76"/>
  <c r="AI287" i="76"/>
  <c r="AF287" i="76"/>
  <c r="AH114" i="76"/>
  <c r="AI114" i="76"/>
  <c r="AF114" i="76"/>
  <c r="AE202" i="70"/>
  <c r="AB202" i="70"/>
  <c r="AA266" i="76"/>
  <c r="X266" i="76"/>
  <c r="Y111" i="63"/>
  <c r="W111" i="63"/>
  <c r="AQ271" i="76"/>
  <c r="AN271" i="76"/>
  <c r="AP271" i="76"/>
  <c r="T252" i="76"/>
  <c r="W252" i="76"/>
  <c r="AE28" i="76"/>
  <c r="AD28" i="76"/>
  <c r="AB28" i="76"/>
  <c r="AI28" i="70"/>
  <c r="AF28" i="70"/>
  <c r="AH29" i="70"/>
  <c r="AD34" i="76"/>
  <c r="AE34" i="76"/>
  <c r="AB34" i="76"/>
  <c r="AI235" i="70"/>
  <c r="AF235" i="70"/>
  <c r="AB44" i="70"/>
  <c r="AX44" i="70" s="1"/>
  <c r="AD44" i="70"/>
  <c r="AE44" i="70"/>
  <c r="AE91" i="63"/>
  <c r="AC91" i="63"/>
  <c r="AB48" i="76"/>
  <c r="AE48" i="76"/>
  <c r="AD48" i="76"/>
  <c r="N91" i="69"/>
  <c r="P91" i="69"/>
  <c r="AN277" i="76"/>
  <c r="AQ277" i="76"/>
  <c r="AR277" i="76" s="1"/>
  <c r="W72" i="69"/>
  <c r="Y72" i="69"/>
  <c r="AB135" i="76"/>
  <c r="AD135" i="76"/>
  <c r="AE135" i="76"/>
  <c r="V136" i="69"/>
  <c r="T136" i="69"/>
  <c r="W178" i="69"/>
  <c r="Y178" i="69"/>
  <c r="N115" i="69"/>
  <c r="P115" i="69"/>
  <c r="AI77" i="76"/>
  <c r="AF77" i="76"/>
  <c r="AH77" i="76"/>
  <c r="T146" i="63"/>
  <c r="V146" i="63"/>
  <c r="AC188" i="69"/>
  <c r="AE188" i="69"/>
  <c r="Z66" i="76"/>
  <c r="X66" i="76"/>
  <c r="AA66" i="76"/>
  <c r="AF204" i="70"/>
  <c r="AI204" i="70"/>
  <c r="T132" i="70"/>
  <c r="W132" i="70"/>
  <c r="X233" i="70"/>
  <c r="AA233" i="70"/>
  <c r="Q43" i="63"/>
  <c r="S43" i="63"/>
  <c r="AA57" i="76"/>
  <c r="X57" i="76"/>
  <c r="AF33" i="69"/>
  <c r="AH33" i="69"/>
  <c r="AI33" i="69" s="1"/>
  <c r="AB162" i="70"/>
  <c r="AE162" i="70"/>
  <c r="AH155" i="63"/>
  <c r="AI155" i="63" s="1"/>
  <c r="AF155" i="63"/>
  <c r="AJ296" i="76"/>
  <c r="AM296" i="76"/>
  <c r="AI225" i="70"/>
  <c r="AF225" i="70"/>
  <c r="W192" i="70"/>
  <c r="T192" i="70"/>
  <c r="AC127" i="63"/>
  <c r="AE127" i="63"/>
  <c r="AA88" i="76"/>
  <c r="Z88" i="76"/>
  <c r="X88" i="76"/>
  <c r="Z11" i="76"/>
  <c r="AA11" i="76"/>
  <c r="X11" i="76"/>
  <c r="X98" i="76"/>
  <c r="Z98" i="76"/>
  <c r="AA98" i="76"/>
  <c r="W229" i="70"/>
  <c r="T229" i="70"/>
  <c r="AL57" i="70"/>
  <c r="AJ57" i="70"/>
  <c r="AM57" i="70"/>
  <c r="AB86" i="63"/>
  <c r="Z86" i="63"/>
  <c r="T172" i="69"/>
  <c r="V172" i="69"/>
  <c r="Q14" i="63"/>
  <c r="S14" i="63"/>
  <c r="W108" i="70"/>
  <c r="T108" i="70"/>
  <c r="AE280" i="76"/>
  <c r="AB280" i="76"/>
  <c r="W176" i="69"/>
  <c r="Y176" i="69"/>
  <c r="T67" i="63"/>
  <c r="V67" i="63"/>
  <c r="V164" i="63"/>
  <c r="T164" i="63"/>
  <c r="AJ110" i="76"/>
  <c r="AL110" i="76"/>
  <c r="AM110" i="76"/>
  <c r="AB183" i="76"/>
  <c r="AD183" i="76"/>
  <c r="AE183" i="76"/>
  <c r="W196" i="69"/>
  <c r="Y196" i="69"/>
  <c r="T154" i="69"/>
  <c r="V154" i="69"/>
  <c r="T171" i="63"/>
  <c r="V171" i="63"/>
  <c r="AB14" i="76"/>
  <c r="AD14" i="76"/>
  <c r="AE14" i="76"/>
  <c r="AB226" i="70"/>
  <c r="AE226" i="70"/>
  <c r="AB300" i="76"/>
  <c r="AE300" i="76"/>
  <c r="AH103" i="69"/>
  <c r="AI103" i="69" s="1"/>
  <c r="AF103" i="69"/>
  <c r="Q44" i="63"/>
  <c r="S44" i="63"/>
  <c r="AF71" i="63"/>
  <c r="AH71" i="63"/>
  <c r="AI71" i="63" s="1"/>
  <c r="Z61" i="76"/>
  <c r="AA61" i="76"/>
  <c r="X61" i="76"/>
  <c r="X70" i="70"/>
  <c r="Z70" i="70"/>
  <c r="AA70" i="70"/>
  <c r="Z184" i="76"/>
  <c r="X184" i="76"/>
  <c r="AA184" i="76"/>
  <c r="X73" i="76"/>
  <c r="AA73" i="76"/>
  <c r="Z73" i="76"/>
  <c r="AD38" i="76"/>
  <c r="AB38" i="76"/>
  <c r="AE38" i="76"/>
  <c r="Z64" i="76"/>
  <c r="X64" i="76"/>
  <c r="AA64" i="76"/>
  <c r="T114" i="69"/>
  <c r="V114" i="69"/>
  <c r="AD171" i="76"/>
  <c r="AE171" i="76"/>
  <c r="AB171" i="76"/>
  <c r="AN38" i="70"/>
  <c r="AQ38" i="70"/>
  <c r="AP38" i="70"/>
  <c r="T317" i="76"/>
  <c r="W317" i="76"/>
  <c r="T81" i="69"/>
  <c r="V81" i="69"/>
  <c r="AI262" i="76"/>
  <c r="AF262" i="76"/>
  <c r="AB63" i="70"/>
  <c r="AE63" i="70"/>
  <c r="AD63" i="70"/>
  <c r="X208" i="70"/>
  <c r="AA208" i="70"/>
  <c r="AA45" i="76"/>
  <c r="X45" i="76"/>
  <c r="Z45" i="76"/>
  <c r="AA135" i="70"/>
  <c r="X135" i="70"/>
  <c r="W102" i="76"/>
  <c r="V102" i="76"/>
  <c r="T102" i="76"/>
  <c r="AE41" i="69"/>
  <c r="AC41" i="69"/>
  <c r="T126" i="63"/>
  <c r="V126" i="63"/>
  <c r="Z25" i="76"/>
  <c r="AA25" i="76"/>
  <c r="X25" i="76"/>
  <c r="V28" i="63"/>
  <c r="T28" i="63"/>
  <c r="AI221" i="76"/>
  <c r="AF221" i="76"/>
  <c r="T50" i="63"/>
  <c r="V50" i="63"/>
  <c r="AF214" i="76"/>
  <c r="AI214" i="76"/>
  <c r="AJ198" i="70"/>
  <c r="AM198" i="70"/>
  <c r="AB181" i="76"/>
  <c r="AE181" i="76"/>
  <c r="AD181" i="76"/>
  <c r="T90" i="69"/>
  <c r="V90" i="69"/>
  <c r="Z132" i="76"/>
  <c r="X132" i="76"/>
  <c r="AA132" i="76"/>
  <c r="AB56" i="76"/>
  <c r="AE56" i="76"/>
  <c r="AF31" i="69"/>
  <c r="AH31" i="69"/>
  <c r="AI31" i="69" s="1"/>
  <c r="AD32" i="76"/>
  <c r="AE32" i="76"/>
  <c r="AB32" i="76"/>
  <c r="AB64" i="70"/>
  <c r="AX64" i="70" s="1"/>
  <c r="AD64" i="70"/>
  <c r="AR15" i="70"/>
  <c r="BC15" i="70"/>
  <c r="BE15" i="70" s="1"/>
  <c r="AE99" i="76"/>
  <c r="AB99" i="76"/>
  <c r="AD99" i="76"/>
  <c r="AB115" i="76"/>
  <c r="AE115" i="76"/>
  <c r="AD115" i="76"/>
  <c r="X35" i="76"/>
  <c r="Z35" i="76"/>
  <c r="AA35" i="76"/>
  <c r="W35" i="63"/>
  <c r="Y35" i="63"/>
  <c r="N124" i="63"/>
  <c r="P124" i="63"/>
  <c r="AA195" i="76"/>
  <c r="Z195" i="76"/>
  <c r="X195" i="76"/>
  <c r="AE60" i="76"/>
  <c r="AD60" i="76"/>
  <c r="AB60" i="76"/>
  <c r="W193" i="69"/>
  <c r="Y193" i="69"/>
  <c r="X170" i="76"/>
  <c r="AA170" i="76"/>
  <c r="Z170" i="76"/>
  <c r="AA78" i="76"/>
  <c r="X78" i="76"/>
  <c r="Z78" i="76"/>
  <c r="AM185" i="70"/>
  <c r="AJ185" i="70"/>
  <c r="Y131" i="69"/>
  <c r="W131" i="69"/>
  <c r="AF326" i="76"/>
  <c r="AI326" i="76"/>
  <c r="W97" i="63"/>
  <c r="Y97" i="63"/>
  <c r="AA118" i="76"/>
  <c r="X118" i="76"/>
  <c r="Z118" i="76"/>
  <c r="T229" i="76"/>
  <c r="W229" i="76"/>
  <c r="AH129" i="63"/>
  <c r="AI129" i="63" s="1"/>
  <c r="AF129" i="63"/>
  <c r="AN111" i="70"/>
  <c r="AQ111" i="70"/>
  <c r="AR111" i="70" s="1"/>
  <c r="AJ177" i="70"/>
  <c r="AM177" i="70"/>
  <c r="Z70" i="76"/>
  <c r="AA70" i="76"/>
  <c r="X70" i="76"/>
  <c r="AQ119" i="76"/>
  <c r="AN119" i="76"/>
  <c r="AM259" i="76"/>
  <c r="AL259" i="76"/>
  <c r="AJ259" i="76"/>
  <c r="N78" i="69"/>
  <c r="P78" i="69"/>
  <c r="AB168" i="63"/>
  <c r="Z168" i="63"/>
  <c r="W145" i="70"/>
  <c r="T145" i="70"/>
  <c r="AE99" i="63"/>
  <c r="AC99" i="63"/>
  <c r="AE194" i="70"/>
  <c r="AB194" i="70"/>
  <c r="W22" i="63"/>
  <c r="Y22" i="63"/>
  <c r="AB242" i="76"/>
  <c r="AE242" i="76"/>
  <c r="T154" i="70"/>
  <c r="W154" i="70"/>
  <c r="T250" i="76"/>
  <c r="W250" i="76"/>
  <c r="Y94" i="63"/>
  <c r="W94" i="63"/>
  <c r="AM77" i="70"/>
  <c r="AJ77" i="70"/>
  <c r="AL77" i="70"/>
  <c r="N20" i="63"/>
  <c r="P20" i="63"/>
  <c r="T251" i="76"/>
  <c r="W251" i="76"/>
  <c r="W199" i="70"/>
  <c r="T199" i="70"/>
  <c r="Z106" i="76"/>
  <c r="X106" i="76"/>
  <c r="AA106" i="76"/>
  <c r="Z19" i="76"/>
  <c r="X19" i="76"/>
  <c r="AA19" i="76"/>
  <c r="T31" i="70"/>
  <c r="AV31" i="70" s="1"/>
  <c r="W31" i="70"/>
  <c r="V31" i="70"/>
  <c r="AJ235" i="76"/>
  <c r="AM235" i="76"/>
  <c r="AD17" i="76"/>
  <c r="AE17" i="76"/>
  <c r="AB17" i="76"/>
  <c r="AH29" i="63"/>
  <c r="AI29" i="63" s="1"/>
  <c r="AF29" i="63"/>
  <c r="AN231" i="76"/>
  <c r="AQ231" i="76"/>
  <c r="AP231" i="76"/>
  <c r="T219" i="76"/>
  <c r="W219" i="76"/>
  <c r="AA51" i="76"/>
  <c r="X51" i="76"/>
  <c r="Z51" i="76"/>
  <c r="N176" i="63"/>
  <c r="P176" i="63"/>
  <c r="X91" i="76"/>
  <c r="Z91" i="76"/>
  <c r="AA91" i="76"/>
  <c r="AD71" i="70"/>
  <c r="AE71" i="70"/>
  <c r="AB71" i="70"/>
  <c r="AX71" i="70" s="1"/>
  <c r="AD23" i="70"/>
  <c r="AE23" i="70"/>
  <c r="AB23" i="70"/>
  <c r="AX23" i="70" s="1"/>
  <c r="AJ201" i="70"/>
  <c r="AM201" i="70"/>
  <c r="V192" i="69"/>
  <c r="T192" i="69"/>
  <c r="AN127" i="70"/>
  <c r="AQ127" i="70"/>
  <c r="AR127" i="70" s="1"/>
  <c r="W65" i="70"/>
  <c r="V65" i="70"/>
  <c r="T65" i="70"/>
  <c r="AQ151" i="70"/>
  <c r="AR151" i="70" s="1"/>
  <c r="AN151" i="70"/>
  <c r="AE22" i="76"/>
  <c r="AD22" i="76"/>
  <c r="AB22" i="76"/>
  <c r="W169" i="63"/>
  <c r="Y169" i="63"/>
  <c r="AA219" i="70"/>
  <c r="X219" i="70"/>
  <c r="AE183" i="69"/>
  <c r="AC183" i="69"/>
  <c r="P109" i="69"/>
  <c r="N109" i="69"/>
  <c r="AD26" i="70"/>
  <c r="AE26" i="70"/>
  <c r="AB26" i="70"/>
  <c r="AX26" i="70" s="1"/>
  <c r="Z27" i="76"/>
  <c r="X27" i="76"/>
  <c r="AA27" i="76"/>
  <c r="AB20" i="76"/>
  <c r="AD20" i="76"/>
  <c r="AE20" i="76"/>
  <c r="AP81" i="76"/>
  <c r="AQ81" i="76"/>
  <c r="AN81" i="76"/>
  <c r="Y36" i="69"/>
  <c r="W36" i="69"/>
  <c r="AA234" i="70"/>
  <c r="X234" i="70"/>
  <c r="N48" i="69"/>
  <c r="P48" i="69"/>
  <c r="AF276" i="76"/>
  <c r="AI276" i="76"/>
  <c r="V34" i="69"/>
  <c r="T34" i="69"/>
  <c r="AF106" i="70"/>
  <c r="AI106" i="70"/>
  <c r="X90" i="76"/>
  <c r="AA90" i="76"/>
  <c r="Z90" i="76"/>
  <c r="X50" i="70"/>
  <c r="Z50" i="70"/>
  <c r="AA50" i="70"/>
  <c r="AE153" i="63"/>
  <c r="AC153" i="63"/>
  <c r="AH41" i="63"/>
  <c r="AI41" i="63" s="1"/>
  <c r="AF41" i="63"/>
  <c r="AI202" i="76"/>
  <c r="AF202" i="76"/>
  <c r="AP40" i="70"/>
  <c r="AQ40" i="70"/>
  <c r="AN40" i="70"/>
  <c r="T147" i="69"/>
  <c r="V147" i="69"/>
  <c r="AI325" i="76"/>
  <c r="AF325" i="76"/>
  <c r="AF170" i="70"/>
  <c r="AI170" i="70"/>
  <c r="Q130" i="63"/>
  <c r="S130" i="63"/>
  <c r="X130" i="76"/>
  <c r="Z130" i="76"/>
  <c r="AA130" i="76"/>
  <c r="V75" i="69"/>
  <c r="T75" i="69"/>
  <c r="AB222" i="70"/>
  <c r="AE222" i="70"/>
  <c r="W7" i="63"/>
  <c r="Y7" i="63"/>
  <c r="T335" i="76"/>
  <c r="W335" i="76"/>
  <c r="AD188" i="76"/>
  <c r="AE188" i="76"/>
  <c r="AB188" i="76"/>
  <c r="W126" i="70"/>
  <c r="T126" i="70"/>
  <c r="AN14" i="70"/>
  <c r="AQ14" i="70"/>
  <c r="AP14" i="70"/>
  <c r="AP189" i="76"/>
  <c r="AQ189" i="76"/>
  <c r="AR189" i="76" s="1"/>
  <c r="AN189" i="76"/>
  <c r="X101" i="76"/>
  <c r="Z101" i="76"/>
  <c r="AA101" i="76"/>
  <c r="AF175" i="70"/>
  <c r="AI175" i="70"/>
  <c r="Z71" i="76"/>
  <c r="AA71" i="76"/>
  <c r="X71" i="76"/>
  <c r="Z10" i="76"/>
  <c r="X10" i="76"/>
  <c r="AA10" i="76"/>
  <c r="AJ220" i="70"/>
  <c r="AM220" i="70"/>
  <c r="AI186" i="76"/>
  <c r="AH186" i="76"/>
  <c r="AF186" i="76"/>
  <c r="AJ111" i="76"/>
  <c r="AL111" i="76"/>
  <c r="AM111" i="76"/>
  <c r="AE161" i="63"/>
  <c r="AC161" i="63"/>
  <c r="BC290" i="76"/>
  <c r="BD290" i="76" s="1"/>
  <c r="AR290" i="76"/>
  <c r="AQ320" i="76"/>
  <c r="AR320" i="76" s="1"/>
  <c r="AN320" i="76"/>
  <c r="AB93" i="63"/>
  <c r="Z93" i="63"/>
  <c r="X113" i="76"/>
  <c r="Z113" i="76"/>
  <c r="AA113" i="76"/>
  <c r="AH20" i="70"/>
  <c r="AF20" i="70"/>
  <c r="AI20" i="70"/>
  <c r="AF181" i="69"/>
  <c r="AH181" i="69"/>
  <c r="AI181" i="69" s="1"/>
  <c r="AQ288" i="76"/>
  <c r="AR288" i="76" s="1"/>
  <c r="AN288" i="76"/>
  <c r="W210" i="70"/>
  <c r="T210" i="70"/>
  <c r="AF27" i="63"/>
  <c r="AH27" i="63"/>
  <c r="AI27" i="63" s="1"/>
  <c r="V173" i="69"/>
  <c r="T173" i="69"/>
  <c r="AB107" i="76"/>
  <c r="AE107" i="76"/>
  <c r="AD107" i="76"/>
  <c r="AQ48" i="70"/>
  <c r="AP48" i="70"/>
  <c r="AN48" i="70"/>
  <c r="Q48" i="63"/>
  <c r="S48" i="63"/>
  <c r="V65" i="63"/>
  <c r="T65" i="63"/>
  <c r="V162" i="63"/>
  <c r="T162" i="63"/>
  <c r="AA47" i="70"/>
  <c r="X47" i="70"/>
  <c r="Z47" i="70"/>
  <c r="AN261" i="76"/>
  <c r="AQ261" i="76"/>
  <c r="AR261" i="76" s="1"/>
  <c r="AQ218" i="76"/>
  <c r="AR218" i="76" s="1"/>
  <c r="AN218" i="76"/>
  <c r="T146" i="70"/>
  <c r="W146" i="70"/>
  <c r="AB41" i="70"/>
  <c r="AX41" i="70" s="1"/>
  <c r="AD41" i="70"/>
  <c r="AE41" i="70"/>
  <c r="AJ40" i="76"/>
  <c r="AM40" i="76"/>
  <c r="AL40" i="76"/>
  <c r="AB182" i="70"/>
  <c r="AE182" i="70"/>
  <c r="X84" i="76"/>
  <c r="AA84" i="76"/>
  <c r="Z84" i="76"/>
  <c r="Z52" i="76"/>
  <c r="X52" i="76"/>
  <c r="AA52" i="76"/>
  <c r="X116" i="76"/>
  <c r="Z116" i="76"/>
  <c r="AA116" i="76"/>
  <c r="AC16" i="69"/>
  <c r="AE16" i="69"/>
  <c r="AN140" i="76"/>
  <c r="AQ140" i="76"/>
  <c r="AP140" i="76"/>
  <c r="V113" i="63"/>
  <c r="T113" i="63"/>
  <c r="AN124" i="70"/>
  <c r="AQ124" i="70"/>
  <c r="AR124" i="70" s="1"/>
  <c r="S45" i="63"/>
  <c r="Q45" i="63"/>
  <c r="Z69" i="76"/>
  <c r="X69" i="76"/>
  <c r="AA69" i="76"/>
  <c r="AI244" i="76"/>
  <c r="AF244" i="76"/>
  <c r="X42" i="76"/>
  <c r="AA42" i="76"/>
  <c r="Z42" i="76"/>
  <c r="AF131" i="70"/>
  <c r="AI131" i="70"/>
  <c r="AD35" i="70"/>
  <c r="AB35" i="70"/>
  <c r="AX35" i="70" s="1"/>
  <c r="AE35" i="70"/>
  <c r="AB120" i="70"/>
  <c r="AE120" i="70"/>
  <c r="AJ178" i="70"/>
  <c r="AM178" i="70"/>
  <c r="AD82" i="76"/>
  <c r="AE82" i="76"/>
  <c r="AB82" i="76"/>
  <c r="W134" i="70"/>
  <c r="T134" i="70"/>
  <c r="AJ316" i="76"/>
  <c r="AM316" i="76"/>
  <c r="X310" i="76"/>
  <c r="AA310" i="76"/>
  <c r="W190" i="70"/>
  <c r="T190" i="70"/>
  <c r="Q49" i="63"/>
  <c r="S49" i="63"/>
  <c r="AE169" i="70"/>
  <c r="AB169" i="70"/>
  <c r="W168" i="70"/>
  <c r="T168" i="70"/>
  <c r="AL52" i="70"/>
  <c r="AJ52" i="70"/>
  <c r="AM52" i="70"/>
  <c r="AQ318" i="76"/>
  <c r="AR318" i="76" s="1"/>
  <c r="AN318" i="76"/>
  <c r="W179" i="63"/>
  <c r="Y179" i="63"/>
  <c r="BC74" i="70"/>
  <c r="BE74" i="70" s="1"/>
  <c r="AR74" i="70"/>
  <c r="V101" i="69"/>
  <c r="T101" i="69"/>
  <c r="AN172" i="70"/>
  <c r="AQ172" i="70"/>
  <c r="AR172" i="70" s="1"/>
  <c r="Y112" i="69"/>
  <c r="W112" i="69"/>
  <c r="Y123" i="63"/>
  <c r="W123" i="63"/>
  <c r="T323" i="76"/>
  <c r="W323" i="76"/>
  <c r="N95" i="63"/>
  <c r="P95" i="63"/>
  <c r="AE128" i="69"/>
  <c r="AC128" i="69"/>
  <c r="N178" i="63"/>
  <c r="P178" i="63"/>
  <c r="X123" i="76"/>
  <c r="AA123" i="76"/>
  <c r="Z123" i="76"/>
  <c r="Z92" i="76"/>
  <c r="X92" i="76"/>
  <c r="AA92" i="76"/>
  <c r="AA161" i="76"/>
  <c r="Z161" i="76"/>
  <c r="X161" i="76"/>
  <c r="AQ311" i="76"/>
  <c r="AR311" i="76" s="1"/>
  <c r="AN311" i="76"/>
  <c r="AH150" i="63"/>
  <c r="AI150" i="63" s="1"/>
  <c r="AF150" i="63"/>
  <c r="AC30" i="63"/>
  <c r="AE30" i="63"/>
  <c r="AA304" i="76"/>
  <c r="X304" i="76"/>
  <c r="V190" i="69"/>
  <c r="T190" i="69"/>
  <c r="AF12" i="76"/>
  <c r="AI12" i="76"/>
  <c r="Y134" i="63"/>
  <c r="W134" i="63"/>
  <c r="AE200" i="76"/>
  <c r="AB200" i="76"/>
  <c r="X46" i="76"/>
  <c r="Z46" i="76"/>
  <c r="AA46" i="76"/>
  <c r="W291" i="76"/>
  <c r="T291" i="76"/>
  <c r="AM149" i="70"/>
  <c r="AJ149" i="70"/>
  <c r="AB161" i="70"/>
  <c r="AE161" i="70"/>
  <c r="AP328" i="76"/>
  <c r="AQ328" i="76"/>
  <c r="AN328" i="76"/>
  <c r="Z103" i="76"/>
  <c r="AA103" i="76"/>
  <c r="X103" i="76"/>
  <c r="AF102" i="63"/>
  <c r="AH102" i="63"/>
  <c r="AI102" i="63" s="1"/>
  <c r="Z139" i="76"/>
  <c r="AA139" i="76"/>
  <c r="X139" i="76"/>
  <c r="P132" i="63"/>
  <c r="N132" i="63"/>
  <c r="AM113" i="70"/>
  <c r="AJ113" i="70"/>
  <c r="W169" i="69"/>
  <c r="Y169" i="69"/>
  <c r="AF68" i="70"/>
  <c r="AH68" i="70"/>
  <c r="AI68" i="70"/>
  <c r="AD168" i="76"/>
  <c r="AB168" i="76"/>
  <c r="AE168" i="76"/>
  <c r="AC79" i="63"/>
  <c r="AE79" i="63"/>
  <c r="AH142" i="76"/>
  <c r="AF142" i="76"/>
  <c r="AI142" i="76"/>
  <c r="AJ268" i="76"/>
  <c r="AM268" i="76"/>
  <c r="AL268" i="76"/>
  <c r="S36" i="63"/>
  <c r="Q36" i="63"/>
  <c r="AQ324" i="76"/>
  <c r="AR324" i="76" s="1"/>
  <c r="AN324" i="76"/>
  <c r="Y76" i="63"/>
  <c r="W76" i="63"/>
  <c r="AA230" i="70"/>
  <c r="X230" i="70"/>
  <c r="AN155" i="70"/>
  <c r="AQ155" i="70"/>
  <c r="AR155" i="70" s="1"/>
  <c r="AE19" i="69"/>
  <c r="AC19" i="69"/>
  <c r="T77" i="63"/>
  <c r="V77" i="63"/>
  <c r="V47" i="63"/>
  <c r="T47" i="63"/>
  <c r="AI270" i="76"/>
  <c r="AF270" i="76"/>
  <c r="AE26" i="76"/>
  <c r="AD26" i="76"/>
  <c r="AB26" i="76"/>
  <c r="V12" i="69"/>
  <c r="T12" i="69"/>
  <c r="AH37" i="70"/>
  <c r="AF37" i="70"/>
  <c r="AY37" i="70" s="1"/>
  <c r="AI37" i="70"/>
  <c r="Z169" i="69" l="1"/>
  <c r="AB169" i="69"/>
  <c r="T49" i="63"/>
  <c r="V49" i="63"/>
  <c r="W173" i="69"/>
  <c r="Y173" i="69"/>
  <c r="AM270" i="76"/>
  <c r="AJ270" i="76"/>
  <c r="X323" i="76"/>
  <c r="AA323" i="76"/>
  <c r="X134" i="70"/>
  <c r="AA134" i="70"/>
  <c r="AI168" i="76"/>
  <c r="AF168" i="76"/>
  <c r="AH168" i="76"/>
  <c r="W101" i="69"/>
  <c r="Y101" i="69"/>
  <c r="AM244" i="76"/>
  <c r="AJ244" i="76"/>
  <c r="AI182" i="70"/>
  <c r="AF182" i="70"/>
  <c r="AA146" i="70"/>
  <c r="X146" i="70"/>
  <c r="AE47" i="70"/>
  <c r="AB47" i="70"/>
  <c r="AD47" i="70"/>
  <c r="AJ170" i="70"/>
  <c r="AM170" i="70"/>
  <c r="Y34" i="69"/>
  <c r="W34" i="69"/>
  <c r="AB36" i="69"/>
  <c r="Z36" i="69"/>
  <c r="AH183" i="69"/>
  <c r="AI183" i="69" s="1"/>
  <c r="AF183" i="69"/>
  <c r="Y192" i="69"/>
  <c r="W192" i="69"/>
  <c r="AB51" i="76"/>
  <c r="AD51" i="76"/>
  <c r="AE51" i="76"/>
  <c r="AD19" i="76"/>
  <c r="AE19" i="76"/>
  <c r="AB19" i="76"/>
  <c r="AA251" i="76"/>
  <c r="X251" i="76"/>
  <c r="AB94" i="63"/>
  <c r="Z94" i="63"/>
  <c r="AC168" i="63"/>
  <c r="AE168" i="63"/>
  <c r="AM326" i="76"/>
  <c r="AJ326" i="76"/>
  <c r="AB78" i="76"/>
  <c r="AD78" i="76"/>
  <c r="AE78" i="76"/>
  <c r="AF60" i="76"/>
  <c r="AI60" i="76"/>
  <c r="AH60" i="76"/>
  <c r="AE35" i="76"/>
  <c r="AD35" i="76"/>
  <c r="AB35" i="76"/>
  <c r="AH99" i="76"/>
  <c r="AI99" i="76"/>
  <c r="AF99" i="76"/>
  <c r="Y50" i="63"/>
  <c r="W50" i="63"/>
  <c r="AF63" i="70"/>
  <c r="AH63" i="70"/>
  <c r="AI63" i="70"/>
  <c r="AB64" i="76"/>
  <c r="AD64" i="76"/>
  <c r="AE64" i="76"/>
  <c r="AE61" i="76"/>
  <c r="AD61" i="76"/>
  <c r="AB61" i="76"/>
  <c r="AI300" i="76"/>
  <c r="AF300" i="76"/>
  <c r="AQ110" i="76"/>
  <c r="AR110" i="76" s="1"/>
  <c r="AN110" i="76"/>
  <c r="AP110" i="76"/>
  <c r="AB98" i="76"/>
  <c r="AD98" i="76"/>
  <c r="AE98" i="76"/>
  <c r="AD88" i="76"/>
  <c r="AB88" i="76"/>
  <c r="AE88" i="76"/>
  <c r="AB57" i="76"/>
  <c r="AE57" i="76"/>
  <c r="Y136" i="69"/>
  <c r="W136" i="69"/>
  <c r="S91" i="69"/>
  <c r="Q91" i="69"/>
  <c r="Y159" i="63"/>
  <c r="W159" i="63"/>
  <c r="AI87" i="76"/>
  <c r="AF87" i="76"/>
  <c r="AH87" i="76"/>
  <c r="AC84" i="69"/>
  <c r="AE84" i="69"/>
  <c r="AQ205" i="76"/>
  <c r="AR205" i="76" s="1"/>
  <c r="AN205" i="76"/>
  <c r="AB79" i="76"/>
  <c r="AD79" i="76"/>
  <c r="AE79" i="76"/>
  <c r="T16" i="63"/>
  <c r="V16" i="63"/>
  <c r="Q13" i="69"/>
  <c r="S13" i="69"/>
  <c r="AE149" i="69"/>
  <c r="AC149" i="69"/>
  <c r="AA160" i="76"/>
  <c r="Z160" i="76"/>
  <c r="X160" i="76"/>
  <c r="AA122" i="70"/>
  <c r="X122" i="70"/>
  <c r="AB104" i="76"/>
  <c r="AD104" i="76"/>
  <c r="AE104" i="76"/>
  <c r="AA46" i="70"/>
  <c r="X46" i="70"/>
  <c r="AW46" i="70" s="1"/>
  <c r="Z46" i="70"/>
  <c r="AQ188" i="70"/>
  <c r="AR188" i="70" s="1"/>
  <c r="AN188" i="70"/>
  <c r="AI293" i="76"/>
  <c r="AF293" i="76"/>
  <c r="AB292" i="76"/>
  <c r="AE292" i="76"/>
  <c r="AF187" i="76"/>
  <c r="AI187" i="76"/>
  <c r="AH187" i="76"/>
  <c r="W130" i="69"/>
  <c r="Y130" i="69"/>
  <c r="X55" i="76"/>
  <c r="AA55" i="76"/>
  <c r="S56" i="69"/>
  <c r="Q56" i="69"/>
  <c r="AD41" i="76"/>
  <c r="AE41" i="76"/>
  <c r="AB41" i="76"/>
  <c r="AI171" i="70"/>
  <c r="AF171" i="70"/>
  <c r="AH8" i="63"/>
  <c r="AI8" i="63" s="1"/>
  <c r="AF8" i="63"/>
  <c r="AC88" i="69"/>
  <c r="AE88" i="69"/>
  <c r="AB23" i="76"/>
  <c r="AE23" i="76"/>
  <c r="AD23" i="76"/>
  <c r="AI209" i="70"/>
  <c r="AF209" i="70"/>
  <c r="T75" i="63"/>
  <c r="V75" i="63"/>
  <c r="Z40" i="63"/>
  <c r="AB40" i="63"/>
  <c r="AP85" i="76"/>
  <c r="AN85" i="76"/>
  <c r="AQ85" i="76"/>
  <c r="AD120" i="76"/>
  <c r="AE120" i="76"/>
  <c r="AB120" i="76"/>
  <c r="AE83" i="76"/>
  <c r="AB83" i="76"/>
  <c r="AD83" i="76"/>
  <c r="AB182" i="76"/>
  <c r="AX182" i="76" s="1"/>
  <c r="AE182" i="76"/>
  <c r="AD182" i="76"/>
  <c r="Y111" i="69"/>
  <c r="W111" i="69"/>
  <c r="AI66" i="70"/>
  <c r="AF66" i="70"/>
  <c r="AY66" i="70" s="1"/>
  <c r="AH66" i="70"/>
  <c r="AJ134" i="76"/>
  <c r="AM134" i="76"/>
  <c r="AL134" i="76"/>
  <c r="AJ138" i="76"/>
  <c r="AL138" i="76"/>
  <c r="AM138" i="76"/>
  <c r="X136" i="70"/>
  <c r="AA136" i="70"/>
  <c r="AF49" i="70"/>
  <c r="AH49" i="70"/>
  <c r="AI49" i="70"/>
  <c r="AB72" i="76"/>
  <c r="AE72" i="76"/>
  <c r="AD72" i="76"/>
  <c r="W47" i="63"/>
  <c r="Y47" i="63"/>
  <c r="AE230" i="70"/>
  <c r="AB230" i="70"/>
  <c r="AP268" i="76"/>
  <c r="AN268" i="76"/>
  <c r="AQ268" i="76"/>
  <c r="AQ113" i="70"/>
  <c r="AR113" i="70" s="1"/>
  <c r="AN113" i="70"/>
  <c r="AF200" i="76"/>
  <c r="AI200" i="76"/>
  <c r="AB304" i="76"/>
  <c r="AE304" i="76"/>
  <c r="Q178" i="63"/>
  <c r="S178" i="63"/>
  <c r="X190" i="70"/>
  <c r="AA190" i="70"/>
  <c r="AF82" i="76"/>
  <c r="AH82" i="76"/>
  <c r="AI82" i="76"/>
  <c r="AE69" i="76"/>
  <c r="AB69" i="76"/>
  <c r="AD69" i="76"/>
  <c r="W113" i="63"/>
  <c r="Y113" i="63"/>
  <c r="AR48" i="70"/>
  <c r="BC48" i="70"/>
  <c r="BE48" i="70" s="1"/>
  <c r="AB71" i="76"/>
  <c r="AE71" i="76"/>
  <c r="AD71" i="76"/>
  <c r="AH188" i="76"/>
  <c r="AF188" i="76"/>
  <c r="AI188" i="76"/>
  <c r="AJ276" i="76"/>
  <c r="AM276" i="76"/>
  <c r="AQ201" i="70"/>
  <c r="AR201" i="70" s="1"/>
  <c r="AN201" i="70"/>
  <c r="AD91" i="76"/>
  <c r="AB91" i="76"/>
  <c r="AE91" i="76"/>
  <c r="AA219" i="76"/>
  <c r="X219" i="76"/>
  <c r="AF17" i="76"/>
  <c r="AH17" i="76"/>
  <c r="AI17" i="76"/>
  <c r="X250" i="76"/>
  <c r="AA250" i="76"/>
  <c r="S78" i="69"/>
  <c r="Q78" i="69"/>
  <c r="AE70" i="76"/>
  <c r="AB70" i="76"/>
  <c r="AD70" i="76"/>
  <c r="AA229" i="76"/>
  <c r="X229" i="76"/>
  <c r="W126" i="63"/>
  <c r="Y126" i="63"/>
  <c r="AE135" i="70"/>
  <c r="AB135" i="70"/>
  <c r="AR38" i="70"/>
  <c r="BC38" i="70"/>
  <c r="BE38" i="70" s="1"/>
  <c r="AB184" i="76"/>
  <c r="AX184" i="76" s="1"/>
  <c r="AE184" i="76"/>
  <c r="AD184" i="76"/>
  <c r="W154" i="69"/>
  <c r="Y154" i="69"/>
  <c r="AH127" i="63"/>
  <c r="AI127" i="63" s="1"/>
  <c r="AF127" i="63"/>
  <c r="V43" i="63"/>
  <c r="T43" i="63"/>
  <c r="AD66" i="76"/>
  <c r="AB66" i="76"/>
  <c r="AE66" i="76"/>
  <c r="AH135" i="76"/>
  <c r="AI135" i="76"/>
  <c r="AF135" i="76"/>
  <c r="AM28" i="70"/>
  <c r="AL28" i="70"/>
  <c r="AJ28" i="70"/>
  <c r="AR271" i="76"/>
  <c r="BC271" i="76"/>
  <c r="BD271" i="76" s="1"/>
  <c r="AL114" i="76"/>
  <c r="AJ114" i="76"/>
  <c r="AM114" i="76"/>
  <c r="AM211" i="70"/>
  <c r="AJ211" i="70"/>
  <c r="AR53" i="70"/>
  <c r="BC53" i="70"/>
  <c r="BE53" i="70" s="1"/>
  <c r="Q117" i="63"/>
  <c r="S117" i="63"/>
  <c r="AF62" i="76"/>
  <c r="AH62" i="76"/>
  <c r="AI62" i="76"/>
  <c r="AA187" i="70"/>
  <c r="X187" i="70"/>
  <c r="AF75" i="70"/>
  <c r="AH75" i="70"/>
  <c r="AI75" i="70"/>
  <c r="AQ13" i="70"/>
  <c r="AN13" i="70"/>
  <c r="BA13" i="70" s="1"/>
  <c r="V46" i="63"/>
  <c r="T46" i="63"/>
  <c r="AF69" i="70"/>
  <c r="AY69" i="70" s="1"/>
  <c r="AH69" i="70"/>
  <c r="AI69" i="70"/>
  <c r="Z20" i="69"/>
  <c r="AB20" i="69"/>
  <c r="AI128" i="76"/>
  <c r="AF128" i="76"/>
  <c r="AH128" i="76"/>
  <c r="AE24" i="76"/>
  <c r="AD24" i="76"/>
  <c r="AB24" i="76"/>
  <c r="AE76" i="70"/>
  <c r="AB76" i="70"/>
  <c r="AD76" i="70"/>
  <c r="AP236" i="76"/>
  <c r="AQ236" i="76"/>
  <c r="AN236" i="76"/>
  <c r="AH136" i="63"/>
  <c r="AI136" i="63" s="1"/>
  <c r="AF136" i="63"/>
  <c r="AE78" i="70"/>
  <c r="AD78" i="70"/>
  <c r="AB78" i="70"/>
  <c r="AI67" i="70"/>
  <c r="AF67" i="70"/>
  <c r="Z22" i="70"/>
  <c r="AA22" i="70"/>
  <c r="X22" i="70"/>
  <c r="AJ96" i="76"/>
  <c r="AM96" i="76"/>
  <c r="AL96" i="76"/>
  <c r="AF36" i="76"/>
  <c r="AI36" i="76"/>
  <c r="T51" i="69"/>
  <c r="V51" i="69"/>
  <c r="AJ167" i="76"/>
  <c r="AM167" i="76"/>
  <c r="AL167" i="76"/>
  <c r="AI125" i="76"/>
  <c r="AF125" i="76"/>
  <c r="AH125" i="76"/>
  <c r="X157" i="70"/>
  <c r="AA157" i="70"/>
  <c r="W179" i="69"/>
  <c r="Y179" i="69"/>
  <c r="AM133" i="76"/>
  <c r="AL133" i="76"/>
  <c r="AJ133" i="76"/>
  <c r="Y23" i="69"/>
  <c r="W23" i="69"/>
  <c r="AD103" i="76"/>
  <c r="AE103" i="76"/>
  <c r="AB103" i="76"/>
  <c r="AH30" i="63"/>
  <c r="AI30" i="63" s="1"/>
  <c r="AF30" i="63"/>
  <c r="AD52" i="76"/>
  <c r="AE52" i="76"/>
  <c r="AB52" i="76"/>
  <c r="X210" i="70"/>
  <c r="AA210" i="70"/>
  <c r="W75" i="69"/>
  <c r="Y75" i="69"/>
  <c r="AM202" i="76"/>
  <c r="AJ202" i="76"/>
  <c r="BC81" i="76"/>
  <c r="BD81" i="76" s="1"/>
  <c r="AR81" i="76"/>
  <c r="AE219" i="70"/>
  <c r="AB219" i="70"/>
  <c r="Q20" i="63"/>
  <c r="S20" i="63"/>
  <c r="AI194" i="70"/>
  <c r="AF194" i="70"/>
  <c r="AE170" i="76"/>
  <c r="AD170" i="76"/>
  <c r="AB170" i="76"/>
  <c r="AF56" i="76"/>
  <c r="AI56" i="76"/>
  <c r="AI181" i="76"/>
  <c r="AF181" i="76"/>
  <c r="AH181" i="76"/>
  <c r="AF226" i="70"/>
  <c r="AI226" i="70"/>
  <c r="AI280" i="76"/>
  <c r="AF280" i="76"/>
  <c r="AC86" i="63"/>
  <c r="AE86" i="63"/>
  <c r="AJ77" i="76"/>
  <c r="AL77" i="76"/>
  <c r="AM77" i="76"/>
  <c r="AN166" i="76"/>
  <c r="AQ166" i="76"/>
  <c r="AR166" i="76" s="1"/>
  <c r="AP166" i="76"/>
  <c r="AF62" i="70"/>
  <c r="AY62" i="70" s="1"/>
  <c r="AH62" i="70"/>
  <c r="AI62" i="70"/>
  <c r="AI196" i="76"/>
  <c r="AF196" i="76"/>
  <c r="AD172" i="76"/>
  <c r="AE172" i="76"/>
  <c r="AB172" i="76"/>
  <c r="AD58" i="76"/>
  <c r="AB58" i="76"/>
  <c r="AE58" i="76"/>
  <c r="AI173" i="76"/>
  <c r="AF173" i="76"/>
  <c r="AH173" i="76"/>
  <c r="AP174" i="76"/>
  <c r="AN174" i="76"/>
  <c r="AQ174" i="76"/>
  <c r="AR174" i="76" s="1"/>
  <c r="AN129" i="76"/>
  <c r="AQ129" i="76"/>
  <c r="AR129" i="76" s="1"/>
  <c r="AP129" i="76"/>
  <c r="AC13" i="63"/>
  <c r="AE13" i="63"/>
  <c r="AF144" i="63"/>
  <c r="AH144" i="63"/>
  <c r="AI144" i="63" s="1"/>
  <c r="Q168" i="69"/>
  <c r="S168" i="69"/>
  <c r="AC137" i="69"/>
  <c r="AE137" i="69"/>
  <c r="Q52" i="69"/>
  <c r="S52" i="69"/>
  <c r="Z148" i="69"/>
  <c r="AB148" i="69"/>
  <c r="AF178" i="76"/>
  <c r="AI178" i="76"/>
  <c r="AH178" i="76"/>
  <c r="AD29" i="76"/>
  <c r="AB29" i="76"/>
  <c r="AE29" i="76"/>
  <c r="Z158" i="69"/>
  <c r="AB158" i="69"/>
  <c r="AE47" i="76"/>
  <c r="AD47" i="76"/>
  <c r="AB47" i="76"/>
  <c r="AA60" i="70"/>
  <c r="Z60" i="70"/>
  <c r="X60" i="70"/>
  <c r="AW60" i="70" s="1"/>
  <c r="AF175" i="76"/>
  <c r="AI175" i="76"/>
  <c r="AH175" i="76"/>
  <c r="AI39" i="76"/>
  <c r="AF39" i="76"/>
  <c r="AH39" i="76"/>
  <c r="AQ137" i="70"/>
  <c r="AR137" i="70" s="1"/>
  <c r="AN137" i="70"/>
  <c r="AI33" i="76"/>
  <c r="AF33" i="76"/>
  <c r="AH33" i="76"/>
  <c r="Z140" i="63"/>
  <c r="AB140" i="63"/>
  <c r="AD127" i="76"/>
  <c r="AB127" i="76"/>
  <c r="AE127" i="76"/>
  <c r="AJ30" i="70"/>
  <c r="AL30" i="70"/>
  <c r="AM30" i="70"/>
  <c r="AM156" i="70"/>
  <c r="AJ156" i="70"/>
  <c r="T195" i="69"/>
  <c r="V195" i="69"/>
  <c r="X265" i="76"/>
  <c r="AA265" i="76"/>
  <c r="Y103" i="63"/>
  <c r="W103" i="63"/>
  <c r="AE107" i="63"/>
  <c r="AC107" i="63"/>
  <c r="Y12" i="69"/>
  <c r="W12" i="69"/>
  <c r="AN149" i="70"/>
  <c r="AQ149" i="70"/>
  <c r="AR149" i="70" s="1"/>
  <c r="AD161" i="76"/>
  <c r="AE161" i="76"/>
  <c r="AB161" i="76"/>
  <c r="AB123" i="63"/>
  <c r="Z123" i="63"/>
  <c r="AB310" i="76"/>
  <c r="AE310" i="76"/>
  <c r="AJ131" i="70"/>
  <c r="AM131" i="70"/>
  <c r="Y162" i="63"/>
  <c r="W162" i="63"/>
  <c r="AE113" i="76"/>
  <c r="AD113" i="76"/>
  <c r="AB113" i="76"/>
  <c r="AJ186" i="76"/>
  <c r="AL186" i="76"/>
  <c r="AM186" i="76"/>
  <c r="Z76" i="63"/>
  <c r="AB76" i="63"/>
  <c r="AL68" i="70"/>
  <c r="AJ68" i="70"/>
  <c r="AM68" i="70"/>
  <c r="S132" i="63"/>
  <c r="Q132" i="63"/>
  <c r="Z134" i="63"/>
  <c r="AB134" i="63"/>
  <c r="Z179" i="63"/>
  <c r="AB179" i="63"/>
  <c r="AN178" i="70"/>
  <c r="AQ178" i="70"/>
  <c r="AR178" i="70" s="1"/>
  <c r="AR140" i="76"/>
  <c r="BC140" i="76"/>
  <c r="BD140" i="76" s="1"/>
  <c r="AJ175" i="70"/>
  <c r="AM175" i="70"/>
  <c r="AD130" i="76"/>
  <c r="AB130" i="76"/>
  <c r="AE130" i="76"/>
  <c r="AM325" i="76"/>
  <c r="AJ325" i="76"/>
  <c r="AB90" i="76"/>
  <c r="AD90" i="76"/>
  <c r="AE90" i="76"/>
  <c r="Q48" i="69"/>
  <c r="S48" i="69"/>
  <c r="AF26" i="70"/>
  <c r="AY26" i="70" s="1"/>
  <c r="AH26" i="70"/>
  <c r="AI26" i="70"/>
  <c r="AB169" i="63"/>
  <c r="Z169" i="63"/>
  <c r="AQ235" i="76"/>
  <c r="AR235" i="76" s="1"/>
  <c r="AN235" i="76"/>
  <c r="AE106" i="76"/>
  <c r="AD106" i="76"/>
  <c r="AB106" i="76"/>
  <c r="AA154" i="70"/>
  <c r="X154" i="70"/>
  <c r="AN177" i="70"/>
  <c r="AQ177" i="70"/>
  <c r="AR177" i="70" s="1"/>
  <c r="AB131" i="69"/>
  <c r="Z131" i="69"/>
  <c r="AD195" i="76"/>
  <c r="AE195" i="76"/>
  <c r="AB195" i="76"/>
  <c r="AM221" i="76"/>
  <c r="AJ221" i="76"/>
  <c r="AM262" i="76"/>
  <c r="AJ262" i="76"/>
  <c r="AF38" i="76"/>
  <c r="AH38" i="76"/>
  <c r="AI38" i="76"/>
  <c r="AB196" i="69"/>
  <c r="Z196" i="69"/>
  <c r="AQ57" i="70"/>
  <c r="AP57" i="70"/>
  <c r="AN57" i="70"/>
  <c r="AI162" i="70"/>
  <c r="AF162" i="70"/>
  <c r="AE233" i="70"/>
  <c r="AB233" i="70"/>
  <c r="Q115" i="69"/>
  <c r="S115" i="69"/>
  <c r="AI48" i="76"/>
  <c r="AF48" i="76"/>
  <c r="AH48" i="76"/>
  <c r="AM235" i="70"/>
  <c r="AJ235" i="70"/>
  <c r="Z111" i="63"/>
  <c r="AB111" i="63"/>
  <c r="AI16" i="76"/>
  <c r="AF16" i="76"/>
  <c r="AH16" i="76"/>
  <c r="AE10" i="70"/>
  <c r="AB10" i="70"/>
  <c r="AE169" i="76"/>
  <c r="AD169" i="76"/>
  <c r="AB169" i="76"/>
  <c r="W87" i="63"/>
  <c r="Y87" i="63"/>
  <c r="AM143" i="70"/>
  <c r="AJ143" i="70"/>
  <c r="AH108" i="69"/>
  <c r="AI108" i="69" s="1"/>
  <c r="AF108" i="69"/>
  <c r="AM203" i="70"/>
  <c r="AJ203" i="70"/>
  <c r="V121" i="63"/>
  <c r="T121" i="63"/>
  <c r="AM295" i="76"/>
  <c r="AJ295" i="76"/>
  <c r="Z138" i="63"/>
  <c r="AB138" i="63"/>
  <c r="W83" i="69"/>
  <c r="Y83" i="69"/>
  <c r="AQ247" i="76"/>
  <c r="AR247" i="76" s="1"/>
  <c r="AN247" i="76"/>
  <c r="AF24" i="70"/>
  <c r="AH24" i="70"/>
  <c r="AI24" i="70"/>
  <c r="AF246" i="76"/>
  <c r="AI246" i="76"/>
  <c r="Q81" i="63"/>
  <c r="S81" i="63"/>
  <c r="Y89" i="69"/>
  <c r="W89" i="69"/>
  <c r="V12" i="63"/>
  <c r="T12" i="63"/>
  <c r="AM331" i="76"/>
  <c r="AJ331" i="76"/>
  <c r="AQ307" i="76"/>
  <c r="AR307" i="76" s="1"/>
  <c r="AN307" i="76"/>
  <c r="AE279" i="76"/>
  <c r="AB279" i="76"/>
  <c r="AA197" i="70"/>
  <c r="X197" i="70"/>
  <c r="AD53" i="76"/>
  <c r="AB53" i="76"/>
  <c r="AE53" i="76"/>
  <c r="AA138" i="70"/>
  <c r="X138" i="70"/>
  <c r="W182" i="69"/>
  <c r="Y182" i="69"/>
  <c r="AB179" i="76"/>
  <c r="AE179" i="76"/>
  <c r="AD179" i="76"/>
  <c r="AH151" i="63"/>
  <c r="AI151" i="63" s="1"/>
  <c r="AF151" i="63"/>
  <c r="AL122" i="76"/>
  <c r="AJ122" i="76"/>
  <c r="AM122" i="76"/>
  <c r="AR137" i="76"/>
  <c r="BC137" i="76"/>
  <c r="BD137" i="76" s="1"/>
  <c r="Q78" i="63"/>
  <c r="S78" i="63"/>
  <c r="V96" i="63"/>
  <c r="T96" i="63"/>
  <c r="AM133" i="70"/>
  <c r="AJ133" i="70"/>
  <c r="X129" i="70"/>
  <c r="AA129" i="70"/>
  <c r="AE7" i="69"/>
  <c r="AC7" i="69"/>
  <c r="Z42" i="69"/>
  <c r="AB42" i="69"/>
  <c r="AI256" i="76"/>
  <c r="AF256" i="76"/>
  <c r="AF27" i="70"/>
  <c r="AY27" i="70" s="1"/>
  <c r="AH27" i="70"/>
  <c r="AI27" i="70"/>
  <c r="AL59" i="70"/>
  <c r="AM59" i="70"/>
  <c r="AJ59" i="70"/>
  <c r="AJ329" i="76"/>
  <c r="AM329" i="76"/>
  <c r="W77" i="63"/>
  <c r="Y77" i="63"/>
  <c r="AJ142" i="76"/>
  <c r="AL142" i="76"/>
  <c r="AM142" i="76"/>
  <c r="AE92" i="76"/>
  <c r="AD92" i="76"/>
  <c r="AB92" i="76"/>
  <c r="X168" i="70"/>
  <c r="AA168" i="70"/>
  <c r="AN40" i="76"/>
  <c r="AQ40" i="76"/>
  <c r="AP40" i="76"/>
  <c r="AH107" i="76"/>
  <c r="AI107" i="76"/>
  <c r="AF107" i="76"/>
  <c r="AN220" i="70"/>
  <c r="AQ220" i="70"/>
  <c r="AR220" i="70" s="1"/>
  <c r="X335" i="76"/>
  <c r="AA335" i="76"/>
  <c r="AA291" i="76"/>
  <c r="X291" i="76"/>
  <c r="AM12" i="76"/>
  <c r="AJ12" i="76"/>
  <c r="AH128" i="69"/>
  <c r="AI128" i="69" s="1"/>
  <c r="AF128" i="69"/>
  <c r="Z112" i="69"/>
  <c r="AB112" i="69"/>
  <c r="AQ316" i="76"/>
  <c r="AR316" i="76" s="1"/>
  <c r="AN316" i="76"/>
  <c r="W65" i="63"/>
  <c r="Y65" i="63"/>
  <c r="AF161" i="63"/>
  <c r="AH161" i="63"/>
  <c r="AI161" i="63" s="1"/>
  <c r="AR14" i="70"/>
  <c r="BC14" i="70"/>
  <c r="BE14" i="70" s="1"/>
  <c r="W147" i="69"/>
  <c r="Y147" i="69"/>
  <c r="AF20" i="76"/>
  <c r="AI20" i="76"/>
  <c r="AH20" i="76"/>
  <c r="Z65" i="70"/>
  <c r="X65" i="70"/>
  <c r="AW65" i="70" s="1"/>
  <c r="AA65" i="70"/>
  <c r="AI23" i="70"/>
  <c r="AH23" i="70"/>
  <c r="AF23" i="70"/>
  <c r="Q176" i="63"/>
  <c r="S176" i="63"/>
  <c r="AR231" i="76"/>
  <c r="BC231" i="76"/>
  <c r="BD231" i="76" s="1"/>
  <c r="AH99" i="63"/>
  <c r="AI99" i="63" s="1"/>
  <c r="AF99" i="63"/>
  <c r="AB193" i="69"/>
  <c r="Z193" i="69"/>
  <c r="S124" i="63"/>
  <c r="Q124" i="63"/>
  <c r="AI115" i="76"/>
  <c r="AH115" i="76"/>
  <c r="AF115" i="76"/>
  <c r="AE132" i="76"/>
  <c r="AD132" i="76"/>
  <c r="AB132" i="76"/>
  <c r="AN198" i="70"/>
  <c r="AQ198" i="70"/>
  <c r="AR198" i="70" s="1"/>
  <c r="AH41" i="69"/>
  <c r="AI41" i="69" s="1"/>
  <c r="AF41" i="69"/>
  <c r="AE45" i="76"/>
  <c r="AB45" i="76"/>
  <c r="AD45" i="76"/>
  <c r="Y81" i="69"/>
  <c r="W81" i="69"/>
  <c r="AF171" i="76"/>
  <c r="AH171" i="76"/>
  <c r="AI171" i="76"/>
  <c r="AB70" i="70"/>
  <c r="AE70" i="70"/>
  <c r="AD70" i="70"/>
  <c r="V44" i="63"/>
  <c r="T44" i="63"/>
  <c r="AH14" i="76"/>
  <c r="AI14" i="76"/>
  <c r="AF14" i="76"/>
  <c r="Y164" i="63"/>
  <c r="W164" i="63"/>
  <c r="AA108" i="70"/>
  <c r="X108" i="70"/>
  <c r="AE11" i="76"/>
  <c r="AB11" i="76"/>
  <c r="AD11" i="76"/>
  <c r="AA192" i="70"/>
  <c r="X192" i="70"/>
  <c r="AF188" i="69"/>
  <c r="AH188" i="69"/>
  <c r="AI188" i="69" s="1"/>
  <c r="AB72" i="69"/>
  <c r="Z72" i="69"/>
  <c r="AH28" i="76"/>
  <c r="AF28" i="76"/>
  <c r="AI28" i="76"/>
  <c r="AJ287" i="76"/>
  <c r="AM287" i="76"/>
  <c r="AN237" i="76"/>
  <c r="AQ237" i="76"/>
  <c r="AR237" i="76" s="1"/>
  <c r="X217" i="76"/>
  <c r="AA217" i="76"/>
  <c r="T108" i="63"/>
  <c r="V108" i="63"/>
  <c r="AD117" i="76"/>
  <c r="AB117" i="76"/>
  <c r="AE117" i="76"/>
  <c r="AF163" i="76"/>
  <c r="AH163" i="76"/>
  <c r="AI163" i="76"/>
  <c r="AF222" i="76"/>
  <c r="AI222" i="76"/>
  <c r="AE32" i="69"/>
  <c r="AC32" i="69"/>
  <c r="Y6" i="63"/>
  <c r="W6" i="63"/>
  <c r="AD136" i="76"/>
  <c r="AB136" i="76"/>
  <c r="AE136" i="76"/>
  <c r="AM130" i="70"/>
  <c r="AJ130" i="70"/>
  <c r="AE119" i="69"/>
  <c r="AC119" i="69"/>
  <c r="AA228" i="70"/>
  <c r="X228" i="70"/>
  <c r="Q95" i="69"/>
  <c r="S95" i="69"/>
  <c r="AF36" i="70"/>
  <c r="AI36" i="70"/>
  <c r="AH36" i="70"/>
  <c r="AF21" i="70"/>
  <c r="AY21" i="70" s="1"/>
  <c r="AI21" i="70"/>
  <c r="AH21" i="70"/>
  <c r="AC82" i="69"/>
  <c r="AE82" i="69"/>
  <c r="W92" i="69"/>
  <c r="Y92" i="69"/>
  <c r="Z170" i="63"/>
  <c r="AB170" i="63"/>
  <c r="W170" i="69"/>
  <c r="Y170" i="69"/>
  <c r="X206" i="70"/>
  <c r="AA206" i="70"/>
  <c r="AN203" i="76"/>
  <c r="AQ203" i="76"/>
  <c r="AP203" i="76"/>
  <c r="AB18" i="76"/>
  <c r="AD18" i="76"/>
  <c r="AE18" i="76"/>
  <c r="AB74" i="76"/>
  <c r="AD74" i="76"/>
  <c r="AE74" i="76"/>
  <c r="Y37" i="69"/>
  <c r="W37" i="69"/>
  <c r="AQ243" i="76"/>
  <c r="AR243" i="76" s="1"/>
  <c r="AN243" i="76"/>
  <c r="AI33" i="70"/>
  <c r="AF33" i="70"/>
  <c r="AE155" i="69"/>
  <c r="AC155" i="69"/>
  <c r="AB126" i="76"/>
  <c r="AD126" i="76"/>
  <c r="AE126" i="76"/>
  <c r="AD73" i="70"/>
  <c r="AE73" i="70"/>
  <c r="AB73" i="70"/>
  <c r="AX73" i="70" s="1"/>
  <c r="AH67" i="76"/>
  <c r="AF67" i="76"/>
  <c r="AI67" i="76"/>
  <c r="AA283" i="76"/>
  <c r="X283" i="76"/>
  <c r="S100" i="63"/>
  <c r="Q100" i="63"/>
  <c r="W22" i="69"/>
  <c r="Y22" i="69"/>
  <c r="AH25" i="69"/>
  <c r="AI25" i="69" s="1"/>
  <c r="AF25" i="69"/>
  <c r="AJ274" i="76"/>
  <c r="AM274" i="76"/>
  <c r="AB44" i="76"/>
  <c r="AE44" i="76"/>
  <c r="AD44" i="76"/>
  <c r="BC15" i="76"/>
  <c r="BD15" i="76" s="1"/>
  <c r="AR15" i="76"/>
  <c r="AF55" i="70"/>
  <c r="AY55" i="70" s="1"/>
  <c r="AH55" i="70"/>
  <c r="AI55" i="70"/>
  <c r="S180" i="63"/>
  <c r="Q180" i="63"/>
  <c r="AH19" i="69"/>
  <c r="AI19" i="69" s="1"/>
  <c r="AF19" i="69"/>
  <c r="AD139" i="76"/>
  <c r="AE139" i="76"/>
  <c r="AB139" i="76"/>
  <c r="AR328" i="76"/>
  <c r="BC328" i="76"/>
  <c r="BD328" i="76" s="1"/>
  <c r="AD46" i="76"/>
  <c r="AB46" i="76"/>
  <c r="AE46" i="76"/>
  <c r="Q95" i="63"/>
  <c r="S95" i="63"/>
  <c r="AF169" i="70"/>
  <c r="AI169" i="70"/>
  <c r="AI120" i="70"/>
  <c r="AF120" i="70"/>
  <c r="AB42" i="76"/>
  <c r="AD42" i="76"/>
  <c r="AE42" i="76"/>
  <c r="T45" i="63"/>
  <c r="V45" i="63"/>
  <c r="AH16" i="69"/>
  <c r="AI16" i="69" s="1"/>
  <c r="AF16" i="69"/>
  <c r="AH41" i="70"/>
  <c r="AI41" i="70"/>
  <c r="AF41" i="70"/>
  <c r="T48" i="63"/>
  <c r="V48" i="63"/>
  <c r="AQ111" i="76"/>
  <c r="AP111" i="76"/>
  <c r="AN111" i="76"/>
  <c r="AB10" i="76"/>
  <c r="AD10" i="76"/>
  <c r="AE10" i="76"/>
  <c r="AB101" i="76"/>
  <c r="AD101" i="76"/>
  <c r="AE101" i="76"/>
  <c r="AB7" i="63"/>
  <c r="Z7" i="63"/>
  <c r="AM106" i="70"/>
  <c r="AJ106" i="70"/>
  <c r="AI242" i="76"/>
  <c r="AF242" i="76"/>
  <c r="AP259" i="76"/>
  <c r="AQ259" i="76"/>
  <c r="AN259" i="76"/>
  <c r="AE118" i="76"/>
  <c r="AB118" i="76"/>
  <c r="AD118" i="76"/>
  <c r="AN185" i="70"/>
  <c r="AQ185" i="70"/>
  <c r="AR185" i="70" s="1"/>
  <c r="Y28" i="63"/>
  <c r="W28" i="63"/>
  <c r="AE208" i="70"/>
  <c r="AB208" i="70"/>
  <c r="AI183" i="76"/>
  <c r="AF183" i="76"/>
  <c r="AH183" i="76"/>
  <c r="W67" i="63"/>
  <c r="Y67" i="63"/>
  <c r="T14" i="63"/>
  <c r="V14" i="63"/>
  <c r="AA132" i="70"/>
  <c r="X132" i="70"/>
  <c r="AB178" i="69"/>
  <c r="Z178" i="69"/>
  <c r="AI34" i="76"/>
  <c r="AH34" i="76"/>
  <c r="AF34" i="76"/>
  <c r="X252" i="76"/>
  <c r="AA252" i="76"/>
  <c r="AB266" i="76"/>
  <c r="AE266" i="76"/>
  <c r="AF25" i="63"/>
  <c r="AH25" i="63"/>
  <c r="AI25" i="63" s="1"/>
  <c r="AB59" i="76"/>
  <c r="AD59" i="76"/>
  <c r="AE59" i="76"/>
  <c r="AF49" i="76"/>
  <c r="AI49" i="76"/>
  <c r="AH49" i="76"/>
  <c r="Z143" i="63"/>
  <c r="AB143" i="63"/>
  <c r="W105" i="69"/>
  <c r="Y105" i="69"/>
  <c r="AC93" i="69"/>
  <c r="AE93" i="69"/>
  <c r="Y120" i="69"/>
  <c r="W120" i="69"/>
  <c r="T70" i="63"/>
  <c r="V70" i="63"/>
  <c r="AD105" i="76"/>
  <c r="AE105" i="76"/>
  <c r="AB105" i="76"/>
  <c r="AD109" i="76"/>
  <c r="AB109" i="76"/>
  <c r="AE109" i="76"/>
  <c r="AB162" i="76"/>
  <c r="AD162" i="76"/>
  <c r="AE162" i="76"/>
  <c r="AB150" i="69"/>
  <c r="Z150" i="69"/>
  <c r="AF30" i="76"/>
  <c r="AH30" i="76"/>
  <c r="AI30" i="76"/>
  <c r="AH51" i="70"/>
  <c r="AI51" i="70"/>
  <c r="AF51" i="70"/>
  <c r="AY51" i="70" s="1"/>
  <c r="AQ207" i="76"/>
  <c r="AR207" i="76" s="1"/>
  <c r="AN207" i="76"/>
  <c r="AF142" i="63"/>
  <c r="AH142" i="63"/>
  <c r="AI142" i="63" s="1"/>
  <c r="AD100" i="76"/>
  <c r="AB100" i="76"/>
  <c r="AE100" i="76"/>
  <c r="W92" i="63"/>
  <c r="Y92" i="63"/>
  <c r="Y57" i="69"/>
  <c r="W57" i="69"/>
  <c r="AM220" i="76"/>
  <c r="AJ220" i="76"/>
  <c r="AD131" i="76"/>
  <c r="AE131" i="76"/>
  <c r="AB131" i="76"/>
  <c r="AN218" i="70"/>
  <c r="AQ218" i="70"/>
  <c r="AR218" i="70" s="1"/>
  <c r="AD89" i="76"/>
  <c r="AB89" i="76"/>
  <c r="AE89" i="76"/>
  <c r="AN211" i="76"/>
  <c r="AQ211" i="76"/>
  <c r="AR211" i="76" s="1"/>
  <c r="AE80" i="76"/>
  <c r="AB80" i="76"/>
  <c r="AD80" i="76"/>
  <c r="Q85" i="69"/>
  <c r="S85" i="69"/>
  <c r="Q98" i="63"/>
  <c r="S98" i="63"/>
  <c r="S44" i="69"/>
  <c r="Q44" i="69"/>
  <c r="AA226" i="76"/>
  <c r="X226" i="76"/>
  <c r="AC93" i="63"/>
  <c r="AE93" i="63"/>
  <c r="V130" i="63"/>
  <c r="T130" i="63"/>
  <c r="AF153" i="63"/>
  <c r="AH153" i="63"/>
  <c r="AI153" i="63" s="1"/>
  <c r="AE234" i="70"/>
  <c r="AB234" i="70"/>
  <c r="S109" i="69"/>
  <c r="Q109" i="69"/>
  <c r="X31" i="70"/>
  <c r="AW31" i="70" s="1"/>
  <c r="AA31" i="70"/>
  <c r="Z31" i="70"/>
  <c r="AP77" i="70"/>
  <c r="AQ77" i="70"/>
  <c r="AN77" i="70"/>
  <c r="X145" i="70"/>
  <c r="AA145" i="70"/>
  <c r="Z97" i="63"/>
  <c r="AB97" i="63"/>
  <c r="AB35" i="63"/>
  <c r="Z35" i="63"/>
  <c r="AH32" i="76"/>
  <c r="AF32" i="76"/>
  <c r="AI32" i="76"/>
  <c r="AJ214" i="76"/>
  <c r="AM214" i="76"/>
  <c r="X317" i="76"/>
  <c r="AA317" i="76"/>
  <c r="W114" i="69"/>
  <c r="Y114" i="69"/>
  <c r="AJ225" i="70"/>
  <c r="AM225" i="70"/>
  <c r="Y146" i="63"/>
  <c r="W146" i="63"/>
  <c r="AH91" i="63"/>
  <c r="AI91" i="63" s="1"/>
  <c r="AF91" i="63"/>
  <c r="AJ65" i="76"/>
  <c r="AM65" i="76"/>
  <c r="AL65" i="76"/>
  <c r="AE90" i="63"/>
  <c r="AC90" i="63"/>
  <c r="W21" i="63"/>
  <c r="Y21" i="63"/>
  <c r="AH25" i="70"/>
  <c r="AF25" i="70"/>
  <c r="AY25" i="70" s="1"/>
  <c r="AI25" i="70"/>
  <c r="S30" i="69"/>
  <c r="Q30" i="69"/>
  <c r="AQ248" i="76"/>
  <c r="AR248" i="76" s="1"/>
  <c r="AN248" i="76"/>
  <c r="AM253" i="76"/>
  <c r="AJ253" i="76"/>
  <c r="Q158" i="63"/>
  <c r="S158" i="63"/>
  <c r="Y141" i="69"/>
  <c r="W141" i="69"/>
  <c r="Y80" i="63"/>
  <c r="W80" i="63"/>
  <c r="V26" i="69"/>
  <c r="T26" i="69"/>
  <c r="AJ208" i="76"/>
  <c r="AM208" i="76"/>
  <c r="AB225" i="76"/>
  <c r="AE225" i="76"/>
  <c r="AI176" i="76"/>
  <c r="AF176" i="76"/>
  <c r="AH176" i="76"/>
  <c r="AQ144" i="70"/>
  <c r="AR144" i="70" s="1"/>
  <c r="AN144" i="70"/>
  <c r="AQ212" i="76"/>
  <c r="AR212" i="76" s="1"/>
  <c r="AN212" i="76"/>
  <c r="Q104" i="63"/>
  <c r="S104" i="63"/>
  <c r="AA306" i="76"/>
  <c r="X306" i="76"/>
  <c r="AH165" i="76"/>
  <c r="AF165" i="76"/>
  <c r="AI165" i="76"/>
  <c r="Y39" i="69"/>
  <c r="W39" i="69"/>
  <c r="AH106" i="63"/>
  <c r="AI106" i="63" s="1"/>
  <c r="AF106" i="63"/>
  <c r="AE164" i="76"/>
  <c r="AB164" i="76"/>
  <c r="AD164" i="76"/>
  <c r="AH157" i="69"/>
  <c r="AI157" i="69" s="1"/>
  <c r="AF157" i="69"/>
  <c r="V21" i="69"/>
  <c r="T21" i="69"/>
  <c r="AF72" i="63"/>
  <c r="AH72" i="63"/>
  <c r="AI72" i="63" s="1"/>
  <c r="AJ302" i="76"/>
  <c r="AM302" i="76"/>
  <c r="AB94" i="76"/>
  <c r="AE94" i="76"/>
  <c r="AD94" i="76"/>
  <c r="T99" i="69"/>
  <c r="V99" i="69"/>
  <c r="AB43" i="76"/>
  <c r="AD43" i="76"/>
  <c r="AE43" i="76"/>
  <c r="AE305" i="76"/>
  <c r="AB305" i="76"/>
  <c r="AH121" i="76"/>
  <c r="AI121" i="76"/>
  <c r="AF121" i="76"/>
  <c r="AN165" i="70"/>
  <c r="AQ165" i="70"/>
  <c r="AR165" i="70" s="1"/>
  <c r="X123" i="70"/>
  <c r="AA123" i="70"/>
  <c r="AL141" i="76"/>
  <c r="AJ141" i="76"/>
  <c r="AM141" i="76"/>
  <c r="AI26" i="76"/>
  <c r="AF26" i="76"/>
  <c r="AH26" i="76"/>
  <c r="AJ37" i="70"/>
  <c r="AZ37" i="70" s="1"/>
  <c r="AM37" i="70"/>
  <c r="AL37" i="70"/>
  <c r="AF79" i="63"/>
  <c r="AH79" i="63"/>
  <c r="AI79" i="63" s="1"/>
  <c r="AE84" i="76"/>
  <c r="AB84" i="76"/>
  <c r="AD84" i="76"/>
  <c r="V36" i="63"/>
  <c r="T36" i="63"/>
  <c r="AI161" i="70"/>
  <c r="AF161" i="70"/>
  <c r="Y190" i="69"/>
  <c r="W190" i="69"/>
  <c r="AD123" i="76"/>
  <c r="AE123" i="76"/>
  <c r="AB123" i="76"/>
  <c r="AQ52" i="70"/>
  <c r="AP52" i="70"/>
  <c r="AN52" i="70"/>
  <c r="AH35" i="70"/>
  <c r="AF35" i="70"/>
  <c r="AY35" i="70" s="1"/>
  <c r="AI35" i="70"/>
  <c r="AE116" i="76"/>
  <c r="AD116" i="76"/>
  <c r="AB116" i="76"/>
  <c r="AL20" i="70"/>
  <c r="AM20" i="70"/>
  <c r="AJ20" i="70"/>
  <c r="AA126" i="70"/>
  <c r="X126" i="70"/>
  <c r="AF222" i="70"/>
  <c r="AI222" i="70"/>
  <c r="BC40" i="70"/>
  <c r="BE40" i="70" s="1"/>
  <c r="AR40" i="70"/>
  <c r="AE50" i="70"/>
  <c r="AD50" i="70"/>
  <c r="AB50" i="70"/>
  <c r="AB27" i="76"/>
  <c r="AE27" i="76"/>
  <c r="AD27" i="76"/>
  <c r="AH22" i="76"/>
  <c r="AI22" i="76"/>
  <c r="AF22" i="76"/>
  <c r="AI71" i="70"/>
  <c r="AH71" i="70"/>
  <c r="AF71" i="70"/>
  <c r="AA199" i="70"/>
  <c r="X199" i="70"/>
  <c r="Z22" i="63"/>
  <c r="AB22" i="63"/>
  <c r="AR119" i="76"/>
  <c r="BC119" i="76"/>
  <c r="BD119" i="76" s="1"/>
  <c r="W90" i="69"/>
  <c r="Y90" i="69"/>
  <c r="AE25" i="76"/>
  <c r="AB25" i="76"/>
  <c r="AD25" i="76"/>
  <c r="AA102" i="76"/>
  <c r="Z102" i="76"/>
  <c r="X102" i="76"/>
  <c r="AD73" i="76"/>
  <c r="AB73" i="76"/>
  <c r="AE73" i="76"/>
  <c r="W171" i="63"/>
  <c r="Y171" i="63"/>
  <c r="Z176" i="69"/>
  <c r="AB176" i="69"/>
  <c r="W172" i="69"/>
  <c r="Y172" i="69"/>
  <c r="X229" i="70"/>
  <c r="AA229" i="70"/>
  <c r="AQ296" i="76"/>
  <c r="AR296" i="76" s="1"/>
  <c r="AN296" i="76"/>
  <c r="AJ204" i="70"/>
  <c r="AM204" i="70"/>
  <c r="AI44" i="70"/>
  <c r="AH44" i="70"/>
  <c r="AF44" i="70"/>
  <c r="AY44" i="70" s="1"/>
  <c r="AF202" i="70"/>
  <c r="AI202" i="70"/>
  <c r="AD112" i="76"/>
  <c r="AB112" i="76"/>
  <c r="AE112" i="76"/>
  <c r="AF153" i="69"/>
  <c r="AH153" i="69"/>
  <c r="AI153" i="69" s="1"/>
  <c r="AC69" i="63"/>
  <c r="AE69" i="63"/>
  <c r="AJ322" i="76"/>
  <c r="AM322" i="76"/>
  <c r="AL322" i="76"/>
  <c r="Y127" i="69"/>
  <c r="W127" i="69"/>
  <c r="AH171" i="69"/>
  <c r="AI171" i="69" s="1"/>
  <c r="AF171" i="69"/>
  <c r="AB34" i="70"/>
  <c r="AX34" i="70" s="1"/>
  <c r="AE34" i="70"/>
  <c r="AJ109" i="70"/>
  <c r="AM109" i="70"/>
  <c r="AB13" i="76"/>
  <c r="AD13" i="76"/>
  <c r="AE13" i="76"/>
  <c r="AB166" i="70"/>
  <c r="AE166" i="70"/>
  <c r="AI19" i="70"/>
  <c r="AF19" i="70"/>
  <c r="AY19" i="70" s="1"/>
  <c r="AH19" i="70"/>
  <c r="AA193" i="76"/>
  <c r="X193" i="76"/>
  <c r="AH185" i="76"/>
  <c r="AI185" i="76"/>
  <c r="AF185" i="76"/>
  <c r="X18" i="70"/>
  <c r="AW18" i="70" s="1"/>
  <c r="Z18" i="70"/>
  <c r="AA18" i="70"/>
  <c r="AN294" i="76"/>
  <c r="AQ294" i="76"/>
  <c r="AR294" i="76" s="1"/>
  <c r="AN257" i="76"/>
  <c r="AQ257" i="76"/>
  <c r="AR257" i="76" s="1"/>
  <c r="Y139" i="63"/>
  <c r="W139" i="63"/>
  <c r="W74" i="63"/>
  <c r="Y74" i="63"/>
  <c r="Y194" i="69"/>
  <c r="W194" i="69"/>
  <c r="AN333" i="76"/>
  <c r="AP333" i="76"/>
  <c r="AQ333" i="76"/>
  <c r="V159" i="69"/>
  <c r="T159" i="69"/>
  <c r="AD68" i="76"/>
  <c r="AE68" i="76"/>
  <c r="AB68" i="76"/>
  <c r="Y156" i="69"/>
  <c r="W156" i="69"/>
  <c r="V167" i="69"/>
  <c r="T167" i="69"/>
  <c r="W96" i="69"/>
  <c r="Y96" i="69"/>
  <c r="X228" i="76"/>
  <c r="AA228" i="76"/>
  <c r="W146" i="69"/>
  <c r="Y146" i="69"/>
  <c r="AI42" i="70"/>
  <c r="AH42" i="70"/>
  <c r="AF42" i="70"/>
  <c r="AY42" i="70" s="1"/>
  <c r="AQ339" i="76"/>
  <c r="AR339" i="76" s="1"/>
  <c r="AN339" i="76"/>
  <c r="AQ232" i="70"/>
  <c r="AR232" i="70" s="1"/>
  <c r="AN232" i="70"/>
  <c r="AE180" i="76"/>
  <c r="AB180" i="76"/>
  <c r="AD180" i="76"/>
  <c r="Z172" i="63"/>
  <c r="AB172" i="63"/>
  <c r="AB124" i="76"/>
  <c r="AE124" i="76"/>
  <c r="AD124" i="76"/>
  <c r="AB95" i="76"/>
  <c r="AE95" i="76"/>
  <c r="AD95" i="76"/>
  <c r="AD58" i="70"/>
  <c r="AB58" i="70"/>
  <c r="AE58" i="70"/>
  <c r="AM17" i="70"/>
  <c r="AJ17" i="70"/>
  <c r="AL17" i="70"/>
  <c r="AI56" i="70"/>
  <c r="AH56" i="70"/>
  <c r="AF56" i="70"/>
  <c r="AY56" i="70" s="1"/>
  <c r="W54" i="69"/>
  <c r="Y54" i="69"/>
  <c r="Z148" i="63"/>
  <c r="AB148" i="63"/>
  <c r="AB156" i="69" l="1"/>
  <c r="Z156" i="69"/>
  <c r="AF13" i="76"/>
  <c r="AH13" i="76"/>
  <c r="AI13" i="76"/>
  <c r="Z172" i="69"/>
  <c r="AB172" i="69"/>
  <c r="AN17" i="70"/>
  <c r="AP17" i="70"/>
  <c r="AQ17" i="70"/>
  <c r="AB228" i="76"/>
  <c r="AE228" i="76"/>
  <c r="AQ141" i="76"/>
  <c r="AR141" i="76" s="1"/>
  <c r="AN141" i="76"/>
  <c r="AP141" i="76"/>
  <c r="T104" i="63"/>
  <c r="V104" i="63"/>
  <c r="AH93" i="63"/>
  <c r="AI93" i="63" s="1"/>
  <c r="AF93" i="63"/>
  <c r="AI58" i="70"/>
  <c r="AH58" i="70"/>
  <c r="AF58" i="70"/>
  <c r="AY58" i="70" s="1"/>
  <c r="Z194" i="69"/>
  <c r="AB194" i="69"/>
  <c r="Z127" i="69"/>
  <c r="AB127" i="69"/>
  <c r="AI50" i="70"/>
  <c r="AF50" i="70"/>
  <c r="AH50" i="70"/>
  <c r="AC172" i="63"/>
  <c r="AE172" i="63"/>
  <c r="AB96" i="69"/>
  <c r="Z96" i="69"/>
  <c r="AB74" i="63"/>
  <c r="Z74" i="63"/>
  <c r="AB18" i="70"/>
  <c r="AX18" i="70" s="1"/>
  <c r="AE18" i="70"/>
  <c r="AD18" i="70"/>
  <c r="AQ109" i="70"/>
  <c r="AR109" i="70" s="1"/>
  <c r="AN109" i="70"/>
  <c r="AD102" i="76"/>
  <c r="AE102" i="76"/>
  <c r="AB102" i="76"/>
  <c r="AC22" i="63"/>
  <c r="AE22" i="63"/>
  <c r="AJ22" i="76"/>
  <c r="AM22" i="76"/>
  <c r="AL22" i="76"/>
  <c r="AM161" i="70"/>
  <c r="AJ161" i="70"/>
  <c r="AI94" i="76"/>
  <c r="AF94" i="76"/>
  <c r="AH94" i="76"/>
  <c r="Z39" i="69"/>
  <c r="AB39" i="69"/>
  <c r="Z141" i="69"/>
  <c r="AB141" i="69"/>
  <c r="V30" i="69"/>
  <c r="T30" i="69"/>
  <c r="Z57" i="69"/>
  <c r="AB57" i="69"/>
  <c r="AF59" i="76"/>
  <c r="AI59" i="76"/>
  <c r="AH59" i="76"/>
  <c r="Y14" i="63"/>
  <c r="W14" i="63"/>
  <c r="AF208" i="70"/>
  <c r="AI208" i="70"/>
  <c r="AC7" i="63"/>
  <c r="AE7" i="63"/>
  <c r="AM169" i="70"/>
  <c r="AJ169" i="70"/>
  <c r="AL55" i="70"/>
  <c r="AJ55" i="70"/>
  <c r="AM55" i="70"/>
  <c r="AQ274" i="76"/>
  <c r="AR274" i="76" s="1"/>
  <c r="AN274" i="76"/>
  <c r="AI126" i="76"/>
  <c r="AF126" i="76"/>
  <c r="AH126" i="76"/>
  <c r="AC170" i="63"/>
  <c r="AE170" i="63"/>
  <c r="Z6" i="63"/>
  <c r="AB6" i="63"/>
  <c r="AF117" i="76"/>
  <c r="AH117" i="76"/>
  <c r="AI117" i="76"/>
  <c r="AB108" i="70"/>
  <c r="AE108" i="70"/>
  <c r="AE193" i="69"/>
  <c r="AC193" i="69"/>
  <c r="AB147" i="69"/>
  <c r="Z147" i="69"/>
  <c r="AF92" i="76"/>
  <c r="AI92" i="76"/>
  <c r="AH92" i="76"/>
  <c r="AC42" i="69"/>
  <c r="AE42" i="69"/>
  <c r="AF279" i="76"/>
  <c r="AI279" i="76"/>
  <c r="Z89" i="69"/>
  <c r="AB89" i="69"/>
  <c r="AB87" i="63"/>
  <c r="Z87" i="63"/>
  <c r="AJ48" i="76"/>
  <c r="AM48" i="76"/>
  <c r="AL48" i="76"/>
  <c r="AQ262" i="76"/>
  <c r="AR262" i="76" s="1"/>
  <c r="AN262" i="76"/>
  <c r="AI90" i="76"/>
  <c r="AF90" i="76"/>
  <c r="AH90" i="76"/>
  <c r="AQ175" i="70"/>
  <c r="AR175" i="70" s="1"/>
  <c r="AN175" i="70"/>
  <c r="AC134" i="63"/>
  <c r="AE134" i="63"/>
  <c r="AB162" i="63"/>
  <c r="Z162" i="63"/>
  <c r="AH161" i="76"/>
  <c r="AI161" i="76"/>
  <c r="AF161" i="76"/>
  <c r="AP30" i="70"/>
  <c r="AQ30" i="70"/>
  <c r="AN30" i="70"/>
  <c r="AH47" i="76"/>
  <c r="AI47" i="76"/>
  <c r="AF47" i="76"/>
  <c r="AJ56" i="76"/>
  <c r="AM56" i="76"/>
  <c r="AB179" i="69"/>
  <c r="Z179" i="69"/>
  <c r="AN167" i="76"/>
  <c r="AQ167" i="76"/>
  <c r="AR167" i="76" s="1"/>
  <c r="AP167" i="76"/>
  <c r="AF78" i="70"/>
  <c r="AH78" i="70"/>
  <c r="AI78" i="70"/>
  <c r="AF76" i="70"/>
  <c r="AI76" i="70"/>
  <c r="AH76" i="70"/>
  <c r="AL75" i="70"/>
  <c r="AJ75" i="70"/>
  <c r="AZ75" i="70" s="1"/>
  <c r="AM75" i="70"/>
  <c r="T117" i="63"/>
  <c r="V117" i="63"/>
  <c r="Z154" i="69"/>
  <c r="AB154" i="69"/>
  <c r="AF135" i="70"/>
  <c r="AI135" i="70"/>
  <c r="AB219" i="76"/>
  <c r="AE219" i="76"/>
  <c r="AL188" i="76"/>
  <c r="AJ188" i="76"/>
  <c r="AM188" i="76"/>
  <c r="AB113" i="63"/>
  <c r="Z113" i="63"/>
  <c r="AE190" i="70"/>
  <c r="AB190" i="70"/>
  <c r="AE40" i="63"/>
  <c r="AC40" i="63"/>
  <c r="AH41" i="76"/>
  <c r="AF41" i="76"/>
  <c r="AI41" i="76"/>
  <c r="AB122" i="70"/>
  <c r="AE122" i="70"/>
  <c r="Y16" i="63"/>
  <c r="W16" i="63"/>
  <c r="AH168" i="63"/>
  <c r="AI168" i="63" s="1"/>
  <c r="AF168" i="63"/>
  <c r="AI47" i="70"/>
  <c r="AH47" i="70"/>
  <c r="AF47" i="70"/>
  <c r="W159" i="69"/>
  <c r="Y159" i="69"/>
  <c r="Z146" i="69"/>
  <c r="AB146" i="69"/>
  <c r="AL121" i="76"/>
  <c r="AM121" i="76"/>
  <c r="AJ121" i="76"/>
  <c r="AM176" i="76"/>
  <c r="AL176" i="76"/>
  <c r="AJ176" i="76"/>
  <c r="AB145" i="70"/>
  <c r="AE145" i="70"/>
  <c r="AB54" i="69"/>
  <c r="Z54" i="69"/>
  <c r="AI68" i="76"/>
  <c r="AF68" i="76"/>
  <c r="AH68" i="76"/>
  <c r="AI112" i="76"/>
  <c r="AH112" i="76"/>
  <c r="AF112" i="76"/>
  <c r="AE176" i="69"/>
  <c r="AC176" i="69"/>
  <c r="AN20" i="70"/>
  <c r="AP20" i="70"/>
  <c r="AQ20" i="70"/>
  <c r="AN322" i="76"/>
  <c r="AP322" i="76"/>
  <c r="AQ322" i="76"/>
  <c r="Z171" i="63"/>
  <c r="AB171" i="63"/>
  <c r="AR52" i="70"/>
  <c r="BC52" i="70"/>
  <c r="BE52" i="70" s="1"/>
  <c r="AQ37" i="70"/>
  <c r="AN37" i="70"/>
  <c r="AP37" i="70"/>
  <c r="AE123" i="70"/>
  <c r="AB123" i="70"/>
  <c r="AF305" i="76"/>
  <c r="AI305" i="76"/>
  <c r="AM165" i="76"/>
  <c r="AJ165" i="76"/>
  <c r="AL165" i="76"/>
  <c r="AN208" i="76"/>
  <c r="AQ208" i="76"/>
  <c r="AR208" i="76" s="1"/>
  <c r="T158" i="63"/>
  <c r="V158" i="63"/>
  <c r="AJ25" i="70"/>
  <c r="AL25" i="70"/>
  <c r="AM25" i="70"/>
  <c r="AP65" i="76"/>
  <c r="AN65" i="76"/>
  <c r="AQ65" i="76"/>
  <c r="Z114" i="69"/>
  <c r="AB114" i="69"/>
  <c r="AR77" i="70"/>
  <c r="BC77" i="70"/>
  <c r="BE77" i="70" s="1"/>
  <c r="AF234" i="70"/>
  <c r="AI234" i="70"/>
  <c r="AE226" i="76"/>
  <c r="AB226" i="76"/>
  <c r="AB92" i="63"/>
  <c r="Z92" i="63"/>
  <c r="AC150" i="69"/>
  <c r="AE150" i="69"/>
  <c r="AH105" i="76"/>
  <c r="AF105" i="76"/>
  <c r="AI105" i="76"/>
  <c r="Z105" i="69"/>
  <c r="AB105" i="69"/>
  <c r="BC259" i="76"/>
  <c r="BD259" i="76" s="1"/>
  <c r="AR259" i="76"/>
  <c r="AH101" i="76"/>
  <c r="AF101" i="76"/>
  <c r="AI101" i="76"/>
  <c r="BC111" i="76"/>
  <c r="BD111" i="76" s="1"/>
  <c r="AR111" i="76"/>
  <c r="Y45" i="63"/>
  <c r="W45" i="63"/>
  <c r="AE283" i="76"/>
  <c r="AB283" i="76"/>
  <c r="AF119" i="69"/>
  <c r="AH119" i="69"/>
  <c r="AI119" i="69" s="1"/>
  <c r="AN287" i="76"/>
  <c r="AQ287" i="76"/>
  <c r="AR287" i="76" s="1"/>
  <c r="AH70" i="70"/>
  <c r="AI70" i="70"/>
  <c r="AF70" i="70"/>
  <c r="AI132" i="76"/>
  <c r="AF132" i="76"/>
  <c r="AH132" i="76"/>
  <c r="AL23" i="70"/>
  <c r="AM23" i="70"/>
  <c r="AJ23" i="70"/>
  <c r="AZ23" i="70" s="1"/>
  <c r="AE291" i="76"/>
  <c r="AB291" i="76"/>
  <c r="AN142" i="76"/>
  <c r="AP142" i="76"/>
  <c r="AQ142" i="76"/>
  <c r="AR142" i="76" s="1"/>
  <c r="AN59" i="70"/>
  <c r="AQ59" i="70"/>
  <c r="AP59" i="70"/>
  <c r="Y96" i="63"/>
  <c r="W96" i="63"/>
  <c r="AB138" i="70"/>
  <c r="AE138" i="70"/>
  <c r="T81" i="63"/>
  <c r="V81" i="63"/>
  <c r="Y121" i="63"/>
  <c r="W121" i="63"/>
  <c r="AJ16" i="76"/>
  <c r="AL16" i="76"/>
  <c r="AM16" i="76"/>
  <c r="T115" i="69"/>
  <c r="V115" i="69"/>
  <c r="AR57" i="70"/>
  <c r="BC57" i="70"/>
  <c r="BE57" i="70" s="1"/>
  <c r="AP186" i="76"/>
  <c r="AQ186" i="76"/>
  <c r="AR186" i="76" s="1"/>
  <c r="AN186" i="76"/>
  <c r="AN131" i="70"/>
  <c r="AQ131" i="70"/>
  <c r="AR131" i="70" s="1"/>
  <c r="Z103" i="63"/>
  <c r="AB103" i="63"/>
  <c r="AJ175" i="76"/>
  <c r="AM175" i="76"/>
  <c r="AL175" i="76"/>
  <c r="AE158" i="69"/>
  <c r="AC158" i="69"/>
  <c r="AC148" i="69"/>
  <c r="AE148" i="69"/>
  <c r="AE210" i="70"/>
  <c r="AB210" i="70"/>
  <c r="AH103" i="76"/>
  <c r="AI103" i="76"/>
  <c r="AF103" i="76"/>
  <c r="AJ69" i="70"/>
  <c r="AZ69" i="70" s="1"/>
  <c r="AL69" i="70"/>
  <c r="AM69" i="70"/>
  <c r="AH66" i="76"/>
  <c r="AI66" i="76"/>
  <c r="AF66" i="76"/>
  <c r="Z126" i="63"/>
  <c r="AB126" i="63"/>
  <c r="V78" i="69"/>
  <c r="T78" i="69"/>
  <c r="AF91" i="76"/>
  <c r="AI91" i="76"/>
  <c r="AH91" i="76"/>
  <c r="AP138" i="76"/>
  <c r="AQ138" i="76"/>
  <c r="AR138" i="76" s="1"/>
  <c r="AN138" i="76"/>
  <c r="AM66" i="70"/>
  <c r="AL66" i="70"/>
  <c r="AJ66" i="70"/>
  <c r="AZ66" i="70" s="1"/>
  <c r="AF83" i="76"/>
  <c r="AH83" i="76"/>
  <c r="AI83" i="76"/>
  <c r="AH88" i="69"/>
  <c r="AI88" i="69" s="1"/>
  <c r="AF88" i="69"/>
  <c r="AJ187" i="76"/>
  <c r="AL187" i="76"/>
  <c r="AM187" i="76"/>
  <c r="AB136" i="69"/>
  <c r="Z136" i="69"/>
  <c r="AF61" i="76"/>
  <c r="AH61" i="76"/>
  <c r="AI61" i="76"/>
  <c r="AB50" i="63"/>
  <c r="Z50" i="63"/>
  <c r="AJ60" i="76"/>
  <c r="AL60" i="76"/>
  <c r="AM60" i="76"/>
  <c r="AF51" i="76"/>
  <c r="AH51" i="76"/>
  <c r="AI51" i="76"/>
  <c r="AE36" i="69"/>
  <c r="AC36" i="69"/>
  <c r="AQ270" i="76"/>
  <c r="AR270" i="76" s="1"/>
  <c r="AN270" i="76"/>
  <c r="AI34" i="70"/>
  <c r="AF34" i="70"/>
  <c r="AY34" i="70" s="1"/>
  <c r="Y36" i="63"/>
  <c r="W36" i="63"/>
  <c r="AI43" i="76"/>
  <c r="AH43" i="76"/>
  <c r="AF43" i="76"/>
  <c r="AN302" i="76"/>
  <c r="AQ302" i="76"/>
  <c r="AR302" i="76" s="1"/>
  <c r="AF80" i="76"/>
  <c r="AH80" i="76"/>
  <c r="AI80" i="76"/>
  <c r="AF162" i="76"/>
  <c r="AI162" i="76"/>
  <c r="AH162" i="76"/>
  <c r="Z67" i="63"/>
  <c r="AB67" i="63"/>
  <c r="AB28" i="63"/>
  <c r="Z28" i="63"/>
  <c r="W48" i="63"/>
  <c r="Y48" i="63"/>
  <c r="T95" i="63"/>
  <c r="V95" i="63"/>
  <c r="AI139" i="76"/>
  <c r="AH139" i="76"/>
  <c r="AF139" i="76"/>
  <c r="AM67" i="76"/>
  <c r="AL67" i="76"/>
  <c r="AJ67" i="76"/>
  <c r="AB37" i="69"/>
  <c r="Z37" i="69"/>
  <c r="AR203" i="76"/>
  <c r="BC203" i="76"/>
  <c r="BD203" i="76" s="1"/>
  <c r="Z92" i="69"/>
  <c r="AB92" i="69"/>
  <c r="AM36" i="70"/>
  <c r="AL36" i="70"/>
  <c r="AJ36" i="70"/>
  <c r="AH32" i="69"/>
  <c r="AI32" i="69" s="1"/>
  <c r="AF32" i="69"/>
  <c r="Z164" i="63"/>
  <c r="AB164" i="63"/>
  <c r="AH45" i="76"/>
  <c r="AI45" i="76"/>
  <c r="AF45" i="76"/>
  <c r="AB65" i="70"/>
  <c r="AX65" i="70" s="1"/>
  <c r="AE65" i="70"/>
  <c r="AD65" i="70"/>
  <c r="AE112" i="69"/>
  <c r="AC112" i="69"/>
  <c r="AE335" i="76"/>
  <c r="AB335" i="76"/>
  <c r="AR40" i="76"/>
  <c r="BC40" i="76"/>
  <c r="BD40" i="76" s="1"/>
  <c r="T78" i="63"/>
  <c r="V78" i="63"/>
  <c r="AF53" i="76"/>
  <c r="AH53" i="76"/>
  <c r="AI53" i="76"/>
  <c r="Z83" i="69"/>
  <c r="AB83" i="69"/>
  <c r="AC111" i="63"/>
  <c r="AE111" i="63"/>
  <c r="AQ221" i="76"/>
  <c r="AR221" i="76" s="1"/>
  <c r="AN221" i="76"/>
  <c r="AE169" i="63"/>
  <c r="AC169" i="63"/>
  <c r="AE265" i="76"/>
  <c r="AB265" i="76"/>
  <c r="AL33" i="76"/>
  <c r="AJ33" i="76"/>
  <c r="AM33" i="76"/>
  <c r="AI172" i="76"/>
  <c r="AF172" i="76"/>
  <c r="AH172" i="76"/>
  <c r="AM280" i="76"/>
  <c r="AJ280" i="76"/>
  <c r="AI219" i="70"/>
  <c r="AF219" i="70"/>
  <c r="AB157" i="70"/>
  <c r="AE157" i="70"/>
  <c r="Y51" i="69"/>
  <c r="W51" i="69"/>
  <c r="AD22" i="70"/>
  <c r="AE22" i="70"/>
  <c r="AB22" i="70"/>
  <c r="AB250" i="76"/>
  <c r="AE250" i="76"/>
  <c r="T178" i="63"/>
  <c r="V178" i="63"/>
  <c r="AR268" i="76"/>
  <c r="BC268" i="76"/>
  <c r="BD268" i="76" s="1"/>
  <c r="AH72" i="76"/>
  <c r="AF72" i="76"/>
  <c r="AI72" i="76"/>
  <c r="Y75" i="63"/>
  <c r="W75" i="63"/>
  <c r="AF79" i="76"/>
  <c r="AI79" i="76"/>
  <c r="AH79" i="76"/>
  <c r="AF57" i="76"/>
  <c r="AI57" i="76"/>
  <c r="AF64" i="76"/>
  <c r="AH64" i="76"/>
  <c r="AI64" i="76"/>
  <c r="AB146" i="70"/>
  <c r="AE146" i="70"/>
  <c r="Z173" i="69"/>
  <c r="AB173" i="69"/>
  <c r="AM19" i="70"/>
  <c r="AL19" i="70"/>
  <c r="AJ19" i="70"/>
  <c r="AZ19" i="70" s="1"/>
  <c r="AJ202" i="70"/>
  <c r="AM202" i="70"/>
  <c r="AM222" i="70"/>
  <c r="AJ222" i="70"/>
  <c r="AJ56" i="70"/>
  <c r="AM56" i="70"/>
  <c r="AL56" i="70"/>
  <c r="AI95" i="76"/>
  <c r="AF95" i="76"/>
  <c r="AH95" i="76"/>
  <c r="AJ42" i="70"/>
  <c r="AZ42" i="70" s="1"/>
  <c r="AL42" i="70"/>
  <c r="AM42" i="70"/>
  <c r="Y167" i="69"/>
  <c r="W167" i="69"/>
  <c r="AR333" i="76"/>
  <c r="BC333" i="76"/>
  <c r="BD333" i="76" s="1"/>
  <c r="Z139" i="63"/>
  <c r="AB139" i="63"/>
  <c r="AF166" i="70"/>
  <c r="AI166" i="70"/>
  <c r="AF69" i="63"/>
  <c r="AH69" i="63"/>
  <c r="AI69" i="63" s="1"/>
  <c r="AB229" i="70"/>
  <c r="AE229" i="70"/>
  <c r="AF73" i="76"/>
  <c r="AI73" i="76"/>
  <c r="AH73" i="76"/>
  <c r="AI25" i="76"/>
  <c r="AH25" i="76"/>
  <c r="AF25" i="76"/>
  <c r="AE199" i="70"/>
  <c r="AB199" i="70"/>
  <c r="AF27" i="76"/>
  <c r="AH27" i="76"/>
  <c r="AI27" i="76"/>
  <c r="AH116" i="76"/>
  <c r="AI116" i="76"/>
  <c r="AF116" i="76"/>
  <c r="AH123" i="76"/>
  <c r="AI123" i="76"/>
  <c r="AF123" i="76"/>
  <c r="AE317" i="76"/>
  <c r="AB317" i="76"/>
  <c r="AE35" i="63"/>
  <c r="AC35" i="63"/>
  <c r="V44" i="69"/>
  <c r="T44" i="69"/>
  <c r="AH131" i="76"/>
  <c r="AF131" i="76"/>
  <c r="AI131" i="76"/>
  <c r="AI100" i="76"/>
  <c r="AH100" i="76"/>
  <c r="AF100" i="76"/>
  <c r="AL51" i="70"/>
  <c r="AJ51" i="70"/>
  <c r="AM51" i="70"/>
  <c r="Y70" i="63"/>
  <c r="W70" i="63"/>
  <c r="AC143" i="63"/>
  <c r="AE143" i="63"/>
  <c r="AL34" i="76"/>
  <c r="AM34" i="76"/>
  <c r="AJ34" i="76"/>
  <c r="AI42" i="76"/>
  <c r="AH42" i="76"/>
  <c r="AF42" i="76"/>
  <c r="AH74" i="76"/>
  <c r="AF74" i="76"/>
  <c r="AI74" i="76"/>
  <c r="AQ130" i="70"/>
  <c r="AR130" i="70" s="1"/>
  <c r="AN130" i="70"/>
  <c r="AJ222" i="76"/>
  <c r="AM222" i="76"/>
  <c r="Y108" i="63"/>
  <c r="W108" i="63"/>
  <c r="AL28" i="76"/>
  <c r="AM28" i="76"/>
  <c r="AJ28" i="76"/>
  <c r="AE192" i="70"/>
  <c r="AB192" i="70"/>
  <c r="AM171" i="76"/>
  <c r="AL171" i="76"/>
  <c r="AJ171" i="76"/>
  <c r="AJ27" i="70"/>
  <c r="AZ27" i="70" s="1"/>
  <c r="AM27" i="70"/>
  <c r="AL27" i="70"/>
  <c r="AF7" i="69"/>
  <c r="AH7" i="69"/>
  <c r="AI7" i="69" s="1"/>
  <c r="AM246" i="76"/>
  <c r="AJ246" i="76"/>
  <c r="AN203" i="70"/>
  <c r="AQ203" i="70"/>
  <c r="AR203" i="70" s="1"/>
  <c r="AE196" i="69"/>
  <c r="AC196" i="69"/>
  <c r="AE154" i="70"/>
  <c r="AB154" i="70"/>
  <c r="AJ26" i="70"/>
  <c r="AZ26" i="70" s="1"/>
  <c r="AM26" i="70"/>
  <c r="AL26" i="70"/>
  <c r="T132" i="63"/>
  <c r="V132" i="63"/>
  <c r="AF310" i="76"/>
  <c r="AI310" i="76"/>
  <c r="AI127" i="76"/>
  <c r="AH127" i="76"/>
  <c r="AF127" i="76"/>
  <c r="AF29" i="76"/>
  <c r="AI29" i="76"/>
  <c r="AH29" i="76"/>
  <c r="T52" i="69"/>
  <c r="V52" i="69"/>
  <c r="AF13" i="63"/>
  <c r="AH13" i="63"/>
  <c r="AI13" i="63" s="1"/>
  <c r="AM226" i="70"/>
  <c r="AJ226" i="70"/>
  <c r="AI24" i="76"/>
  <c r="AF24" i="76"/>
  <c r="AH24" i="76"/>
  <c r="AF184" i="76"/>
  <c r="AH184" i="76"/>
  <c r="AI184" i="76"/>
  <c r="Z111" i="69"/>
  <c r="AB111" i="69"/>
  <c r="AF120" i="76"/>
  <c r="AI120" i="76"/>
  <c r="AH120" i="76"/>
  <c r="V56" i="69"/>
  <c r="T56" i="69"/>
  <c r="AI292" i="76"/>
  <c r="AF292" i="76"/>
  <c r="AE46" i="70"/>
  <c r="AB46" i="70"/>
  <c r="AX46" i="70" s="1"/>
  <c r="AD46" i="70"/>
  <c r="AD160" i="76"/>
  <c r="AE160" i="76"/>
  <c r="AB160" i="76"/>
  <c r="AJ87" i="76"/>
  <c r="AM87" i="76"/>
  <c r="AL87" i="76"/>
  <c r="AL99" i="76"/>
  <c r="AJ99" i="76"/>
  <c r="AM99" i="76"/>
  <c r="AH78" i="76"/>
  <c r="AF78" i="76"/>
  <c r="AI78" i="76"/>
  <c r="AC94" i="63"/>
  <c r="AE94" i="63"/>
  <c r="AB34" i="69"/>
  <c r="Z34" i="69"/>
  <c r="AM168" i="76"/>
  <c r="AL168" i="76"/>
  <c r="AJ168" i="76"/>
  <c r="AI180" i="76"/>
  <c r="AH180" i="76"/>
  <c r="AF180" i="76"/>
  <c r="Z90" i="69"/>
  <c r="AB90" i="69"/>
  <c r="AJ35" i="70"/>
  <c r="AZ35" i="70" s="1"/>
  <c r="AM35" i="70"/>
  <c r="AL35" i="70"/>
  <c r="AI164" i="76"/>
  <c r="AH164" i="76"/>
  <c r="AF164" i="76"/>
  <c r="W26" i="69"/>
  <c r="Y26" i="69"/>
  <c r="AQ253" i="76"/>
  <c r="AR253" i="76" s="1"/>
  <c r="AN253" i="76"/>
  <c r="Z21" i="63"/>
  <c r="AB21" i="63"/>
  <c r="AE97" i="63"/>
  <c r="AC97" i="63"/>
  <c r="AB31" i="70"/>
  <c r="AX31" i="70" s="1"/>
  <c r="AD31" i="70"/>
  <c r="AE31" i="70"/>
  <c r="T98" i="63"/>
  <c r="V98" i="63"/>
  <c r="AJ242" i="76"/>
  <c r="AM242" i="76"/>
  <c r="AF10" i="76"/>
  <c r="AI10" i="76"/>
  <c r="AH10" i="76"/>
  <c r="AF46" i="76"/>
  <c r="AH46" i="76"/>
  <c r="AI46" i="76"/>
  <c r="AB22" i="69"/>
  <c r="Z22" i="69"/>
  <c r="AF155" i="69"/>
  <c r="AH155" i="69"/>
  <c r="AI155" i="69" s="1"/>
  <c r="AB206" i="70"/>
  <c r="AE206" i="70"/>
  <c r="AH82" i="69"/>
  <c r="AI82" i="69" s="1"/>
  <c r="AF82" i="69"/>
  <c r="V95" i="69"/>
  <c r="T95" i="69"/>
  <c r="AF136" i="76"/>
  <c r="AI136" i="76"/>
  <c r="AH136" i="76"/>
  <c r="AL14" i="76"/>
  <c r="AM14" i="76"/>
  <c r="AJ14" i="76"/>
  <c r="AJ115" i="76"/>
  <c r="AM115" i="76"/>
  <c r="AL115" i="76"/>
  <c r="AB168" i="70"/>
  <c r="AE168" i="70"/>
  <c r="AB77" i="63"/>
  <c r="Z77" i="63"/>
  <c r="AB129" i="70"/>
  <c r="AE129" i="70"/>
  <c r="AI179" i="76"/>
  <c r="AH179" i="76"/>
  <c r="AF179" i="76"/>
  <c r="AN331" i="76"/>
  <c r="AQ331" i="76"/>
  <c r="AR331" i="76" s="1"/>
  <c r="AC138" i="63"/>
  <c r="AE138" i="63"/>
  <c r="AI169" i="76"/>
  <c r="AH169" i="76"/>
  <c r="AF169" i="76"/>
  <c r="AI233" i="70"/>
  <c r="AF233" i="70"/>
  <c r="AJ38" i="76"/>
  <c r="AM38" i="76"/>
  <c r="AL38" i="76"/>
  <c r="AF195" i="76"/>
  <c r="AI195" i="76"/>
  <c r="AH195" i="76"/>
  <c r="AN325" i="76"/>
  <c r="AQ325" i="76"/>
  <c r="AR325" i="76" s="1"/>
  <c r="AN68" i="70"/>
  <c r="AP68" i="70"/>
  <c r="AQ68" i="70"/>
  <c r="Y195" i="69"/>
  <c r="W195" i="69"/>
  <c r="AP77" i="76"/>
  <c r="AQ77" i="76"/>
  <c r="AN77" i="76"/>
  <c r="AF170" i="76"/>
  <c r="AI170" i="76"/>
  <c r="AH170" i="76"/>
  <c r="AI52" i="76"/>
  <c r="AF52" i="76"/>
  <c r="AH52" i="76"/>
  <c r="Z23" i="69"/>
  <c r="AB23" i="69"/>
  <c r="AM36" i="76"/>
  <c r="AJ36" i="76"/>
  <c r="AL36" i="76"/>
  <c r="BC236" i="76"/>
  <c r="BD236" i="76" s="1"/>
  <c r="AR236" i="76"/>
  <c r="AE187" i="70"/>
  <c r="AB187" i="70"/>
  <c r="AE229" i="76"/>
  <c r="AB229" i="76"/>
  <c r="AL17" i="76"/>
  <c r="AJ17" i="76"/>
  <c r="AM17" i="76"/>
  <c r="AI71" i="76"/>
  <c r="AH71" i="76"/>
  <c r="AF71" i="76"/>
  <c r="AI69" i="76"/>
  <c r="AF69" i="76"/>
  <c r="AH69" i="76"/>
  <c r="AF304" i="76"/>
  <c r="AI304" i="76"/>
  <c r="AM49" i="70"/>
  <c r="AL49" i="70"/>
  <c r="AJ49" i="70"/>
  <c r="AB55" i="76"/>
  <c r="AE55" i="76"/>
  <c r="AF104" i="76"/>
  <c r="AH104" i="76"/>
  <c r="AI104" i="76"/>
  <c r="AF88" i="76"/>
  <c r="AI88" i="76"/>
  <c r="AH88" i="76"/>
  <c r="AQ170" i="70"/>
  <c r="AR170" i="70" s="1"/>
  <c r="AN170" i="70"/>
  <c r="AM182" i="70"/>
  <c r="AJ182" i="70"/>
  <c r="AB134" i="70"/>
  <c r="AE134" i="70"/>
  <c r="W49" i="63"/>
  <c r="Y49" i="63"/>
  <c r="AB126" i="70"/>
  <c r="AE126" i="70"/>
  <c r="AH84" i="76"/>
  <c r="AI84" i="76"/>
  <c r="AF84" i="76"/>
  <c r="AL26" i="76"/>
  <c r="AM26" i="76"/>
  <c r="AJ26" i="76"/>
  <c r="Y99" i="69"/>
  <c r="W99" i="69"/>
  <c r="AB306" i="76"/>
  <c r="AE306" i="76"/>
  <c r="AQ214" i="76"/>
  <c r="AR214" i="76" s="1"/>
  <c r="AN214" i="76"/>
  <c r="W130" i="63"/>
  <c r="Y130" i="63"/>
  <c r="AH89" i="76"/>
  <c r="AF89" i="76"/>
  <c r="AI89" i="76"/>
  <c r="AJ30" i="76"/>
  <c r="AL30" i="76"/>
  <c r="AM30" i="76"/>
  <c r="AF109" i="76"/>
  <c r="AI109" i="76"/>
  <c r="AH109" i="76"/>
  <c r="AF266" i="76"/>
  <c r="AI266" i="76"/>
  <c r="AC178" i="69"/>
  <c r="AE178" i="69"/>
  <c r="AM41" i="70"/>
  <c r="AL41" i="70"/>
  <c r="AJ41" i="70"/>
  <c r="AZ41" i="70" s="1"/>
  <c r="AM163" i="76"/>
  <c r="AJ163" i="76"/>
  <c r="AL163" i="76"/>
  <c r="AE217" i="76"/>
  <c r="AB217" i="76"/>
  <c r="T176" i="63"/>
  <c r="V176" i="63"/>
  <c r="AJ24" i="70"/>
  <c r="AL24" i="70"/>
  <c r="AM24" i="70"/>
  <c r="AN235" i="70"/>
  <c r="AQ235" i="70"/>
  <c r="AR235" i="70" s="1"/>
  <c r="AF130" i="76"/>
  <c r="AI130" i="76"/>
  <c r="AH130" i="76"/>
  <c r="AB12" i="69"/>
  <c r="Z12" i="69"/>
  <c r="AD60" i="70"/>
  <c r="AE60" i="70"/>
  <c r="AB60" i="70"/>
  <c r="AX60" i="70" s="1"/>
  <c r="AF137" i="69"/>
  <c r="AH137" i="69"/>
  <c r="AI137" i="69" s="1"/>
  <c r="AL173" i="76"/>
  <c r="AM173" i="76"/>
  <c r="AJ173" i="76"/>
  <c r="AM196" i="76"/>
  <c r="AJ196" i="76"/>
  <c r="AM67" i="70"/>
  <c r="AJ67" i="70"/>
  <c r="Y46" i="63"/>
  <c r="W46" i="63"/>
  <c r="AL62" i="76"/>
  <c r="AM62" i="76"/>
  <c r="AJ62" i="76"/>
  <c r="AQ211" i="70"/>
  <c r="AR211" i="70" s="1"/>
  <c r="AN211" i="70"/>
  <c r="AQ28" i="70"/>
  <c r="AP28" i="70"/>
  <c r="AN28" i="70"/>
  <c r="Y43" i="63"/>
  <c r="W43" i="63"/>
  <c r="AL82" i="76"/>
  <c r="AM82" i="76"/>
  <c r="AJ82" i="76"/>
  <c r="AN134" i="76"/>
  <c r="AQ134" i="76"/>
  <c r="AR134" i="76" s="1"/>
  <c r="AP134" i="76"/>
  <c r="AH182" i="76"/>
  <c r="AF182" i="76"/>
  <c r="AI182" i="76"/>
  <c r="AR85" i="76"/>
  <c r="BC85" i="76"/>
  <c r="BD85" i="76" s="1"/>
  <c r="AM209" i="70"/>
  <c r="AJ209" i="70"/>
  <c r="AH149" i="69"/>
  <c r="AI149" i="69" s="1"/>
  <c r="AF149" i="69"/>
  <c r="AB159" i="63"/>
  <c r="Z159" i="63"/>
  <c r="AJ63" i="70"/>
  <c r="AM63" i="70"/>
  <c r="AL63" i="70"/>
  <c r="AB251" i="76"/>
  <c r="AE251" i="76"/>
  <c r="Z192" i="69"/>
  <c r="AB192" i="69"/>
  <c r="AC148" i="63"/>
  <c r="AE148" i="63"/>
  <c r="AF124" i="76"/>
  <c r="AI124" i="76"/>
  <c r="AH124" i="76"/>
  <c r="AB146" i="63"/>
  <c r="Z146" i="63"/>
  <c r="V85" i="69"/>
  <c r="T85" i="69"/>
  <c r="AQ220" i="76"/>
  <c r="AR220" i="76" s="1"/>
  <c r="AN220" i="76"/>
  <c r="AB120" i="69"/>
  <c r="Z120" i="69"/>
  <c r="AM49" i="76"/>
  <c r="AJ49" i="76"/>
  <c r="AL49" i="76"/>
  <c r="AM183" i="76"/>
  <c r="AL183" i="76"/>
  <c r="AJ183" i="76"/>
  <c r="AN106" i="70"/>
  <c r="AQ106" i="70"/>
  <c r="AR106" i="70" s="1"/>
  <c r="AH44" i="76"/>
  <c r="AI44" i="76"/>
  <c r="AF44" i="76"/>
  <c r="AI73" i="70"/>
  <c r="AH73" i="70"/>
  <c r="AF73" i="70"/>
  <c r="AY73" i="70" s="1"/>
  <c r="AJ33" i="70"/>
  <c r="AM33" i="70"/>
  <c r="AF18" i="76"/>
  <c r="AH18" i="76"/>
  <c r="AI18" i="76"/>
  <c r="AB170" i="69"/>
  <c r="Z170" i="69"/>
  <c r="AI11" i="76"/>
  <c r="AF11" i="76"/>
  <c r="AH11" i="76"/>
  <c r="V124" i="63"/>
  <c r="T124" i="63"/>
  <c r="AJ20" i="76"/>
  <c r="AL20" i="76"/>
  <c r="AM20" i="76"/>
  <c r="AB65" i="63"/>
  <c r="Z65" i="63"/>
  <c r="AQ329" i="76"/>
  <c r="AR329" i="76" s="1"/>
  <c r="AN329" i="76"/>
  <c r="AQ122" i="76"/>
  <c r="AR122" i="76" s="1"/>
  <c r="AN122" i="76"/>
  <c r="AP122" i="76"/>
  <c r="Z182" i="69"/>
  <c r="AB182" i="69"/>
  <c r="AE197" i="70"/>
  <c r="AB197" i="70"/>
  <c r="Y12" i="63"/>
  <c r="W12" i="63"/>
  <c r="AF10" i="70"/>
  <c r="AI10" i="70"/>
  <c r="AM162" i="70"/>
  <c r="AJ162" i="70"/>
  <c r="AF106" i="76"/>
  <c r="AI106" i="76"/>
  <c r="AH106" i="76"/>
  <c r="V48" i="69"/>
  <c r="T48" i="69"/>
  <c r="AE179" i="63"/>
  <c r="AC179" i="63"/>
  <c r="AF113" i="76"/>
  <c r="AI113" i="76"/>
  <c r="AH113" i="76"/>
  <c r="AC123" i="63"/>
  <c r="AE123" i="63"/>
  <c r="AE140" i="63"/>
  <c r="AC140" i="63"/>
  <c r="AH58" i="76"/>
  <c r="AF58" i="76"/>
  <c r="AI58" i="76"/>
  <c r="AL62" i="70"/>
  <c r="AM62" i="70"/>
  <c r="AJ62" i="70"/>
  <c r="AZ62" i="70" s="1"/>
  <c r="AJ194" i="70"/>
  <c r="AM194" i="70"/>
  <c r="AN202" i="76"/>
  <c r="AQ202" i="76"/>
  <c r="AR202" i="76" s="1"/>
  <c r="AL125" i="76"/>
  <c r="AM125" i="76"/>
  <c r="AJ125" i="76"/>
  <c r="AL128" i="76"/>
  <c r="AM128" i="76"/>
  <c r="AJ128" i="76"/>
  <c r="AQ114" i="76"/>
  <c r="AR114" i="76" s="1"/>
  <c r="AP114" i="76"/>
  <c r="AN114" i="76"/>
  <c r="AQ276" i="76"/>
  <c r="AR276" i="76" s="1"/>
  <c r="AN276" i="76"/>
  <c r="AM200" i="76"/>
  <c r="AJ200" i="76"/>
  <c r="AF230" i="70"/>
  <c r="AI230" i="70"/>
  <c r="AM171" i="70"/>
  <c r="AJ171" i="70"/>
  <c r="Z130" i="69"/>
  <c r="AB130" i="69"/>
  <c r="AM293" i="76"/>
  <c r="AJ293" i="76"/>
  <c r="T13" i="69"/>
  <c r="V13" i="69"/>
  <c r="AM300" i="76"/>
  <c r="AJ300" i="76"/>
  <c r="AN244" i="76"/>
  <c r="AQ244" i="76"/>
  <c r="AR244" i="76" s="1"/>
  <c r="AE323" i="76"/>
  <c r="AB323" i="76"/>
  <c r="AC169" i="69"/>
  <c r="AE169" i="69"/>
  <c r="AM185" i="76"/>
  <c r="AL185" i="76"/>
  <c r="AJ185" i="76"/>
  <c r="AJ44" i="70"/>
  <c r="AZ44" i="70" s="1"/>
  <c r="AM44" i="70"/>
  <c r="AL44" i="70"/>
  <c r="AM71" i="70"/>
  <c r="AL71" i="70"/>
  <c r="AJ71" i="70"/>
  <c r="AB190" i="69"/>
  <c r="Z190" i="69"/>
  <c r="AB80" i="63"/>
  <c r="Z80" i="63"/>
  <c r="AB193" i="76"/>
  <c r="AE193" i="76"/>
  <c r="AN204" i="70"/>
  <c r="AQ204" i="70"/>
  <c r="AR204" i="70" s="1"/>
  <c r="Y21" i="69"/>
  <c r="W21" i="69"/>
  <c r="AI225" i="76"/>
  <c r="AF225" i="76"/>
  <c r="AF90" i="63"/>
  <c r="AH90" i="63"/>
  <c r="AI90" i="63" s="1"/>
  <c r="AN225" i="70"/>
  <c r="AQ225" i="70"/>
  <c r="AR225" i="70" s="1"/>
  <c r="AJ32" i="76"/>
  <c r="AL32" i="76"/>
  <c r="AM32" i="76"/>
  <c r="T109" i="69"/>
  <c r="V109" i="69"/>
  <c r="AH93" i="69"/>
  <c r="AI93" i="69" s="1"/>
  <c r="AF93" i="69"/>
  <c r="AB252" i="76"/>
  <c r="AE252" i="76"/>
  <c r="AE132" i="70"/>
  <c r="AB132" i="70"/>
  <c r="AI118" i="76"/>
  <c r="AF118" i="76"/>
  <c r="AH118" i="76"/>
  <c r="AJ120" i="70"/>
  <c r="AM120" i="70"/>
  <c r="V180" i="63"/>
  <c r="T180" i="63"/>
  <c r="T100" i="63"/>
  <c r="V100" i="63"/>
  <c r="AL21" i="70"/>
  <c r="AJ21" i="70"/>
  <c r="AZ21" i="70" s="1"/>
  <c r="AM21" i="70"/>
  <c r="AB228" i="70"/>
  <c r="AE228" i="70"/>
  <c r="AE72" i="69"/>
  <c r="AC72" i="69"/>
  <c r="W44" i="63"/>
  <c r="Y44" i="63"/>
  <c r="Z81" i="69"/>
  <c r="AB81" i="69"/>
  <c r="AQ12" i="76"/>
  <c r="AN12" i="76"/>
  <c r="AM107" i="76"/>
  <c r="AJ107" i="76"/>
  <c r="AL107" i="76"/>
  <c r="AJ256" i="76"/>
  <c r="AM256" i="76"/>
  <c r="AN133" i="70"/>
  <c r="AQ133" i="70"/>
  <c r="AR133" i="70" s="1"/>
  <c r="AN295" i="76"/>
  <c r="AQ295" i="76"/>
  <c r="AR295" i="76" s="1"/>
  <c r="AQ143" i="70"/>
  <c r="AR143" i="70" s="1"/>
  <c r="AN143" i="70"/>
  <c r="AE131" i="69"/>
  <c r="AC131" i="69"/>
  <c r="AC76" i="63"/>
  <c r="AE76" i="63"/>
  <c r="AF107" i="63"/>
  <c r="AH107" i="63"/>
  <c r="AI107" i="63" s="1"/>
  <c r="AQ156" i="70"/>
  <c r="AR156" i="70" s="1"/>
  <c r="AN156" i="70"/>
  <c r="AM39" i="76"/>
  <c r="AL39" i="76"/>
  <c r="AJ39" i="76"/>
  <c r="AM178" i="76"/>
  <c r="AJ178" i="76"/>
  <c r="AL178" i="76"/>
  <c r="V168" i="69"/>
  <c r="T168" i="69"/>
  <c r="AH86" i="63"/>
  <c r="AI86" i="63" s="1"/>
  <c r="AF86" i="63"/>
  <c r="AJ181" i="76"/>
  <c r="AL181" i="76"/>
  <c r="AM181" i="76"/>
  <c r="T20" i="63"/>
  <c r="V20" i="63"/>
  <c r="Z75" i="69"/>
  <c r="AB75" i="69"/>
  <c r="AN133" i="76"/>
  <c r="AP133" i="76"/>
  <c r="AQ133" i="76"/>
  <c r="AR133" i="76" s="1"/>
  <c r="AP96" i="76"/>
  <c r="AN96" i="76"/>
  <c r="AQ96" i="76"/>
  <c r="AC20" i="69"/>
  <c r="AE20" i="69"/>
  <c r="AR13" i="70"/>
  <c r="BC13" i="70"/>
  <c r="BE13" i="70" s="1"/>
  <c r="AM135" i="76"/>
  <c r="AJ135" i="76"/>
  <c r="AL135" i="76"/>
  <c r="AH70" i="76"/>
  <c r="AI70" i="76"/>
  <c r="AF70" i="76"/>
  <c r="Z47" i="63"/>
  <c r="AB47" i="63"/>
  <c r="AE136" i="70"/>
  <c r="AB136" i="70"/>
  <c r="AF23" i="76"/>
  <c r="AI23" i="76"/>
  <c r="AH23" i="76"/>
  <c r="AF84" i="69"/>
  <c r="AH84" i="69"/>
  <c r="AI84" i="69" s="1"/>
  <c r="V91" i="69"/>
  <c r="T91" i="69"/>
  <c r="AI98" i="76"/>
  <c r="AF98" i="76"/>
  <c r="AH98" i="76"/>
  <c r="AH35" i="76"/>
  <c r="AI35" i="76"/>
  <c r="AF35" i="76"/>
  <c r="AQ326" i="76"/>
  <c r="AR326" i="76" s="1"/>
  <c r="AN326" i="76"/>
  <c r="AF19" i="76"/>
  <c r="AH19" i="76"/>
  <c r="AI19" i="76"/>
  <c r="Z101" i="69"/>
  <c r="AB101" i="69"/>
  <c r="AP125" i="76" l="1"/>
  <c r="AN125" i="76"/>
  <c r="AQ125" i="76"/>
  <c r="W180" i="63"/>
  <c r="Y180" i="63"/>
  <c r="Z21" i="69"/>
  <c r="AB21" i="69"/>
  <c r="AI136" i="70"/>
  <c r="AF136" i="70"/>
  <c r="AP135" i="76"/>
  <c r="AQ135" i="76"/>
  <c r="AR135" i="76" s="1"/>
  <c r="AN135" i="76"/>
  <c r="AQ178" i="76"/>
  <c r="AR178" i="76" s="1"/>
  <c r="AN178" i="76"/>
  <c r="AP178" i="76"/>
  <c r="AF76" i="63"/>
  <c r="AH76" i="63"/>
  <c r="AI76" i="63" s="1"/>
  <c r="BC12" i="76"/>
  <c r="BD12" i="76" s="1"/>
  <c r="AR12" i="76"/>
  <c r="AN120" i="70"/>
  <c r="AQ120" i="70"/>
  <c r="AR120" i="70" s="1"/>
  <c r="AN185" i="76"/>
  <c r="AQ185" i="76"/>
  <c r="AR185" i="76" s="1"/>
  <c r="AP185" i="76"/>
  <c r="AQ300" i="76"/>
  <c r="AR300" i="76" s="1"/>
  <c r="AN300" i="76"/>
  <c r="AQ171" i="70"/>
  <c r="AR171" i="70" s="1"/>
  <c r="AN171" i="70"/>
  <c r="AE182" i="69"/>
  <c r="AC182" i="69"/>
  <c r="AC65" i="63"/>
  <c r="AE65" i="63"/>
  <c r="AL11" i="76"/>
  <c r="AJ11" i="76"/>
  <c r="AM11" i="76"/>
  <c r="AN63" i="70"/>
  <c r="BA63" i="70" s="1"/>
  <c r="AQ63" i="70"/>
  <c r="AP63" i="70"/>
  <c r="AN67" i="70"/>
  <c r="AQ67" i="70"/>
  <c r="AF217" i="76"/>
  <c r="AI217" i="76"/>
  <c r="AI306" i="76"/>
  <c r="AF306" i="76"/>
  <c r="AL84" i="76"/>
  <c r="AM84" i="76"/>
  <c r="AJ84" i="76"/>
  <c r="AR68" i="70"/>
  <c r="BC68" i="70"/>
  <c r="BE68" i="70" s="1"/>
  <c r="AH138" i="63"/>
  <c r="AI138" i="63" s="1"/>
  <c r="AF138" i="63"/>
  <c r="AM46" i="76"/>
  <c r="AJ46" i="76"/>
  <c r="AL46" i="76"/>
  <c r="W98" i="63"/>
  <c r="Y98" i="63"/>
  <c r="AL127" i="76"/>
  <c r="AM127" i="76"/>
  <c r="AJ127" i="76"/>
  <c r="AJ42" i="76"/>
  <c r="AL42" i="76"/>
  <c r="AM42" i="76"/>
  <c r="AQ51" i="70"/>
  <c r="AN51" i="70"/>
  <c r="AP51" i="70"/>
  <c r="AL123" i="76"/>
  <c r="AM123" i="76"/>
  <c r="AJ123" i="76"/>
  <c r="AF229" i="70"/>
  <c r="AI229" i="70"/>
  <c r="AL64" i="76"/>
  <c r="AM64" i="76"/>
  <c r="AJ64" i="76"/>
  <c r="AF157" i="70"/>
  <c r="AI157" i="70"/>
  <c r="AJ172" i="76"/>
  <c r="AL172" i="76"/>
  <c r="AM172" i="76"/>
  <c r="AF112" i="69"/>
  <c r="AH112" i="69"/>
  <c r="AI112" i="69" s="1"/>
  <c r="AC67" i="63"/>
  <c r="AE67" i="63"/>
  <c r="AM34" i="70"/>
  <c r="AJ34" i="70"/>
  <c r="AP60" i="76"/>
  <c r="AQ60" i="76"/>
  <c r="AR60" i="76" s="1"/>
  <c r="AN60" i="76"/>
  <c r="AJ66" i="76"/>
  <c r="AL66" i="76"/>
  <c r="AM66" i="76"/>
  <c r="Z121" i="63"/>
  <c r="AB121" i="63"/>
  <c r="BC59" i="70"/>
  <c r="BE59" i="70" s="1"/>
  <c r="AR59" i="70"/>
  <c r="AQ23" i="70"/>
  <c r="AP23" i="70"/>
  <c r="AN23" i="70"/>
  <c r="AR65" i="76"/>
  <c r="BC65" i="76"/>
  <c r="BD65" i="76" s="1"/>
  <c r="AF123" i="70"/>
  <c r="AI123" i="70"/>
  <c r="AR322" i="76"/>
  <c r="BC322" i="76"/>
  <c r="BD322" i="76" s="1"/>
  <c r="AI145" i="70"/>
  <c r="AF145" i="70"/>
  <c r="AE146" i="69"/>
  <c r="AC146" i="69"/>
  <c r="AM161" i="76"/>
  <c r="AJ161" i="76"/>
  <c r="AL161" i="76"/>
  <c r="AE96" i="69"/>
  <c r="AC96" i="69"/>
  <c r="AC194" i="69"/>
  <c r="AE194" i="69"/>
  <c r="AF132" i="70"/>
  <c r="AI132" i="70"/>
  <c r="AI252" i="76"/>
  <c r="AF252" i="76"/>
  <c r="Y91" i="69"/>
  <c r="W91" i="69"/>
  <c r="AC47" i="63"/>
  <c r="AE47" i="63"/>
  <c r="AE81" i="69"/>
  <c r="AC81" i="69"/>
  <c r="AP21" i="70"/>
  <c r="AQ21" i="70"/>
  <c r="AN21" i="70"/>
  <c r="BA21" i="70" s="1"/>
  <c r="AH169" i="69"/>
  <c r="AI169" i="69" s="1"/>
  <c r="AF169" i="69"/>
  <c r="Y13" i="69"/>
  <c r="W13" i="69"/>
  <c r="AJ230" i="70"/>
  <c r="AM230" i="70"/>
  <c r="AQ162" i="70"/>
  <c r="AR162" i="70" s="1"/>
  <c r="AN162" i="70"/>
  <c r="AQ20" i="76"/>
  <c r="AP20" i="76"/>
  <c r="AN20" i="76"/>
  <c r="AF148" i="63"/>
  <c r="AH148" i="63"/>
  <c r="AI148" i="63" s="1"/>
  <c r="AN82" i="76"/>
  <c r="AP82" i="76"/>
  <c r="AQ82" i="76"/>
  <c r="AF60" i="70"/>
  <c r="AY60" i="70" s="1"/>
  <c r="AH60" i="70"/>
  <c r="AI60" i="70"/>
  <c r="AM266" i="76"/>
  <c r="AJ266" i="76"/>
  <c r="AM89" i="76"/>
  <c r="AL89" i="76"/>
  <c r="AJ89" i="76"/>
  <c r="AQ182" i="70"/>
  <c r="AR182" i="70" s="1"/>
  <c r="AN182" i="70"/>
  <c r="AM170" i="76"/>
  <c r="AL170" i="76"/>
  <c r="AJ170" i="76"/>
  <c r="AQ38" i="76"/>
  <c r="AP38" i="76"/>
  <c r="AN38" i="76"/>
  <c r="AN14" i="76"/>
  <c r="AP14" i="76"/>
  <c r="AQ14" i="76"/>
  <c r="AR14" i="76" s="1"/>
  <c r="AQ35" i="70"/>
  <c r="AP35" i="70"/>
  <c r="AN35" i="70"/>
  <c r="BA35" i="70" s="1"/>
  <c r="AF160" i="76"/>
  <c r="AI160" i="76"/>
  <c r="AH160" i="76"/>
  <c r="Y56" i="69"/>
  <c r="W56" i="69"/>
  <c r="Y52" i="69"/>
  <c r="W52" i="69"/>
  <c r="AM310" i="76"/>
  <c r="AJ310" i="76"/>
  <c r="AF154" i="70"/>
  <c r="AI154" i="70"/>
  <c r="AF192" i="70"/>
  <c r="AI192" i="70"/>
  <c r="AF199" i="70"/>
  <c r="AI199" i="70"/>
  <c r="AL95" i="76"/>
  <c r="AJ95" i="76"/>
  <c r="AM95" i="76"/>
  <c r="AB75" i="63"/>
  <c r="Z75" i="63"/>
  <c r="AI250" i="76"/>
  <c r="AF250" i="76"/>
  <c r="AP33" i="76"/>
  <c r="AN33" i="76"/>
  <c r="AQ33" i="76"/>
  <c r="AR33" i="76" s="1"/>
  <c r="W78" i="63"/>
  <c r="Y78" i="63"/>
  <c r="AJ139" i="76"/>
  <c r="AM139" i="76"/>
  <c r="AL139" i="76"/>
  <c r="AE136" i="69"/>
  <c r="AC136" i="69"/>
  <c r="AM91" i="76"/>
  <c r="AL91" i="76"/>
  <c r="AJ91" i="76"/>
  <c r="AI210" i="70"/>
  <c r="AF210" i="70"/>
  <c r="AE103" i="63"/>
  <c r="AC103" i="63"/>
  <c r="W81" i="63"/>
  <c r="Y81" i="63"/>
  <c r="AL105" i="76"/>
  <c r="AM105" i="76"/>
  <c r="AJ105" i="76"/>
  <c r="AF226" i="76"/>
  <c r="AI226" i="76"/>
  <c r="AH40" i="63"/>
  <c r="AI40" i="63" s="1"/>
  <c r="AF40" i="63"/>
  <c r="AI219" i="76"/>
  <c r="AF219" i="76"/>
  <c r="AP75" i="70"/>
  <c r="AN75" i="70"/>
  <c r="BA75" i="70" s="1"/>
  <c r="AQ75" i="70"/>
  <c r="AE87" i="63"/>
  <c r="AC87" i="63"/>
  <c r="AL92" i="76"/>
  <c r="AJ92" i="76"/>
  <c r="AM92" i="76"/>
  <c r="AL117" i="76"/>
  <c r="AM117" i="76"/>
  <c r="AJ117" i="76"/>
  <c r="AN169" i="70"/>
  <c r="AQ169" i="70"/>
  <c r="AR169" i="70" s="1"/>
  <c r="AJ59" i="76"/>
  <c r="AL59" i="76"/>
  <c r="AM59" i="76"/>
  <c r="AC39" i="69"/>
  <c r="AE39" i="69"/>
  <c r="AQ22" i="76"/>
  <c r="AR22" i="76" s="1"/>
  <c r="AP22" i="76"/>
  <c r="AN22" i="76"/>
  <c r="AF172" i="63"/>
  <c r="AH172" i="63"/>
  <c r="AI172" i="63" s="1"/>
  <c r="AE172" i="69"/>
  <c r="AC172" i="69"/>
  <c r="AL106" i="76"/>
  <c r="AJ106" i="76"/>
  <c r="AM106" i="76"/>
  <c r="AQ256" i="76"/>
  <c r="AR256" i="76" s="1"/>
  <c r="AN256" i="76"/>
  <c r="AI193" i="76"/>
  <c r="AF193" i="76"/>
  <c r="AN71" i="70"/>
  <c r="AP71" i="70"/>
  <c r="AQ71" i="70"/>
  <c r="AN194" i="70"/>
  <c r="AQ194" i="70"/>
  <c r="AR194" i="70" s="1"/>
  <c r="AF179" i="63"/>
  <c r="AH179" i="63"/>
  <c r="AI179" i="63" s="1"/>
  <c r="AM10" i="70"/>
  <c r="AJ10" i="70"/>
  <c r="AC170" i="69"/>
  <c r="AE170" i="69"/>
  <c r="AM73" i="70"/>
  <c r="AL73" i="70"/>
  <c r="AJ73" i="70"/>
  <c r="AZ73" i="70" s="1"/>
  <c r="AQ183" i="76"/>
  <c r="AR183" i="76" s="1"/>
  <c r="AP183" i="76"/>
  <c r="AN183" i="76"/>
  <c r="AJ182" i="76"/>
  <c r="AM182" i="76"/>
  <c r="AL182" i="76"/>
  <c r="AQ196" i="76"/>
  <c r="AR196" i="76" s="1"/>
  <c r="AN196" i="76"/>
  <c r="AQ24" i="70"/>
  <c r="AP24" i="70"/>
  <c r="AN24" i="70"/>
  <c r="AI126" i="70"/>
  <c r="AF126" i="70"/>
  <c r="AF55" i="76"/>
  <c r="AI55" i="76"/>
  <c r="AN36" i="76"/>
  <c r="AQ36" i="76"/>
  <c r="AE77" i="63"/>
  <c r="AC77" i="63"/>
  <c r="AF206" i="70"/>
  <c r="AI206" i="70"/>
  <c r="AI31" i="70"/>
  <c r="AH31" i="70"/>
  <c r="AF31" i="70"/>
  <c r="AY31" i="70" s="1"/>
  <c r="AN168" i="76"/>
  <c r="AP168" i="76"/>
  <c r="AQ168" i="76"/>
  <c r="AR168" i="76" s="1"/>
  <c r="AP99" i="76"/>
  <c r="AN99" i="76"/>
  <c r="AQ99" i="76"/>
  <c r="AR99" i="76" s="1"/>
  <c r="AN34" i="76"/>
  <c r="AQ34" i="76"/>
  <c r="AR34" i="76" s="1"/>
  <c r="AP34" i="76"/>
  <c r="Y44" i="69"/>
  <c r="W44" i="69"/>
  <c r="AM72" i="76"/>
  <c r="AL72" i="76"/>
  <c r="AJ72" i="76"/>
  <c r="AF111" i="63"/>
  <c r="AH111" i="63"/>
  <c r="AI111" i="63" s="1"/>
  <c r="AI65" i="70"/>
  <c r="AF65" i="70"/>
  <c r="AY65" i="70" s="1"/>
  <c r="AH65" i="70"/>
  <c r="W95" i="63"/>
  <c r="Y95" i="63"/>
  <c r="AP187" i="76"/>
  <c r="AN187" i="76"/>
  <c r="AQ187" i="76"/>
  <c r="AR187" i="76" s="1"/>
  <c r="AP69" i="70"/>
  <c r="AQ69" i="70"/>
  <c r="AN69" i="70"/>
  <c r="BA69" i="70" s="1"/>
  <c r="AF148" i="69"/>
  <c r="AH148" i="69"/>
  <c r="AI148" i="69" s="1"/>
  <c r="W115" i="69"/>
  <c r="Y115" i="69"/>
  <c r="AM101" i="76"/>
  <c r="AJ101" i="76"/>
  <c r="AL101" i="76"/>
  <c r="AM234" i="70"/>
  <c r="AJ234" i="70"/>
  <c r="AJ112" i="76"/>
  <c r="AM112" i="76"/>
  <c r="AL112" i="76"/>
  <c r="Z159" i="69"/>
  <c r="AB159" i="69"/>
  <c r="AB16" i="63"/>
  <c r="Z16" i="63"/>
  <c r="AM47" i="76"/>
  <c r="AJ47" i="76"/>
  <c r="AL47" i="76"/>
  <c r="AM90" i="76"/>
  <c r="AL90" i="76"/>
  <c r="AJ90" i="76"/>
  <c r="AC89" i="69"/>
  <c r="AE89" i="69"/>
  <c r="AL126" i="76"/>
  <c r="AJ126" i="76"/>
  <c r="AM126" i="76"/>
  <c r="AF7" i="63"/>
  <c r="AH7" i="63"/>
  <c r="AI7" i="63" s="1"/>
  <c r="AE101" i="69"/>
  <c r="AC101" i="69"/>
  <c r="AM35" i="76"/>
  <c r="AJ35" i="76"/>
  <c r="AL35" i="76"/>
  <c r="AF20" i="69"/>
  <c r="AH20" i="69"/>
  <c r="AI20" i="69" s="1"/>
  <c r="AE75" i="69"/>
  <c r="AC75" i="69"/>
  <c r="AP39" i="76"/>
  <c r="AN39" i="76"/>
  <c r="AQ39" i="76"/>
  <c r="AF131" i="69"/>
  <c r="AH131" i="69"/>
  <c r="AI131" i="69" s="1"/>
  <c r="AB44" i="63"/>
  <c r="Z44" i="63"/>
  <c r="W109" i="69"/>
  <c r="Y109" i="69"/>
  <c r="AP128" i="76"/>
  <c r="AN128" i="76"/>
  <c r="AQ128" i="76"/>
  <c r="AR128" i="76" s="1"/>
  <c r="AF140" i="63"/>
  <c r="AH140" i="63"/>
  <c r="AI140" i="63" s="1"/>
  <c r="AL18" i="76"/>
  <c r="AM18" i="76"/>
  <c r="AJ18" i="76"/>
  <c r="W85" i="69"/>
  <c r="Y85" i="69"/>
  <c r="AC192" i="69"/>
  <c r="AE192" i="69"/>
  <c r="AE159" i="63"/>
  <c r="AC159" i="63"/>
  <c r="AN62" i="76"/>
  <c r="AP62" i="76"/>
  <c r="AQ62" i="76"/>
  <c r="AN163" i="76"/>
  <c r="AP163" i="76"/>
  <c r="AQ163" i="76"/>
  <c r="AR163" i="76" s="1"/>
  <c r="Z99" i="69"/>
  <c r="AB99" i="69"/>
  <c r="AJ69" i="76"/>
  <c r="AM69" i="76"/>
  <c r="AL69" i="76"/>
  <c r="AI229" i="76"/>
  <c r="AF229" i="76"/>
  <c r="AC23" i="69"/>
  <c r="AE23" i="69"/>
  <c r="AF168" i="70"/>
  <c r="AI168" i="70"/>
  <c r="Z26" i="69"/>
  <c r="AB26" i="69"/>
  <c r="AC90" i="69"/>
  <c r="AE90" i="69"/>
  <c r="AM120" i="76"/>
  <c r="AJ120" i="76"/>
  <c r="AL120" i="76"/>
  <c r="Y132" i="63"/>
  <c r="W132" i="63"/>
  <c r="AF196" i="69"/>
  <c r="AH196" i="69"/>
  <c r="AI196" i="69" s="1"/>
  <c r="AQ27" i="70"/>
  <c r="AP27" i="70"/>
  <c r="AN27" i="70"/>
  <c r="BA27" i="70" s="1"/>
  <c r="AP28" i="76"/>
  <c r="AQ28" i="76"/>
  <c r="AR28" i="76" s="1"/>
  <c r="AN28" i="76"/>
  <c r="AL74" i="76"/>
  <c r="AJ74" i="76"/>
  <c r="AM74" i="76"/>
  <c r="AM116" i="76"/>
  <c r="AL116" i="76"/>
  <c r="AJ116" i="76"/>
  <c r="AB167" i="69"/>
  <c r="Z167" i="69"/>
  <c r="AP56" i="70"/>
  <c r="AN56" i="70"/>
  <c r="AQ56" i="70"/>
  <c r="AP19" i="70"/>
  <c r="AN19" i="70"/>
  <c r="BA19" i="70" s="1"/>
  <c r="AQ19" i="70"/>
  <c r="AM57" i="76"/>
  <c r="AJ57" i="76"/>
  <c r="AM219" i="70"/>
  <c r="AJ219" i="70"/>
  <c r="AC37" i="69"/>
  <c r="AE37" i="69"/>
  <c r="AM162" i="76"/>
  <c r="AL162" i="76"/>
  <c r="AJ162" i="76"/>
  <c r="AI138" i="70"/>
  <c r="AF138" i="70"/>
  <c r="AP25" i="70"/>
  <c r="AN25" i="70"/>
  <c r="AQ25" i="70"/>
  <c r="AR37" i="70"/>
  <c r="BC37" i="70"/>
  <c r="BE37" i="70" s="1"/>
  <c r="AR20" i="70"/>
  <c r="BC20" i="70"/>
  <c r="BE20" i="70" s="1"/>
  <c r="AI122" i="70"/>
  <c r="AF122" i="70"/>
  <c r="AI190" i="70"/>
  <c r="AF190" i="70"/>
  <c r="AJ135" i="70"/>
  <c r="AM135" i="70"/>
  <c r="AC162" i="63"/>
  <c r="AE162" i="63"/>
  <c r="AC57" i="69"/>
  <c r="AE57" i="69"/>
  <c r="AF22" i="63"/>
  <c r="AH22" i="63"/>
  <c r="AI22" i="63" s="1"/>
  <c r="AH18" i="70"/>
  <c r="AI18" i="70"/>
  <c r="AF18" i="70"/>
  <c r="AY18" i="70" s="1"/>
  <c r="AJ13" i="76"/>
  <c r="AL13" i="76"/>
  <c r="AM13" i="76"/>
  <c r="AJ70" i="76"/>
  <c r="AL70" i="76"/>
  <c r="AM70" i="76"/>
  <c r="Y100" i="63"/>
  <c r="W100" i="63"/>
  <c r="AQ44" i="70"/>
  <c r="AP44" i="70"/>
  <c r="AN44" i="70"/>
  <c r="BA44" i="70" s="1"/>
  <c r="AQ293" i="76"/>
  <c r="AR293" i="76" s="1"/>
  <c r="AN293" i="76"/>
  <c r="AF123" i="63"/>
  <c r="AH123" i="63"/>
  <c r="AI123" i="63" s="1"/>
  <c r="AP173" i="76"/>
  <c r="AQ173" i="76"/>
  <c r="AR173" i="76" s="1"/>
  <c r="AN173" i="76"/>
  <c r="AC12" i="69"/>
  <c r="AE12" i="69"/>
  <c r="AJ109" i="76"/>
  <c r="AL109" i="76"/>
  <c r="AM109" i="76"/>
  <c r="Z130" i="63"/>
  <c r="AB130" i="63"/>
  <c r="AB49" i="63"/>
  <c r="Z49" i="63"/>
  <c r="BC77" i="76"/>
  <c r="BD77" i="76" s="1"/>
  <c r="AR77" i="76"/>
  <c r="AJ233" i="70"/>
  <c r="AM233" i="70"/>
  <c r="AL136" i="76"/>
  <c r="AM136" i="76"/>
  <c r="AJ136" i="76"/>
  <c r="AL10" i="76"/>
  <c r="AJ10" i="76"/>
  <c r="AE34" i="69"/>
  <c r="AC34" i="69"/>
  <c r="AL24" i="76"/>
  <c r="AJ24" i="76"/>
  <c r="AM24" i="76"/>
  <c r="AJ29" i="76"/>
  <c r="AM29" i="76"/>
  <c r="AL29" i="76"/>
  <c r="AF143" i="63"/>
  <c r="AH143" i="63"/>
  <c r="AI143" i="63" s="1"/>
  <c r="AH35" i="63"/>
  <c r="AI35" i="63" s="1"/>
  <c r="AF35" i="63"/>
  <c r="AL25" i="76"/>
  <c r="AM25" i="76"/>
  <c r="AJ25" i="76"/>
  <c r="AM166" i="70"/>
  <c r="AJ166" i="70"/>
  <c r="AN42" i="70"/>
  <c r="BA42" i="70" s="1"/>
  <c r="AQ42" i="70"/>
  <c r="AP42" i="70"/>
  <c r="AE173" i="69"/>
  <c r="AC173" i="69"/>
  <c r="AF22" i="70"/>
  <c r="AH22" i="70"/>
  <c r="AI22" i="70"/>
  <c r="AE83" i="69"/>
  <c r="AC83" i="69"/>
  <c r="Z48" i="63"/>
  <c r="AB48" i="63"/>
  <c r="AL43" i="76"/>
  <c r="AJ43" i="76"/>
  <c r="AM43" i="76"/>
  <c r="AH36" i="69"/>
  <c r="AI36" i="69" s="1"/>
  <c r="AF36" i="69"/>
  <c r="AC50" i="63"/>
  <c r="AE50" i="63"/>
  <c r="AQ66" i="70"/>
  <c r="AP66" i="70"/>
  <c r="AN66" i="70"/>
  <c r="BA66" i="70" s="1"/>
  <c r="W78" i="69"/>
  <c r="Y78" i="69"/>
  <c r="AQ16" i="76"/>
  <c r="AP16" i="76"/>
  <c r="AN16" i="76"/>
  <c r="AL132" i="76"/>
  <c r="AJ132" i="76"/>
  <c r="AM132" i="76"/>
  <c r="AH150" i="69"/>
  <c r="AI150" i="69" s="1"/>
  <c r="AF150" i="69"/>
  <c r="AP165" i="76"/>
  <c r="AQ165" i="76"/>
  <c r="AR165" i="76" s="1"/>
  <c r="AN165" i="76"/>
  <c r="AP176" i="76"/>
  <c r="AQ176" i="76"/>
  <c r="AR176" i="76" s="1"/>
  <c r="AN176" i="76"/>
  <c r="AH134" i="63"/>
  <c r="AI134" i="63" s="1"/>
  <c r="AF134" i="63"/>
  <c r="AJ279" i="76"/>
  <c r="AM279" i="76"/>
  <c r="AE147" i="69"/>
  <c r="AC147" i="69"/>
  <c r="AC6" i="63"/>
  <c r="AE6" i="63"/>
  <c r="AM208" i="70"/>
  <c r="AJ208" i="70"/>
  <c r="AL58" i="70"/>
  <c r="AM58" i="70"/>
  <c r="AJ58" i="70"/>
  <c r="AZ58" i="70" s="1"/>
  <c r="AF228" i="76"/>
  <c r="AI228" i="76"/>
  <c r="AJ118" i="76"/>
  <c r="AM118" i="76"/>
  <c r="AL118" i="76"/>
  <c r="AI323" i="76"/>
  <c r="AF323" i="76"/>
  <c r="AQ200" i="76"/>
  <c r="AR200" i="76" s="1"/>
  <c r="AN200" i="76"/>
  <c r="W48" i="69"/>
  <c r="Y48" i="69"/>
  <c r="AM44" i="76"/>
  <c r="AJ44" i="76"/>
  <c r="AL44" i="76"/>
  <c r="AB43" i="63"/>
  <c r="Z43" i="63"/>
  <c r="AJ19" i="76"/>
  <c r="AM19" i="76"/>
  <c r="AL19" i="76"/>
  <c r="AL23" i="76"/>
  <c r="AM23" i="76"/>
  <c r="AJ23" i="76"/>
  <c r="AR96" i="76"/>
  <c r="BC96" i="76"/>
  <c r="BD96" i="76" s="1"/>
  <c r="W20" i="63"/>
  <c r="Y20" i="63"/>
  <c r="Y168" i="69"/>
  <c r="W168" i="69"/>
  <c r="AP32" i="76"/>
  <c r="AQ32" i="76"/>
  <c r="AR32" i="76" s="1"/>
  <c r="AN32" i="76"/>
  <c r="AJ225" i="76"/>
  <c r="AM225" i="76"/>
  <c r="AE80" i="63"/>
  <c r="AC80" i="63"/>
  <c r="AC130" i="69"/>
  <c r="AE130" i="69"/>
  <c r="AN62" i="70"/>
  <c r="BA62" i="70" s="1"/>
  <c r="AQ62" i="70"/>
  <c r="AP62" i="70"/>
  <c r="Z12" i="63"/>
  <c r="AB12" i="63"/>
  <c r="Y124" i="63"/>
  <c r="W124" i="63"/>
  <c r="AP49" i="76"/>
  <c r="AQ49" i="76"/>
  <c r="AR49" i="76" s="1"/>
  <c r="AN49" i="76"/>
  <c r="AE146" i="63"/>
  <c r="AC146" i="63"/>
  <c r="AF251" i="76"/>
  <c r="AI251" i="76"/>
  <c r="Y176" i="63"/>
  <c r="W176" i="63"/>
  <c r="AP26" i="76"/>
  <c r="AN26" i="76"/>
  <c r="AQ26" i="76"/>
  <c r="AR26" i="76" s="1"/>
  <c r="AL88" i="76"/>
  <c r="AM88" i="76"/>
  <c r="AJ88" i="76"/>
  <c r="AI187" i="70"/>
  <c r="AF187" i="70"/>
  <c r="AH94" i="63"/>
  <c r="AI94" i="63" s="1"/>
  <c r="AF94" i="63"/>
  <c r="AI46" i="70"/>
  <c r="AF46" i="70"/>
  <c r="AY46" i="70" s="1"/>
  <c r="AH46" i="70"/>
  <c r="AC111" i="69"/>
  <c r="AE111" i="69"/>
  <c r="AL100" i="76"/>
  <c r="AM100" i="76"/>
  <c r="AJ100" i="76"/>
  <c r="AM27" i="76"/>
  <c r="AL27" i="76"/>
  <c r="AJ27" i="76"/>
  <c r="AQ280" i="76"/>
  <c r="AR280" i="76" s="1"/>
  <c r="AN280" i="76"/>
  <c r="AI265" i="76"/>
  <c r="AF265" i="76"/>
  <c r="AM45" i="76"/>
  <c r="AL45" i="76"/>
  <c r="AJ45" i="76"/>
  <c r="AP36" i="70"/>
  <c r="AN36" i="70"/>
  <c r="AQ36" i="70"/>
  <c r="AM80" i="76"/>
  <c r="AJ80" i="76"/>
  <c r="AL51" i="76"/>
  <c r="AM51" i="76"/>
  <c r="AJ51" i="76"/>
  <c r="AL61" i="76"/>
  <c r="AM61" i="76"/>
  <c r="AJ61" i="76"/>
  <c r="AE126" i="63"/>
  <c r="AC126" i="63"/>
  <c r="AH158" i="69"/>
  <c r="AI158" i="69" s="1"/>
  <c r="AF158" i="69"/>
  <c r="AF283" i="76"/>
  <c r="AI283" i="76"/>
  <c r="AM305" i="76"/>
  <c r="AJ305" i="76"/>
  <c r="AJ68" i="76"/>
  <c r="AL68" i="76"/>
  <c r="AM68" i="76"/>
  <c r="AM41" i="76"/>
  <c r="AL41" i="76"/>
  <c r="AJ41" i="76"/>
  <c r="AC113" i="63"/>
  <c r="AE113" i="63"/>
  <c r="AE154" i="69"/>
  <c r="AC154" i="69"/>
  <c r="AL76" i="70"/>
  <c r="AM76" i="70"/>
  <c r="AJ76" i="70"/>
  <c r="AZ76" i="70" s="1"/>
  <c r="BC30" i="70"/>
  <c r="BE30" i="70" s="1"/>
  <c r="AR30" i="70"/>
  <c r="AN55" i="70"/>
  <c r="BA55" i="70" s="1"/>
  <c r="AQ55" i="70"/>
  <c r="AP55" i="70"/>
  <c r="AM94" i="76"/>
  <c r="AL94" i="76"/>
  <c r="AJ94" i="76"/>
  <c r="AM50" i="70"/>
  <c r="AJ50" i="70"/>
  <c r="AL50" i="70"/>
  <c r="AF72" i="69"/>
  <c r="AH72" i="69"/>
  <c r="AI72" i="69" s="1"/>
  <c r="AN33" i="70"/>
  <c r="AQ33" i="70"/>
  <c r="Z46" i="63"/>
  <c r="AB46" i="63"/>
  <c r="AJ130" i="76"/>
  <c r="AL130" i="76"/>
  <c r="AM130" i="76"/>
  <c r="AP41" i="70"/>
  <c r="AQ41" i="70"/>
  <c r="AN41" i="70"/>
  <c r="BA41" i="70" s="1"/>
  <c r="AP30" i="76"/>
  <c r="AQ30" i="76"/>
  <c r="AR30" i="76" s="1"/>
  <c r="AN30" i="76"/>
  <c r="AI134" i="70"/>
  <c r="AF134" i="70"/>
  <c r="AP49" i="70"/>
  <c r="AQ49" i="70"/>
  <c r="AN49" i="70"/>
  <c r="AM71" i="76"/>
  <c r="AL71" i="76"/>
  <c r="AJ71" i="76"/>
  <c r="AM195" i="76"/>
  <c r="AJ195" i="76"/>
  <c r="AL195" i="76"/>
  <c r="AJ179" i="76"/>
  <c r="AM179" i="76"/>
  <c r="AL179" i="76"/>
  <c r="AN115" i="76"/>
  <c r="AP115" i="76"/>
  <c r="AQ115" i="76"/>
  <c r="AR115" i="76" s="1"/>
  <c r="AN242" i="76"/>
  <c r="AQ242" i="76"/>
  <c r="AR242" i="76" s="1"/>
  <c r="AF97" i="63"/>
  <c r="AH97" i="63"/>
  <c r="AI97" i="63" s="1"/>
  <c r="AQ87" i="76"/>
  <c r="AP87" i="76"/>
  <c r="AN87" i="76"/>
  <c r="AQ226" i="70"/>
  <c r="AR226" i="70" s="1"/>
  <c r="AN226" i="70"/>
  <c r="AN26" i="70"/>
  <c r="BA26" i="70" s="1"/>
  <c r="AP26" i="70"/>
  <c r="AQ26" i="70"/>
  <c r="AB108" i="63"/>
  <c r="Z108" i="63"/>
  <c r="AL131" i="76"/>
  <c r="AJ131" i="76"/>
  <c r="AI317" i="76"/>
  <c r="AF317" i="76"/>
  <c r="AJ73" i="76"/>
  <c r="AL73" i="76"/>
  <c r="AM73" i="76"/>
  <c r="AC139" i="63"/>
  <c r="AE139" i="63"/>
  <c r="AQ222" i="70"/>
  <c r="AR222" i="70" s="1"/>
  <c r="AN222" i="70"/>
  <c r="AI146" i="70"/>
  <c r="AF146" i="70"/>
  <c r="AJ79" i="76"/>
  <c r="AM79" i="76"/>
  <c r="AL79" i="76"/>
  <c r="AJ53" i="76"/>
  <c r="AM53" i="76"/>
  <c r="AL53" i="76"/>
  <c r="AI335" i="76"/>
  <c r="AF335" i="76"/>
  <c r="AC92" i="69"/>
  <c r="AE92" i="69"/>
  <c r="AQ67" i="76"/>
  <c r="AR67" i="76" s="1"/>
  <c r="AN67" i="76"/>
  <c r="AP67" i="76"/>
  <c r="AB36" i="63"/>
  <c r="Z36" i="63"/>
  <c r="AL103" i="76"/>
  <c r="AJ103" i="76"/>
  <c r="AM103" i="76"/>
  <c r="AB96" i="63"/>
  <c r="Z96" i="63"/>
  <c r="AI291" i="76"/>
  <c r="AF291" i="76"/>
  <c r="AM70" i="70"/>
  <c r="AL70" i="70"/>
  <c r="AJ70" i="70"/>
  <c r="AC114" i="69"/>
  <c r="AE114" i="69"/>
  <c r="Y158" i="63"/>
  <c r="W158" i="63"/>
  <c r="AE171" i="63"/>
  <c r="AC171" i="63"/>
  <c r="AP121" i="76"/>
  <c r="AN121" i="76"/>
  <c r="AQ121" i="76"/>
  <c r="AR121" i="76" s="1"/>
  <c r="AJ47" i="70"/>
  <c r="AM47" i="70"/>
  <c r="AL47" i="70"/>
  <c r="AQ188" i="76"/>
  <c r="AR188" i="76" s="1"/>
  <c r="AP188" i="76"/>
  <c r="AN188" i="76"/>
  <c r="AE179" i="69"/>
  <c r="AC179" i="69"/>
  <c r="AN48" i="76"/>
  <c r="AP48" i="76"/>
  <c r="AQ48" i="76"/>
  <c r="AH42" i="69"/>
  <c r="AI42" i="69" s="1"/>
  <c r="AF42" i="69"/>
  <c r="AF193" i="69"/>
  <c r="AH193" i="69"/>
  <c r="AI193" i="69" s="1"/>
  <c r="AH170" i="63"/>
  <c r="AI170" i="63" s="1"/>
  <c r="AF170" i="63"/>
  <c r="W30" i="69"/>
  <c r="Y30" i="69"/>
  <c r="AF102" i="76"/>
  <c r="AI102" i="76"/>
  <c r="AH102" i="76"/>
  <c r="AE74" i="63"/>
  <c r="AC74" i="63"/>
  <c r="AC127" i="69"/>
  <c r="AE127" i="69"/>
  <c r="AR17" i="70"/>
  <c r="BC17" i="70"/>
  <c r="BE17" i="70" s="1"/>
  <c r="AN107" i="76"/>
  <c r="AP107" i="76"/>
  <c r="AQ107" i="76"/>
  <c r="AR107" i="76" s="1"/>
  <c r="AM98" i="76"/>
  <c r="AL98" i="76"/>
  <c r="AJ98" i="76"/>
  <c r="AQ181" i="76"/>
  <c r="AR181" i="76" s="1"/>
  <c r="AP181" i="76"/>
  <c r="AN181" i="76"/>
  <c r="AI228" i="70"/>
  <c r="AF228" i="70"/>
  <c r="AC190" i="69"/>
  <c r="AE190" i="69"/>
  <c r="AL58" i="76"/>
  <c r="AM58" i="76"/>
  <c r="AJ58" i="76"/>
  <c r="AL113" i="76"/>
  <c r="AJ113" i="76"/>
  <c r="AM113" i="76"/>
  <c r="AF197" i="70"/>
  <c r="AI197" i="70"/>
  <c r="AE120" i="69"/>
  <c r="AC120" i="69"/>
  <c r="AJ124" i="76"/>
  <c r="AL124" i="76"/>
  <c r="AM124" i="76"/>
  <c r="AQ209" i="70"/>
  <c r="AR209" i="70" s="1"/>
  <c r="AN209" i="70"/>
  <c r="BC28" i="70"/>
  <c r="BE28" i="70" s="1"/>
  <c r="AR28" i="70"/>
  <c r="AH178" i="69"/>
  <c r="AI178" i="69" s="1"/>
  <c r="AF178" i="69"/>
  <c r="AL104" i="76"/>
  <c r="AJ104" i="76"/>
  <c r="AM104" i="76"/>
  <c r="AJ304" i="76"/>
  <c r="AM304" i="76"/>
  <c r="AP17" i="76"/>
  <c r="AQ17" i="76"/>
  <c r="AN17" i="76"/>
  <c r="AL52" i="76"/>
  <c r="AM52" i="76"/>
  <c r="AJ52" i="76"/>
  <c r="Z195" i="69"/>
  <c r="AB195" i="69"/>
  <c r="AL169" i="76"/>
  <c r="AM169" i="76"/>
  <c r="AJ169" i="76"/>
  <c r="AI129" i="70"/>
  <c r="AF129" i="70"/>
  <c r="Y95" i="69"/>
  <c r="W95" i="69"/>
  <c r="AC22" i="69"/>
  <c r="AE22" i="69"/>
  <c r="AC21" i="63"/>
  <c r="AE21" i="63"/>
  <c r="AL164" i="76"/>
  <c r="AJ164" i="76"/>
  <c r="AM164" i="76"/>
  <c r="AL180" i="76"/>
  <c r="AJ180" i="76"/>
  <c r="AM180" i="76"/>
  <c r="AL78" i="76"/>
  <c r="AM78" i="76"/>
  <c r="AJ78" i="76"/>
  <c r="AJ292" i="76"/>
  <c r="AM292" i="76"/>
  <c r="AM184" i="76"/>
  <c r="AL184" i="76"/>
  <c r="AJ184" i="76"/>
  <c r="AQ246" i="76"/>
  <c r="AR246" i="76" s="1"/>
  <c r="AN246" i="76"/>
  <c r="AQ171" i="76"/>
  <c r="AR171" i="76" s="1"/>
  <c r="AN171" i="76"/>
  <c r="AP171" i="76"/>
  <c r="AQ222" i="76"/>
  <c r="AR222" i="76" s="1"/>
  <c r="AN222" i="76"/>
  <c r="AB70" i="63"/>
  <c r="Z70" i="63"/>
  <c r="AQ202" i="70"/>
  <c r="AR202" i="70" s="1"/>
  <c r="AN202" i="70"/>
  <c r="W178" i="63"/>
  <c r="Y178" i="63"/>
  <c r="AB51" i="69"/>
  <c r="Z51" i="69"/>
  <c r="AH169" i="63"/>
  <c r="AI169" i="63" s="1"/>
  <c r="AF169" i="63"/>
  <c r="AC164" i="63"/>
  <c r="AE164" i="63"/>
  <c r="AC28" i="63"/>
  <c r="AE28" i="63"/>
  <c r="AL83" i="76"/>
  <c r="AJ83" i="76"/>
  <c r="AM83" i="76"/>
  <c r="AN175" i="76"/>
  <c r="AQ175" i="76"/>
  <c r="AR175" i="76" s="1"/>
  <c r="AP175" i="76"/>
  <c r="AB45" i="63"/>
  <c r="Z45" i="63"/>
  <c r="AC105" i="69"/>
  <c r="AE105" i="69"/>
  <c r="AC92" i="63"/>
  <c r="AE92" i="63"/>
  <c r="AF176" i="69"/>
  <c r="AH176" i="69"/>
  <c r="AI176" i="69" s="1"/>
  <c r="AE54" i="69"/>
  <c r="AC54" i="69"/>
  <c r="W117" i="63"/>
  <c r="Y117" i="63"/>
  <c r="AM78" i="70"/>
  <c r="AJ78" i="70"/>
  <c r="AL78" i="70"/>
  <c r="AQ56" i="76"/>
  <c r="AN56" i="76"/>
  <c r="AI108" i="70"/>
  <c r="AF108" i="70"/>
  <c r="Z14" i="63"/>
  <c r="AB14" i="63"/>
  <c r="AC141" i="69"/>
  <c r="AE141" i="69"/>
  <c r="AN161" i="70"/>
  <c r="AQ161" i="70"/>
  <c r="AR161" i="70" s="1"/>
  <c r="W104" i="63"/>
  <c r="Y104" i="63"/>
  <c r="AE156" i="69"/>
  <c r="AC156" i="69"/>
  <c r="AP58" i="76" l="1"/>
  <c r="AQ58" i="76"/>
  <c r="AN58" i="76"/>
  <c r="AB30" i="69"/>
  <c r="Z30" i="69"/>
  <c r="AE14" i="63"/>
  <c r="AC14" i="63"/>
  <c r="AN83" i="76"/>
  <c r="AP83" i="76"/>
  <c r="AQ83" i="76"/>
  <c r="AR83" i="76" s="1"/>
  <c r="AE70" i="63"/>
  <c r="AC70" i="63"/>
  <c r="AP180" i="76"/>
  <c r="AN180" i="76"/>
  <c r="AQ180" i="76"/>
  <c r="AR180" i="76" s="1"/>
  <c r="AF22" i="69"/>
  <c r="AH22" i="69"/>
  <c r="AI22" i="69" s="1"/>
  <c r="AH127" i="69"/>
  <c r="AI127" i="69" s="1"/>
  <c r="AF127" i="69"/>
  <c r="AB158" i="63"/>
  <c r="Z158" i="63"/>
  <c r="AH156" i="69"/>
  <c r="AI156" i="69" s="1"/>
  <c r="AF156" i="69"/>
  <c r="Z117" i="63"/>
  <c r="AB117" i="63"/>
  <c r="AF105" i="69"/>
  <c r="AH105" i="69"/>
  <c r="AI105" i="69" s="1"/>
  <c r="AC195" i="69"/>
  <c r="AE195" i="69"/>
  <c r="AQ304" i="76"/>
  <c r="AR304" i="76" s="1"/>
  <c r="AN304" i="76"/>
  <c r="AJ197" i="70"/>
  <c r="AM197" i="70"/>
  <c r="AF190" i="69"/>
  <c r="AH190" i="69"/>
  <c r="AI190" i="69" s="1"/>
  <c r="AF114" i="69"/>
  <c r="AH114" i="69"/>
  <c r="AI114" i="69" s="1"/>
  <c r="AC96" i="63"/>
  <c r="AE96" i="63"/>
  <c r="AC46" i="63"/>
  <c r="AE46" i="63"/>
  <c r="AQ50" i="70"/>
  <c r="AP50" i="70"/>
  <c r="AN50" i="70"/>
  <c r="AM283" i="76"/>
  <c r="AJ283" i="76"/>
  <c r="AP88" i="76"/>
  <c r="AQ88" i="76"/>
  <c r="AR88" i="76" s="1"/>
  <c r="AN88" i="76"/>
  <c r="AE12" i="63"/>
  <c r="AC12" i="63"/>
  <c r="AF80" i="63"/>
  <c r="AH80" i="63"/>
  <c r="AI80" i="63" s="1"/>
  <c r="AB20" i="63"/>
  <c r="Z20" i="63"/>
  <c r="AN19" i="76"/>
  <c r="AP19" i="76"/>
  <c r="AQ19" i="76"/>
  <c r="AR19" i="76" s="1"/>
  <c r="AJ228" i="76"/>
  <c r="AM228" i="76"/>
  <c r="AQ25" i="76"/>
  <c r="AN25" i="76"/>
  <c r="AP25" i="76"/>
  <c r="AC49" i="63"/>
  <c r="AE49" i="63"/>
  <c r="AJ122" i="70"/>
  <c r="AM122" i="70"/>
  <c r="AQ219" i="70"/>
  <c r="AR219" i="70" s="1"/>
  <c r="AN219" i="70"/>
  <c r="AE26" i="69"/>
  <c r="AC26" i="69"/>
  <c r="BC62" i="76"/>
  <c r="BD62" i="76" s="1"/>
  <c r="AR62" i="76"/>
  <c r="AP35" i="76"/>
  <c r="AN35" i="76"/>
  <c r="AQ35" i="76"/>
  <c r="AF89" i="69"/>
  <c r="AH89" i="69"/>
  <c r="AI89" i="69" s="1"/>
  <c r="AQ234" i="70"/>
  <c r="AR234" i="70" s="1"/>
  <c r="AN234" i="70"/>
  <c r="AN105" i="76"/>
  <c r="AQ105" i="76"/>
  <c r="AP105" i="76"/>
  <c r="AB78" i="63"/>
  <c r="Z78" i="63"/>
  <c r="AE75" i="63"/>
  <c r="AC75" i="63"/>
  <c r="AM154" i="70"/>
  <c r="AJ154" i="70"/>
  <c r="AR20" i="76"/>
  <c r="BC20" i="76"/>
  <c r="BD20" i="76" s="1"/>
  <c r="AJ145" i="70"/>
  <c r="AM145" i="70"/>
  <c r="AP64" i="76"/>
  <c r="AN64" i="76"/>
  <c r="AQ64" i="76"/>
  <c r="Z98" i="63"/>
  <c r="AB98" i="63"/>
  <c r="AR67" i="70"/>
  <c r="BC67" i="70"/>
  <c r="BE67" i="70" s="1"/>
  <c r="AH65" i="63"/>
  <c r="AI65" i="63" s="1"/>
  <c r="AF65" i="63"/>
  <c r="AJ136" i="70"/>
  <c r="AM136" i="70"/>
  <c r="AN103" i="76"/>
  <c r="AP103" i="76"/>
  <c r="AQ103" i="76"/>
  <c r="AP73" i="76"/>
  <c r="AN73" i="76"/>
  <c r="AQ73" i="76"/>
  <c r="AC108" i="63"/>
  <c r="AE108" i="63"/>
  <c r="AR87" i="76"/>
  <c r="BC87" i="76"/>
  <c r="BD87" i="76" s="1"/>
  <c r="AN71" i="76"/>
  <c r="AQ71" i="76"/>
  <c r="AP71" i="76"/>
  <c r="AQ225" i="76"/>
  <c r="AR225" i="76" s="1"/>
  <c r="AN225" i="76"/>
  <c r="BC66" i="70"/>
  <c r="BE66" i="70" s="1"/>
  <c r="AR66" i="70"/>
  <c r="AE48" i="63"/>
  <c r="AC48" i="63"/>
  <c r="AH173" i="69"/>
  <c r="AI173" i="69" s="1"/>
  <c r="AF173" i="69"/>
  <c r="AQ24" i="76"/>
  <c r="AN24" i="76"/>
  <c r="AP24" i="76"/>
  <c r="AP136" i="76"/>
  <c r="AQ136" i="76"/>
  <c r="AR136" i="76" s="1"/>
  <c r="AN136" i="76"/>
  <c r="AE130" i="63"/>
  <c r="AC130" i="63"/>
  <c r="AR44" i="70"/>
  <c r="BC44" i="70"/>
  <c r="BE44" i="70" s="1"/>
  <c r="AH162" i="63"/>
  <c r="AI162" i="63" s="1"/>
  <c r="AF162" i="63"/>
  <c r="AM138" i="70"/>
  <c r="AJ138" i="70"/>
  <c r="AP69" i="76"/>
  <c r="AN69" i="76"/>
  <c r="AQ69" i="76"/>
  <c r="AB109" i="69"/>
  <c r="Z109" i="69"/>
  <c r="AC16" i="63"/>
  <c r="AE16" i="63"/>
  <c r="AR69" i="70"/>
  <c r="BC69" i="70"/>
  <c r="BE69" i="70" s="1"/>
  <c r="AB44" i="69"/>
  <c r="Z44" i="69"/>
  <c r="AF77" i="63"/>
  <c r="AH77" i="63"/>
  <c r="AI77" i="63" s="1"/>
  <c r="AN10" i="70"/>
  <c r="AQ10" i="70"/>
  <c r="AR10" i="70" s="1"/>
  <c r="AF172" i="69"/>
  <c r="AH172" i="69"/>
  <c r="AI172" i="69" s="1"/>
  <c r="AQ59" i="76"/>
  <c r="AR59" i="76" s="1"/>
  <c r="AP59" i="76"/>
  <c r="AN59" i="76"/>
  <c r="AN92" i="76"/>
  <c r="AP92" i="76"/>
  <c r="AQ92" i="76"/>
  <c r="AR92" i="76" s="1"/>
  <c r="AP95" i="76"/>
  <c r="AN95" i="76"/>
  <c r="AQ95" i="76"/>
  <c r="AR95" i="76" s="1"/>
  <c r="AM160" i="76"/>
  <c r="AL160" i="76"/>
  <c r="AJ160" i="76"/>
  <c r="AR82" i="76"/>
  <c r="BC82" i="76"/>
  <c r="BD82" i="76" s="1"/>
  <c r="Z91" i="69"/>
  <c r="AB91" i="69"/>
  <c r="AH96" i="69"/>
  <c r="AI96" i="69" s="1"/>
  <c r="AF96" i="69"/>
  <c r="BC23" i="70"/>
  <c r="BE23" i="70" s="1"/>
  <c r="AR23" i="70"/>
  <c r="BC51" i="70"/>
  <c r="BE51" i="70" s="1"/>
  <c r="AR51" i="70"/>
  <c r="AE21" i="69"/>
  <c r="AC21" i="69"/>
  <c r="AQ184" i="76"/>
  <c r="AR184" i="76" s="1"/>
  <c r="AP184" i="76"/>
  <c r="AN184" i="76"/>
  <c r="AM108" i="70"/>
  <c r="AJ108" i="70"/>
  <c r="Z95" i="69"/>
  <c r="AB95" i="69"/>
  <c r="AQ104" i="76"/>
  <c r="AR104" i="76" s="1"/>
  <c r="AP104" i="76"/>
  <c r="AN104" i="76"/>
  <c r="AN113" i="76"/>
  <c r="AQ113" i="76"/>
  <c r="AR113" i="76" s="1"/>
  <c r="AP113" i="76"/>
  <c r="AH74" i="63"/>
  <c r="AI74" i="63" s="1"/>
  <c r="AF74" i="63"/>
  <c r="AF179" i="69"/>
  <c r="AH179" i="69"/>
  <c r="AI179" i="69" s="1"/>
  <c r="BC26" i="70"/>
  <c r="BE26" i="70" s="1"/>
  <c r="AR26" i="70"/>
  <c r="AN179" i="76"/>
  <c r="AP179" i="76"/>
  <c r="AQ179" i="76"/>
  <c r="AR179" i="76" s="1"/>
  <c r="AQ41" i="76"/>
  <c r="AP41" i="76"/>
  <c r="AN41" i="76"/>
  <c r="AH50" i="63"/>
  <c r="AI50" i="63" s="1"/>
  <c r="AF50" i="63"/>
  <c r="AQ57" i="76"/>
  <c r="AN57" i="76"/>
  <c r="AC167" i="69"/>
  <c r="AE167" i="69"/>
  <c r="AB132" i="63"/>
  <c r="Z132" i="63"/>
  <c r="AM168" i="70"/>
  <c r="AJ168" i="70"/>
  <c r="AP18" i="76"/>
  <c r="AQ18" i="76"/>
  <c r="AN18" i="76"/>
  <c r="AF101" i="69"/>
  <c r="AH101" i="69"/>
  <c r="AI101" i="69" s="1"/>
  <c r="AE159" i="69"/>
  <c r="AC159" i="69"/>
  <c r="AL65" i="70"/>
  <c r="AJ65" i="70"/>
  <c r="AM65" i="70"/>
  <c r="AR36" i="76"/>
  <c r="BC36" i="76"/>
  <c r="BD36" i="76" s="1"/>
  <c r="AR24" i="70"/>
  <c r="BC24" i="70"/>
  <c r="BE24" i="70" s="1"/>
  <c r="AM193" i="76"/>
  <c r="AJ193" i="76"/>
  <c r="AM219" i="76"/>
  <c r="AJ219" i="76"/>
  <c r="Z81" i="63"/>
  <c r="AB81" i="63"/>
  <c r="AQ91" i="76"/>
  <c r="AP91" i="76"/>
  <c r="AN91" i="76"/>
  <c r="AR21" i="70"/>
  <c r="BC21" i="70"/>
  <c r="BE21" i="70" s="1"/>
  <c r="AN172" i="76"/>
  <c r="AQ172" i="76"/>
  <c r="AR172" i="76" s="1"/>
  <c r="AP172" i="76"/>
  <c r="AJ229" i="70"/>
  <c r="AM229" i="70"/>
  <c r="AQ42" i="76"/>
  <c r="AR42" i="76" s="1"/>
  <c r="AN42" i="76"/>
  <c r="AP42" i="76"/>
  <c r="AQ84" i="76"/>
  <c r="AN84" i="76"/>
  <c r="AP84" i="76"/>
  <c r="AB104" i="63"/>
  <c r="Z104" i="63"/>
  <c r="AF92" i="69"/>
  <c r="AH92" i="69"/>
  <c r="AI92" i="69" s="1"/>
  <c r="Z178" i="63"/>
  <c r="AB178" i="63"/>
  <c r="AN164" i="76"/>
  <c r="AQ164" i="76"/>
  <c r="AR164" i="76" s="1"/>
  <c r="AP164" i="76"/>
  <c r="AR33" i="70"/>
  <c r="BC33" i="70"/>
  <c r="BE33" i="70" s="1"/>
  <c r="AQ76" i="70"/>
  <c r="AP76" i="70"/>
  <c r="AN76" i="70"/>
  <c r="AQ51" i="76"/>
  <c r="AN51" i="76"/>
  <c r="AP51" i="76"/>
  <c r="AN27" i="76"/>
  <c r="AP27" i="76"/>
  <c r="AQ27" i="76"/>
  <c r="AM46" i="70"/>
  <c r="AJ46" i="70"/>
  <c r="AZ46" i="70" s="1"/>
  <c r="AL46" i="70"/>
  <c r="AF146" i="63"/>
  <c r="AH146" i="63"/>
  <c r="AI146" i="63" s="1"/>
  <c r="AH147" i="69"/>
  <c r="AI147" i="69" s="1"/>
  <c r="AF147" i="69"/>
  <c r="AF54" i="69"/>
  <c r="AH54" i="69"/>
  <c r="AI54" i="69" s="1"/>
  <c r="AC45" i="63"/>
  <c r="AE45" i="63"/>
  <c r="AN52" i="76"/>
  <c r="AP52" i="76"/>
  <c r="AQ52" i="76"/>
  <c r="AP124" i="76"/>
  <c r="AQ124" i="76"/>
  <c r="AR124" i="76" s="1"/>
  <c r="AN124" i="76"/>
  <c r="AJ228" i="70"/>
  <c r="AM228" i="70"/>
  <c r="BC49" i="70"/>
  <c r="BE49" i="70" s="1"/>
  <c r="AR49" i="70"/>
  <c r="AR41" i="70"/>
  <c r="BC41" i="70"/>
  <c r="BE41" i="70" s="1"/>
  <c r="AN94" i="76"/>
  <c r="AQ94" i="76"/>
  <c r="AR94" i="76" s="1"/>
  <c r="AP94" i="76"/>
  <c r="AN68" i="76"/>
  <c r="AQ68" i="76"/>
  <c r="AP68" i="76"/>
  <c r="AP45" i="76"/>
  <c r="AN45" i="76"/>
  <c r="AQ45" i="76"/>
  <c r="AR62" i="70"/>
  <c r="BC62" i="70"/>
  <c r="BE62" i="70" s="1"/>
  <c r="AC43" i="63"/>
  <c r="AE43" i="63"/>
  <c r="AQ58" i="70"/>
  <c r="AP58" i="70"/>
  <c r="AN58" i="70"/>
  <c r="BA58" i="70" s="1"/>
  <c r="AN279" i="76"/>
  <c r="AQ279" i="76"/>
  <c r="AR279" i="76" s="1"/>
  <c r="AR42" i="70"/>
  <c r="BC42" i="70"/>
  <c r="BE42" i="70" s="1"/>
  <c r="AN233" i="70"/>
  <c r="AQ233" i="70"/>
  <c r="AR233" i="70" s="1"/>
  <c r="AN109" i="76"/>
  <c r="AP109" i="76"/>
  <c r="AQ109" i="76"/>
  <c r="AR109" i="76" s="1"/>
  <c r="Z100" i="63"/>
  <c r="AB100" i="63"/>
  <c r="AM18" i="70"/>
  <c r="AJ18" i="70"/>
  <c r="AL18" i="70"/>
  <c r="AQ135" i="70"/>
  <c r="AR135" i="70" s="1"/>
  <c r="AN135" i="70"/>
  <c r="BC19" i="70"/>
  <c r="BE19" i="70" s="1"/>
  <c r="AR19" i="70"/>
  <c r="AC99" i="69"/>
  <c r="AE99" i="69"/>
  <c r="AH75" i="69"/>
  <c r="AI75" i="69" s="1"/>
  <c r="AF75" i="69"/>
  <c r="AQ101" i="76"/>
  <c r="AN101" i="76"/>
  <c r="AP101" i="76"/>
  <c r="AN310" i="76"/>
  <c r="AQ310" i="76"/>
  <c r="AR310" i="76" s="1"/>
  <c r="AR38" i="76"/>
  <c r="BC38" i="76"/>
  <c r="BD38" i="76" s="1"/>
  <c r="AP89" i="76"/>
  <c r="AN89" i="76"/>
  <c r="AQ89" i="76"/>
  <c r="AQ230" i="70"/>
  <c r="AR230" i="70" s="1"/>
  <c r="AN230" i="70"/>
  <c r="AJ252" i="76"/>
  <c r="AM252" i="76"/>
  <c r="AJ123" i="70"/>
  <c r="AM123" i="70"/>
  <c r="AR63" i="70"/>
  <c r="BC63" i="70"/>
  <c r="BE63" i="70" s="1"/>
  <c r="AF182" i="69"/>
  <c r="AH182" i="69"/>
  <c r="AI182" i="69" s="1"/>
  <c r="AB180" i="63"/>
  <c r="Z180" i="63"/>
  <c r="AE51" i="69"/>
  <c r="AC51" i="69"/>
  <c r="AN98" i="76"/>
  <c r="AP98" i="76"/>
  <c r="AQ98" i="76"/>
  <c r="AR98" i="76" s="1"/>
  <c r="AQ79" i="76"/>
  <c r="AR79" i="76" s="1"/>
  <c r="AP79" i="76"/>
  <c r="AN79" i="76"/>
  <c r="AH28" i="63"/>
  <c r="AI28" i="63" s="1"/>
  <c r="AF28" i="63"/>
  <c r="AQ292" i="76"/>
  <c r="AR292" i="76" s="1"/>
  <c r="AN292" i="76"/>
  <c r="AR56" i="76"/>
  <c r="BC56" i="76"/>
  <c r="BD56" i="76" s="1"/>
  <c r="AH164" i="63"/>
  <c r="AI164" i="63" s="1"/>
  <c r="AF164" i="63"/>
  <c r="AJ129" i="70"/>
  <c r="AM129" i="70"/>
  <c r="AJ102" i="76"/>
  <c r="AM102" i="76"/>
  <c r="AL102" i="76"/>
  <c r="AQ70" i="70"/>
  <c r="AP70" i="70"/>
  <c r="AN70" i="70"/>
  <c r="BA70" i="70" s="1"/>
  <c r="AM335" i="76"/>
  <c r="AJ335" i="76"/>
  <c r="AJ146" i="70"/>
  <c r="AM146" i="70"/>
  <c r="AQ100" i="76"/>
  <c r="AN100" i="76"/>
  <c r="AP100" i="76"/>
  <c r="AJ323" i="76"/>
  <c r="AM323" i="76"/>
  <c r="AR16" i="76"/>
  <c r="BC16" i="76"/>
  <c r="BD16" i="76" s="1"/>
  <c r="AH83" i="69"/>
  <c r="AI83" i="69" s="1"/>
  <c r="AF83" i="69"/>
  <c r="AN70" i="76"/>
  <c r="AP70" i="76"/>
  <c r="AQ70" i="76"/>
  <c r="AP162" i="76"/>
  <c r="AQ162" i="76"/>
  <c r="AR162" i="76" s="1"/>
  <c r="AN162" i="76"/>
  <c r="AF23" i="69"/>
  <c r="AH23" i="69"/>
  <c r="AI23" i="69" s="1"/>
  <c r="AH159" i="63"/>
  <c r="AI159" i="63" s="1"/>
  <c r="AF159" i="63"/>
  <c r="AE44" i="63"/>
  <c r="AC44" i="63"/>
  <c r="AQ90" i="76"/>
  <c r="AP90" i="76"/>
  <c r="AN90" i="76"/>
  <c r="AB115" i="69"/>
  <c r="Z115" i="69"/>
  <c r="AJ55" i="76"/>
  <c r="AM55" i="76"/>
  <c r="AH136" i="69"/>
  <c r="AI136" i="69" s="1"/>
  <c r="AF136" i="69"/>
  <c r="AM199" i="70"/>
  <c r="AJ199" i="70"/>
  <c r="AJ132" i="70"/>
  <c r="AM132" i="70"/>
  <c r="AN161" i="76"/>
  <c r="AP161" i="76"/>
  <c r="AQ161" i="76"/>
  <c r="AR161" i="76" s="1"/>
  <c r="AC121" i="63"/>
  <c r="AE121" i="63"/>
  <c r="AQ46" i="76"/>
  <c r="AR46" i="76" s="1"/>
  <c r="AP46" i="76"/>
  <c r="AN46" i="76"/>
  <c r="AF171" i="63"/>
  <c r="AH171" i="63"/>
  <c r="AI171" i="63" s="1"/>
  <c r="AE36" i="63"/>
  <c r="AC36" i="63"/>
  <c r="AJ317" i="76"/>
  <c r="AM317" i="76"/>
  <c r="AP130" i="76"/>
  <c r="AN130" i="76"/>
  <c r="AQ130" i="76"/>
  <c r="AR55" i="70"/>
  <c r="BC55" i="70"/>
  <c r="BE55" i="70" s="1"/>
  <c r="AH154" i="69"/>
  <c r="AI154" i="69" s="1"/>
  <c r="AF154" i="69"/>
  <c r="AH126" i="63"/>
  <c r="AI126" i="63" s="1"/>
  <c r="AF126" i="63"/>
  <c r="AN80" i="76"/>
  <c r="AQ80" i="76"/>
  <c r="AM265" i="76"/>
  <c r="AJ265" i="76"/>
  <c r="AH130" i="69"/>
  <c r="AI130" i="69" s="1"/>
  <c r="AF130" i="69"/>
  <c r="AP23" i="76"/>
  <c r="AQ23" i="76"/>
  <c r="AN23" i="76"/>
  <c r="AB78" i="69"/>
  <c r="Z78" i="69"/>
  <c r="AJ22" i="70"/>
  <c r="AM22" i="70"/>
  <c r="AL22" i="70"/>
  <c r="AF34" i="69"/>
  <c r="AH34" i="69"/>
  <c r="AI34" i="69" s="1"/>
  <c r="AR25" i="70"/>
  <c r="BC25" i="70"/>
  <c r="BE25" i="70" s="1"/>
  <c r="AH37" i="69"/>
  <c r="AI37" i="69" s="1"/>
  <c r="AF37" i="69"/>
  <c r="AP116" i="76"/>
  <c r="AQ116" i="76"/>
  <c r="AR116" i="76" s="1"/>
  <c r="AN116" i="76"/>
  <c r="AQ120" i="76"/>
  <c r="AR120" i="76" s="1"/>
  <c r="AN120" i="76"/>
  <c r="AP120" i="76"/>
  <c r="AH192" i="69"/>
  <c r="AI192" i="69" s="1"/>
  <c r="AF192" i="69"/>
  <c r="AN126" i="76"/>
  <c r="AP126" i="76"/>
  <c r="AQ126" i="76"/>
  <c r="AR126" i="76" s="1"/>
  <c r="AP112" i="76"/>
  <c r="AQ112" i="76"/>
  <c r="AR112" i="76" s="1"/>
  <c r="AN112" i="76"/>
  <c r="AM31" i="70"/>
  <c r="AL31" i="70"/>
  <c r="AJ31" i="70"/>
  <c r="AZ31" i="70" s="1"/>
  <c r="AP73" i="70"/>
  <c r="AQ73" i="70"/>
  <c r="AN73" i="70"/>
  <c r="BA73" i="70" s="1"/>
  <c r="AQ106" i="76"/>
  <c r="AR106" i="76" s="1"/>
  <c r="AP106" i="76"/>
  <c r="AN106" i="76"/>
  <c r="AH87" i="63"/>
  <c r="AI87" i="63" s="1"/>
  <c r="AF87" i="63"/>
  <c r="AJ226" i="76"/>
  <c r="AM226" i="76"/>
  <c r="AH103" i="63"/>
  <c r="AI103" i="63" s="1"/>
  <c r="AF103" i="63"/>
  <c r="Z52" i="69"/>
  <c r="AB52" i="69"/>
  <c r="BC35" i="70"/>
  <c r="BE35" i="70" s="1"/>
  <c r="AR35" i="70"/>
  <c r="AQ266" i="76"/>
  <c r="AR266" i="76" s="1"/>
  <c r="AN266" i="76"/>
  <c r="AF81" i="69"/>
  <c r="AH81" i="69"/>
  <c r="AI81" i="69" s="1"/>
  <c r="AQ34" i="70"/>
  <c r="AN34" i="70"/>
  <c r="AJ157" i="70"/>
  <c r="AM157" i="70"/>
  <c r="AP123" i="76"/>
  <c r="AN123" i="76"/>
  <c r="AQ123" i="76"/>
  <c r="AM306" i="76"/>
  <c r="AJ306" i="76"/>
  <c r="AN11" i="76"/>
  <c r="AP11" i="76"/>
  <c r="AQ11" i="76"/>
  <c r="AR11" i="76" s="1"/>
  <c r="AR125" i="76"/>
  <c r="BC125" i="76"/>
  <c r="BD125" i="76" s="1"/>
  <c r="AH141" i="69"/>
  <c r="AI141" i="69" s="1"/>
  <c r="AF141" i="69"/>
  <c r="AN78" i="76"/>
  <c r="AQ78" i="76"/>
  <c r="AR78" i="76" s="1"/>
  <c r="AP78" i="76"/>
  <c r="AF92" i="63"/>
  <c r="AH92" i="63"/>
  <c r="AI92" i="63" s="1"/>
  <c r="AQ169" i="76"/>
  <c r="AR169" i="76" s="1"/>
  <c r="AP169" i="76"/>
  <c r="AN169" i="76"/>
  <c r="AQ53" i="76"/>
  <c r="AR53" i="76" s="1"/>
  <c r="AP53" i="76"/>
  <c r="AN53" i="76"/>
  <c r="AN195" i="76"/>
  <c r="AP195" i="76"/>
  <c r="AQ195" i="76"/>
  <c r="AJ134" i="70"/>
  <c r="AM134" i="70"/>
  <c r="AF113" i="63"/>
  <c r="AH113" i="63"/>
  <c r="AI113" i="63" s="1"/>
  <c r="BC36" i="70"/>
  <c r="BE36" i="70" s="1"/>
  <c r="AR36" i="70"/>
  <c r="AF111" i="69"/>
  <c r="AH111" i="69"/>
  <c r="AI111" i="69" s="1"/>
  <c r="AJ187" i="70"/>
  <c r="AM187" i="70"/>
  <c r="AB176" i="63"/>
  <c r="Z176" i="63"/>
  <c r="AQ44" i="76"/>
  <c r="AR44" i="76" s="1"/>
  <c r="AP44" i="76"/>
  <c r="AN44" i="76"/>
  <c r="AQ118" i="76"/>
  <c r="AP118" i="76"/>
  <c r="AN118" i="76"/>
  <c r="AQ208" i="70"/>
  <c r="AR208" i="70" s="1"/>
  <c r="AN208" i="70"/>
  <c r="AP43" i="76"/>
  <c r="AN43" i="76"/>
  <c r="AQ43" i="76"/>
  <c r="AQ166" i="70"/>
  <c r="AR166" i="70" s="1"/>
  <c r="AN166" i="70"/>
  <c r="AF12" i="69"/>
  <c r="AH12" i="69"/>
  <c r="AI12" i="69" s="1"/>
  <c r="AM190" i="70"/>
  <c r="AJ190" i="70"/>
  <c r="AR56" i="70"/>
  <c r="BC56" i="70"/>
  <c r="BE56" i="70" s="1"/>
  <c r="AQ74" i="76"/>
  <c r="AP74" i="76"/>
  <c r="AN74" i="76"/>
  <c r="AR27" i="70"/>
  <c r="BC27" i="70"/>
  <c r="BE27" i="70" s="1"/>
  <c r="AF90" i="69"/>
  <c r="AH90" i="69"/>
  <c r="AI90" i="69" s="1"/>
  <c r="Z95" i="63"/>
  <c r="AB95" i="63"/>
  <c r="AM206" i="70"/>
  <c r="AJ206" i="70"/>
  <c r="AQ182" i="76"/>
  <c r="AR182" i="76" s="1"/>
  <c r="AP182" i="76"/>
  <c r="AN182" i="76"/>
  <c r="AH170" i="69"/>
  <c r="AI170" i="69" s="1"/>
  <c r="AF170" i="69"/>
  <c r="AR71" i="70"/>
  <c r="BC71" i="70"/>
  <c r="BE71" i="70" s="1"/>
  <c r="AR75" i="70"/>
  <c r="BC75" i="70"/>
  <c r="BE75" i="70" s="1"/>
  <c r="AP139" i="76"/>
  <c r="AQ139" i="76"/>
  <c r="AN139" i="76"/>
  <c r="AJ250" i="76"/>
  <c r="AM250" i="76"/>
  <c r="AJ192" i="70"/>
  <c r="AM192" i="70"/>
  <c r="AQ170" i="76"/>
  <c r="AR170" i="76" s="1"/>
  <c r="AN170" i="76"/>
  <c r="AP170" i="76"/>
  <c r="AM60" i="70"/>
  <c r="AL60" i="70"/>
  <c r="AJ60" i="70"/>
  <c r="AZ60" i="70" s="1"/>
  <c r="Z13" i="69"/>
  <c r="AB13" i="69"/>
  <c r="AH47" i="63"/>
  <c r="AI47" i="63" s="1"/>
  <c r="AF47" i="63"/>
  <c r="AH194" i="69"/>
  <c r="AI194" i="69" s="1"/>
  <c r="AF194" i="69"/>
  <c r="AH146" i="69"/>
  <c r="AI146" i="69" s="1"/>
  <c r="AF146" i="69"/>
  <c r="AQ66" i="76"/>
  <c r="AR66" i="76" s="1"/>
  <c r="AP66" i="76"/>
  <c r="AN66" i="76"/>
  <c r="AF67" i="63"/>
  <c r="AH67" i="63"/>
  <c r="AI67" i="63" s="1"/>
  <c r="AP127" i="76"/>
  <c r="AN127" i="76"/>
  <c r="AQ127" i="76"/>
  <c r="AM217" i="76"/>
  <c r="AJ217" i="76"/>
  <c r="AF21" i="63"/>
  <c r="AH21" i="63"/>
  <c r="AI21" i="63" s="1"/>
  <c r="AR17" i="76"/>
  <c r="BC17" i="76"/>
  <c r="BD17" i="76" s="1"/>
  <c r="AR48" i="76"/>
  <c r="BC48" i="76"/>
  <c r="BD48" i="76" s="1"/>
  <c r="AM291" i="76"/>
  <c r="AJ291" i="76"/>
  <c r="AQ78" i="70"/>
  <c r="AP78" i="70"/>
  <c r="AN78" i="70"/>
  <c r="AH120" i="69"/>
  <c r="AI120" i="69" s="1"/>
  <c r="AF120" i="69"/>
  <c r="AP47" i="70"/>
  <c r="AQ47" i="70"/>
  <c r="AN47" i="70"/>
  <c r="AF139" i="63"/>
  <c r="AH139" i="63"/>
  <c r="AI139" i="63" s="1"/>
  <c r="AN305" i="76"/>
  <c r="AQ305" i="76"/>
  <c r="AR305" i="76" s="1"/>
  <c r="AP61" i="76"/>
  <c r="AQ61" i="76"/>
  <c r="AN61" i="76"/>
  <c r="AM251" i="76"/>
  <c r="AJ251" i="76"/>
  <c r="AB124" i="63"/>
  <c r="Z124" i="63"/>
  <c r="Z168" i="69"/>
  <c r="AB168" i="69"/>
  <c r="Z48" i="69"/>
  <c r="AB48" i="69"/>
  <c r="AF6" i="63"/>
  <c r="AH6" i="63"/>
  <c r="AI6" i="63" s="1"/>
  <c r="AQ132" i="76"/>
  <c r="AR132" i="76" s="1"/>
  <c r="AP132" i="76"/>
  <c r="AN132" i="76"/>
  <c r="AQ29" i="76"/>
  <c r="AP29" i="76"/>
  <c r="AN29" i="76"/>
  <c r="AQ13" i="76"/>
  <c r="AR13" i="76" s="1"/>
  <c r="AP13" i="76"/>
  <c r="AN13" i="76"/>
  <c r="AH57" i="69"/>
  <c r="AI57" i="69" s="1"/>
  <c r="AF57" i="69"/>
  <c r="AJ229" i="76"/>
  <c r="AM229" i="76"/>
  <c r="AB85" i="69"/>
  <c r="Z85" i="69"/>
  <c r="AR39" i="76"/>
  <c r="BC39" i="76"/>
  <c r="BD39" i="76" s="1"/>
  <c r="AQ47" i="76"/>
  <c r="AR47" i="76" s="1"/>
  <c r="AN47" i="76"/>
  <c r="AP47" i="76"/>
  <c r="AQ72" i="76"/>
  <c r="AP72" i="76"/>
  <c r="AN72" i="76"/>
  <c r="AM126" i="70"/>
  <c r="AJ126" i="70"/>
  <c r="AF39" i="69"/>
  <c r="AH39" i="69"/>
  <c r="AI39" i="69" s="1"/>
  <c r="AQ117" i="76"/>
  <c r="AR117" i="76" s="1"/>
  <c r="AP117" i="76"/>
  <c r="AN117" i="76"/>
  <c r="AJ210" i="70"/>
  <c r="AM210" i="70"/>
  <c r="Z56" i="69"/>
  <c r="AB56" i="69"/>
  <c r="AQ210" i="70" l="1"/>
  <c r="AR210" i="70" s="1"/>
  <c r="AN210" i="70"/>
  <c r="AC176" i="63"/>
  <c r="AE176" i="63"/>
  <c r="AC78" i="69"/>
  <c r="AE78" i="69"/>
  <c r="AR130" i="76"/>
  <c r="BC130" i="76"/>
  <c r="BD130" i="76" s="1"/>
  <c r="AN251" i="76"/>
  <c r="AQ251" i="76"/>
  <c r="AR251" i="76" s="1"/>
  <c r="AE13" i="69"/>
  <c r="AC13" i="69"/>
  <c r="AN192" i="70"/>
  <c r="AQ192" i="70"/>
  <c r="AR192" i="70" s="1"/>
  <c r="AN187" i="70"/>
  <c r="AQ187" i="70"/>
  <c r="AR187" i="70" s="1"/>
  <c r="AN134" i="70"/>
  <c r="AQ134" i="70"/>
  <c r="AR134" i="70" s="1"/>
  <c r="AQ306" i="76"/>
  <c r="AR306" i="76" s="1"/>
  <c r="AN306" i="76"/>
  <c r="AN132" i="70"/>
  <c r="AQ132" i="70"/>
  <c r="AR132" i="70" s="1"/>
  <c r="BC70" i="70"/>
  <c r="BE70" i="70" s="1"/>
  <c r="AR70" i="70"/>
  <c r="AQ46" i="70"/>
  <c r="AN46" i="70"/>
  <c r="AP46" i="70"/>
  <c r="AQ219" i="76"/>
  <c r="AR219" i="76" s="1"/>
  <c r="AN219" i="76"/>
  <c r="AR57" i="76"/>
  <c r="BC57" i="76"/>
  <c r="BD57" i="76" s="1"/>
  <c r="AN108" i="70"/>
  <c r="AQ108" i="70"/>
  <c r="AR108" i="70" s="1"/>
  <c r="AF108" i="63"/>
  <c r="AH108" i="63"/>
  <c r="AI108" i="63" s="1"/>
  <c r="AN136" i="70"/>
  <c r="AQ136" i="70"/>
  <c r="AR136" i="70" s="1"/>
  <c r="BC64" i="76"/>
  <c r="BD64" i="76" s="1"/>
  <c r="AR64" i="76"/>
  <c r="AQ154" i="70"/>
  <c r="AR154" i="70" s="1"/>
  <c r="AN154" i="70"/>
  <c r="AC56" i="69"/>
  <c r="AE56" i="69"/>
  <c r="AC85" i="69"/>
  <c r="AE85" i="69"/>
  <c r="BC23" i="76"/>
  <c r="BD23" i="76" s="1"/>
  <c r="AR23" i="76"/>
  <c r="AC115" i="69"/>
  <c r="AE115" i="69"/>
  <c r="AR100" i="76"/>
  <c r="BC100" i="76"/>
  <c r="BD100" i="76" s="1"/>
  <c r="BC45" i="76"/>
  <c r="BD45" i="76" s="1"/>
  <c r="AR45" i="76"/>
  <c r="BC27" i="76"/>
  <c r="BD27" i="76" s="1"/>
  <c r="AR27" i="76"/>
  <c r="BC76" i="70"/>
  <c r="BE76" i="70" s="1"/>
  <c r="AR76" i="70"/>
  <c r="AC109" i="69"/>
  <c r="AE109" i="69"/>
  <c r="AF96" i="63"/>
  <c r="AH96" i="63"/>
  <c r="AI96" i="63" s="1"/>
  <c r="AR47" i="70"/>
  <c r="BC47" i="70"/>
  <c r="BE47" i="70" s="1"/>
  <c r="AN217" i="76"/>
  <c r="AQ217" i="76"/>
  <c r="AR217" i="76" s="1"/>
  <c r="AR123" i="76"/>
  <c r="BC123" i="76"/>
  <c r="BD123" i="76" s="1"/>
  <c r="AR127" i="76"/>
  <c r="BC127" i="76"/>
  <c r="BD127" i="76" s="1"/>
  <c r="BC74" i="76"/>
  <c r="BD74" i="76" s="1"/>
  <c r="AR74" i="76"/>
  <c r="BC118" i="76"/>
  <c r="BD118" i="76" s="1"/>
  <c r="AR118" i="76"/>
  <c r="BC195" i="76"/>
  <c r="BD195" i="76" s="1"/>
  <c r="AR195" i="76"/>
  <c r="AR73" i="70"/>
  <c r="BC73" i="70"/>
  <c r="BE73" i="70" s="1"/>
  <c r="AN317" i="76"/>
  <c r="AQ317" i="76"/>
  <c r="AR317" i="76" s="1"/>
  <c r="AQ102" i="76"/>
  <c r="AR102" i="76" s="1"/>
  <c r="AP102" i="76"/>
  <c r="AN102" i="76"/>
  <c r="AR89" i="76"/>
  <c r="BC89" i="76"/>
  <c r="BD89" i="76" s="1"/>
  <c r="AQ193" i="76"/>
  <c r="AR193" i="76" s="1"/>
  <c r="AN193" i="76"/>
  <c r="AN168" i="70"/>
  <c r="AQ168" i="70"/>
  <c r="AR168" i="70" s="1"/>
  <c r="AN160" i="76"/>
  <c r="AP160" i="76"/>
  <c r="AQ160" i="76"/>
  <c r="AR160" i="76" s="1"/>
  <c r="BC69" i="76"/>
  <c r="BD69" i="76" s="1"/>
  <c r="AR69" i="76"/>
  <c r="AR24" i="76"/>
  <c r="BC24" i="76"/>
  <c r="BD24" i="76" s="1"/>
  <c r="AR73" i="76"/>
  <c r="BC73" i="76"/>
  <c r="BD73" i="76" s="1"/>
  <c r="AH75" i="63"/>
  <c r="AI75" i="63" s="1"/>
  <c r="AF75" i="63"/>
  <c r="AF26" i="69"/>
  <c r="AH26" i="69"/>
  <c r="AI26" i="69" s="1"/>
  <c r="AE20" i="63"/>
  <c r="AC20" i="63"/>
  <c r="AF14" i="63"/>
  <c r="AH14" i="63"/>
  <c r="AI14" i="63" s="1"/>
  <c r="AC48" i="69"/>
  <c r="AE48" i="69"/>
  <c r="AQ291" i="76"/>
  <c r="AR291" i="76" s="1"/>
  <c r="AN291" i="76"/>
  <c r="AQ206" i="70"/>
  <c r="AR206" i="70" s="1"/>
  <c r="AN206" i="70"/>
  <c r="BC72" i="76"/>
  <c r="BD72" i="76" s="1"/>
  <c r="AR72" i="76"/>
  <c r="AQ229" i="76"/>
  <c r="AR229" i="76" s="1"/>
  <c r="AN229" i="76"/>
  <c r="BC61" i="76"/>
  <c r="BD61" i="76" s="1"/>
  <c r="AR61" i="76"/>
  <c r="AQ250" i="76"/>
  <c r="AR250" i="76" s="1"/>
  <c r="AN250" i="76"/>
  <c r="AC95" i="63"/>
  <c r="AE95" i="63"/>
  <c r="AN226" i="76"/>
  <c r="AQ226" i="76"/>
  <c r="AR226" i="76" s="1"/>
  <c r="AN146" i="70"/>
  <c r="AQ146" i="70"/>
  <c r="AR146" i="70" s="1"/>
  <c r="AR29" i="76"/>
  <c r="BC29" i="76"/>
  <c r="BD29" i="76" s="1"/>
  <c r="AC168" i="69"/>
  <c r="AE168" i="69"/>
  <c r="BC43" i="76"/>
  <c r="BD43" i="76" s="1"/>
  <c r="AR43" i="76"/>
  <c r="AH121" i="63"/>
  <c r="AI121" i="63" s="1"/>
  <c r="AF121" i="63"/>
  <c r="AN199" i="70"/>
  <c r="AQ199" i="70"/>
  <c r="AR199" i="70" s="1"/>
  <c r="BC101" i="76"/>
  <c r="BD101" i="76" s="1"/>
  <c r="AR101" i="76"/>
  <c r="AR52" i="76"/>
  <c r="BC52" i="76"/>
  <c r="BD52" i="76" s="1"/>
  <c r="AN229" i="70"/>
  <c r="AQ229" i="70"/>
  <c r="AR229" i="70" s="1"/>
  <c r="AF159" i="69"/>
  <c r="AH159" i="69"/>
  <c r="AI159" i="69" s="1"/>
  <c r="AE44" i="69"/>
  <c r="AC44" i="69"/>
  <c r="AQ145" i="70"/>
  <c r="AR145" i="70" s="1"/>
  <c r="AN145" i="70"/>
  <c r="AR25" i="76"/>
  <c r="BC25" i="76"/>
  <c r="BD25" i="76" s="1"/>
  <c r="AQ283" i="76"/>
  <c r="AR283" i="76" s="1"/>
  <c r="AN283" i="76"/>
  <c r="AF195" i="69"/>
  <c r="AH195" i="69"/>
  <c r="AI195" i="69" s="1"/>
  <c r="AP60" i="70"/>
  <c r="AN60" i="70"/>
  <c r="BA60" i="70" s="1"/>
  <c r="AQ60" i="70"/>
  <c r="AN157" i="70"/>
  <c r="AQ157" i="70"/>
  <c r="AR157" i="70" s="1"/>
  <c r="AQ22" i="70"/>
  <c r="AP22" i="70"/>
  <c r="AN22" i="70"/>
  <c r="AR90" i="76"/>
  <c r="BC90" i="76"/>
  <c r="BD90" i="76" s="1"/>
  <c r="AN129" i="70"/>
  <c r="AQ129" i="70"/>
  <c r="AR129" i="70" s="1"/>
  <c r="AN123" i="70"/>
  <c r="AQ123" i="70"/>
  <c r="AR123" i="70" s="1"/>
  <c r="AR58" i="70"/>
  <c r="BC58" i="70"/>
  <c r="BE58" i="70" s="1"/>
  <c r="AE104" i="63"/>
  <c r="AC104" i="63"/>
  <c r="AR91" i="76"/>
  <c r="BC91" i="76"/>
  <c r="BD91" i="76" s="1"/>
  <c r="AE132" i="63"/>
  <c r="AC132" i="63"/>
  <c r="AC91" i="69"/>
  <c r="AE91" i="69"/>
  <c r="AF130" i="63"/>
  <c r="AH130" i="63"/>
  <c r="AI130" i="63" s="1"/>
  <c r="BC71" i="76"/>
  <c r="BD71" i="76" s="1"/>
  <c r="AR71" i="76"/>
  <c r="AC78" i="63"/>
  <c r="AE78" i="63"/>
  <c r="BC35" i="76"/>
  <c r="BD35" i="76" s="1"/>
  <c r="AR35" i="76"/>
  <c r="AN228" i="76"/>
  <c r="AQ228" i="76"/>
  <c r="AR228" i="76" s="1"/>
  <c r="AE158" i="63"/>
  <c r="AC158" i="63"/>
  <c r="AC30" i="69"/>
  <c r="AE30" i="69"/>
  <c r="BC139" i="76"/>
  <c r="BD139" i="76" s="1"/>
  <c r="AR139" i="76"/>
  <c r="AF36" i="63"/>
  <c r="AH36" i="63"/>
  <c r="AI36" i="63" s="1"/>
  <c r="AN323" i="76"/>
  <c r="AQ323" i="76"/>
  <c r="AR323" i="76" s="1"/>
  <c r="AN335" i="76"/>
  <c r="AQ335" i="76"/>
  <c r="AR335" i="76" s="1"/>
  <c r="AF51" i="69"/>
  <c r="AH51" i="69"/>
  <c r="AI51" i="69" s="1"/>
  <c r="AF43" i="63"/>
  <c r="AH43" i="63"/>
  <c r="AI43" i="63" s="1"/>
  <c r="AR68" i="76"/>
  <c r="BC68" i="76"/>
  <c r="BD68" i="76" s="1"/>
  <c r="AE81" i="63"/>
  <c r="AC81" i="63"/>
  <c r="AH167" i="69"/>
  <c r="AI167" i="69" s="1"/>
  <c r="AF167" i="69"/>
  <c r="BC41" i="76"/>
  <c r="BD41" i="76" s="1"/>
  <c r="AR41" i="76"/>
  <c r="AE95" i="69"/>
  <c r="AC95" i="69"/>
  <c r="AF21" i="69"/>
  <c r="AH21" i="69"/>
  <c r="AI21" i="69" s="1"/>
  <c r="BC103" i="76"/>
  <c r="BD103" i="76" s="1"/>
  <c r="AR103" i="76"/>
  <c r="AQ122" i="70"/>
  <c r="AR122" i="70" s="1"/>
  <c r="AN122" i="70"/>
  <c r="AH70" i="63"/>
  <c r="AI70" i="63" s="1"/>
  <c r="AF70" i="63"/>
  <c r="AN190" i="70"/>
  <c r="AQ190" i="70"/>
  <c r="AR190" i="70" s="1"/>
  <c r="AE52" i="69"/>
  <c r="AC52" i="69"/>
  <c r="AQ31" i="70"/>
  <c r="AP31" i="70"/>
  <c r="AN31" i="70"/>
  <c r="BA31" i="70" s="1"/>
  <c r="AN265" i="76"/>
  <c r="AQ265" i="76"/>
  <c r="AR265" i="76" s="1"/>
  <c r="AN55" i="76"/>
  <c r="AQ55" i="76"/>
  <c r="AF44" i="63"/>
  <c r="AH44" i="63"/>
  <c r="AI44" i="63" s="1"/>
  <c r="AR70" i="76"/>
  <c r="BC70" i="76"/>
  <c r="BD70" i="76" s="1"/>
  <c r="AN252" i="76"/>
  <c r="AQ252" i="76"/>
  <c r="AR252" i="76" s="1"/>
  <c r="AH99" i="69"/>
  <c r="AI99" i="69" s="1"/>
  <c r="AF99" i="69"/>
  <c r="AQ18" i="70"/>
  <c r="AP18" i="70"/>
  <c r="AN18" i="70"/>
  <c r="BA18" i="70" s="1"/>
  <c r="AQ228" i="70"/>
  <c r="AR228" i="70" s="1"/>
  <c r="AN228" i="70"/>
  <c r="AF45" i="63"/>
  <c r="AH45" i="63"/>
  <c r="AI45" i="63" s="1"/>
  <c r="BC51" i="76"/>
  <c r="BD51" i="76" s="1"/>
  <c r="AR51" i="76"/>
  <c r="AH16" i="63"/>
  <c r="AI16" i="63" s="1"/>
  <c r="AF16" i="63"/>
  <c r="AN138" i="70"/>
  <c r="AQ138" i="70"/>
  <c r="AR138" i="70" s="1"/>
  <c r="AH48" i="63"/>
  <c r="AI48" i="63" s="1"/>
  <c r="AF48" i="63"/>
  <c r="AC98" i="63"/>
  <c r="AE98" i="63"/>
  <c r="AR105" i="76"/>
  <c r="BC105" i="76"/>
  <c r="BD105" i="76" s="1"/>
  <c r="AF12" i="63"/>
  <c r="AH12" i="63"/>
  <c r="AI12" i="63" s="1"/>
  <c r="AR50" i="70"/>
  <c r="BC50" i="70"/>
  <c r="BE50" i="70" s="1"/>
  <c r="BC58" i="76"/>
  <c r="BD58" i="76" s="1"/>
  <c r="AR58" i="76"/>
  <c r="AC124" i="63"/>
  <c r="AE124" i="63"/>
  <c r="AN126" i="70"/>
  <c r="AQ126" i="70"/>
  <c r="AR126" i="70" s="1"/>
  <c r="BC78" i="70"/>
  <c r="BE78" i="70" s="1"/>
  <c r="AR78" i="70"/>
  <c r="BC34" i="70"/>
  <c r="BE34" i="70" s="1"/>
  <c r="AR34" i="70"/>
  <c r="BC80" i="76"/>
  <c r="BD80" i="76" s="1"/>
  <c r="AR80" i="76"/>
  <c r="AC180" i="63"/>
  <c r="AE180" i="63"/>
  <c r="AE100" i="63"/>
  <c r="AC100" i="63"/>
  <c r="AC178" i="63"/>
  <c r="AE178" i="63"/>
  <c r="AR84" i="76"/>
  <c r="BC84" i="76"/>
  <c r="BD84" i="76" s="1"/>
  <c r="AQ65" i="70"/>
  <c r="AN65" i="70"/>
  <c r="AP65" i="70"/>
  <c r="BC18" i="76"/>
  <c r="BD18" i="76" s="1"/>
  <c r="AR18" i="76"/>
  <c r="AF49" i="63"/>
  <c r="AH49" i="63"/>
  <c r="AI49" i="63" s="1"/>
  <c r="AH46" i="63"/>
  <c r="AI46" i="63" s="1"/>
  <c r="AF46" i="63"/>
  <c r="AN197" i="70"/>
  <c r="AQ197" i="70"/>
  <c r="AR197" i="70" s="1"/>
  <c r="AC117" i="63"/>
  <c r="AE117" i="63"/>
  <c r="AF178" i="63" l="1"/>
  <c r="AH178" i="63"/>
  <c r="AI178" i="63" s="1"/>
  <c r="AF95" i="63"/>
  <c r="AH95" i="63"/>
  <c r="AI95" i="63" s="1"/>
  <c r="AF117" i="63"/>
  <c r="AH117" i="63"/>
  <c r="AI117" i="63" s="1"/>
  <c r="AR55" i="76"/>
  <c r="BC55" i="76"/>
  <c r="BD55" i="76" s="1"/>
  <c r="AF52" i="69"/>
  <c r="AH52" i="69"/>
  <c r="AI52" i="69" s="1"/>
  <c r="AH44" i="69"/>
  <c r="AI44" i="69" s="1"/>
  <c r="AF44" i="69"/>
  <c r="AR65" i="70"/>
  <c r="BC65" i="70"/>
  <c r="BE65" i="70" s="1"/>
  <c r="AR31" i="70"/>
  <c r="BC31" i="70"/>
  <c r="BE31" i="70" s="1"/>
  <c r="AR18" i="70"/>
  <c r="BC18" i="70"/>
  <c r="BE18" i="70" s="1"/>
  <c r="AF168" i="69"/>
  <c r="AH168" i="69"/>
  <c r="AI168" i="69" s="1"/>
  <c r="AF30" i="69"/>
  <c r="AH30" i="69"/>
  <c r="AI30" i="69" s="1"/>
  <c r="AF78" i="63"/>
  <c r="AH78" i="63"/>
  <c r="AI78" i="63" s="1"/>
  <c r="AR22" i="70"/>
  <c r="BC22" i="70"/>
  <c r="BE22" i="70" s="1"/>
  <c r="AF100" i="63"/>
  <c r="AH100" i="63"/>
  <c r="AI100" i="63" s="1"/>
  <c r="AF81" i="63"/>
  <c r="AH81" i="63"/>
  <c r="AI81" i="63" s="1"/>
  <c r="AH132" i="63"/>
  <c r="AI132" i="63" s="1"/>
  <c r="AF132" i="63"/>
  <c r="AF20" i="63"/>
  <c r="AH20" i="63"/>
  <c r="AI20" i="63" s="1"/>
  <c r="AF78" i="69"/>
  <c r="AH78" i="69"/>
  <c r="AI78" i="69" s="1"/>
  <c r="AF180" i="63"/>
  <c r="AH180" i="63"/>
  <c r="AI180" i="63" s="1"/>
  <c r="AF85" i="69"/>
  <c r="AH85" i="69"/>
  <c r="AI85" i="69" s="1"/>
  <c r="AF95" i="69"/>
  <c r="AH95" i="69"/>
  <c r="AI95" i="69" s="1"/>
  <c r="AF158" i="63"/>
  <c r="AH158" i="63"/>
  <c r="AI158" i="63" s="1"/>
  <c r="AR60" i="70"/>
  <c r="BC60" i="70"/>
  <c r="BE60" i="70" s="1"/>
  <c r="AF176" i="63"/>
  <c r="AH176" i="63"/>
  <c r="AI176" i="63" s="1"/>
  <c r="AF48" i="69"/>
  <c r="AH48" i="69"/>
  <c r="AI48" i="69" s="1"/>
  <c r="AH109" i="69"/>
  <c r="AI109" i="69" s="1"/>
  <c r="AF109" i="69"/>
  <c r="AF56" i="69"/>
  <c r="AH56" i="69"/>
  <c r="AI56" i="69" s="1"/>
  <c r="AF13" i="69"/>
  <c r="AH13" i="69"/>
  <c r="AI13" i="69" s="1"/>
  <c r="AH124" i="63"/>
  <c r="AI124" i="63" s="1"/>
  <c r="AF124" i="63"/>
  <c r="AF104" i="63"/>
  <c r="AH104" i="63"/>
  <c r="AI104" i="63" s="1"/>
  <c r="AF98" i="63"/>
  <c r="AH98" i="63"/>
  <c r="AI98" i="63" s="1"/>
  <c r="AF91" i="69"/>
  <c r="AH91" i="69"/>
  <c r="AI91" i="69" s="1"/>
  <c r="AH115" i="69"/>
  <c r="AI115" i="69" s="1"/>
  <c r="AF115" i="69"/>
  <c r="BC46" i="70"/>
  <c r="BE46" i="70" s="1"/>
  <c r="AR46" i="70"/>
</calcChain>
</file>

<file path=xl/comments1.xml><?xml version="1.0" encoding="utf-8"?>
<comments xmlns="http://schemas.openxmlformats.org/spreadsheetml/2006/main">
  <authors>
    <author>Smingler, Steve</author>
  </authors>
  <commentList>
    <comment ref="G123" authorId="0" shapeId="0">
      <text>
        <r>
          <rPr>
            <b/>
            <sz val="9"/>
            <color indexed="81"/>
            <rFont val="Tahoma"/>
            <family val="2"/>
          </rPr>
          <t>Smingler, Steve:</t>
        </r>
        <r>
          <rPr>
            <sz val="9"/>
            <color indexed="81"/>
            <rFont val="Tahoma"/>
            <family val="2"/>
          </rPr>
          <t xml:space="preserve">
Adjusted to USGA 16</t>
        </r>
      </text>
    </comment>
  </commentList>
</comments>
</file>

<file path=xl/sharedStrings.xml><?xml version="1.0" encoding="utf-8"?>
<sst xmlns="http://schemas.openxmlformats.org/spreadsheetml/2006/main" count="5766" uniqueCount="984">
  <si>
    <t>Sterrett</t>
  </si>
  <si>
    <t>Rick</t>
  </si>
  <si>
    <t>Sullivan</t>
  </si>
  <si>
    <t>John</t>
  </si>
  <si>
    <t>Odom</t>
  </si>
  <si>
    <t>Russ</t>
  </si>
  <si>
    <t>Mario</t>
  </si>
  <si>
    <t>Beauchamp</t>
  </si>
  <si>
    <t>Dave</t>
  </si>
  <si>
    <t>Hardy</t>
  </si>
  <si>
    <t>Gallisa</t>
  </si>
  <si>
    <t>Denale</t>
  </si>
  <si>
    <t>Fotchman</t>
  </si>
  <si>
    <t>Jed</t>
  </si>
  <si>
    <t>Hardesty</t>
  </si>
  <si>
    <t>Steve</t>
  </si>
  <si>
    <t>Chris</t>
  </si>
  <si>
    <t>Subash</t>
  </si>
  <si>
    <t>Penmetsa</t>
  </si>
  <si>
    <t>Clark</t>
  </si>
  <si>
    <t>Brian</t>
  </si>
  <si>
    <t>Aroesty</t>
  </si>
  <si>
    <t>Norm</t>
  </si>
  <si>
    <t>Macesich</t>
  </si>
  <si>
    <t>Benedict</t>
  </si>
  <si>
    <t>Claude</t>
  </si>
  <si>
    <t>Tierney</t>
  </si>
  <si>
    <t>Paul</t>
  </si>
  <si>
    <t>Last Name</t>
  </si>
  <si>
    <t>First Name</t>
  </si>
  <si>
    <t>Points</t>
  </si>
  <si>
    <t>Hughes</t>
  </si>
  <si>
    <t>Vernon</t>
  </si>
  <si>
    <t>Mike</t>
  </si>
  <si>
    <t>Joshi</t>
  </si>
  <si>
    <t>Rajeev</t>
  </si>
  <si>
    <t>Conroy</t>
  </si>
  <si>
    <t>Mark</t>
  </si>
  <si>
    <t>Glen</t>
  </si>
  <si>
    <t>Bob</t>
  </si>
  <si>
    <t>Duck</t>
  </si>
  <si>
    <t>Ron</t>
  </si>
  <si>
    <t>Rubin</t>
  </si>
  <si>
    <t>Hall</t>
  </si>
  <si>
    <t>Winner</t>
  </si>
  <si>
    <t>Padget</t>
  </si>
  <si>
    <t>Scott</t>
  </si>
  <si>
    <t>Dunham</t>
  </si>
  <si>
    <t>Rich</t>
  </si>
  <si>
    <t>Long Drive</t>
  </si>
  <si>
    <t>G</t>
  </si>
  <si>
    <t>Goat-boy</t>
  </si>
  <si>
    <t>Closest Pin</t>
  </si>
  <si>
    <t>Power</t>
  </si>
  <si>
    <t>Herndon</t>
  </si>
  <si>
    <t xml:space="preserve">Pera </t>
  </si>
  <si>
    <t>Krauser</t>
  </si>
  <si>
    <t>Marcus</t>
  </si>
  <si>
    <t>Michael</t>
  </si>
  <si>
    <t>Chip</t>
  </si>
  <si>
    <t>Frazee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</si>
  <si>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</si>
  <si>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</si>
  <si>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</si>
  <si>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</si>
  <si>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</si>
  <si>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</si>
  <si>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</si>
  <si>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</si>
  <si>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</si>
  <si>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Irish Open</t>
  </si>
  <si>
    <t>Patchett</t>
  </si>
  <si>
    <t>Ed</t>
  </si>
  <si>
    <t>Swartz</t>
  </si>
  <si>
    <t>Saunders</t>
  </si>
  <si>
    <t>Marcus Buckley</t>
  </si>
  <si>
    <t>Rich Dunham</t>
  </si>
  <si>
    <t>John Sullivan</t>
  </si>
  <si>
    <t>Ed Patchett</t>
  </si>
  <si>
    <t>Brian Clark</t>
  </si>
  <si>
    <t>Mark Conroy</t>
  </si>
  <si>
    <t>Dave Beauchamp</t>
  </si>
  <si>
    <t>Ron Duck</t>
  </si>
  <si>
    <t>Did Not Play</t>
  </si>
  <si>
    <t>Chris Hughes</t>
  </si>
  <si>
    <t>Spring Challenge</t>
  </si>
  <si>
    <t>Cowman</t>
  </si>
  <si>
    <t>Scott Padget</t>
  </si>
  <si>
    <t>Mike Rubin</t>
  </si>
  <si>
    <t>John Denale</t>
  </si>
  <si>
    <t>Paul Tierney</t>
  </si>
  <si>
    <t>Evankovich</t>
  </si>
  <si>
    <t>Eiselt</t>
  </si>
  <si>
    <t>Dean</t>
  </si>
  <si>
    <t>Rob</t>
  </si>
  <si>
    <t>British Cup</t>
  </si>
  <si>
    <t>Frix</t>
  </si>
  <si>
    <t>Will</t>
  </si>
  <si>
    <t>Ron Hall</t>
  </si>
  <si>
    <t>Patriots Memorial</t>
  </si>
  <si>
    <t>Reston National G.C.</t>
  </si>
  <si>
    <t>Klein</t>
  </si>
  <si>
    <t>Norm Aroesty</t>
  </si>
  <si>
    <t>Mike Power</t>
  </si>
  <si>
    <t>Steve Pera</t>
  </si>
  <si>
    <t>Tucker</t>
  </si>
  <si>
    <t>Michael Pyszka</t>
  </si>
  <si>
    <t>DNF</t>
  </si>
  <si>
    <t>Tim</t>
  </si>
  <si>
    <t>Russ Odom</t>
  </si>
  <si>
    <t>Founders Trophy</t>
  </si>
  <si>
    <t>Summer Championship</t>
  </si>
  <si>
    <t>Will Frix</t>
  </si>
  <si>
    <t>Rick Sterrett</t>
  </si>
  <si>
    <t>Ken Tucker</t>
  </si>
  <si>
    <t>Jed Fotchman</t>
  </si>
  <si>
    <t>Mike Eiselt</t>
  </si>
  <si>
    <t>Ken</t>
  </si>
  <si>
    <t>Event:</t>
  </si>
  <si>
    <t>Location:</t>
  </si>
  <si>
    <t>Date:</t>
  </si>
  <si>
    <t>Lansdown G.C.</t>
  </si>
  <si>
    <t>Penderbrook G.C.</t>
  </si>
  <si>
    <t>Stoneleigh G.C.</t>
  </si>
  <si>
    <t>Shenandoah G.C.</t>
  </si>
  <si>
    <t>Carpers Valley G.C.</t>
  </si>
  <si>
    <t>Captains Day Challenge</t>
  </si>
  <si>
    <t>Virginia National G.C.</t>
  </si>
  <si>
    <t>Bull Run G.C.</t>
  </si>
  <si>
    <t>Turkey Shoot-Out</t>
  </si>
  <si>
    <t>Raspberry Falls G.C.</t>
  </si>
  <si>
    <t>Mario Ortega</t>
  </si>
  <si>
    <t>Vernon Hardy</t>
  </si>
  <si>
    <t>Rajeev Joshi</t>
  </si>
  <si>
    <t>Brian Frazee</t>
  </si>
  <si>
    <t>Steve Hardesty</t>
  </si>
  <si>
    <t>Dyson</t>
  </si>
  <si>
    <t>Watts</t>
  </si>
  <si>
    <t>Chris Cowman</t>
  </si>
  <si>
    <t>Rick Gallisa</t>
  </si>
  <si>
    <t>Robert</t>
  </si>
  <si>
    <t>Peter</t>
  </si>
  <si>
    <t>Dave Watts</t>
  </si>
  <si>
    <t>Peter Dean</t>
  </si>
  <si>
    <t>Mike Saunders</t>
  </si>
  <si>
    <t>Doan</t>
  </si>
  <si>
    <t>Johnathan</t>
  </si>
  <si>
    <t>Bill</t>
  </si>
  <si>
    <t>Jon Hanner</t>
  </si>
  <si>
    <t>Hanner</t>
  </si>
  <si>
    <t>Jon</t>
  </si>
  <si>
    <t>Glen Krauser</t>
  </si>
  <si>
    <t>Bill Herndon</t>
  </si>
  <si>
    <t>Percival</t>
  </si>
  <si>
    <t>Offenbacher</t>
  </si>
  <si>
    <t>Frank</t>
  </si>
  <si>
    <t>Botteicher</t>
  </si>
  <si>
    <t>Jim</t>
  </si>
  <si>
    <t>Cannaday</t>
  </si>
  <si>
    <t>South Riding G.C.</t>
  </si>
  <si>
    <t>Peter Percival</t>
  </si>
  <si>
    <t>Jim Botteicher</t>
  </si>
  <si>
    <t>Frank Offenbacher</t>
  </si>
  <si>
    <t>Jim Cannaday</t>
  </si>
  <si>
    <t>Subash Penmetsa</t>
  </si>
  <si>
    <t>Events Attended</t>
  </si>
  <si>
    <t>Eric</t>
  </si>
  <si>
    <t>Kenneweg</t>
  </si>
  <si>
    <t>Total Attendees</t>
  </si>
  <si>
    <t>Lansdowne</t>
  </si>
  <si>
    <t>Penderbrook</t>
  </si>
  <si>
    <t>Stoneleigh</t>
  </si>
  <si>
    <t>Reston National</t>
  </si>
  <si>
    <t>Shenandoah Valley</t>
  </si>
  <si>
    <t>Generals Ridge</t>
  </si>
  <si>
    <t>Virginia National</t>
  </si>
  <si>
    <t>Brambleton</t>
  </si>
  <si>
    <t>Raspberry Falls</t>
  </si>
  <si>
    <t>Eric Kenneweg</t>
  </si>
  <si>
    <t>?</t>
  </si>
  <si>
    <t>Mike Krolak</t>
  </si>
  <si>
    <t>Mike Tucker</t>
  </si>
  <si>
    <t>Champion</t>
  </si>
  <si>
    <t>Goat Boy</t>
  </si>
  <si>
    <t>Closest to the Pin</t>
  </si>
  <si>
    <t>Bull Run</t>
  </si>
  <si>
    <t>Total Members</t>
  </si>
  <si>
    <t>Krolak</t>
  </si>
  <si>
    <t>Lowest Goatboy</t>
  </si>
  <si>
    <t>Highest Goatboy</t>
  </si>
  <si>
    <t>Lowest Champion</t>
  </si>
  <si>
    <t>Highest Champion</t>
  </si>
  <si>
    <t>Lowest Score</t>
  </si>
  <si>
    <t>Name</t>
  </si>
  <si>
    <t>Year</t>
  </si>
  <si>
    <t>Course</t>
  </si>
  <si>
    <t>Birdies</t>
  </si>
  <si>
    <t>Total Birdies</t>
  </si>
  <si>
    <r>
      <t xml:space="preserve">Mark an </t>
    </r>
    <r>
      <rPr>
        <b/>
        <sz val="10"/>
        <rFont val="Arial"/>
        <family val="2"/>
      </rPr>
      <t>x</t>
    </r>
    <r>
      <rPr>
        <sz val="10"/>
        <rFont val="Arial"/>
        <family val="2"/>
      </rPr>
      <t xml:space="preserve"> for each birdie</t>
    </r>
  </si>
  <si>
    <t>Average Attendees / Event</t>
  </si>
  <si>
    <t>Total # Goatboys</t>
  </si>
  <si>
    <t>Interesting Stats</t>
  </si>
  <si>
    <t>N/A</t>
  </si>
  <si>
    <t>Keenan</t>
  </si>
  <si>
    <t>Kirk</t>
  </si>
  <si>
    <t>Fallon</t>
  </si>
  <si>
    <t>Jones</t>
  </si>
  <si>
    <t>Roger</t>
  </si>
  <si>
    <t>Bianco</t>
  </si>
  <si>
    <t>David</t>
  </si>
  <si>
    <t>x</t>
  </si>
  <si>
    <t>Kirk Keenan</t>
  </si>
  <si>
    <t>Non-Attendees</t>
  </si>
  <si>
    <t>Total # Closest to Pin</t>
  </si>
  <si>
    <t>Total # Long Drives</t>
  </si>
  <si>
    <t>Score / #</t>
  </si>
  <si>
    <t>Hidden Creek</t>
  </si>
  <si>
    <t>Jed Fochtman</t>
  </si>
  <si>
    <t>Autumn Challenge</t>
  </si>
  <si>
    <r>
      <t xml:space="preserve">Mark an </t>
    </r>
    <r>
      <rPr>
        <b/>
        <sz val="10"/>
        <color indexed="10"/>
        <rFont val="Arial"/>
        <family val="2"/>
      </rPr>
      <t>x</t>
    </r>
    <r>
      <rPr>
        <sz val="10"/>
        <rFont val="Arial"/>
        <family val="2"/>
      </rPr>
      <t xml:space="preserve"> for each eagle</t>
    </r>
  </si>
  <si>
    <t>Abbott</t>
  </si>
  <si>
    <t>Greg</t>
  </si>
  <si>
    <t>Peterson</t>
  </si>
  <si>
    <t>Darryl</t>
  </si>
  <si>
    <t>Chip Swartz</t>
  </si>
  <si>
    <t>Tilley</t>
  </si>
  <si>
    <t>Shawn</t>
  </si>
  <si>
    <t>Darryl Peterson</t>
  </si>
  <si>
    <t>Hollohan</t>
  </si>
  <si>
    <t># Goatboys</t>
  </si>
  <si>
    <t># Championships</t>
  </si>
  <si>
    <t># Closest to Pin</t>
  </si>
  <si>
    <t># Long Drives</t>
  </si>
  <si>
    <t>Buckley</t>
  </si>
  <si>
    <t>Pyszka</t>
  </si>
  <si>
    <t>Ortega</t>
  </si>
  <si>
    <t>Pleasant Valley</t>
  </si>
  <si>
    <t>Beaver Creek</t>
  </si>
  <si>
    <t>Schneider</t>
  </si>
  <si>
    <t>Sarner</t>
  </si>
  <si>
    <t>Harry</t>
  </si>
  <si>
    <t>Fraim</t>
  </si>
  <si>
    <t>Donnely</t>
  </si>
  <si>
    <t>James</t>
  </si>
  <si>
    <t>Printz</t>
  </si>
  <si>
    <t>Jack</t>
  </si>
  <si>
    <t>Conklin</t>
  </si>
  <si>
    <t>Jon Fraim</t>
  </si>
  <si>
    <t>Mike Fallon</t>
  </si>
  <si>
    <t>Kane</t>
  </si>
  <si>
    <t>Bruce</t>
  </si>
  <si>
    <t>Jacobs</t>
  </si>
  <si>
    <t>Matt</t>
  </si>
  <si>
    <t>Frise</t>
  </si>
  <si>
    <t>Barry</t>
  </si>
  <si>
    <t>Dandekar</t>
  </si>
  <si>
    <t>Richi</t>
  </si>
  <si>
    <t>David Conklin</t>
  </si>
  <si>
    <t>Little Bennett</t>
  </si>
  <si>
    <t>James Donnely</t>
  </si>
  <si>
    <t>Boras</t>
  </si>
  <si>
    <t>George</t>
  </si>
  <si>
    <t>Jack Printz</t>
  </si>
  <si>
    <t>Spittle</t>
  </si>
  <si>
    <t>Troy</t>
  </si>
  <si>
    <t>Matt Jacobs</t>
  </si>
  <si>
    <t>Roger Jones</t>
  </si>
  <si>
    <t>Rob Duck</t>
  </si>
  <si>
    <t>Barnett</t>
  </si>
  <si>
    <t>Huff</t>
  </si>
  <si>
    <t>Ed Tucker</t>
  </si>
  <si>
    <t>Skillman</t>
  </si>
  <si>
    <t>Glenn</t>
  </si>
  <si>
    <t>Kidwell</t>
  </si>
  <si>
    <t>Don</t>
  </si>
  <si>
    <t>Payne</t>
  </si>
  <si>
    <t>Dan</t>
  </si>
  <si>
    <t>Davis</t>
  </si>
  <si>
    <t>Todd</t>
  </si>
  <si>
    <t>Crawford</t>
  </si>
  <si>
    <t>Glenn Skillman</t>
  </si>
  <si>
    <t>Taylor</t>
  </si>
  <si>
    <t>Sean</t>
  </si>
  <si>
    <t>Newell</t>
  </si>
  <si>
    <t>Larry</t>
  </si>
  <si>
    <t>Marshall</t>
  </si>
  <si>
    <t>Ridley</t>
  </si>
  <si>
    <t>Randi</t>
  </si>
  <si>
    <t>Rohr</t>
  </si>
  <si>
    <t>Doug</t>
  </si>
  <si>
    <t>Bennett</t>
  </si>
  <si>
    <t>Ted</t>
  </si>
  <si>
    <t>Ranier</t>
  </si>
  <si>
    <t>Troy Spittle</t>
  </si>
  <si>
    <t>Doug Ranier</t>
  </si>
  <si>
    <t>Gertenbach</t>
  </si>
  <si>
    <t>Smingler</t>
  </si>
  <si>
    <t>Simmons</t>
  </si>
  <si>
    <t>Van Stemple</t>
  </si>
  <si>
    <t>Don Kidwell</t>
  </si>
  <si>
    <t>Ball</t>
  </si>
  <si>
    <t>Stemple</t>
  </si>
  <si>
    <t>Van</t>
  </si>
  <si>
    <t>Philyaw</t>
  </si>
  <si>
    <t>Miller</t>
  </si>
  <si>
    <t>Anthony</t>
  </si>
  <si>
    <t>Jeff</t>
  </si>
  <si>
    <t>Putting Champ</t>
  </si>
  <si>
    <t>John Denale Memorial - Captains Day Challenge</t>
  </si>
  <si>
    <t>Putting Champion</t>
  </si>
  <si>
    <t>Total # Putting Championships</t>
  </si>
  <si>
    <t># Putting Championships</t>
  </si>
  <si>
    <t>Ikwild</t>
  </si>
  <si>
    <t>Nixon</t>
  </si>
  <si>
    <t>Wendell</t>
  </si>
  <si>
    <t>Lubeley</t>
  </si>
  <si>
    <t>Steve Gertenbach</t>
  </si>
  <si>
    <t>John Fraim</t>
  </si>
  <si>
    <t>Jamie Donally</t>
  </si>
  <si>
    <t>Todd Davis</t>
  </si>
  <si>
    <t>Larry Newell</t>
  </si>
  <si>
    <t>Most Improved</t>
  </si>
  <si>
    <t>Rooney</t>
  </si>
  <si>
    <t>Uday</t>
  </si>
  <si>
    <t>Desai</t>
  </si>
  <si>
    <t>Suri</t>
  </si>
  <si>
    <t>Sonny</t>
  </si>
  <si>
    <t>Brooks</t>
  </si>
  <si>
    <t>Tate</t>
  </si>
  <si>
    <t>Dudek</t>
  </si>
  <si>
    <t>Belanger</t>
  </si>
  <si>
    <t>Jerry</t>
  </si>
  <si>
    <t>Jamie</t>
  </si>
  <si>
    <t>Finish</t>
  </si>
  <si>
    <t>Place</t>
  </si>
  <si>
    <t>Blue Ridge Shadows</t>
  </si>
  <si>
    <t>Maryland National</t>
  </si>
  <si>
    <t>Bob Tate</t>
  </si>
  <si>
    <t>David Watts</t>
  </si>
  <si>
    <t>Steve Dudek</t>
  </si>
  <si>
    <t>Steve Smingler</t>
  </si>
  <si>
    <t>Larry Brooks</t>
  </si>
  <si>
    <t>Bill Stamm</t>
  </si>
  <si>
    <t>Stamm</t>
  </si>
  <si>
    <t>Stableford Points</t>
  </si>
  <si>
    <t>GP Points</t>
  </si>
  <si>
    <t>Total Grand Prix Points</t>
  </si>
  <si>
    <t>Keith</t>
  </si>
  <si>
    <t>Toney</t>
  </si>
  <si>
    <t>Norton</t>
  </si>
  <si>
    <t>Fuzzy</t>
  </si>
  <si>
    <t>Edwards</t>
  </si>
  <si>
    <t>Cunningham</t>
  </si>
  <si>
    <t>Roney</t>
  </si>
  <si>
    <t>Chuck</t>
  </si>
  <si>
    <t>Vandervart</t>
  </si>
  <si>
    <t>Dirk</t>
  </si>
  <si>
    <t>Jackson</t>
  </si>
  <si>
    <t>Gerry</t>
  </si>
  <si>
    <t>Kravatz</t>
  </si>
  <si>
    <t>Judd</t>
  </si>
  <si>
    <t>Chuck Roney</t>
  </si>
  <si>
    <t>John Kravatz</t>
  </si>
  <si>
    <t>Sullivan/Pera</t>
  </si>
  <si>
    <t>Plitman</t>
  </si>
  <si>
    <t>Stu</t>
  </si>
  <si>
    <t>Dirk Vandervart</t>
  </si>
  <si>
    <t>Donaldson</t>
  </si>
  <si>
    <t>Corbett</t>
  </si>
  <si>
    <t>Mannino</t>
  </si>
  <si>
    <t>Ben</t>
  </si>
  <si>
    <t>Caines</t>
  </si>
  <si>
    <t>Bob Caines</t>
  </si>
  <si>
    <t>Phillips</t>
  </si>
  <si>
    <t>Greg Phillips</t>
  </si>
  <si>
    <t>Average Finish w/ 5 Events</t>
  </si>
  <si>
    <t>Winning Score</t>
  </si>
  <si>
    <t>Event Score</t>
  </si>
  <si>
    <t>Rounded Handicap</t>
  </si>
  <si>
    <t>Cambell</t>
  </si>
  <si>
    <t>Frazier</t>
  </si>
  <si>
    <t>Banmeter</t>
  </si>
  <si>
    <t>Dobson</t>
  </si>
  <si>
    <t>Travis</t>
  </si>
  <si>
    <t>Donahue</t>
  </si>
  <si>
    <t>Neil</t>
  </si>
  <si>
    <t>Hoffman</t>
  </si>
  <si>
    <t>Hotchkiss</t>
  </si>
  <si>
    <t>Dale</t>
  </si>
  <si>
    <t>Kersey</t>
  </si>
  <si>
    <t>O'Shaughnessey</t>
  </si>
  <si>
    <t>Mitch</t>
  </si>
  <si>
    <t>Full Name</t>
  </si>
  <si>
    <t>Maximum Handicap = 36</t>
  </si>
  <si>
    <t>Minimum Handicap = 0</t>
  </si>
  <si>
    <t>Adjusted Raw Handicap</t>
  </si>
  <si>
    <t>The monthly event winner's handicap is adjusted -3 strokes as well as -0.3 strokes for each point scored above 36 points.</t>
  </si>
  <si>
    <t>Hunter</t>
  </si>
  <si>
    <t>Hogan</t>
  </si>
  <si>
    <t>Ortiz</t>
  </si>
  <si>
    <t>Ruben</t>
  </si>
  <si>
    <t>Dave Beachamp</t>
  </si>
  <si>
    <t>Loudoun Golf and Country Club</t>
  </si>
  <si>
    <t>Brian Hogan</t>
  </si>
  <si>
    <t>Phong Peverall</t>
  </si>
  <si>
    <t>Peverall</t>
  </si>
  <si>
    <t>Phong</t>
  </si>
  <si>
    <t>Moody</t>
  </si>
  <si>
    <t>Ruben Ortiz</t>
  </si>
  <si>
    <t>Doug Kim</t>
  </si>
  <si>
    <t>Kim</t>
  </si>
  <si>
    <t>Edmund</t>
  </si>
  <si>
    <t>Ebeid</t>
  </si>
  <si>
    <t>McGarity</t>
  </si>
  <si>
    <t>Mickey</t>
  </si>
  <si>
    <t>Moser</t>
  </si>
  <si>
    <t>Ferguson</t>
  </si>
  <si>
    <t>Blaine</t>
  </si>
  <si>
    <t>Southwick</t>
  </si>
  <si>
    <t>Siekirski</t>
  </si>
  <si>
    <t>Zee</t>
  </si>
  <si>
    <t>Gavin</t>
  </si>
  <si>
    <t>Keyser</t>
  </si>
  <si>
    <t>Blaine Keyser</t>
  </si>
  <si>
    <t>Monthly Handicap Adjustment Point</t>
  </si>
  <si>
    <t>Positive Handicap Adjustment</t>
  </si>
  <si>
    <t>Negative Handicap Adjustment</t>
  </si>
  <si>
    <t>Davison</t>
  </si>
  <si>
    <t>Skip</t>
  </si>
  <si>
    <t>Martz</t>
  </si>
  <si>
    <t>Joe</t>
  </si>
  <si>
    <t>Ramir</t>
  </si>
  <si>
    <t>Michael Moody</t>
  </si>
  <si>
    <t>Total Best 5 Grand Prix Points</t>
  </si>
  <si>
    <t>Stableford Score #1</t>
  </si>
  <si>
    <t>Stableford Score #2</t>
  </si>
  <si>
    <t>Stableford Score #3</t>
  </si>
  <si>
    <t>Stableford Score #4</t>
  </si>
  <si>
    <t>Stableford Score #5</t>
  </si>
  <si>
    <t>Grand Prix Score #1</t>
  </si>
  <si>
    <t>GP1</t>
  </si>
  <si>
    <t>GP2</t>
  </si>
  <si>
    <t>GP3</t>
  </si>
  <si>
    <t>GP4</t>
  </si>
  <si>
    <t>GP5</t>
  </si>
  <si>
    <t>GP6</t>
  </si>
  <si>
    <t>GP7</t>
  </si>
  <si>
    <t>GP8</t>
  </si>
  <si>
    <t>GP9</t>
  </si>
  <si>
    <t>Grand Prix Score #2</t>
  </si>
  <si>
    <t>Grand Prix Score #3</t>
  </si>
  <si>
    <t>Grand Prix Score #4</t>
  </si>
  <si>
    <t>Grand Prix Score #5</t>
  </si>
  <si>
    <t>SP1</t>
  </si>
  <si>
    <t>SP2</t>
  </si>
  <si>
    <t>SP3</t>
  </si>
  <si>
    <t>SP4</t>
  </si>
  <si>
    <t>SP5</t>
  </si>
  <si>
    <t>SP6</t>
  </si>
  <si>
    <t>SP7</t>
  </si>
  <si>
    <t>SP8</t>
  </si>
  <si>
    <t>SP9</t>
  </si>
  <si>
    <t>Average Stableford Score w/ 5 Events</t>
  </si>
  <si>
    <t>Total Best 5 Stableford Scores:</t>
  </si>
  <si>
    <t>Total Stableford Points</t>
  </si>
  <si>
    <t>Average Stableford Score</t>
  </si>
  <si>
    <t>Average Stableford Score w/ 3 Events</t>
  </si>
  <si>
    <t>Han</t>
  </si>
  <si>
    <t>Charles</t>
  </si>
  <si>
    <t>Beginning Year Upward Cutoff</t>
  </si>
  <si>
    <t>Beginning Year Downward Cutoff</t>
  </si>
  <si>
    <t>Pulino</t>
  </si>
  <si>
    <t>Gary</t>
  </si>
  <si>
    <t>Engram</t>
  </si>
  <si>
    <t>Kenny</t>
  </si>
  <si>
    <t>Clifton</t>
  </si>
  <si>
    <t>Titus</t>
  </si>
  <si>
    <t>Andy</t>
  </si>
  <si>
    <t>Skip Davison</t>
  </si>
  <si>
    <t>Bryce</t>
  </si>
  <si>
    <t>Gary Pulino</t>
  </si>
  <si>
    <t>Charles Han</t>
  </si>
  <si>
    <t>Zuck</t>
  </si>
  <si>
    <t>Ziki</t>
  </si>
  <si>
    <t>Welsh</t>
  </si>
  <si>
    <t>Andrews</t>
  </si>
  <si>
    <t>Alex</t>
  </si>
  <si>
    <t>Tanner</t>
  </si>
  <si>
    <t>Greg Southwick</t>
  </si>
  <si>
    <t>Turkay</t>
  </si>
  <si>
    <t>Orcun</t>
  </si>
  <si>
    <t>Lewis</t>
  </si>
  <si>
    <t>Andy Titus</t>
  </si>
  <si>
    <t>Joe Lewis</t>
  </si>
  <si>
    <t>Henry</t>
  </si>
  <si>
    <t>Orcun Turkay</t>
  </si>
  <si>
    <t>Hickey</t>
  </si>
  <si>
    <t>Williams</t>
  </si>
  <si>
    <t>Vanderheiden</t>
  </si>
  <si>
    <t>Price</t>
  </si>
  <si>
    <t>Charlie</t>
  </si>
  <si>
    <t>Diaz</t>
  </si>
  <si>
    <t>Hilario</t>
  </si>
  <si>
    <t>Hilario Diaz</t>
  </si>
  <si>
    <t>Ziki Zuck</t>
  </si>
  <si>
    <t>Clifton Edwards</t>
  </si>
  <si>
    <t>Rodriguez</t>
  </si>
  <si>
    <t>Manny</t>
  </si>
  <si>
    <t>Young</t>
  </si>
  <si>
    <t>Harrison</t>
  </si>
  <si>
    <t>Harrison Young</t>
  </si>
  <si>
    <t>Boling</t>
  </si>
  <si>
    <t>Ozycz</t>
  </si>
  <si>
    <t>Rhymes</t>
  </si>
  <si>
    <t>Anderson</t>
  </si>
  <si>
    <t>Kenny Engram</t>
  </si>
  <si>
    <t>Monthly handicap adjustments equal +0.1 stroke adjustment for every point scored at that event that is below 36 points for the event, or -0.1 stroke adjustment for every point scored at that event that is above 36 points for the event, added to your prior month raw handicap.  The maximum adjustment is +/- 1.0.  A score of 36 points results in no adjustment.</t>
  </si>
  <si>
    <t>Roy</t>
  </si>
  <si>
    <t>Schnupp</t>
  </si>
  <si>
    <t>Brent</t>
  </si>
  <si>
    <t>Slye</t>
  </si>
  <si>
    <t>Michael Hunter</t>
  </si>
  <si>
    <t>O'Leary</t>
  </si>
  <si>
    <t>Stine</t>
  </si>
  <si>
    <t>Volpe</t>
  </si>
  <si>
    <t>Brent Schnupp</t>
  </si>
  <si>
    <t>Lopez</t>
  </si>
  <si>
    <t>Pedro</t>
  </si>
  <si>
    <t>Langdon</t>
  </si>
  <si>
    <t>Shane</t>
  </si>
  <si>
    <t>Ludeman</t>
  </si>
  <si>
    <t>Orlando</t>
  </si>
  <si>
    <t>Moreno</t>
  </si>
  <si>
    <t>Meneses</t>
  </si>
  <si>
    <t>Torney</t>
  </si>
  <si>
    <t>Keith Ludeman</t>
  </si>
  <si>
    <t>Shane Langdon</t>
  </si>
  <si>
    <t>Tanner Welsh</t>
  </si>
  <si>
    <t>Piliere</t>
  </si>
  <si>
    <t>Kennedy</t>
  </si>
  <si>
    <t>Adam</t>
  </si>
  <si>
    <t>Eller</t>
  </si>
  <si>
    <t>Umstead</t>
  </si>
  <si>
    <t>Pedro Lopez</t>
  </si>
  <si>
    <t>Chris Eller</t>
  </si>
  <si>
    <t>Wells</t>
  </si>
  <si>
    <t>Porr</t>
  </si>
  <si>
    <t>Rogers</t>
  </si>
  <si>
    <t>Woods</t>
  </si>
  <si>
    <t>Ghebre-Michael</t>
  </si>
  <si>
    <t>Haile</t>
  </si>
  <si>
    <t>Total # Championships</t>
  </si>
  <si>
    <t>Mike Volpe</t>
  </si>
  <si>
    <t>Adam Kennedy</t>
  </si>
  <si>
    <t>Gary Vanderheiden</t>
  </si>
  <si>
    <t>2014 Handicap</t>
  </si>
  <si>
    <t>2014 Scoring Average w/ 1 Event</t>
  </si>
  <si>
    <t>2014 Scoring Average w/ 3 Events</t>
  </si>
  <si>
    <t>2015 Beginning Handicap</t>
  </si>
  <si>
    <t>2015 Rounded Handicap</t>
  </si>
  <si>
    <t>2015 beginning handicap is adjusted +1 stroke up to 30 for each point where the rounded average 2014 score (3 events minimum) is below 30 points.</t>
  </si>
  <si>
    <t>2015 beginning handicap is adjusted -1 stroke down to 36 for each point where the rounded average 2014 score (1 event minimum) is above 36 points.</t>
  </si>
  <si>
    <t>DID NOT PLAY IN 2014</t>
  </si>
  <si>
    <t>WINS</t>
  </si>
  <si>
    <t>2013 to 2014</t>
  </si>
  <si>
    <t>Change</t>
  </si>
  <si>
    <t>Most Improved 1 to 12</t>
  </si>
  <si>
    <t>% improved</t>
  </si>
  <si>
    <t>Belmont Country Club</t>
  </si>
  <si>
    <t>Dominion Valley Country Club</t>
  </si>
  <si>
    <t>2015 beginning handicap is adjusted +1 stroke up to 30 for each point where the rounded average 2014 score (5 events minimum) is below 30 points.</t>
  </si>
  <si>
    <t>Lion Man</t>
  </si>
  <si>
    <t>Johnathan Anderson</t>
  </si>
  <si>
    <t>Total # Lion Men</t>
  </si>
  <si>
    <t># Lion Men</t>
  </si>
  <si>
    <t>Allsup</t>
  </si>
  <si>
    <t>Berger</t>
  </si>
  <si>
    <t>Nick</t>
  </si>
  <si>
    <t>Les</t>
  </si>
  <si>
    <t>Jun</t>
  </si>
  <si>
    <t>HK</t>
  </si>
  <si>
    <t>Radakovich</t>
  </si>
  <si>
    <t>Swanson</t>
  </si>
  <si>
    <t>VanPatten</t>
  </si>
  <si>
    <t>Allyn</t>
  </si>
  <si>
    <t>HG</t>
  </si>
  <si>
    <t>Topper</t>
  </si>
  <si>
    <t>Jeremy</t>
  </si>
  <si>
    <t>Adrounie</t>
  </si>
  <si>
    <t>Tom</t>
  </si>
  <si>
    <t>Jeremy Topper</t>
  </si>
  <si>
    <t>Chris Nielsen</t>
  </si>
  <si>
    <t>Total Eagles</t>
  </si>
  <si>
    <t>Nielsen</t>
  </si>
  <si>
    <t>Esaw</t>
  </si>
  <si>
    <t>Manny Rodriguez</t>
  </si>
  <si>
    <t>Forbes</t>
  </si>
  <si>
    <t>David Paul</t>
  </si>
  <si>
    <t>Bent Schnupp</t>
  </si>
  <si>
    <t>Joe Sullivan</t>
  </si>
  <si>
    <t>HK Jun</t>
  </si>
  <si>
    <t>Lehr</t>
  </si>
  <si>
    <t>David Egee</t>
  </si>
  <si>
    <t>Pearl</t>
  </si>
  <si>
    <t>Egee</t>
  </si>
  <si>
    <t>Bill Brown</t>
  </si>
  <si>
    <t>Brown</t>
  </si>
  <si>
    <t>Sampl</t>
  </si>
  <si>
    <t>Shenandoah</t>
  </si>
  <si>
    <t>Loudoun</t>
  </si>
  <si>
    <t>Bill Donaldson</t>
  </si>
  <si>
    <t>Glenn Krauser</t>
  </si>
  <si>
    <t>Ron Bryce</t>
  </si>
  <si>
    <t>Joe Boling</t>
  </si>
  <si>
    <t>Charlie Price</t>
  </si>
  <si>
    <t>HG Michael</t>
  </si>
  <si>
    <t>Ben Porr</t>
  </si>
  <si>
    <t>Ed Umstead</t>
  </si>
  <si>
    <t>Michael Volpe</t>
  </si>
  <si>
    <t>Craig Collins</t>
  </si>
  <si>
    <t>Collins</t>
  </si>
  <si>
    <t>Craig</t>
  </si>
  <si>
    <t>Najjoum</t>
  </si>
  <si>
    <t>Crowe</t>
  </si>
  <si>
    <t>1757 Golf Club</t>
  </si>
  <si>
    <t>2016 Scoring</t>
  </si>
  <si>
    <t>2015 Handicap</t>
  </si>
  <si>
    <t>2015 Scoring Average w/ 5 Events</t>
  </si>
  <si>
    <t>2016 Beginning Handicap</t>
  </si>
  <si>
    <t>2016 Rounded Handicap</t>
  </si>
  <si>
    <t>2015 Scoring Average w/ 3 Event</t>
  </si>
  <si>
    <t>Below did not play in 2015</t>
  </si>
  <si>
    <t>0 to 10.4</t>
  </si>
  <si>
    <t>10.5 to 20.4</t>
  </si>
  <si>
    <t>20.5 to 30.4</t>
  </si>
  <si>
    <t>30.5 to 36</t>
  </si>
  <si>
    <t>Monthly HC Adjustment Point</t>
  </si>
  <si>
    <t>2016 beginning handicap is adjusted +1 stroke up to 30 for each point where the rounded average 2015 score (5 events minimum) is below 30 points.</t>
  </si>
  <si>
    <t>2016 beginning handicap is adjusted -1 stroke down to 36 for each point where the rounded average 2015 score (1 event minimum) is above 36 points.</t>
  </si>
  <si>
    <t>The monthly event winner's handicap is adjusted  as noted below:</t>
  </si>
  <si>
    <t>Monthly handicap (HC) adjusted as noted below with the adjustment limited to 5 times the adjustment:</t>
  </si>
  <si>
    <t>Lazaro</t>
  </si>
  <si>
    <t>Milton</t>
  </si>
  <si>
    <t>Handicap Group</t>
  </si>
  <si>
    <t>Lee</t>
  </si>
  <si>
    <t>Kibok</t>
  </si>
  <si>
    <t>Boyd</t>
  </si>
  <si>
    <t>McDaniel</t>
  </si>
  <si>
    <t>Rick Crowe</t>
  </si>
  <si>
    <t>Mascetti</t>
  </si>
  <si>
    <t>Rom</t>
  </si>
  <si>
    <t>Chambers</t>
  </si>
  <si>
    <t>Marvin</t>
  </si>
  <si>
    <t>Herrington</t>
  </si>
  <si>
    <t>Flessas</t>
  </si>
  <si>
    <t>Joseph</t>
  </si>
  <si>
    <t>Kibok Lee</t>
  </si>
  <si>
    <t>Jeff Smith</t>
  </si>
  <si>
    <t>Gutierrez</t>
  </si>
  <si>
    <t>Antonio</t>
  </si>
  <si>
    <t>Smith</t>
  </si>
  <si>
    <t>Hanfling</t>
  </si>
  <si>
    <t>Kenny Mitchell</t>
  </si>
  <si>
    <t>Mitchell</t>
  </si>
  <si>
    <t>MacGillivray</t>
  </si>
  <si>
    <t>Wilde</t>
  </si>
  <si>
    <t>Richard</t>
  </si>
  <si>
    <t>Total Points w/out high and low</t>
  </si>
  <si>
    <t>Avg. Score w/out high and low</t>
  </si>
  <si>
    <t>Winning score greater than Avg.</t>
  </si>
  <si>
    <t>Old Calc.</t>
  </si>
  <si>
    <t>Diff</t>
  </si>
  <si>
    <t>Revised Calc. using Avg. Score for event less High and low scores to calc. adjustment vs. 36 pts</t>
  </si>
  <si>
    <t>Mike Allsup</t>
  </si>
  <si>
    <t>Nick Berger</t>
  </si>
  <si>
    <t>John Boyd</t>
  </si>
  <si>
    <t>Greg Chambers</t>
  </si>
  <si>
    <t>James Esaw</t>
  </si>
  <si>
    <t>Frank Forbes</t>
  </si>
  <si>
    <t>Les Fraim</t>
  </si>
  <si>
    <t>Antonio Gutierrez</t>
  </si>
  <si>
    <t>Claude Hanfling</t>
  </si>
  <si>
    <t>Milton Lazaro</t>
  </si>
  <si>
    <t>Don Lehr</t>
  </si>
  <si>
    <t>David MacGillivray</t>
  </si>
  <si>
    <t>Rom Mascetti</t>
  </si>
  <si>
    <t>Chris McDaniel</t>
  </si>
  <si>
    <t>Chuck Najjoum</t>
  </si>
  <si>
    <t>Joe Radakovich</t>
  </si>
  <si>
    <t>Chris Swanson</t>
  </si>
  <si>
    <t>Allyn VanPatten</t>
  </si>
  <si>
    <t>Richard Wilde</t>
  </si>
  <si>
    <t>David Williams</t>
  </si>
  <si>
    <t>Beginning HC less than 10.5     +/- .1 per stroke for Points over/under Avg. Score without the High and Low Score - MAX +/- .5</t>
  </si>
  <si>
    <t>Beginning HC 10.5 to 20.4     +/- .2 per stroke for Points over/under Avg. Score without the High and Low Score - MAX +/- 1.0</t>
  </si>
  <si>
    <t>Beginning HC 20.5 to 30.4     +/- .3 per stroke for Points over/under Avg. Score without the High and Low Score - MAX +/- 1.5</t>
  </si>
  <si>
    <t>Beginning HC 30.5 to Avg. Score without the High and Low Score     +/- .4 per stroke for Points over/under Avg. Score without the High and Low Score - MAX +/- 2.0</t>
  </si>
  <si>
    <t>Beginning HC less than 10.5     -2 and -.1 per point over Avg. Score without the High and Low Score</t>
  </si>
  <si>
    <t>Beginning HC 10.5 to 20.4   -3 and -.2 per point over Avg. Score without the High and Low Score </t>
  </si>
  <si>
    <t>Beginning HC 20.5 to 30.4   -4 and -.3 for points over Avg. Score without the High and Low Score</t>
  </si>
  <si>
    <t>Beginning HC 30.5 to 36    -6 and -.4 for points over Avg. Score without the High and Low Score</t>
  </si>
  <si>
    <t xml:space="preserve"> </t>
  </si>
  <si>
    <t>Change in HC</t>
  </si>
  <si>
    <t>% Change in HC</t>
  </si>
  <si>
    <t>2017 beginning handicap is adjusted +1 stroke up to 30 for each point where the rounded average 2016 score (5 events minimum) is below 30 points.</t>
  </si>
  <si>
    <t>2017 beginning handicap is adjusted -1 stroke down to 36 for each point where the rounded average 2016 score (1 event minimum) is above 36 points.</t>
  </si>
  <si>
    <t>Avg Score</t>
  </si>
  <si>
    <t>Beginning HC less than 10.5     +/- .1 per stroke for Points over/under Avg Score - MAX +/- .5</t>
  </si>
  <si>
    <t>Beginning HC 10.5 to 20.4     +/- .2 per stroke for Points over/under Avg Score - MAX +/- 1.0</t>
  </si>
  <si>
    <t>Beginning HC 20.5 to 30.4     +/- .3 per stroke for Points over/under Avg Score - MAX +/- 1.5</t>
  </si>
  <si>
    <t>Beginning HC less than 10.5     -2 and -.1 per point over Avg Score</t>
  </si>
  <si>
    <t>Beginning HC 10.5 to 20.4   -3 and -.2 per point over Avg Score </t>
  </si>
  <si>
    <t>Beginning HC 20.5 to 30.4   -4 and -.3 for points over Avg Score</t>
  </si>
  <si>
    <t>Beginning HC 30.5 to 36   -6 and -.4 for points over Avg Score</t>
  </si>
  <si>
    <t>Beginning HC 30.5 to 36     +/- .4 per stroke for Points over/under Avg Score - MAX +/- 2.0</t>
  </si>
  <si>
    <t>Heritage Hunt Country Club</t>
  </si>
  <si>
    <t>Avg. Score</t>
  </si>
  <si>
    <t>Erickson</t>
  </si>
  <si>
    <t>Davidson</t>
  </si>
  <si>
    <t>Trevor</t>
  </si>
  <si>
    <t>McNerney</t>
  </si>
  <si>
    <t>Kevin</t>
  </si>
  <si>
    <t>Tener</t>
  </si>
  <si>
    <t>Ralph</t>
  </si>
  <si>
    <t>Sherange</t>
  </si>
  <si>
    <t>Trevor Davidson</t>
  </si>
  <si>
    <t>Coyle</t>
  </si>
  <si>
    <t>Vince</t>
  </si>
  <si>
    <t>Sam</t>
  </si>
  <si>
    <t>Shlerage</t>
  </si>
  <si>
    <t>Dews</t>
  </si>
  <si>
    <t>Darrell</t>
  </si>
  <si>
    <t>Stowers</t>
  </si>
  <si>
    <t>Kevin McNerney</t>
  </si>
  <si>
    <t>Steve Davidson</t>
  </si>
  <si>
    <t>Total Albatross</t>
  </si>
  <si>
    <t>Cochran</t>
  </si>
  <si>
    <t>Randy</t>
  </si>
  <si>
    <t>Hendricks</t>
  </si>
  <si>
    <t>Kopp</t>
  </si>
  <si>
    <t>Boehling</t>
  </si>
  <si>
    <t>Ray</t>
  </si>
  <si>
    <t>Fees</t>
  </si>
  <si>
    <t>Rodriquez</t>
  </si>
  <si>
    <t>Matthew</t>
  </si>
  <si>
    <t>Oliver</t>
  </si>
  <si>
    <t>Vince Coyle</t>
  </si>
  <si>
    <t>Schaeffler</t>
  </si>
  <si>
    <t>Geoffrey Jones</t>
  </si>
  <si>
    <t>Darryl Oliver</t>
  </si>
  <si>
    <t>Paul Sutara</t>
  </si>
  <si>
    <t>Plexico</t>
  </si>
  <si>
    <t>Moore</t>
  </si>
  <si>
    <t>Sutara</t>
  </si>
  <si>
    <t>Joness</t>
  </si>
  <si>
    <t>Workman</t>
  </si>
  <si>
    <t>Morris</t>
  </si>
  <si>
    <t>Jon Erickson</t>
  </si>
  <si>
    <t>Ralph Tener</t>
  </si>
  <si>
    <t>Nick Anderson</t>
  </si>
  <si>
    <t>Ray Boehling</t>
  </si>
  <si>
    <t>Randy Cochran</t>
  </si>
  <si>
    <t>Michael Collins</t>
  </si>
  <si>
    <t>Darrell Dews</t>
  </si>
  <si>
    <t>Larry Fees</t>
  </si>
  <si>
    <t>Andy Hendricks</t>
  </si>
  <si>
    <t>Chuck Herrington</t>
  </si>
  <si>
    <t>Jeff Jones</t>
  </si>
  <si>
    <t>David Kennedy</t>
  </si>
  <si>
    <t>Brian Kopp</t>
  </si>
  <si>
    <t>Rich Moore</t>
  </si>
  <si>
    <t>Kevin Plexico</t>
  </si>
  <si>
    <t>Matthew Rodriquez</t>
  </si>
  <si>
    <t>John Schaeffler</t>
  </si>
  <si>
    <t>Dan Sherange</t>
  </si>
  <si>
    <t>Dan Shlerage</t>
  </si>
  <si>
    <t>Sam Stowers</t>
  </si>
  <si>
    <t>Michael Todd</t>
  </si>
  <si>
    <t>Morris Workman</t>
  </si>
  <si>
    <t>w</t>
  </si>
  <si>
    <t>Low Score</t>
  </si>
  <si>
    <t>River Creek</t>
  </si>
  <si>
    <t>Chris Nielen</t>
  </si>
  <si>
    <t>Mextorf</t>
  </si>
  <si>
    <t>Ryan</t>
  </si>
  <si>
    <t>Buthorn</t>
  </si>
  <si>
    <t>Dennis Peredo</t>
  </si>
  <si>
    <t>Pedero</t>
  </si>
  <si>
    <t>Dennis</t>
  </si>
  <si>
    <t>Wilson</t>
  </si>
  <si>
    <t>Del</t>
  </si>
  <si>
    <t>Mortimer</t>
  </si>
  <si>
    <t>Gidoni</t>
  </si>
  <si>
    <t>Martine</t>
  </si>
  <si>
    <t>Gil</t>
  </si>
  <si>
    <t>Simmonds</t>
  </si>
  <si>
    <t>Danzel</t>
  </si>
  <si>
    <t>Martine Gidoni</t>
  </si>
  <si>
    <t>Nowack</t>
  </si>
  <si>
    <t>Darrell Oliver</t>
  </si>
  <si>
    <t>Youngbar</t>
  </si>
  <si>
    <t>Pherson</t>
  </si>
  <si>
    <t>Pierce</t>
  </si>
  <si>
    <t>Shard</t>
  </si>
  <si>
    <t>Friedman</t>
  </si>
  <si>
    <t>Deichmann</t>
  </si>
  <si>
    <t>Fred</t>
  </si>
  <si>
    <t>John Slye</t>
  </si>
  <si>
    <t>1st Place</t>
  </si>
  <si>
    <t>#</t>
  </si>
  <si>
    <t>2nd Place</t>
  </si>
  <si>
    <t>3rd Place</t>
  </si>
  <si>
    <t>Tour Championship Winner</t>
  </si>
  <si>
    <t>Total Best 5 Stableford Scores</t>
  </si>
  <si>
    <t>Total Best 5 Grand Prix Scores</t>
  </si>
  <si>
    <t>Highest Average Finish w/ 5 events</t>
  </si>
  <si>
    <t>Highest Total Stableford Points</t>
  </si>
  <si>
    <t>Highest Total Grand Prix Points</t>
  </si>
  <si>
    <t>Total Wins</t>
  </si>
  <si>
    <t>9 Different Winners</t>
  </si>
  <si>
    <t>Big Dog</t>
  </si>
  <si>
    <t>6 others at 1 each</t>
  </si>
  <si>
    <t>Mean Green Machine</t>
  </si>
  <si>
    <t>Putting Master</t>
  </si>
  <si>
    <t>Most Events Attended</t>
  </si>
  <si>
    <t>Michael HG</t>
  </si>
  <si>
    <t>Improvement</t>
  </si>
  <si>
    <t>BASED ON HC CHANGE</t>
  </si>
  <si>
    <t>Beginning</t>
  </si>
  <si>
    <t>Ending</t>
  </si>
  <si>
    <t>% Change</t>
  </si>
  <si>
    <t>only 2 events attended</t>
  </si>
  <si>
    <t>3rd</t>
  </si>
  <si>
    <t>2nd</t>
  </si>
  <si>
    <t>1st</t>
  </si>
  <si>
    <t>10 Birds &amp; 2 Eagles</t>
  </si>
  <si>
    <t>Larry Newell &amp; Craig Collins</t>
  </si>
  <si>
    <t>5 others with 1 each</t>
  </si>
  <si>
    <t>4 others at 1 each</t>
  </si>
  <si>
    <t xml:space="preserve">Larry Newell  </t>
  </si>
  <si>
    <t>Most Lion Man Wins</t>
  </si>
  <si>
    <t>James Buthorn</t>
  </si>
  <si>
    <t>Fred Deichmann</t>
  </si>
  <si>
    <t>Brian Friedman</t>
  </si>
  <si>
    <t>Robert Gil</t>
  </si>
  <si>
    <t>Ryan Mextorf</t>
  </si>
  <si>
    <t>Brian Mortimer</t>
  </si>
  <si>
    <t>Paul Nowack</t>
  </si>
  <si>
    <t>Eric Pherson</t>
  </si>
  <si>
    <t>Dave Shard</t>
  </si>
  <si>
    <t>Danzel Simmonds</t>
  </si>
  <si>
    <t>Del Wilson</t>
  </si>
  <si>
    <t>Pierce Youngbar</t>
  </si>
  <si>
    <t>Piedmont Club</t>
  </si>
  <si>
    <t>2019 Beginning Handicap</t>
  </si>
  <si>
    <t>2019 Rounded Handicap</t>
  </si>
  <si>
    <t>Bruzonic</t>
  </si>
  <si>
    <t>Ivan</t>
  </si>
  <si>
    <t>Olin</t>
  </si>
  <si>
    <t>Steigerwald</t>
  </si>
  <si>
    <t>Marc</t>
  </si>
  <si>
    <t>Webster</t>
  </si>
  <si>
    <t>Jeffrey</t>
  </si>
  <si>
    <t>Whiteash</t>
  </si>
  <si>
    <t>Daniel</t>
  </si>
  <si>
    <t>Forrest</t>
  </si>
  <si>
    <t>Miles</t>
  </si>
  <si>
    <t>Ross</t>
  </si>
  <si>
    <t>Daniel Whiteash</t>
  </si>
  <si>
    <t>Burgoon</t>
  </si>
  <si>
    <t>Peredo</t>
  </si>
  <si>
    <t>Cooper</t>
  </si>
  <si>
    <t>Haymaker</t>
  </si>
  <si>
    <t>Brad</t>
  </si>
  <si>
    <t>Williebaldo Merida</t>
  </si>
  <si>
    <t>Williebaldo Meida</t>
  </si>
  <si>
    <t>Williebaldo</t>
  </si>
  <si>
    <t>Merida</t>
  </si>
  <si>
    <t>Sutura</t>
  </si>
  <si>
    <t>Paul Sutura</t>
  </si>
  <si>
    <t>Mahaffey</t>
  </si>
  <si>
    <t>Peyton</t>
  </si>
  <si>
    <t>Forrest Miles</t>
  </si>
  <si>
    <t>Ross Charles</t>
  </si>
  <si>
    <t>Schrout</t>
  </si>
  <si>
    <t>Larry Schrout</t>
  </si>
  <si>
    <t>Darrele Oliver</t>
  </si>
  <si>
    <t>Brad Cooper</t>
  </si>
  <si>
    <t>Jon Fraim (ACE)</t>
  </si>
  <si>
    <t>Garrison</t>
  </si>
  <si>
    <t>Chase</t>
  </si>
  <si>
    <t>Fakeci</t>
  </si>
  <si>
    <t>Hugjes</t>
  </si>
  <si>
    <t>Chase Garrison</t>
  </si>
  <si>
    <t>Will Fakeci</t>
  </si>
  <si>
    <t>Chris Hugjes</t>
  </si>
  <si>
    <t>Forrest Miller</t>
  </si>
  <si>
    <t>Kim Herrington</t>
  </si>
  <si>
    <t>Peyton Mahaffey</t>
  </si>
  <si>
    <t>Wiggs</t>
  </si>
  <si>
    <t>Hole in One</t>
  </si>
  <si>
    <t>Piedmont</t>
  </si>
  <si>
    <t>Hayes</t>
  </si>
  <si>
    <t>Mark Dudek</t>
  </si>
  <si>
    <t>Bill Hayes</t>
  </si>
  <si>
    <t>Shlerange</t>
  </si>
  <si>
    <t>Chris Eller/Brian Hogan</t>
  </si>
  <si>
    <t>Bob Cains/ Gary Pulino</t>
  </si>
  <si>
    <t>Brian Hogan/Martine Gidoni</t>
  </si>
  <si>
    <t>Ross Charles/Brian Hogan/Kibok Lee</t>
  </si>
  <si>
    <t>Hogan/Langdon/Stigerwald</t>
  </si>
  <si>
    <t>Brian Hogan/Jon Fraim</t>
  </si>
  <si>
    <t>5 others at 1 each</t>
  </si>
  <si>
    <t>7 others with 1 each</t>
  </si>
  <si>
    <t>Mike Burgoon</t>
  </si>
  <si>
    <t>Ivan Bruzonic</t>
  </si>
  <si>
    <t>Matt Olin</t>
  </si>
  <si>
    <t>Marc Steigerwald</t>
  </si>
  <si>
    <t>Jeffrey Webster</t>
  </si>
  <si>
    <t>2019 Scoring Average w/ 3 Event</t>
  </si>
  <si>
    <t>2019 Scoring Average w/ 5 Events</t>
  </si>
  <si>
    <t>Jeff Haymaker</t>
  </si>
  <si>
    <t>Jamie Moreno</t>
  </si>
  <si>
    <t>Martine Gidono</t>
  </si>
  <si>
    <t>Dave Kennedy</t>
  </si>
  <si>
    <t>Snyder</t>
  </si>
  <si>
    <t>Meles</t>
  </si>
  <si>
    <t>Abraham</t>
  </si>
  <si>
    <t>Wil Fekeci</t>
  </si>
  <si>
    <t>Shaun Cavan</t>
  </si>
  <si>
    <t>Tony Lamirata (G)</t>
  </si>
  <si>
    <t>Shaun Cavan (G)</t>
  </si>
  <si>
    <t>Brinkmann</t>
  </si>
  <si>
    <t>Shaun</t>
  </si>
  <si>
    <t>Howard</t>
  </si>
  <si>
    <t>Lamirata</t>
  </si>
  <si>
    <t>Tony</t>
  </si>
  <si>
    <t>Reagan</t>
  </si>
  <si>
    <t>Cory</t>
  </si>
  <si>
    <t>Steve Brinkmann</t>
  </si>
  <si>
    <t>Brian Howard</t>
  </si>
  <si>
    <t>Tony Lamirata</t>
  </si>
  <si>
    <t>Cory Reagan</t>
  </si>
  <si>
    <t>Matthew Snyder</t>
  </si>
  <si>
    <t>Fekeci</t>
  </si>
  <si>
    <t>Wil</t>
  </si>
  <si>
    <t>Cavan</t>
  </si>
  <si>
    <t>Sahoo</t>
  </si>
  <si>
    <t>Tino</t>
  </si>
  <si>
    <t>Abraham Meles</t>
  </si>
  <si>
    <t>Tino Sahoo</t>
  </si>
  <si>
    <t>Bill Wiggs</t>
  </si>
  <si>
    <t>Sturem</t>
  </si>
  <si>
    <t>Chris Nielson</t>
  </si>
  <si>
    <t>Gravatt</t>
  </si>
  <si>
    <t>Carlton</t>
  </si>
  <si>
    <t>Ohanian</t>
  </si>
  <si>
    <t>Michael Collens (G)</t>
  </si>
  <si>
    <t>2020 Scoring</t>
  </si>
  <si>
    <t>Rock Harbor-Boulder</t>
  </si>
  <si>
    <t>6 others with 1 each</t>
  </si>
  <si>
    <t>Percent Change</t>
  </si>
  <si>
    <t>MOST IMPROVED</t>
  </si>
  <si>
    <t>2020 Handicap</t>
  </si>
  <si>
    <t>Bibb</t>
  </si>
  <si>
    <t>Daughtry</t>
  </si>
  <si>
    <t>Lance</t>
  </si>
  <si>
    <t>Egge</t>
  </si>
  <si>
    <t>Alan</t>
  </si>
  <si>
    <t>Emery</t>
  </si>
  <si>
    <t>Meneces</t>
  </si>
  <si>
    <t>Rossbach</t>
  </si>
  <si>
    <t>Vito</t>
  </si>
  <si>
    <t>Bruce Bibb</t>
  </si>
  <si>
    <t>Lance Daughtry</t>
  </si>
  <si>
    <t>Wilkins</t>
  </si>
  <si>
    <t>Chandler</t>
  </si>
  <si>
    <t>Chandler Wilkins</t>
  </si>
  <si>
    <t>Corey Reagan</t>
  </si>
  <si>
    <t>Gregory</t>
  </si>
  <si>
    <t>Kovar</t>
  </si>
  <si>
    <t>Kovar Gregory</t>
  </si>
  <si>
    <t>Ragen</t>
  </si>
  <si>
    <t>Corey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</si>
</sst>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mmm\ d\,\ yyyy"/>
    <numFmt numFmtId="165" formatCode="0.0"/>
    <numFmt numFmtId="166" formatCode="_(* #,##0.0_);_(* \(#,##0.0\);_(* &quot;-&quot;??_);_(@_)"/>
    <numFmt numFmtId="167" formatCode="_(* #,##0.0_);_(* \(#,##0.0\);_(* &quot;-&quot;?_);_(@_)"/>
    <numFmt numFmtId="168" formatCode="_(* #,##0_);_(* \(#,##0\);_(* &quot;-&quot;??_);_(@_)"/>
    <numFmt numFmtId="169" formatCode="0.0%"/>
  </numFmts>
  <fonts count="1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26">
    <xf numFmtId="0" fontId="0" fillId="0" borderId="0" xfId="0"/>
    <xf numFmtId="0" fontId="0" fillId="0" borderId="1" xfId="0" applyBorder="1"/>
    <xf numFmtId="0" fontId="0" fillId="0" borderId="0" xfId="0" applyFill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4" xfId="0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 applyAlignment="1"/>
    <xf numFmtId="0" fontId="2" fillId="5" borderId="0" xfId="0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5" xfId="0" applyBorder="1" applyAlignment="1">
      <alignment horizontal="center"/>
    </xf>
    <xf numFmtId="0" fontId="0" fillId="5" borderId="0" xfId="0" applyFill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0" fillId="0" borderId="0" xfId="0" applyNumberFormat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164" fontId="2" fillId="0" borderId="1" xfId="0" applyNumberFormat="1" applyFont="1" applyBorder="1" applyAlignment="1">
      <alignment horizontal="left"/>
    </xf>
    <xf numFmtId="0" fontId="2" fillId="6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2" borderId="1" xfId="0" applyFont="1" applyFill="1" applyBorder="1" applyAlignment="1"/>
    <xf numFmtId="0" fontId="2" fillId="6" borderId="1" xfId="0" applyFont="1" applyFill="1" applyBorder="1" applyAlignment="1"/>
    <xf numFmtId="0" fontId="2" fillId="4" borderId="1" xfId="0" applyFont="1" applyFill="1" applyBorder="1" applyAlignment="1"/>
    <xf numFmtId="165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5" fillId="0" borderId="0" xfId="0" applyFont="1"/>
    <xf numFmtId="0" fontId="2" fillId="5" borderId="1" xfId="0" applyFont="1" applyFill="1" applyBorder="1" applyAlignment="1">
      <alignment horizontal="left"/>
    </xf>
    <xf numFmtId="0" fontId="2" fillId="5" borderId="1" xfId="0" applyFont="1" applyFill="1" applyBorder="1" applyAlignment="1">
      <alignment horizontal="center" textRotation="90"/>
    </xf>
    <xf numFmtId="0" fontId="0" fillId="7" borderId="1" xfId="0" applyFill="1" applyBorder="1"/>
    <xf numFmtId="0" fontId="4" fillId="0" borderId="0" xfId="0" applyFont="1" applyAlignment="1">
      <alignment horizontal="left"/>
    </xf>
    <xf numFmtId="0" fontId="0" fillId="8" borderId="0" xfId="0" applyFill="1" applyAlignment="1">
      <alignment horizontal="center"/>
    </xf>
    <xf numFmtId="0" fontId="2" fillId="5" borderId="1" xfId="0" applyFont="1" applyFill="1" applyBorder="1" applyAlignment="1">
      <alignment horizontal="center" textRotation="45"/>
    </xf>
    <xf numFmtId="0" fontId="0" fillId="0" borderId="0" xfId="0" applyAlignment="1">
      <alignment wrapText="1"/>
    </xf>
    <xf numFmtId="0" fontId="2" fillId="0" borderId="0" xfId="0" applyFont="1" applyFill="1" applyBorder="1" applyAlignment="1">
      <alignment horizontal="left"/>
    </xf>
    <xf numFmtId="0" fontId="0" fillId="9" borderId="1" xfId="0" applyFill="1" applyBorder="1" applyAlignment="1">
      <alignment horizontal="center"/>
    </xf>
    <xf numFmtId="0" fontId="2" fillId="9" borderId="1" xfId="0" applyFont="1" applyFill="1" applyBorder="1"/>
    <xf numFmtId="0" fontId="2" fillId="5" borderId="7" xfId="0" applyFont="1" applyFill="1" applyBorder="1" applyAlignment="1">
      <alignment horizontal="left"/>
    </xf>
    <xf numFmtId="0" fontId="2" fillId="0" borderId="1" xfId="0" applyFont="1" applyBorder="1"/>
    <xf numFmtId="0" fontId="0" fillId="7" borderId="7" xfId="0" applyFill="1" applyBorder="1"/>
    <xf numFmtId="0" fontId="2" fillId="5" borderId="8" xfId="0" applyFont="1" applyFill="1" applyBorder="1" applyAlignment="1">
      <alignment horizontal="center" textRotation="90"/>
    </xf>
    <xf numFmtId="0" fontId="0" fillId="0" borderId="9" xfId="0" applyFill="1" applyBorder="1" applyAlignment="1">
      <alignment horizontal="center"/>
    </xf>
    <xf numFmtId="0" fontId="2" fillId="5" borderId="9" xfId="0" applyFont="1" applyFill="1" applyBorder="1" applyAlignment="1">
      <alignment horizontal="center" textRotation="90" wrapText="1"/>
    </xf>
    <xf numFmtId="0" fontId="2" fillId="0" borderId="0" xfId="0" applyFont="1" applyAlignment="1">
      <alignment horizontal="right"/>
    </xf>
    <xf numFmtId="165" fontId="0" fillId="0" borderId="1" xfId="0" applyNumberFormat="1" applyFill="1" applyBorder="1" applyAlignment="1">
      <alignment horizontal="center"/>
    </xf>
    <xf numFmtId="0" fontId="2" fillId="5" borderId="10" xfId="0" applyFont="1" applyFill="1" applyBorder="1" applyAlignment="1">
      <alignment horizontal="center" textRotation="90" wrapText="1"/>
    </xf>
    <xf numFmtId="0" fontId="2" fillId="5" borderId="11" xfId="0" applyFont="1" applyFill="1" applyBorder="1" applyAlignment="1">
      <alignment horizontal="center" textRotation="90" wrapText="1"/>
    </xf>
    <xf numFmtId="0" fontId="2" fillId="5" borderId="12" xfId="0" applyFont="1" applyFill="1" applyBorder="1" applyAlignment="1">
      <alignment horizontal="center" textRotation="90" wrapText="1"/>
    </xf>
    <xf numFmtId="0" fontId="2" fillId="5" borderId="13" xfId="0" applyFont="1" applyFill="1" applyBorder="1" applyAlignment="1">
      <alignment horizontal="center" textRotation="90" wrapText="1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1" fontId="0" fillId="0" borderId="16" xfId="0" applyNumberForma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2" fillId="0" borderId="0" xfId="0" applyFont="1" applyFill="1" applyBorder="1"/>
    <xf numFmtId="49" fontId="0" fillId="7" borderId="1" xfId="0" applyNumberFormat="1" applyFill="1" applyBorder="1"/>
    <xf numFmtId="1" fontId="0" fillId="0" borderId="2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2" fillId="0" borderId="0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center" wrapText="1"/>
    </xf>
    <xf numFmtId="0" fontId="0" fillId="0" borderId="19" xfId="0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4" fillId="7" borderId="1" xfId="0" applyFont="1" applyFill="1" applyBorder="1"/>
    <xf numFmtId="0" fontId="4" fillId="7" borderId="7" xfId="0" applyFont="1" applyFill="1" applyBorder="1"/>
    <xf numFmtId="0" fontId="0" fillId="0" borderId="16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165" fontId="0" fillId="0" borderId="18" xfId="0" applyNumberFormat="1" applyFill="1" applyBorder="1" applyAlignment="1">
      <alignment horizontal="center"/>
    </xf>
    <xf numFmtId="0" fontId="1" fillId="0" borderId="0" xfId="0" applyFont="1"/>
    <xf numFmtId="0" fontId="0" fillId="0" borderId="21" xfId="0" applyFill="1" applyBorder="1" applyAlignment="1">
      <alignment horizontal="center"/>
    </xf>
    <xf numFmtId="166" fontId="0" fillId="0" borderId="1" xfId="1" applyNumberFormat="1" applyFont="1" applyFill="1" applyBorder="1" applyAlignment="1">
      <alignment horizontal="center"/>
    </xf>
    <xf numFmtId="0" fontId="1" fillId="7" borderId="1" xfId="0" applyFont="1" applyFill="1" applyBorder="1"/>
    <xf numFmtId="0" fontId="1" fillId="7" borderId="7" xfId="0" applyFont="1" applyFill="1" applyBorder="1"/>
    <xf numFmtId="0" fontId="0" fillId="10" borderId="0" xfId="0" applyFill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2" borderId="0" xfId="0" applyFill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1" fillId="0" borderId="1" xfId="0" applyFont="1" applyBorder="1" applyAlignment="1">
      <alignment wrapText="1"/>
    </xf>
    <xf numFmtId="1" fontId="0" fillId="0" borderId="1" xfId="0" applyNumberFormat="1" applyBorder="1" applyAlignment="1">
      <alignment horizontal="center"/>
    </xf>
    <xf numFmtId="165" fontId="0" fillId="0" borderId="0" xfId="0" applyNumberFormat="1"/>
    <xf numFmtId="166" fontId="0" fillId="0" borderId="0" xfId="1" applyNumberFormat="1" applyFont="1"/>
    <xf numFmtId="43" fontId="0" fillId="0" borderId="0" xfId="0" applyNumberFormat="1"/>
    <xf numFmtId="0" fontId="2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vertical="top" wrapText="1"/>
    </xf>
    <xf numFmtId="164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0" fillId="14" borderId="20" xfId="0" applyFill="1" applyBorder="1" applyAlignment="1">
      <alignment horizontal="center"/>
    </xf>
    <xf numFmtId="0" fontId="0" fillId="15" borderId="20" xfId="0" applyFill="1" applyBorder="1" applyAlignment="1">
      <alignment horizontal="center"/>
    </xf>
    <xf numFmtId="0" fontId="0" fillId="16" borderId="8" xfId="0" applyFill="1" applyBorder="1" applyAlignment="1">
      <alignment horizontal="center"/>
    </xf>
    <xf numFmtId="0" fontId="2" fillId="17" borderId="1" xfId="0" applyFont="1" applyFill="1" applyBorder="1" applyAlignment="1">
      <alignment horizontal="left"/>
    </xf>
    <xf numFmtId="0" fontId="2" fillId="15" borderId="1" xfId="0" applyFont="1" applyFill="1" applyBorder="1" applyAlignment="1">
      <alignment horizontal="left"/>
    </xf>
    <xf numFmtId="0" fontId="2" fillId="18" borderId="1" xfId="0" applyFont="1" applyFill="1" applyBorder="1" applyAlignment="1">
      <alignment horizontal="left"/>
    </xf>
    <xf numFmtId="0" fontId="2" fillId="19" borderId="1" xfId="0" applyFont="1" applyFill="1" applyBorder="1" applyAlignment="1">
      <alignment horizontal="left"/>
    </xf>
    <xf numFmtId="0" fontId="2" fillId="20" borderId="1" xfId="0" applyFont="1" applyFill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wrapText="1"/>
    </xf>
    <xf numFmtId="0" fontId="1" fillId="0" borderId="22" xfId="0" applyFont="1" applyBorder="1" applyAlignment="1">
      <alignment wrapText="1"/>
    </xf>
    <xf numFmtId="166" fontId="0" fillId="0" borderId="1" xfId="1" applyNumberFormat="1" applyFont="1" applyBorder="1"/>
    <xf numFmtId="43" fontId="0" fillId="0" borderId="1" xfId="0" applyNumberFormat="1" applyBorder="1"/>
    <xf numFmtId="0" fontId="1" fillId="0" borderId="1" xfId="0" applyFont="1" applyBorder="1"/>
    <xf numFmtId="0" fontId="1" fillId="0" borderId="1" xfId="0" applyFont="1" applyBorder="1" applyAlignment="1">
      <alignment horizontal="center" wrapText="1"/>
    </xf>
    <xf numFmtId="43" fontId="0" fillId="0" borderId="1" xfId="1" applyFont="1" applyBorder="1"/>
    <xf numFmtId="168" fontId="0" fillId="0" borderId="1" xfId="1" applyNumberFormat="1" applyFont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9" fontId="0" fillId="0" borderId="1" xfId="6" applyNumberFormat="1" applyFont="1" applyBorder="1"/>
    <xf numFmtId="169" fontId="0" fillId="0" borderId="0" xfId="0" applyNumberFormat="1"/>
    <xf numFmtId="169" fontId="0" fillId="0" borderId="1" xfId="0" applyNumberFormat="1" applyBorder="1" applyAlignment="1">
      <alignment horizontal="center" wrapText="1"/>
    </xf>
    <xf numFmtId="0" fontId="1" fillId="21" borderId="0" xfId="0" applyFont="1" applyFill="1"/>
    <xf numFmtId="0" fontId="0" fillId="21" borderId="0" xfId="0" applyFill="1"/>
    <xf numFmtId="0" fontId="0" fillId="21" borderId="0" xfId="0" applyFill="1" applyAlignment="1">
      <alignment horizontal="center"/>
    </xf>
    <xf numFmtId="0" fontId="2" fillId="21" borderId="1" xfId="0" applyFont="1" applyFill="1" applyBorder="1" applyAlignment="1">
      <alignment vertical="top" wrapText="1"/>
    </xf>
    <xf numFmtId="0" fontId="2" fillId="22" borderId="1" xfId="0" applyFont="1" applyFill="1" applyBorder="1"/>
    <xf numFmtId="0" fontId="0" fillId="22" borderId="1" xfId="0" applyFill="1" applyBorder="1" applyAlignment="1">
      <alignment horizontal="center"/>
    </xf>
    <xf numFmtId="0" fontId="1" fillId="22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15" borderId="1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2" fillId="19" borderId="1" xfId="3" applyFont="1" applyFill="1" applyBorder="1" applyAlignment="1">
      <alignment horizontal="left"/>
    </xf>
    <xf numFmtId="0" fontId="1" fillId="0" borderId="23" xfId="0" applyFont="1" applyBorder="1" applyAlignment="1">
      <alignment wrapText="1"/>
    </xf>
    <xf numFmtId="0" fontId="1" fillId="0" borderId="24" xfId="0" applyFont="1" applyBorder="1" applyAlignment="1">
      <alignment wrapText="1"/>
    </xf>
    <xf numFmtId="0" fontId="0" fillId="0" borderId="17" xfId="0" applyBorder="1"/>
    <xf numFmtId="0" fontId="1" fillId="0" borderId="8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16" xfId="0" applyFont="1" applyBorder="1"/>
    <xf numFmtId="0" fontId="2" fillId="15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0" fillId="0" borderId="8" xfId="0" applyBorder="1"/>
    <xf numFmtId="0" fontId="1" fillId="0" borderId="2" xfId="0" applyFont="1" applyBorder="1" applyAlignment="1">
      <alignment wrapText="1"/>
    </xf>
    <xf numFmtId="0" fontId="0" fillId="0" borderId="16" xfId="0" applyBorder="1"/>
    <xf numFmtId="0" fontId="2" fillId="5" borderId="22" xfId="0" applyFont="1" applyFill="1" applyBorder="1" applyAlignment="1">
      <alignment horizontal="center"/>
    </xf>
    <xf numFmtId="0" fontId="0" fillId="0" borderId="3" xfId="0" applyBorder="1" applyAlignment="1">
      <alignment horizontal="center" wrapText="1"/>
    </xf>
    <xf numFmtId="0" fontId="1" fillId="0" borderId="17" xfId="0" applyFont="1" applyBorder="1" applyAlignment="1">
      <alignment wrapText="1"/>
    </xf>
    <xf numFmtId="0" fontId="0" fillId="0" borderId="2" xfId="0" applyBorder="1" applyAlignment="1">
      <alignment horizontal="center" wrapText="1"/>
    </xf>
    <xf numFmtId="0" fontId="1" fillId="0" borderId="16" xfId="0" applyFont="1" applyBorder="1" applyAlignment="1">
      <alignment wrapText="1"/>
    </xf>
    <xf numFmtId="0" fontId="2" fillId="5" borderId="10" xfId="0" applyFont="1" applyFill="1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25" xfId="0" applyBorder="1"/>
    <xf numFmtId="0" fontId="4" fillId="0" borderId="13" xfId="0" applyFont="1" applyBorder="1" applyAlignment="1">
      <alignment wrapText="1"/>
    </xf>
    <xf numFmtId="0" fontId="0" fillId="23" borderId="1" xfId="0" applyFill="1" applyBorder="1" applyAlignment="1">
      <alignment horizontal="center"/>
    </xf>
    <xf numFmtId="0" fontId="0" fillId="23" borderId="9" xfId="0" applyFill="1" applyBorder="1" applyAlignment="1">
      <alignment horizontal="center"/>
    </xf>
    <xf numFmtId="0" fontId="0" fillId="23" borderId="0" xfId="0" applyFill="1" applyAlignment="1">
      <alignment horizontal="center"/>
    </xf>
    <xf numFmtId="0" fontId="0" fillId="21" borderId="0" xfId="0" applyFill="1" applyAlignment="1">
      <alignment wrapText="1"/>
    </xf>
    <xf numFmtId="0" fontId="15" fillId="15" borderId="20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2" fillId="5" borderId="27" xfId="0" applyFont="1" applyFill="1" applyBorder="1" applyAlignment="1">
      <alignment horizontal="center" textRotation="90" wrapText="1"/>
    </xf>
    <xf numFmtId="0" fontId="1" fillId="0" borderId="0" xfId="0" applyFont="1" applyAlignment="1">
      <alignment vertical="center"/>
    </xf>
    <xf numFmtId="0" fontId="2" fillId="0" borderId="0" xfId="0" applyFont="1"/>
    <xf numFmtId="0" fontId="0" fillId="24" borderId="18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2" fillId="5" borderId="29" xfId="0" applyFont="1" applyFill="1" applyBorder="1" applyAlignment="1">
      <alignment horizontal="left"/>
    </xf>
    <xf numFmtId="0" fontId="0" fillId="0" borderId="24" xfId="0" applyFill="1" applyBorder="1"/>
    <xf numFmtId="0" fontId="0" fillId="0" borderId="24" xfId="0" applyFill="1" applyBorder="1" applyAlignment="1">
      <alignment horizontal="center"/>
    </xf>
    <xf numFmtId="0" fontId="0" fillId="0" borderId="30" xfId="0" applyFill="1" applyBorder="1"/>
    <xf numFmtId="0" fontId="0" fillId="0" borderId="31" xfId="0" applyBorder="1"/>
    <xf numFmtId="0" fontId="1" fillId="0" borderId="32" xfId="0" applyFont="1" applyBorder="1" applyAlignment="1">
      <alignment wrapText="1"/>
    </xf>
    <xf numFmtId="0" fontId="1" fillId="0" borderId="33" xfId="0" applyFont="1" applyBorder="1" applyAlignment="1">
      <alignment wrapText="1"/>
    </xf>
    <xf numFmtId="0" fontId="0" fillId="24" borderId="2" xfId="0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2" fillId="2" borderId="34" xfId="0" applyFont="1" applyFill="1" applyBorder="1" applyAlignment="1"/>
    <xf numFmtId="0" fontId="2" fillId="2" borderId="35" xfId="0" applyFont="1" applyFill="1" applyBorder="1" applyAlignment="1"/>
    <xf numFmtId="1" fontId="2" fillId="25" borderId="12" xfId="0" applyNumberFormat="1" applyFont="1" applyFill="1" applyBorder="1" applyAlignment="1"/>
    <xf numFmtId="0" fontId="0" fillId="21" borderId="0" xfId="0" applyFill="1" applyBorder="1" applyAlignment="1">
      <alignment horizontal="center"/>
    </xf>
    <xf numFmtId="0" fontId="1" fillId="21" borderId="0" xfId="0" applyFont="1" applyFill="1" applyBorder="1" applyAlignment="1">
      <alignment horizontal="left"/>
    </xf>
    <xf numFmtId="1" fontId="0" fillId="21" borderId="0" xfId="0" applyNumberFormat="1" applyFill="1" applyAlignment="1">
      <alignment horizontal="center"/>
    </xf>
    <xf numFmtId="165" fontId="0" fillId="21" borderId="0" xfId="0" applyNumberFormat="1" applyFill="1" applyAlignment="1">
      <alignment horizontal="center"/>
    </xf>
    <xf numFmtId="0" fontId="0" fillId="21" borderId="1" xfId="0" applyFill="1" applyBorder="1"/>
    <xf numFmtId="0" fontId="1" fillId="21" borderId="1" xfId="0" applyFont="1" applyFill="1" applyBorder="1" applyAlignment="1">
      <alignment wrapText="1"/>
    </xf>
    <xf numFmtId="0" fontId="1" fillId="21" borderId="1" xfId="0" applyFont="1" applyFill="1" applyBorder="1"/>
    <xf numFmtId="49" fontId="0" fillId="21" borderId="1" xfId="0" applyNumberFormat="1" applyFill="1" applyBorder="1"/>
    <xf numFmtId="166" fontId="8" fillId="21" borderId="1" xfId="1" applyNumberFormat="1" applyFont="1" applyFill="1" applyBorder="1"/>
    <xf numFmtId="167" fontId="0" fillId="21" borderId="1" xfId="0" applyNumberFormat="1" applyFill="1" applyBorder="1"/>
    <xf numFmtId="166" fontId="2" fillId="21" borderId="1" xfId="1" applyNumberFormat="1" applyFont="1" applyFill="1" applyBorder="1"/>
    <xf numFmtId="43" fontId="0" fillId="0" borderId="0" xfId="1" applyFont="1"/>
    <xf numFmtId="166" fontId="0" fillId="0" borderId="0" xfId="0" applyNumberFormat="1"/>
    <xf numFmtId="167" fontId="0" fillId="0" borderId="0" xfId="0" applyNumberFormat="1"/>
    <xf numFmtId="9" fontId="0" fillId="0" borderId="0" xfId="6" applyFont="1"/>
    <xf numFmtId="49" fontId="0" fillId="0" borderId="0" xfId="0" applyNumberFormat="1"/>
    <xf numFmtId="165" fontId="2" fillId="25" borderId="0" xfId="0" applyNumberFormat="1" applyFont="1" applyFill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3" fillId="26" borderId="1" xfId="0" applyFont="1" applyFill="1" applyBorder="1" applyAlignment="1">
      <alignment horizontal="center"/>
    </xf>
    <xf numFmtId="0" fontId="0" fillId="21" borderId="0" xfId="0" applyFill="1" applyAlignment="1">
      <alignment horizontal="center"/>
    </xf>
    <xf numFmtId="0" fontId="0" fillId="7" borderId="0" xfId="0" applyFont="1" applyFill="1" applyBorder="1"/>
    <xf numFmtId="0" fontId="0" fillId="27" borderId="0" xfId="0" applyFill="1" applyAlignment="1">
      <alignment horizontal="center"/>
    </xf>
    <xf numFmtId="0" fontId="0" fillId="0" borderId="33" xfId="0" applyBorder="1" applyAlignment="1">
      <alignment wrapText="1"/>
    </xf>
    <xf numFmtId="166" fontId="0" fillId="0" borderId="2" xfId="1" applyNumberFormat="1" applyFont="1" applyFill="1" applyBorder="1" applyAlignment="1">
      <alignment horizontal="center"/>
    </xf>
    <xf numFmtId="166" fontId="0" fillId="0" borderId="18" xfId="1" applyNumberFormat="1" applyFont="1" applyFill="1" applyBorder="1" applyAlignment="1">
      <alignment horizontal="center"/>
    </xf>
    <xf numFmtId="0" fontId="1" fillId="0" borderId="21" xfId="0" applyFont="1" applyBorder="1" applyAlignment="1">
      <alignment wrapText="1"/>
    </xf>
    <xf numFmtId="0" fontId="1" fillId="0" borderId="0" xfId="3"/>
    <xf numFmtId="0" fontId="1" fillId="0" borderId="18" xfId="3" applyFill="1" applyBorder="1" applyAlignment="1">
      <alignment horizontal="center" wrapText="1"/>
    </xf>
    <xf numFmtId="0" fontId="1" fillId="0" borderId="0" xfId="3" applyAlignment="1"/>
    <xf numFmtId="0" fontId="1" fillId="0" borderId="0" xfId="3" applyFont="1" applyFill="1" applyBorder="1"/>
    <xf numFmtId="0" fontId="1" fillId="0" borderId="0" xfId="3" applyFont="1" applyBorder="1" applyAlignment="1">
      <alignment vertical="center"/>
    </xf>
    <xf numFmtId="0" fontId="1" fillId="0" borderId="0" xfId="3" applyFill="1" applyAlignment="1">
      <alignment wrapText="1"/>
    </xf>
    <xf numFmtId="0" fontId="1" fillId="0" borderId="0" xfId="3" applyFill="1"/>
    <xf numFmtId="0" fontId="2" fillId="0" borderId="0" xfId="3" applyFont="1" applyFill="1" applyAlignment="1">
      <alignment wrapText="1"/>
    </xf>
    <xf numFmtId="0" fontId="1" fillId="0" borderId="0" xfId="3" applyFill="1" applyAlignment="1"/>
    <xf numFmtId="0" fontId="1" fillId="0" borderId="0" xfId="3" applyAlignment="1">
      <alignment wrapText="1"/>
    </xf>
    <xf numFmtId="0" fontId="1" fillId="0" borderId="0" xfId="3" applyFont="1"/>
    <xf numFmtId="0" fontId="2" fillId="0" borderId="0" xfId="3" applyFont="1" applyAlignment="1">
      <alignment vertical="center"/>
    </xf>
    <xf numFmtId="0" fontId="2" fillId="0" borderId="0" xfId="3" applyFont="1" applyAlignment="1">
      <alignment wrapText="1"/>
    </xf>
    <xf numFmtId="0" fontId="2" fillId="0" borderId="0" xfId="3" applyFont="1" applyFill="1" applyBorder="1" applyAlignment="1">
      <alignment horizontal="left"/>
    </xf>
    <xf numFmtId="0" fontId="1" fillId="21" borderId="0" xfId="3" applyFill="1"/>
    <xf numFmtId="0" fontId="1" fillId="21" borderId="1" xfId="3" applyFill="1" applyBorder="1" applyAlignment="1">
      <alignment horizontal="center" wrapText="1"/>
    </xf>
    <xf numFmtId="0" fontId="1" fillId="21" borderId="0" xfId="3" applyFill="1" applyAlignment="1">
      <alignment horizontal="center" wrapText="1"/>
    </xf>
    <xf numFmtId="0" fontId="1" fillId="0" borderId="0" xfId="3" applyAlignment="1">
      <alignment horizontal="center" wrapText="1"/>
    </xf>
    <xf numFmtId="166" fontId="1" fillId="21" borderId="0" xfId="1" applyNumberFormat="1" applyFont="1" applyFill="1"/>
    <xf numFmtId="169" fontId="0" fillId="0" borderId="0" xfId="6" applyNumberFormat="1" applyFont="1"/>
    <xf numFmtId="0" fontId="1" fillId="0" borderId="1" xfId="3" applyFill="1" applyBorder="1" applyAlignment="1">
      <alignment horizontal="center" wrapText="1"/>
    </xf>
    <xf numFmtId="0" fontId="1" fillId="0" borderId="1" xfId="3" applyFill="1" applyBorder="1" applyAlignment="1">
      <alignment wrapText="1"/>
    </xf>
    <xf numFmtId="0" fontId="2" fillId="0" borderId="1" xfId="3" applyFont="1" applyFill="1" applyBorder="1"/>
    <xf numFmtId="0" fontId="2" fillId="21" borderId="1" xfId="3" applyFont="1" applyFill="1" applyBorder="1" applyAlignment="1">
      <alignment wrapText="1"/>
    </xf>
    <xf numFmtId="0" fontId="2" fillId="0" borderId="1" xfId="3" applyFont="1" applyFill="1" applyBorder="1" applyAlignment="1">
      <alignment wrapText="1"/>
    </xf>
    <xf numFmtId="0" fontId="1" fillId="0" borderId="1" xfId="3" applyFont="1" applyFill="1" applyBorder="1" applyAlignment="1">
      <alignment wrapText="1"/>
    </xf>
    <xf numFmtId="0" fontId="1" fillId="0" borderId="19" xfId="3" applyFont="1" applyFill="1" applyBorder="1" applyAlignment="1">
      <alignment wrapText="1"/>
    </xf>
    <xf numFmtId="0" fontId="1" fillId="0" borderId="19" xfId="3" applyFill="1" applyBorder="1" applyAlignment="1">
      <alignment wrapText="1"/>
    </xf>
    <xf numFmtId="0" fontId="1" fillId="0" borderId="28" xfId="3" applyFill="1" applyBorder="1" applyAlignment="1">
      <alignment wrapText="1"/>
    </xf>
    <xf numFmtId="0" fontId="1" fillId="0" borderId="18" xfId="3" applyFont="1" applyFill="1" applyBorder="1" applyAlignment="1">
      <alignment wrapText="1"/>
    </xf>
    <xf numFmtId="0" fontId="1" fillId="0" borderId="18" xfId="3" applyFill="1" applyBorder="1" applyAlignment="1">
      <alignment wrapText="1"/>
    </xf>
    <xf numFmtId="0" fontId="1" fillId="0" borderId="22" xfId="3" applyFont="1" applyFill="1" applyBorder="1" applyAlignment="1"/>
    <xf numFmtId="0" fontId="1" fillId="0" borderId="23" xfId="3" applyFont="1" applyFill="1" applyBorder="1" applyAlignment="1">
      <alignment vertical="center"/>
    </xf>
    <xf numFmtId="0" fontId="1" fillId="0" borderId="23" xfId="3" applyFont="1" applyFill="1" applyBorder="1" applyAlignment="1"/>
    <xf numFmtId="0" fontId="1" fillId="0" borderId="23" xfId="3" applyFont="1" applyBorder="1"/>
    <xf numFmtId="0" fontId="1" fillId="0" borderId="23" xfId="3" applyFont="1" applyBorder="1" applyAlignment="1">
      <alignment vertical="center"/>
    </xf>
    <xf numFmtId="0" fontId="1" fillId="0" borderId="23" xfId="3" applyBorder="1"/>
    <xf numFmtId="0" fontId="1" fillId="0" borderId="18" xfId="3" applyBorder="1"/>
    <xf numFmtId="0" fontId="1" fillId="0" borderId="1" xfId="3" applyFont="1" applyFill="1" applyBorder="1"/>
    <xf numFmtId="0" fontId="1" fillId="0" borderId="23" xfId="3" applyFont="1" applyFill="1" applyBorder="1" applyAlignment="1">
      <alignment wrapText="1"/>
    </xf>
    <xf numFmtId="0" fontId="1" fillId="0" borderId="1" xfId="3" applyFill="1" applyBorder="1" applyAlignment="1">
      <alignment horizontal="center"/>
    </xf>
    <xf numFmtId="0" fontId="1" fillId="0" borderId="22" xfId="3" applyFill="1" applyBorder="1" applyAlignment="1">
      <alignment horizontal="center"/>
    </xf>
    <xf numFmtId="0" fontId="1" fillId="0" borderId="1" xfId="3" applyFont="1" applyFill="1" applyBorder="1" applyAlignment="1">
      <alignment horizontal="center" wrapText="1"/>
    </xf>
    <xf numFmtId="0" fontId="1" fillId="0" borderId="18" xfId="3" applyFill="1" applyBorder="1" applyAlignment="1">
      <alignment horizontal="center"/>
    </xf>
    <xf numFmtId="0" fontId="2" fillId="0" borderId="36" xfId="3" applyFont="1" applyFill="1" applyBorder="1" applyAlignment="1">
      <alignment horizontal="left" wrapText="1"/>
    </xf>
    <xf numFmtId="0" fontId="2" fillId="0" borderId="1" xfId="3" applyFont="1" applyFill="1" applyBorder="1" applyAlignment="1">
      <alignment horizontal="center" wrapText="1"/>
    </xf>
    <xf numFmtId="0" fontId="1" fillId="0" borderId="7" xfId="3" applyFill="1" applyBorder="1" applyAlignment="1">
      <alignment horizontal="center" wrapText="1"/>
    </xf>
    <xf numFmtId="0" fontId="1" fillId="0" borderId="19" xfId="3" applyFill="1" applyBorder="1" applyAlignment="1">
      <alignment horizontal="center" wrapText="1"/>
    </xf>
    <xf numFmtId="0" fontId="1" fillId="0" borderId="37" xfId="3" applyFont="1" applyFill="1" applyBorder="1"/>
    <xf numFmtId="0" fontId="1" fillId="0" borderId="38" xfId="3" applyFont="1" applyFill="1" applyBorder="1"/>
    <xf numFmtId="0" fontId="1" fillId="0" borderId="39" xfId="3" applyFont="1" applyFill="1" applyBorder="1" applyAlignment="1">
      <alignment wrapText="1"/>
    </xf>
    <xf numFmtId="0" fontId="2" fillId="0" borderId="18" xfId="3" applyFont="1" applyFill="1" applyBorder="1" applyAlignment="1">
      <alignment horizontal="center" wrapText="1"/>
    </xf>
    <xf numFmtId="0" fontId="2" fillId="0" borderId="7" xfId="3" applyFont="1" applyFill="1" applyBorder="1" applyAlignment="1">
      <alignment horizontal="center" wrapText="1"/>
    </xf>
    <xf numFmtId="0" fontId="2" fillId="0" borderId="22" xfId="3" applyFont="1" applyFill="1" applyBorder="1" applyAlignment="1">
      <alignment wrapText="1"/>
    </xf>
    <xf numFmtId="165" fontId="2" fillId="0" borderId="1" xfId="3" applyNumberFormat="1" applyFont="1" applyFill="1" applyBorder="1" applyAlignment="1">
      <alignment horizontal="center"/>
    </xf>
    <xf numFmtId="0" fontId="2" fillId="0" borderId="1" xfId="3" applyFont="1" applyFill="1" applyBorder="1" applyAlignment="1">
      <alignment horizontal="center"/>
    </xf>
    <xf numFmtId="0" fontId="2" fillId="0" borderId="22" xfId="3" applyFont="1" applyFill="1" applyBorder="1" applyAlignment="1">
      <alignment horizontal="center"/>
    </xf>
    <xf numFmtId="0" fontId="2" fillId="0" borderId="40" xfId="3" applyFont="1" applyBorder="1"/>
    <xf numFmtId="0" fontId="2" fillId="0" borderId="23" xfId="3" applyFont="1" applyFill="1" applyBorder="1" applyAlignment="1">
      <alignment horizontal="center"/>
    </xf>
    <xf numFmtId="0" fontId="2" fillId="0" borderId="22" xfId="3" applyFont="1" applyBorder="1"/>
    <xf numFmtId="0" fontId="2" fillId="0" borderId="18" xfId="3" applyFont="1" applyFill="1" applyBorder="1" applyAlignment="1">
      <alignment wrapText="1"/>
    </xf>
    <xf numFmtId="0" fontId="2" fillId="0" borderId="23" xfId="3" applyFont="1" applyFill="1" applyBorder="1"/>
    <xf numFmtId="0" fontId="2" fillId="0" borderId="18" xfId="3" applyFont="1" applyFill="1" applyBorder="1"/>
    <xf numFmtId="165" fontId="2" fillId="21" borderId="0" xfId="0" applyNumberFormat="1" applyFont="1" applyFill="1" applyAlignment="1">
      <alignment horizontal="center"/>
    </xf>
    <xf numFmtId="165" fontId="2" fillId="25" borderId="12" xfId="0" applyNumberFormat="1" applyFont="1" applyFill="1" applyBorder="1" applyAlignment="1"/>
    <xf numFmtId="49" fontId="1" fillId="7" borderId="1" xfId="0" applyNumberFormat="1" applyFont="1" applyFill="1" applyBorder="1"/>
    <xf numFmtId="0" fontId="0" fillId="0" borderId="24" xfId="0" applyBorder="1" applyAlignment="1">
      <alignment horizontal="center"/>
    </xf>
    <xf numFmtId="165" fontId="0" fillId="24" borderId="18" xfId="0" applyNumberFormat="1" applyFill="1" applyBorder="1" applyAlignment="1">
      <alignment horizontal="center"/>
    </xf>
    <xf numFmtId="0" fontId="1" fillId="0" borderId="31" xfId="0" applyFont="1" applyBorder="1"/>
    <xf numFmtId="0" fontId="1" fillId="0" borderId="22" xfId="3" applyFont="1" applyFill="1" applyBorder="1" applyAlignment="1">
      <alignment wrapText="1"/>
    </xf>
    <xf numFmtId="165" fontId="1" fillId="0" borderId="1" xfId="3" applyNumberFormat="1" applyFont="1" applyFill="1" applyBorder="1" applyAlignment="1">
      <alignment horizontal="center"/>
    </xf>
    <xf numFmtId="0" fontId="1" fillId="0" borderId="1" xfId="3" applyFont="1" applyFill="1" applyBorder="1" applyAlignment="1">
      <alignment horizontal="center"/>
    </xf>
    <xf numFmtId="0" fontId="1" fillId="0" borderId="36" xfId="3" applyFont="1" applyFill="1" applyBorder="1" applyAlignment="1">
      <alignment horizontal="left" wrapText="1"/>
    </xf>
    <xf numFmtId="0" fontId="1" fillId="0" borderId="22" xfId="3" applyFont="1" applyFill="1" applyBorder="1" applyAlignment="1">
      <alignment horizontal="center"/>
    </xf>
    <xf numFmtId="0" fontId="1" fillId="0" borderId="40" xfId="3" applyFont="1" applyBorder="1"/>
    <xf numFmtId="0" fontId="1" fillId="0" borderId="23" xfId="3" applyFont="1" applyFill="1" applyBorder="1" applyAlignment="1">
      <alignment horizontal="center"/>
    </xf>
    <xf numFmtId="0" fontId="1" fillId="0" borderId="28" xfId="3" applyFont="1" applyFill="1" applyBorder="1" applyAlignment="1">
      <alignment wrapText="1"/>
    </xf>
    <xf numFmtId="0" fontId="1" fillId="0" borderId="22" xfId="3" applyFont="1" applyBorder="1"/>
    <xf numFmtId="0" fontId="1" fillId="0" borderId="18" xfId="3" applyFont="1" applyFill="1" applyBorder="1" applyAlignment="1">
      <alignment horizontal="center" wrapText="1"/>
    </xf>
    <xf numFmtId="0" fontId="1" fillId="0" borderId="18" xfId="3" applyFont="1" applyFill="1" applyBorder="1" applyAlignment="1">
      <alignment horizontal="center"/>
    </xf>
    <xf numFmtId="0" fontId="1" fillId="0" borderId="23" xfId="3" applyFont="1" applyFill="1" applyBorder="1"/>
    <xf numFmtId="0" fontId="1" fillId="0" borderId="18" xfId="3" applyFont="1" applyFill="1" applyBorder="1"/>
    <xf numFmtId="0" fontId="1" fillId="0" borderId="18" xfId="3" applyFont="1" applyBorder="1"/>
    <xf numFmtId="0" fontId="1" fillId="0" borderId="7" xfId="3" applyFont="1" applyFill="1" applyBorder="1" applyAlignment="1">
      <alignment horizontal="center" wrapText="1"/>
    </xf>
    <xf numFmtId="0" fontId="1" fillId="0" borderId="19" xfId="3" applyFont="1" applyFill="1" applyBorder="1" applyAlignment="1">
      <alignment horizontal="center" wrapText="1"/>
    </xf>
    <xf numFmtId="0" fontId="1" fillId="0" borderId="1" xfId="3" applyBorder="1"/>
    <xf numFmtId="0" fontId="0" fillId="0" borderId="1" xfId="0" applyBorder="1" applyAlignment="1">
      <alignment wrapText="1"/>
    </xf>
    <xf numFmtId="43" fontId="1" fillId="0" borderId="1" xfId="1" applyBorder="1"/>
    <xf numFmtId="9" fontId="1" fillId="0" borderId="1" xfId="6" applyBorder="1"/>
    <xf numFmtId="166" fontId="2" fillId="0" borderId="0" xfId="1" applyNumberFormat="1" applyFont="1" applyFill="1" applyBorder="1" applyAlignment="1">
      <alignment horizontal="right"/>
    </xf>
    <xf numFmtId="166" fontId="2" fillId="0" borderId="0" xfId="1" applyNumberFormat="1" applyFont="1" applyFill="1" applyBorder="1"/>
    <xf numFmtId="166" fontId="0" fillId="0" borderId="0" xfId="1" applyNumberFormat="1" applyFont="1" applyFill="1" applyBorder="1"/>
    <xf numFmtId="166" fontId="2" fillId="5" borderId="13" xfId="1" applyNumberFormat="1" applyFont="1" applyFill="1" applyBorder="1" applyAlignment="1">
      <alignment horizontal="center" textRotation="90" wrapText="1"/>
    </xf>
    <xf numFmtId="166" fontId="10" fillId="21" borderId="0" xfId="1" applyNumberFormat="1" applyFont="1" applyFill="1"/>
    <xf numFmtId="166" fontId="0" fillId="0" borderId="20" xfId="1" applyNumberFormat="1" applyFont="1" applyFill="1" applyBorder="1" applyAlignment="1">
      <alignment horizontal="center"/>
    </xf>
    <xf numFmtId="166" fontId="0" fillId="0" borderId="20" xfId="0" applyNumberFormat="1" applyFill="1" applyBorder="1" applyAlignment="1">
      <alignment horizontal="center"/>
    </xf>
    <xf numFmtId="168" fontId="0" fillId="0" borderId="0" xfId="1" applyNumberFormat="1" applyFont="1"/>
    <xf numFmtId="168" fontId="0" fillId="0" borderId="0" xfId="0" applyNumberFormat="1"/>
    <xf numFmtId="43" fontId="0" fillId="0" borderId="0" xfId="0" applyNumberFormat="1" applyFill="1"/>
    <xf numFmtId="9" fontId="9" fillId="0" borderId="0" xfId="6" applyFont="1" applyFill="1"/>
    <xf numFmtId="0" fontId="2" fillId="0" borderId="18" xfId="3" applyFont="1" applyFill="1" applyBorder="1" applyAlignment="1">
      <alignment horizontal="left"/>
    </xf>
    <xf numFmtId="0" fontId="2" fillId="0" borderId="19" xfId="3" applyFont="1" applyFill="1" applyBorder="1" applyAlignment="1">
      <alignment wrapText="1"/>
    </xf>
    <xf numFmtId="166" fontId="2" fillId="0" borderId="1" xfId="1" applyNumberFormat="1" applyFont="1" applyFill="1" applyBorder="1" applyAlignment="1">
      <alignment horizontal="center"/>
    </xf>
    <xf numFmtId="0" fontId="2" fillId="0" borderId="28" xfId="3" applyFont="1" applyFill="1" applyBorder="1" applyAlignment="1">
      <alignment wrapText="1"/>
    </xf>
    <xf numFmtId="0" fontId="2" fillId="0" borderId="18" xfId="3" applyFont="1" applyFill="1" applyBorder="1" applyAlignment="1">
      <alignment horizontal="center"/>
    </xf>
    <xf numFmtId="0" fontId="2" fillId="0" borderId="23" xfId="3" applyFont="1" applyFill="1" applyBorder="1" applyAlignment="1">
      <alignment vertical="center"/>
    </xf>
    <xf numFmtId="0" fontId="2" fillId="0" borderId="22" xfId="3" applyFont="1" applyFill="1" applyBorder="1" applyAlignment="1"/>
    <xf numFmtId="0" fontId="2" fillId="0" borderId="23" xfId="3" applyFont="1" applyFill="1" applyBorder="1" applyAlignment="1"/>
    <xf numFmtId="0" fontId="2" fillId="0" borderId="23" xfId="3" applyFont="1" applyFill="1" applyBorder="1" applyAlignment="1">
      <alignment wrapText="1"/>
    </xf>
    <xf numFmtId="0" fontId="2" fillId="0" borderId="23" xfId="3" applyFont="1" applyBorder="1"/>
    <xf numFmtId="0" fontId="2" fillId="0" borderId="0" xfId="3" applyFont="1"/>
    <xf numFmtId="0" fontId="2" fillId="0" borderId="18" xfId="3" applyFont="1" applyBorder="1"/>
    <xf numFmtId="0" fontId="2" fillId="0" borderId="19" xfId="3" applyFont="1" applyFill="1" applyBorder="1" applyAlignment="1">
      <alignment horizontal="center" wrapText="1"/>
    </xf>
    <xf numFmtId="0" fontId="2" fillId="0" borderId="7" xfId="0" applyFont="1" applyFill="1" applyBorder="1"/>
    <xf numFmtId="43" fontId="2" fillId="0" borderId="6" xfId="1" applyFont="1" applyBorder="1"/>
    <xf numFmtId="43" fontId="2" fillId="0" borderId="18" xfId="1" applyFont="1" applyBorder="1"/>
    <xf numFmtId="43" fontId="2" fillId="0" borderId="41" xfId="1" applyFont="1" applyBorder="1"/>
    <xf numFmtId="43" fontId="2" fillId="0" borderId="6" xfId="0" applyNumberFormat="1" applyFont="1" applyBorder="1"/>
    <xf numFmtId="43" fontId="2" fillId="0" borderId="18" xfId="0" applyNumberFormat="1" applyFont="1" applyBorder="1"/>
    <xf numFmtId="43" fontId="2" fillId="0" borderId="41" xfId="0" applyNumberFormat="1" applyFont="1" applyBorder="1"/>
    <xf numFmtId="9" fontId="2" fillId="0" borderId="6" xfId="6" applyFont="1" applyBorder="1"/>
    <xf numFmtId="9" fontId="2" fillId="0" borderId="18" xfId="6" applyFont="1" applyBorder="1"/>
    <xf numFmtId="9" fontId="2" fillId="0" borderId="41" xfId="6" applyFont="1" applyBorder="1"/>
    <xf numFmtId="0" fontId="2" fillId="0" borderId="19" xfId="0" applyFont="1" applyBorder="1"/>
    <xf numFmtId="43" fontId="2" fillId="0" borderId="9" xfId="1" applyFont="1" applyBorder="1"/>
    <xf numFmtId="43" fontId="2" fillId="0" borderId="1" xfId="1" applyFont="1" applyBorder="1"/>
    <xf numFmtId="43" fontId="2" fillId="0" borderId="8" xfId="1" applyFont="1" applyBorder="1"/>
    <xf numFmtId="43" fontId="2" fillId="0" borderId="9" xfId="0" applyNumberFormat="1" applyFont="1" applyBorder="1"/>
    <xf numFmtId="43" fontId="2" fillId="0" borderId="1" xfId="0" applyNumberFormat="1" applyFont="1" applyBorder="1"/>
    <xf numFmtId="43" fontId="2" fillId="0" borderId="8" xfId="0" applyNumberFormat="1" applyFont="1" applyBorder="1"/>
    <xf numFmtId="9" fontId="2" fillId="0" borderId="9" xfId="6" applyFont="1" applyBorder="1"/>
    <xf numFmtId="9" fontId="2" fillId="0" borderId="1" xfId="6" applyFont="1" applyBorder="1"/>
    <xf numFmtId="9" fontId="2" fillId="0" borderId="8" xfId="6" applyFont="1" applyBorder="1"/>
    <xf numFmtId="43" fontId="2" fillId="0" borderId="15" xfId="1" applyFont="1" applyBorder="1"/>
    <xf numFmtId="43" fontId="2" fillId="0" borderId="2" xfId="1" applyFont="1" applyBorder="1"/>
    <xf numFmtId="43" fontId="2" fillId="0" borderId="16" xfId="1" applyFont="1" applyBorder="1"/>
    <xf numFmtId="43" fontId="2" fillId="0" borderId="15" xfId="0" applyNumberFormat="1" applyFont="1" applyBorder="1"/>
    <xf numFmtId="43" fontId="2" fillId="0" borderId="2" xfId="0" applyNumberFormat="1" applyFont="1" applyBorder="1"/>
    <xf numFmtId="43" fontId="2" fillId="0" borderId="16" xfId="0" applyNumberFormat="1" applyFont="1" applyBorder="1"/>
    <xf numFmtId="9" fontId="2" fillId="0" borderId="15" xfId="6" applyFont="1" applyBorder="1"/>
    <xf numFmtId="9" fontId="2" fillId="0" borderId="2" xfId="6" applyFont="1" applyBorder="1"/>
    <xf numFmtId="9" fontId="2" fillId="0" borderId="16" xfId="6" applyFont="1" applyBorder="1"/>
    <xf numFmtId="0" fontId="2" fillId="0" borderId="9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6" fillId="0" borderId="0" xfId="0" applyFont="1"/>
    <xf numFmtId="0" fontId="11" fillId="0" borderId="0" xfId="0" applyFont="1" applyAlignment="1"/>
    <xf numFmtId="0" fontId="2" fillId="5" borderId="29" xfId="0" applyFont="1" applyFill="1" applyBorder="1" applyAlignment="1">
      <alignment horizontal="left"/>
    </xf>
    <xf numFmtId="0" fontId="2" fillId="5" borderId="42" xfId="0" applyFont="1" applyFill="1" applyBorder="1" applyAlignment="1">
      <alignment horizontal="left"/>
    </xf>
    <xf numFmtId="0" fontId="2" fillId="5" borderId="37" xfId="0" applyFont="1" applyFill="1" applyBorder="1" applyAlignment="1">
      <alignment horizontal="left"/>
    </xf>
    <xf numFmtId="0" fontId="2" fillId="5" borderId="39" xfId="0" applyFont="1" applyFill="1" applyBorder="1" applyAlignment="1">
      <alignment horizontal="left"/>
    </xf>
    <xf numFmtId="0" fontId="0" fillId="0" borderId="37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5" borderId="7" xfId="0" applyFont="1" applyFill="1" applyBorder="1" applyAlignment="1">
      <alignment horizontal="left"/>
    </xf>
    <xf numFmtId="0" fontId="2" fillId="5" borderId="19" xfId="0" applyFont="1" applyFill="1" applyBorder="1" applyAlignment="1">
      <alignment horizontal="left"/>
    </xf>
    <xf numFmtId="0" fontId="2" fillId="5" borderId="43" xfId="0" applyFont="1" applyFill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5" borderId="44" xfId="0" applyFont="1" applyFill="1" applyBorder="1" applyAlignment="1">
      <alignment horizontal="left"/>
    </xf>
    <xf numFmtId="0" fontId="2" fillId="5" borderId="45" xfId="0" applyFont="1" applyFill="1" applyBorder="1" applyAlignment="1">
      <alignment horizontal="left"/>
    </xf>
    <xf numFmtId="0" fontId="2" fillId="5" borderId="46" xfId="0" applyFont="1" applyFill="1" applyBorder="1" applyAlignment="1">
      <alignment horizontal="left"/>
    </xf>
    <xf numFmtId="0" fontId="0" fillId="0" borderId="38" xfId="0" applyBorder="1" applyAlignment="1">
      <alignment horizontal="center"/>
    </xf>
    <xf numFmtId="0" fontId="2" fillId="2" borderId="47" xfId="0" applyFont="1" applyFill="1" applyBorder="1" applyAlignment="1">
      <alignment horizontal="left"/>
    </xf>
    <xf numFmtId="0" fontId="2" fillId="2" borderId="48" xfId="0" applyFont="1" applyFill="1" applyBorder="1" applyAlignment="1">
      <alignment horizontal="left"/>
    </xf>
    <xf numFmtId="0" fontId="2" fillId="2" borderId="49" xfId="0" applyFont="1" applyFill="1" applyBorder="1" applyAlignment="1">
      <alignment horizontal="left"/>
    </xf>
    <xf numFmtId="0" fontId="2" fillId="5" borderId="34" xfId="0" applyFont="1" applyFill="1" applyBorder="1" applyAlignment="1">
      <alignment horizontal="center"/>
    </xf>
    <xf numFmtId="0" fontId="2" fillId="5" borderId="35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22" xfId="3" applyFont="1" applyBorder="1" applyAlignment="1">
      <alignment horizontal="center" vertical="center"/>
    </xf>
    <xf numFmtId="0" fontId="2" fillId="0" borderId="23" xfId="3" applyFont="1" applyBorder="1" applyAlignment="1">
      <alignment horizontal="center" vertical="center"/>
    </xf>
    <xf numFmtId="0" fontId="2" fillId="0" borderId="22" xfId="3" applyFont="1" applyFill="1" applyBorder="1" applyAlignment="1">
      <alignment horizontal="center" wrapText="1"/>
    </xf>
    <xf numFmtId="0" fontId="2" fillId="0" borderId="23" xfId="3" applyFont="1" applyFill="1" applyBorder="1" applyAlignment="1">
      <alignment horizontal="center" wrapText="1"/>
    </xf>
    <xf numFmtId="0" fontId="2" fillId="0" borderId="18" xfId="3" applyFont="1" applyFill="1" applyBorder="1" applyAlignment="1">
      <alignment horizontal="center" wrapText="1"/>
    </xf>
    <xf numFmtId="0" fontId="2" fillId="0" borderId="36" xfId="3" applyFont="1" applyFill="1" applyBorder="1" applyAlignment="1">
      <alignment horizontal="left" wrapText="1"/>
    </xf>
    <xf numFmtId="0" fontId="2" fillId="0" borderId="20" xfId="3" applyFont="1" applyFill="1" applyBorder="1" applyAlignment="1">
      <alignment horizontal="left" wrapText="1"/>
    </xf>
    <xf numFmtId="0" fontId="2" fillId="0" borderId="22" xfId="3" applyFont="1" applyFill="1" applyBorder="1" applyAlignment="1">
      <alignment horizontal="center" vertical="center" wrapText="1"/>
    </xf>
    <xf numFmtId="0" fontId="2" fillId="0" borderId="23" xfId="3" applyFont="1" applyFill="1" applyBorder="1" applyAlignment="1">
      <alignment horizontal="center" vertical="center" wrapText="1"/>
    </xf>
    <xf numFmtId="0" fontId="1" fillId="0" borderId="22" xfId="3" applyBorder="1" applyAlignment="1">
      <alignment horizontal="center" vertical="center"/>
    </xf>
    <xf numFmtId="0" fontId="1" fillId="0" borderId="23" xfId="3" applyBorder="1" applyAlignment="1">
      <alignment horizontal="center" vertical="center"/>
    </xf>
    <xf numFmtId="0" fontId="1" fillId="0" borderId="18" xfId="3" applyBorder="1" applyAlignment="1">
      <alignment horizontal="center" vertical="center"/>
    </xf>
    <xf numFmtId="0" fontId="1" fillId="21" borderId="0" xfId="3" applyFill="1" applyAlignment="1">
      <alignment horizontal="center"/>
    </xf>
    <xf numFmtId="0" fontId="2" fillId="0" borderId="36" xfId="3" applyFont="1" applyFill="1" applyBorder="1" applyAlignment="1">
      <alignment horizontal="left"/>
    </xf>
    <xf numFmtId="0" fontId="2" fillId="0" borderId="20" xfId="3" applyFont="1" applyFill="1" applyBorder="1" applyAlignment="1">
      <alignment horizontal="left"/>
    </xf>
    <xf numFmtId="0" fontId="1" fillId="0" borderId="22" xfId="3" applyFont="1" applyFill="1" applyBorder="1" applyAlignment="1">
      <alignment horizontal="center" wrapText="1"/>
    </xf>
    <xf numFmtId="0" fontId="1" fillId="0" borderId="18" xfId="3" applyFont="1" applyFill="1" applyBorder="1" applyAlignment="1">
      <alignment horizontal="center" wrapText="1"/>
    </xf>
    <xf numFmtId="0" fontId="2" fillId="0" borderId="18" xfId="3" applyFont="1" applyFill="1" applyBorder="1" applyAlignment="1">
      <alignment horizontal="center" vertical="center" wrapText="1"/>
    </xf>
    <xf numFmtId="0" fontId="1" fillId="0" borderId="22" xfId="3" applyFont="1" applyBorder="1" applyAlignment="1">
      <alignment horizontal="center" vertical="center"/>
    </xf>
    <xf numFmtId="0" fontId="1" fillId="0" borderId="23" xfId="3" applyFont="1" applyBorder="1" applyAlignment="1">
      <alignment horizontal="center" vertical="center"/>
    </xf>
    <xf numFmtId="0" fontId="1" fillId="0" borderId="18" xfId="3" applyFont="1" applyBorder="1" applyAlignment="1">
      <alignment horizontal="center" vertical="center"/>
    </xf>
    <xf numFmtId="0" fontId="2" fillId="0" borderId="18" xfId="3" applyFont="1" applyBorder="1" applyAlignment="1">
      <alignment horizontal="center" vertical="center"/>
    </xf>
    <xf numFmtId="1" fontId="2" fillId="25" borderId="35" xfId="0" applyNumberFormat="1" applyFont="1" applyFill="1" applyBorder="1" applyAlignment="1">
      <alignment horizontal="center"/>
    </xf>
    <xf numFmtId="1" fontId="2" fillId="25" borderId="12" xfId="0" applyNumberFormat="1" applyFont="1" applyFill="1" applyBorder="1" applyAlignment="1">
      <alignment horizontal="center"/>
    </xf>
    <xf numFmtId="0" fontId="2" fillId="2" borderId="52" xfId="0" applyFont="1" applyFill="1" applyBorder="1" applyAlignment="1">
      <alignment horizontal="left"/>
    </xf>
    <xf numFmtId="0" fontId="2" fillId="2" borderId="53" xfId="0" applyFont="1" applyFill="1" applyBorder="1" applyAlignment="1">
      <alignment horizontal="left"/>
    </xf>
    <xf numFmtId="0" fontId="2" fillId="5" borderId="54" xfId="0" applyFont="1" applyFill="1" applyBorder="1" applyAlignment="1">
      <alignment horizontal="center"/>
    </xf>
    <xf numFmtId="0" fontId="2" fillId="5" borderId="55" xfId="0" applyFont="1" applyFill="1" applyBorder="1" applyAlignment="1">
      <alignment horizontal="center"/>
    </xf>
    <xf numFmtId="0" fontId="2" fillId="5" borderId="56" xfId="0" applyFont="1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2" fillId="2" borderId="57" xfId="0" applyFont="1" applyFill="1" applyBorder="1" applyAlignment="1">
      <alignment horizontal="left"/>
    </xf>
  </cellXfs>
  <cellStyles count="8">
    <cellStyle name="Comma" xfId="1" builtinId="3"/>
    <cellStyle name="Comma 2" xfId="2"/>
    <cellStyle name="Normal" xfId="0" builtinId="0"/>
    <cellStyle name="Normal 2" xfId="3"/>
    <cellStyle name="Normal 3" xfId="4"/>
    <cellStyle name="Normal 4" xfId="5"/>
    <cellStyle name="Percent" xfId="6" builtinId="5"/>
    <cellStyle name="Percent 2" xfId="7"/>
  </cellStyles>
  <dxfs count="99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45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3/AppData/Local/Microsoft/Windows/Temporary%20Internet%20Files/Content.Outlook/9DOQTZ5S/Penpushers%20Scores%202016%20as%20of%2010-12-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/AppData/Local/Temp/Penpushers%20Scores%202019%20at%20%2011-6-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inners Table"/>
      <sheetName val="2015 Handicap-Old"/>
      <sheetName val="2016 Handicap (2)"/>
      <sheetName val="2019 Winners"/>
      <sheetName val="2018 Winners"/>
      <sheetName val="2020 Handicap"/>
      <sheetName val="2020"/>
      <sheetName val="2016 Handicap (3)"/>
      <sheetName val="2016 (2)"/>
      <sheetName val="Sheet2"/>
      <sheetName val="GPPoints"/>
      <sheetName val="Points"/>
      <sheetName val="2016 Handicap"/>
      <sheetName val="2016"/>
      <sheetName val="2015 Winners"/>
      <sheetName val="2015 Handicap"/>
      <sheetName val="2015"/>
      <sheetName val="2014 Winners"/>
      <sheetName val="2014 Handicap"/>
      <sheetName val="2014"/>
      <sheetName val="2013 Winners"/>
      <sheetName val="2013 Handicap"/>
      <sheetName val="2013"/>
      <sheetName val="2012 Handicap"/>
      <sheetName val="2012"/>
      <sheetName val="2011 Handicap"/>
      <sheetName val="2012 Winners"/>
      <sheetName val="2011 Winners"/>
      <sheetName val="2010 Winners"/>
      <sheetName val="2009 Winners"/>
      <sheetName val="2008 Winners"/>
      <sheetName val="2007 Winners"/>
      <sheetName val="2006 Winners"/>
      <sheetName val="2011"/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Points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F1">
            <v>0.1</v>
          </cell>
          <cell r="G1">
            <v>1</v>
          </cell>
        </row>
        <row r="2">
          <cell r="A2">
            <v>1</v>
          </cell>
          <cell r="B2">
            <v>15</v>
          </cell>
          <cell r="F2">
            <v>0.2</v>
          </cell>
          <cell r="G2">
            <v>1</v>
          </cell>
        </row>
        <row r="3">
          <cell r="A3">
            <v>2</v>
          </cell>
          <cell r="B3">
            <v>14</v>
          </cell>
          <cell r="F3">
            <v>0.3</v>
          </cell>
          <cell r="G3">
            <v>1</v>
          </cell>
        </row>
        <row r="4">
          <cell r="A4">
            <v>3</v>
          </cell>
          <cell r="B4">
            <v>13</v>
          </cell>
          <cell r="F4">
            <v>0.4</v>
          </cell>
          <cell r="G4">
            <v>1</v>
          </cell>
        </row>
        <row r="5">
          <cell r="A5">
            <v>4</v>
          </cell>
          <cell r="B5">
            <v>12</v>
          </cell>
          <cell r="F5">
            <v>0.5</v>
          </cell>
          <cell r="G5">
            <v>1</v>
          </cell>
        </row>
        <row r="6">
          <cell r="A6">
            <v>5</v>
          </cell>
          <cell r="B6">
            <v>11</v>
          </cell>
          <cell r="F6">
            <v>0.6</v>
          </cell>
          <cell r="G6">
            <v>1</v>
          </cell>
        </row>
        <row r="7">
          <cell r="A7">
            <v>6</v>
          </cell>
          <cell r="B7">
            <v>10</v>
          </cell>
          <cell r="F7">
            <v>0.7</v>
          </cell>
          <cell r="G7">
            <v>1</v>
          </cell>
        </row>
        <row r="8">
          <cell r="A8">
            <v>7</v>
          </cell>
          <cell r="B8">
            <v>9</v>
          </cell>
          <cell r="F8">
            <v>0.8</v>
          </cell>
          <cell r="G8">
            <v>1</v>
          </cell>
        </row>
        <row r="9">
          <cell r="A9">
            <v>8</v>
          </cell>
          <cell r="B9">
            <v>8</v>
          </cell>
          <cell r="F9">
            <v>0.9</v>
          </cell>
          <cell r="G9">
            <v>1</v>
          </cell>
        </row>
        <row r="10">
          <cell r="A10">
            <v>9</v>
          </cell>
          <cell r="B10">
            <v>7</v>
          </cell>
          <cell r="F10">
            <v>1</v>
          </cell>
          <cell r="G10">
            <v>1</v>
          </cell>
        </row>
        <row r="11">
          <cell r="A11">
            <v>10</v>
          </cell>
          <cell r="B11">
            <v>6</v>
          </cell>
          <cell r="F11">
            <v>1.1000000000000001</v>
          </cell>
          <cell r="G11">
            <v>1</v>
          </cell>
        </row>
        <row r="12">
          <cell r="A12">
            <v>11</v>
          </cell>
          <cell r="B12">
            <v>5</v>
          </cell>
          <cell r="F12">
            <v>1.2</v>
          </cell>
          <cell r="G12">
            <v>1</v>
          </cell>
        </row>
        <row r="13">
          <cell r="A13">
            <v>12</v>
          </cell>
          <cell r="B13">
            <v>4</v>
          </cell>
          <cell r="F13">
            <v>1.3</v>
          </cell>
          <cell r="G13">
            <v>1</v>
          </cell>
        </row>
        <row r="14">
          <cell r="A14">
            <v>13</v>
          </cell>
          <cell r="B14">
            <v>3</v>
          </cell>
          <cell r="F14">
            <v>1.4</v>
          </cell>
          <cell r="G14">
            <v>1</v>
          </cell>
        </row>
        <row r="15">
          <cell r="A15">
            <v>14</v>
          </cell>
          <cell r="B15">
            <v>2</v>
          </cell>
          <cell r="F15">
            <v>1.5</v>
          </cell>
          <cell r="G15">
            <v>1</v>
          </cell>
        </row>
        <row r="16">
          <cell r="A16">
            <v>15</v>
          </cell>
          <cell r="B16">
            <v>1</v>
          </cell>
          <cell r="F16">
            <v>1.6</v>
          </cell>
          <cell r="G16">
            <v>1</v>
          </cell>
        </row>
        <row r="17">
          <cell r="A17">
            <v>16</v>
          </cell>
          <cell r="B17">
            <v>0</v>
          </cell>
          <cell r="F17">
            <v>1.7</v>
          </cell>
          <cell r="G17">
            <v>1</v>
          </cell>
        </row>
        <row r="18">
          <cell r="A18">
            <v>17</v>
          </cell>
          <cell r="B18">
            <v>0</v>
          </cell>
          <cell r="F18">
            <v>1.8</v>
          </cell>
          <cell r="G18">
            <v>1</v>
          </cell>
        </row>
        <row r="19">
          <cell r="A19">
            <v>18</v>
          </cell>
          <cell r="B19">
            <v>0</v>
          </cell>
          <cell r="F19">
            <v>1.9</v>
          </cell>
          <cell r="G19">
            <v>1</v>
          </cell>
        </row>
        <row r="20">
          <cell r="A20">
            <v>19</v>
          </cell>
          <cell r="B20">
            <v>0</v>
          </cell>
          <cell r="F20">
            <v>2</v>
          </cell>
          <cell r="G20">
            <v>1</v>
          </cell>
        </row>
        <row r="21">
          <cell r="A21">
            <v>20</v>
          </cell>
          <cell r="B21">
            <v>0</v>
          </cell>
          <cell r="F21">
            <v>2.1</v>
          </cell>
          <cell r="G21">
            <v>1</v>
          </cell>
        </row>
        <row r="22">
          <cell r="A22">
            <v>21</v>
          </cell>
          <cell r="B22">
            <v>0</v>
          </cell>
          <cell r="F22">
            <v>2.2000000000000002</v>
          </cell>
          <cell r="G22">
            <v>1</v>
          </cell>
        </row>
        <row r="23">
          <cell r="A23">
            <v>22</v>
          </cell>
          <cell r="B23">
            <v>0</v>
          </cell>
          <cell r="F23">
            <v>2.2999999999999998</v>
          </cell>
          <cell r="G23">
            <v>1</v>
          </cell>
        </row>
        <row r="24">
          <cell r="A24">
            <v>23</v>
          </cell>
          <cell r="B24">
            <v>0</v>
          </cell>
          <cell r="F24">
            <v>2.4</v>
          </cell>
          <cell r="G24">
            <v>1</v>
          </cell>
        </row>
        <row r="25">
          <cell r="A25">
            <v>24</v>
          </cell>
          <cell r="B25">
            <v>0</v>
          </cell>
          <cell r="F25">
            <v>2.5</v>
          </cell>
          <cell r="G25">
            <v>1</v>
          </cell>
        </row>
        <row r="26">
          <cell r="A26" t="str">
            <v>DNF</v>
          </cell>
          <cell r="B26">
            <v>0</v>
          </cell>
          <cell r="F26">
            <v>2.6</v>
          </cell>
          <cell r="G26">
            <v>1</v>
          </cell>
        </row>
        <row r="27">
          <cell r="A27" t="str">
            <v>G</v>
          </cell>
          <cell r="B27">
            <v>0</v>
          </cell>
          <cell r="F27">
            <v>2.7</v>
          </cell>
          <cell r="G27">
            <v>1</v>
          </cell>
        </row>
        <row r="28">
          <cell r="F28">
            <v>2.8</v>
          </cell>
          <cell r="G28">
            <v>1</v>
          </cell>
        </row>
        <row r="29">
          <cell r="F29">
            <v>2.9</v>
          </cell>
          <cell r="G29">
            <v>1</v>
          </cell>
        </row>
        <row r="30">
          <cell r="F30">
            <v>3</v>
          </cell>
          <cell r="G30">
            <v>1</v>
          </cell>
        </row>
        <row r="31">
          <cell r="F31">
            <v>3.1</v>
          </cell>
          <cell r="G31">
            <v>1</v>
          </cell>
        </row>
        <row r="32">
          <cell r="F32">
            <v>3.2</v>
          </cell>
          <cell r="G32">
            <v>1</v>
          </cell>
        </row>
        <row r="33">
          <cell r="F33">
            <v>3.3</v>
          </cell>
          <cell r="G33">
            <v>1</v>
          </cell>
        </row>
        <row r="34">
          <cell r="F34">
            <v>3.4</v>
          </cell>
          <cell r="G34">
            <v>1</v>
          </cell>
        </row>
        <row r="35">
          <cell r="F35">
            <v>3.5</v>
          </cell>
          <cell r="G35">
            <v>1</v>
          </cell>
        </row>
        <row r="36">
          <cell r="F36">
            <v>3.6</v>
          </cell>
          <cell r="G36">
            <v>1</v>
          </cell>
        </row>
        <row r="37">
          <cell r="F37">
            <v>3.7</v>
          </cell>
          <cell r="G37">
            <v>1</v>
          </cell>
        </row>
        <row r="38">
          <cell r="F38">
            <v>3.8</v>
          </cell>
          <cell r="G38">
            <v>1</v>
          </cell>
        </row>
        <row r="39">
          <cell r="F39">
            <v>3.9</v>
          </cell>
          <cell r="G39">
            <v>1</v>
          </cell>
        </row>
        <row r="40">
          <cell r="F40">
            <v>4</v>
          </cell>
          <cell r="G40">
            <v>1</v>
          </cell>
        </row>
        <row r="41">
          <cell r="F41">
            <v>4.0999999999999996</v>
          </cell>
          <cell r="G41">
            <v>1</v>
          </cell>
        </row>
        <row r="42">
          <cell r="F42">
            <v>4.2</v>
          </cell>
          <cell r="G42">
            <v>1</v>
          </cell>
        </row>
        <row r="43">
          <cell r="F43">
            <v>4.3</v>
          </cell>
          <cell r="G43">
            <v>1</v>
          </cell>
        </row>
        <row r="44">
          <cell r="F44">
            <v>4.4000000000000004</v>
          </cell>
          <cell r="G44">
            <v>1</v>
          </cell>
        </row>
        <row r="45">
          <cell r="F45">
            <v>4.5</v>
          </cell>
          <cell r="G45">
            <v>1</v>
          </cell>
        </row>
        <row r="46">
          <cell r="F46">
            <v>4.5999999999999996</v>
          </cell>
          <cell r="G46">
            <v>1</v>
          </cell>
        </row>
        <row r="47">
          <cell r="F47">
            <v>4.7</v>
          </cell>
          <cell r="G47">
            <v>1</v>
          </cell>
        </row>
        <row r="48">
          <cell r="F48">
            <v>4.8</v>
          </cell>
          <cell r="G48">
            <v>1</v>
          </cell>
        </row>
        <row r="49">
          <cell r="F49">
            <v>4.9000000000000004</v>
          </cell>
          <cell r="G49">
            <v>1</v>
          </cell>
        </row>
        <row r="50">
          <cell r="F50">
            <v>5</v>
          </cell>
          <cell r="G50">
            <v>1</v>
          </cell>
        </row>
        <row r="51">
          <cell r="F51">
            <v>5.0999999999999996</v>
          </cell>
          <cell r="G51">
            <v>1</v>
          </cell>
        </row>
        <row r="52">
          <cell r="F52">
            <v>5.2</v>
          </cell>
          <cell r="G52">
            <v>1</v>
          </cell>
        </row>
        <row r="53">
          <cell r="F53">
            <v>5.3</v>
          </cell>
          <cell r="G53">
            <v>1</v>
          </cell>
        </row>
        <row r="54">
          <cell r="F54">
            <v>5.4</v>
          </cell>
          <cell r="G54">
            <v>1</v>
          </cell>
        </row>
        <row r="55">
          <cell r="F55">
            <v>5.5</v>
          </cell>
          <cell r="G55">
            <v>1</v>
          </cell>
        </row>
        <row r="56">
          <cell r="F56">
            <v>5.6</v>
          </cell>
          <cell r="G56">
            <v>1</v>
          </cell>
        </row>
        <row r="57">
          <cell r="F57">
            <v>5.7</v>
          </cell>
          <cell r="G57">
            <v>1</v>
          </cell>
        </row>
        <row r="58">
          <cell r="F58">
            <v>5.8</v>
          </cell>
          <cell r="G58">
            <v>1</v>
          </cell>
        </row>
        <row r="59">
          <cell r="F59">
            <v>5.9</v>
          </cell>
          <cell r="G59">
            <v>1</v>
          </cell>
        </row>
        <row r="60">
          <cell r="F60">
            <v>6</v>
          </cell>
          <cell r="G60">
            <v>1</v>
          </cell>
        </row>
        <row r="61">
          <cell r="F61">
            <v>6.1</v>
          </cell>
          <cell r="G61">
            <v>1</v>
          </cell>
        </row>
        <row r="62">
          <cell r="F62">
            <v>6.2</v>
          </cell>
          <cell r="G62">
            <v>1</v>
          </cell>
        </row>
        <row r="63">
          <cell r="F63">
            <v>6.3</v>
          </cell>
          <cell r="G63">
            <v>1</v>
          </cell>
        </row>
        <row r="64">
          <cell r="F64">
            <v>6.4</v>
          </cell>
          <cell r="G64">
            <v>1</v>
          </cell>
        </row>
        <row r="65">
          <cell r="F65">
            <v>6.5</v>
          </cell>
          <cell r="G65">
            <v>1</v>
          </cell>
        </row>
        <row r="66">
          <cell r="F66">
            <v>6.6</v>
          </cell>
          <cell r="G66">
            <v>1</v>
          </cell>
        </row>
        <row r="67">
          <cell r="F67">
            <v>6.7</v>
          </cell>
          <cell r="G67">
            <v>1</v>
          </cell>
        </row>
        <row r="68">
          <cell r="F68">
            <v>6.8</v>
          </cell>
          <cell r="G68">
            <v>1</v>
          </cell>
        </row>
        <row r="69">
          <cell r="F69">
            <v>6.9</v>
          </cell>
          <cell r="G69">
            <v>1</v>
          </cell>
        </row>
        <row r="70">
          <cell r="F70">
            <v>7</v>
          </cell>
          <cell r="G70">
            <v>1</v>
          </cell>
        </row>
        <row r="71">
          <cell r="F71">
            <v>7.1</v>
          </cell>
          <cell r="G71">
            <v>1</v>
          </cell>
        </row>
        <row r="72">
          <cell r="F72">
            <v>7.2</v>
          </cell>
          <cell r="G72">
            <v>1</v>
          </cell>
        </row>
        <row r="73">
          <cell r="F73">
            <v>7.3</v>
          </cell>
          <cell r="G73">
            <v>1</v>
          </cell>
        </row>
        <row r="74">
          <cell r="F74">
            <v>7.4</v>
          </cell>
          <cell r="G74">
            <v>1</v>
          </cell>
        </row>
        <row r="75">
          <cell r="F75">
            <v>7.5</v>
          </cell>
          <cell r="G75">
            <v>1</v>
          </cell>
        </row>
        <row r="76">
          <cell r="F76">
            <v>7.6</v>
          </cell>
          <cell r="G76">
            <v>1</v>
          </cell>
        </row>
        <row r="77">
          <cell r="F77">
            <v>7.7</v>
          </cell>
          <cell r="G77">
            <v>1</v>
          </cell>
        </row>
        <row r="78">
          <cell r="F78">
            <v>7.8</v>
          </cell>
          <cell r="G78">
            <v>1</v>
          </cell>
        </row>
        <row r="79">
          <cell r="F79">
            <v>7.9</v>
          </cell>
          <cell r="G79">
            <v>1</v>
          </cell>
        </row>
        <row r="80">
          <cell r="F80">
            <v>8</v>
          </cell>
          <cell r="G80">
            <v>1</v>
          </cell>
        </row>
        <row r="81">
          <cell r="F81">
            <v>8.1</v>
          </cell>
          <cell r="G81">
            <v>1</v>
          </cell>
        </row>
        <row r="82">
          <cell r="F82">
            <v>8.1999999999999993</v>
          </cell>
          <cell r="G82">
            <v>1</v>
          </cell>
        </row>
        <row r="83">
          <cell r="F83">
            <v>8.3000000000000007</v>
          </cell>
          <cell r="G83">
            <v>1</v>
          </cell>
        </row>
        <row r="84">
          <cell r="F84">
            <v>8.4</v>
          </cell>
          <cell r="G84">
            <v>1</v>
          </cell>
        </row>
        <row r="85">
          <cell r="F85">
            <v>8.5</v>
          </cell>
          <cell r="G85">
            <v>1</v>
          </cell>
        </row>
        <row r="86">
          <cell r="F86">
            <v>8.6</v>
          </cell>
          <cell r="G86">
            <v>1</v>
          </cell>
        </row>
        <row r="87">
          <cell r="F87">
            <v>8.6999999999999993</v>
          </cell>
          <cell r="G87">
            <v>1</v>
          </cell>
        </row>
        <row r="88">
          <cell r="F88">
            <v>8.8000000000000007</v>
          </cell>
          <cell r="G88">
            <v>1</v>
          </cell>
        </row>
        <row r="89">
          <cell r="F89">
            <v>8.9</v>
          </cell>
          <cell r="G89">
            <v>1</v>
          </cell>
        </row>
        <row r="90">
          <cell r="F90">
            <v>9</v>
          </cell>
          <cell r="G90">
            <v>1</v>
          </cell>
        </row>
        <row r="91">
          <cell r="F91">
            <v>9.1</v>
          </cell>
          <cell r="G91">
            <v>1</v>
          </cell>
        </row>
        <row r="92">
          <cell r="F92">
            <v>9.1999999999999993</v>
          </cell>
          <cell r="G92">
            <v>1</v>
          </cell>
        </row>
        <row r="93">
          <cell r="F93">
            <v>9.3000000000000007</v>
          </cell>
          <cell r="G93">
            <v>1</v>
          </cell>
        </row>
        <row r="94">
          <cell r="F94">
            <v>9.4</v>
          </cell>
          <cell r="G94">
            <v>1</v>
          </cell>
        </row>
        <row r="95">
          <cell r="F95">
            <v>9.5</v>
          </cell>
          <cell r="G95">
            <v>1</v>
          </cell>
        </row>
        <row r="96">
          <cell r="F96">
            <v>9.6</v>
          </cell>
          <cell r="G96">
            <v>1</v>
          </cell>
        </row>
        <row r="97">
          <cell r="F97">
            <v>9.6999999999999993</v>
          </cell>
          <cell r="G97">
            <v>1</v>
          </cell>
        </row>
        <row r="98">
          <cell r="F98">
            <v>9.8000000000000007</v>
          </cell>
          <cell r="G98">
            <v>1</v>
          </cell>
        </row>
        <row r="99">
          <cell r="F99">
            <v>9.9</v>
          </cell>
          <cell r="G99">
            <v>1</v>
          </cell>
        </row>
        <row r="100">
          <cell r="F100">
            <v>10</v>
          </cell>
          <cell r="G100">
            <v>1</v>
          </cell>
        </row>
        <row r="101">
          <cell r="F101">
            <v>10.1</v>
          </cell>
          <cell r="G101">
            <v>1</v>
          </cell>
        </row>
        <row r="102">
          <cell r="F102">
            <v>10.199999999999999</v>
          </cell>
          <cell r="G102">
            <v>1</v>
          </cell>
        </row>
        <row r="103">
          <cell r="F103">
            <v>10.3</v>
          </cell>
          <cell r="G103">
            <v>1</v>
          </cell>
        </row>
        <row r="104">
          <cell r="F104">
            <v>10.4</v>
          </cell>
          <cell r="G104">
            <v>1</v>
          </cell>
        </row>
        <row r="105">
          <cell r="F105">
            <v>10.5</v>
          </cell>
          <cell r="G105">
            <v>2</v>
          </cell>
        </row>
        <row r="106">
          <cell r="F106">
            <v>10.6</v>
          </cell>
          <cell r="G106">
            <v>2</v>
          </cell>
        </row>
        <row r="107">
          <cell r="F107">
            <v>10.7</v>
          </cell>
          <cell r="G107">
            <v>2</v>
          </cell>
        </row>
        <row r="108">
          <cell r="F108">
            <v>10.8</v>
          </cell>
          <cell r="G108">
            <v>2</v>
          </cell>
        </row>
        <row r="109">
          <cell r="F109">
            <v>10.9</v>
          </cell>
          <cell r="G109">
            <v>2</v>
          </cell>
        </row>
        <row r="110">
          <cell r="F110">
            <v>11</v>
          </cell>
          <cell r="G110">
            <v>2</v>
          </cell>
        </row>
        <row r="111">
          <cell r="F111">
            <v>11.1</v>
          </cell>
          <cell r="G111">
            <v>2</v>
          </cell>
        </row>
        <row r="112">
          <cell r="F112">
            <v>11.2</v>
          </cell>
          <cell r="G112">
            <v>2</v>
          </cell>
        </row>
        <row r="113">
          <cell r="F113">
            <v>11.3</v>
          </cell>
          <cell r="G113">
            <v>2</v>
          </cell>
        </row>
        <row r="114">
          <cell r="F114">
            <v>11.4</v>
          </cell>
          <cell r="G114">
            <v>2</v>
          </cell>
        </row>
        <row r="115">
          <cell r="F115">
            <v>11.5</v>
          </cell>
          <cell r="G115">
            <v>2</v>
          </cell>
        </row>
        <row r="116">
          <cell r="F116">
            <v>11.6</v>
          </cell>
          <cell r="G116">
            <v>2</v>
          </cell>
        </row>
        <row r="117">
          <cell r="F117">
            <v>11.7</v>
          </cell>
          <cell r="G117">
            <v>2</v>
          </cell>
        </row>
        <row r="118">
          <cell r="F118">
            <v>11.8</v>
          </cell>
          <cell r="G118">
            <v>2</v>
          </cell>
        </row>
        <row r="119">
          <cell r="F119">
            <v>11.9</v>
          </cell>
          <cell r="G119">
            <v>2</v>
          </cell>
        </row>
        <row r="120">
          <cell r="F120">
            <v>12</v>
          </cell>
          <cell r="G120">
            <v>2</v>
          </cell>
        </row>
        <row r="121">
          <cell r="F121">
            <v>12.1</v>
          </cell>
          <cell r="G121">
            <v>2</v>
          </cell>
        </row>
        <row r="122">
          <cell r="F122">
            <v>12.2</v>
          </cell>
          <cell r="G122">
            <v>2</v>
          </cell>
        </row>
        <row r="123">
          <cell r="F123">
            <v>12.3</v>
          </cell>
          <cell r="G123">
            <v>2</v>
          </cell>
        </row>
        <row r="124">
          <cell r="F124">
            <v>12.4</v>
          </cell>
          <cell r="G124">
            <v>2</v>
          </cell>
        </row>
        <row r="125">
          <cell r="F125">
            <v>12.5</v>
          </cell>
          <cell r="G125">
            <v>2</v>
          </cell>
        </row>
        <row r="126">
          <cell r="F126">
            <v>12.6</v>
          </cell>
          <cell r="G126">
            <v>2</v>
          </cell>
        </row>
        <row r="127">
          <cell r="F127">
            <v>12.7</v>
          </cell>
          <cell r="G127">
            <v>2</v>
          </cell>
        </row>
        <row r="128">
          <cell r="F128">
            <v>12.8</v>
          </cell>
          <cell r="G128">
            <v>2</v>
          </cell>
        </row>
        <row r="129">
          <cell r="F129">
            <v>12.9</v>
          </cell>
          <cell r="G129">
            <v>2</v>
          </cell>
        </row>
        <row r="130">
          <cell r="F130">
            <v>13</v>
          </cell>
          <cell r="G130">
            <v>2</v>
          </cell>
        </row>
        <row r="131">
          <cell r="F131">
            <v>13.1</v>
          </cell>
          <cell r="G131">
            <v>2</v>
          </cell>
        </row>
        <row r="132">
          <cell r="F132">
            <v>13.2</v>
          </cell>
          <cell r="G132">
            <v>2</v>
          </cell>
        </row>
        <row r="133">
          <cell r="F133">
            <v>13.3</v>
          </cell>
          <cell r="G133">
            <v>2</v>
          </cell>
        </row>
        <row r="134">
          <cell r="F134">
            <v>13.4</v>
          </cell>
          <cell r="G134">
            <v>2</v>
          </cell>
        </row>
        <row r="135">
          <cell r="F135">
            <v>13.5</v>
          </cell>
          <cell r="G135">
            <v>2</v>
          </cell>
        </row>
        <row r="136">
          <cell r="F136">
            <v>13.6</v>
          </cell>
          <cell r="G136">
            <v>2</v>
          </cell>
        </row>
        <row r="137">
          <cell r="F137">
            <v>13.7</v>
          </cell>
          <cell r="G137">
            <v>2</v>
          </cell>
        </row>
        <row r="138">
          <cell r="F138">
            <v>13.8</v>
          </cell>
          <cell r="G138">
            <v>2</v>
          </cell>
        </row>
        <row r="139">
          <cell r="F139">
            <v>13.9</v>
          </cell>
          <cell r="G139">
            <v>2</v>
          </cell>
        </row>
        <row r="140">
          <cell r="F140">
            <v>14</v>
          </cell>
          <cell r="G140">
            <v>2</v>
          </cell>
        </row>
        <row r="141">
          <cell r="F141">
            <v>14.1</v>
          </cell>
          <cell r="G141">
            <v>2</v>
          </cell>
        </row>
        <row r="142">
          <cell r="F142">
            <v>14.2</v>
          </cell>
          <cell r="G142">
            <v>2</v>
          </cell>
        </row>
        <row r="143">
          <cell r="F143">
            <v>14.3</v>
          </cell>
          <cell r="G143">
            <v>2</v>
          </cell>
        </row>
        <row r="144">
          <cell r="F144">
            <v>14.4</v>
          </cell>
          <cell r="G144">
            <v>2</v>
          </cell>
        </row>
        <row r="145">
          <cell r="F145">
            <v>14.5</v>
          </cell>
          <cell r="G145">
            <v>2</v>
          </cell>
        </row>
        <row r="146">
          <cell r="F146">
            <v>14.6</v>
          </cell>
          <cell r="G146">
            <v>2</v>
          </cell>
        </row>
        <row r="147">
          <cell r="F147">
            <v>14.7</v>
          </cell>
          <cell r="G147">
            <v>2</v>
          </cell>
        </row>
        <row r="148">
          <cell r="F148">
            <v>14.8</v>
          </cell>
          <cell r="G148">
            <v>2</v>
          </cell>
        </row>
        <row r="149">
          <cell r="F149">
            <v>14.9</v>
          </cell>
          <cell r="G149">
            <v>2</v>
          </cell>
        </row>
        <row r="150">
          <cell r="F150">
            <v>15</v>
          </cell>
          <cell r="G150">
            <v>2</v>
          </cell>
        </row>
        <row r="151">
          <cell r="F151">
            <v>15.1</v>
          </cell>
          <cell r="G151">
            <v>2</v>
          </cell>
        </row>
        <row r="152">
          <cell r="F152">
            <v>15.2</v>
          </cell>
          <cell r="G152">
            <v>2</v>
          </cell>
        </row>
        <row r="153">
          <cell r="F153">
            <v>15.3</v>
          </cell>
          <cell r="G153">
            <v>2</v>
          </cell>
        </row>
        <row r="154">
          <cell r="F154">
            <v>15.4</v>
          </cell>
          <cell r="G154">
            <v>2</v>
          </cell>
        </row>
        <row r="155">
          <cell r="F155">
            <v>15.5</v>
          </cell>
          <cell r="G155">
            <v>2</v>
          </cell>
        </row>
        <row r="156">
          <cell r="F156">
            <v>15.6</v>
          </cell>
          <cell r="G156">
            <v>2</v>
          </cell>
        </row>
        <row r="157">
          <cell r="F157">
            <v>15.7</v>
          </cell>
          <cell r="G157">
            <v>2</v>
          </cell>
        </row>
        <row r="158">
          <cell r="F158">
            <v>15.8</v>
          </cell>
          <cell r="G158">
            <v>2</v>
          </cell>
        </row>
        <row r="159">
          <cell r="F159">
            <v>15.9</v>
          </cell>
          <cell r="G159">
            <v>2</v>
          </cell>
        </row>
        <row r="160">
          <cell r="F160">
            <v>16</v>
          </cell>
          <cell r="G160">
            <v>2</v>
          </cell>
        </row>
        <row r="161">
          <cell r="F161">
            <v>16.100000000000001</v>
          </cell>
          <cell r="G161">
            <v>2</v>
          </cell>
        </row>
        <row r="162">
          <cell r="F162">
            <v>16.2</v>
          </cell>
          <cell r="G162">
            <v>2</v>
          </cell>
        </row>
        <row r="163">
          <cell r="F163">
            <v>16.3</v>
          </cell>
          <cell r="G163">
            <v>2</v>
          </cell>
        </row>
        <row r="164">
          <cell r="F164">
            <v>16.399999999999999</v>
          </cell>
          <cell r="G164">
            <v>2</v>
          </cell>
        </row>
        <row r="165">
          <cell r="F165">
            <v>16.5</v>
          </cell>
          <cell r="G165">
            <v>2</v>
          </cell>
        </row>
        <row r="166">
          <cell r="F166">
            <v>16.600000000000001</v>
          </cell>
          <cell r="G166">
            <v>2</v>
          </cell>
        </row>
        <row r="167">
          <cell r="F167">
            <v>16.7</v>
          </cell>
          <cell r="G167">
            <v>2</v>
          </cell>
        </row>
        <row r="168">
          <cell r="F168">
            <v>16.8</v>
          </cell>
          <cell r="G168">
            <v>2</v>
          </cell>
        </row>
        <row r="169">
          <cell r="F169">
            <v>16.899999999999999</v>
          </cell>
          <cell r="G169">
            <v>2</v>
          </cell>
        </row>
        <row r="170">
          <cell r="F170">
            <v>17</v>
          </cell>
          <cell r="G170">
            <v>2</v>
          </cell>
        </row>
        <row r="171">
          <cell r="F171">
            <v>17.100000000000001</v>
          </cell>
          <cell r="G171">
            <v>2</v>
          </cell>
        </row>
        <row r="172">
          <cell r="F172">
            <v>17.2</v>
          </cell>
          <cell r="G172">
            <v>2</v>
          </cell>
        </row>
        <row r="173">
          <cell r="F173">
            <v>17.3</v>
          </cell>
          <cell r="G173">
            <v>2</v>
          </cell>
        </row>
        <row r="174">
          <cell r="F174">
            <v>17.399999999999999</v>
          </cell>
          <cell r="G174">
            <v>2</v>
          </cell>
        </row>
        <row r="175">
          <cell r="F175">
            <v>17.5</v>
          </cell>
          <cell r="G175">
            <v>2</v>
          </cell>
        </row>
        <row r="176">
          <cell r="F176">
            <v>17.600000000000001</v>
          </cell>
          <cell r="G176">
            <v>2</v>
          </cell>
        </row>
        <row r="177">
          <cell r="F177">
            <v>17.7</v>
          </cell>
          <cell r="G177">
            <v>2</v>
          </cell>
        </row>
        <row r="178">
          <cell r="F178">
            <v>17.8</v>
          </cell>
          <cell r="G178">
            <v>2</v>
          </cell>
        </row>
        <row r="179">
          <cell r="F179">
            <v>17.899999999999999</v>
          </cell>
          <cell r="G179">
            <v>2</v>
          </cell>
        </row>
        <row r="180">
          <cell r="F180">
            <v>18</v>
          </cell>
          <cell r="G180">
            <v>2</v>
          </cell>
        </row>
        <row r="181">
          <cell r="F181">
            <v>18.100000000000001</v>
          </cell>
          <cell r="G181">
            <v>2</v>
          </cell>
        </row>
        <row r="182">
          <cell r="F182">
            <v>18.2</v>
          </cell>
          <cell r="G182">
            <v>2</v>
          </cell>
        </row>
        <row r="183">
          <cell r="F183">
            <v>18.3</v>
          </cell>
          <cell r="G183">
            <v>2</v>
          </cell>
        </row>
        <row r="184">
          <cell r="F184">
            <v>18.399999999999999</v>
          </cell>
          <cell r="G184">
            <v>2</v>
          </cell>
        </row>
        <row r="185">
          <cell r="F185">
            <v>18.5</v>
          </cell>
          <cell r="G185">
            <v>2</v>
          </cell>
        </row>
        <row r="186">
          <cell r="F186">
            <v>18.600000000000001</v>
          </cell>
          <cell r="G186">
            <v>2</v>
          </cell>
        </row>
        <row r="187">
          <cell r="F187">
            <v>18.7</v>
          </cell>
          <cell r="G187">
            <v>2</v>
          </cell>
        </row>
        <row r="188">
          <cell r="F188">
            <v>18.8</v>
          </cell>
          <cell r="G188">
            <v>2</v>
          </cell>
        </row>
        <row r="189">
          <cell r="F189">
            <v>18.899999999999999</v>
          </cell>
          <cell r="G189">
            <v>2</v>
          </cell>
        </row>
        <row r="190">
          <cell r="F190">
            <v>19</v>
          </cell>
          <cell r="G190">
            <v>2</v>
          </cell>
        </row>
        <row r="191">
          <cell r="F191">
            <v>19.100000000000001</v>
          </cell>
          <cell r="G191">
            <v>2</v>
          </cell>
        </row>
        <row r="192">
          <cell r="F192">
            <v>19.2</v>
          </cell>
          <cell r="G192">
            <v>2</v>
          </cell>
        </row>
        <row r="193">
          <cell r="F193">
            <v>19.3</v>
          </cell>
          <cell r="G193">
            <v>2</v>
          </cell>
        </row>
        <row r="194">
          <cell r="F194">
            <v>19.399999999999999</v>
          </cell>
          <cell r="G194">
            <v>2</v>
          </cell>
        </row>
        <row r="195">
          <cell r="F195">
            <v>19.5</v>
          </cell>
          <cell r="G195">
            <v>2</v>
          </cell>
        </row>
        <row r="196">
          <cell r="F196">
            <v>19.600000000000001</v>
          </cell>
          <cell r="G196">
            <v>2</v>
          </cell>
        </row>
        <row r="197">
          <cell r="F197">
            <v>19.7</v>
          </cell>
          <cell r="G197">
            <v>2</v>
          </cell>
        </row>
        <row r="198">
          <cell r="F198">
            <v>19.8</v>
          </cell>
          <cell r="G198">
            <v>2</v>
          </cell>
        </row>
        <row r="199">
          <cell r="F199">
            <v>19.899999999999999</v>
          </cell>
          <cell r="G199">
            <v>2</v>
          </cell>
        </row>
        <row r="200">
          <cell r="F200">
            <v>20</v>
          </cell>
          <cell r="G200">
            <v>2</v>
          </cell>
        </row>
        <row r="201">
          <cell r="F201">
            <v>20.100000000000001</v>
          </cell>
          <cell r="G201">
            <v>2</v>
          </cell>
        </row>
        <row r="202">
          <cell r="F202">
            <v>20.2</v>
          </cell>
          <cell r="G202">
            <v>2</v>
          </cell>
        </row>
        <row r="203">
          <cell r="F203">
            <v>20.3</v>
          </cell>
          <cell r="G203">
            <v>2</v>
          </cell>
        </row>
        <row r="204">
          <cell r="F204">
            <v>20.399999999999999</v>
          </cell>
          <cell r="G204">
            <v>2</v>
          </cell>
        </row>
        <row r="205">
          <cell r="F205">
            <v>20.5</v>
          </cell>
          <cell r="G205">
            <v>3</v>
          </cell>
        </row>
        <row r="206">
          <cell r="F206">
            <v>20.6</v>
          </cell>
          <cell r="G206">
            <v>3</v>
          </cell>
        </row>
        <row r="207">
          <cell r="F207">
            <v>20.7</v>
          </cell>
          <cell r="G207">
            <v>3</v>
          </cell>
        </row>
        <row r="208">
          <cell r="F208">
            <v>20.8</v>
          </cell>
          <cell r="G208">
            <v>3</v>
          </cell>
        </row>
        <row r="209">
          <cell r="F209">
            <v>20.9</v>
          </cell>
          <cell r="G209">
            <v>3</v>
          </cell>
        </row>
        <row r="210">
          <cell r="F210">
            <v>21</v>
          </cell>
          <cell r="G210">
            <v>3</v>
          </cell>
        </row>
        <row r="211">
          <cell r="F211">
            <v>21.1</v>
          </cell>
          <cell r="G211">
            <v>3</v>
          </cell>
        </row>
        <row r="212">
          <cell r="F212">
            <v>21.2</v>
          </cell>
          <cell r="G212">
            <v>3</v>
          </cell>
        </row>
        <row r="213">
          <cell r="F213">
            <v>21.3</v>
          </cell>
          <cell r="G213">
            <v>3</v>
          </cell>
        </row>
        <row r="214">
          <cell r="F214">
            <v>21.4</v>
          </cell>
          <cell r="G214">
            <v>3</v>
          </cell>
        </row>
        <row r="215">
          <cell r="F215">
            <v>21.5</v>
          </cell>
          <cell r="G215">
            <v>3</v>
          </cell>
        </row>
        <row r="216">
          <cell r="F216">
            <v>21.6</v>
          </cell>
          <cell r="G216">
            <v>3</v>
          </cell>
        </row>
        <row r="217">
          <cell r="F217">
            <v>21.7</v>
          </cell>
          <cell r="G217">
            <v>3</v>
          </cell>
        </row>
        <row r="218">
          <cell r="F218">
            <v>21.8</v>
          </cell>
          <cell r="G218">
            <v>3</v>
          </cell>
        </row>
        <row r="219">
          <cell r="F219">
            <v>21.9</v>
          </cell>
          <cell r="G219">
            <v>3</v>
          </cell>
        </row>
        <row r="220">
          <cell r="F220">
            <v>22</v>
          </cell>
          <cell r="G220">
            <v>3</v>
          </cell>
        </row>
        <row r="221">
          <cell r="F221">
            <v>22.1</v>
          </cell>
          <cell r="G221">
            <v>3</v>
          </cell>
        </row>
        <row r="222">
          <cell r="F222">
            <v>22.2</v>
          </cell>
          <cell r="G222">
            <v>3</v>
          </cell>
        </row>
        <row r="223">
          <cell r="F223">
            <v>22.3</v>
          </cell>
          <cell r="G223">
            <v>3</v>
          </cell>
        </row>
        <row r="224">
          <cell r="F224">
            <v>22.4</v>
          </cell>
          <cell r="G224">
            <v>3</v>
          </cell>
        </row>
        <row r="225">
          <cell r="F225">
            <v>22.5</v>
          </cell>
          <cell r="G225">
            <v>3</v>
          </cell>
        </row>
        <row r="226">
          <cell r="F226">
            <v>22.6</v>
          </cell>
          <cell r="G226">
            <v>3</v>
          </cell>
        </row>
        <row r="227">
          <cell r="F227">
            <v>22.7</v>
          </cell>
          <cell r="G227">
            <v>3</v>
          </cell>
        </row>
        <row r="228">
          <cell r="F228">
            <v>22.8</v>
          </cell>
          <cell r="G228">
            <v>3</v>
          </cell>
        </row>
        <row r="229">
          <cell r="F229">
            <v>22.9</v>
          </cell>
          <cell r="G229">
            <v>3</v>
          </cell>
        </row>
        <row r="230">
          <cell r="F230">
            <v>23</v>
          </cell>
          <cell r="G230">
            <v>3</v>
          </cell>
        </row>
        <row r="231">
          <cell r="F231">
            <v>23.1</v>
          </cell>
          <cell r="G231">
            <v>3</v>
          </cell>
        </row>
        <row r="232">
          <cell r="F232">
            <v>23.2</v>
          </cell>
          <cell r="G232">
            <v>3</v>
          </cell>
        </row>
        <row r="233">
          <cell r="F233">
            <v>23.3</v>
          </cell>
          <cell r="G233">
            <v>3</v>
          </cell>
        </row>
        <row r="234">
          <cell r="F234">
            <v>23.4</v>
          </cell>
          <cell r="G234">
            <v>3</v>
          </cell>
        </row>
        <row r="235">
          <cell r="F235">
            <v>23.5</v>
          </cell>
          <cell r="G235">
            <v>3</v>
          </cell>
        </row>
        <row r="236">
          <cell r="F236">
            <v>23.6</v>
          </cell>
          <cell r="G236">
            <v>3</v>
          </cell>
        </row>
        <row r="237">
          <cell r="F237">
            <v>23.7</v>
          </cell>
          <cell r="G237">
            <v>3</v>
          </cell>
        </row>
        <row r="238">
          <cell r="F238">
            <v>23.8</v>
          </cell>
          <cell r="G238">
            <v>3</v>
          </cell>
        </row>
        <row r="239">
          <cell r="F239">
            <v>23.9</v>
          </cell>
          <cell r="G239">
            <v>3</v>
          </cell>
        </row>
        <row r="240">
          <cell r="F240">
            <v>24</v>
          </cell>
          <cell r="G240">
            <v>3</v>
          </cell>
        </row>
        <row r="241">
          <cell r="F241">
            <v>24.1</v>
          </cell>
          <cell r="G241">
            <v>3</v>
          </cell>
        </row>
        <row r="242">
          <cell r="F242">
            <v>24.2</v>
          </cell>
          <cell r="G242">
            <v>3</v>
          </cell>
        </row>
        <row r="243">
          <cell r="F243">
            <v>24.3</v>
          </cell>
          <cell r="G243">
            <v>3</v>
          </cell>
        </row>
        <row r="244">
          <cell r="F244">
            <v>24.4</v>
          </cell>
          <cell r="G244">
            <v>3</v>
          </cell>
        </row>
        <row r="245">
          <cell r="F245">
            <v>24.5</v>
          </cell>
          <cell r="G245">
            <v>3</v>
          </cell>
        </row>
        <row r="246">
          <cell r="F246">
            <v>24.6</v>
          </cell>
          <cell r="G246">
            <v>3</v>
          </cell>
        </row>
        <row r="247">
          <cell r="F247">
            <v>24.7</v>
          </cell>
          <cell r="G247">
            <v>3</v>
          </cell>
        </row>
        <row r="248">
          <cell r="F248">
            <v>24.8</v>
          </cell>
          <cell r="G248">
            <v>3</v>
          </cell>
        </row>
        <row r="249">
          <cell r="F249">
            <v>24.9</v>
          </cell>
          <cell r="G249">
            <v>3</v>
          </cell>
        </row>
        <row r="250">
          <cell r="F250">
            <v>25</v>
          </cell>
          <cell r="G250">
            <v>3</v>
          </cell>
        </row>
        <row r="251">
          <cell r="F251">
            <v>25.1</v>
          </cell>
          <cell r="G251">
            <v>3</v>
          </cell>
        </row>
        <row r="252">
          <cell r="F252">
            <v>25.2</v>
          </cell>
          <cell r="G252">
            <v>3</v>
          </cell>
        </row>
        <row r="253">
          <cell r="F253">
            <v>25.3</v>
          </cell>
          <cell r="G253">
            <v>3</v>
          </cell>
        </row>
        <row r="254">
          <cell r="F254">
            <v>25.4</v>
          </cell>
          <cell r="G254">
            <v>3</v>
          </cell>
        </row>
        <row r="255">
          <cell r="F255">
            <v>25.5</v>
          </cell>
          <cell r="G255">
            <v>3</v>
          </cell>
        </row>
        <row r="256">
          <cell r="F256">
            <v>25.6</v>
          </cell>
          <cell r="G256">
            <v>3</v>
          </cell>
        </row>
        <row r="257">
          <cell r="F257">
            <v>25.7</v>
          </cell>
          <cell r="G257">
            <v>3</v>
          </cell>
        </row>
        <row r="258">
          <cell r="F258">
            <v>25.8</v>
          </cell>
          <cell r="G258">
            <v>3</v>
          </cell>
        </row>
        <row r="259">
          <cell r="F259">
            <v>25.9</v>
          </cell>
          <cell r="G259">
            <v>3</v>
          </cell>
        </row>
        <row r="260">
          <cell r="F260">
            <v>26</v>
          </cell>
          <cell r="G260">
            <v>3</v>
          </cell>
        </row>
        <row r="261">
          <cell r="F261">
            <v>26.1</v>
          </cell>
          <cell r="G261">
            <v>3</v>
          </cell>
        </row>
        <row r="262">
          <cell r="F262">
            <v>26.2</v>
          </cell>
          <cell r="G262">
            <v>3</v>
          </cell>
        </row>
        <row r="263">
          <cell r="F263">
            <v>26.3</v>
          </cell>
          <cell r="G263">
            <v>3</v>
          </cell>
        </row>
        <row r="264">
          <cell r="F264">
            <v>26.4</v>
          </cell>
          <cell r="G264">
            <v>3</v>
          </cell>
        </row>
        <row r="265">
          <cell r="F265">
            <v>26.5</v>
          </cell>
          <cell r="G265">
            <v>3</v>
          </cell>
        </row>
        <row r="266">
          <cell r="F266">
            <v>26.6</v>
          </cell>
          <cell r="G266">
            <v>3</v>
          </cell>
        </row>
        <row r="267">
          <cell r="F267">
            <v>26.7</v>
          </cell>
          <cell r="G267">
            <v>3</v>
          </cell>
        </row>
        <row r="268">
          <cell r="F268">
            <v>26.8</v>
          </cell>
          <cell r="G268">
            <v>3</v>
          </cell>
        </row>
        <row r="269">
          <cell r="F269">
            <v>26.9</v>
          </cell>
          <cell r="G269">
            <v>3</v>
          </cell>
        </row>
        <row r="270">
          <cell r="F270">
            <v>27</v>
          </cell>
          <cell r="G270">
            <v>3</v>
          </cell>
        </row>
        <row r="271">
          <cell r="F271">
            <v>27.1</v>
          </cell>
          <cell r="G271">
            <v>3</v>
          </cell>
        </row>
        <row r="272">
          <cell r="F272">
            <v>27.2</v>
          </cell>
          <cell r="G272">
            <v>3</v>
          </cell>
        </row>
        <row r="273">
          <cell r="F273">
            <v>27.3</v>
          </cell>
          <cell r="G273">
            <v>3</v>
          </cell>
        </row>
        <row r="274">
          <cell r="F274">
            <v>27.4</v>
          </cell>
          <cell r="G274">
            <v>3</v>
          </cell>
        </row>
        <row r="275">
          <cell r="F275">
            <v>27.5</v>
          </cell>
          <cell r="G275">
            <v>3</v>
          </cell>
        </row>
        <row r="276">
          <cell r="F276">
            <v>27.6</v>
          </cell>
          <cell r="G276">
            <v>3</v>
          </cell>
        </row>
        <row r="277">
          <cell r="F277">
            <v>27.7</v>
          </cell>
          <cell r="G277">
            <v>3</v>
          </cell>
        </row>
        <row r="278">
          <cell r="F278">
            <v>27.8</v>
          </cell>
          <cell r="G278">
            <v>3</v>
          </cell>
        </row>
        <row r="279">
          <cell r="F279">
            <v>27.9</v>
          </cell>
          <cell r="G279">
            <v>3</v>
          </cell>
        </row>
        <row r="280">
          <cell r="F280">
            <v>28</v>
          </cell>
          <cell r="G280">
            <v>3</v>
          </cell>
        </row>
        <row r="281">
          <cell r="F281">
            <v>28.1</v>
          </cell>
          <cell r="G281">
            <v>3</v>
          </cell>
        </row>
        <row r="282">
          <cell r="F282">
            <v>28.2</v>
          </cell>
          <cell r="G282">
            <v>3</v>
          </cell>
        </row>
        <row r="283">
          <cell r="F283">
            <v>28.3</v>
          </cell>
          <cell r="G283">
            <v>3</v>
          </cell>
        </row>
        <row r="284">
          <cell r="F284">
            <v>28.4</v>
          </cell>
          <cell r="G284">
            <v>3</v>
          </cell>
        </row>
        <row r="285">
          <cell r="F285">
            <v>28.5</v>
          </cell>
          <cell r="G285">
            <v>3</v>
          </cell>
        </row>
        <row r="286">
          <cell r="F286">
            <v>28.6</v>
          </cell>
          <cell r="G286">
            <v>3</v>
          </cell>
        </row>
        <row r="287">
          <cell r="F287">
            <v>28.7</v>
          </cell>
          <cell r="G287">
            <v>3</v>
          </cell>
        </row>
        <row r="288">
          <cell r="F288">
            <v>28.8</v>
          </cell>
          <cell r="G288">
            <v>3</v>
          </cell>
        </row>
        <row r="289">
          <cell r="F289">
            <v>28.9</v>
          </cell>
          <cell r="G289">
            <v>3</v>
          </cell>
        </row>
        <row r="290">
          <cell r="F290">
            <v>29</v>
          </cell>
          <cell r="G290">
            <v>3</v>
          </cell>
        </row>
        <row r="291">
          <cell r="F291">
            <v>29.1</v>
          </cell>
          <cell r="G291">
            <v>3</v>
          </cell>
        </row>
        <row r="292">
          <cell r="F292">
            <v>29.2</v>
          </cell>
          <cell r="G292">
            <v>3</v>
          </cell>
        </row>
        <row r="293">
          <cell r="F293">
            <v>29.3</v>
          </cell>
          <cell r="G293">
            <v>3</v>
          </cell>
        </row>
        <row r="294">
          <cell r="F294">
            <v>29.4</v>
          </cell>
          <cell r="G294">
            <v>3</v>
          </cell>
        </row>
        <row r="295">
          <cell r="F295">
            <v>29.5</v>
          </cell>
          <cell r="G295">
            <v>3</v>
          </cell>
        </row>
        <row r="296">
          <cell r="F296">
            <v>29.6</v>
          </cell>
          <cell r="G296">
            <v>3</v>
          </cell>
        </row>
        <row r="297">
          <cell r="F297">
            <v>29.7</v>
          </cell>
          <cell r="G297">
            <v>3</v>
          </cell>
        </row>
        <row r="298">
          <cell r="F298">
            <v>29.8</v>
          </cell>
          <cell r="G298">
            <v>3</v>
          </cell>
        </row>
        <row r="299">
          <cell r="F299">
            <v>29.9</v>
          </cell>
          <cell r="G299">
            <v>3</v>
          </cell>
        </row>
        <row r="300">
          <cell r="F300">
            <v>30</v>
          </cell>
          <cell r="G300">
            <v>3</v>
          </cell>
        </row>
        <row r="301">
          <cell r="F301">
            <v>30.1</v>
          </cell>
          <cell r="G301">
            <v>3</v>
          </cell>
        </row>
        <row r="302">
          <cell r="F302">
            <v>30.2</v>
          </cell>
          <cell r="G302">
            <v>3</v>
          </cell>
        </row>
        <row r="303">
          <cell r="F303">
            <v>30.3</v>
          </cell>
          <cell r="G303">
            <v>3</v>
          </cell>
        </row>
        <row r="304">
          <cell r="F304">
            <v>30.4</v>
          </cell>
          <cell r="G304">
            <v>3</v>
          </cell>
        </row>
        <row r="305">
          <cell r="F305">
            <v>30.5</v>
          </cell>
          <cell r="G305">
            <v>4</v>
          </cell>
        </row>
        <row r="306">
          <cell r="F306">
            <v>30.6</v>
          </cell>
          <cell r="G306">
            <v>4</v>
          </cell>
        </row>
        <row r="307">
          <cell r="F307">
            <v>30.7</v>
          </cell>
          <cell r="G307">
            <v>4</v>
          </cell>
        </row>
        <row r="308">
          <cell r="F308">
            <v>30.8</v>
          </cell>
          <cell r="G308">
            <v>4</v>
          </cell>
        </row>
        <row r="309">
          <cell r="F309">
            <v>30.9</v>
          </cell>
          <cell r="G309">
            <v>4</v>
          </cell>
        </row>
        <row r="310">
          <cell r="F310">
            <v>31</v>
          </cell>
          <cell r="G310">
            <v>4</v>
          </cell>
        </row>
        <row r="311">
          <cell r="F311">
            <v>31.1</v>
          </cell>
          <cell r="G311">
            <v>4</v>
          </cell>
        </row>
        <row r="312">
          <cell r="F312">
            <v>31.2</v>
          </cell>
          <cell r="G312">
            <v>4</v>
          </cell>
        </row>
        <row r="313">
          <cell r="F313">
            <v>31.3</v>
          </cell>
          <cell r="G313">
            <v>4</v>
          </cell>
        </row>
        <row r="314">
          <cell r="F314">
            <v>31.4</v>
          </cell>
          <cell r="G314">
            <v>4</v>
          </cell>
        </row>
        <row r="315">
          <cell r="F315">
            <v>31.5</v>
          </cell>
          <cell r="G315">
            <v>4</v>
          </cell>
        </row>
        <row r="316">
          <cell r="F316">
            <v>31.6</v>
          </cell>
          <cell r="G316">
            <v>4</v>
          </cell>
        </row>
        <row r="317">
          <cell r="F317">
            <v>31.7</v>
          </cell>
          <cell r="G317">
            <v>4</v>
          </cell>
        </row>
        <row r="318">
          <cell r="F318">
            <v>31.8</v>
          </cell>
          <cell r="G318">
            <v>4</v>
          </cell>
        </row>
        <row r="319">
          <cell r="F319">
            <v>31.9</v>
          </cell>
          <cell r="G319">
            <v>4</v>
          </cell>
        </row>
        <row r="320">
          <cell r="F320">
            <v>32</v>
          </cell>
          <cell r="G320">
            <v>4</v>
          </cell>
        </row>
        <row r="321">
          <cell r="F321">
            <v>32.1</v>
          </cell>
          <cell r="G321">
            <v>4</v>
          </cell>
        </row>
        <row r="322">
          <cell r="F322">
            <v>32.200000000000003</v>
          </cell>
          <cell r="G322">
            <v>4</v>
          </cell>
        </row>
        <row r="323">
          <cell r="F323">
            <v>32.299999999999997</v>
          </cell>
          <cell r="G323">
            <v>4</v>
          </cell>
        </row>
        <row r="324">
          <cell r="F324">
            <v>32.4</v>
          </cell>
          <cell r="G324">
            <v>4</v>
          </cell>
        </row>
        <row r="325">
          <cell r="F325">
            <v>32.5</v>
          </cell>
          <cell r="G325">
            <v>4</v>
          </cell>
        </row>
        <row r="326">
          <cell r="F326">
            <v>32.6</v>
          </cell>
          <cell r="G326">
            <v>4</v>
          </cell>
        </row>
        <row r="327">
          <cell r="F327">
            <v>32.700000000000003</v>
          </cell>
          <cell r="G327">
            <v>4</v>
          </cell>
        </row>
        <row r="328">
          <cell r="F328">
            <v>32.799999999999997</v>
          </cell>
          <cell r="G328">
            <v>4</v>
          </cell>
        </row>
        <row r="329">
          <cell r="F329">
            <v>32.9</v>
          </cell>
          <cell r="G329">
            <v>4</v>
          </cell>
        </row>
        <row r="330">
          <cell r="F330">
            <v>33</v>
          </cell>
          <cell r="G330">
            <v>4</v>
          </cell>
        </row>
        <row r="331">
          <cell r="F331">
            <v>33.1</v>
          </cell>
          <cell r="G331">
            <v>4</v>
          </cell>
        </row>
        <row r="332">
          <cell r="F332">
            <v>33.200000000000003</v>
          </cell>
          <cell r="G332">
            <v>4</v>
          </cell>
        </row>
        <row r="333">
          <cell r="F333">
            <v>33.299999999999997</v>
          </cell>
          <cell r="G333">
            <v>4</v>
          </cell>
        </row>
        <row r="334">
          <cell r="F334">
            <v>33.4</v>
          </cell>
          <cell r="G334">
            <v>4</v>
          </cell>
        </row>
        <row r="335">
          <cell r="F335">
            <v>33.5</v>
          </cell>
          <cell r="G335">
            <v>4</v>
          </cell>
        </row>
        <row r="336">
          <cell r="F336">
            <v>33.6</v>
          </cell>
          <cell r="G336">
            <v>4</v>
          </cell>
        </row>
        <row r="337">
          <cell r="F337">
            <v>33.700000000000003</v>
          </cell>
          <cell r="G337">
            <v>4</v>
          </cell>
        </row>
        <row r="338">
          <cell r="F338">
            <v>33.799999999999997</v>
          </cell>
          <cell r="G338">
            <v>4</v>
          </cell>
        </row>
        <row r="339">
          <cell r="F339">
            <v>33.9</v>
          </cell>
          <cell r="G339">
            <v>4</v>
          </cell>
        </row>
        <row r="340">
          <cell r="F340">
            <v>34</v>
          </cell>
          <cell r="G340">
            <v>4</v>
          </cell>
        </row>
        <row r="341">
          <cell r="F341">
            <v>34.1</v>
          </cell>
          <cell r="G341">
            <v>4</v>
          </cell>
        </row>
        <row r="342">
          <cell r="F342">
            <v>34.200000000000003</v>
          </cell>
          <cell r="G342">
            <v>4</v>
          </cell>
        </row>
        <row r="343">
          <cell r="F343">
            <v>34.299999999999997</v>
          </cell>
          <cell r="G343">
            <v>4</v>
          </cell>
        </row>
        <row r="344">
          <cell r="F344">
            <v>34.4</v>
          </cell>
          <cell r="G344">
            <v>4</v>
          </cell>
        </row>
        <row r="345">
          <cell r="F345">
            <v>34.5</v>
          </cell>
          <cell r="G345">
            <v>4</v>
          </cell>
        </row>
        <row r="346">
          <cell r="F346">
            <v>34.6</v>
          </cell>
          <cell r="G346">
            <v>4</v>
          </cell>
        </row>
        <row r="347">
          <cell r="F347">
            <v>34.700000000000003</v>
          </cell>
          <cell r="G347">
            <v>4</v>
          </cell>
        </row>
        <row r="348">
          <cell r="F348">
            <v>34.799999999999997</v>
          </cell>
          <cell r="G348">
            <v>4</v>
          </cell>
        </row>
        <row r="349">
          <cell r="F349">
            <v>34.9</v>
          </cell>
          <cell r="G349">
            <v>4</v>
          </cell>
        </row>
        <row r="350">
          <cell r="F350">
            <v>35</v>
          </cell>
          <cell r="G350">
            <v>4</v>
          </cell>
        </row>
        <row r="351">
          <cell r="F351">
            <v>35.1</v>
          </cell>
          <cell r="G351">
            <v>4</v>
          </cell>
        </row>
        <row r="352">
          <cell r="F352">
            <v>35.200000000000003</v>
          </cell>
          <cell r="G352">
            <v>4</v>
          </cell>
        </row>
        <row r="353">
          <cell r="F353">
            <v>35.299999999999997</v>
          </cell>
          <cell r="G353">
            <v>4</v>
          </cell>
        </row>
        <row r="354">
          <cell r="F354">
            <v>35.4</v>
          </cell>
          <cell r="G354">
            <v>4</v>
          </cell>
        </row>
        <row r="355">
          <cell r="F355">
            <v>35.5</v>
          </cell>
          <cell r="G355">
            <v>4</v>
          </cell>
        </row>
        <row r="356">
          <cell r="F356">
            <v>35.6</v>
          </cell>
          <cell r="G356">
            <v>4</v>
          </cell>
        </row>
        <row r="357">
          <cell r="F357">
            <v>35.700000000000003</v>
          </cell>
          <cell r="G357">
            <v>4</v>
          </cell>
        </row>
        <row r="358">
          <cell r="F358">
            <v>35.799999999999997</v>
          </cell>
          <cell r="G358">
            <v>4</v>
          </cell>
        </row>
        <row r="359">
          <cell r="F359">
            <v>35.9</v>
          </cell>
          <cell r="G359">
            <v>4</v>
          </cell>
        </row>
        <row r="360">
          <cell r="F360">
            <v>36</v>
          </cell>
          <cell r="G360">
            <v>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Winners Table"/>
      <sheetName val="2015 Handicap-Old"/>
      <sheetName val="2016 Handicap (2)"/>
      <sheetName val="2019 Winners"/>
      <sheetName val="2018 Winners"/>
      <sheetName val="2019 Handicap"/>
      <sheetName val="2019"/>
      <sheetName val="2016 Handicap (3)"/>
      <sheetName val="2016 (2)"/>
      <sheetName val="Sheet2"/>
      <sheetName val="GPPoints"/>
      <sheetName val="Poi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2019 Scoring</v>
          </cell>
        </row>
        <row r="2">
          <cell r="A2"/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  <cell r="AC2"/>
          <cell r="AD2"/>
          <cell r="AE2"/>
          <cell r="AF2"/>
          <cell r="AG2"/>
          <cell r="AH2"/>
          <cell r="AI2"/>
          <cell r="AJ2"/>
          <cell r="AK2"/>
          <cell r="AL2"/>
          <cell r="AM2"/>
          <cell r="AN2"/>
          <cell r="AO2"/>
          <cell r="AP2"/>
          <cell r="AQ2"/>
          <cell r="AR2"/>
          <cell r="AS2"/>
          <cell r="AT2"/>
          <cell r="AU2"/>
          <cell r="AV2"/>
          <cell r="AW2"/>
          <cell r="AX2"/>
          <cell r="AY2"/>
          <cell r="AZ2"/>
        </row>
        <row r="3">
          <cell r="D3" t="str">
            <v>March</v>
          </cell>
          <cell r="H3" t="str">
            <v>April</v>
          </cell>
          <cell r="L3" t="str">
            <v>May</v>
          </cell>
          <cell r="P3" t="str">
            <v>June</v>
          </cell>
          <cell r="T3" t="str">
            <v>July</v>
          </cell>
          <cell r="X3" t="str">
            <v>August</v>
          </cell>
          <cell r="AB3" t="str">
            <v>September</v>
          </cell>
          <cell r="AF3" t="str">
            <v>October</v>
          </cell>
          <cell r="AJ3" t="str">
            <v>November</v>
          </cell>
        </row>
        <row r="4">
          <cell r="A4" t="str">
            <v>Full Name</v>
          </cell>
          <cell r="B4" t="str">
            <v>Last Name</v>
          </cell>
          <cell r="C4" t="str">
            <v>First Name</v>
          </cell>
          <cell r="D4" t="str">
            <v>Stableford Points</v>
          </cell>
          <cell r="E4" t="str">
            <v>Finish</v>
          </cell>
          <cell r="F4" t="str">
            <v>GP Points</v>
          </cell>
          <cell r="G4" t="str">
            <v>Birdies</v>
          </cell>
          <cell r="H4" t="str">
            <v>Stableford Points</v>
          </cell>
          <cell r="I4" t="str">
            <v>Finish</v>
          </cell>
          <cell r="J4" t="str">
            <v>GP Points</v>
          </cell>
          <cell r="K4" t="str">
            <v>Birdies</v>
          </cell>
          <cell r="L4" t="str">
            <v>Stableford Points</v>
          </cell>
          <cell r="M4" t="str">
            <v>Finish</v>
          </cell>
          <cell r="N4" t="str">
            <v>GP Points</v>
          </cell>
          <cell r="O4" t="str">
            <v>Birdies</v>
          </cell>
          <cell r="P4" t="str">
            <v>Stableford Points</v>
          </cell>
          <cell r="Q4" t="str">
            <v>Finish</v>
          </cell>
          <cell r="R4" t="str">
            <v>GP Points</v>
          </cell>
          <cell r="S4" t="str">
            <v>Birdies</v>
          </cell>
          <cell r="T4" t="str">
            <v>Stableford Points</v>
          </cell>
          <cell r="U4" t="str">
            <v>Finish</v>
          </cell>
          <cell r="V4" t="str">
            <v>GP Points</v>
          </cell>
          <cell r="W4" t="str">
            <v>Birdies</v>
          </cell>
          <cell r="X4" t="str">
            <v>Stableford Points</v>
          </cell>
          <cell r="Y4" t="str">
            <v>Finish</v>
          </cell>
          <cell r="Z4" t="str">
            <v>GP Points</v>
          </cell>
          <cell r="AA4" t="str">
            <v>Birdies</v>
          </cell>
          <cell r="AB4" t="str">
            <v>Stableford Points</v>
          </cell>
          <cell r="AC4" t="str">
            <v>Finish</v>
          </cell>
          <cell r="AD4" t="str">
            <v>GP Points</v>
          </cell>
          <cell r="AE4" t="str">
            <v>Birdies</v>
          </cell>
          <cell r="AF4" t="str">
            <v>Stableford Points</v>
          </cell>
          <cell r="AG4" t="str">
            <v>Finish</v>
          </cell>
          <cell r="AH4" t="str">
            <v>GP Points</v>
          </cell>
          <cell r="AI4" t="str">
            <v>Birdies</v>
          </cell>
          <cell r="AJ4" t="str">
            <v>Stableford Points</v>
          </cell>
          <cell r="AK4" t="str">
            <v>Finish</v>
          </cell>
          <cell r="AL4" t="str">
            <v>GP Points</v>
          </cell>
          <cell r="AM4" t="str">
            <v>Birdies</v>
          </cell>
          <cell r="AO4" t="str">
            <v>Total Birdies</v>
          </cell>
          <cell r="AP4" t="str">
            <v>Total Eagles</v>
          </cell>
          <cell r="AQ4" t="str">
            <v>Total Albatross</v>
          </cell>
          <cell r="AR4" t="str">
            <v>Events Attended</v>
          </cell>
          <cell r="AS4" t="str">
            <v>Total Grand Prix Points</v>
          </cell>
          <cell r="AT4" t="str">
            <v>Total Best 5 Grand Prix Points</v>
          </cell>
          <cell r="AU4" t="str">
            <v>Total Stableford Points</v>
          </cell>
          <cell r="AV4" t="str">
            <v>Average Stableford Score</v>
          </cell>
          <cell r="AW4" t="str">
            <v>Average Stableford Score w/ 3 Events</v>
          </cell>
          <cell r="AX4" t="str">
            <v>Average Stableford Score w/ 5 Events</v>
          </cell>
          <cell r="AY4" t="str">
            <v>Total Best 5 Stableford Scores:</v>
          </cell>
          <cell r="AZ4" t="str">
            <v>Average Finish w/ 5 Events</v>
          </cell>
        </row>
        <row r="5">
          <cell r="A5" t="str">
            <v xml:space="preserve"> 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/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 t="str">
            <v/>
          </cell>
          <cell r="AM5"/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Johnathan Anderson</v>
          </cell>
          <cell r="B6" t="str">
            <v>Anderson</v>
          </cell>
          <cell r="C6" t="str">
            <v>Johnathan</v>
          </cell>
          <cell r="F6" t="str">
            <v/>
          </cell>
          <cell r="J6" t="str">
            <v/>
          </cell>
          <cell r="N6" t="str">
            <v/>
          </cell>
          <cell r="R6" t="str">
            <v/>
          </cell>
          <cell r="V6" t="str">
            <v/>
          </cell>
          <cell r="Z6" t="str">
            <v/>
          </cell>
          <cell r="AD6" t="str">
            <v/>
          </cell>
          <cell r="AH6" t="str">
            <v/>
          </cell>
          <cell r="AL6" t="str">
            <v/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Nick Anderson</v>
          </cell>
          <cell r="B7" t="str">
            <v>Anderson</v>
          </cell>
          <cell r="C7" t="str">
            <v>Nick</v>
          </cell>
          <cell r="F7" t="str">
            <v/>
          </cell>
          <cell r="J7" t="str">
            <v/>
          </cell>
          <cell r="N7" t="str">
            <v/>
          </cell>
          <cell r="R7" t="str">
            <v/>
          </cell>
          <cell r="V7" t="str">
            <v/>
          </cell>
          <cell r="Z7" t="str">
            <v/>
          </cell>
          <cell r="AD7" t="str">
            <v/>
          </cell>
          <cell r="AH7" t="str">
            <v/>
          </cell>
          <cell r="AL7" t="str">
            <v/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Norm Aroesty</v>
          </cell>
          <cell r="B8" t="str">
            <v>Aroesty</v>
          </cell>
          <cell r="C8" t="str">
            <v>Norm</v>
          </cell>
          <cell r="F8" t="str">
            <v/>
          </cell>
          <cell r="J8" t="str">
            <v/>
          </cell>
          <cell r="N8" t="str">
            <v/>
          </cell>
          <cell r="R8" t="str">
            <v/>
          </cell>
          <cell r="V8" t="str">
            <v/>
          </cell>
          <cell r="Z8" t="str">
            <v/>
          </cell>
          <cell r="AD8" t="str">
            <v/>
          </cell>
          <cell r="AH8" t="str">
            <v/>
          </cell>
          <cell r="AL8" t="str">
            <v/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Ray Boehling</v>
          </cell>
          <cell r="B9" t="str">
            <v>Boehling</v>
          </cell>
          <cell r="C9" t="str">
            <v>Ray</v>
          </cell>
          <cell r="F9" t="str">
            <v/>
          </cell>
          <cell r="J9" t="str">
            <v/>
          </cell>
          <cell r="N9" t="str">
            <v/>
          </cell>
          <cell r="R9" t="str">
            <v/>
          </cell>
          <cell r="V9" t="str">
            <v/>
          </cell>
          <cell r="Z9" t="str">
            <v/>
          </cell>
          <cell r="AD9" t="str">
            <v/>
          </cell>
          <cell r="AH9" t="str">
            <v/>
          </cell>
          <cell r="AL9" t="str">
            <v/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Joe Boling</v>
          </cell>
          <cell r="B10" t="str">
            <v>Boling</v>
          </cell>
          <cell r="C10" t="str">
            <v>Joe</v>
          </cell>
          <cell r="F10" t="str">
            <v/>
          </cell>
          <cell r="J10" t="str">
            <v/>
          </cell>
          <cell r="N10" t="str">
            <v/>
          </cell>
          <cell r="R10" t="str">
            <v/>
          </cell>
          <cell r="V10" t="str">
            <v/>
          </cell>
          <cell r="Z10" t="str">
            <v/>
          </cell>
          <cell r="AD10" t="str">
            <v/>
          </cell>
          <cell r="AH10" t="str">
            <v/>
          </cell>
          <cell r="AL10" t="str">
            <v/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Bill Brown</v>
          </cell>
          <cell r="B11" t="str">
            <v>Brown</v>
          </cell>
          <cell r="C11" t="str">
            <v>Bill</v>
          </cell>
          <cell r="D11">
            <v>32</v>
          </cell>
          <cell r="E11">
            <v>6</v>
          </cell>
          <cell r="F11">
            <v>10</v>
          </cell>
          <cell r="G11">
            <v>1</v>
          </cell>
          <cell r="H11">
            <v>28</v>
          </cell>
          <cell r="I11">
            <v>23</v>
          </cell>
          <cell r="J11">
            <v>0</v>
          </cell>
          <cell r="L11">
            <v>21</v>
          </cell>
          <cell r="M11">
            <v>24</v>
          </cell>
          <cell r="N11">
            <v>0</v>
          </cell>
          <cell r="P11">
            <v>35</v>
          </cell>
          <cell r="Q11">
            <v>3</v>
          </cell>
          <cell r="R11">
            <v>15</v>
          </cell>
          <cell r="S11">
            <v>1</v>
          </cell>
          <cell r="T11">
            <v>32</v>
          </cell>
          <cell r="U11">
            <v>15</v>
          </cell>
          <cell r="V11">
            <v>1</v>
          </cell>
          <cell r="W11">
            <v>1</v>
          </cell>
          <cell r="X11">
            <v>20</v>
          </cell>
          <cell r="Y11">
            <v>27</v>
          </cell>
          <cell r="Z11">
            <v>0</v>
          </cell>
          <cell r="AB11">
            <v>30</v>
          </cell>
          <cell r="AC11">
            <v>13</v>
          </cell>
          <cell r="AD11">
            <v>3</v>
          </cell>
          <cell r="AE11">
            <v>1</v>
          </cell>
          <cell r="AF11">
            <v>39</v>
          </cell>
          <cell r="AG11">
            <v>4</v>
          </cell>
          <cell r="AH11">
            <v>12</v>
          </cell>
          <cell r="AI11">
            <v>1</v>
          </cell>
          <cell r="AJ11">
            <v>31</v>
          </cell>
          <cell r="AK11">
            <v>22</v>
          </cell>
          <cell r="AL11">
            <v>0</v>
          </cell>
          <cell r="AO11">
            <v>5</v>
          </cell>
          <cell r="AP11">
            <v>0</v>
          </cell>
          <cell r="AQ11">
            <v>0</v>
          </cell>
          <cell r="AR11">
            <v>9</v>
          </cell>
          <cell r="AS11">
            <v>41</v>
          </cell>
          <cell r="AT11">
            <v>41</v>
          </cell>
          <cell r="AU11">
            <v>268</v>
          </cell>
          <cell r="AV11">
            <v>29.777777777777779</v>
          </cell>
          <cell r="AW11">
            <v>29.777777777777779</v>
          </cell>
          <cell r="AX11">
            <v>29.777777777777779</v>
          </cell>
          <cell r="AY11">
            <v>169</v>
          </cell>
          <cell r="AZ11">
            <v>15.222222222222221</v>
          </cell>
        </row>
        <row r="12">
          <cell r="A12" t="str">
            <v>Mike Burgoon</v>
          </cell>
          <cell r="B12" t="str">
            <v>Burgoon</v>
          </cell>
          <cell r="C12" t="str">
            <v>Mike</v>
          </cell>
          <cell r="D12"/>
          <cell r="E12"/>
          <cell r="F12" t="str">
            <v/>
          </cell>
          <cell r="G12"/>
          <cell r="H12">
            <v>32</v>
          </cell>
          <cell r="I12"/>
          <cell r="J12" t="str">
            <v/>
          </cell>
          <cell r="K12">
            <v>1</v>
          </cell>
          <cell r="L12">
            <v>19</v>
          </cell>
          <cell r="M12"/>
          <cell r="N12" t="str">
            <v/>
          </cell>
          <cell r="P12"/>
          <cell r="Q12"/>
          <cell r="R12" t="str">
            <v/>
          </cell>
          <cell r="S12"/>
          <cell r="T12"/>
          <cell r="U12"/>
          <cell r="V12" t="str">
            <v/>
          </cell>
          <cell r="W12"/>
          <cell r="X12">
            <v>29</v>
          </cell>
          <cell r="Y12"/>
          <cell r="Z12" t="str">
            <v/>
          </cell>
          <cell r="AB12"/>
          <cell r="AC12"/>
          <cell r="AD12" t="str">
            <v/>
          </cell>
          <cell r="AE12"/>
          <cell r="AF12"/>
          <cell r="AG12"/>
          <cell r="AH12" t="str">
            <v/>
          </cell>
          <cell r="AI12"/>
          <cell r="AJ12"/>
          <cell r="AK12"/>
          <cell r="AL12" t="str">
            <v/>
          </cell>
          <cell r="AO12">
            <v>1</v>
          </cell>
          <cell r="AP12">
            <v>0</v>
          </cell>
          <cell r="AQ12">
            <v>0</v>
          </cell>
          <cell r="AR12">
            <v>3</v>
          </cell>
          <cell r="AS12">
            <v>0</v>
          </cell>
          <cell r="AT12">
            <v>0</v>
          </cell>
          <cell r="AU12">
            <v>80</v>
          </cell>
          <cell r="AV12">
            <v>26.666666666666668</v>
          </cell>
          <cell r="AW12">
            <v>26.666666666666668</v>
          </cell>
          <cell r="AX12">
            <v>0</v>
          </cell>
          <cell r="AY12">
            <v>80</v>
          </cell>
          <cell r="AZ12">
            <v>0</v>
          </cell>
        </row>
        <row r="13">
          <cell r="A13" t="str">
            <v>James Buthorn</v>
          </cell>
          <cell r="B13" t="str">
            <v>Buthorn</v>
          </cell>
          <cell r="C13" t="str">
            <v>James</v>
          </cell>
          <cell r="F13" t="str">
            <v/>
          </cell>
          <cell r="H13"/>
          <cell r="J13" t="str">
            <v/>
          </cell>
          <cell r="K13"/>
          <cell r="L13"/>
          <cell r="N13" t="str">
            <v/>
          </cell>
          <cell r="R13" t="str">
            <v/>
          </cell>
          <cell r="V13" t="str">
            <v/>
          </cell>
          <cell r="X13"/>
          <cell r="Z13" t="str">
            <v/>
          </cell>
          <cell r="AD13" t="str">
            <v/>
          </cell>
          <cell r="AH13" t="str">
            <v/>
          </cell>
          <cell r="AL13" t="str">
            <v/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Ivan Bruzonic</v>
          </cell>
          <cell r="B14" t="str">
            <v>Bruzonic</v>
          </cell>
          <cell r="C14" t="str">
            <v>Ivan</v>
          </cell>
          <cell r="D14">
            <v>24</v>
          </cell>
          <cell r="E14">
            <v>21</v>
          </cell>
          <cell r="F14">
            <v>0</v>
          </cell>
          <cell r="H14">
            <v>30</v>
          </cell>
          <cell r="I14">
            <v>18</v>
          </cell>
          <cell r="J14">
            <v>0</v>
          </cell>
          <cell r="L14">
            <v>23</v>
          </cell>
          <cell r="M14">
            <v>18</v>
          </cell>
          <cell r="N14">
            <v>0</v>
          </cell>
          <cell r="P14">
            <v>31</v>
          </cell>
          <cell r="Q14">
            <v>13</v>
          </cell>
          <cell r="R14">
            <v>3</v>
          </cell>
          <cell r="V14" t="str">
            <v/>
          </cell>
          <cell r="Z14" t="str">
            <v/>
          </cell>
          <cell r="AB14">
            <v>39</v>
          </cell>
          <cell r="AC14">
            <v>2</v>
          </cell>
          <cell r="AD14">
            <v>17</v>
          </cell>
          <cell r="AE14">
            <v>1</v>
          </cell>
          <cell r="AF14">
            <v>29</v>
          </cell>
          <cell r="AG14">
            <v>20</v>
          </cell>
          <cell r="AH14">
            <v>0</v>
          </cell>
          <cell r="AL14" t="str">
            <v/>
          </cell>
          <cell r="AO14">
            <v>1</v>
          </cell>
          <cell r="AP14">
            <v>0</v>
          </cell>
          <cell r="AQ14">
            <v>0</v>
          </cell>
          <cell r="AR14">
            <v>6</v>
          </cell>
          <cell r="AS14">
            <v>20</v>
          </cell>
          <cell r="AT14">
            <v>20</v>
          </cell>
          <cell r="AU14">
            <v>176</v>
          </cell>
          <cell r="AV14">
            <v>29.333333333333332</v>
          </cell>
          <cell r="AW14">
            <v>29.333333333333332</v>
          </cell>
          <cell r="AX14">
            <v>29.333333333333332</v>
          </cell>
          <cell r="AY14">
            <v>153</v>
          </cell>
          <cell r="AZ14">
            <v>15.333333333333334</v>
          </cell>
        </row>
        <row r="15">
          <cell r="A15" t="str">
            <v>Ron Bryce</v>
          </cell>
          <cell r="B15" t="str">
            <v>Bryce</v>
          </cell>
          <cell r="C15" t="str">
            <v>Ron</v>
          </cell>
          <cell r="D15"/>
          <cell r="E15"/>
          <cell r="F15" t="str">
            <v/>
          </cell>
          <cell r="H15">
            <v>25</v>
          </cell>
          <cell r="I15">
            <v>22</v>
          </cell>
          <cell r="J15">
            <v>0</v>
          </cell>
          <cell r="L15">
            <v>35</v>
          </cell>
          <cell r="M15">
            <v>1</v>
          </cell>
          <cell r="N15">
            <v>20</v>
          </cell>
          <cell r="P15"/>
          <cell r="Q15"/>
          <cell r="R15" t="str">
            <v/>
          </cell>
          <cell r="V15" t="str">
            <v/>
          </cell>
          <cell r="X15">
            <v>23</v>
          </cell>
          <cell r="Y15">
            <v>25</v>
          </cell>
          <cell r="Z15">
            <v>0</v>
          </cell>
          <cell r="AB15">
            <v>23</v>
          </cell>
          <cell r="AC15">
            <v>31</v>
          </cell>
          <cell r="AD15">
            <v>0</v>
          </cell>
          <cell r="AE15"/>
          <cell r="AF15"/>
          <cell r="AG15"/>
          <cell r="AH15" t="str">
            <v/>
          </cell>
          <cell r="AJ15">
            <v>43</v>
          </cell>
          <cell r="AK15">
            <v>2</v>
          </cell>
          <cell r="AL15">
            <v>17</v>
          </cell>
          <cell r="AM15">
            <v>1</v>
          </cell>
          <cell r="AO15">
            <v>1</v>
          </cell>
          <cell r="AP15">
            <v>0</v>
          </cell>
          <cell r="AQ15">
            <v>0</v>
          </cell>
          <cell r="AR15">
            <v>5</v>
          </cell>
          <cell r="AS15">
            <v>37</v>
          </cell>
          <cell r="AT15">
            <v>37</v>
          </cell>
          <cell r="AU15">
            <v>149</v>
          </cell>
          <cell r="AV15">
            <v>29.8</v>
          </cell>
          <cell r="AW15">
            <v>29.8</v>
          </cell>
          <cell r="AX15">
            <v>29.8</v>
          </cell>
          <cell r="AY15">
            <v>149</v>
          </cell>
          <cell r="AZ15">
            <v>16.2</v>
          </cell>
        </row>
        <row r="16">
          <cell r="A16" t="str">
            <v>Bob Caines</v>
          </cell>
          <cell r="B16" t="str">
            <v>Caines</v>
          </cell>
          <cell r="C16" t="str">
            <v>Bob</v>
          </cell>
          <cell r="D16">
            <v>26</v>
          </cell>
          <cell r="E16">
            <v>17</v>
          </cell>
          <cell r="F16">
            <v>0</v>
          </cell>
          <cell r="G16">
            <v>1</v>
          </cell>
          <cell r="H16">
            <v>28</v>
          </cell>
          <cell r="I16">
            <v>25</v>
          </cell>
          <cell r="J16">
            <v>0</v>
          </cell>
          <cell r="L16">
            <v>19</v>
          </cell>
          <cell r="M16">
            <v>28</v>
          </cell>
          <cell r="N16">
            <v>0</v>
          </cell>
          <cell r="P16">
            <v>31</v>
          </cell>
          <cell r="Q16">
            <v>12</v>
          </cell>
          <cell r="R16">
            <v>4</v>
          </cell>
          <cell r="S16">
            <v>1</v>
          </cell>
          <cell r="T16">
            <v>41</v>
          </cell>
          <cell r="U16">
            <v>2</v>
          </cell>
          <cell r="V16">
            <v>17</v>
          </cell>
          <cell r="X16">
            <v>31</v>
          </cell>
          <cell r="Y16">
            <v>12</v>
          </cell>
          <cell r="Z16">
            <v>4</v>
          </cell>
          <cell r="AB16">
            <v>44</v>
          </cell>
          <cell r="AC16">
            <v>1</v>
          </cell>
          <cell r="AD16">
            <v>20</v>
          </cell>
          <cell r="AF16">
            <v>29</v>
          </cell>
          <cell r="AG16">
            <v>19</v>
          </cell>
          <cell r="AH16">
            <v>0</v>
          </cell>
          <cell r="AJ16">
            <v>26</v>
          </cell>
          <cell r="AK16">
            <v>30</v>
          </cell>
          <cell r="AL16">
            <v>0</v>
          </cell>
          <cell r="AM16">
            <v>1</v>
          </cell>
          <cell r="AO16">
            <v>3</v>
          </cell>
          <cell r="AP16">
            <v>0</v>
          </cell>
          <cell r="AQ16">
            <v>0</v>
          </cell>
          <cell r="AR16">
            <v>9</v>
          </cell>
          <cell r="AS16">
            <v>45</v>
          </cell>
          <cell r="AT16">
            <v>45</v>
          </cell>
          <cell r="AU16">
            <v>275</v>
          </cell>
          <cell r="AV16">
            <v>30.555555555555557</v>
          </cell>
          <cell r="AW16">
            <v>30.555555555555557</v>
          </cell>
          <cell r="AX16">
            <v>30.555555555555557</v>
          </cell>
          <cell r="AY16">
            <v>176</v>
          </cell>
          <cell r="AZ16">
            <v>16.222222222222221</v>
          </cell>
        </row>
        <row r="17">
          <cell r="A17" t="str">
            <v>Greg Chambers</v>
          </cell>
          <cell r="B17" t="str">
            <v>Chambers</v>
          </cell>
          <cell r="C17" t="str">
            <v>Greg</v>
          </cell>
          <cell r="D17"/>
          <cell r="E17"/>
          <cell r="F17" t="str">
            <v/>
          </cell>
          <cell r="G17"/>
          <cell r="H17"/>
          <cell r="I17"/>
          <cell r="J17" t="str">
            <v/>
          </cell>
          <cell r="L17"/>
          <cell r="M17"/>
          <cell r="N17" t="str">
            <v/>
          </cell>
          <cell r="P17"/>
          <cell r="Q17"/>
          <cell r="R17" t="str">
            <v/>
          </cell>
          <cell r="S17"/>
          <cell r="T17"/>
          <cell r="U17"/>
          <cell r="V17" t="str">
            <v/>
          </cell>
          <cell r="X17"/>
          <cell r="Y17"/>
          <cell r="Z17" t="str">
            <v/>
          </cell>
          <cell r="AB17"/>
          <cell r="AC17"/>
          <cell r="AD17" t="str">
            <v/>
          </cell>
          <cell r="AF17"/>
          <cell r="AG17"/>
          <cell r="AH17" t="str">
            <v/>
          </cell>
          <cell r="AJ17"/>
          <cell r="AK17"/>
          <cell r="AL17" t="str">
            <v/>
          </cell>
          <cell r="AM17"/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Ross Charles</v>
          </cell>
          <cell r="B18" t="str">
            <v>Charles</v>
          </cell>
          <cell r="C18" t="str">
            <v>Ross</v>
          </cell>
          <cell r="F18" t="str">
            <v/>
          </cell>
          <cell r="H18">
            <v>40</v>
          </cell>
          <cell r="I18">
            <v>2</v>
          </cell>
          <cell r="J18">
            <v>17</v>
          </cell>
          <cell r="K18">
            <v>3</v>
          </cell>
          <cell r="N18" t="str">
            <v/>
          </cell>
          <cell r="P18">
            <v>34</v>
          </cell>
          <cell r="Q18">
            <v>4</v>
          </cell>
          <cell r="R18">
            <v>12</v>
          </cell>
          <cell r="S18">
            <v>2</v>
          </cell>
          <cell r="V18" t="str">
            <v/>
          </cell>
          <cell r="X18">
            <v>28</v>
          </cell>
          <cell r="Y18">
            <v>20</v>
          </cell>
          <cell r="Z18">
            <v>0</v>
          </cell>
          <cell r="AA18">
            <v>4</v>
          </cell>
          <cell r="AB18">
            <v>35</v>
          </cell>
          <cell r="AC18">
            <v>4</v>
          </cell>
          <cell r="AD18">
            <v>12</v>
          </cell>
          <cell r="AE18">
            <v>2</v>
          </cell>
          <cell r="AH18" t="str">
            <v/>
          </cell>
          <cell r="AJ18">
            <v>34</v>
          </cell>
          <cell r="AK18">
            <v>12</v>
          </cell>
          <cell r="AL18">
            <v>4</v>
          </cell>
          <cell r="AM18">
            <v>1</v>
          </cell>
          <cell r="AO18">
            <v>12</v>
          </cell>
          <cell r="AP18">
            <v>0</v>
          </cell>
          <cell r="AQ18">
            <v>0</v>
          </cell>
          <cell r="AR18">
            <v>5</v>
          </cell>
          <cell r="AS18">
            <v>45</v>
          </cell>
          <cell r="AT18">
            <v>45</v>
          </cell>
          <cell r="AU18">
            <v>171</v>
          </cell>
          <cell r="AV18">
            <v>34.200000000000003</v>
          </cell>
          <cell r="AW18">
            <v>34.200000000000003</v>
          </cell>
          <cell r="AX18">
            <v>34.200000000000003</v>
          </cell>
          <cell r="AY18">
            <v>171</v>
          </cell>
          <cell r="AZ18">
            <v>8.4</v>
          </cell>
        </row>
        <row r="19">
          <cell r="A19" t="str">
            <v>Randy Cochran</v>
          </cell>
          <cell r="B19" t="str">
            <v>Cochran</v>
          </cell>
          <cell r="C19" t="str">
            <v>Randy</v>
          </cell>
          <cell r="F19" t="str">
            <v/>
          </cell>
          <cell r="H19"/>
          <cell r="I19"/>
          <cell r="J19" t="str">
            <v/>
          </cell>
          <cell r="K19"/>
          <cell r="N19" t="str">
            <v/>
          </cell>
          <cell r="P19"/>
          <cell r="Q19"/>
          <cell r="R19" t="str">
            <v/>
          </cell>
          <cell r="S19"/>
          <cell r="V19" t="str">
            <v/>
          </cell>
          <cell r="X19"/>
          <cell r="Y19"/>
          <cell r="Z19" t="str">
            <v/>
          </cell>
          <cell r="AA19"/>
          <cell r="AB19"/>
          <cell r="AC19"/>
          <cell r="AD19" t="str">
            <v/>
          </cell>
          <cell r="AE19"/>
          <cell r="AH19" t="str">
            <v/>
          </cell>
          <cell r="AJ19"/>
          <cell r="AK19"/>
          <cell r="AL19" t="str">
            <v/>
          </cell>
          <cell r="AM19"/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Craig Collins</v>
          </cell>
          <cell r="B20" t="str">
            <v>Collins</v>
          </cell>
          <cell r="C20" t="str">
            <v>Craig</v>
          </cell>
          <cell r="D20">
            <v>25</v>
          </cell>
          <cell r="E20">
            <v>18</v>
          </cell>
          <cell r="F20">
            <v>0</v>
          </cell>
          <cell r="J20" t="str">
            <v/>
          </cell>
          <cell r="N20" t="str">
            <v/>
          </cell>
          <cell r="P20">
            <v>32</v>
          </cell>
          <cell r="Q20">
            <v>18</v>
          </cell>
          <cell r="R20">
            <v>0</v>
          </cell>
          <cell r="V20" t="str">
            <v/>
          </cell>
          <cell r="Z20" t="str">
            <v/>
          </cell>
          <cell r="AB20">
            <v>38</v>
          </cell>
          <cell r="AC20">
            <v>3</v>
          </cell>
          <cell r="AD20">
            <v>15</v>
          </cell>
          <cell r="AE20">
            <v>2</v>
          </cell>
          <cell r="AF20">
            <v>25</v>
          </cell>
          <cell r="AG20">
            <v>25</v>
          </cell>
          <cell r="AH20">
            <v>0</v>
          </cell>
          <cell r="AI20">
            <v>1</v>
          </cell>
          <cell r="AJ20">
            <v>30</v>
          </cell>
          <cell r="AK20">
            <v>23</v>
          </cell>
          <cell r="AL20">
            <v>0</v>
          </cell>
          <cell r="AM20">
            <v>2</v>
          </cell>
          <cell r="AO20">
            <v>5</v>
          </cell>
          <cell r="AP20">
            <v>0</v>
          </cell>
          <cell r="AQ20">
            <v>0</v>
          </cell>
          <cell r="AR20">
            <v>5</v>
          </cell>
          <cell r="AS20">
            <v>15</v>
          </cell>
          <cell r="AT20">
            <v>15</v>
          </cell>
          <cell r="AU20">
            <v>150</v>
          </cell>
          <cell r="AV20">
            <v>30</v>
          </cell>
          <cell r="AW20">
            <v>30</v>
          </cell>
          <cell r="AX20">
            <v>30</v>
          </cell>
          <cell r="AY20">
            <v>150</v>
          </cell>
          <cell r="AZ20">
            <v>17.399999999999999</v>
          </cell>
        </row>
        <row r="21">
          <cell r="A21" t="str">
            <v>Michael Collins</v>
          </cell>
          <cell r="B21" t="str">
            <v>Collins</v>
          </cell>
          <cell r="C21" t="str">
            <v>Michael</v>
          </cell>
          <cell r="D21"/>
          <cell r="E21"/>
          <cell r="F21" t="str">
            <v/>
          </cell>
          <cell r="J21" t="str">
            <v/>
          </cell>
          <cell r="N21" t="str">
            <v/>
          </cell>
          <cell r="P21"/>
          <cell r="Q21"/>
          <cell r="R21" t="str">
            <v/>
          </cell>
          <cell r="V21" t="str">
            <v/>
          </cell>
          <cell r="Z21" t="str">
            <v/>
          </cell>
          <cell r="AB21"/>
          <cell r="AC21"/>
          <cell r="AD21" t="str">
            <v/>
          </cell>
          <cell r="AE21"/>
          <cell r="AF21"/>
          <cell r="AG21"/>
          <cell r="AH21" t="str">
            <v/>
          </cell>
          <cell r="AI21"/>
          <cell r="AJ21"/>
          <cell r="AK21"/>
          <cell r="AL21" t="str">
            <v/>
          </cell>
          <cell r="AM21"/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Brad Cooper</v>
          </cell>
          <cell r="B22" t="str">
            <v>Cooper</v>
          </cell>
          <cell r="C22" t="str">
            <v>Brad</v>
          </cell>
          <cell r="F22" t="str">
            <v/>
          </cell>
          <cell r="J22" t="str">
            <v/>
          </cell>
          <cell r="L22">
            <v>29</v>
          </cell>
          <cell r="N22" t="str">
            <v/>
          </cell>
          <cell r="P22">
            <v>31</v>
          </cell>
          <cell r="Q22">
            <v>11</v>
          </cell>
          <cell r="R22">
            <v>5</v>
          </cell>
          <cell r="T22">
            <v>35</v>
          </cell>
          <cell r="U22">
            <v>10</v>
          </cell>
          <cell r="V22">
            <v>6</v>
          </cell>
          <cell r="W22">
            <v>1</v>
          </cell>
          <cell r="X22">
            <v>31</v>
          </cell>
          <cell r="Y22">
            <v>10</v>
          </cell>
          <cell r="Z22">
            <v>6</v>
          </cell>
          <cell r="AA22">
            <v>1</v>
          </cell>
          <cell r="AB22">
            <v>28</v>
          </cell>
          <cell r="AC22">
            <v>20</v>
          </cell>
          <cell r="AD22">
            <v>0</v>
          </cell>
          <cell r="AF22">
            <v>38</v>
          </cell>
          <cell r="AG22">
            <v>6</v>
          </cell>
          <cell r="AH22">
            <v>10</v>
          </cell>
          <cell r="AJ22">
            <v>33</v>
          </cell>
          <cell r="AK22">
            <v>16</v>
          </cell>
          <cell r="AL22">
            <v>0</v>
          </cell>
          <cell r="AO22">
            <v>2</v>
          </cell>
          <cell r="AP22">
            <v>0</v>
          </cell>
          <cell r="AQ22">
            <v>0</v>
          </cell>
          <cell r="AR22">
            <v>7</v>
          </cell>
          <cell r="AS22">
            <v>27</v>
          </cell>
          <cell r="AT22">
            <v>27</v>
          </cell>
          <cell r="AU22">
            <v>225</v>
          </cell>
          <cell r="AV22">
            <v>32.142857142857146</v>
          </cell>
          <cell r="AW22">
            <v>32.142857142857146</v>
          </cell>
          <cell r="AX22">
            <v>32.142857142857146</v>
          </cell>
          <cell r="AY22">
            <v>168</v>
          </cell>
          <cell r="AZ22">
            <v>10.428571428571429</v>
          </cell>
        </row>
        <row r="23">
          <cell r="A23" t="str">
            <v>Vince Coyle</v>
          </cell>
          <cell r="B23" t="str">
            <v>Coyle</v>
          </cell>
          <cell r="C23" t="str">
            <v>Vince</v>
          </cell>
          <cell r="F23" t="str">
            <v/>
          </cell>
          <cell r="J23" t="str">
            <v/>
          </cell>
          <cell r="L23"/>
          <cell r="N23" t="str">
            <v/>
          </cell>
          <cell r="P23"/>
          <cell r="Q23"/>
          <cell r="R23" t="str">
            <v/>
          </cell>
          <cell r="T23"/>
          <cell r="U23"/>
          <cell r="V23" t="str">
            <v/>
          </cell>
          <cell r="W23"/>
          <cell r="X23"/>
          <cell r="Y23"/>
          <cell r="Z23" t="str">
            <v/>
          </cell>
          <cell r="AA23"/>
          <cell r="AB23"/>
          <cell r="AC23"/>
          <cell r="AD23" t="str">
            <v/>
          </cell>
          <cell r="AF23"/>
          <cell r="AG23"/>
          <cell r="AH23" t="str">
            <v/>
          </cell>
          <cell r="AJ23"/>
          <cell r="AK23"/>
          <cell r="AL23" t="str">
            <v/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Rick Crowe</v>
          </cell>
          <cell r="B24" t="str">
            <v>Crowe</v>
          </cell>
          <cell r="C24" t="str">
            <v>Rick</v>
          </cell>
          <cell r="F24" t="str">
            <v/>
          </cell>
          <cell r="J24" t="str">
            <v/>
          </cell>
          <cell r="N24" t="str">
            <v/>
          </cell>
          <cell r="R24" t="str">
            <v/>
          </cell>
          <cell r="V24" t="str">
            <v/>
          </cell>
          <cell r="Z24" t="str">
            <v/>
          </cell>
          <cell r="AD24" t="str">
            <v/>
          </cell>
          <cell r="AH24" t="str">
            <v/>
          </cell>
          <cell r="AL24" t="str">
            <v/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Steve Davidson</v>
          </cell>
          <cell r="B25" t="str">
            <v>Davidson</v>
          </cell>
          <cell r="C25" t="str">
            <v>Steve</v>
          </cell>
          <cell r="F25" t="str">
            <v/>
          </cell>
          <cell r="J25" t="str">
            <v/>
          </cell>
          <cell r="N25" t="str">
            <v/>
          </cell>
          <cell r="R25" t="str">
            <v/>
          </cell>
          <cell r="V25" t="str">
            <v/>
          </cell>
          <cell r="Z25" t="str">
            <v/>
          </cell>
          <cell r="AD25" t="str">
            <v/>
          </cell>
          <cell r="AH25" t="str">
            <v/>
          </cell>
          <cell r="AL25" t="str">
            <v/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Trevor Davidson</v>
          </cell>
          <cell r="B26" t="str">
            <v>Davidson</v>
          </cell>
          <cell r="C26" t="str">
            <v>Trevor</v>
          </cell>
          <cell r="F26" t="str">
            <v/>
          </cell>
          <cell r="J26" t="str">
            <v/>
          </cell>
          <cell r="N26" t="str">
            <v/>
          </cell>
          <cell r="R26" t="str">
            <v/>
          </cell>
          <cell r="V26" t="str">
            <v/>
          </cell>
          <cell r="Z26" t="str">
            <v/>
          </cell>
          <cell r="AD26" t="str">
            <v/>
          </cell>
          <cell r="AH26" t="str">
            <v/>
          </cell>
          <cell r="AL26" t="str">
            <v/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Todd Davis</v>
          </cell>
          <cell r="B27" t="str">
            <v>Davis</v>
          </cell>
          <cell r="C27" t="str">
            <v>Todd</v>
          </cell>
          <cell r="D27">
            <v>23</v>
          </cell>
          <cell r="E27">
            <v>25</v>
          </cell>
          <cell r="F27">
            <v>0</v>
          </cell>
          <cell r="H27">
            <v>26</v>
          </cell>
          <cell r="I27">
            <v>28</v>
          </cell>
          <cell r="J27">
            <v>0</v>
          </cell>
          <cell r="L27">
            <v>28</v>
          </cell>
          <cell r="M27">
            <v>10</v>
          </cell>
          <cell r="N27">
            <v>6</v>
          </cell>
          <cell r="P27">
            <v>27</v>
          </cell>
          <cell r="Q27">
            <v>20</v>
          </cell>
          <cell r="R27">
            <v>0</v>
          </cell>
          <cell r="T27">
            <v>19</v>
          </cell>
          <cell r="U27">
            <v>26</v>
          </cell>
          <cell r="V27">
            <v>0</v>
          </cell>
          <cell r="Z27" t="str">
            <v/>
          </cell>
          <cell r="AB27">
            <v>28</v>
          </cell>
          <cell r="AC27">
            <v>21</v>
          </cell>
          <cell r="AD27">
            <v>0</v>
          </cell>
          <cell r="AF27">
            <v>20</v>
          </cell>
          <cell r="AG27">
            <v>27</v>
          </cell>
          <cell r="AH27">
            <v>0</v>
          </cell>
          <cell r="AJ27">
            <v>20</v>
          </cell>
          <cell r="AK27">
            <v>34</v>
          </cell>
          <cell r="AL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8</v>
          </cell>
          <cell r="AS27">
            <v>6</v>
          </cell>
          <cell r="AT27">
            <v>6</v>
          </cell>
          <cell r="AU27">
            <v>191</v>
          </cell>
          <cell r="AV27">
            <v>23.875</v>
          </cell>
          <cell r="AW27">
            <v>23.875</v>
          </cell>
          <cell r="AX27">
            <v>23.875</v>
          </cell>
          <cell r="AY27">
            <v>132</v>
          </cell>
          <cell r="AZ27">
            <v>23.875</v>
          </cell>
        </row>
        <row r="28">
          <cell r="A28" t="str">
            <v>Fred Deichmann</v>
          </cell>
          <cell r="B28" t="str">
            <v>Deichmann</v>
          </cell>
          <cell r="C28" t="str">
            <v>Fred</v>
          </cell>
          <cell r="D28"/>
          <cell r="E28"/>
          <cell r="F28" t="str">
            <v/>
          </cell>
          <cell r="H28"/>
          <cell r="I28"/>
          <cell r="J28" t="str">
            <v/>
          </cell>
          <cell r="L28"/>
          <cell r="M28"/>
          <cell r="N28" t="str">
            <v/>
          </cell>
          <cell r="P28"/>
          <cell r="Q28"/>
          <cell r="R28" t="str">
            <v/>
          </cell>
          <cell r="T28"/>
          <cell r="U28"/>
          <cell r="V28" t="str">
            <v/>
          </cell>
          <cell r="Z28" t="str">
            <v/>
          </cell>
          <cell r="AB28"/>
          <cell r="AC28"/>
          <cell r="AD28" t="str">
            <v/>
          </cell>
          <cell r="AF28"/>
          <cell r="AG28"/>
          <cell r="AH28" t="str">
            <v/>
          </cell>
          <cell r="AJ28"/>
          <cell r="AK28"/>
          <cell r="AL28" t="str">
            <v/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Darrell Dews</v>
          </cell>
          <cell r="B29" t="str">
            <v>Dews</v>
          </cell>
          <cell r="C29" t="str">
            <v>Darrell</v>
          </cell>
          <cell r="F29" t="str">
            <v/>
          </cell>
          <cell r="J29" t="str">
            <v/>
          </cell>
          <cell r="N29" t="str">
            <v/>
          </cell>
          <cell r="R29" t="str">
            <v/>
          </cell>
          <cell r="V29" t="str">
            <v/>
          </cell>
          <cell r="Z29" t="str">
            <v/>
          </cell>
          <cell r="AD29" t="str">
            <v/>
          </cell>
          <cell r="AH29" t="str">
            <v/>
          </cell>
          <cell r="AL29" t="str">
            <v/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Bill Donaldson</v>
          </cell>
          <cell r="B30" t="str">
            <v>Donaldson</v>
          </cell>
          <cell r="C30" t="str">
            <v>Bill</v>
          </cell>
          <cell r="F30" t="str">
            <v/>
          </cell>
          <cell r="J30" t="str">
            <v/>
          </cell>
          <cell r="N30" t="str">
            <v/>
          </cell>
          <cell r="R30" t="str">
            <v/>
          </cell>
          <cell r="V30" t="str">
            <v/>
          </cell>
          <cell r="Z30" t="str">
            <v/>
          </cell>
          <cell r="AD30" t="str">
            <v/>
          </cell>
          <cell r="AH30" t="str">
            <v/>
          </cell>
          <cell r="AL30" t="str">
            <v/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Steve Dudek</v>
          </cell>
          <cell r="B31" t="str">
            <v>Dudek</v>
          </cell>
          <cell r="C31" t="str">
            <v>Steve</v>
          </cell>
          <cell r="D31">
            <v>24</v>
          </cell>
          <cell r="E31">
            <v>19</v>
          </cell>
          <cell r="F31">
            <v>0</v>
          </cell>
          <cell r="G31">
            <v>1</v>
          </cell>
          <cell r="J31" t="str">
            <v/>
          </cell>
          <cell r="N31" t="str">
            <v/>
          </cell>
          <cell r="R31" t="str">
            <v/>
          </cell>
          <cell r="V31" t="str">
            <v/>
          </cell>
          <cell r="Z31" t="str">
            <v/>
          </cell>
          <cell r="AD31" t="str">
            <v/>
          </cell>
          <cell r="AH31" t="str">
            <v/>
          </cell>
          <cell r="AL31" t="str">
            <v/>
          </cell>
          <cell r="AO31">
            <v>1</v>
          </cell>
          <cell r="AP31">
            <v>0</v>
          </cell>
          <cell r="AQ31">
            <v>0</v>
          </cell>
          <cell r="AR31">
            <v>1</v>
          </cell>
          <cell r="AS31">
            <v>0</v>
          </cell>
          <cell r="AT31">
            <v>0</v>
          </cell>
          <cell r="AU31">
            <v>24</v>
          </cell>
          <cell r="AV31">
            <v>24</v>
          </cell>
          <cell r="AW31">
            <v>0</v>
          </cell>
          <cell r="AX31">
            <v>0</v>
          </cell>
          <cell r="AY31">
            <v>24</v>
          </cell>
          <cell r="AZ31">
            <v>0</v>
          </cell>
        </row>
        <row r="32">
          <cell r="A32" t="str">
            <v>Clifton Edwards</v>
          </cell>
          <cell r="B32" t="str">
            <v>Edwards</v>
          </cell>
          <cell r="C32" t="str">
            <v>Clifton</v>
          </cell>
          <cell r="D32"/>
          <cell r="E32"/>
          <cell r="F32" t="str">
            <v/>
          </cell>
          <cell r="G32"/>
          <cell r="J32" t="str">
            <v/>
          </cell>
          <cell r="N32" t="str">
            <v/>
          </cell>
          <cell r="R32" t="str">
            <v/>
          </cell>
          <cell r="V32" t="str">
            <v/>
          </cell>
          <cell r="Z32" t="str">
            <v/>
          </cell>
          <cell r="AD32" t="str">
            <v/>
          </cell>
          <cell r="AH32" t="str">
            <v/>
          </cell>
          <cell r="AL32" t="str">
            <v/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David Egee</v>
          </cell>
          <cell r="B33" t="str">
            <v>Egee</v>
          </cell>
          <cell r="C33" t="str">
            <v>David</v>
          </cell>
          <cell r="F33" t="str">
            <v/>
          </cell>
          <cell r="J33" t="str">
            <v/>
          </cell>
          <cell r="N33" t="str">
            <v/>
          </cell>
          <cell r="R33" t="str">
            <v/>
          </cell>
          <cell r="V33" t="str">
            <v/>
          </cell>
          <cell r="Z33" t="str">
            <v/>
          </cell>
          <cell r="AD33" t="str">
            <v/>
          </cell>
          <cell r="AH33" t="str">
            <v/>
          </cell>
          <cell r="AL33" t="str">
            <v/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Chris Eller</v>
          </cell>
          <cell r="B34" t="str">
            <v>Eller</v>
          </cell>
          <cell r="C34" t="str">
            <v>Chris</v>
          </cell>
          <cell r="F34" t="str">
            <v/>
          </cell>
          <cell r="H34">
            <v>31</v>
          </cell>
          <cell r="I34">
            <v>17</v>
          </cell>
          <cell r="J34">
            <v>0</v>
          </cell>
          <cell r="L34">
            <v>34</v>
          </cell>
          <cell r="M34">
            <v>2</v>
          </cell>
          <cell r="N34">
            <v>17</v>
          </cell>
          <cell r="O34">
            <v>3</v>
          </cell>
          <cell r="P34">
            <v>26</v>
          </cell>
          <cell r="Q34">
            <v>24</v>
          </cell>
          <cell r="R34">
            <v>0</v>
          </cell>
          <cell r="T34">
            <v>35</v>
          </cell>
          <cell r="U34">
            <v>9</v>
          </cell>
          <cell r="V34">
            <v>7</v>
          </cell>
          <cell r="X34">
            <v>37</v>
          </cell>
          <cell r="Y34">
            <v>4</v>
          </cell>
          <cell r="Z34">
            <v>12</v>
          </cell>
          <cell r="AB34">
            <v>31</v>
          </cell>
          <cell r="AC34">
            <v>12</v>
          </cell>
          <cell r="AD34">
            <v>4</v>
          </cell>
          <cell r="AF34">
            <v>46</v>
          </cell>
          <cell r="AG34">
            <v>1</v>
          </cell>
          <cell r="AH34">
            <v>20</v>
          </cell>
          <cell r="AI34">
            <v>6</v>
          </cell>
          <cell r="AJ34">
            <v>26</v>
          </cell>
          <cell r="AK34">
            <v>29</v>
          </cell>
          <cell r="AL34">
            <v>0</v>
          </cell>
          <cell r="AM34">
            <v>1</v>
          </cell>
          <cell r="AO34">
            <v>10</v>
          </cell>
          <cell r="AP34">
            <v>0</v>
          </cell>
          <cell r="AQ34">
            <v>0</v>
          </cell>
          <cell r="AR34">
            <v>8</v>
          </cell>
          <cell r="AS34">
            <v>60</v>
          </cell>
          <cell r="AT34">
            <v>60</v>
          </cell>
          <cell r="AU34">
            <v>266</v>
          </cell>
          <cell r="AV34">
            <v>33.25</v>
          </cell>
          <cell r="AW34">
            <v>33.25</v>
          </cell>
          <cell r="AX34">
            <v>33.25</v>
          </cell>
          <cell r="AY34">
            <v>183</v>
          </cell>
          <cell r="AZ34">
            <v>12.25</v>
          </cell>
        </row>
        <row r="35">
          <cell r="A35" t="str">
            <v>Kenny Engram</v>
          </cell>
          <cell r="B35" t="str">
            <v>Engram</v>
          </cell>
          <cell r="C35" t="str">
            <v>Kenny</v>
          </cell>
          <cell r="F35" t="str">
            <v/>
          </cell>
          <cell r="H35"/>
          <cell r="I35"/>
          <cell r="J35" t="str">
            <v/>
          </cell>
          <cell r="L35"/>
          <cell r="M35"/>
          <cell r="N35" t="str">
            <v/>
          </cell>
          <cell r="O35"/>
          <cell r="P35"/>
          <cell r="Q35"/>
          <cell r="R35" t="str">
            <v/>
          </cell>
          <cell r="T35"/>
          <cell r="U35"/>
          <cell r="V35" t="str">
            <v/>
          </cell>
          <cell r="X35"/>
          <cell r="Y35"/>
          <cell r="Z35" t="str">
            <v/>
          </cell>
          <cell r="AB35"/>
          <cell r="AC35"/>
          <cell r="AD35" t="str">
            <v/>
          </cell>
          <cell r="AF35"/>
          <cell r="AG35"/>
          <cell r="AH35" t="str">
            <v/>
          </cell>
          <cell r="AI35"/>
          <cell r="AJ35"/>
          <cell r="AK35"/>
          <cell r="AL35" t="str">
            <v/>
          </cell>
          <cell r="AM35"/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Jon Erickson</v>
          </cell>
          <cell r="B36" t="str">
            <v>Erickson</v>
          </cell>
          <cell r="C36" t="str">
            <v>Jon</v>
          </cell>
          <cell r="F36" t="str">
            <v/>
          </cell>
          <cell r="J36" t="str">
            <v/>
          </cell>
          <cell r="L36">
            <v>20</v>
          </cell>
          <cell r="M36">
            <v>26</v>
          </cell>
          <cell r="N36">
            <v>0</v>
          </cell>
          <cell r="R36" t="str">
            <v/>
          </cell>
          <cell r="T36">
            <v>41</v>
          </cell>
          <cell r="U36">
            <v>3</v>
          </cell>
          <cell r="V36">
            <v>15</v>
          </cell>
          <cell r="X36">
            <v>39</v>
          </cell>
          <cell r="Y36">
            <v>3</v>
          </cell>
          <cell r="Z36">
            <v>15</v>
          </cell>
          <cell r="AA36">
            <v>1</v>
          </cell>
          <cell r="AD36" t="str">
            <v/>
          </cell>
          <cell r="AH36" t="str">
            <v/>
          </cell>
          <cell r="AL36" t="str">
            <v/>
          </cell>
          <cell r="AO36">
            <v>1</v>
          </cell>
          <cell r="AP36">
            <v>0</v>
          </cell>
          <cell r="AQ36">
            <v>0</v>
          </cell>
          <cell r="AR36">
            <v>3</v>
          </cell>
          <cell r="AS36">
            <v>30</v>
          </cell>
          <cell r="AT36">
            <v>30</v>
          </cell>
          <cell r="AU36">
            <v>100</v>
          </cell>
          <cell r="AV36">
            <v>33.333333333333336</v>
          </cell>
          <cell r="AW36">
            <v>33.333333333333336</v>
          </cell>
          <cell r="AX36">
            <v>0</v>
          </cell>
          <cell r="AY36">
            <v>100</v>
          </cell>
          <cell r="AZ36">
            <v>0</v>
          </cell>
        </row>
        <row r="37">
          <cell r="A37" t="str">
            <v>Mike Fallon</v>
          </cell>
          <cell r="B37" t="str">
            <v>Fallon</v>
          </cell>
          <cell r="C37" t="str">
            <v>Mike</v>
          </cell>
          <cell r="D37">
            <v>23</v>
          </cell>
          <cell r="E37">
            <v>23</v>
          </cell>
          <cell r="F37">
            <v>0</v>
          </cell>
          <cell r="J37" t="str">
            <v/>
          </cell>
          <cell r="L37"/>
          <cell r="M37"/>
          <cell r="N37" t="str">
            <v/>
          </cell>
          <cell r="R37" t="str">
            <v/>
          </cell>
          <cell r="T37"/>
          <cell r="U37"/>
          <cell r="V37" t="str">
            <v/>
          </cell>
          <cell r="X37"/>
          <cell r="Y37"/>
          <cell r="Z37" t="str">
            <v/>
          </cell>
          <cell r="AA37"/>
          <cell r="AD37" t="str">
            <v/>
          </cell>
          <cell r="AH37" t="str">
            <v/>
          </cell>
          <cell r="AL37" t="str">
            <v/>
          </cell>
          <cell r="AO37">
            <v>0</v>
          </cell>
          <cell r="AP37">
            <v>0</v>
          </cell>
          <cell r="AQ37">
            <v>0</v>
          </cell>
          <cell r="AR37">
            <v>1</v>
          </cell>
          <cell r="AS37">
            <v>0</v>
          </cell>
          <cell r="AT37">
            <v>0</v>
          </cell>
          <cell r="AU37">
            <v>23</v>
          </cell>
          <cell r="AV37">
            <v>23</v>
          </cell>
          <cell r="AW37">
            <v>0</v>
          </cell>
          <cell r="AX37">
            <v>0</v>
          </cell>
          <cell r="AY37">
            <v>23</v>
          </cell>
          <cell r="AZ37">
            <v>0</v>
          </cell>
        </row>
        <row r="38">
          <cell r="A38" t="str">
            <v>Larry Fees</v>
          </cell>
          <cell r="B38" t="str">
            <v>Fees</v>
          </cell>
          <cell r="C38" t="str">
            <v>Larry</v>
          </cell>
          <cell r="D38"/>
          <cell r="E38"/>
          <cell r="F38" t="str">
            <v/>
          </cell>
          <cell r="J38" t="str">
            <v/>
          </cell>
          <cell r="N38" t="str">
            <v/>
          </cell>
          <cell r="R38" t="str">
            <v/>
          </cell>
          <cell r="V38" t="str">
            <v/>
          </cell>
          <cell r="Z38" t="str">
            <v/>
          </cell>
          <cell r="AD38" t="str">
            <v/>
          </cell>
          <cell r="AH38" t="str">
            <v/>
          </cell>
          <cell r="AL38" t="str">
            <v/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Jon Fraim</v>
          </cell>
          <cell r="B39" t="str">
            <v>Fraim</v>
          </cell>
          <cell r="C39" t="str">
            <v>Jon</v>
          </cell>
          <cell r="D39">
            <v>31</v>
          </cell>
          <cell r="E39">
            <v>8</v>
          </cell>
          <cell r="F39">
            <v>8</v>
          </cell>
          <cell r="G39">
            <v>1</v>
          </cell>
          <cell r="H39">
            <v>35</v>
          </cell>
          <cell r="I39">
            <v>6</v>
          </cell>
          <cell r="J39">
            <v>10</v>
          </cell>
          <cell r="K39">
            <v>2</v>
          </cell>
          <cell r="L39">
            <v>27</v>
          </cell>
          <cell r="M39">
            <v>12</v>
          </cell>
          <cell r="N39">
            <v>4</v>
          </cell>
          <cell r="P39">
            <v>30</v>
          </cell>
          <cell r="Q39">
            <v>15</v>
          </cell>
          <cell r="R39">
            <v>1</v>
          </cell>
          <cell r="S39">
            <v>2</v>
          </cell>
          <cell r="T39">
            <v>35</v>
          </cell>
          <cell r="U39">
            <v>14</v>
          </cell>
          <cell r="V39">
            <v>2</v>
          </cell>
          <cell r="Z39" t="str">
            <v/>
          </cell>
          <cell r="AB39">
            <v>26</v>
          </cell>
          <cell r="AC39">
            <v>24</v>
          </cell>
          <cell r="AD39">
            <v>0</v>
          </cell>
          <cell r="AF39">
            <v>36</v>
          </cell>
          <cell r="AG39">
            <v>8</v>
          </cell>
          <cell r="AH39">
            <v>8</v>
          </cell>
          <cell r="AI39">
            <v>4</v>
          </cell>
          <cell r="AJ39">
            <v>31</v>
          </cell>
          <cell r="AK39">
            <v>20</v>
          </cell>
          <cell r="AL39">
            <v>0</v>
          </cell>
          <cell r="AO39">
            <v>9</v>
          </cell>
          <cell r="AP39">
            <v>3</v>
          </cell>
          <cell r="AQ39">
            <v>0</v>
          </cell>
          <cell r="AR39">
            <v>8</v>
          </cell>
          <cell r="AS39">
            <v>33</v>
          </cell>
          <cell r="AT39">
            <v>32</v>
          </cell>
          <cell r="AU39">
            <v>251</v>
          </cell>
          <cell r="AV39">
            <v>31.375</v>
          </cell>
          <cell r="AW39">
            <v>31.375</v>
          </cell>
          <cell r="AX39">
            <v>31.375</v>
          </cell>
          <cell r="AY39">
            <v>168</v>
          </cell>
          <cell r="AZ39">
            <v>13.375</v>
          </cell>
        </row>
        <row r="40">
          <cell r="A40" t="str">
            <v>Brian Friedman</v>
          </cell>
          <cell r="B40" t="str">
            <v>Friedman</v>
          </cell>
          <cell r="C40" t="str">
            <v>Brian</v>
          </cell>
          <cell r="D40"/>
          <cell r="E40"/>
          <cell r="F40" t="str">
            <v/>
          </cell>
          <cell r="G40"/>
          <cell r="H40">
            <v>41</v>
          </cell>
          <cell r="I40">
            <v>1</v>
          </cell>
          <cell r="J40">
            <v>20</v>
          </cell>
          <cell r="K40"/>
          <cell r="L40">
            <v>21</v>
          </cell>
          <cell r="M40">
            <v>23</v>
          </cell>
          <cell r="N40">
            <v>0</v>
          </cell>
          <cell r="P40">
            <v>26</v>
          </cell>
          <cell r="Q40">
            <v>25</v>
          </cell>
          <cell r="R40">
            <v>0</v>
          </cell>
          <cell r="S40">
            <v>2</v>
          </cell>
          <cell r="T40">
            <v>30</v>
          </cell>
          <cell r="U40">
            <v>20</v>
          </cell>
          <cell r="V40">
            <v>0</v>
          </cell>
          <cell r="X40">
            <v>27</v>
          </cell>
          <cell r="Y40">
            <v>23</v>
          </cell>
          <cell r="Z40">
            <v>0</v>
          </cell>
          <cell r="AB40">
            <v>34</v>
          </cell>
          <cell r="AC40">
            <v>8</v>
          </cell>
          <cell r="AD40">
            <v>8</v>
          </cell>
          <cell r="AE40">
            <v>1</v>
          </cell>
          <cell r="AF40">
            <v>31</v>
          </cell>
          <cell r="AG40">
            <v>14</v>
          </cell>
          <cell r="AH40">
            <v>2</v>
          </cell>
          <cell r="AI40">
            <v>1</v>
          </cell>
          <cell r="AJ40">
            <v>32</v>
          </cell>
          <cell r="AK40">
            <v>19</v>
          </cell>
          <cell r="AL40">
            <v>0</v>
          </cell>
          <cell r="AM40">
            <v>1</v>
          </cell>
          <cell r="AO40">
            <v>5</v>
          </cell>
          <cell r="AP40">
            <v>0</v>
          </cell>
          <cell r="AQ40">
            <v>0</v>
          </cell>
          <cell r="AR40">
            <v>8</v>
          </cell>
          <cell r="AS40">
            <v>30</v>
          </cell>
          <cell r="AT40">
            <v>30</v>
          </cell>
          <cell r="AU40">
            <v>242</v>
          </cell>
          <cell r="AV40">
            <v>30.25</v>
          </cell>
          <cell r="AW40">
            <v>30.25</v>
          </cell>
          <cell r="AX40">
            <v>30.25</v>
          </cell>
          <cell r="AY40">
            <v>168</v>
          </cell>
          <cell r="AZ40">
            <v>16.625</v>
          </cell>
        </row>
        <row r="41">
          <cell r="A41" t="str">
            <v>Robert Gil</v>
          </cell>
          <cell r="B41" t="str">
            <v>Gil</v>
          </cell>
          <cell r="C41" t="str">
            <v>Robert</v>
          </cell>
          <cell r="F41" t="str">
            <v/>
          </cell>
          <cell r="H41"/>
          <cell r="I41"/>
          <cell r="J41" t="str">
            <v/>
          </cell>
          <cell r="L41"/>
          <cell r="M41"/>
          <cell r="N41" t="str">
            <v/>
          </cell>
          <cell r="P41"/>
          <cell r="Q41"/>
          <cell r="R41" t="str">
            <v/>
          </cell>
          <cell r="S41"/>
          <cell r="T41"/>
          <cell r="U41"/>
          <cell r="V41" t="str">
            <v/>
          </cell>
          <cell r="X41"/>
          <cell r="Y41"/>
          <cell r="Z41" t="str">
            <v/>
          </cell>
          <cell r="AB41"/>
          <cell r="AC41"/>
          <cell r="AD41" t="str">
            <v/>
          </cell>
          <cell r="AE41"/>
          <cell r="AF41"/>
          <cell r="AG41"/>
          <cell r="AH41" t="str">
            <v/>
          </cell>
          <cell r="AI41"/>
          <cell r="AJ41"/>
          <cell r="AK41"/>
          <cell r="AL41" t="str">
            <v/>
          </cell>
          <cell r="AM41"/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Martine Gidoni</v>
          </cell>
          <cell r="B42" t="str">
            <v>Gidoni</v>
          </cell>
          <cell r="C42" t="str">
            <v>Martine</v>
          </cell>
          <cell r="D42">
            <v>28</v>
          </cell>
          <cell r="E42">
            <v>13</v>
          </cell>
          <cell r="F42">
            <v>3</v>
          </cell>
          <cell r="J42" t="str">
            <v/>
          </cell>
          <cell r="L42">
            <v>31</v>
          </cell>
          <cell r="M42">
            <v>6</v>
          </cell>
          <cell r="N42">
            <v>10</v>
          </cell>
          <cell r="P42">
            <v>33</v>
          </cell>
          <cell r="Q42">
            <v>7</v>
          </cell>
          <cell r="R42">
            <v>9</v>
          </cell>
          <cell r="S42">
            <v>1</v>
          </cell>
          <cell r="T42">
            <v>29</v>
          </cell>
          <cell r="U42">
            <v>23</v>
          </cell>
          <cell r="V42">
            <v>0</v>
          </cell>
          <cell r="W42">
            <v>1</v>
          </cell>
          <cell r="X42">
            <v>40</v>
          </cell>
          <cell r="Y42">
            <v>1</v>
          </cell>
          <cell r="Z42">
            <v>20</v>
          </cell>
          <cell r="AA42">
            <v>1</v>
          </cell>
          <cell r="AD42" t="str">
            <v/>
          </cell>
          <cell r="AF42">
            <v>32</v>
          </cell>
          <cell r="AG42">
            <v>13</v>
          </cell>
          <cell r="AH42">
            <v>3</v>
          </cell>
          <cell r="AI42">
            <v>1</v>
          </cell>
          <cell r="AJ42">
            <v>38</v>
          </cell>
          <cell r="AK42">
            <v>4</v>
          </cell>
          <cell r="AL42">
            <v>12</v>
          </cell>
          <cell r="AM42">
            <v>4</v>
          </cell>
          <cell r="AO42">
            <v>8</v>
          </cell>
          <cell r="AP42">
            <v>0</v>
          </cell>
          <cell r="AQ42">
            <v>0</v>
          </cell>
          <cell r="AR42">
            <v>7</v>
          </cell>
          <cell r="AS42">
            <v>57</v>
          </cell>
          <cell r="AT42">
            <v>54</v>
          </cell>
          <cell r="AU42">
            <v>231</v>
          </cell>
          <cell r="AV42">
            <v>33</v>
          </cell>
          <cell r="AW42">
            <v>33</v>
          </cell>
          <cell r="AX42">
            <v>33</v>
          </cell>
          <cell r="AY42">
            <v>174</v>
          </cell>
          <cell r="AZ42">
            <v>9.5714285714285712</v>
          </cell>
        </row>
        <row r="43">
          <cell r="A43" t="str">
            <v>Claude Hanfling</v>
          </cell>
          <cell r="B43" t="str">
            <v>Hanfling</v>
          </cell>
          <cell r="C43" t="str">
            <v>Claude</v>
          </cell>
          <cell r="D43"/>
          <cell r="E43"/>
          <cell r="F43" t="str">
            <v/>
          </cell>
          <cell r="J43" t="str">
            <v/>
          </cell>
          <cell r="L43"/>
          <cell r="M43"/>
          <cell r="N43" t="str">
            <v/>
          </cell>
          <cell r="P43"/>
          <cell r="Q43"/>
          <cell r="R43" t="str">
            <v/>
          </cell>
          <cell r="S43"/>
          <cell r="T43"/>
          <cell r="U43"/>
          <cell r="V43" t="str">
            <v/>
          </cell>
          <cell r="W43"/>
          <cell r="X43"/>
          <cell r="Y43"/>
          <cell r="Z43" t="str">
            <v/>
          </cell>
          <cell r="AA43"/>
          <cell r="AD43" t="str">
            <v/>
          </cell>
          <cell r="AF43"/>
          <cell r="AG43"/>
          <cell r="AH43" t="str">
            <v/>
          </cell>
          <cell r="AI43"/>
          <cell r="AJ43"/>
          <cell r="AK43"/>
          <cell r="AL43" t="str">
            <v/>
          </cell>
          <cell r="AM43"/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Jeff Haymaker</v>
          </cell>
          <cell r="B44" t="str">
            <v>Haymaker</v>
          </cell>
          <cell r="C44" t="str">
            <v>Jeff</v>
          </cell>
          <cell r="F44" t="str">
            <v/>
          </cell>
          <cell r="J44" t="str">
            <v/>
          </cell>
          <cell r="L44">
            <v>23</v>
          </cell>
          <cell r="N44" t="str">
            <v/>
          </cell>
          <cell r="P44">
            <v>29</v>
          </cell>
          <cell r="Q44">
            <v>17</v>
          </cell>
          <cell r="R44">
            <v>0</v>
          </cell>
          <cell r="T44">
            <v>37</v>
          </cell>
          <cell r="U44">
            <v>5</v>
          </cell>
          <cell r="V44">
            <v>11</v>
          </cell>
          <cell r="X44">
            <v>29</v>
          </cell>
          <cell r="Y44">
            <v>19</v>
          </cell>
          <cell r="Z44">
            <v>0</v>
          </cell>
          <cell r="AB44">
            <v>25</v>
          </cell>
          <cell r="AC44">
            <v>27</v>
          </cell>
          <cell r="AD44">
            <v>0</v>
          </cell>
          <cell r="AF44">
            <v>40</v>
          </cell>
          <cell r="AG44">
            <v>3</v>
          </cell>
          <cell r="AH44">
            <v>15</v>
          </cell>
          <cell r="AJ44">
            <v>30</v>
          </cell>
          <cell r="AK44">
            <v>24</v>
          </cell>
          <cell r="AL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7</v>
          </cell>
          <cell r="AS44">
            <v>26</v>
          </cell>
          <cell r="AT44">
            <v>26</v>
          </cell>
          <cell r="AU44">
            <v>213</v>
          </cell>
          <cell r="AV44">
            <v>30.428571428571427</v>
          </cell>
          <cell r="AW44">
            <v>30.428571428571427</v>
          </cell>
          <cell r="AX44">
            <v>30.428571428571427</v>
          </cell>
          <cell r="AY44">
            <v>165</v>
          </cell>
          <cell r="AZ44">
            <v>13.571428571428571</v>
          </cell>
        </row>
        <row r="45">
          <cell r="A45" t="str">
            <v>Andy Hendricks</v>
          </cell>
          <cell r="B45" t="str">
            <v>Hendricks</v>
          </cell>
          <cell r="C45" t="str">
            <v>Andy</v>
          </cell>
          <cell r="F45" t="str">
            <v/>
          </cell>
          <cell r="J45" t="str">
            <v/>
          </cell>
          <cell r="L45"/>
          <cell r="N45" t="str">
            <v/>
          </cell>
          <cell r="P45"/>
          <cell r="Q45"/>
          <cell r="R45" t="str">
            <v/>
          </cell>
          <cell r="T45"/>
          <cell r="U45"/>
          <cell r="V45" t="str">
            <v/>
          </cell>
          <cell r="X45"/>
          <cell r="Y45"/>
          <cell r="Z45" t="str">
            <v/>
          </cell>
          <cell r="AB45"/>
          <cell r="AC45"/>
          <cell r="AD45" t="str">
            <v/>
          </cell>
          <cell r="AF45"/>
          <cell r="AG45"/>
          <cell r="AH45" t="str">
            <v/>
          </cell>
          <cell r="AJ45"/>
          <cell r="AK45"/>
          <cell r="AL45" t="str">
            <v/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Chuck Herrington</v>
          </cell>
          <cell r="B46" t="str">
            <v>Herrington</v>
          </cell>
          <cell r="C46" t="str">
            <v>Chuck</v>
          </cell>
          <cell r="F46" t="str">
            <v/>
          </cell>
          <cell r="J46" t="str">
            <v/>
          </cell>
          <cell r="N46" t="str">
            <v/>
          </cell>
          <cell r="R46" t="str">
            <v/>
          </cell>
          <cell r="V46" t="str">
            <v/>
          </cell>
          <cell r="Z46" t="str">
            <v/>
          </cell>
          <cell r="AD46" t="str">
            <v/>
          </cell>
          <cell r="AH46" t="str">
            <v/>
          </cell>
          <cell r="AL46" t="str">
            <v/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Brian Hogan</v>
          </cell>
          <cell r="B47" t="str">
            <v>Hogan</v>
          </cell>
          <cell r="C47" t="str">
            <v>Brian</v>
          </cell>
          <cell r="D47">
            <v>26</v>
          </cell>
          <cell r="E47">
            <v>16</v>
          </cell>
          <cell r="F47">
            <v>0</v>
          </cell>
          <cell r="G47">
            <v>1</v>
          </cell>
          <cell r="H47">
            <v>35</v>
          </cell>
          <cell r="I47">
            <v>5</v>
          </cell>
          <cell r="J47">
            <v>11</v>
          </cell>
          <cell r="K47">
            <v>1</v>
          </cell>
          <cell r="L47">
            <v>25</v>
          </cell>
          <cell r="M47">
            <v>17</v>
          </cell>
          <cell r="N47">
            <v>0</v>
          </cell>
          <cell r="O47">
            <v>1</v>
          </cell>
          <cell r="P47">
            <v>27</v>
          </cell>
          <cell r="Q47">
            <v>22</v>
          </cell>
          <cell r="R47">
            <v>0</v>
          </cell>
          <cell r="S47">
            <v>1</v>
          </cell>
          <cell r="T47">
            <v>35</v>
          </cell>
          <cell r="U47">
            <v>12</v>
          </cell>
          <cell r="V47">
            <v>4</v>
          </cell>
          <cell r="X47">
            <v>35</v>
          </cell>
          <cell r="Y47">
            <v>8</v>
          </cell>
          <cell r="Z47">
            <v>8</v>
          </cell>
          <cell r="AA47">
            <v>1</v>
          </cell>
          <cell r="AB47">
            <v>35</v>
          </cell>
          <cell r="AC47">
            <v>6</v>
          </cell>
          <cell r="AD47">
            <v>10</v>
          </cell>
          <cell r="AE47">
            <v>2</v>
          </cell>
          <cell r="AF47">
            <v>41</v>
          </cell>
          <cell r="AG47">
            <v>2</v>
          </cell>
          <cell r="AH47">
            <v>17</v>
          </cell>
          <cell r="AI47">
            <v>2</v>
          </cell>
          <cell r="AJ47">
            <v>37</v>
          </cell>
          <cell r="AK47">
            <v>8</v>
          </cell>
          <cell r="AL47">
            <v>8</v>
          </cell>
          <cell r="AM47">
            <v>3</v>
          </cell>
          <cell r="AO47">
            <v>12</v>
          </cell>
          <cell r="AP47">
            <v>1</v>
          </cell>
          <cell r="AQ47">
            <v>0</v>
          </cell>
          <cell r="AR47">
            <v>9</v>
          </cell>
          <cell r="AS47">
            <v>58</v>
          </cell>
          <cell r="AT47">
            <v>54</v>
          </cell>
          <cell r="AU47">
            <v>296</v>
          </cell>
          <cell r="AV47">
            <v>32.888888888888886</v>
          </cell>
          <cell r="AW47">
            <v>32.888888888888886</v>
          </cell>
          <cell r="AX47">
            <v>32.888888888888886</v>
          </cell>
          <cell r="AY47">
            <v>183</v>
          </cell>
          <cell r="AZ47">
            <v>10.666666666666666</v>
          </cell>
        </row>
        <row r="48">
          <cell r="A48" t="str">
            <v>Matt Jacobs</v>
          </cell>
          <cell r="B48" t="str">
            <v>Jacobs</v>
          </cell>
          <cell r="C48" t="str">
            <v>Matt</v>
          </cell>
          <cell r="D48"/>
          <cell r="E48"/>
          <cell r="F48" t="str">
            <v/>
          </cell>
          <cell r="G48"/>
          <cell r="H48"/>
          <cell r="I48"/>
          <cell r="J48" t="str">
            <v/>
          </cell>
          <cell r="K48"/>
          <cell r="L48"/>
          <cell r="M48"/>
          <cell r="N48" t="str">
            <v/>
          </cell>
          <cell r="O48"/>
          <cell r="P48"/>
          <cell r="Q48"/>
          <cell r="R48" t="str">
            <v/>
          </cell>
          <cell r="S48"/>
          <cell r="T48"/>
          <cell r="U48"/>
          <cell r="V48" t="str">
            <v/>
          </cell>
          <cell r="X48"/>
          <cell r="Y48"/>
          <cell r="Z48" t="str">
            <v/>
          </cell>
          <cell r="AA48"/>
          <cell r="AB48"/>
          <cell r="AC48"/>
          <cell r="AD48" t="str">
            <v/>
          </cell>
          <cell r="AE48"/>
          <cell r="AF48"/>
          <cell r="AG48"/>
          <cell r="AH48" t="str">
            <v/>
          </cell>
          <cell r="AI48"/>
          <cell r="AJ48"/>
          <cell r="AK48"/>
          <cell r="AL48" t="str">
            <v/>
          </cell>
          <cell r="AM48"/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Jeff Jones</v>
          </cell>
          <cell r="B49" t="str">
            <v>Jones</v>
          </cell>
          <cell r="C49" t="str">
            <v>Jeff</v>
          </cell>
          <cell r="F49" t="str">
            <v/>
          </cell>
          <cell r="J49" t="str">
            <v/>
          </cell>
          <cell r="N49" t="str">
            <v/>
          </cell>
          <cell r="R49" t="str">
            <v/>
          </cell>
          <cell r="V49" t="str">
            <v/>
          </cell>
          <cell r="Z49" t="str">
            <v/>
          </cell>
          <cell r="AD49" t="str">
            <v/>
          </cell>
          <cell r="AH49" t="str">
            <v/>
          </cell>
          <cell r="AL49" t="str">
            <v/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Mark Joseph</v>
          </cell>
          <cell r="B50" t="str">
            <v>Joseph</v>
          </cell>
          <cell r="C50" t="str">
            <v>Mark</v>
          </cell>
          <cell r="F50" t="str">
            <v/>
          </cell>
          <cell r="J50" t="str">
            <v/>
          </cell>
          <cell r="N50" t="str">
            <v/>
          </cell>
          <cell r="R50" t="str">
            <v/>
          </cell>
          <cell r="V50" t="str">
            <v/>
          </cell>
          <cell r="Z50" t="str">
            <v/>
          </cell>
          <cell r="AD50" t="str">
            <v/>
          </cell>
          <cell r="AH50" t="str">
            <v/>
          </cell>
          <cell r="AL50" t="str">
            <v/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HK Jun</v>
          </cell>
          <cell r="B51" t="str">
            <v>Jun</v>
          </cell>
          <cell r="C51" t="str">
            <v>HK</v>
          </cell>
          <cell r="F51" t="str">
            <v/>
          </cell>
          <cell r="J51" t="str">
            <v/>
          </cell>
          <cell r="N51" t="str">
            <v/>
          </cell>
          <cell r="R51" t="str">
            <v/>
          </cell>
          <cell r="V51" t="str">
            <v/>
          </cell>
          <cell r="Z51" t="str">
            <v/>
          </cell>
          <cell r="AD51" t="str">
            <v/>
          </cell>
          <cell r="AH51" t="str">
            <v/>
          </cell>
          <cell r="AL51" t="str">
            <v/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Doug Kim</v>
          </cell>
          <cell r="B52" t="str">
            <v>Kim</v>
          </cell>
          <cell r="C52" t="str">
            <v>Doug</v>
          </cell>
          <cell r="F52" t="str">
            <v/>
          </cell>
          <cell r="J52" t="str">
            <v/>
          </cell>
          <cell r="N52" t="str">
            <v/>
          </cell>
          <cell r="R52" t="str">
            <v/>
          </cell>
          <cell r="V52" t="str">
            <v/>
          </cell>
          <cell r="Z52" t="str">
            <v/>
          </cell>
          <cell r="AD52" t="str">
            <v/>
          </cell>
          <cell r="AH52" t="str">
            <v/>
          </cell>
          <cell r="AL52" t="str">
            <v/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David Kennedy</v>
          </cell>
          <cell r="B53" t="str">
            <v>Kennedy</v>
          </cell>
          <cell r="C53" t="str">
            <v>David</v>
          </cell>
          <cell r="D53">
            <v>30</v>
          </cell>
          <cell r="E53">
            <v>10</v>
          </cell>
          <cell r="F53">
            <v>6</v>
          </cell>
          <cell r="H53">
            <v>26</v>
          </cell>
          <cell r="I53">
            <v>27</v>
          </cell>
          <cell r="J53">
            <v>0</v>
          </cell>
          <cell r="K53">
            <v>1</v>
          </cell>
          <cell r="L53">
            <v>25</v>
          </cell>
          <cell r="M53">
            <v>16</v>
          </cell>
          <cell r="N53">
            <v>0</v>
          </cell>
          <cell r="O53">
            <v>1</v>
          </cell>
          <cell r="P53">
            <v>23</v>
          </cell>
          <cell r="Q53">
            <v>27</v>
          </cell>
          <cell r="R53">
            <v>0</v>
          </cell>
          <cell r="V53" t="str">
            <v/>
          </cell>
          <cell r="Z53" t="str">
            <v/>
          </cell>
          <cell r="AB53">
            <v>26</v>
          </cell>
          <cell r="AC53">
            <v>25</v>
          </cell>
          <cell r="AD53">
            <v>0</v>
          </cell>
          <cell r="AE53">
            <v>1</v>
          </cell>
          <cell r="AF53">
            <v>28</v>
          </cell>
          <cell r="AG53">
            <v>22</v>
          </cell>
          <cell r="AH53">
            <v>0</v>
          </cell>
          <cell r="AI53">
            <v>1</v>
          </cell>
          <cell r="AJ53">
            <v>34</v>
          </cell>
          <cell r="AK53">
            <v>14</v>
          </cell>
          <cell r="AL53">
            <v>2</v>
          </cell>
          <cell r="AM53">
            <v>2</v>
          </cell>
          <cell r="AO53">
            <v>6</v>
          </cell>
          <cell r="AP53">
            <v>0</v>
          </cell>
          <cell r="AQ53">
            <v>0</v>
          </cell>
          <cell r="AR53">
            <v>7</v>
          </cell>
          <cell r="AS53">
            <v>8</v>
          </cell>
          <cell r="AT53">
            <v>8</v>
          </cell>
          <cell r="AU53">
            <v>192</v>
          </cell>
          <cell r="AV53">
            <v>27.428571428571427</v>
          </cell>
          <cell r="AW53">
            <v>27.428571428571427</v>
          </cell>
          <cell r="AX53">
            <v>27.428571428571427</v>
          </cell>
          <cell r="AY53">
            <v>144</v>
          </cell>
          <cell r="AZ53">
            <v>20.142857142857142</v>
          </cell>
        </row>
        <row r="54">
          <cell r="A54" t="str">
            <v>Brian Kopp</v>
          </cell>
          <cell r="B54" t="str">
            <v>Kopp</v>
          </cell>
          <cell r="C54" t="str">
            <v>Brian</v>
          </cell>
          <cell r="D54"/>
          <cell r="E54"/>
          <cell r="F54" t="str">
            <v/>
          </cell>
          <cell r="H54"/>
          <cell r="I54"/>
          <cell r="J54" t="str">
            <v/>
          </cell>
          <cell r="K54"/>
          <cell r="L54"/>
          <cell r="M54"/>
          <cell r="N54" t="str">
            <v/>
          </cell>
          <cell r="O54"/>
          <cell r="P54"/>
          <cell r="Q54"/>
          <cell r="R54" t="str">
            <v/>
          </cell>
          <cell r="V54" t="str">
            <v/>
          </cell>
          <cell r="Z54" t="str">
            <v/>
          </cell>
          <cell r="AB54"/>
          <cell r="AC54"/>
          <cell r="AD54" t="str">
            <v/>
          </cell>
          <cell r="AE54"/>
          <cell r="AF54"/>
          <cell r="AG54"/>
          <cell r="AH54" t="str">
            <v/>
          </cell>
          <cell r="AI54"/>
          <cell r="AJ54"/>
          <cell r="AK54"/>
          <cell r="AL54" t="str">
            <v/>
          </cell>
          <cell r="AM54"/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Glenn Krauser</v>
          </cell>
          <cell r="B55" t="str">
            <v>Krauser</v>
          </cell>
          <cell r="C55" t="str">
            <v>Glenn</v>
          </cell>
          <cell r="D55">
            <v>33</v>
          </cell>
          <cell r="E55">
            <v>5</v>
          </cell>
          <cell r="F55">
            <v>11</v>
          </cell>
          <cell r="G55">
            <v>1</v>
          </cell>
          <cell r="J55" t="str">
            <v/>
          </cell>
          <cell r="N55" t="str">
            <v/>
          </cell>
          <cell r="R55" t="str">
            <v/>
          </cell>
          <cell r="V55" t="str">
            <v/>
          </cell>
          <cell r="X55">
            <v>29</v>
          </cell>
          <cell r="Y55">
            <v>18</v>
          </cell>
          <cell r="Z55">
            <v>0</v>
          </cell>
          <cell r="AD55" t="str">
            <v/>
          </cell>
          <cell r="AH55" t="str">
            <v/>
          </cell>
          <cell r="AJ55">
            <v>41</v>
          </cell>
          <cell r="AK55">
            <v>3</v>
          </cell>
          <cell r="AL55">
            <v>15</v>
          </cell>
          <cell r="AO55">
            <v>1</v>
          </cell>
          <cell r="AP55">
            <v>0</v>
          </cell>
          <cell r="AQ55">
            <v>0</v>
          </cell>
          <cell r="AR55">
            <v>3</v>
          </cell>
          <cell r="AS55">
            <v>26</v>
          </cell>
          <cell r="AT55">
            <v>26</v>
          </cell>
          <cell r="AU55">
            <v>103</v>
          </cell>
          <cell r="AV55">
            <v>34.333333333333336</v>
          </cell>
          <cell r="AW55">
            <v>34.333333333333336</v>
          </cell>
          <cell r="AX55">
            <v>0</v>
          </cell>
          <cell r="AY55">
            <v>103</v>
          </cell>
          <cell r="AZ55">
            <v>0</v>
          </cell>
        </row>
        <row r="56">
          <cell r="A56" t="str">
            <v>John Kravatz</v>
          </cell>
          <cell r="B56" t="str">
            <v>Kravatz</v>
          </cell>
          <cell r="C56" t="str">
            <v>John</v>
          </cell>
          <cell r="D56">
            <v>22</v>
          </cell>
          <cell r="E56">
            <v>27</v>
          </cell>
          <cell r="F56">
            <v>0</v>
          </cell>
          <cell r="G56"/>
          <cell r="J56" t="str">
            <v/>
          </cell>
          <cell r="N56" t="str">
            <v/>
          </cell>
          <cell r="R56" t="str">
            <v/>
          </cell>
          <cell r="V56" t="str">
            <v/>
          </cell>
          <cell r="X56">
            <v>28</v>
          </cell>
          <cell r="Y56">
            <v>21</v>
          </cell>
          <cell r="Z56">
            <v>0</v>
          </cell>
          <cell r="AB56">
            <v>27</v>
          </cell>
          <cell r="AC56">
            <v>22</v>
          </cell>
          <cell r="AD56">
            <v>0</v>
          </cell>
          <cell r="AF56">
            <v>36</v>
          </cell>
          <cell r="AG56">
            <v>9</v>
          </cell>
          <cell r="AH56">
            <v>7</v>
          </cell>
          <cell r="AJ56">
            <v>34</v>
          </cell>
          <cell r="AK56">
            <v>13</v>
          </cell>
          <cell r="AL56">
            <v>3</v>
          </cell>
          <cell r="AM56">
            <v>1</v>
          </cell>
          <cell r="AO56">
            <v>1</v>
          </cell>
          <cell r="AP56">
            <v>0</v>
          </cell>
          <cell r="AQ56">
            <v>0</v>
          </cell>
          <cell r="AR56">
            <v>5</v>
          </cell>
          <cell r="AS56">
            <v>10</v>
          </cell>
          <cell r="AT56">
            <v>10</v>
          </cell>
          <cell r="AU56">
            <v>147</v>
          </cell>
          <cell r="AV56">
            <v>29.4</v>
          </cell>
          <cell r="AW56">
            <v>29.4</v>
          </cell>
          <cell r="AX56">
            <v>29.4</v>
          </cell>
          <cell r="AY56">
            <v>147</v>
          </cell>
          <cell r="AZ56">
            <v>18.399999999999999</v>
          </cell>
        </row>
        <row r="57">
          <cell r="A57" t="str">
            <v>Shane Langdon</v>
          </cell>
          <cell r="B57" t="str">
            <v>Langdon</v>
          </cell>
          <cell r="C57" t="str">
            <v>Shane</v>
          </cell>
          <cell r="D57">
            <v>23</v>
          </cell>
          <cell r="E57">
            <v>24</v>
          </cell>
          <cell r="F57">
            <v>0</v>
          </cell>
          <cell r="H57">
            <v>28</v>
          </cell>
          <cell r="I57">
            <v>24</v>
          </cell>
          <cell r="J57">
            <v>0</v>
          </cell>
          <cell r="N57" t="str">
            <v/>
          </cell>
          <cell r="R57" t="str">
            <v/>
          </cell>
          <cell r="T57">
            <v>37</v>
          </cell>
          <cell r="U57">
            <v>6</v>
          </cell>
          <cell r="V57">
            <v>10</v>
          </cell>
          <cell r="W57">
            <v>2</v>
          </cell>
          <cell r="X57">
            <v>30</v>
          </cell>
          <cell r="Y57">
            <v>15</v>
          </cell>
          <cell r="Z57">
            <v>1</v>
          </cell>
          <cell r="AB57">
            <v>22</v>
          </cell>
          <cell r="AC57">
            <v>32</v>
          </cell>
          <cell r="AD57">
            <v>0</v>
          </cell>
          <cell r="AF57"/>
          <cell r="AG57"/>
          <cell r="AH57" t="str">
            <v/>
          </cell>
          <cell r="AJ57">
            <v>23</v>
          </cell>
          <cell r="AK57">
            <v>33</v>
          </cell>
          <cell r="AL57">
            <v>0</v>
          </cell>
          <cell r="AM57"/>
          <cell r="AO57">
            <v>2</v>
          </cell>
          <cell r="AP57">
            <v>1</v>
          </cell>
          <cell r="AQ57">
            <v>0</v>
          </cell>
          <cell r="AR57">
            <v>6</v>
          </cell>
          <cell r="AS57">
            <v>11</v>
          </cell>
          <cell r="AT57">
            <v>11</v>
          </cell>
          <cell r="AU57">
            <v>163</v>
          </cell>
          <cell r="AV57">
            <v>27.166666666666668</v>
          </cell>
          <cell r="AW57">
            <v>27.166666666666668</v>
          </cell>
          <cell r="AX57">
            <v>27.166666666666668</v>
          </cell>
          <cell r="AY57">
            <v>141</v>
          </cell>
          <cell r="AZ57">
            <v>22.333333333333332</v>
          </cell>
        </row>
        <row r="58">
          <cell r="A58" t="str">
            <v>Milton Lazaro</v>
          </cell>
          <cell r="B58" t="str">
            <v>Lazaro</v>
          </cell>
          <cell r="C58" t="str">
            <v>Milton</v>
          </cell>
          <cell r="D58"/>
          <cell r="E58"/>
          <cell r="F58" t="str">
            <v/>
          </cell>
          <cell r="H58">
            <v>31</v>
          </cell>
          <cell r="I58"/>
          <cell r="J58" t="str">
            <v/>
          </cell>
          <cell r="N58" t="str">
            <v/>
          </cell>
          <cell r="P58">
            <v>39</v>
          </cell>
          <cell r="R58" t="str">
            <v/>
          </cell>
          <cell r="T58"/>
          <cell r="U58"/>
          <cell r="V58" t="str">
            <v/>
          </cell>
          <cell r="W58"/>
          <cell r="X58"/>
          <cell r="Y58"/>
          <cell r="Z58" t="str">
            <v/>
          </cell>
          <cell r="AB58"/>
          <cell r="AC58"/>
          <cell r="AD58" t="str">
            <v/>
          </cell>
          <cell r="AH58" t="str">
            <v/>
          </cell>
          <cell r="AJ58"/>
          <cell r="AK58"/>
          <cell r="AL58" t="str">
            <v/>
          </cell>
          <cell r="AO58">
            <v>0</v>
          </cell>
          <cell r="AP58">
            <v>0</v>
          </cell>
          <cell r="AQ58">
            <v>0</v>
          </cell>
          <cell r="AR58">
            <v>2</v>
          </cell>
          <cell r="AS58">
            <v>0</v>
          </cell>
          <cell r="AT58">
            <v>0</v>
          </cell>
          <cell r="AU58">
            <v>70</v>
          </cell>
          <cell r="AV58">
            <v>35</v>
          </cell>
          <cell r="AW58">
            <v>0</v>
          </cell>
          <cell r="AX58">
            <v>0</v>
          </cell>
          <cell r="AY58">
            <v>70</v>
          </cell>
          <cell r="AZ58">
            <v>0</v>
          </cell>
        </row>
        <row r="59">
          <cell r="A59" t="str">
            <v>Kibok Lee</v>
          </cell>
          <cell r="B59" t="str">
            <v>Lee</v>
          </cell>
          <cell r="C59" t="str">
            <v>Kibok</v>
          </cell>
          <cell r="D59">
            <v>30</v>
          </cell>
          <cell r="E59">
            <v>9</v>
          </cell>
          <cell r="F59">
            <v>7</v>
          </cell>
          <cell r="G59">
            <v>3</v>
          </cell>
          <cell r="H59"/>
          <cell r="J59" t="str">
            <v/>
          </cell>
          <cell r="L59">
            <v>28</v>
          </cell>
          <cell r="M59">
            <v>11</v>
          </cell>
          <cell r="N59">
            <v>5</v>
          </cell>
          <cell r="O59">
            <v>2</v>
          </cell>
          <cell r="P59">
            <v>31</v>
          </cell>
          <cell r="Q59">
            <v>9</v>
          </cell>
          <cell r="R59">
            <v>7</v>
          </cell>
          <cell r="T59">
            <v>32</v>
          </cell>
          <cell r="U59">
            <v>17</v>
          </cell>
          <cell r="V59">
            <v>0</v>
          </cell>
          <cell r="W59">
            <v>1</v>
          </cell>
          <cell r="X59">
            <v>30</v>
          </cell>
          <cell r="Y59">
            <v>13</v>
          </cell>
          <cell r="Z59">
            <v>3</v>
          </cell>
          <cell r="AA59">
            <v>1</v>
          </cell>
          <cell r="AB59">
            <v>24</v>
          </cell>
          <cell r="AC59">
            <v>28</v>
          </cell>
          <cell r="AD59">
            <v>0</v>
          </cell>
          <cell r="AF59">
            <v>35</v>
          </cell>
          <cell r="AG59">
            <v>10</v>
          </cell>
          <cell r="AH59">
            <v>6</v>
          </cell>
          <cell r="AI59">
            <v>2</v>
          </cell>
          <cell r="AJ59">
            <v>37</v>
          </cell>
          <cell r="AK59">
            <v>7</v>
          </cell>
          <cell r="AL59">
            <v>9</v>
          </cell>
          <cell r="AM59">
            <v>3</v>
          </cell>
          <cell r="AO59">
            <v>12</v>
          </cell>
          <cell r="AP59">
            <v>0</v>
          </cell>
          <cell r="AQ59">
            <v>0</v>
          </cell>
          <cell r="AR59">
            <v>8</v>
          </cell>
          <cell r="AS59">
            <v>37</v>
          </cell>
          <cell r="AT59">
            <v>34</v>
          </cell>
          <cell r="AU59">
            <v>247</v>
          </cell>
          <cell r="AV59">
            <v>30.875</v>
          </cell>
          <cell r="AW59">
            <v>30.875</v>
          </cell>
          <cell r="AX59">
            <v>30.875</v>
          </cell>
          <cell r="AY59">
            <v>165</v>
          </cell>
          <cell r="AZ59">
            <v>13</v>
          </cell>
        </row>
        <row r="60">
          <cell r="A60" t="str">
            <v>Pedro Lopez</v>
          </cell>
          <cell r="B60" t="str">
            <v>Lopez</v>
          </cell>
          <cell r="C60" t="str">
            <v>Pedro</v>
          </cell>
          <cell r="D60">
            <v>27</v>
          </cell>
          <cell r="E60">
            <v>14</v>
          </cell>
          <cell r="F60">
            <v>2</v>
          </cell>
          <cell r="G60"/>
          <cell r="H60">
            <v>33</v>
          </cell>
          <cell r="I60">
            <v>10</v>
          </cell>
          <cell r="J60">
            <v>6</v>
          </cell>
          <cell r="L60">
            <v>22</v>
          </cell>
          <cell r="M60">
            <v>21</v>
          </cell>
          <cell r="N60">
            <v>0</v>
          </cell>
          <cell r="O60">
            <v>1</v>
          </cell>
          <cell r="P60">
            <v>31</v>
          </cell>
          <cell r="Q60">
            <v>10</v>
          </cell>
          <cell r="R60">
            <v>6</v>
          </cell>
          <cell r="T60">
            <v>37</v>
          </cell>
          <cell r="U60">
            <v>7</v>
          </cell>
          <cell r="V60">
            <v>9</v>
          </cell>
          <cell r="W60"/>
          <cell r="X60"/>
          <cell r="Y60"/>
          <cell r="Z60" t="str">
            <v/>
          </cell>
          <cell r="AA60"/>
          <cell r="AB60">
            <v>35</v>
          </cell>
          <cell r="AC60">
            <v>7</v>
          </cell>
          <cell r="AD60">
            <v>9</v>
          </cell>
          <cell r="AE60">
            <v>1</v>
          </cell>
          <cell r="AF60">
            <v>39</v>
          </cell>
          <cell r="AG60">
            <v>5</v>
          </cell>
          <cell r="AH60">
            <v>11</v>
          </cell>
          <cell r="AI60">
            <v>2</v>
          </cell>
          <cell r="AJ60">
            <v>26</v>
          </cell>
          <cell r="AK60">
            <v>31</v>
          </cell>
          <cell r="AL60">
            <v>0</v>
          </cell>
          <cell r="AM60"/>
          <cell r="AO60">
            <v>4</v>
          </cell>
          <cell r="AP60">
            <v>0</v>
          </cell>
          <cell r="AQ60">
            <v>0</v>
          </cell>
          <cell r="AR60">
            <v>8</v>
          </cell>
          <cell r="AS60">
            <v>43</v>
          </cell>
          <cell r="AT60">
            <v>41</v>
          </cell>
          <cell r="AU60">
            <v>250</v>
          </cell>
          <cell r="AV60">
            <v>31.25</v>
          </cell>
          <cell r="AW60">
            <v>31.25</v>
          </cell>
          <cell r="AX60">
            <v>31.25</v>
          </cell>
          <cell r="AY60">
            <v>175</v>
          </cell>
          <cell r="AZ60">
            <v>13.125</v>
          </cell>
        </row>
        <row r="61">
          <cell r="A61" t="str">
            <v>Peyton Mahaffey</v>
          </cell>
          <cell r="B61" t="str">
            <v>Mahaffey</v>
          </cell>
          <cell r="C61" t="str">
            <v>Peyton</v>
          </cell>
          <cell r="D61"/>
          <cell r="E61"/>
          <cell r="F61" t="str">
            <v/>
          </cell>
          <cell r="H61"/>
          <cell r="I61"/>
          <cell r="J61" t="str">
            <v/>
          </cell>
          <cell r="L61"/>
          <cell r="M61"/>
          <cell r="N61" t="str">
            <v/>
          </cell>
          <cell r="O61"/>
          <cell r="P61"/>
          <cell r="Q61"/>
          <cell r="R61" t="str">
            <v/>
          </cell>
          <cell r="T61"/>
          <cell r="U61"/>
          <cell r="V61" t="str">
            <v/>
          </cell>
          <cell r="Z61" t="str">
            <v/>
          </cell>
          <cell r="AB61"/>
          <cell r="AC61"/>
          <cell r="AD61" t="str">
            <v/>
          </cell>
          <cell r="AE61"/>
          <cell r="AF61"/>
          <cell r="AG61"/>
          <cell r="AH61" t="str">
            <v/>
          </cell>
          <cell r="AI61"/>
          <cell r="AJ61"/>
          <cell r="AK61"/>
          <cell r="AL61" t="str">
            <v/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Rom Mascetti</v>
          </cell>
          <cell r="B62" t="str">
            <v>Mascetti</v>
          </cell>
          <cell r="C62" t="str">
            <v>Rom</v>
          </cell>
          <cell r="F62" t="str">
            <v/>
          </cell>
          <cell r="J62" t="str">
            <v/>
          </cell>
          <cell r="N62" t="str">
            <v/>
          </cell>
          <cell r="R62" t="str">
            <v/>
          </cell>
          <cell r="V62" t="str">
            <v/>
          </cell>
          <cell r="Z62" t="str">
            <v/>
          </cell>
          <cell r="AD62" t="str">
            <v/>
          </cell>
          <cell r="AH62" t="str">
            <v/>
          </cell>
          <cell r="AL62" t="str">
            <v/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Chris McDaniel</v>
          </cell>
          <cell r="B63" t="str">
            <v>McDaniel</v>
          </cell>
          <cell r="C63" t="str">
            <v>Chris</v>
          </cell>
          <cell r="F63" t="str">
            <v/>
          </cell>
          <cell r="J63" t="str">
            <v/>
          </cell>
          <cell r="N63" t="str">
            <v/>
          </cell>
          <cell r="R63" t="str">
            <v/>
          </cell>
          <cell r="V63" t="str">
            <v/>
          </cell>
          <cell r="Z63" t="str">
            <v/>
          </cell>
          <cell r="AD63" t="str">
            <v/>
          </cell>
          <cell r="AH63" t="str">
            <v/>
          </cell>
          <cell r="AL63" t="str">
            <v/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Kevin McNerney</v>
          </cell>
          <cell r="B64" t="str">
            <v>McNerney</v>
          </cell>
          <cell r="C64" t="str">
            <v>Kevin</v>
          </cell>
          <cell r="F64" t="str">
            <v/>
          </cell>
          <cell r="J64" t="str">
            <v/>
          </cell>
          <cell r="N64" t="str">
            <v/>
          </cell>
          <cell r="R64" t="str">
            <v/>
          </cell>
          <cell r="V64" t="str">
            <v/>
          </cell>
          <cell r="Z64" t="str">
            <v/>
          </cell>
          <cell r="AD64" t="str">
            <v/>
          </cell>
          <cell r="AH64" t="str">
            <v/>
          </cell>
          <cell r="AL64" t="str">
            <v/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Williebaldo Merida</v>
          </cell>
          <cell r="B65" t="str">
            <v>Merida</v>
          </cell>
          <cell r="C65" t="str">
            <v>Williebaldo</v>
          </cell>
          <cell r="F65" t="str">
            <v/>
          </cell>
          <cell r="H65">
            <v>37</v>
          </cell>
          <cell r="I65">
            <v>3</v>
          </cell>
          <cell r="J65">
            <v>15</v>
          </cell>
          <cell r="K65">
            <v>1</v>
          </cell>
          <cell r="L65">
            <v>29</v>
          </cell>
          <cell r="M65">
            <v>8</v>
          </cell>
          <cell r="N65">
            <v>8</v>
          </cell>
          <cell r="O65">
            <v>1</v>
          </cell>
          <cell r="P65">
            <v>38</v>
          </cell>
          <cell r="Q65">
            <v>1</v>
          </cell>
          <cell r="R65">
            <v>20</v>
          </cell>
          <cell r="S65">
            <v>4</v>
          </cell>
          <cell r="T65">
            <v>39</v>
          </cell>
          <cell r="U65">
            <v>4</v>
          </cell>
          <cell r="V65">
            <v>12</v>
          </cell>
          <cell r="W65">
            <v>3</v>
          </cell>
          <cell r="X65">
            <v>35</v>
          </cell>
          <cell r="Y65">
            <v>7</v>
          </cell>
          <cell r="Z65">
            <v>9</v>
          </cell>
          <cell r="AA65">
            <v>3</v>
          </cell>
          <cell r="AB65">
            <v>33</v>
          </cell>
          <cell r="AC65">
            <v>9</v>
          </cell>
          <cell r="AD65">
            <v>7</v>
          </cell>
          <cell r="AE65">
            <v>2</v>
          </cell>
          <cell r="AF65">
            <v>31</v>
          </cell>
          <cell r="AG65">
            <v>15</v>
          </cell>
          <cell r="AH65">
            <v>1</v>
          </cell>
          <cell r="AI65">
            <v>2</v>
          </cell>
          <cell r="AJ65">
            <v>29</v>
          </cell>
          <cell r="AK65">
            <v>25</v>
          </cell>
          <cell r="AL65">
            <v>0</v>
          </cell>
          <cell r="AO65">
            <v>16</v>
          </cell>
          <cell r="AP65">
            <v>0</v>
          </cell>
          <cell r="AQ65">
            <v>0</v>
          </cell>
          <cell r="AR65">
            <v>8</v>
          </cell>
          <cell r="AS65">
            <v>72</v>
          </cell>
          <cell r="AT65">
            <v>64</v>
          </cell>
          <cell r="AU65">
            <v>271</v>
          </cell>
          <cell r="AV65">
            <v>33.875</v>
          </cell>
          <cell r="AW65">
            <v>33.875</v>
          </cell>
          <cell r="AX65">
            <v>33.875</v>
          </cell>
          <cell r="AY65">
            <v>182</v>
          </cell>
          <cell r="AZ65">
            <v>9</v>
          </cell>
        </row>
        <row r="66">
          <cell r="A66" t="str">
            <v>Ryan Mextorf</v>
          </cell>
          <cell r="B66" t="str">
            <v>Mextorf</v>
          </cell>
          <cell r="C66" t="str">
            <v>Ryan</v>
          </cell>
          <cell r="F66" t="str">
            <v/>
          </cell>
          <cell r="H66"/>
          <cell r="I66"/>
          <cell r="J66" t="str">
            <v/>
          </cell>
          <cell r="K66"/>
          <cell r="L66"/>
          <cell r="M66"/>
          <cell r="N66" t="str">
            <v/>
          </cell>
          <cell r="O66"/>
          <cell r="P66"/>
          <cell r="Q66"/>
          <cell r="R66" t="str">
            <v/>
          </cell>
          <cell r="S66"/>
          <cell r="T66"/>
          <cell r="U66"/>
          <cell r="V66" t="str">
            <v/>
          </cell>
          <cell r="W66"/>
          <cell r="X66"/>
          <cell r="Y66"/>
          <cell r="Z66" t="str">
            <v/>
          </cell>
          <cell r="AA66"/>
          <cell r="AB66"/>
          <cell r="AC66"/>
          <cell r="AD66" t="str">
            <v/>
          </cell>
          <cell r="AE66"/>
          <cell r="AF66"/>
          <cell r="AG66"/>
          <cell r="AH66" t="str">
            <v/>
          </cell>
          <cell r="AI66"/>
          <cell r="AJ66"/>
          <cell r="AK66"/>
          <cell r="AL66" t="str">
            <v/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HG Michael</v>
          </cell>
          <cell r="B67" t="str">
            <v>Michael</v>
          </cell>
          <cell r="C67" t="str">
            <v>HG</v>
          </cell>
          <cell r="D67">
            <v>33</v>
          </cell>
          <cell r="E67">
            <v>4</v>
          </cell>
          <cell r="F67">
            <v>12</v>
          </cell>
          <cell r="G67">
            <v>1</v>
          </cell>
          <cell r="H67">
            <v>34</v>
          </cell>
          <cell r="I67">
            <v>8</v>
          </cell>
          <cell r="J67">
            <v>8</v>
          </cell>
          <cell r="N67" t="str">
            <v/>
          </cell>
          <cell r="P67">
            <v>24</v>
          </cell>
          <cell r="Q67">
            <v>26</v>
          </cell>
          <cell r="R67">
            <v>0</v>
          </cell>
          <cell r="T67">
            <v>28</v>
          </cell>
          <cell r="U67">
            <v>24</v>
          </cell>
          <cell r="V67">
            <v>0</v>
          </cell>
          <cell r="X67">
            <v>40</v>
          </cell>
          <cell r="Y67">
            <v>2</v>
          </cell>
          <cell r="Z67">
            <v>17</v>
          </cell>
          <cell r="AA67">
            <v>1</v>
          </cell>
          <cell r="AB67">
            <v>30</v>
          </cell>
          <cell r="AC67">
            <v>14</v>
          </cell>
          <cell r="AD67">
            <v>2</v>
          </cell>
          <cell r="AE67">
            <v>1</v>
          </cell>
          <cell r="AF67">
            <v>34</v>
          </cell>
          <cell r="AG67">
            <v>12</v>
          </cell>
          <cell r="AH67">
            <v>4</v>
          </cell>
          <cell r="AJ67">
            <v>33</v>
          </cell>
          <cell r="AK67">
            <v>15</v>
          </cell>
          <cell r="AL67">
            <v>1</v>
          </cell>
          <cell r="AM67">
            <v>1</v>
          </cell>
          <cell r="AO67">
            <v>4</v>
          </cell>
          <cell r="AP67">
            <v>0</v>
          </cell>
          <cell r="AQ67">
            <v>0</v>
          </cell>
          <cell r="AR67">
            <v>8</v>
          </cell>
          <cell r="AS67">
            <v>44</v>
          </cell>
          <cell r="AT67">
            <v>43</v>
          </cell>
          <cell r="AU67">
            <v>256</v>
          </cell>
          <cell r="AV67">
            <v>32</v>
          </cell>
          <cell r="AW67">
            <v>32</v>
          </cell>
          <cell r="AX67">
            <v>32</v>
          </cell>
          <cell r="AY67">
            <v>174</v>
          </cell>
          <cell r="AZ67">
            <v>13.125</v>
          </cell>
        </row>
        <row r="68">
          <cell r="A68" t="str">
            <v>Forrest Miles</v>
          </cell>
          <cell r="B68" t="str">
            <v>Miles</v>
          </cell>
          <cell r="C68" t="str">
            <v>Forrest</v>
          </cell>
          <cell r="D68">
            <v>29</v>
          </cell>
          <cell r="E68">
            <v>12</v>
          </cell>
          <cell r="F68">
            <v>4</v>
          </cell>
          <cell r="G68"/>
          <cell r="H68">
            <v>30</v>
          </cell>
          <cell r="I68">
            <v>19</v>
          </cell>
          <cell r="J68">
            <v>0</v>
          </cell>
          <cell r="L68">
            <v>26</v>
          </cell>
          <cell r="M68">
            <v>15</v>
          </cell>
          <cell r="N68">
            <v>1</v>
          </cell>
          <cell r="O68">
            <v>1</v>
          </cell>
          <cell r="P68">
            <v>37</v>
          </cell>
          <cell r="Q68">
            <v>2</v>
          </cell>
          <cell r="R68">
            <v>17</v>
          </cell>
          <cell r="T68">
            <v>42</v>
          </cell>
          <cell r="U68">
            <v>1</v>
          </cell>
          <cell r="V68">
            <v>20</v>
          </cell>
          <cell r="W68">
            <v>1</v>
          </cell>
          <cell r="X68">
            <v>30</v>
          </cell>
          <cell r="Y68">
            <v>14</v>
          </cell>
          <cell r="Z68">
            <v>2</v>
          </cell>
          <cell r="AA68"/>
          <cell r="AB68"/>
          <cell r="AC68"/>
          <cell r="AD68" t="str">
            <v/>
          </cell>
          <cell r="AE68"/>
          <cell r="AF68"/>
          <cell r="AG68"/>
          <cell r="AH68" t="str">
            <v/>
          </cell>
          <cell r="AJ68"/>
          <cell r="AK68"/>
          <cell r="AL68" t="str">
            <v/>
          </cell>
          <cell r="AM68"/>
          <cell r="AO68">
            <v>2</v>
          </cell>
          <cell r="AP68">
            <v>0</v>
          </cell>
          <cell r="AQ68">
            <v>0</v>
          </cell>
          <cell r="AR68">
            <v>6</v>
          </cell>
          <cell r="AS68">
            <v>44</v>
          </cell>
          <cell r="AT68">
            <v>44</v>
          </cell>
          <cell r="AU68">
            <v>194</v>
          </cell>
          <cell r="AV68">
            <v>32.333333333333336</v>
          </cell>
          <cell r="AW68">
            <v>32.333333333333336</v>
          </cell>
          <cell r="AX68">
            <v>32.333333333333336</v>
          </cell>
          <cell r="AY68">
            <v>168</v>
          </cell>
          <cell r="AZ68">
            <v>10.5</v>
          </cell>
        </row>
        <row r="69">
          <cell r="A69" t="str">
            <v>Kenny Mitchell</v>
          </cell>
          <cell r="B69" t="str">
            <v>Mitchell</v>
          </cell>
          <cell r="C69" t="str">
            <v>Kenny</v>
          </cell>
          <cell r="D69"/>
          <cell r="E69"/>
          <cell r="F69" t="str">
            <v/>
          </cell>
          <cell r="H69"/>
          <cell r="I69"/>
          <cell r="J69" t="str">
            <v/>
          </cell>
          <cell r="L69"/>
          <cell r="M69"/>
          <cell r="N69" t="str">
            <v/>
          </cell>
          <cell r="O69"/>
          <cell r="P69"/>
          <cell r="Q69"/>
          <cell r="R69" t="str">
            <v/>
          </cell>
          <cell r="T69"/>
          <cell r="U69"/>
          <cell r="V69" t="str">
            <v/>
          </cell>
          <cell r="W69"/>
          <cell r="X69"/>
          <cell r="Y69"/>
          <cell r="Z69" t="str">
            <v/>
          </cell>
          <cell r="AD69" t="str">
            <v/>
          </cell>
          <cell r="AH69" t="str">
            <v/>
          </cell>
          <cell r="AL69" t="str">
            <v/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Jamie Moreno</v>
          </cell>
          <cell r="B70" t="str">
            <v>Moreno</v>
          </cell>
          <cell r="C70" t="str">
            <v>Jamie</v>
          </cell>
          <cell r="F70" t="str">
            <v/>
          </cell>
          <cell r="J70" t="str">
            <v/>
          </cell>
          <cell r="L70">
            <v>27</v>
          </cell>
          <cell r="N70" t="str">
            <v/>
          </cell>
          <cell r="R70" t="str">
            <v/>
          </cell>
          <cell r="V70" t="str">
            <v/>
          </cell>
          <cell r="Z70" t="str">
            <v/>
          </cell>
          <cell r="AD70" t="str">
            <v/>
          </cell>
          <cell r="AH70" t="str">
            <v/>
          </cell>
          <cell r="AL70" t="str">
            <v/>
          </cell>
          <cell r="AO70">
            <v>0</v>
          </cell>
          <cell r="AP70">
            <v>0</v>
          </cell>
          <cell r="AQ70">
            <v>0</v>
          </cell>
          <cell r="AR70">
            <v>1</v>
          </cell>
          <cell r="AS70">
            <v>0</v>
          </cell>
          <cell r="AT70">
            <v>0</v>
          </cell>
          <cell r="AU70">
            <v>27</v>
          </cell>
          <cell r="AV70">
            <v>27</v>
          </cell>
          <cell r="AW70">
            <v>0</v>
          </cell>
          <cell r="AX70">
            <v>0</v>
          </cell>
          <cell r="AY70">
            <v>27</v>
          </cell>
          <cell r="AZ70">
            <v>0</v>
          </cell>
        </row>
        <row r="71">
          <cell r="A71" t="str">
            <v>Rich Moore</v>
          </cell>
          <cell r="B71" t="str">
            <v>Moore</v>
          </cell>
          <cell r="C71" t="str">
            <v>Rich</v>
          </cell>
          <cell r="F71" t="str">
            <v/>
          </cell>
          <cell r="J71" t="str">
            <v/>
          </cell>
          <cell r="L71"/>
          <cell r="N71" t="str">
            <v/>
          </cell>
          <cell r="R71" t="str">
            <v/>
          </cell>
          <cell r="V71" t="str">
            <v/>
          </cell>
          <cell r="Z71" t="str">
            <v/>
          </cell>
          <cell r="AD71" t="str">
            <v/>
          </cell>
          <cell r="AH71" t="str">
            <v/>
          </cell>
          <cell r="AL71" t="str">
            <v/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Brian Mortimer</v>
          </cell>
          <cell r="B72" t="str">
            <v>Mortimer</v>
          </cell>
          <cell r="C72" t="str">
            <v>Brian</v>
          </cell>
          <cell r="F72" t="str">
            <v/>
          </cell>
          <cell r="J72" t="str">
            <v/>
          </cell>
          <cell r="N72" t="str">
            <v/>
          </cell>
          <cell r="R72" t="str">
            <v/>
          </cell>
          <cell r="V72" t="str">
            <v/>
          </cell>
          <cell r="Z72" t="str">
            <v/>
          </cell>
          <cell r="AD72" t="str">
            <v/>
          </cell>
          <cell r="AH72" t="str">
            <v/>
          </cell>
          <cell r="AL72" t="str">
            <v/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Chuck Najjoum</v>
          </cell>
          <cell r="B73" t="str">
            <v>Najjoum</v>
          </cell>
          <cell r="C73" t="str">
            <v>Chuck</v>
          </cell>
          <cell r="F73" t="str">
            <v/>
          </cell>
          <cell r="J73" t="str">
            <v/>
          </cell>
          <cell r="N73" t="str">
            <v/>
          </cell>
          <cell r="R73" t="str">
            <v/>
          </cell>
          <cell r="V73" t="str">
            <v/>
          </cell>
          <cell r="Z73" t="str">
            <v/>
          </cell>
          <cell r="AD73" t="str">
            <v/>
          </cell>
          <cell r="AH73" t="str">
            <v/>
          </cell>
          <cell r="AL73" t="str">
            <v/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Larry Newell</v>
          </cell>
          <cell r="B74" t="str">
            <v>Newell</v>
          </cell>
          <cell r="C74" t="str">
            <v>Larry</v>
          </cell>
          <cell r="D74">
            <v>26</v>
          </cell>
          <cell r="E74">
            <v>15</v>
          </cell>
          <cell r="F74">
            <v>1</v>
          </cell>
          <cell r="G74">
            <v>1</v>
          </cell>
          <cell r="H74">
            <v>33</v>
          </cell>
          <cell r="I74">
            <v>9</v>
          </cell>
          <cell r="J74">
            <v>7</v>
          </cell>
          <cell r="K74">
            <v>2</v>
          </cell>
          <cell r="L74">
            <v>31</v>
          </cell>
          <cell r="M74">
            <v>5</v>
          </cell>
          <cell r="N74">
            <v>11</v>
          </cell>
          <cell r="O74">
            <v>1</v>
          </cell>
          <cell r="R74" t="str">
            <v/>
          </cell>
          <cell r="V74" t="str">
            <v/>
          </cell>
          <cell r="Z74" t="str">
            <v/>
          </cell>
          <cell r="AB74">
            <v>35</v>
          </cell>
          <cell r="AC74">
            <v>5</v>
          </cell>
          <cell r="AD74">
            <v>11</v>
          </cell>
          <cell r="AH74" t="str">
            <v/>
          </cell>
          <cell r="AJ74">
            <v>31</v>
          </cell>
          <cell r="AK74">
            <v>21</v>
          </cell>
          <cell r="AL74">
            <v>0</v>
          </cell>
          <cell r="AO74">
            <v>4</v>
          </cell>
          <cell r="AP74">
            <v>0</v>
          </cell>
          <cell r="AQ74">
            <v>0</v>
          </cell>
          <cell r="AR74">
            <v>5</v>
          </cell>
          <cell r="AS74">
            <v>30</v>
          </cell>
          <cell r="AT74">
            <v>30</v>
          </cell>
          <cell r="AU74">
            <v>156</v>
          </cell>
          <cell r="AV74">
            <v>31.2</v>
          </cell>
          <cell r="AW74">
            <v>31.2</v>
          </cell>
          <cell r="AX74">
            <v>31.2</v>
          </cell>
          <cell r="AY74">
            <v>156</v>
          </cell>
          <cell r="AZ74">
            <v>11</v>
          </cell>
        </row>
        <row r="75">
          <cell r="A75" t="str">
            <v>Chris Nielsen</v>
          </cell>
          <cell r="B75" t="str">
            <v>Nielsen</v>
          </cell>
          <cell r="C75" t="str">
            <v>Chris</v>
          </cell>
          <cell r="D75">
            <v>23</v>
          </cell>
          <cell r="E75">
            <v>22</v>
          </cell>
          <cell r="F75">
            <v>0</v>
          </cell>
          <cell r="G75"/>
          <cell r="H75"/>
          <cell r="I75"/>
          <cell r="J75" t="str">
            <v/>
          </cell>
          <cell r="K75"/>
          <cell r="L75">
            <v>26</v>
          </cell>
          <cell r="M75">
            <v>14</v>
          </cell>
          <cell r="N75">
            <v>2</v>
          </cell>
          <cell r="O75"/>
          <cell r="R75" t="str">
            <v/>
          </cell>
          <cell r="V75" t="str">
            <v/>
          </cell>
          <cell r="Z75" t="str">
            <v/>
          </cell>
          <cell r="AB75"/>
          <cell r="AC75"/>
          <cell r="AD75" t="str">
            <v/>
          </cell>
          <cell r="AH75" t="str">
            <v/>
          </cell>
          <cell r="AJ75"/>
          <cell r="AK75"/>
          <cell r="AL75" t="str">
            <v/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2</v>
          </cell>
          <cell r="AT75">
            <v>2</v>
          </cell>
          <cell r="AU75">
            <v>49</v>
          </cell>
          <cell r="AV75">
            <v>24.5</v>
          </cell>
          <cell r="AW75">
            <v>0</v>
          </cell>
          <cell r="AX75">
            <v>0</v>
          </cell>
          <cell r="AY75">
            <v>49</v>
          </cell>
          <cell r="AZ75">
            <v>0</v>
          </cell>
        </row>
        <row r="76">
          <cell r="A76" t="str">
            <v>Paul Nowack</v>
          </cell>
          <cell r="B76" t="str">
            <v>Nowack</v>
          </cell>
          <cell r="C76" t="str">
            <v>Paul</v>
          </cell>
          <cell r="D76"/>
          <cell r="E76"/>
          <cell r="F76" t="str">
            <v/>
          </cell>
          <cell r="J76" t="str">
            <v/>
          </cell>
          <cell r="L76"/>
          <cell r="M76"/>
          <cell r="N76" t="str">
            <v/>
          </cell>
          <cell r="R76" t="str">
            <v/>
          </cell>
          <cell r="V76" t="str">
            <v/>
          </cell>
          <cell r="Z76" t="str">
            <v/>
          </cell>
          <cell r="AD76" t="str">
            <v/>
          </cell>
          <cell r="AH76" t="str">
            <v/>
          </cell>
          <cell r="AL76" t="str">
            <v/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Matt Olin</v>
          </cell>
          <cell r="B77" t="str">
            <v>Olin</v>
          </cell>
          <cell r="C77" t="str">
            <v>Matt</v>
          </cell>
          <cell r="D77">
            <v>18</v>
          </cell>
          <cell r="E77">
            <v>30</v>
          </cell>
          <cell r="F77">
            <v>0</v>
          </cell>
          <cell r="H77">
            <v>32</v>
          </cell>
          <cell r="I77">
            <v>15</v>
          </cell>
          <cell r="J77">
            <v>1</v>
          </cell>
          <cell r="N77" t="str">
            <v/>
          </cell>
          <cell r="R77" t="str">
            <v/>
          </cell>
          <cell r="V77" t="str">
            <v/>
          </cell>
          <cell r="X77">
            <v>22</v>
          </cell>
          <cell r="Y77">
            <v>26</v>
          </cell>
          <cell r="Z77">
            <v>0</v>
          </cell>
          <cell r="AD77" t="str">
            <v/>
          </cell>
          <cell r="AH77" t="str">
            <v/>
          </cell>
          <cell r="AJ77">
            <v>29</v>
          </cell>
          <cell r="AK77">
            <v>26</v>
          </cell>
          <cell r="AL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4</v>
          </cell>
          <cell r="AS77">
            <v>1</v>
          </cell>
          <cell r="AT77">
            <v>1</v>
          </cell>
          <cell r="AU77">
            <v>101</v>
          </cell>
          <cell r="AV77">
            <v>25.25</v>
          </cell>
          <cell r="AW77">
            <v>25.25</v>
          </cell>
          <cell r="AX77">
            <v>0</v>
          </cell>
          <cell r="AY77">
            <v>101</v>
          </cell>
          <cell r="AZ77">
            <v>0</v>
          </cell>
        </row>
        <row r="78">
          <cell r="A78" t="str">
            <v>Darryl Oliver</v>
          </cell>
          <cell r="B78" t="str">
            <v>Oliver</v>
          </cell>
          <cell r="C78" t="str">
            <v>Darryl</v>
          </cell>
          <cell r="D78"/>
          <cell r="E78"/>
          <cell r="F78" t="str">
            <v/>
          </cell>
          <cell r="H78"/>
          <cell r="I78"/>
          <cell r="J78" t="str">
            <v/>
          </cell>
          <cell r="L78">
            <v>27</v>
          </cell>
          <cell r="M78">
            <v>13</v>
          </cell>
          <cell r="N78">
            <v>3</v>
          </cell>
          <cell r="R78" t="str">
            <v/>
          </cell>
          <cell r="V78" t="str">
            <v/>
          </cell>
          <cell r="X78"/>
          <cell r="Y78"/>
          <cell r="Z78" t="str">
            <v/>
          </cell>
          <cell r="AB78">
            <v>11</v>
          </cell>
          <cell r="AC78">
            <v>34</v>
          </cell>
          <cell r="AD78">
            <v>0</v>
          </cell>
          <cell r="AH78" t="str">
            <v/>
          </cell>
          <cell r="AJ78"/>
          <cell r="AK78"/>
          <cell r="AL78" t="str">
            <v/>
          </cell>
          <cell r="AO78">
            <v>0</v>
          </cell>
          <cell r="AP78">
            <v>0</v>
          </cell>
          <cell r="AQ78">
            <v>0</v>
          </cell>
          <cell r="AR78">
            <v>2</v>
          </cell>
          <cell r="AS78">
            <v>3</v>
          </cell>
          <cell r="AT78">
            <v>3</v>
          </cell>
          <cell r="AU78">
            <v>38</v>
          </cell>
          <cell r="AV78">
            <v>19</v>
          </cell>
          <cell r="AW78">
            <v>0</v>
          </cell>
          <cell r="AX78">
            <v>0</v>
          </cell>
          <cell r="AY78">
            <v>38</v>
          </cell>
          <cell r="AZ78">
            <v>0</v>
          </cell>
        </row>
        <row r="79">
          <cell r="A79" t="str">
            <v>Dennis Peredo</v>
          </cell>
          <cell r="B79" t="str">
            <v>Peredo</v>
          </cell>
          <cell r="C79" t="str">
            <v>Dennis</v>
          </cell>
          <cell r="D79">
            <v>40</v>
          </cell>
          <cell r="E79">
            <v>1</v>
          </cell>
          <cell r="F79">
            <v>20</v>
          </cell>
          <cell r="G79">
            <v>1</v>
          </cell>
          <cell r="H79">
            <v>29</v>
          </cell>
          <cell r="I79">
            <v>21</v>
          </cell>
          <cell r="J79">
            <v>0</v>
          </cell>
          <cell r="K79">
            <v>1</v>
          </cell>
          <cell r="L79">
            <v>30</v>
          </cell>
          <cell r="M79">
            <v>7</v>
          </cell>
          <cell r="N79">
            <v>9</v>
          </cell>
          <cell r="O79">
            <v>1</v>
          </cell>
          <cell r="P79">
            <v>27</v>
          </cell>
          <cell r="Q79">
            <v>19</v>
          </cell>
          <cell r="R79">
            <v>0</v>
          </cell>
          <cell r="T79">
            <v>26</v>
          </cell>
          <cell r="U79">
            <v>25</v>
          </cell>
          <cell r="V79">
            <v>0</v>
          </cell>
          <cell r="Z79" t="str">
            <v/>
          </cell>
          <cell r="AB79">
            <v>31</v>
          </cell>
          <cell r="AC79">
            <v>11</v>
          </cell>
          <cell r="AD79">
            <v>5</v>
          </cell>
          <cell r="AF79">
            <v>27</v>
          </cell>
          <cell r="AG79">
            <v>24</v>
          </cell>
          <cell r="AH79">
            <v>0</v>
          </cell>
          <cell r="AJ79">
            <v>38</v>
          </cell>
          <cell r="AK79">
            <v>5</v>
          </cell>
          <cell r="AL79">
            <v>11</v>
          </cell>
          <cell r="AM79">
            <v>2</v>
          </cell>
          <cell r="AO79">
            <v>5</v>
          </cell>
          <cell r="AP79">
            <v>0</v>
          </cell>
          <cell r="AQ79">
            <v>0</v>
          </cell>
          <cell r="AR79">
            <v>8</v>
          </cell>
          <cell r="AS79">
            <v>45</v>
          </cell>
          <cell r="AT79">
            <v>45</v>
          </cell>
          <cell r="AU79">
            <v>248</v>
          </cell>
          <cell r="AV79">
            <v>31</v>
          </cell>
          <cell r="AW79">
            <v>31</v>
          </cell>
          <cell r="AX79">
            <v>31</v>
          </cell>
          <cell r="AY79">
            <v>168</v>
          </cell>
          <cell r="AZ79">
            <v>14.125</v>
          </cell>
        </row>
        <row r="80">
          <cell r="A80" t="str">
            <v>Subash Penmetsa</v>
          </cell>
          <cell r="B80" t="str">
            <v>Penmetsa</v>
          </cell>
          <cell r="C80" t="str">
            <v>Subash</v>
          </cell>
          <cell r="D80"/>
          <cell r="E80"/>
          <cell r="F80" t="str">
            <v/>
          </cell>
          <cell r="G80"/>
          <cell r="H80">
            <v>32</v>
          </cell>
          <cell r="I80">
            <v>12</v>
          </cell>
          <cell r="J80">
            <v>4</v>
          </cell>
          <cell r="K80">
            <v>1</v>
          </cell>
          <cell r="L80"/>
          <cell r="M80"/>
          <cell r="N80" t="str">
            <v/>
          </cell>
          <cell r="O80"/>
          <cell r="P80"/>
          <cell r="Q80"/>
          <cell r="R80" t="str">
            <v/>
          </cell>
          <cell r="T80"/>
          <cell r="U80"/>
          <cell r="V80" t="str">
            <v/>
          </cell>
          <cell r="Z80" t="str">
            <v/>
          </cell>
          <cell r="AB80">
            <v>30</v>
          </cell>
          <cell r="AC80">
            <v>17</v>
          </cell>
          <cell r="AD80">
            <v>0</v>
          </cell>
          <cell r="AE80">
            <v>1</v>
          </cell>
          <cell r="AF80"/>
          <cell r="AG80"/>
          <cell r="AH80" t="str">
            <v/>
          </cell>
          <cell r="AJ80"/>
          <cell r="AK80"/>
          <cell r="AL80" t="str">
            <v/>
          </cell>
          <cell r="AM80"/>
          <cell r="AO80">
            <v>2</v>
          </cell>
          <cell r="AP80">
            <v>0</v>
          </cell>
          <cell r="AQ80">
            <v>0</v>
          </cell>
          <cell r="AR80">
            <v>2</v>
          </cell>
          <cell r="AS80">
            <v>4</v>
          </cell>
          <cell r="AT80">
            <v>4</v>
          </cell>
          <cell r="AU80">
            <v>62</v>
          </cell>
          <cell r="AV80">
            <v>31</v>
          </cell>
          <cell r="AW80">
            <v>0</v>
          </cell>
          <cell r="AX80">
            <v>0</v>
          </cell>
          <cell r="AY80">
            <v>62</v>
          </cell>
          <cell r="AZ80">
            <v>0</v>
          </cell>
        </row>
        <row r="81">
          <cell r="A81" t="str">
            <v>Eric Pherson</v>
          </cell>
          <cell r="B81" t="str">
            <v>Pherson</v>
          </cell>
          <cell r="C81" t="str">
            <v>Eric</v>
          </cell>
          <cell r="F81" t="str">
            <v/>
          </cell>
          <cell r="H81"/>
          <cell r="I81"/>
          <cell r="J81" t="str">
            <v/>
          </cell>
          <cell r="K81"/>
          <cell r="N81" t="str">
            <v/>
          </cell>
          <cell r="R81" t="str">
            <v/>
          </cell>
          <cell r="V81" t="str">
            <v/>
          </cell>
          <cell r="Z81" t="str">
            <v/>
          </cell>
          <cell r="AB81"/>
          <cell r="AC81"/>
          <cell r="AD81" t="str">
            <v/>
          </cell>
          <cell r="AE81"/>
          <cell r="AH81" t="str">
            <v/>
          </cell>
          <cell r="AL81" t="str">
            <v/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Kevin Plexico</v>
          </cell>
          <cell r="B82" t="str">
            <v>Plexico</v>
          </cell>
          <cell r="C82" t="str">
            <v>Kevin</v>
          </cell>
          <cell r="D82">
            <v>21</v>
          </cell>
          <cell r="E82">
            <v>29</v>
          </cell>
          <cell r="F82">
            <v>0</v>
          </cell>
          <cell r="J82" t="str">
            <v/>
          </cell>
          <cell r="L82">
            <v>22</v>
          </cell>
          <cell r="M82">
            <v>22</v>
          </cell>
          <cell r="N82">
            <v>0</v>
          </cell>
          <cell r="R82" t="str">
            <v/>
          </cell>
          <cell r="V82" t="str">
            <v/>
          </cell>
          <cell r="Z82" t="str">
            <v/>
          </cell>
          <cell r="AB82">
            <v>24</v>
          </cell>
          <cell r="AC82">
            <v>30</v>
          </cell>
          <cell r="AD82">
            <v>0</v>
          </cell>
          <cell r="AH82" t="str">
            <v/>
          </cell>
          <cell r="AL82" t="str">
            <v/>
          </cell>
          <cell r="AO82">
            <v>0</v>
          </cell>
          <cell r="AP82">
            <v>0</v>
          </cell>
          <cell r="AQ82">
            <v>0</v>
          </cell>
          <cell r="AR82">
            <v>3</v>
          </cell>
          <cell r="AS82">
            <v>0</v>
          </cell>
          <cell r="AT82">
            <v>0</v>
          </cell>
          <cell r="AU82">
            <v>67</v>
          </cell>
          <cell r="AV82">
            <v>22.333333333333332</v>
          </cell>
          <cell r="AW82">
            <v>22.333333333333332</v>
          </cell>
          <cell r="AX82">
            <v>0</v>
          </cell>
          <cell r="AY82">
            <v>67</v>
          </cell>
          <cell r="AZ82">
            <v>0</v>
          </cell>
        </row>
        <row r="83">
          <cell r="A83" t="str">
            <v>Charlie Price</v>
          </cell>
          <cell r="B83" t="str">
            <v>Price</v>
          </cell>
          <cell r="C83" t="str">
            <v>Charlie</v>
          </cell>
          <cell r="D83"/>
          <cell r="E83"/>
          <cell r="F83" t="str">
            <v/>
          </cell>
          <cell r="J83" t="str">
            <v/>
          </cell>
          <cell r="L83"/>
          <cell r="M83"/>
          <cell r="N83" t="str">
            <v/>
          </cell>
          <cell r="R83" t="str">
            <v/>
          </cell>
          <cell r="V83" t="str">
            <v/>
          </cell>
          <cell r="Z83" t="str">
            <v/>
          </cell>
          <cell r="AB83"/>
          <cell r="AC83"/>
          <cell r="AD83" t="str">
            <v/>
          </cell>
          <cell r="AH83" t="str">
            <v/>
          </cell>
          <cell r="AL83" t="str">
            <v/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Gary Pulino</v>
          </cell>
          <cell r="B84" t="str">
            <v>Pulino</v>
          </cell>
          <cell r="C84" t="str">
            <v>Gary</v>
          </cell>
          <cell r="D84">
            <v>34</v>
          </cell>
          <cell r="E84">
            <v>2</v>
          </cell>
          <cell r="F84">
            <v>17</v>
          </cell>
          <cell r="G84">
            <v>2</v>
          </cell>
          <cell r="H84">
            <v>36</v>
          </cell>
          <cell r="I84">
            <v>4</v>
          </cell>
          <cell r="J84">
            <v>12</v>
          </cell>
          <cell r="K84">
            <v>3</v>
          </cell>
          <cell r="L84">
            <v>23</v>
          </cell>
          <cell r="M84">
            <v>19</v>
          </cell>
          <cell r="N84">
            <v>0</v>
          </cell>
          <cell r="P84">
            <v>30</v>
          </cell>
          <cell r="Q84">
            <v>14</v>
          </cell>
          <cell r="R84">
            <v>2</v>
          </cell>
          <cell r="T84">
            <v>35</v>
          </cell>
          <cell r="U84">
            <v>11</v>
          </cell>
          <cell r="V84">
            <v>5</v>
          </cell>
          <cell r="W84">
            <v>2</v>
          </cell>
          <cell r="X84">
            <v>36</v>
          </cell>
          <cell r="Y84">
            <v>6</v>
          </cell>
          <cell r="Z84">
            <v>10</v>
          </cell>
          <cell r="AA84">
            <v>4</v>
          </cell>
          <cell r="AB84">
            <v>29</v>
          </cell>
          <cell r="AC84">
            <v>18</v>
          </cell>
          <cell r="AD84">
            <v>0</v>
          </cell>
          <cell r="AE84">
            <v>1</v>
          </cell>
          <cell r="AF84">
            <v>29</v>
          </cell>
          <cell r="AG84">
            <v>21</v>
          </cell>
          <cell r="AH84">
            <v>0</v>
          </cell>
          <cell r="AI84">
            <v>2</v>
          </cell>
          <cell r="AJ84">
            <v>35</v>
          </cell>
          <cell r="AK84">
            <v>9</v>
          </cell>
          <cell r="AL84">
            <v>7</v>
          </cell>
          <cell r="AM84">
            <v>3</v>
          </cell>
          <cell r="AO84">
            <v>17</v>
          </cell>
          <cell r="AP84">
            <v>0</v>
          </cell>
          <cell r="AQ84">
            <v>0</v>
          </cell>
          <cell r="AR84">
            <v>9</v>
          </cell>
          <cell r="AS84">
            <v>53</v>
          </cell>
          <cell r="AT84">
            <v>51</v>
          </cell>
          <cell r="AU84">
            <v>287</v>
          </cell>
          <cell r="AV84">
            <v>31.888888888888889</v>
          </cell>
          <cell r="AW84">
            <v>31.888888888888889</v>
          </cell>
          <cell r="AX84">
            <v>31.888888888888889</v>
          </cell>
          <cell r="AY84">
            <v>176</v>
          </cell>
          <cell r="AZ84">
            <v>11.555555555555555</v>
          </cell>
        </row>
        <row r="85">
          <cell r="A85" t="str">
            <v>Joe Radakovich</v>
          </cell>
          <cell r="B85" t="str">
            <v>Radakovich</v>
          </cell>
          <cell r="C85" t="str">
            <v>Joe</v>
          </cell>
          <cell r="D85"/>
          <cell r="E85"/>
          <cell r="F85" t="str">
            <v/>
          </cell>
          <cell r="G85"/>
          <cell r="H85"/>
          <cell r="I85"/>
          <cell r="J85" t="str">
            <v/>
          </cell>
          <cell r="K85"/>
          <cell r="L85"/>
          <cell r="M85"/>
          <cell r="N85" t="str">
            <v/>
          </cell>
          <cell r="P85">
            <v>34</v>
          </cell>
          <cell r="Q85">
            <v>5</v>
          </cell>
          <cell r="R85">
            <v>11</v>
          </cell>
          <cell r="T85">
            <v>30</v>
          </cell>
          <cell r="U85">
            <v>22</v>
          </cell>
          <cell r="V85">
            <v>0</v>
          </cell>
          <cell r="W85">
            <v>1</v>
          </cell>
          <cell r="X85">
            <v>31</v>
          </cell>
          <cell r="Y85">
            <v>11</v>
          </cell>
          <cell r="Z85">
            <v>5</v>
          </cell>
          <cell r="AA85"/>
          <cell r="AB85"/>
          <cell r="AC85"/>
          <cell r="AD85" t="str">
            <v/>
          </cell>
          <cell r="AE85"/>
          <cell r="AF85">
            <v>31</v>
          </cell>
          <cell r="AG85">
            <v>16</v>
          </cell>
          <cell r="AH85">
            <v>0</v>
          </cell>
          <cell r="AI85">
            <v>2</v>
          </cell>
          <cell r="AJ85">
            <v>32</v>
          </cell>
          <cell r="AK85">
            <v>18</v>
          </cell>
          <cell r="AL85">
            <v>0</v>
          </cell>
          <cell r="AM85"/>
          <cell r="AO85">
            <v>3</v>
          </cell>
          <cell r="AP85">
            <v>0</v>
          </cell>
          <cell r="AQ85">
            <v>0</v>
          </cell>
          <cell r="AR85">
            <v>5</v>
          </cell>
          <cell r="AS85">
            <v>16</v>
          </cell>
          <cell r="AT85">
            <v>16</v>
          </cell>
          <cell r="AU85">
            <v>158</v>
          </cell>
          <cell r="AV85">
            <v>31.6</v>
          </cell>
          <cell r="AW85">
            <v>31.6</v>
          </cell>
          <cell r="AX85">
            <v>31.6</v>
          </cell>
          <cell r="AY85">
            <v>158</v>
          </cell>
          <cell r="AZ85">
            <v>14.4</v>
          </cell>
        </row>
        <row r="86">
          <cell r="A86" t="str">
            <v>Manny Rodriguez</v>
          </cell>
          <cell r="B86" t="str">
            <v>Rodriguez</v>
          </cell>
          <cell r="C86" t="str">
            <v>Manny</v>
          </cell>
          <cell r="F86" t="str">
            <v/>
          </cell>
          <cell r="H86">
            <v>32</v>
          </cell>
          <cell r="J86" t="str">
            <v/>
          </cell>
          <cell r="N86" t="str">
            <v/>
          </cell>
          <cell r="P86"/>
          <cell r="Q86"/>
          <cell r="R86" t="str">
            <v/>
          </cell>
          <cell r="T86"/>
          <cell r="U86"/>
          <cell r="V86" t="str">
            <v/>
          </cell>
          <cell r="W86"/>
          <cell r="X86"/>
          <cell r="Y86"/>
          <cell r="Z86" t="str">
            <v/>
          </cell>
          <cell r="AD86" t="str">
            <v/>
          </cell>
          <cell r="AF86"/>
          <cell r="AG86"/>
          <cell r="AH86" t="str">
            <v/>
          </cell>
          <cell r="AI86"/>
          <cell r="AJ86"/>
          <cell r="AK86"/>
          <cell r="AL86" t="str">
            <v/>
          </cell>
          <cell r="AO86">
            <v>0</v>
          </cell>
          <cell r="AP86">
            <v>0</v>
          </cell>
          <cell r="AQ86">
            <v>0</v>
          </cell>
          <cell r="AR86">
            <v>1</v>
          </cell>
          <cell r="AS86">
            <v>0</v>
          </cell>
          <cell r="AT86">
            <v>0</v>
          </cell>
          <cell r="AU86">
            <v>32</v>
          </cell>
          <cell r="AV86">
            <v>32</v>
          </cell>
          <cell r="AW86">
            <v>0</v>
          </cell>
          <cell r="AX86">
            <v>0</v>
          </cell>
          <cell r="AY86">
            <v>32</v>
          </cell>
          <cell r="AZ86">
            <v>0</v>
          </cell>
        </row>
        <row r="87">
          <cell r="A87" t="str">
            <v>Marvin Rodriguez</v>
          </cell>
          <cell r="B87" t="str">
            <v>Rodriguez</v>
          </cell>
          <cell r="C87" t="str">
            <v>Marvin</v>
          </cell>
          <cell r="F87" t="str">
            <v/>
          </cell>
          <cell r="H87"/>
          <cell r="J87" t="str">
            <v/>
          </cell>
          <cell r="N87" t="str">
            <v/>
          </cell>
          <cell r="R87" t="str">
            <v/>
          </cell>
          <cell r="V87" t="str">
            <v/>
          </cell>
          <cell r="Z87" t="str">
            <v/>
          </cell>
          <cell r="AD87" t="str">
            <v/>
          </cell>
          <cell r="AH87" t="str">
            <v/>
          </cell>
          <cell r="AL87" t="str">
            <v/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Matthew Rodriquez</v>
          </cell>
          <cell r="B88" t="str">
            <v>Rodriquez</v>
          </cell>
          <cell r="C88" t="str">
            <v>Matthew</v>
          </cell>
          <cell r="F88" t="str">
            <v/>
          </cell>
          <cell r="J88" t="str">
            <v/>
          </cell>
          <cell r="N88" t="str">
            <v/>
          </cell>
          <cell r="R88" t="str">
            <v/>
          </cell>
          <cell r="V88" t="str">
            <v/>
          </cell>
          <cell r="Z88" t="str">
            <v/>
          </cell>
          <cell r="AD88" t="str">
            <v/>
          </cell>
          <cell r="AH88" t="str">
            <v/>
          </cell>
          <cell r="AL88" t="str">
            <v/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Chuck Roney</v>
          </cell>
          <cell r="B89" t="str">
            <v>Roney</v>
          </cell>
          <cell r="C89" t="str">
            <v>Chuck</v>
          </cell>
          <cell r="F89" t="str">
            <v/>
          </cell>
          <cell r="J89" t="str">
            <v/>
          </cell>
          <cell r="N89" t="str">
            <v/>
          </cell>
          <cell r="R89" t="str">
            <v/>
          </cell>
          <cell r="V89" t="str">
            <v/>
          </cell>
          <cell r="Z89" t="str">
            <v/>
          </cell>
          <cell r="AD89" t="str">
            <v/>
          </cell>
          <cell r="AH89" t="str">
            <v/>
          </cell>
          <cell r="AL89" t="str">
            <v/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Mike Rubin</v>
          </cell>
          <cell r="B90" t="str">
            <v>Rubin</v>
          </cell>
          <cell r="C90" t="str">
            <v>Mike</v>
          </cell>
          <cell r="D90">
            <v>22</v>
          </cell>
          <cell r="E90">
            <v>28</v>
          </cell>
          <cell r="F90">
            <v>0</v>
          </cell>
          <cell r="H90">
            <v>35</v>
          </cell>
          <cell r="I90">
            <v>7</v>
          </cell>
          <cell r="J90">
            <v>9</v>
          </cell>
          <cell r="L90">
            <v>19</v>
          </cell>
          <cell r="M90">
            <v>27</v>
          </cell>
          <cell r="N90">
            <v>0</v>
          </cell>
          <cell r="P90">
            <v>21</v>
          </cell>
          <cell r="Q90">
            <v>28</v>
          </cell>
          <cell r="R90">
            <v>0</v>
          </cell>
          <cell r="T90">
            <v>36</v>
          </cell>
          <cell r="U90">
            <v>8</v>
          </cell>
          <cell r="V90">
            <v>8</v>
          </cell>
          <cell r="X90">
            <v>33</v>
          </cell>
          <cell r="Y90">
            <v>9</v>
          </cell>
          <cell r="Z90">
            <v>7</v>
          </cell>
          <cell r="AB90">
            <v>19</v>
          </cell>
          <cell r="AC90">
            <v>33</v>
          </cell>
          <cell r="AD90">
            <v>0</v>
          </cell>
          <cell r="AF90">
            <v>23</v>
          </cell>
          <cell r="AG90">
            <v>26</v>
          </cell>
          <cell r="AH90">
            <v>0</v>
          </cell>
          <cell r="AJ90">
            <v>35</v>
          </cell>
          <cell r="AK90">
            <v>11</v>
          </cell>
          <cell r="AL90">
            <v>5</v>
          </cell>
          <cell r="AO90">
            <v>0</v>
          </cell>
          <cell r="AP90">
            <v>0</v>
          </cell>
          <cell r="AQ90">
            <v>0</v>
          </cell>
          <cell r="AR90">
            <v>9</v>
          </cell>
          <cell r="AS90">
            <v>29</v>
          </cell>
          <cell r="AT90">
            <v>29</v>
          </cell>
          <cell r="AU90">
            <v>243</v>
          </cell>
          <cell r="AV90">
            <v>27</v>
          </cell>
          <cell r="AW90">
            <v>27</v>
          </cell>
          <cell r="AX90">
            <v>27</v>
          </cell>
          <cell r="AY90">
            <v>162</v>
          </cell>
          <cell r="AZ90">
            <v>19.666666666666668</v>
          </cell>
        </row>
        <row r="91">
          <cell r="A91" t="str">
            <v>John Schaeffler</v>
          </cell>
          <cell r="B91" t="str">
            <v>Schaeffler</v>
          </cell>
          <cell r="C91" t="str">
            <v>John</v>
          </cell>
          <cell r="D91"/>
          <cell r="E91"/>
          <cell r="F91" t="str">
            <v/>
          </cell>
          <cell r="H91"/>
          <cell r="I91"/>
          <cell r="J91" t="str">
            <v/>
          </cell>
          <cell r="L91"/>
          <cell r="M91"/>
          <cell r="N91" t="str">
            <v/>
          </cell>
          <cell r="P91"/>
          <cell r="Q91"/>
          <cell r="R91" t="str">
            <v/>
          </cell>
          <cell r="T91"/>
          <cell r="U91"/>
          <cell r="V91" t="str">
            <v/>
          </cell>
          <cell r="X91"/>
          <cell r="Y91"/>
          <cell r="Z91" t="str">
            <v/>
          </cell>
          <cell r="AB91"/>
          <cell r="AC91"/>
          <cell r="AD91" t="str">
            <v/>
          </cell>
          <cell r="AF91"/>
          <cell r="AG91"/>
          <cell r="AH91" t="str">
            <v/>
          </cell>
          <cell r="AJ91"/>
          <cell r="AK91"/>
          <cell r="AL91" t="str">
            <v/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Brent Schnupp</v>
          </cell>
          <cell r="B92" t="str">
            <v>Schnupp</v>
          </cell>
          <cell r="C92" t="str">
            <v>Brent</v>
          </cell>
          <cell r="F92" t="str">
            <v/>
          </cell>
          <cell r="J92" t="str">
            <v/>
          </cell>
          <cell r="N92" t="str">
            <v/>
          </cell>
          <cell r="R92" t="str">
            <v/>
          </cell>
          <cell r="V92" t="str">
            <v/>
          </cell>
          <cell r="Z92" t="str">
            <v/>
          </cell>
          <cell r="AD92" t="str">
            <v/>
          </cell>
          <cell r="AH92" t="str">
            <v/>
          </cell>
          <cell r="AL92" t="str">
            <v/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Larry Schrout</v>
          </cell>
          <cell r="B93" t="str">
            <v>Schrout</v>
          </cell>
          <cell r="C93" t="str">
            <v>Larry</v>
          </cell>
          <cell r="F93" t="str">
            <v/>
          </cell>
          <cell r="J93" t="str">
            <v/>
          </cell>
          <cell r="N93" t="str">
            <v/>
          </cell>
          <cell r="R93" t="str">
            <v/>
          </cell>
          <cell r="V93" t="str">
            <v/>
          </cell>
          <cell r="X93">
            <v>37</v>
          </cell>
          <cell r="Z93" t="str">
            <v/>
          </cell>
          <cell r="AA93">
            <v>1</v>
          </cell>
          <cell r="AD93" t="str">
            <v/>
          </cell>
          <cell r="AH93" t="str">
            <v/>
          </cell>
          <cell r="AL93" t="str">
            <v/>
          </cell>
          <cell r="AO93">
            <v>1</v>
          </cell>
          <cell r="AP93">
            <v>0</v>
          </cell>
          <cell r="AQ93">
            <v>0</v>
          </cell>
          <cell r="AR93">
            <v>1</v>
          </cell>
          <cell r="AS93">
            <v>0</v>
          </cell>
          <cell r="AT93">
            <v>0</v>
          </cell>
          <cell r="AU93">
            <v>37</v>
          </cell>
          <cell r="AV93">
            <v>37</v>
          </cell>
          <cell r="AW93">
            <v>0</v>
          </cell>
          <cell r="AX93">
            <v>0</v>
          </cell>
          <cell r="AY93">
            <v>37</v>
          </cell>
          <cell r="AZ93">
            <v>0</v>
          </cell>
        </row>
        <row r="94">
          <cell r="A94" t="str">
            <v>Dave Shard</v>
          </cell>
          <cell r="B94" t="str">
            <v>Shard</v>
          </cell>
          <cell r="C94" t="str">
            <v>Dave</v>
          </cell>
          <cell r="F94" t="str">
            <v/>
          </cell>
          <cell r="J94" t="str">
            <v/>
          </cell>
          <cell r="L94">
            <v>28</v>
          </cell>
          <cell r="N94" t="str">
            <v/>
          </cell>
          <cell r="R94" t="str">
            <v/>
          </cell>
          <cell r="V94" t="str">
            <v/>
          </cell>
          <cell r="X94"/>
          <cell r="Z94" t="str">
            <v/>
          </cell>
          <cell r="AA94"/>
          <cell r="AD94" t="str">
            <v/>
          </cell>
          <cell r="AH94" t="str">
            <v/>
          </cell>
          <cell r="AL94" t="str">
            <v/>
          </cell>
          <cell r="AO94">
            <v>0</v>
          </cell>
          <cell r="AP94">
            <v>0</v>
          </cell>
          <cell r="AQ94">
            <v>0</v>
          </cell>
          <cell r="AR94">
            <v>1</v>
          </cell>
          <cell r="AS94">
            <v>0</v>
          </cell>
          <cell r="AT94">
            <v>0</v>
          </cell>
          <cell r="AU94">
            <v>28</v>
          </cell>
          <cell r="AV94">
            <v>28</v>
          </cell>
          <cell r="AW94">
            <v>0</v>
          </cell>
          <cell r="AX94">
            <v>0</v>
          </cell>
          <cell r="AY94">
            <v>28</v>
          </cell>
          <cell r="AZ94">
            <v>0</v>
          </cell>
        </row>
        <row r="95">
          <cell r="A95" t="str">
            <v>Dan Sherange</v>
          </cell>
          <cell r="B95" t="str">
            <v>Sherange</v>
          </cell>
          <cell r="C95" t="str">
            <v>Dan</v>
          </cell>
          <cell r="F95" t="str">
            <v/>
          </cell>
          <cell r="J95" t="str">
            <v/>
          </cell>
          <cell r="L95"/>
          <cell r="N95" t="str">
            <v/>
          </cell>
          <cell r="R95" t="str">
            <v/>
          </cell>
          <cell r="V95" t="str">
            <v/>
          </cell>
          <cell r="Z95" t="str">
            <v/>
          </cell>
          <cell r="AD95" t="str">
            <v/>
          </cell>
          <cell r="AH95" t="str">
            <v/>
          </cell>
          <cell r="AL95" t="str">
            <v/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Dan Shlerage</v>
          </cell>
          <cell r="B96" t="str">
            <v>Shlerange</v>
          </cell>
          <cell r="C96" t="str">
            <v>Dan</v>
          </cell>
          <cell r="F96" t="str">
            <v/>
          </cell>
          <cell r="J96" t="str">
            <v/>
          </cell>
          <cell r="N96" t="str">
            <v/>
          </cell>
          <cell r="R96" t="str">
            <v/>
          </cell>
          <cell r="V96" t="str">
            <v/>
          </cell>
          <cell r="Z96" t="str">
            <v/>
          </cell>
          <cell r="AD96" t="str">
            <v/>
          </cell>
          <cell r="AH96" t="str">
            <v/>
          </cell>
          <cell r="AL96" t="str">
            <v/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Danzel Simmonds</v>
          </cell>
          <cell r="B97" t="str">
            <v>Simmonds</v>
          </cell>
          <cell r="C97" t="str">
            <v>Danzel</v>
          </cell>
          <cell r="F97" t="str">
            <v/>
          </cell>
          <cell r="J97" t="str">
            <v/>
          </cell>
          <cell r="N97" t="str">
            <v/>
          </cell>
          <cell r="R97" t="str">
            <v/>
          </cell>
          <cell r="V97" t="str">
            <v/>
          </cell>
          <cell r="Z97" t="str">
            <v/>
          </cell>
          <cell r="AD97" t="str">
            <v/>
          </cell>
          <cell r="AH97" t="str">
            <v/>
          </cell>
          <cell r="AL97" t="str">
            <v/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John Slye</v>
          </cell>
          <cell r="B98" t="str">
            <v>Slye</v>
          </cell>
          <cell r="C98" t="str">
            <v>John</v>
          </cell>
          <cell r="F98" t="str">
            <v/>
          </cell>
          <cell r="H98">
            <v>25</v>
          </cell>
          <cell r="I98">
            <v>3</v>
          </cell>
          <cell r="J98">
            <v>15</v>
          </cell>
          <cell r="N98" t="str">
            <v/>
          </cell>
          <cell r="R98" t="str">
            <v/>
          </cell>
          <cell r="T98">
            <v>31</v>
          </cell>
          <cell r="U98">
            <v>18</v>
          </cell>
          <cell r="V98">
            <v>0</v>
          </cell>
          <cell r="X98">
            <v>27</v>
          </cell>
          <cell r="Y98">
            <v>22</v>
          </cell>
          <cell r="Z98">
            <v>0</v>
          </cell>
          <cell r="AA98">
            <v>1</v>
          </cell>
          <cell r="AD98" t="str">
            <v/>
          </cell>
          <cell r="AF98">
            <v>28</v>
          </cell>
          <cell r="AG98">
            <v>23</v>
          </cell>
          <cell r="AH98">
            <v>0</v>
          </cell>
          <cell r="AI98">
            <v>1</v>
          </cell>
          <cell r="AJ98">
            <v>38</v>
          </cell>
          <cell r="AK98">
            <v>6</v>
          </cell>
          <cell r="AL98">
            <v>10</v>
          </cell>
          <cell r="AM98">
            <v>1</v>
          </cell>
          <cell r="AO98">
            <v>3</v>
          </cell>
          <cell r="AP98">
            <v>0</v>
          </cell>
          <cell r="AQ98">
            <v>0</v>
          </cell>
          <cell r="AR98">
            <v>5</v>
          </cell>
          <cell r="AS98">
            <v>25</v>
          </cell>
          <cell r="AT98">
            <v>25</v>
          </cell>
          <cell r="AU98">
            <v>149</v>
          </cell>
          <cell r="AV98">
            <v>29.8</v>
          </cell>
          <cell r="AW98">
            <v>29.8</v>
          </cell>
          <cell r="AX98">
            <v>29.8</v>
          </cell>
          <cell r="AY98">
            <v>149</v>
          </cell>
          <cell r="AZ98">
            <v>14.4</v>
          </cell>
        </row>
        <row r="99">
          <cell r="A99" t="str">
            <v>Steve Smingler</v>
          </cell>
          <cell r="B99" t="str">
            <v>Smingler</v>
          </cell>
          <cell r="C99" t="str">
            <v>Steve</v>
          </cell>
          <cell r="D99">
            <v>24</v>
          </cell>
          <cell r="E99">
            <v>20</v>
          </cell>
          <cell r="F99">
            <v>0</v>
          </cell>
          <cell r="G99">
            <v>1</v>
          </cell>
          <cell r="H99">
            <v>26</v>
          </cell>
          <cell r="I99">
            <v>26</v>
          </cell>
          <cell r="J99">
            <v>0</v>
          </cell>
          <cell r="L99">
            <v>33</v>
          </cell>
          <cell r="M99">
            <v>3</v>
          </cell>
          <cell r="N99">
            <v>15</v>
          </cell>
          <cell r="O99">
            <v>1</v>
          </cell>
          <cell r="P99">
            <v>31</v>
          </cell>
          <cell r="Q99">
            <v>8</v>
          </cell>
          <cell r="R99">
            <v>8</v>
          </cell>
          <cell r="S99">
            <v>1</v>
          </cell>
          <cell r="T99">
            <v>30</v>
          </cell>
          <cell r="U99">
            <v>19</v>
          </cell>
          <cell r="V99">
            <v>0</v>
          </cell>
          <cell r="W99">
            <v>1</v>
          </cell>
          <cell r="X99">
            <v>24</v>
          </cell>
          <cell r="Y99">
            <v>24</v>
          </cell>
          <cell r="Z99">
            <v>0</v>
          </cell>
          <cell r="AA99"/>
          <cell r="AD99" t="str">
            <v/>
          </cell>
          <cell r="AF99">
            <v>34</v>
          </cell>
          <cell r="AG99">
            <v>11</v>
          </cell>
          <cell r="AH99">
            <v>5</v>
          </cell>
          <cell r="AI99">
            <v>1</v>
          </cell>
          <cell r="AJ99">
            <v>35</v>
          </cell>
          <cell r="AK99">
            <v>10</v>
          </cell>
          <cell r="AL99">
            <v>6</v>
          </cell>
          <cell r="AM99">
            <v>1</v>
          </cell>
          <cell r="AO99">
            <v>6</v>
          </cell>
          <cell r="AP99">
            <v>0</v>
          </cell>
          <cell r="AQ99">
            <v>0</v>
          </cell>
          <cell r="AR99">
            <v>8</v>
          </cell>
          <cell r="AS99">
            <v>34</v>
          </cell>
          <cell r="AT99">
            <v>34</v>
          </cell>
          <cell r="AU99">
            <v>237</v>
          </cell>
          <cell r="AV99">
            <v>29.625</v>
          </cell>
          <cell r="AW99">
            <v>29.625</v>
          </cell>
          <cell r="AX99">
            <v>29.625</v>
          </cell>
          <cell r="AY99">
            <v>163</v>
          </cell>
          <cell r="AZ99">
            <v>15.125</v>
          </cell>
        </row>
        <row r="100">
          <cell r="A100" t="str">
            <v>Marc Steigerwald</v>
          </cell>
          <cell r="B100" t="str">
            <v>Steigerwald</v>
          </cell>
          <cell r="C100" t="str">
            <v>Marc</v>
          </cell>
          <cell r="D100">
            <v>29</v>
          </cell>
          <cell r="E100">
            <v>11</v>
          </cell>
          <cell r="F100">
            <v>5</v>
          </cell>
          <cell r="G100"/>
          <cell r="H100">
            <v>29</v>
          </cell>
          <cell r="I100">
            <v>20</v>
          </cell>
          <cell r="J100">
            <v>0</v>
          </cell>
          <cell r="L100">
            <v>32</v>
          </cell>
          <cell r="M100">
            <v>4</v>
          </cell>
          <cell r="N100">
            <v>12</v>
          </cell>
          <cell r="O100">
            <v>1</v>
          </cell>
          <cell r="P100">
            <v>33</v>
          </cell>
          <cell r="Q100">
            <v>6</v>
          </cell>
          <cell r="R100">
            <v>10</v>
          </cell>
          <cell r="S100">
            <v>5</v>
          </cell>
          <cell r="T100"/>
          <cell r="U100"/>
          <cell r="V100" t="str">
            <v/>
          </cell>
          <cell r="W100"/>
          <cell r="X100"/>
          <cell r="Y100"/>
          <cell r="Z100" t="str">
            <v/>
          </cell>
          <cell r="AB100">
            <v>26</v>
          </cell>
          <cell r="AC100">
            <v>23</v>
          </cell>
          <cell r="AD100">
            <v>0</v>
          </cell>
          <cell r="AF100"/>
          <cell r="AG100"/>
          <cell r="AH100" t="str">
            <v/>
          </cell>
          <cell r="AI100"/>
          <cell r="AJ100"/>
          <cell r="AK100"/>
          <cell r="AL100" t="str">
            <v/>
          </cell>
          <cell r="AM100"/>
          <cell r="AO100">
            <v>6</v>
          </cell>
          <cell r="AP100">
            <v>1</v>
          </cell>
          <cell r="AQ100">
            <v>0</v>
          </cell>
          <cell r="AR100">
            <v>5</v>
          </cell>
          <cell r="AS100">
            <v>27</v>
          </cell>
          <cell r="AT100">
            <v>27</v>
          </cell>
          <cell r="AU100">
            <v>149</v>
          </cell>
          <cell r="AV100">
            <v>29.8</v>
          </cell>
          <cell r="AW100">
            <v>29.8</v>
          </cell>
          <cell r="AX100">
            <v>29.8</v>
          </cell>
          <cell r="AY100">
            <v>149</v>
          </cell>
          <cell r="AZ100">
            <v>12.8</v>
          </cell>
        </row>
        <row r="101">
          <cell r="A101" t="str">
            <v>Sam Stowers</v>
          </cell>
          <cell r="B101" t="str">
            <v>Stowers</v>
          </cell>
          <cell r="C101" t="str">
            <v>Sam</v>
          </cell>
          <cell r="D101"/>
          <cell r="E101"/>
          <cell r="F101" t="str">
            <v/>
          </cell>
          <cell r="H101"/>
          <cell r="I101"/>
          <cell r="J101" t="str">
            <v/>
          </cell>
          <cell r="L101"/>
          <cell r="M101"/>
          <cell r="N101" t="str">
            <v/>
          </cell>
          <cell r="O101"/>
          <cell r="P101"/>
          <cell r="Q101"/>
          <cell r="R101" t="str">
            <v/>
          </cell>
          <cell r="S101"/>
          <cell r="V101" t="str">
            <v/>
          </cell>
          <cell r="Z101" t="str">
            <v/>
          </cell>
          <cell r="AB101"/>
          <cell r="AC101"/>
          <cell r="AD101" t="str">
            <v/>
          </cell>
          <cell r="AH101" t="str">
            <v/>
          </cell>
          <cell r="AL101" t="str">
            <v/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John Sullivan</v>
          </cell>
          <cell r="B102" t="str">
            <v>Sullivan</v>
          </cell>
          <cell r="C102" t="str">
            <v>John</v>
          </cell>
          <cell r="D102">
            <v>31</v>
          </cell>
          <cell r="E102">
            <v>7</v>
          </cell>
          <cell r="F102">
            <v>9</v>
          </cell>
          <cell r="H102">
            <v>32</v>
          </cell>
          <cell r="I102">
            <v>11</v>
          </cell>
          <cell r="J102">
            <v>5</v>
          </cell>
          <cell r="L102">
            <v>29</v>
          </cell>
          <cell r="M102">
            <v>9</v>
          </cell>
          <cell r="N102">
            <v>7</v>
          </cell>
          <cell r="P102">
            <v>27</v>
          </cell>
          <cell r="Q102">
            <v>21</v>
          </cell>
          <cell r="R102">
            <v>0</v>
          </cell>
          <cell r="T102">
            <v>35</v>
          </cell>
          <cell r="U102">
            <v>13</v>
          </cell>
          <cell r="V102">
            <v>3</v>
          </cell>
          <cell r="X102">
            <v>36</v>
          </cell>
          <cell r="Y102">
            <v>5</v>
          </cell>
          <cell r="Z102">
            <v>11</v>
          </cell>
          <cell r="AA102">
            <v>1</v>
          </cell>
          <cell r="AB102">
            <v>30</v>
          </cell>
          <cell r="AC102">
            <v>15</v>
          </cell>
          <cell r="AD102">
            <v>1</v>
          </cell>
          <cell r="AF102">
            <v>29</v>
          </cell>
          <cell r="AG102">
            <v>18</v>
          </cell>
          <cell r="AH102">
            <v>0</v>
          </cell>
          <cell r="AJ102">
            <v>23</v>
          </cell>
          <cell r="AK102">
            <v>32</v>
          </cell>
          <cell r="AL102">
            <v>0</v>
          </cell>
          <cell r="AO102">
            <v>1</v>
          </cell>
          <cell r="AP102">
            <v>0</v>
          </cell>
          <cell r="AQ102">
            <v>0</v>
          </cell>
          <cell r="AR102">
            <v>9</v>
          </cell>
          <cell r="AS102">
            <v>36</v>
          </cell>
          <cell r="AT102">
            <v>35</v>
          </cell>
          <cell r="AU102">
            <v>272</v>
          </cell>
          <cell r="AV102">
            <v>30.222222222222221</v>
          </cell>
          <cell r="AW102">
            <v>30.222222222222221</v>
          </cell>
          <cell r="AX102">
            <v>30.222222222222221</v>
          </cell>
          <cell r="AY102">
            <v>164</v>
          </cell>
          <cell r="AZ102">
            <v>14.555555555555555</v>
          </cell>
        </row>
        <row r="103">
          <cell r="A103" t="str">
            <v>Paul Sutura</v>
          </cell>
          <cell r="B103" t="str">
            <v>Sutura</v>
          </cell>
          <cell r="C103" t="str">
            <v>Paul</v>
          </cell>
          <cell r="D103"/>
          <cell r="E103"/>
          <cell r="F103" t="str">
            <v/>
          </cell>
          <cell r="H103"/>
          <cell r="I103"/>
          <cell r="J103" t="str">
            <v/>
          </cell>
          <cell r="L103"/>
          <cell r="M103"/>
          <cell r="N103" t="str">
            <v/>
          </cell>
          <cell r="P103">
            <v>28</v>
          </cell>
          <cell r="Q103"/>
          <cell r="R103" t="str">
            <v/>
          </cell>
          <cell r="T103"/>
          <cell r="U103"/>
          <cell r="V103" t="str">
            <v/>
          </cell>
          <cell r="X103"/>
          <cell r="Y103"/>
          <cell r="Z103" t="str">
            <v/>
          </cell>
          <cell r="AA103"/>
          <cell r="AB103"/>
          <cell r="AC103"/>
          <cell r="AD103" t="str">
            <v/>
          </cell>
          <cell r="AF103"/>
          <cell r="AG103"/>
          <cell r="AH103" t="str">
            <v/>
          </cell>
          <cell r="AJ103"/>
          <cell r="AK103"/>
          <cell r="AL103" t="str">
            <v/>
          </cell>
          <cell r="AO103">
            <v>0</v>
          </cell>
          <cell r="AP103">
            <v>0</v>
          </cell>
          <cell r="AQ103">
            <v>0</v>
          </cell>
          <cell r="AR103">
            <v>1</v>
          </cell>
          <cell r="AS103">
            <v>0</v>
          </cell>
          <cell r="AT103">
            <v>0</v>
          </cell>
          <cell r="AU103">
            <v>28</v>
          </cell>
          <cell r="AV103">
            <v>28</v>
          </cell>
          <cell r="AW103">
            <v>0</v>
          </cell>
          <cell r="AX103">
            <v>0</v>
          </cell>
          <cell r="AY103">
            <v>28</v>
          </cell>
          <cell r="AZ103">
            <v>0</v>
          </cell>
        </row>
        <row r="104">
          <cell r="A104" t="str">
            <v>Chris Swanson</v>
          </cell>
          <cell r="B104" t="str">
            <v>Swanson</v>
          </cell>
          <cell r="C104" t="str">
            <v>Chris</v>
          </cell>
          <cell r="F104" t="str">
            <v/>
          </cell>
          <cell r="H104">
            <v>32</v>
          </cell>
          <cell r="I104">
            <v>14</v>
          </cell>
          <cell r="J104">
            <v>2</v>
          </cell>
          <cell r="N104" t="str">
            <v/>
          </cell>
          <cell r="P104"/>
          <cell r="R104" t="str">
            <v/>
          </cell>
          <cell r="V104" t="str">
            <v/>
          </cell>
          <cell r="X104">
            <v>30</v>
          </cell>
          <cell r="Y104">
            <v>16</v>
          </cell>
          <cell r="Z104">
            <v>0</v>
          </cell>
          <cell r="AB104">
            <v>30</v>
          </cell>
          <cell r="AC104">
            <v>16</v>
          </cell>
          <cell r="AD104">
            <v>0</v>
          </cell>
          <cell r="AH104" t="str">
            <v/>
          </cell>
          <cell r="AL104" t="str">
            <v/>
          </cell>
          <cell r="AO104">
            <v>0</v>
          </cell>
          <cell r="AP104">
            <v>0</v>
          </cell>
          <cell r="AQ104">
            <v>0</v>
          </cell>
          <cell r="AR104">
            <v>3</v>
          </cell>
          <cell r="AS104">
            <v>2</v>
          </cell>
          <cell r="AT104">
            <v>2</v>
          </cell>
          <cell r="AU104">
            <v>92</v>
          </cell>
          <cell r="AV104">
            <v>30.666666666666668</v>
          </cell>
          <cell r="AW104">
            <v>30.666666666666668</v>
          </cell>
          <cell r="AX104">
            <v>0</v>
          </cell>
          <cell r="AY104">
            <v>92</v>
          </cell>
          <cell r="AZ104">
            <v>0</v>
          </cell>
        </row>
        <row r="105">
          <cell r="A105" t="str">
            <v>Ralph Tener</v>
          </cell>
          <cell r="B105" t="str">
            <v>Tener</v>
          </cell>
          <cell r="C105" t="str">
            <v>Ralph</v>
          </cell>
          <cell r="D105">
            <v>33</v>
          </cell>
          <cell r="E105">
            <v>3</v>
          </cell>
          <cell r="F105">
            <v>15</v>
          </cell>
          <cell r="H105">
            <v>32</v>
          </cell>
          <cell r="I105">
            <v>13</v>
          </cell>
          <cell r="J105">
            <v>3</v>
          </cell>
          <cell r="L105">
            <v>20</v>
          </cell>
          <cell r="M105">
            <v>25</v>
          </cell>
          <cell r="N105">
            <v>0</v>
          </cell>
          <cell r="P105">
            <v>30</v>
          </cell>
          <cell r="Q105">
            <v>16</v>
          </cell>
          <cell r="R105">
            <v>0</v>
          </cell>
          <cell r="T105">
            <v>35</v>
          </cell>
          <cell r="U105">
            <v>16</v>
          </cell>
          <cell r="V105">
            <v>0</v>
          </cell>
          <cell r="W105">
            <v>1</v>
          </cell>
          <cell r="X105">
            <v>29</v>
          </cell>
          <cell r="Y105">
            <v>17</v>
          </cell>
          <cell r="Z105">
            <v>0</v>
          </cell>
          <cell r="AA105">
            <v>1</v>
          </cell>
          <cell r="AB105">
            <v>29</v>
          </cell>
          <cell r="AC105">
            <v>19</v>
          </cell>
          <cell r="AD105">
            <v>0</v>
          </cell>
          <cell r="AF105">
            <v>31</v>
          </cell>
          <cell r="AG105">
            <v>17</v>
          </cell>
          <cell r="AH105">
            <v>0</v>
          </cell>
          <cell r="AJ105">
            <v>28</v>
          </cell>
          <cell r="AK105">
            <v>27</v>
          </cell>
          <cell r="AL105">
            <v>0</v>
          </cell>
          <cell r="AM105">
            <v>1</v>
          </cell>
          <cell r="AO105">
            <v>3</v>
          </cell>
          <cell r="AP105">
            <v>0</v>
          </cell>
          <cell r="AQ105">
            <v>0</v>
          </cell>
          <cell r="AR105">
            <v>9</v>
          </cell>
          <cell r="AS105">
            <v>18</v>
          </cell>
          <cell r="AT105">
            <v>18</v>
          </cell>
          <cell r="AU105">
            <v>267</v>
          </cell>
          <cell r="AV105">
            <v>29.666666666666668</v>
          </cell>
          <cell r="AW105">
            <v>29.666666666666668</v>
          </cell>
          <cell r="AX105">
            <v>29.666666666666668</v>
          </cell>
          <cell r="AY105">
            <v>161</v>
          </cell>
          <cell r="AZ105">
            <v>17</v>
          </cell>
        </row>
        <row r="106">
          <cell r="A106" t="str">
            <v>Paul Tierney</v>
          </cell>
          <cell r="B106" t="str">
            <v>Tierney</v>
          </cell>
          <cell r="C106" t="str">
            <v>Paul</v>
          </cell>
          <cell r="D106"/>
          <cell r="E106"/>
          <cell r="F106" t="str">
            <v/>
          </cell>
          <cell r="H106"/>
          <cell r="I106"/>
          <cell r="J106" t="str">
            <v/>
          </cell>
          <cell r="L106"/>
          <cell r="M106"/>
          <cell r="N106" t="str">
            <v/>
          </cell>
          <cell r="P106"/>
          <cell r="Q106"/>
          <cell r="R106" t="str">
            <v/>
          </cell>
          <cell r="T106"/>
          <cell r="U106"/>
          <cell r="V106" t="str">
            <v/>
          </cell>
          <cell r="W106"/>
          <cell r="X106"/>
          <cell r="Y106"/>
          <cell r="Z106" t="str">
            <v/>
          </cell>
          <cell r="AA106"/>
          <cell r="AB106">
            <v>26</v>
          </cell>
          <cell r="AC106">
            <v>26</v>
          </cell>
          <cell r="AD106">
            <v>0</v>
          </cell>
          <cell r="AF106"/>
          <cell r="AG106"/>
          <cell r="AH106" t="str">
            <v/>
          </cell>
          <cell r="AJ106">
            <v>33</v>
          </cell>
          <cell r="AK106">
            <v>17</v>
          </cell>
          <cell r="AL106">
            <v>0</v>
          </cell>
          <cell r="AM106"/>
          <cell r="AO106">
            <v>0</v>
          </cell>
          <cell r="AP106">
            <v>0</v>
          </cell>
          <cell r="AQ106">
            <v>0</v>
          </cell>
          <cell r="AR106">
            <v>2</v>
          </cell>
          <cell r="AS106">
            <v>0</v>
          </cell>
          <cell r="AT106">
            <v>0</v>
          </cell>
          <cell r="AU106">
            <v>59</v>
          </cell>
          <cell r="AV106">
            <v>29.5</v>
          </cell>
          <cell r="AW106">
            <v>0</v>
          </cell>
          <cell r="AX106">
            <v>0</v>
          </cell>
          <cell r="AY106">
            <v>59</v>
          </cell>
          <cell r="AZ106">
            <v>0</v>
          </cell>
        </row>
        <row r="107">
          <cell r="A107" t="str">
            <v>Michael Todd</v>
          </cell>
          <cell r="B107" t="str">
            <v>Todd</v>
          </cell>
          <cell r="C107" t="str">
            <v>Michael</v>
          </cell>
          <cell r="F107" t="str">
            <v/>
          </cell>
          <cell r="J107" t="str">
            <v/>
          </cell>
          <cell r="N107" t="str">
            <v/>
          </cell>
          <cell r="R107" t="str">
            <v/>
          </cell>
          <cell r="V107" t="str">
            <v/>
          </cell>
          <cell r="Z107" t="str">
            <v/>
          </cell>
          <cell r="AB107"/>
          <cell r="AC107"/>
          <cell r="AD107" t="str">
            <v/>
          </cell>
          <cell r="AH107" t="str">
            <v/>
          </cell>
          <cell r="AJ107"/>
          <cell r="AK107"/>
          <cell r="AL107" t="str">
            <v/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Ed Umstead</v>
          </cell>
          <cell r="B108" t="str">
            <v>Umstead</v>
          </cell>
          <cell r="C108" t="str">
            <v>Ed</v>
          </cell>
          <cell r="F108" t="str">
            <v/>
          </cell>
          <cell r="J108" t="str">
            <v/>
          </cell>
          <cell r="N108" t="str">
            <v/>
          </cell>
          <cell r="R108" t="str">
            <v/>
          </cell>
          <cell r="V108" t="str">
            <v/>
          </cell>
          <cell r="Z108" t="str">
            <v/>
          </cell>
          <cell r="AD108" t="str">
            <v/>
          </cell>
          <cell r="AH108" t="str">
            <v/>
          </cell>
          <cell r="AL108" t="str">
            <v/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Gary Vanderheiden</v>
          </cell>
          <cell r="B109" t="str">
            <v>Vanderheiden</v>
          </cell>
          <cell r="C109" t="str">
            <v>Gary</v>
          </cell>
          <cell r="D109">
            <v>16</v>
          </cell>
          <cell r="E109">
            <v>31</v>
          </cell>
          <cell r="F109">
            <v>0</v>
          </cell>
          <cell r="H109">
            <v>18</v>
          </cell>
          <cell r="I109">
            <v>32</v>
          </cell>
          <cell r="J109">
            <v>0</v>
          </cell>
          <cell r="K109">
            <v>1</v>
          </cell>
          <cell r="L109">
            <v>13</v>
          </cell>
          <cell r="M109">
            <v>30</v>
          </cell>
          <cell r="N109">
            <v>0</v>
          </cell>
          <cell r="P109">
            <v>26</v>
          </cell>
          <cell r="Q109">
            <v>23</v>
          </cell>
          <cell r="R109">
            <v>0</v>
          </cell>
          <cell r="T109">
            <v>30</v>
          </cell>
          <cell r="U109">
            <v>21</v>
          </cell>
          <cell r="V109">
            <v>0</v>
          </cell>
          <cell r="X109">
            <v>18</v>
          </cell>
          <cell r="Y109">
            <v>18</v>
          </cell>
          <cell r="Z109">
            <v>0</v>
          </cell>
          <cell r="AB109">
            <v>24</v>
          </cell>
          <cell r="AC109">
            <v>29</v>
          </cell>
          <cell r="AD109">
            <v>0</v>
          </cell>
          <cell r="AF109">
            <v>37</v>
          </cell>
          <cell r="AG109">
            <v>7</v>
          </cell>
          <cell r="AH109">
            <v>9</v>
          </cell>
          <cell r="AI109">
            <v>2</v>
          </cell>
          <cell r="AJ109">
            <v>43</v>
          </cell>
          <cell r="AK109">
            <v>1</v>
          </cell>
          <cell r="AL109">
            <v>20</v>
          </cell>
          <cell r="AO109">
            <v>3</v>
          </cell>
          <cell r="AP109">
            <v>0</v>
          </cell>
          <cell r="AQ109">
            <v>0</v>
          </cell>
          <cell r="AR109">
            <v>9</v>
          </cell>
          <cell r="AS109">
            <v>29</v>
          </cell>
          <cell r="AT109">
            <v>29</v>
          </cell>
          <cell r="AU109">
            <v>225</v>
          </cell>
          <cell r="AV109">
            <v>25</v>
          </cell>
          <cell r="AW109">
            <v>25</v>
          </cell>
          <cell r="AX109">
            <v>25</v>
          </cell>
          <cell r="AY109">
            <v>160</v>
          </cell>
          <cell r="AZ109">
            <v>21.333333333333332</v>
          </cell>
        </row>
        <row r="110">
          <cell r="A110" t="str">
            <v>Michael Volpe</v>
          </cell>
          <cell r="B110" t="str">
            <v>Volpe</v>
          </cell>
          <cell r="C110" t="str">
            <v>Michael</v>
          </cell>
          <cell r="D110">
            <v>23</v>
          </cell>
          <cell r="E110">
            <v>26</v>
          </cell>
          <cell r="F110">
            <v>0</v>
          </cell>
          <cell r="H110">
            <v>32</v>
          </cell>
          <cell r="I110">
            <v>16</v>
          </cell>
          <cell r="J110">
            <v>0</v>
          </cell>
          <cell r="K110"/>
          <cell r="L110">
            <v>23</v>
          </cell>
          <cell r="M110">
            <v>20</v>
          </cell>
          <cell r="N110">
            <v>0</v>
          </cell>
          <cell r="P110"/>
          <cell r="Q110"/>
          <cell r="R110" t="str">
            <v/>
          </cell>
          <cell r="T110"/>
          <cell r="U110"/>
          <cell r="V110" t="str">
            <v/>
          </cell>
          <cell r="X110"/>
          <cell r="Y110"/>
          <cell r="Z110" t="str">
            <v/>
          </cell>
          <cell r="AB110"/>
          <cell r="AC110"/>
          <cell r="AD110" t="str">
            <v/>
          </cell>
          <cell r="AF110"/>
          <cell r="AG110"/>
          <cell r="AH110" t="str">
            <v/>
          </cell>
          <cell r="AI110"/>
          <cell r="AJ110"/>
          <cell r="AK110"/>
          <cell r="AL110" t="str">
            <v/>
          </cell>
          <cell r="AO110">
            <v>0</v>
          </cell>
          <cell r="AP110">
            <v>0</v>
          </cell>
          <cell r="AQ110">
            <v>0</v>
          </cell>
          <cell r="AR110">
            <v>3</v>
          </cell>
          <cell r="AS110">
            <v>0</v>
          </cell>
          <cell r="AT110">
            <v>0</v>
          </cell>
          <cell r="AU110">
            <v>78</v>
          </cell>
          <cell r="AV110">
            <v>26</v>
          </cell>
          <cell r="AW110">
            <v>26</v>
          </cell>
          <cell r="AX110">
            <v>0</v>
          </cell>
          <cell r="AY110">
            <v>78</v>
          </cell>
          <cell r="AZ110">
            <v>0</v>
          </cell>
        </row>
        <row r="111">
          <cell r="A111" t="str">
            <v>Jeffrey Webster</v>
          </cell>
          <cell r="B111" t="str">
            <v>Webster</v>
          </cell>
          <cell r="C111" t="str">
            <v>Jeffrey</v>
          </cell>
          <cell r="D111">
            <v>17</v>
          </cell>
          <cell r="E111" t="str">
            <v>G</v>
          </cell>
          <cell r="F111">
            <v>0</v>
          </cell>
          <cell r="H111">
            <v>25</v>
          </cell>
          <cell r="I111">
            <v>29</v>
          </cell>
          <cell r="J111">
            <v>0</v>
          </cell>
          <cell r="L111"/>
          <cell r="M111"/>
          <cell r="N111" t="str">
            <v/>
          </cell>
          <cell r="R111" t="str">
            <v/>
          </cell>
          <cell r="V111" t="str">
            <v/>
          </cell>
          <cell r="Z111" t="str">
            <v/>
          </cell>
          <cell r="AD111" t="str">
            <v/>
          </cell>
          <cell r="AH111" t="str">
            <v/>
          </cell>
          <cell r="AJ111">
            <v>27</v>
          </cell>
          <cell r="AK111">
            <v>28</v>
          </cell>
          <cell r="AL111">
            <v>0</v>
          </cell>
          <cell r="AM111">
            <v>1</v>
          </cell>
          <cell r="AO111">
            <v>1</v>
          </cell>
          <cell r="AP111">
            <v>0</v>
          </cell>
          <cell r="AQ111">
            <v>0</v>
          </cell>
          <cell r="AR111">
            <v>3</v>
          </cell>
          <cell r="AS111">
            <v>0</v>
          </cell>
          <cell r="AT111">
            <v>0</v>
          </cell>
          <cell r="AU111">
            <v>69</v>
          </cell>
          <cell r="AV111">
            <v>23</v>
          </cell>
          <cell r="AW111">
            <v>23</v>
          </cell>
          <cell r="AX111">
            <v>0</v>
          </cell>
          <cell r="AY111">
            <v>69</v>
          </cell>
          <cell r="AZ111">
            <v>0</v>
          </cell>
        </row>
        <row r="112">
          <cell r="A112" t="str">
            <v>Daniel Whiteash</v>
          </cell>
          <cell r="B112" t="str">
            <v>Whiteash</v>
          </cell>
          <cell r="C112" t="str">
            <v>Daniel</v>
          </cell>
          <cell r="D112">
            <v>24</v>
          </cell>
          <cell r="E112" t="str">
            <v>G</v>
          </cell>
          <cell r="F112">
            <v>0</v>
          </cell>
          <cell r="H112">
            <v>21</v>
          </cell>
          <cell r="I112">
            <v>31</v>
          </cell>
          <cell r="J112">
            <v>0</v>
          </cell>
          <cell r="L112">
            <v>16</v>
          </cell>
          <cell r="M112">
            <v>29</v>
          </cell>
          <cell r="N112">
            <v>0</v>
          </cell>
          <cell r="R112" t="str">
            <v/>
          </cell>
          <cell r="V112" t="str">
            <v/>
          </cell>
          <cell r="Z112" t="str">
            <v/>
          </cell>
          <cell r="AB112">
            <v>32</v>
          </cell>
          <cell r="AC112">
            <v>10</v>
          </cell>
          <cell r="AD112">
            <v>6</v>
          </cell>
          <cell r="AH112" t="str">
            <v/>
          </cell>
          <cell r="AJ112">
            <v>18</v>
          </cell>
          <cell r="AK112">
            <v>35</v>
          </cell>
          <cell r="AL112">
            <v>0</v>
          </cell>
          <cell r="AM112"/>
          <cell r="AO112">
            <v>0</v>
          </cell>
          <cell r="AP112">
            <v>0</v>
          </cell>
          <cell r="AQ112">
            <v>0</v>
          </cell>
          <cell r="AR112">
            <v>5</v>
          </cell>
          <cell r="AS112">
            <v>6</v>
          </cell>
          <cell r="AT112">
            <v>6</v>
          </cell>
          <cell r="AU112">
            <v>111</v>
          </cell>
          <cell r="AV112">
            <v>22.2</v>
          </cell>
          <cell r="AW112">
            <v>22.2</v>
          </cell>
          <cell r="AX112">
            <v>22.2</v>
          </cell>
          <cell r="AY112">
            <v>111</v>
          </cell>
          <cell r="AZ112">
            <v>21</v>
          </cell>
        </row>
        <row r="113">
          <cell r="A113" t="str">
            <v>Del Wilson</v>
          </cell>
          <cell r="B113" t="str">
            <v>Wilson</v>
          </cell>
          <cell r="C113" t="str">
            <v>Del</v>
          </cell>
          <cell r="D113"/>
          <cell r="E113"/>
          <cell r="F113" t="str">
            <v/>
          </cell>
          <cell r="H113"/>
          <cell r="I113"/>
          <cell r="J113" t="str">
            <v/>
          </cell>
          <cell r="L113"/>
          <cell r="M113"/>
          <cell r="N113" t="str">
            <v/>
          </cell>
          <cell r="R113" t="str">
            <v/>
          </cell>
          <cell r="V113" t="str">
            <v/>
          </cell>
          <cell r="Z113" t="str">
            <v/>
          </cell>
          <cell r="AB113"/>
          <cell r="AC113"/>
          <cell r="AD113" t="str">
            <v/>
          </cell>
          <cell r="AH113" t="str">
            <v/>
          </cell>
          <cell r="AJ113"/>
          <cell r="AK113"/>
          <cell r="AL113" t="str">
            <v/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Morris Workman</v>
          </cell>
          <cell r="B114" t="str">
            <v>Workman</v>
          </cell>
          <cell r="C114" t="str">
            <v>Morris</v>
          </cell>
          <cell r="F114" t="str">
            <v/>
          </cell>
          <cell r="J114" t="str">
            <v/>
          </cell>
          <cell r="N114" t="str">
            <v/>
          </cell>
          <cell r="R114" t="str">
            <v/>
          </cell>
          <cell r="V114" t="str">
            <v/>
          </cell>
          <cell r="Z114" t="str">
            <v/>
          </cell>
          <cell r="AD114" t="str">
            <v/>
          </cell>
          <cell r="AH114" t="str">
            <v/>
          </cell>
          <cell r="AL114" t="str">
            <v/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Pierce Youngbar</v>
          </cell>
          <cell r="B115" t="str">
            <v>Youngbar</v>
          </cell>
          <cell r="C115" t="str">
            <v>Pierce</v>
          </cell>
          <cell r="F115" t="str">
            <v/>
          </cell>
          <cell r="J115" t="str">
            <v/>
          </cell>
          <cell r="N115" t="str">
            <v/>
          </cell>
          <cell r="R115" t="str">
            <v/>
          </cell>
          <cell r="V115" t="str">
            <v/>
          </cell>
          <cell r="Z115" t="str">
            <v/>
          </cell>
          <cell r="AD115" t="str">
            <v/>
          </cell>
          <cell r="AH115" t="str">
            <v/>
          </cell>
          <cell r="AL115" t="str">
            <v/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Ziki Zuck</v>
          </cell>
          <cell r="B116" t="str">
            <v>Zuck</v>
          </cell>
          <cell r="C116" t="str">
            <v>Ziki</v>
          </cell>
          <cell r="F116" t="str">
            <v/>
          </cell>
          <cell r="J116" t="str">
            <v/>
          </cell>
          <cell r="N116" t="str">
            <v/>
          </cell>
          <cell r="R116" t="str">
            <v/>
          </cell>
          <cell r="V116" t="str">
            <v/>
          </cell>
          <cell r="Z116" t="str">
            <v/>
          </cell>
          <cell r="AD116" t="str">
            <v/>
          </cell>
          <cell r="AH116" t="str">
            <v/>
          </cell>
          <cell r="AL116" t="str">
            <v/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 xml:space="preserve"> </v>
          </cell>
          <cell r="B117"/>
          <cell r="C117"/>
          <cell r="F117" t="str">
            <v/>
          </cell>
          <cell r="J117" t="str">
            <v/>
          </cell>
          <cell r="N117" t="str">
            <v/>
          </cell>
          <cell r="R117" t="str">
            <v/>
          </cell>
          <cell r="V117" t="str">
            <v/>
          </cell>
          <cell r="Z117" t="str">
            <v/>
          </cell>
          <cell r="AD117" t="str">
            <v/>
          </cell>
          <cell r="AH117" t="str">
            <v/>
          </cell>
          <cell r="AL117" t="str">
            <v/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/>
          <cell r="B118" t="str">
            <v>Winning Score</v>
          </cell>
          <cell r="D118">
            <v>40</v>
          </cell>
          <cell r="F118"/>
          <cell r="H118">
            <v>41</v>
          </cell>
          <cell r="J118"/>
          <cell r="L118">
            <v>35</v>
          </cell>
          <cell r="N118"/>
          <cell r="P118">
            <v>38</v>
          </cell>
          <cell r="R118"/>
          <cell r="T118">
            <v>42</v>
          </cell>
          <cell r="V118"/>
          <cell r="X118">
            <v>40</v>
          </cell>
          <cell r="Z118"/>
          <cell r="AB118">
            <v>44</v>
          </cell>
          <cell r="AD118"/>
          <cell r="AF118">
            <v>46</v>
          </cell>
          <cell r="AH118"/>
          <cell r="AJ118">
            <v>43</v>
          </cell>
          <cell r="AL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</row>
        <row r="119">
          <cell r="B119"/>
          <cell r="C119" t="str">
            <v>Low Score</v>
          </cell>
          <cell r="D119">
            <v>16</v>
          </cell>
          <cell r="H119">
            <v>18</v>
          </cell>
          <cell r="L119">
            <v>13</v>
          </cell>
          <cell r="P119">
            <v>21</v>
          </cell>
          <cell r="T119">
            <v>19</v>
          </cell>
          <cell r="X119">
            <v>18</v>
          </cell>
          <cell r="AB119">
            <v>11</v>
          </cell>
          <cell r="AF119">
            <v>20</v>
          </cell>
          <cell r="AJ119">
            <v>18</v>
          </cell>
          <cell r="AP119">
            <v>6</v>
          </cell>
          <cell r="AQ119">
            <v>0</v>
          </cell>
          <cell r="AU119">
            <v>8493</v>
          </cell>
        </row>
        <row r="120">
          <cell r="B120" t="str">
            <v>Total Attendees</v>
          </cell>
          <cell r="C120"/>
          <cell r="D120">
            <v>33</v>
          </cell>
          <cell r="H120">
            <v>35</v>
          </cell>
          <cell r="L120">
            <v>35</v>
          </cell>
          <cell r="P120">
            <v>30</v>
          </cell>
          <cell r="T120">
            <v>26</v>
          </cell>
          <cell r="X120">
            <v>30</v>
          </cell>
          <cell r="AB120">
            <v>34</v>
          </cell>
          <cell r="AF120">
            <v>27</v>
          </cell>
          <cell r="AJ120">
            <v>35</v>
          </cell>
          <cell r="AP120"/>
          <cell r="AQ120"/>
          <cell r="AU120"/>
        </row>
        <row r="121">
          <cell r="B121" t="str">
            <v>Non-Attendees</v>
          </cell>
          <cell r="D121">
            <v>78</v>
          </cell>
          <cell r="H121">
            <v>76</v>
          </cell>
          <cell r="L121">
            <v>76</v>
          </cell>
          <cell r="P121">
            <v>81</v>
          </cell>
          <cell r="T121">
            <v>85</v>
          </cell>
          <cell r="X121">
            <v>81</v>
          </cell>
          <cell r="AB121">
            <v>77</v>
          </cell>
          <cell r="AF121">
            <v>84</v>
          </cell>
          <cell r="AJ121">
            <v>76</v>
          </cell>
        </row>
        <row r="122">
          <cell r="B122" t="str">
            <v>Total Birdies</v>
          </cell>
          <cell r="D122"/>
          <cell r="G122">
            <v>15</v>
          </cell>
          <cell r="H122"/>
          <cell r="K122">
            <v>17</v>
          </cell>
          <cell r="L122"/>
          <cell r="O122">
            <v>14</v>
          </cell>
          <cell r="P122"/>
          <cell r="S122">
            <v>20</v>
          </cell>
          <cell r="T122"/>
          <cell r="W122">
            <v>15</v>
          </cell>
          <cell r="X122"/>
          <cell r="AA122">
            <v>21</v>
          </cell>
          <cell r="AB122"/>
          <cell r="AE122">
            <v>16</v>
          </cell>
          <cell r="AF122"/>
          <cell r="AI122">
            <v>31</v>
          </cell>
          <cell r="AJ122"/>
          <cell r="AM122">
            <v>30</v>
          </cell>
          <cell r="AO122">
            <v>179</v>
          </cell>
        </row>
        <row r="123">
          <cell r="B123"/>
          <cell r="D123">
            <v>773</v>
          </cell>
          <cell r="G123"/>
          <cell r="H123">
            <v>949</v>
          </cell>
          <cell r="K123"/>
          <cell r="L123">
            <v>710</v>
          </cell>
          <cell r="O123"/>
          <cell r="P123">
            <v>776</v>
          </cell>
          <cell r="S123"/>
          <cell r="T123">
            <v>811</v>
          </cell>
          <cell r="W123"/>
          <cell r="X123">
            <v>790</v>
          </cell>
          <cell r="AA123"/>
          <cell r="AB123">
            <v>934</v>
          </cell>
          <cell r="AE123"/>
          <cell r="AF123">
            <v>812</v>
          </cell>
          <cell r="AI123"/>
          <cell r="AJ123">
            <v>1052</v>
          </cell>
          <cell r="AM123"/>
          <cell r="AO123" t="str">
            <v>Total Points w/out high and low</v>
          </cell>
        </row>
        <row r="124">
          <cell r="C124" t="str">
            <v>Avg Score</v>
          </cell>
          <cell r="D124">
            <v>27</v>
          </cell>
          <cell r="H124">
            <v>31</v>
          </cell>
          <cell r="L124">
            <v>25</v>
          </cell>
          <cell r="P124">
            <v>30</v>
          </cell>
          <cell r="T124">
            <v>34</v>
          </cell>
          <cell r="X124">
            <v>30</v>
          </cell>
          <cell r="AB124">
            <v>29</v>
          </cell>
          <cell r="AF124">
            <v>32</v>
          </cell>
          <cell r="AJ124">
            <v>32</v>
          </cell>
          <cell r="AO124" t="str">
            <v>Avg. Score w/out high and low</v>
          </cell>
        </row>
        <row r="125">
          <cell r="B125" t="str">
            <v>Mark an x for each eagle</v>
          </cell>
          <cell r="C125"/>
          <cell r="D125">
            <v>13</v>
          </cell>
          <cell r="H125">
            <v>10</v>
          </cell>
          <cell r="L125">
            <v>10</v>
          </cell>
          <cell r="P125">
            <v>8</v>
          </cell>
          <cell r="T125">
            <v>8</v>
          </cell>
          <cell r="X125">
            <v>10</v>
          </cell>
          <cell r="AB125">
            <v>15</v>
          </cell>
          <cell r="AF125">
            <v>14</v>
          </cell>
          <cell r="AJ125">
            <v>11</v>
          </cell>
          <cell r="AO125" t="str">
            <v>Winning score greater than Avg.</v>
          </cell>
        </row>
        <row r="126">
          <cell r="B126" t="str">
            <v>Mark an x for each birdie</v>
          </cell>
          <cell r="D126"/>
          <cell r="H126"/>
          <cell r="L126"/>
          <cell r="P126"/>
          <cell r="T126"/>
          <cell r="X126"/>
          <cell r="AB126"/>
          <cell r="AF126"/>
          <cell r="AJ126"/>
          <cell r="AO126"/>
        </row>
        <row r="127">
          <cell r="B127" t="str">
            <v>Winner</v>
          </cell>
          <cell r="O127" t="str">
            <v>Total Members</v>
          </cell>
          <cell r="P127">
            <v>111</v>
          </cell>
        </row>
        <row r="128">
          <cell r="B128" t="str">
            <v>Goat-boy</v>
          </cell>
          <cell r="O128" t="str">
            <v>Total Attendees</v>
          </cell>
          <cell r="P128">
            <v>285</v>
          </cell>
        </row>
        <row r="129">
          <cell r="B129" t="str">
            <v>Long Drive</v>
          </cell>
          <cell r="O129" t="str">
            <v>Average Attendees / Event</v>
          </cell>
          <cell r="P129">
            <v>31.666666666666668</v>
          </cell>
        </row>
        <row r="130">
          <cell r="B130" t="str">
            <v>Closest Pin</v>
          </cell>
          <cell r="O130"/>
          <cell r="P130" t="str">
            <v>x</v>
          </cell>
        </row>
        <row r="131">
          <cell r="B131" t="str">
            <v>Putting Champ</v>
          </cell>
          <cell r="P131" t="str">
            <v>x</v>
          </cell>
        </row>
        <row r="132">
          <cell r="B132" t="str">
            <v>Lion Man</v>
          </cell>
          <cell r="P132" t="str">
            <v>x</v>
          </cell>
        </row>
        <row r="133">
          <cell r="B133" t="str">
            <v>Did Not Play</v>
          </cell>
          <cell r="P133" t="str">
            <v>x</v>
          </cell>
        </row>
        <row r="134">
          <cell r="B134"/>
          <cell r="P134"/>
        </row>
        <row r="135">
          <cell r="A135" t="str">
            <v>Norm Aroesty</v>
          </cell>
          <cell r="B135" t="str">
            <v>Aroesty</v>
          </cell>
          <cell r="C135" t="str">
            <v>Norm</v>
          </cell>
          <cell r="F135" t="str">
            <v/>
          </cell>
          <cell r="J135" t="str">
            <v/>
          </cell>
          <cell r="N135" t="str">
            <v/>
          </cell>
          <cell r="R135" t="str">
            <v/>
          </cell>
          <cell r="V135" t="str">
            <v/>
          </cell>
          <cell r="Z135" t="str">
            <v/>
          </cell>
          <cell r="AD135" t="str">
            <v/>
          </cell>
          <cell r="AH135" t="str">
            <v/>
          </cell>
          <cell r="AJ135">
            <v>23</v>
          </cell>
          <cell r="AL135" t="str">
            <v/>
          </cell>
          <cell r="AO135">
            <v>0</v>
          </cell>
          <cell r="AP135">
            <v>0</v>
          </cell>
          <cell r="AQ135">
            <v>0</v>
          </cell>
          <cell r="AR135">
            <v>1</v>
          </cell>
          <cell r="AS135">
            <v>0</v>
          </cell>
          <cell r="AT135">
            <v>0</v>
          </cell>
          <cell r="AU135">
            <v>23</v>
          </cell>
          <cell r="AV135">
            <v>23</v>
          </cell>
          <cell r="AW135">
            <v>0</v>
          </cell>
          <cell r="AX135">
            <v>0</v>
          </cell>
          <cell r="AY135">
            <v>23</v>
          </cell>
          <cell r="AZ135">
            <v>0</v>
          </cell>
        </row>
        <row r="136">
          <cell r="A136" t="str">
            <v>Joe Boling</v>
          </cell>
          <cell r="B136" t="str">
            <v>Boling</v>
          </cell>
          <cell r="C136" t="str">
            <v>Joe</v>
          </cell>
          <cell r="F136" t="str">
            <v/>
          </cell>
          <cell r="J136" t="str">
            <v/>
          </cell>
          <cell r="N136" t="str">
            <v/>
          </cell>
          <cell r="R136" t="str">
            <v/>
          </cell>
          <cell r="V136" t="str">
            <v/>
          </cell>
          <cell r="Z136" t="str">
            <v/>
          </cell>
          <cell r="AD136" t="str">
            <v/>
          </cell>
          <cell r="AH136" t="str">
            <v/>
          </cell>
          <cell r="AJ136">
            <v>10</v>
          </cell>
          <cell r="AL136" t="str">
            <v/>
          </cell>
          <cell r="AO136">
            <v>0</v>
          </cell>
          <cell r="AP136">
            <v>0</v>
          </cell>
          <cell r="AQ136">
            <v>0</v>
          </cell>
          <cell r="AR136">
            <v>1</v>
          </cell>
          <cell r="AS136">
            <v>0</v>
          </cell>
          <cell r="AT136">
            <v>0</v>
          </cell>
          <cell r="AU136">
            <v>10</v>
          </cell>
          <cell r="AV136">
            <v>10</v>
          </cell>
          <cell r="AW136">
            <v>0</v>
          </cell>
          <cell r="AX136">
            <v>0</v>
          </cell>
          <cell r="AY136">
            <v>10</v>
          </cell>
          <cell r="AZ136">
            <v>0</v>
          </cell>
        </row>
        <row r="137">
          <cell r="A137" t="str">
            <v>Mark Dudek</v>
          </cell>
          <cell r="B137" t="str">
            <v>Dudek</v>
          </cell>
          <cell r="C137" t="str">
            <v>Mark</v>
          </cell>
          <cell r="F137" t="str">
            <v/>
          </cell>
          <cell r="J137" t="str">
            <v/>
          </cell>
          <cell r="N137" t="str">
            <v/>
          </cell>
          <cell r="R137" t="str">
            <v/>
          </cell>
          <cell r="V137" t="str">
            <v/>
          </cell>
          <cell r="Z137" t="str">
            <v/>
          </cell>
          <cell r="AD137" t="str">
            <v/>
          </cell>
          <cell r="AF137">
            <v>34</v>
          </cell>
          <cell r="AH137" t="str">
            <v/>
          </cell>
          <cell r="AJ137">
            <v>30</v>
          </cell>
          <cell r="AL137" t="str">
            <v/>
          </cell>
          <cell r="AO137">
            <v>0</v>
          </cell>
          <cell r="AP137">
            <v>0</v>
          </cell>
          <cell r="AQ137">
            <v>0</v>
          </cell>
          <cell r="AR137">
            <v>2</v>
          </cell>
          <cell r="AS137">
            <v>0</v>
          </cell>
          <cell r="AT137">
            <v>0</v>
          </cell>
          <cell r="AU137">
            <v>64</v>
          </cell>
          <cell r="AV137">
            <v>32</v>
          </cell>
          <cell r="AW137">
            <v>0</v>
          </cell>
          <cell r="AX137">
            <v>0</v>
          </cell>
          <cell r="AY137">
            <v>64</v>
          </cell>
          <cell r="AZ137">
            <v>0</v>
          </cell>
        </row>
        <row r="138">
          <cell r="A138" t="str">
            <v>Will Fakeci</v>
          </cell>
          <cell r="B138" t="str">
            <v>Fakeci</v>
          </cell>
          <cell r="C138" t="str">
            <v>Will</v>
          </cell>
          <cell r="F138" t="str">
            <v/>
          </cell>
          <cell r="J138" t="str">
            <v/>
          </cell>
          <cell r="N138" t="str">
            <v/>
          </cell>
          <cell r="R138" t="str">
            <v/>
          </cell>
          <cell r="V138" t="str">
            <v/>
          </cell>
          <cell r="Z138" t="str">
            <v/>
          </cell>
          <cell r="AB138">
            <v>37</v>
          </cell>
          <cell r="AD138" t="str">
            <v/>
          </cell>
          <cell r="AE138">
            <v>1</v>
          </cell>
          <cell r="AF138"/>
          <cell r="AH138" t="str">
            <v/>
          </cell>
          <cell r="AJ138"/>
          <cell r="AL138" t="str">
            <v/>
          </cell>
          <cell r="AO138">
            <v>1</v>
          </cell>
          <cell r="AP138">
            <v>0</v>
          </cell>
          <cell r="AQ138">
            <v>0</v>
          </cell>
          <cell r="AR138">
            <v>1</v>
          </cell>
          <cell r="AS138">
            <v>0</v>
          </cell>
          <cell r="AT138">
            <v>0</v>
          </cell>
          <cell r="AU138">
            <v>37</v>
          </cell>
          <cell r="AV138">
            <v>37</v>
          </cell>
          <cell r="AW138">
            <v>0</v>
          </cell>
          <cell r="AX138">
            <v>0</v>
          </cell>
          <cell r="AY138">
            <v>37</v>
          </cell>
          <cell r="AZ138">
            <v>0</v>
          </cell>
        </row>
        <row r="139">
          <cell r="A139" t="str">
            <v>Chase Garrison</v>
          </cell>
          <cell r="B139" t="str">
            <v>Garrison</v>
          </cell>
          <cell r="C139" t="str">
            <v>Chase</v>
          </cell>
          <cell r="F139" t="str">
            <v/>
          </cell>
          <cell r="J139" t="str">
            <v/>
          </cell>
          <cell r="N139" t="str">
            <v/>
          </cell>
          <cell r="R139" t="str">
            <v/>
          </cell>
          <cell r="V139" t="str">
            <v/>
          </cell>
          <cell r="Z139" t="str">
            <v/>
          </cell>
          <cell r="AB139">
            <v>40</v>
          </cell>
          <cell r="AD139" t="str">
            <v/>
          </cell>
          <cell r="AE139">
            <v>3</v>
          </cell>
          <cell r="AH139" t="str">
            <v/>
          </cell>
          <cell r="AL139" t="str">
            <v/>
          </cell>
          <cell r="AO139">
            <v>3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40</v>
          </cell>
          <cell r="AV139">
            <v>40</v>
          </cell>
          <cell r="AW139">
            <v>0</v>
          </cell>
          <cell r="AX139">
            <v>0</v>
          </cell>
          <cell r="AY139">
            <v>40</v>
          </cell>
          <cell r="AZ139">
            <v>0</v>
          </cell>
        </row>
        <row r="140">
          <cell r="A140" t="str">
            <v>Bill Hayes</v>
          </cell>
          <cell r="B140" t="str">
            <v>Hayes</v>
          </cell>
          <cell r="C140" t="str">
            <v>Bill</v>
          </cell>
          <cell r="F140" t="str">
            <v/>
          </cell>
          <cell r="J140" t="str">
            <v/>
          </cell>
          <cell r="N140" t="str">
            <v/>
          </cell>
          <cell r="R140" t="str">
            <v/>
          </cell>
          <cell r="V140" t="str">
            <v/>
          </cell>
          <cell r="Z140" t="str">
            <v/>
          </cell>
          <cell r="AB140"/>
          <cell r="AD140" t="str">
            <v/>
          </cell>
          <cell r="AE140"/>
          <cell r="AF140">
            <v>15</v>
          </cell>
          <cell r="AH140" t="str">
            <v/>
          </cell>
          <cell r="AL140" t="str">
            <v/>
          </cell>
          <cell r="AO140">
            <v>0</v>
          </cell>
          <cell r="AP140">
            <v>0</v>
          </cell>
          <cell r="AQ140">
            <v>0</v>
          </cell>
          <cell r="AR140">
            <v>1</v>
          </cell>
          <cell r="AS140">
            <v>0</v>
          </cell>
          <cell r="AT140">
            <v>0</v>
          </cell>
          <cell r="AU140">
            <v>15</v>
          </cell>
          <cell r="AV140">
            <v>15</v>
          </cell>
          <cell r="AW140">
            <v>0</v>
          </cell>
          <cell r="AX140">
            <v>0</v>
          </cell>
          <cell r="AY140">
            <v>15</v>
          </cell>
          <cell r="AZ140">
            <v>0</v>
          </cell>
        </row>
        <row r="141">
          <cell r="A141" t="str">
            <v>Kim Herrington</v>
          </cell>
          <cell r="B141" t="str">
            <v>Herrington</v>
          </cell>
          <cell r="C141" t="str">
            <v>Kim</v>
          </cell>
          <cell r="F141" t="str">
            <v/>
          </cell>
          <cell r="J141" t="str">
            <v/>
          </cell>
          <cell r="N141" t="str">
            <v/>
          </cell>
          <cell r="R141" t="str">
            <v/>
          </cell>
          <cell r="V141" t="str">
            <v/>
          </cell>
          <cell r="Z141" t="str">
            <v/>
          </cell>
          <cell r="AB141">
            <v>11</v>
          </cell>
          <cell r="AD141" t="str">
            <v/>
          </cell>
          <cell r="AF141"/>
          <cell r="AH141" t="str">
            <v/>
          </cell>
          <cell r="AL141" t="str">
            <v/>
          </cell>
          <cell r="AO141">
            <v>0</v>
          </cell>
          <cell r="AP141">
            <v>0</v>
          </cell>
          <cell r="AQ141">
            <v>0</v>
          </cell>
          <cell r="AR141">
            <v>1</v>
          </cell>
          <cell r="AS141">
            <v>0</v>
          </cell>
          <cell r="AT141">
            <v>0</v>
          </cell>
          <cell r="AU141">
            <v>11</v>
          </cell>
          <cell r="AV141">
            <v>11</v>
          </cell>
          <cell r="AW141">
            <v>0</v>
          </cell>
          <cell r="AX141">
            <v>0</v>
          </cell>
          <cell r="AY141">
            <v>11</v>
          </cell>
          <cell r="AZ141">
            <v>0</v>
          </cell>
        </row>
        <row r="142">
          <cell r="A142" t="str">
            <v>Chris Hugjes</v>
          </cell>
          <cell r="B142" t="str">
            <v>Hugjes</v>
          </cell>
          <cell r="C142" t="str">
            <v>Chris</v>
          </cell>
          <cell r="F142" t="str">
            <v/>
          </cell>
          <cell r="J142" t="str">
            <v/>
          </cell>
          <cell r="N142" t="str">
            <v/>
          </cell>
          <cell r="R142" t="str">
            <v/>
          </cell>
          <cell r="V142" t="str">
            <v/>
          </cell>
          <cell r="Z142" t="str">
            <v/>
          </cell>
          <cell r="AB142">
            <v>28</v>
          </cell>
          <cell r="AD142" t="str">
            <v/>
          </cell>
          <cell r="AH142" t="str">
            <v/>
          </cell>
          <cell r="AL142" t="str">
            <v/>
          </cell>
          <cell r="AO142">
            <v>0</v>
          </cell>
          <cell r="AP142">
            <v>0</v>
          </cell>
          <cell r="AQ142">
            <v>0</v>
          </cell>
          <cell r="AR142">
            <v>1</v>
          </cell>
          <cell r="AS142">
            <v>0</v>
          </cell>
          <cell r="AT142">
            <v>0</v>
          </cell>
          <cell r="AU142">
            <v>28</v>
          </cell>
          <cell r="AV142">
            <v>28</v>
          </cell>
          <cell r="AW142">
            <v>0</v>
          </cell>
          <cell r="AX142">
            <v>0</v>
          </cell>
          <cell r="AY142">
            <v>28</v>
          </cell>
          <cell r="AZ142">
            <v>0</v>
          </cell>
        </row>
        <row r="143">
          <cell r="A143" t="str">
            <v>Peyton Mahaffey</v>
          </cell>
          <cell r="B143" t="str">
            <v>Mahaffey</v>
          </cell>
          <cell r="C143" t="str">
            <v>Peyton</v>
          </cell>
          <cell r="F143" t="str">
            <v/>
          </cell>
          <cell r="J143" t="str">
            <v/>
          </cell>
          <cell r="N143" t="str">
            <v/>
          </cell>
          <cell r="P143">
            <v>33</v>
          </cell>
          <cell r="R143" t="str">
            <v/>
          </cell>
          <cell r="V143" t="str">
            <v/>
          </cell>
          <cell r="Z143" t="str">
            <v/>
          </cell>
          <cell r="AB143">
            <v>30</v>
          </cell>
          <cell r="AD143" t="str">
            <v/>
          </cell>
          <cell r="AH143" t="str">
            <v/>
          </cell>
          <cell r="AL143" t="str">
            <v/>
          </cell>
          <cell r="AO143">
            <v>0</v>
          </cell>
          <cell r="AP143">
            <v>0</v>
          </cell>
          <cell r="AQ143">
            <v>0</v>
          </cell>
          <cell r="AR143">
            <v>2</v>
          </cell>
          <cell r="AS143">
            <v>0</v>
          </cell>
          <cell r="AT143">
            <v>0</v>
          </cell>
          <cell r="AU143">
            <v>63</v>
          </cell>
          <cell r="AV143">
            <v>31.5</v>
          </cell>
          <cell r="AW143">
            <v>0</v>
          </cell>
          <cell r="AX143">
            <v>0</v>
          </cell>
          <cell r="AY143">
            <v>63</v>
          </cell>
          <cell r="AZ143">
            <v>0</v>
          </cell>
        </row>
        <row r="144">
          <cell r="A144" t="str">
            <v>Forrest Miller</v>
          </cell>
          <cell r="B144" t="str">
            <v>Miller</v>
          </cell>
          <cell r="C144" t="str">
            <v>Forrest</v>
          </cell>
          <cell r="F144" t="str">
            <v/>
          </cell>
          <cell r="J144" t="str">
            <v/>
          </cell>
          <cell r="N144" t="str">
            <v/>
          </cell>
          <cell r="P144"/>
          <cell r="R144" t="str">
            <v/>
          </cell>
          <cell r="V144" t="str">
            <v/>
          </cell>
          <cell r="Z144" t="str">
            <v/>
          </cell>
          <cell r="AB144">
            <v>26</v>
          </cell>
          <cell r="AD144" t="str">
            <v/>
          </cell>
          <cell r="AH144" t="str">
            <v/>
          </cell>
          <cell r="AL144" t="str">
            <v/>
          </cell>
          <cell r="AO144">
            <v>0</v>
          </cell>
          <cell r="AP144">
            <v>0</v>
          </cell>
          <cell r="AQ144">
            <v>0</v>
          </cell>
          <cell r="AR144">
            <v>1</v>
          </cell>
          <cell r="AS144">
            <v>0</v>
          </cell>
          <cell r="AT144">
            <v>0</v>
          </cell>
          <cell r="AU144">
            <v>26</v>
          </cell>
          <cell r="AV144">
            <v>26</v>
          </cell>
          <cell r="AW144">
            <v>0</v>
          </cell>
          <cell r="AX144">
            <v>0</v>
          </cell>
          <cell r="AY144">
            <v>26</v>
          </cell>
          <cell r="AZ144">
            <v>0</v>
          </cell>
        </row>
        <row r="145">
          <cell r="A145" t="str">
            <v>Jeff Smith</v>
          </cell>
          <cell r="B145" t="str">
            <v>Smith</v>
          </cell>
          <cell r="C145" t="str">
            <v>Jeff</v>
          </cell>
          <cell r="F145" t="str">
            <v/>
          </cell>
          <cell r="J145" t="str">
            <v/>
          </cell>
          <cell r="N145" t="str">
            <v/>
          </cell>
          <cell r="R145" t="str">
            <v/>
          </cell>
          <cell r="V145" t="str">
            <v/>
          </cell>
          <cell r="Z145" t="str">
            <v/>
          </cell>
          <cell r="AB145">
            <v>26</v>
          </cell>
          <cell r="AD145" t="str">
            <v/>
          </cell>
          <cell r="AH145" t="str">
            <v/>
          </cell>
          <cell r="AL145" t="str">
            <v/>
          </cell>
          <cell r="AO145">
            <v>0</v>
          </cell>
          <cell r="AP145">
            <v>0</v>
          </cell>
          <cell r="AQ145">
            <v>0</v>
          </cell>
          <cell r="AR145">
            <v>1</v>
          </cell>
          <cell r="AS145">
            <v>0</v>
          </cell>
          <cell r="AT145">
            <v>0</v>
          </cell>
          <cell r="AU145">
            <v>26</v>
          </cell>
          <cell r="AV145">
            <v>26</v>
          </cell>
          <cell r="AW145">
            <v>0</v>
          </cell>
          <cell r="AX145">
            <v>0</v>
          </cell>
          <cell r="AY145">
            <v>26</v>
          </cell>
          <cell r="AZ145">
            <v>0</v>
          </cell>
        </row>
        <row r="146">
          <cell r="A146" t="str">
            <v>Bill Wiggs</v>
          </cell>
          <cell r="B146" t="str">
            <v>Wiggs</v>
          </cell>
          <cell r="C146" t="str">
            <v>Bill</v>
          </cell>
          <cell r="F146" t="str">
            <v/>
          </cell>
          <cell r="J146" t="str">
            <v/>
          </cell>
          <cell r="N146" t="str">
            <v/>
          </cell>
          <cell r="R146" t="str">
            <v/>
          </cell>
          <cell r="V146" t="str">
            <v/>
          </cell>
          <cell r="Z146" t="str">
            <v/>
          </cell>
          <cell r="AB146">
            <v>36</v>
          </cell>
          <cell r="AD146" t="str">
            <v/>
          </cell>
          <cell r="AH146" t="str">
            <v/>
          </cell>
          <cell r="AL146" t="str">
            <v/>
          </cell>
          <cell r="AO146">
            <v>0</v>
          </cell>
          <cell r="AP146">
            <v>0</v>
          </cell>
          <cell r="AQ146">
            <v>0</v>
          </cell>
          <cell r="AR146">
            <v>1</v>
          </cell>
          <cell r="AS146">
            <v>0</v>
          </cell>
          <cell r="AT146">
            <v>0</v>
          </cell>
          <cell r="AU146">
            <v>36</v>
          </cell>
          <cell r="AV146">
            <v>36</v>
          </cell>
          <cell r="AW146">
            <v>0</v>
          </cell>
          <cell r="AX146">
            <v>0</v>
          </cell>
          <cell r="AY146">
            <v>36</v>
          </cell>
          <cell r="AZ146">
            <v>0</v>
          </cell>
        </row>
        <row r="147">
          <cell r="A147"/>
          <cell r="B147"/>
          <cell r="C147"/>
          <cell r="F147"/>
          <cell r="J147"/>
          <cell r="N147"/>
          <cell r="R147"/>
          <cell r="V147"/>
          <cell r="Z147"/>
          <cell r="AB147"/>
          <cell r="AD147"/>
          <cell r="AH147"/>
          <cell r="AL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</row>
        <row r="153">
          <cell r="A153" t="str">
            <v>DID NOT PLAY IN 2014</v>
          </cell>
        </row>
        <row r="154">
          <cell r="A154" t="str">
            <v>Greg Abbott</v>
          </cell>
          <cell r="B154" t="str">
            <v>Abbott</v>
          </cell>
          <cell r="C154" t="str">
            <v>Greg</v>
          </cell>
          <cell r="F154" t="str">
            <v/>
          </cell>
          <cell r="J154" t="str">
            <v/>
          </cell>
          <cell r="N154" t="str">
            <v/>
          </cell>
          <cell r="R154" t="str">
            <v/>
          </cell>
          <cell r="V154" t="str">
            <v/>
          </cell>
          <cell r="Z154" t="str">
            <v/>
          </cell>
          <cell r="AD154" t="str">
            <v/>
          </cell>
          <cell r="AH154" t="str">
            <v/>
          </cell>
          <cell r="AL154" t="str">
            <v/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Tom Adrounie</v>
          </cell>
          <cell r="B155" t="str">
            <v>Adrounie</v>
          </cell>
          <cell r="C155" t="str">
            <v>Tom</v>
          </cell>
          <cell r="F155" t="str">
            <v/>
          </cell>
          <cell r="J155" t="str">
            <v/>
          </cell>
          <cell r="N155" t="str">
            <v/>
          </cell>
          <cell r="R155" t="str">
            <v/>
          </cell>
          <cell r="V155" t="str">
            <v/>
          </cell>
          <cell r="Z155" t="str">
            <v/>
          </cell>
          <cell r="AD155" t="str">
            <v/>
          </cell>
          <cell r="AH155" t="str">
            <v/>
          </cell>
          <cell r="AL155" t="str">
            <v/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Mike Allsup</v>
          </cell>
          <cell r="B156" t="str">
            <v>Allsup</v>
          </cell>
          <cell r="C156" t="str">
            <v>Mike</v>
          </cell>
          <cell r="F156" t="str">
            <v/>
          </cell>
          <cell r="J156" t="str">
            <v/>
          </cell>
          <cell r="N156" t="str">
            <v/>
          </cell>
          <cell r="R156" t="str">
            <v/>
          </cell>
          <cell r="V156" t="str">
            <v/>
          </cell>
          <cell r="Z156" t="str">
            <v/>
          </cell>
          <cell r="AD156" t="str">
            <v/>
          </cell>
          <cell r="AH156" t="str">
            <v/>
          </cell>
          <cell r="AL156" t="str">
            <v/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Alex Andrews</v>
          </cell>
          <cell r="B157" t="str">
            <v>Andrews</v>
          </cell>
          <cell r="C157" t="str">
            <v>Alex</v>
          </cell>
          <cell r="F157" t="str">
            <v/>
          </cell>
          <cell r="J157" t="str">
            <v/>
          </cell>
          <cell r="N157" t="str">
            <v/>
          </cell>
          <cell r="R157" t="str">
            <v/>
          </cell>
          <cell r="V157" t="str">
            <v/>
          </cell>
          <cell r="Z157" t="str">
            <v/>
          </cell>
          <cell r="AD157" t="str">
            <v/>
          </cell>
          <cell r="AH157" t="str">
            <v/>
          </cell>
          <cell r="AL157" t="str">
            <v/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Norm Aroesty</v>
          </cell>
          <cell r="B158" t="str">
            <v>Aroesty</v>
          </cell>
          <cell r="C158" t="str">
            <v>Norm</v>
          </cell>
          <cell r="F158" t="str">
            <v/>
          </cell>
          <cell r="J158" t="str">
            <v/>
          </cell>
          <cell r="N158" t="str">
            <v/>
          </cell>
          <cell r="R158" t="str">
            <v/>
          </cell>
          <cell r="V158" t="str">
            <v/>
          </cell>
          <cell r="Z158" t="str">
            <v/>
          </cell>
          <cell r="AD158" t="str">
            <v/>
          </cell>
          <cell r="AH158" t="str">
            <v/>
          </cell>
          <cell r="AL158" t="str">
            <v/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Eric Ball</v>
          </cell>
          <cell r="B159" t="str">
            <v>Ball</v>
          </cell>
          <cell r="C159" t="str">
            <v>Eric</v>
          </cell>
          <cell r="F159" t="str">
            <v/>
          </cell>
          <cell r="J159" t="str">
            <v/>
          </cell>
          <cell r="N159" t="str">
            <v/>
          </cell>
          <cell r="R159" t="str">
            <v/>
          </cell>
          <cell r="V159" t="str">
            <v/>
          </cell>
          <cell r="Z159" t="str">
            <v/>
          </cell>
          <cell r="AD159" t="str">
            <v/>
          </cell>
          <cell r="AH159" t="str">
            <v/>
          </cell>
          <cell r="AL159" t="str">
            <v/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Dave Barnett</v>
          </cell>
          <cell r="B160" t="str">
            <v>Barnett</v>
          </cell>
          <cell r="C160" t="str">
            <v>Dave</v>
          </cell>
          <cell r="F160" t="str">
            <v/>
          </cell>
          <cell r="J160" t="str">
            <v/>
          </cell>
          <cell r="N160" t="str">
            <v/>
          </cell>
          <cell r="R160" t="str">
            <v/>
          </cell>
          <cell r="V160" t="str">
            <v/>
          </cell>
          <cell r="Z160" t="str">
            <v/>
          </cell>
          <cell r="AD160" t="str">
            <v/>
          </cell>
          <cell r="AH160" t="str">
            <v/>
          </cell>
          <cell r="AL160" t="str">
            <v/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Dave Beauchamp</v>
          </cell>
          <cell r="B161" t="str">
            <v>Beauchamp</v>
          </cell>
          <cell r="C161" t="str">
            <v>Dave</v>
          </cell>
          <cell r="F161" t="str">
            <v/>
          </cell>
          <cell r="J161" t="str">
            <v/>
          </cell>
          <cell r="N161" t="str">
            <v/>
          </cell>
          <cell r="R161" t="str">
            <v/>
          </cell>
          <cell r="V161" t="str">
            <v/>
          </cell>
          <cell r="Z161" t="str">
            <v/>
          </cell>
          <cell r="AD161" t="str">
            <v/>
          </cell>
          <cell r="AH161" t="str">
            <v/>
          </cell>
          <cell r="AL161" t="str">
            <v/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Jerry Belanger</v>
          </cell>
          <cell r="B162" t="str">
            <v>Belanger</v>
          </cell>
          <cell r="C162" t="str">
            <v>Jerry</v>
          </cell>
          <cell r="F162" t="str">
            <v/>
          </cell>
          <cell r="J162" t="str">
            <v/>
          </cell>
          <cell r="N162" t="str">
            <v/>
          </cell>
          <cell r="R162" t="str">
            <v/>
          </cell>
          <cell r="V162" t="str">
            <v/>
          </cell>
          <cell r="Z162" t="str">
            <v/>
          </cell>
          <cell r="AD162" t="str">
            <v/>
          </cell>
          <cell r="AH162" t="str">
            <v/>
          </cell>
          <cell r="AL162" t="str">
            <v/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Ted Bennett</v>
          </cell>
          <cell r="B163" t="str">
            <v>Bennett</v>
          </cell>
          <cell r="C163" t="str">
            <v>Ted</v>
          </cell>
          <cell r="F163" t="str">
            <v/>
          </cell>
          <cell r="J163" t="str">
            <v/>
          </cell>
          <cell r="N163" t="str">
            <v/>
          </cell>
          <cell r="R163" t="str">
            <v/>
          </cell>
          <cell r="V163" t="str">
            <v/>
          </cell>
          <cell r="Z163" t="str">
            <v/>
          </cell>
          <cell r="AD163" t="str">
            <v/>
          </cell>
          <cell r="AH163" t="str">
            <v/>
          </cell>
          <cell r="AL163" t="str">
            <v/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Nick Berger</v>
          </cell>
          <cell r="B164" t="str">
            <v>Berger</v>
          </cell>
          <cell r="C164" t="str">
            <v>Nick</v>
          </cell>
          <cell r="F164" t="str">
            <v/>
          </cell>
          <cell r="J164" t="str">
            <v/>
          </cell>
          <cell r="N164" t="str">
            <v/>
          </cell>
          <cell r="R164" t="str">
            <v/>
          </cell>
          <cell r="V164" t="str">
            <v/>
          </cell>
          <cell r="Z164" t="str">
            <v/>
          </cell>
          <cell r="AD164" t="str">
            <v/>
          </cell>
          <cell r="AH164" t="str">
            <v/>
          </cell>
          <cell r="AL164" t="str">
            <v/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George Boras</v>
          </cell>
          <cell r="B165" t="str">
            <v>Boras</v>
          </cell>
          <cell r="C165" t="str">
            <v>George</v>
          </cell>
          <cell r="F165" t="str">
            <v/>
          </cell>
          <cell r="J165" t="str">
            <v/>
          </cell>
          <cell r="N165" t="str">
            <v/>
          </cell>
          <cell r="R165" t="str">
            <v/>
          </cell>
          <cell r="V165" t="str">
            <v/>
          </cell>
          <cell r="Z165" t="str">
            <v/>
          </cell>
          <cell r="AD165" t="str">
            <v/>
          </cell>
          <cell r="AH165" t="str">
            <v/>
          </cell>
          <cell r="AL165" t="str">
            <v/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Jim Botteicher</v>
          </cell>
          <cell r="B166" t="str">
            <v>Botteicher</v>
          </cell>
          <cell r="C166" t="str">
            <v>Jim</v>
          </cell>
          <cell r="F166" t="str">
            <v/>
          </cell>
          <cell r="J166" t="str">
            <v/>
          </cell>
          <cell r="N166" t="str">
            <v/>
          </cell>
          <cell r="R166" t="str">
            <v/>
          </cell>
          <cell r="V166" t="str">
            <v/>
          </cell>
          <cell r="Z166" t="str">
            <v/>
          </cell>
          <cell r="AD166" t="str">
            <v/>
          </cell>
          <cell r="AH166" t="str">
            <v/>
          </cell>
          <cell r="AL166" t="str">
            <v/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John Boyd</v>
          </cell>
          <cell r="B167" t="str">
            <v>Boyd</v>
          </cell>
          <cell r="C167" t="str">
            <v>John</v>
          </cell>
          <cell r="F167" t="str">
            <v/>
          </cell>
          <cell r="J167" t="str">
            <v/>
          </cell>
          <cell r="N167" t="str">
            <v/>
          </cell>
          <cell r="R167" t="str">
            <v/>
          </cell>
          <cell r="V167" t="str">
            <v/>
          </cell>
          <cell r="Z167" t="str">
            <v/>
          </cell>
          <cell r="AD167" t="str">
            <v/>
          </cell>
          <cell r="AH167" t="str">
            <v/>
          </cell>
          <cell r="AL167" t="str">
            <v/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Larry Brooks</v>
          </cell>
          <cell r="B168" t="str">
            <v>Brooks</v>
          </cell>
          <cell r="C168" t="str">
            <v>Larry</v>
          </cell>
          <cell r="F168" t="str">
            <v/>
          </cell>
          <cell r="J168" t="str">
            <v/>
          </cell>
          <cell r="N168" t="str">
            <v/>
          </cell>
          <cell r="R168" t="str">
            <v/>
          </cell>
          <cell r="V168" t="str">
            <v/>
          </cell>
          <cell r="Z168" t="str">
            <v/>
          </cell>
          <cell r="AD168" t="str">
            <v/>
          </cell>
          <cell r="AH168" t="str">
            <v/>
          </cell>
          <cell r="AL168" t="str">
            <v/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Ron Bryce</v>
          </cell>
          <cell r="B169" t="str">
            <v>Bryce</v>
          </cell>
          <cell r="C169" t="str">
            <v>Ron</v>
          </cell>
          <cell r="F169" t="str">
            <v/>
          </cell>
          <cell r="J169" t="str">
            <v/>
          </cell>
          <cell r="N169" t="str">
            <v/>
          </cell>
          <cell r="R169" t="str">
            <v/>
          </cell>
          <cell r="V169" t="str">
            <v/>
          </cell>
          <cell r="Z169" t="str">
            <v/>
          </cell>
          <cell r="AD169" t="str">
            <v/>
          </cell>
          <cell r="AH169" t="str">
            <v/>
          </cell>
          <cell r="AL169" t="str">
            <v/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Brian Clark</v>
          </cell>
          <cell r="B170" t="str">
            <v>Clark</v>
          </cell>
          <cell r="C170" t="str">
            <v>Brian</v>
          </cell>
          <cell r="F170" t="str">
            <v/>
          </cell>
          <cell r="J170" t="str">
            <v/>
          </cell>
          <cell r="N170" t="str">
            <v/>
          </cell>
          <cell r="R170" t="str">
            <v/>
          </cell>
          <cell r="V170" t="str">
            <v/>
          </cell>
          <cell r="Z170" t="str">
            <v/>
          </cell>
          <cell r="AD170" t="str">
            <v/>
          </cell>
          <cell r="AH170" t="str">
            <v/>
          </cell>
          <cell r="AL170" t="str">
            <v/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David Conklin</v>
          </cell>
          <cell r="B171" t="str">
            <v>Conklin</v>
          </cell>
          <cell r="C171" t="str">
            <v>David</v>
          </cell>
          <cell r="F171" t="str">
            <v/>
          </cell>
          <cell r="J171" t="str">
            <v/>
          </cell>
          <cell r="N171" t="str">
            <v/>
          </cell>
          <cell r="R171" t="str">
            <v/>
          </cell>
          <cell r="V171" t="str">
            <v/>
          </cell>
          <cell r="Z171" t="str">
            <v/>
          </cell>
          <cell r="AD171" t="str">
            <v/>
          </cell>
          <cell r="AH171" t="str">
            <v/>
          </cell>
          <cell r="AL171" t="str">
            <v/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Greg Corbett</v>
          </cell>
          <cell r="B172" t="str">
            <v>Corbett</v>
          </cell>
          <cell r="C172" t="str">
            <v>Greg</v>
          </cell>
          <cell r="F172" t="str">
            <v/>
          </cell>
          <cell r="J172" t="str">
            <v/>
          </cell>
          <cell r="N172" t="str">
            <v/>
          </cell>
          <cell r="R172" t="str">
            <v/>
          </cell>
          <cell r="V172" t="str">
            <v/>
          </cell>
          <cell r="Z172" t="str">
            <v/>
          </cell>
          <cell r="AD172" t="str">
            <v/>
          </cell>
          <cell r="AH172" t="str">
            <v/>
          </cell>
          <cell r="AL172" t="str">
            <v/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Chris Cowman</v>
          </cell>
          <cell r="B173" t="str">
            <v>Cowman</v>
          </cell>
          <cell r="C173" t="str">
            <v>Chris</v>
          </cell>
          <cell r="F173" t="str">
            <v/>
          </cell>
          <cell r="J173" t="str">
            <v/>
          </cell>
          <cell r="N173" t="str">
            <v/>
          </cell>
          <cell r="R173" t="str">
            <v/>
          </cell>
          <cell r="V173" t="str">
            <v/>
          </cell>
          <cell r="Z173" t="str">
            <v/>
          </cell>
          <cell r="AD173" t="str">
            <v/>
          </cell>
          <cell r="AH173" t="str">
            <v/>
          </cell>
          <cell r="AL173" t="str">
            <v/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Greg Crawford</v>
          </cell>
          <cell r="B174" t="str">
            <v>Crawford</v>
          </cell>
          <cell r="C174" t="str">
            <v>Greg</v>
          </cell>
          <cell r="F174" t="str">
            <v/>
          </cell>
          <cell r="J174" t="str">
            <v/>
          </cell>
          <cell r="N174" t="str">
            <v/>
          </cell>
          <cell r="R174" t="str">
            <v/>
          </cell>
          <cell r="V174" t="str">
            <v/>
          </cell>
          <cell r="Z174" t="str">
            <v/>
          </cell>
          <cell r="AD174" t="str">
            <v/>
          </cell>
          <cell r="AH174" t="str">
            <v/>
          </cell>
          <cell r="AL174" t="str">
            <v/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Ron Cunningham</v>
          </cell>
          <cell r="B175" t="str">
            <v>Cunningham</v>
          </cell>
          <cell r="C175" t="str">
            <v>Ron</v>
          </cell>
          <cell r="F175" t="str">
            <v/>
          </cell>
          <cell r="J175" t="str">
            <v/>
          </cell>
          <cell r="N175" t="str">
            <v/>
          </cell>
          <cell r="R175" t="str">
            <v/>
          </cell>
          <cell r="V175" t="str">
            <v/>
          </cell>
          <cell r="Z175" t="str">
            <v/>
          </cell>
          <cell r="AD175" t="str">
            <v/>
          </cell>
          <cell r="AH175" t="str">
            <v/>
          </cell>
          <cell r="AL175" t="str">
            <v/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Skip Davison</v>
          </cell>
          <cell r="B176" t="str">
            <v>Davison</v>
          </cell>
          <cell r="C176" t="str">
            <v>Skip</v>
          </cell>
          <cell r="F176" t="str">
            <v/>
          </cell>
          <cell r="J176" t="str">
            <v/>
          </cell>
          <cell r="N176" t="str">
            <v/>
          </cell>
          <cell r="R176" t="str">
            <v/>
          </cell>
          <cell r="V176" t="str">
            <v/>
          </cell>
          <cell r="Z176" t="str">
            <v/>
          </cell>
          <cell r="AD176" t="str">
            <v/>
          </cell>
          <cell r="AH176" t="str">
            <v/>
          </cell>
          <cell r="AL176" t="str">
            <v/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Anthony Denale</v>
          </cell>
          <cell r="B177" t="str">
            <v>Denale</v>
          </cell>
          <cell r="C177" t="str">
            <v>Anthony</v>
          </cell>
          <cell r="F177" t="str">
            <v/>
          </cell>
          <cell r="J177" t="str">
            <v/>
          </cell>
          <cell r="N177" t="str">
            <v/>
          </cell>
          <cell r="R177" t="str">
            <v/>
          </cell>
          <cell r="V177" t="str">
            <v/>
          </cell>
          <cell r="Z177" t="str">
            <v/>
          </cell>
          <cell r="AD177" t="str">
            <v/>
          </cell>
          <cell r="AH177" t="str">
            <v/>
          </cell>
          <cell r="AL177" t="str">
            <v/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Jeff Denale</v>
          </cell>
          <cell r="B178" t="str">
            <v>Denale</v>
          </cell>
          <cell r="C178" t="str">
            <v>Jeff</v>
          </cell>
          <cell r="F178" t="str">
            <v/>
          </cell>
          <cell r="J178" t="str">
            <v/>
          </cell>
          <cell r="N178" t="str">
            <v/>
          </cell>
          <cell r="R178" t="str">
            <v/>
          </cell>
          <cell r="V178" t="str">
            <v/>
          </cell>
          <cell r="Z178" t="str">
            <v/>
          </cell>
          <cell r="AD178" t="str">
            <v/>
          </cell>
          <cell r="AH178" t="str">
            <v/>
          </cell>
          <cell r="AL178" t="str">
            <v/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Keith Denale</v>
          </cell>
          <cell r="B179" t="str">
            <v>Denale</v>
          </cell>
          <cell r="C179" t="str">
            <v>Keith</v>
          </cell>
          <cell r="F179" t="str">
            <v/>
          </cell>
          <cell r="J179" t="str">
            <v/>
          </cell>
          <cell r="N179" t="str">
            <v/>
          </cell>
          <cell r="R179" t="str">
            <v/>
          </cell>
          <cell r="V179" t="str">
            <v/>
          </cell>
          <cell r="Z179" t="str">
            <v/>
          </cell>
          <cell r="AD179" t="str">
            <v/>
          </cell>
          <cell r="AH179" t="str">
            <v/>
          </cell>
          <cell r="AL179" t="str">
            <v/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Uday Desai</v>
          </cell>
          <cell r="B180" t="str">
            <v>Desai</v>
          </cell>
          <cell r="C180" t="str">
            <v>Uday</v>
          </cell>
          <cell r="F180" t="str">
            <v/>
          </cell>
          <cell r="J180" t="str">
            <v/>
          </cell>
          <cell r="N180" t="str">
            <v/>
          </cell>
          <cell r="R180" t="str">
            <v/>
          </cell>
          <cell r="V180" t="str">
            <v/>
          </cell>
          <cell r="Z180" t="str">
            <v/>
          </cell>
          <cell r="AD180" t="str">
            <v/>
          </cell>
          <cell r="AH180" t="str">
            <v/>
          </cell>
          <cell r="AL180" t="str">
            <v/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Hilario Diaz</v>
          </cell>
          <cell r="B181" t="str">
            <v>Diaz</v>
          </cell>
          <cell r="C181" t="str">
            <v>Hilario</v>
          </cell>
          <cell r="F181" t="str">
            <v/>
          </cell>
          <cell r="J181" t="str">
            <v/>
          </cell>
          <cell r="N181" t="str">
            <v/>
          </cell>
          <cell r="R181" t="str">
            <v/>
          </cell>
          <cell r="V181" t="str">
            <v/>
          </cell>
          <cell r="Z181" t="str">
            <v/>
          </cell>
          <cell r="AD181" t="str">
            <v/>
          </cell>
          <cell r="AH181" t="str">
            <v/>
          </cell>
          <cell r="AL181" t="str">
            <v/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John Doan</v>
          </cell>
          <cell r="B182" t="str">
            <v>Doan</v>
          </cell>
          <cell r="C182" t="str">
            <v>John</v>
          </cell>
          <cell r="F182" t="str">
            <v/>
          </cell>
          <cell r="J182" t="str">
            <v/>
          </cell>
          <cell r="N182" t="str">
            <v/>
          </cell>
          <cell r="R182" t="str">
            <v/>
          </cell>
          <cell r="V182" t="str">
            <v/>
          </cell>
          <cell r="Z182" t="str">
            <v/>
          </cell>
          <cell r="AD182" t="str">
            <v/>
          </cell>
          <cell r="AH182" t="str">
            <v/>
          </cell>
          <cell r="AL182" t="str">
            <v/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Bill Donaldson</v>
          </cell>
          <cell r="B183" t="str">
            <v>Donaldson</v>
          </cell>
          <cell r="C183" t="str">
            <v>Bill</v>
          </cell>
          <cell r="F183" t="str">
            <v/>
          </cell>
          <cell r="J183" t="str">
            <v/>
          </cell>
          <cell r="N183" t="str">
            <v/>
          </cell>
          <cell r="R183" t="str">
            <v/>
          </cell>
          <cell r="V183" t="str">
            <v/>
          </cell>
          <cell r="Z183" t="str">
            <v/>
          </cell>
          <cell r="AD183" t="str">
            <v/>
          </cell>
          <cell r="AH183" t="str">
            <v/>
          </cell>
          <cell r="AL183" t="str">
            <v/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Jamie Donnely</v>
          </cell>
          <cell r="B184" t="str">
            <v>Donnely</v>
          </cell>
          <cell r="C184" t="str">
            <v>Jamie</v>
          </cell>
          <cell r="F184" t="str">
            <v/>
          </cell>
          <cell r="J184" t="str">
            <v/>
          </cell>
          <cell r="N184" t="str">
            <v/>
          </cell>
          <cell r="R184" t="str">
            <v/>
          </cell>
          <cell r="V184" t="str">
            <v/>
          </cell>
          <cell r="Z184" t="str">
            <v/>
          </cell>
          <cell r="AD184" t="str">
            <v/>
          </cell>
          <cell r="AH184" t="str">
            <v/>
          </cell>
          <cell r="AL184" t="str">
            <v/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Rob Duck</v>
          </cell>
          <cell r="B185" t="str">
            <v>Duck</v>
          </cell>
          <cell r="C185" t="str">
            <v>Rob</v>
          </cell>
          <cell r="F185" t="str">
            <v/>
          </cell>
          <cell r="J185" t="str">
            <v/>
          </cell>
          <cell r="N185" t="str">
            <v/>
          </cell>
          <cell r="R185" t="str">
            <v/>
          </cell>
          <cell r="V185" t="str">
            <v/>
          </cell>
          <cell r="Z185" t="str">
            <v/>
          </cell>
          <cell r="AD185" t="str">
            <v/>
          </cell>
          <cell r="AH185" t="str">
            <v/>
          </cell>
          <cell r="AL185" t="str">
            <v/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Ron Duck</v>
          </cell>
          <cell r="B186" t="str">
            <v>Duck</v>
          </cell>
          <cell r="C186" t="str">
            <v>Ron</v>
          </cell>
          <cell r="F186" t="str">
            <v/>
          </cell>
          <cell r="J186" t="str">
            <v/>
          </cell>
          <cell r="N186" t="str">
            <v/>
          </cell>
          <cell r="R186" t="str">
            <v/>
          </cell>
          <cell r="V186" t="str">
            <v/>
          </cell>
          <cell r="Z186" t="str">
            <v/>
          </cell>
          <cell r="AD186" t="str">
            <v/>
          </cell>
          <cell r="AH186" t="str">
            <v/>
          </cell>
          <cell r="AL186" t="str">
            <v/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Steve Dudek</v>
          </cell>
          <cell r="B187" t="str">
            <v>Dudek</v>
          </cell>
          <cell r="C187" t="str">
            <v>Steve</v>
          </cell>
          <cell r="F187" t="str">
            <v/>
          </cell>
          <cell r="J187" t="str">
            <v/>
          </cell>
          <cell r="N187" t="str">
            <v/>
          </cell>
          <cell r="R187" t="str">
            <v/>
          </cell>
          <cell r="V187" t="str">
            <v/>
          </cell>
          <cell r="Z187" t="str">
            <v/>
          </cell>
          <cell r="AD187" t="str">
            <v/>
          </cell>
          <cell r="AH187" t="str">
            <v/>
          </cell>
          <cell r="AL187" t="str">
            <v/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Edmund Ebeid</v>
          </cell>
          <cell r="B188" t="str">
            <v>Ebeid</v>
          </cell>
          <cell r="C188" t="str">
            <v>Edmund</v>
          </cell>
          <cell r="F188" t="str">
            <v/>
          </cell>
          <cell r="J188" t="str">
            <v/>
          </cell>
          <cell r="N188" t="str">
            <v/>
          </cell>
          <cell r="R188" t="str">
            <v/>
          </cell>
          <cell r="V188" t="str">
            <v/>
          </cell>
          <cell r="Z188" t="str">
            <v/>
          </cell>
          <cell r="AD188" t="str">
            <v/>
          </cell>
          <cell r="AH188" t="str">
            <v/>
          </cell>
          <cell r="AL188" t="str">
            <v/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Roy Edwards</v>
          </cell>
          <cell r="B189" t="str">
            <v>Edwards</v>
          </cell>
          <cell r="C189" t="str">
            <v>Roy</v>
          </cell>
          <cell r="F189" t="str">
            <v/>
          </cell>
          <cell r="J189" t="str">
            <v/>
          </cell>
          <cell r="N189" t="str">
            <v/>
          </cell>
          <cell r="R189" t="str">
            <v/>
          </cell>
          <cell r="V189" t="str">
            <v/>
          </cell>
          <cell r="Z189" t="str">
            <v/>
          </cell>
          <cell r="AD189" t="str">
            <v/>
          </cell>
          <cell r="AH189" t="str">
            <v/>
          </cell>
          <cell r="AL189" t="str">
            <v/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Bob Edwards</v>
          </cell>
          <cell r="B190" t="str">
            <v>Edwards</v>
          </cell>
          <cell r="C190" t="str">
            <v>Bob</v>
          </cell>
          <cell r="F190" t="str">
            <v/>
          </cell>
          <cell r="J190" t="str">
            <v/>
          </cell>
          <cell r="N190" t="str">
            <v/>
          </cell>
          <cell r="R190" t="str">
            <v/>
          </cell>
          <cell r="V190" t="str">
            <v/>
          </cell>
          <cell r="Z190" t="str">
            <v/>
          </cell>
          <cell r="AD190" t="str">
            <v/>
          </cell>
          <cell r="AH190" t="str">
            <v/>
          </cell>
          <cell r="AL190" t="str">
            <v/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Mike Eiselt</v>
          </cell>
          <cell r="B191" t="str">
            <v>Eiselt</v>
          </cell>
          <cell r="C191" t="str">
            <v>Mike</v>
          </cell>
          <cell r="F191" t="str">
            <v/>
          </cell>
          <cell r="J191" t="str">
            <v/>
          </cell>
          <cell r="N191" t="str">
            <v/>
          </cell>
          <cell r="R191" t="str">
            <v/>
          </cell>
          <cell r="V191" t="str">
            <v/>
          </cell>
          <cell r="Z191" t="str">
            <v/>
          </cell>
          <cell r="AD191" t="str">
            <v/>
          </cell>
          <cell r="AH191" t="str">
            <v/>
          </cell>
          <cell r="AL191" t="str">
            <v/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James Esaw</v>
          </cell>
          <cell r="B192" t="str">
            <v>Esaw</v>
          </cell>
          <cell r="C192" t="str">
            <v>James</v>
          </cell>
          <cell r="F192" t="str">
            <v/>
          </cell>
          <cell r="J192" t="str">
            <v/>
          </cell>
          <cell r="N192" t="str">
            <v/>
          </cell>
          <cell r="R192" t="str">
            <v/>
          </cell>
          <cell r="V192" t="str">
            <v/>
          </cell>
          <cell r="Z192" t="str">
            <v/>
          </cell>
          <cell r="AD192" t="str">
            <v/>
          </cell>
          <cell r="AH192" t="str">
            <v/>
          </cell>
          <cell r="AL192" t="str">
            <v/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Steve Ferguson</v>
          </cell>
          <cell r="B193" t="str">
            <v>Ferguson</v>
          </cell>
          <cell r="C193" t="str">
            <v>Steve</v>
          </cell>
          <cell r="F193" t="str">
            <v/>
          </cell>
          <cell r="J193" t="str">
            <v/>
          </cell>
          <cell r="N193" t="str">
            <v/>
          </cell>
          <cell r="R193" t="str">
            <v/>
          </cell>
          <cell r="V193" t="str">
            <v/>
          </cell>
          <cell r="Z193" t="str">
            <v/>
          </cell>
          <cell r="AD193" t="str">
            <v/>
          </cell>
          <cell r="AH193" t="str">
            <v/>
          </cell>
          <cell r="AL193" t="str">
            <v/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David Flessas</v>
          </cell>
          <cell r="B194" t="str">
            <v>Flessas</v>
          </cell>
          <cell r="C194" t="str">
            <v>David</v>
          </cell>
          <cell r="F194" t="str">
            <v/>
          </cell>
          <cell r="J194" t="str">
            <v/>
          </cell>
          <cell r="N194" t="str">
            <v/>
          </cell>
          <cell r="R194" t="str">
            <v/>
          </cell>
          <cell r="V194" t="str">
            <v/>
          </cell>
          <cell r="Z194" t="str">
            <v/>
          </cell>
          <cell r="AD194" t="str">
            <v/>
          </cell>
          <cell r="AH194" t="str">
            <v/>
          </cell>
          <cell r="AL194" t="str">
            <v/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Frank Forbes</v>
          </cell>
          <cell r="B195" t="str">
            <v>Forbes</v>
          </cell>
          <cell r="C195" t="str">
            <v>Frank</v>
          </cell>
          <cell r="F195" t="str">
            <v/>
          </cell>
          <cell r="J195" t="str">
            <v/>
          </cell>
          <cell r="N195" t="str">
            <v/>
          </cell>
          <cell r="R195" t="str">
            <v/>
          </cell>
          <cell r="V195" t="str">
            <v/>
          </cell>
          <cell r="Z195" t="str">
            <v/>
          </cell>
          <cell r="AD195" t="str">
            <v/>
          </cell>
          <cell r="AH195" t="str">
            <v/>
          </cell>
          <cell r="AL195" t="str">
            <v/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Jed Fotchman</v>
          </cell>
          <cell r="B196" t="str">
            <v>Fotchman</v>
          </cell>
          <cell r="C196" t="str">
            <v>Jed</v>
          </cell>
          <cell r="F196" t="str">
            <v/>
          </cell>
          <cell r="J196" t="str">
            <v/>
          </cell>
          <cell r="N196" t="str">
            <v/>
          </cell>
          <cell r="R196" t="str">
            <v/>
          </cell>
          <cell r="V196" t="str">
            <v/>
          </cell>
          <cell r="Z196" t="str">
            <v/>
          </cell>
          <cell r="AD196" t="str">
            <v/>
          </cell>
          <cell r="AH196" t="str">
            <v/>
          </cell>
          <cell r="AL196" t="str">
            <v/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Les Fraim</v>
          </cell>
          <cell r="B197" t="str">
            <v>Fraim</v>
          </cell>
          <cell r="C197" t="str">
            <v>Les</v>
          </cell>
          <cell r="F197" t="str">
            <v/>
          </cell>
          <cell r="J197" t="str">
            <v/>
          </cell>
          <cell r="N197" t="str">
            <v/>
          </cell>
          <cell r="R197" t="str">
            <v/>
          </cell>
          <cell r="V197" t="str">
            <v/>
          </cell>
          <cell r="Z197" t="str">
            <v/>
          </cell>
          <cell r="AD197" t="str">
            <v/>
          </cell>
          <cell r="AH197" t="str">
            <v/>
          </cell>
          <cell r="AL197" t="str">
            <v/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Dave Frazier</v>
          </cell>
          <cell r="B198" t="str">
            <v>Frazier</v>
          </cell>
          <cell r="C198" t="str">
            <v>Dave</v>
          </cell>
          <cell r="F198" t="str">
            <v/>
          </cell>
          <cell r="J198" t="str">
            <v/>
          </cell>
          <cell r="N198" t="str">
            <v/>
          </cell>
          <cell r="R198" t="str">
            <v/>
          </cell>
          <cell r="V198" t="str">
            <v/>
          </cell>
          <cell r="Z198" t="str">
            <v/>
          </cell>
          <cell r="AD198" t="str">
            <v/>
          </cell>
          <cell r="AH198" t="str">
            <v/>
          </cell>
          <cell r="AL198" t="str">
            <v/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Barry Frise</v>
          </cell>
          <cell r="B199" t="str">
            <v>Frise</v>
          </cell>
          <cell r="C199" t="str">
            <v>Barry</v>
          </cell>
          <cell r="F199" t="str">
            <v/>
          </cell>
          <cell r="J199" t="str">
            <v/>
          </cell>
          <cell r="N199" t="str">
            <v/>
          </cell>
          <cell r="R199" t="str">
            <v/>
          </cell>
          <cell r="V199" t="str">
            <v/>
          </cell>
          <cell r="Z199" t="str">
            <v/>
          </cell>
          <cell r="AD199" t="str">
            <v/>
          </cell>
          <cell r="AH199" t="str">
            <v/>
          </cell>
          <cell r="AL199" t="str">
            <v/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Will Frix</v>
          </cell>
          <cell r="B200" t="str">
            <v>Frix</v>
          </cell>
          <cell r="C200" t="str">
            <v>Will</v>
          </cell>
          <cell r="F200" t="str">
            <v/>
          </cell>
          <cell r="J200" t="str">
            <v/>
          </cell>
          <cell r="N200" t="str">
            <v/>
          </cell>
          <cell r="R200" t="str">
            <v/>
          </cell>
          <cell r="V200" t="str">
            <v/>
          </cell>
          <cell r="Z200" t="str">
            <v/>
          </cell>
          <cell r="AD200" t="str">
            <v/>
          </cell>
          <cell r="AH200" t="str">
            <v/>
          </cell>
          <cell r="AL200" t="str">
            <v/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Steve Gertenbach</v>
          </cell>
          <cell r="B201" t="str">
            <v>Gertenbach</v>
          </cell>
          <cell r="C201" t="str">
            <v>Steve</v>
          </cell>
          <cell r="F201" t="str">
            <v/>
          </cell>
          <cell r="J201" t="str">
            <v/>
          </cell>
          <cell r="N201" t="str">
            <v/>
          </cell>
          <cell r="R201" t="str">
            <v/>
          </cell>
          <cell r="V201" t="str">
            <v/>
          </cell>
          <cell r="Z201" t="str">
            <v/>
          </cell>
          <cell r="AD201" t="str">
            <v/>
          </cell>
          <cell r="AH201" t="str">
            <v/>
          </cell>
          <cell r="AL201" t="str">
            <v/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Antonio Gutierrez</v>
          </cell>
          <cell r="B202" t="str">
            <v>Gutierrez</v>
          </cell>
          <cell r="C202" t="str">
            <v>Antonio</v>
          </cell>
          <cell r="F202" t="str">
            <v/>
          </cell>
          <cell r="J202" t="str">
            <v/>
          </cell>
          <cell r="N202" t="str">
            <v/>
          </cell>
          <cell r="R202" t="str">
            <v/>
          </cell>
          <cell r="V202" t="str">
            <v/>
          </cell>
          <cell r="Z202" t="str">
            <v/>
          </cell>
          <cell r="AD202" t="str">
            <v/>
          </cell>
          <cell r="AH202" t="str">
            <v/>
          </cell>
          <cell r="AL202" t="str">
            <v/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Ron Hall</v>
          </cell>
          <cell r="B203" t="str">
            <v>Hall</v>
          </cell>
          <cell r="C203" t="str">
            <v>Ron</v>
          </cell>
          <cell r="F203" t="str">
            <v/>
          </cell>
          <cell r="J203" t="str">
            <v/>
          </cell>
          <cell r="N203" t="str">
            <v/>
          </cell>
          <cell r="R203" t="str">
            <v/>
          </cell>
          <cell r="V203" t="str">
            <v/>
          </cell>
          <cell r="Z203" t="str">
            <v/>
          </cell>
          <cell r="AD203" t="str">
            <v/>
          </cell>
          <cell r="AH203" t="str">
            <v/>
          </cell>
          <cell r="AL203" t="str">
            <v/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Charles Han</v>
          </cell>
          <cell r="B204" t="str">
            <v>Han</v>
          </cell>
          <cell r="C204" t="str">
            <v>Charles</v>
          </cell>
          <cell r="F204" t="str">
            <v/>
          </cell>
          <cell r="J204" t="str">
            <v/>
          </cell>
          <cell r="N204" t="str">
            <v/>
          </cell>
          <cell r="R204" t="str">
            <v/>
          </cell>
          <cell r="V204" t="str">
            <v/>
          </cell>
          <cell r="Z204" t="str">
            <v/>
          </cell>
          <cell r="AD204" t="str">
            <v/>
          </cell>
          <cell r="AH204" t="str">
            <v/>
          </cell>
          <cell r="AL204" t="str">
            <v/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Jeff Henry</v>
          </cell>
          <cell r="B205" t="str">
            <v>Henry</v>
          </cell>
          <cell r="C205" t="str">
            <v>Jeff</v>
          </cell>
          <cell r="F205" t="str">
            <v/>
          </cell>
          <cell r="J205" t="str">
            <v/>
          </cell>
          <cell r="N205" t="str">
            <v/>
          </cell>
          <cell r="R205" t="str">
            <v/>
          </cell>
          <cell r="V205" t="str">
            <v/>
          </cell>
          <cell r="Z205" t="str">
            <v/>
          </cell>
          <cell r="AD205" t="str">
            <v/>
          </cell>
          <cell r="AH205" t="str">
            <v/>
          </cell>
          <cell r="AL205" t="str">
            <v/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Brian Hickey</v>
          </cell>
          <cell r="B206" t="str">
            <v>Hickey</v>
          </cell>
          <cell r="C206" t="str">
            <v>Brian</v>
          </cell>
          <cell r="F206" t="str">
            <v/>
          </cell>
          <cell r="J206" t="str">
            <v/>
          </cell>
          <cell r="N206" t="str">
            <v/>
          </cell>
          <cell r="R206" t="str">
            <v/>
          </cell>
          <cell r="V206" t="str">
            <v/>
          </cell>
          <cell r="Z206" t="str">
            <v/>
          </cell>
          <cell r="AD206" t="str">
            <v/>
          </cell>
          <cell r="AH206" t="str">
            <v/>
          </cell>
          <cell r="AL206" t="str">
            <v/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Jim Huff</v>
          </cell>
          <cell r="B207" t="str">
            <v>Huff</v>
          </cell>
          <cell r="C207" t="str">
            <v>Jim</v>
          </cell>
          <cell r="F207" t="str">
            <v/>
          </cell>
          <cell r="J207" t="str">
            <v/>
          </cell>
          <cell r="N207" t="str">
            <v/>
          </cell>
          <cell r="R207" t="str">
            <v/>
          </cell>
          <cell r="V207" t="str">
            <v/>
          </cell>
          <cell r="Z207" t="str">
            <v/>
          </cell>
          <cell r="AD207" t="str">
            <v/>
          </cell>
          <cell r="AH207" t="str">
            <v/>
          </cell>
          <cell r="AL207" t="str">
            <v/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Chris Hughes</v>
          </cell>
          <cell r="B208" t="str">
            <v>Hughes</v>
          </cell>
          <cell r="C208" t="str">
            <v>Chris</v>
          </cell>
          <cell r="F208" t="str">
            <v/>
          </cell>
          <cell r="J208" t="str">
            <v/>
          </cell>
          <cell r="N208" t="str">
            <v/>
          </cell>
          <cell r="R208" t="str">
            <v/>
          </cell>
          <cell r="V208" t="str">
            <v/>
          </cell>
          <cell r="Z208" t="str">
            <v/>
          </cell>
          <cell r="AD208" t="str">
            <v/>
          </cell>
          <cell r="AH208" t="str">
            <v/>
          </cell>
          <cell r="AL208" t="str">
            <v/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Michael Hunter</v>
          </cell>
          <cell r="B209" t="str">
            <v>Hunter</v>
          </cell>
          <cell r="C209" t="str">
            <v>Michael</v>
          </cell>
          <cell r="F209" t="str">
            <v/>
          </cell>
          <cell r="J209" t="str">
            <v/>
          </cell>
          <cell r="N209" t="str">
            <v/>
          </cell>
          <cell r="R209" t="str">
            <v/>
          </cell>
          <cell r="V209" t="str">
            <v/>
          </cell>
          <cell r="Z209" t="str">
            <v/>
          </cell>
          <cell r="AD209" t="str">
            <v/>
          </cell>
          <cell r="AH209" t="str">
            <v/>
          </cell>
          <cell r="AL209" t="str">
            <v/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Chip Ikwild</v>
          </cell>
          <cell r="B210" t="str">
            <v>Ikwild</v>
          </cell>
          <cell r="C210" t="str">
            <v>Chip</v>
          </cell>
          <cell r="F210" t="str">
            <v/>
          </cell>
          <cell r="J210" t="str">
            <v/>
          </cell>
          <cell r="N210" t="str">
            <v/>
          </cell>
          <cell r="R210" t="str">
            <v/>
          </cell>
          <cell r="V210" t="str">
            <v/>
          </cell>
          <cell r="Z210" t="str">
            <v/>
          </cell>
          <cell r="AD210" t="str">
            <v/>
          </cell>
          <cell r="AH210" t="str">
            <v/>
          </cell>
          <cell r="AL210" t="str">
            <v/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Gerry Jackson</v>
          </cell>
          <cell r="B211" t="str">
            <v>Jackson</v>
          </cell>
          <cell r="C211" t="str">
            <v>Gerry</v>
          </cell>
          <cell r="F211" t="str">
            <v/>
          </cell>
          <cell r="J211" t="str">
            <v/>
          </cell>
          <cell r="N211" t="str">
            <v/>
          </cell>
          <cell r="R211" t="str">
            <v/>
          </cell>
          <cell r="V211" t="str">
            <v/>
          </cell>
          <cell r="Z211" t="str">
            <v/>
          </cell>
          <cell r="AD211" t="str">
            <v/>
          </cell>
          <cell r="AH211" t="str">
            <v/>
          </cell>
          <cell r="AL211" t="str">
            <v/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Roger Jones</v>
          </cell>
          <cell r="B212" t="str">
            <v>Jones</v>
          </cell>
          <cell r="C212" t="str">
            <v>Roger</v>
          </cell>
          <cell r="F212" t="str">
            <v/>
          </cell>
          <cell r="J212" t="str">
            <v/>
          </cell>
          <cell r="N212" t="str">
            <v/>
          </cell>
          <cell r="R212" t="str">
            <v/>
          </cell>
          <cell r="V212" t="str">
            <v/>
          </cell>
          <cell r="Z212" t="str">
            <v/>
          </cell>
          <cell r="AD212" t="str">
            <v/>
          </cell>
          <cell r="AH212" t="str">
            <v/>
          </cell>
          <cell r="AL212" t="str">
            <v/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Rajeev Joshi</v>
          </cell>
          <cell r="B213" t="str">
            <v>Joshi</v>
          </cell>
          <cell r="C213" t="str">
            <v>Rajeev</v>
          </cell>
          <cell r="F213" t="str">
            <v/>
          </cell>
          <cell r="J213" t="str">
            <v/>
          </cell>
          <cell r="N213" t="str">
            <v/>
          </cell>
          <cell r="R213" t="str">
            <v/>
          </cell>
          <cell r="V213" t="str">
            <v/>
          </cell>
          <cell r="Z213" t="str">
            <v/>
          </cell>
          <cell r="AD213" t="str">
            <v/>
          </cell>
          <cell r="AH213" t="str">
            <v/>
          </cell>
          <cell r="AL213" t="str">
            <v/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Bob Judd</v>
          </cell>
          <cell r="B214" t="str">
            <v>Judd</v>
          </cell>
          <cell r="C214" t="str">
            <v>Bob</v>
          </cell>
          <cell r="F214" t="str">
            <v/>
          </cell>
          <cell r="J214" t="str">
            <v/>
          </cell>
          <cell r="N214" t="str">
            <v/>
          </cell>
          <cell r="R214" t="str">
            <v/>
          </cell>
          <cell r="V214" t="str">
            <v/>
          </cell>
          <cell r="Z214" t="str">
            <v/>
          </cell>
          <cell r="AD214" t="str">
            <v/>
          </cell>
          <cell r="AH214" t="str">
            <v/>
          </cell>
          <cell r="AL214" t="str">
            <v/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Bruce Kane</v>
          </cell>
          <cell r="B215" t="str">
            <v>Kane</v>
          </cell>
          <cell r="C215" t="str">
            <v>Bruce</v>
          </cell>
          <cell r="F215" t="str">
            <v/>
          </cell>
          <cell r="J215" t="str">
            <v/>
          </cell>
          <cell r="N215" t="str">
            <v/>
          </cell>
          <cell r="R215" t="str">
            <v/>
          </cell>
          <cell r="V215" t="str">
            <v/>
          </cell>
          <cell r="Z215" t="str">
            <v/>
          </cell>
          <cell r="AD215" t="str">
            <v/>
          </cell>
          <cell r="AH215" t="str">
            <v/>
          </cell>
          <cell r="AL215" t="str">
            <v/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Adam Kennedy</v>
          </cell>
          <cell r="B216" t="str">
            <v>Kennedy</v>
          </cell>
          <cell r="C216" t="str">
            <v>Adam</v>
          </cell>
          <cell r="F216" t="str">
            <v/>
          </cell>
          <cell r="J216" t="str">
            <v/>
          </cell>
          <cell r="N216" t="str">
            <v/>
          </cell>
          <cell r="R216" t="str">
            <v/>
          </cell>
          <cell r="V216" t="str">
            <v/>
          </cell>
          <cell r="Z216" t="str">
            <v/>
          </cell>
          <cell r="AD216" t="str">
            <v/>
          </cell>
          <cell r="AH216" t="str">
            <v/>
          </cell>
          <cell r="AL216" t="str">
            <v/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Eric Kenneweg</v>
          </cell>
          <cell r="B217" t="str">
            <v>Kenneweg</v>
          </cell>
          <cell r="C217" t="str">
            <v>Eric</v>
          </cell>
          <cell r="F217" t="str">
            <v/>
          </cell>
          <cell r="J217" t="str">
            <v/>
          </cell>
          <cell r="N217" t="str">
            <v/>
          </cell>
          <cell r="R217" t="str">
            <v/>
          </cell>
          <cell r="V217" t="str">
            <v/>
          </cell>
          <cell r="Z217" t="str">
            <v/>
          </cell>
          <cell r="AD217" t="str">
            <v/>
          </cell>
          <cell r="AH217" t="str">
            <v/>
          </cell>
          <cell r="AL217" t="str">
            <v/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Blaine Keyser</v>
          </cell>
          <cell r="B218" t="str">
            <v>Keyser</v>
          </cell>
          <cell r="C218" t="str">
            <v>Blaine</v>
          </cell>
          <cell r="F218" t="str">
            <v/>
          </cell>
          <cell r="J218" t="str">
            <v/>
          </cell>
          <cell r="N218" t="str">
            <v/>
          </cell>
          <cell r="R218" t="str">
            <v/>
          </cell>
          <cell r="V218" t="str">
            <v/>
          </cell>
          <cell r="Z218" t="str">
            <v/>
          </cell>
          <cell r="AD218" t="str">
            <v/>
          </cell>
          <cell r="AH218" t="str">
            <v/>
          </cell>
          <cell r="AL218" t="str">
            <v/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Don Kidwell</v>
          </cell>
          <cell r="B219" t="str">
            <v>Kidwell</v>
          </cell>
          <cell r="C219" t="str">
            <v>Don</v>
          </cell>
          <cell r="F219" t="str">
            <v/>
          </cell>
          <cell r="J219" t="str">
            <v/>
          </cell>
          <cell r="N219" t="str">
            <v/>
          </cell>
          <cell r="R219" t="str">
            <v/>
          </cell>
          <cell r="V219" t="str">
            <v/>
          </cell>
          <cell r="Z219" t="str">
            <v/>
          </cell>
          <cell r="AD219" t="str">
            <v/>
          </cell>
          <cell r="AH219" t="str">
            <v/>
          </cell>
          <cell r="AL219" t="str">
            <v/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Mike Kim</v>
          </cell>
          <cell r="B220" t="str">
            <v>Kim</v>
          </cell>
          <cell r="C220" t="str">
            <v>Mike</v>
          </cell>
          <cell r="F220" t="str">
            <v/>
          </cell>
          <cell r="J220" t="str">
            <v/>
          </cell>
          <cell r="N220" t="str">
            <v/>
          </cell>
          <cell r="R220" t="str">
            <v/>
          </cell>
          <cell r="V220" t="str">
            <v/>
          </cell>
          <cell r="Z220" t="str">
            <v/>
          </cell>
          <cell r="AD220" t="str">
            <v/>
          </cell>
          <cell r="AH220" t="str">
            <v/>
          </cell>
          <cell r="AL220" t="str">
            <v/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Glenn Krauser</v>
          </cell>
          <cell r="B221" t="str">
            <v>Krauser</v>
          </cell>
          <cell r="C221" t="str">
            <v>Glenn</v>
          </cell>
          <cell r="F221" t="str">
            <v/>
          </cell>
          <cell r="J221" t="str">
            <v/>
          </cell>
          <cell r="N221" t="str">
            <v/>
          </cell>
          <cell r="R221" t="str">
            <v/>
          </cell>
          <cell r="V221" t="str">
            <v/>
          </cell>
          <cell r="Z221" t="str">
            <v/>
          </cell>
          <cell r="AD221" t="str">
            <v/>
          </cell>
          <cell r="AH221" t="str">
            <v/>
          </cell>
          <cell r="AL221" t="str">
            <v/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Don Lehr</v>
          </cell>
          <cell r="B222" t="str">
            <v>Lehr</v>
          </cell>
          <cell r="C222" t="str">
            <v>Don</v>
          </cell>
          <cell r="F222" t="str">
            <v/>
          </cell>
          <cell r="J222" t="str">
            <v/>
          </cell>
          <cell r="N222" t="str">
            <v/>
          </cell>
          <cell r="R222" t="str">
            <v/>
          </cell>
          <cell r="V222" t="str">
            <v/>
          </cell>
          <cell r="Z222" t="str">
            <v/>
          </cell>
          <cell r="AD222" t="str">
            <v/>
          </cell>
          <cell r="AH222" t="str">
            <v/>
          </cell>
          <cell r="AL222" t="str">
            <v/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Joe Lewis</v>
          </cell>
          <cell r="B223" t="str">
            <v>Lewis</v>
          </cell>
          <cell r="C223" t="str">
            <v>Joe</v>
          </cell>
          <cell r="F223" t="str">
            <v/>
          </cell>
          <cell r="J223" t="str">
            <v/>
          </cell>
          <cell r="N223" t="str">
            <v/>
          </cell>
          <cell r="R223" t="str">
            <v/>
          </cell>
          <cell r="V223" t="str">
            <v/>
          </cell>
          <cell r="Z223" t="str">
            <v/>
          </cell>
          <cell r="AD223" t="str">
            <v/>
          </cell>
          <cell r="AH223" t="str">
            <v/>
          </cell>
          <cell r="AL223" t="str">
            <v/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Mark Lubeley</v>
          </cell>
          <cell r="B224" t="str">
            <v>Lubeley</v>
          </cell>
          <cell r="C224" t="str">
            <v>Mark</v>
          </cell>
          <cell r="F224" t="str">
            <v/>
          </cell>
          <cell r="J224" t="str">
            <v/>
          </cell>
          <cell r="N224" t="str">
            <v/>
          </cell>
          <cell r="R224" t="str">
            <v/>
          </cell>
          <cell r="V224" t="str">
            <v/>
          </cell>
          <cell r="Z224" t="str">
            <v/>
          </cell>
          <cell r="AD224" t="str">
            <v/>
          </cell>
          <cell r="AH224" t="str">
            <v/>
          </cell>
          <cell r="AL224" t="str">
            <v/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Keith Ludeman</v>
          </cell>
          <cell r="B225" t="str">
            <v>Ludeman</v>
          </cell>
          <cell r="C225" t="str">
            <v>Keith</v>
          </cell>
          <cell r="F225" t="str">
            <v/>
          </cell>
          <cell r="J225" t="str">
            <v/>
          </cell>
          <cell r="N225" t="str">
            <v/>
          </cell>
          <cell r="R225" t="str">
            <v/>
          </cell>
          <cell r="V225" t="str">
            <v/>
          </cell>
          <cell r="Z225" t="str">
            <v/>
          </cell>
          <cell r="AD225" t="str">
            <v/>
          </cell>
          <cell r="AH225" t="str">
            <v/>
          </cell>
          <cell r="AL225" t="str">
            <v/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Keith Ludeman</v>
          </cell>
          <cell r="B226" t="str">
            <v>Ludeman</v>
          </cell>
          <cell r="C226" t="str">
            <v>Keith</v>
          </cell>
          <cell r="F226" t="str">
            <v/>
          </cell>
          <cell r="J226" t="str">
            <v/>
          </cell>
          <cell r="N226" t="str">
            <v/>
          </cell>
          <cell r="R226" t="str">
            <v/>
          </cell>
          <cell r="V226" t="str">
            <v/>
          </cell>
          <cell r="Z226" t="str">
            <v/>
          </cell>
          <cell r="AD226" t="str">
            <v/>
          </cell>
          <cell r="AH226" t="str">
            <v/>
          </cell>
          <cell r="AL226" t="str">
            <v/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David MacGillivray</v>
          </cell>
          <cell r="B227" t="str">
            <v>MacGillivray</v>
          </cell>
          <cell r="C227" t="str">
            <v>David</v>
          </cell>
          <cell r="F227" t="str">
            <v/>
          </cell>
          <cell r="J227" t="str">
            <v/>
          </cell>
          <cell r="N227" t="str">
            <v/>
          </cell>
          <cell r="R227" t="str">
            <v/>
          </cell>
          <cell r="V227" t="str">
            <v/>
          </cell>
          <cell r="Z227" t="str">
            <v/>
          </cell>
          <cell r="AD227" t="str">
            <v/>
          </cell>
          <cell r="AH227" t="str">
            <v/>
          </cell>
          <cell r="AL227" t="str">
            <v/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Ben Mannino</v>
          </cell>
          <cell r="B228" t="str">
            <v>Mannino</v>
          </cell>
          <cell r="C228" t="str">
            <v>Ben</v>
          </cell>
          <cell r="F228" t="str">
            <v/>
          </cell>
          <cell r="J228" t="str">
            <v/>
          </cell>
          <cell r="N228" t="str">
            <v/>
          </cell>
          <cell r="R228" t="str">
            <v/>
          </cell>
          <cell r="V228" t="str">
            <v/>
          </cell>
          <cell r="Z228" t="str">
            <v/>
          </cell>
          <cell r="AD228" t="str">
            <v/>
          </cell>
          <cell r="AH228" t="str">
            <v/>
          </cell>
          <cell r="AL228" t="str">
            <v/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Scott Marshall</v>
          </cell>
          <cell r="B229" t="str">
            <v>Marshall</v>
          </cell>
          <cell r="C229" t="str">
            <v>Scott</v>
          </cell>
          <cell r="F229" t="str">
            <v/>
          </cell>
          <cell r="J229" t="str">
            <v/>
          </cell>
          <cell r="N229" t="str">
            <v/>
          </cell>
          <cell r="R229" t="str">
            <v/>
          </cell>
          <cell r="V229" t="str">
            <v/>
          </cell>
          <cell r="Z229" t="str">
            <v/>
          </cell>
          <cell r="AD229" t="str">
            <v/>
          </cell>
          <cell r="AH229" t="str">
            <v/>
          </cell>
          <cell r="AL229" t="str">
            <v/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Joe Martz</v>
          </cell>
          <cell r="B230" t="str">
            <v>Martz</v>
          </cell>
          <cell r="C230" t="str">
            <v>Joe</v>
          </cell>
          <cell r="F230" t="str">
            <v/>
          </cell>
          <cell r="J230" t="str">
            <v/>
          </cell>
          <cell r="N230" t="str">
            <v/>
          </cell>
          <cell r="R230" t="str">
            <v/>
          </cell>
          <cell r="V230" t="str">
            <v/>
          </cell>
          <cell r="Z230" t="str">
            <v/>
          </cell>
          <cell r="AD230" t="str">
            <v/>
          </cell>
          <cell r="AH230" t="str">
            <v/>
          </cell>
          <cell r="AL230" t="str">
            <v/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Mickey McGarity</v>
          </cell>
          <cell r="B231" t="str">
            <v>McGarity</v>
          </cell>
          <cell r="C231" t="str">
            <v>Mickey</v>
          </cell>
          <cell r="F231" t="str">
            <v/>
          </cell>
          <cell r="J231" t="str">
            <v/>
          </cell>
          <cell r="N231" t="str">
            <v/>
          </cell>
          <cell r="R231" t="str">
            <v/>
          </cell>
          <cell r="V231" t="str">
            <v/>
          </cell>
          <cell r="Z231" t="str">
            <v/>
          </cell>
          <cell r="AD231" t="str">
            <v/>
          </cell>
          <cell r="AH231" t="str">
            <v/>
          </cell>
          <cell r="AL231" t="str">
            <v/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Orlando Meneses</v>
          </cell>
          <cell r="B232" t="str">
            <v>Meneses</v>
          </cell>
          <cell r="C232" t="str">
            <v>Orlando</v>
          </cell>
          <cell r="F232" t="str">
            <v/>
          </cell>
          <cell r="J232" t="str">
            <v/>
          </cell>
          <cell r="N232" t="str">
            <v/>
          </cell>
          <cell r="R232" t="str">
            <v/>
          </cell>
          <cell r="V232" t="str">
            <v/>
          </cell>
          <cell r="Z232" t="str">
            <v/>
          </cell>
          <cell r="AD232" t="str">
            <v/>
          </cell>
          <cell r="AH232" t="str">
            <v/>
          </cell>
          <cell r="AL232" t="str">
            <v/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Mark Miller</v>
          </cell>
          <cell r="B233" t="str">
            <v>Miller</v>
          </cell>
          <cell r="C233" t="str">
            <v>Mark</v>
          </cell>
          <cell r="F233" t="str">
            <v/>
          </cell>
          <cell r="J233" t="str">
            <v/>
          </cell>
          <cell r="N233" t="str">
            <v/>
          </cell>
          <cell r="R233" t="str">
            <v/>
          </cell>
          <cell r="V233" t="str">
            <v/>
          </cell>
          <cell r="Z233" t="str">
            <v/>
          </cell>
          <cell r="AD233" t="str">
            <v/>
          </cell>
          <cell r="AH233" t="str">
            <v/>
          </cell>
          <cell r="AL233" t="str">
            <v/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Michael Moody</v>
          </cell>
          <cell r="B234" t="str">
            <v>Moody</v>
          </cell>
          <cell r="C234" t="str">
            <v>Michael</v>
          </cell>
          <cell r="F234" t="str">
            <v/>
          </cell>
          <cell r="J234" t="str">
            <v/>
          </cell>
          <cell r="N234" t="str">
            <v/>
          </cell>
          <cell r="R234" t="str">
            <v/>
          </cell>
          <cell r="V234" t="str">
            <v/>
          </cell>
          <cell r="Z234" t="str">
            <v/>
          </cell>
          <cell r="AD234" t="str">
            <v/>
          </cell>
          <cell r="AH234" t="str">
            <v/>
          </cell>
          <cell r="AL234" t="str">
            <v/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Jamie Moreno</v>
          </cell>
          <cell r="B235" t="str">
            <v>Moreno</v>
          </cell>
          <cell r="C235" t="str">
            <v>Jamie</v>
          </cell>
          <cell r="F235" t="str">
            <v/>
          </cell>
          <cell r="J235" t="str">
            <v/>
          </cell>
          <cell r="N235" t="str">
            <v/>
          </cell>
          <cell r="R235" t="str">
            <v/>
          </cell>
          <cell r="V235" t="str">
            <v/>
          </cell>
          <cell r="Z235" t="str">
            <v/>
          </cell>
          <cell r="AD235" t="str">
            <v/>
          </cell>
          <cell r="AH235" t="str">
            <v/>
          </cell>
          <cell r="AL235" t="str">
            <v/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Brian Moser</v>
          </cell>
          <cell r="B236" t="str">
            <v>Moser</v>
          </cell>
          <cell r="C236" t="str">
            <v>Brian</v>
          </cell>
          <cell r="F236" t="str">
            <v/>
          </cell>
          <cell r="J236" t="str">
            <v/>
          </cell>
          <cell r="N236" t="str">
            <v/>
          </cell>
          <cell r="R236" t="str">
            <v/>
          </cell>
          <cell r="V236" t="str">
            <v/>
          </cell>
          <cell r="Z236" t="str">
            <v/>
          </cell>
          <cell r="AD236" t="str">
            <v/>
          </cell>
          <cell r="AH236" t="str">
            <v/>
          </cell>
          <cell r="AL236" t="str">
            <v/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Wendell Nixon</v>
          </cell>
          <cell r="B237" t="str">
            <v>Nixon</v>
          </cell>
          <cell r="C237" t="str">
            <v>Wendell</v>
          </cell>
          <cell r="F237" t="str">
            <v/>
          </cell>
          <cell r="J237" t="str">
            <v/>
          </cell>
          <cell r="N237" t="str">
            <v/>
          </cell>
          <cell r="R237" t="str">
            <v/>
          </cell>
          <cell r="V237" t="str">
            <v/>
          </cell>
          <cell r="Z237" t="str">
            <v/>
          </cell>
          <cell r="AD237" t="str">
            <v/>
          </cell>
          <cell r="AH237" t="str">
            <v/>
          </cell>
          <cell r="AL237" t="str">
            <v/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Fuzzy Norton</v>
          </cell>
          <cell r="B238" t="str">
            <v>Norton</v>
          </cell>
          <cell r="C238" t="str">
            <v>Fuzzy</v>
          </cell>
          <cell r="F238" t="str">
            <v/>
          </cell>
          <cell r="J238" t="str">
            <v/>
          </cell>
          <cell r="N238" t="str">
            <v/>
          </cell>
          <cell r="R238" t="str">
            <v/>
          </cell>
          <cell r="V238" t="str">
            <v/>
          </cell>
          <cell r="Z238" t="str">
            <v/>
          </cell>
          <cell r="AD238" t="str">
            <v/>
          </cell>
          <cell r="AH238" t="str">
            <v/>
          </cell>
          <cell r="AL238" t="str">
            <v/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Russ Odom</v>
          </cell>
          <cell r="B239" t="str">
            <v>Odom</v>
          </cell>
          <cell r="C239" t="str">
            <v>Russ</v>
          </cell>
          <cell r="F239" t="str">
            <v/>
          </cell>
          <cell r="J239" t="str">
            <v/>
          </cell>
          <cell r="N239" t="str">
            <v/>
          </cell>
          <cell r="R239" t="str">
            <v/>
          </cell>
          <cell r="V239" t="str">
            <v/>
          </cell>
          <cell r="Z239" t="str">
            <v/>
          </cell>
          <cell r="AD239" t="str">
            <v/>
          </cell>
          <cell r="AH239" t="str">
            <v/>
          </cell>
          <cell r="AL239" t="str">
            <v/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Frank Offenbacher</v>
          </cell>
          <cell r="B240" t="str">
            <v>Offenbacher</v>
          </cell>
          <cell r="C240" t="str">
            <v>Frank</v>
          </cell>
          <cell r="F240" t="str">
            <v/>
          </cell>
          <cell r="J240" t="str">
            <v/>
          </cell>
          <cell r="N240" t="str">
            <v/>
          </cell>
          <cell r="R240" t="str">
            <v/>
          </cell>
          <cell r="V240" t="str">
            <v/>
          </cell>
          <cell r="Z240" t="str">
            <v/>
          </cell>
          <cell r="AD240" t="str">
            <v/>
          </cell>
          <cell r="AH240" t="str">
            <v/>
          </cell>
          <cell r="AL240" t="str">
            <v/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Bruce O'Leary</v>
          </cell>
          <cell r="B241" t="str">
            <v>O'Leary</v>
          </cell>
          <cell r="C241" t="str">
            <v>Bruce</v>
          </cell>
          <cell r="F241" t="str">
            <v/>
          </cell>
          <cell r="J241" t="str">
            <v/>
          </cell>
          <cell r="N241" t="str">
            <v/>
          </cell>
          <cell r="R241" t="str">
            <v/>
          </cell>
          <cell r="V241" t="str">
            <v/>
          </cell>
          <cell r="Z241" t="str">
            <v/>
          </cell>
          <cell r="AD241" t="str">
            <v/>
          </cell>
          <cell r="AH241" t="str">
            <v/>
          </cell>
          <cell r="AL241" t="str">
            <v/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Ruben Ortiz</v>
          </cell>
          <cell r="B242" t="str">
            <v>Ortiz</v>
          </cell>
          <cell r="C242" t="str">
            <v>Ruben</v>
          </cell>
          <cell r="F242" t="str">
            <v/>
          </cell>
          <cell r="J242" t="str">
            <v/>
          </cell>
          <cell r="N242" t="str">
            <v/>
          </cell>
          <cell r="R242" t="str">
            <v/>
          </cell>
          <cell r="V242" t="str">
            <v/>
          </cell>
          <cell r="Z242" t="str">
            <v/>
          </cell>
          <cell r="AD242" t="str">
            <v/>
          </cell>
          <cell r="AH242" t="str">
            <v/>
          </cell>
          <cell r="AL242" t="str">
            <v/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Mike Ozycz</v>
          </cell>
          <cell r="B243" t="str">
            <v>Ozycz</v>
          </cell>
          <cell r="C243" t="str">
            <v>Mike</v>
          </cell>
          <cell r="F243" t="str">
            <v/>
          </cell>
          <cell r="J243" t="str">
            <v/>
          </cell>
          <cell r="N243" t="str">
            <v/>
          </cell>
          <cell r="R243" t="str">
            <v/>
          </cell>
          <cell r="V243" t="str">
            <v/>
          </cell>
          <cell r="Z243" t="str">
            <v/>
          </cell>
          <cell r="AD243" t="str">
            <v/>
          </cell>
          <cell r="AH243" t="str">
            <v/>
          </cell>
          <cell r="AL243" t="str">
            <v/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David Paul</v>
          </cell>
          <cell r="B244" t="str">
            <v>Paul</v>
          </cell>
          <cell r="C244" t="str">
            <v>David</v>
          </cell>
          <cell r="F244" t="str">
            <v/>
          </cell>
          <cell r="J244" t="str">
            <v/>
          </cell>
          <cell r="N244" t="str">
            <v/>
          </cell>
          <cell r="R244" t="str">
            <v/>
          </cell>
          <cell r="V244" t="str">
            <v/>
          </cell>
          <cell r="Z244" t="str">
            <v/>
          </cell>
          <cell r="AD244" t="str">
            <v/>
          </cell>
          <cell r="AH244" t="str">
            <v/>
          </cell>
          <cell r="AL244" t="str">
            <v/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Dan Payne</v>
          </cell>
          <cell r="B245" t="str">
            <v>Payne</v>
          </cell>
          <cell r="C245" t="str">
            <v>Dan</v>
          </cell>
          <cell r="F245" t="str">
            <v/>
          </cell>
          <cell r="J245" t="str">
            <v/>
          </cell>
          <cell r="N245" t="str">
            <v/>
          </cell>
          <cell r="R245" t="str">
            <v/>
          </cell>
          <cell r="V245" t="str">
            <v/>
          </cell>
          <cell r="Z245" t="str">
            <v/>
          </cell>
          <cell r="AD245" t="str">
            <v/>
          </cell>
          <cell r="AH245" t="str">
            <v/>
          </cell>
          <cell r="AL245" t="str">
            <v/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Henry Pearl</v>
          </cell>
          <cell r="B246" t="str">
            <v>Pearl</v>
          </cell>
          <cell r="C246" t="str">
            <v>Henry</v>
          </cell>
          <cell r="F246" t="str">
            <v/>
          </cell>
          <cell r="J246" t="str">
            <v/>
          </cell>
          <cell r="N246" t="str">
            <v/>
          </cell>
          <cell r="R246" t="str">
            <v/>
          </cell>
          <cell r="V246" t="str">
            <v/>
          </cell>
          <cell r="Z246" t="str">
            <v/>
          </cell>
          <cell r="AD246" t="str">
            <v/>
          </cell>
          <cell r="AH246" t="str">
            <v/>
          </cell>
          <cell r="AL246" t="str">
            <v/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 xml:space="preserve">Steve Pera </v>
          </cell>
          <cell r="B247" t="str">
            <v xml:space="preserve">Pera </v>
          </cell>
          <cell r="C247" t="str">
            <v>Steve</v>
          </cell>
          <cell r="F247" t="str">
            <v/>
          </cell>
          <cell r="J247" t="str">
            <v/>
          </cell>
          <cell r="N247" t="str">
            <v/>
          </cell>
          <cell r="R247" t="str">
            <v/>
          </cell>
          <cell r="V247" t="str">
            <v/>
          </cell>
          <cell r="Z247" t="str">
            <v/>
          </cell>
          <cell r="AD247" t="str">
            <v/>
          </cell>
          <cell r="AH247" t="str">
            <v/>
          </cell>
          <cell r="AL247" t="str">
            <v/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Darryl Peterson</v>
          </cell>
          <cell r="B248" t="str">
            <v>Peterson</v>
          </cell>
          <cell r="C248" t="str">
            <v>Darryl</v>
          </cell>
          <cell r="F248" t="str">
            <v/>
          </cell>
          <cell r="J248" t="str">
            <v/>
          </cell>
          <cell r="N248" t="str">
            <v/>
          </cell>
          <cell r="R248" t="str">
            <v/>
          </cell>
          <cell r="V248" t="str">
            <v/>
          </cell>
          <cell r="Z248" t="str">
            <v/>
          </cell>
          <cell r="AD248" t="str">
            <v/>
          </cell>
          <cell r="AH248" t="str">
            <v/>
          </cell>
          <cell r="AL248" t="str">
            <v/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Phong Peverall</v>
          </cell>
          <cell r="B249" t="str">
            <v>Peverall</v>
          </cell>
          <cell r="C249" t="str">
            <v>Phong</v>
          </cell>
          <cell r="F249" t="str">
            <v/>
          </cell>
          <cell r="J249" t="str">
            <v/>
          </cell>
          <cell r="N249" t="str">
            <v/>
          </cell>
          <cell r="R249" t="str">
            <v/>
          </cell>
          <cell r="V249" t="str">
            <v/>
          </cell>
          <cell r="Z249" t="str">
            <v/>
          </cell>
          <cell r="AD249" t="str">
            <v/>
          </cell>
          <cell r="AH249" t="str">
            <v/>
          </cell>
          <cell r="AL249" t="str">
            <v/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Greg Phillips</v>
          </cell>
          <cell r="B250" t="str">
            <v>Phillips</v>
          </cell>
          <cell r="C250" t="str">
            <v>Greg</v>
          </cell>
          <cell r="F250" t="str">
            <v/>
          </cell>
          <cell r="J250" t="str">
            <v/>
          </cell>
          <cell r="N250" t="str">
            <v/>
          </cell>
          <cell r="R250" t="str">
            <v/>
          </cell>
          <cell r="V250" t="str">
            <v/>
          </cell>
          <cell r="Z250" t="str">
            <v/>
          </cell>
          <cell r="AD250" t="str">
            <v/>
          </cell>
          <cell r="AH250" t="str">
            <v/>
          </cell>
          <cell r="AL250" t="str">
            <v/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Doug Philyaw</v>
          </cell>
          <cell r="B251" t="str">
            <v>Philyaw</v>
          </cell>
          <cell r="C251" t="str">
            <v>Doug</v>
          </cell>
          <cell r="F251" t="str">
            <v/>
          </cell>
          <cell r="J251" t="str">
            <v/>
          </cell>
          <cell r="N251" t="str">
            <v/>
          </cell>
          <cell r="R251" t="str">
            <v/>
          </cell>
          <cell r="V251" t="str">
            <v/>
          </cell>
          <cell r="Z251" t="str">
            <v/>
          </cell>
          <cell r="AD251" t="str">
            <v/>
          </cell>
          <cell r="AH251" t="str">
            <v/>
          </cell>
          <cell r="AL251" t="str">
            <v/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Frank Piliere</v>
          </cell>
          <cell r="B252" t="str">
            <v>Piliere</v>
          </cell>
          <cell r="C252" t="str">
            <v>Frank</v>
          </cell>
          <cell r="F252" t="str">
            <v/>
          </cell>
          <cell r="J252" t="str">
            <v/>
          </cell>
          <cell r="N252" t="str">
            <v/>
          </cell>
          <cell r="R252" t="str">
            <v/>
          </cell>
          <cell r="V252" t="str">
            <v/>
          </cell>
          <cell r="Z252" t="str">
            <v/>
          </cell>
          <cell r="AD252" t="str">
            <v/>
          </cell>
          <cell r="AH252" t="str">
            <v/>
          </cell>
          <cell r="AL252" t="str">
            <v/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Stu Plitman</v>
          </cell>
          <cell r="B253" t="str">
            <v>Plitman</v>
          </cell>
          <cell r="C253" t="str">
            <v>Stu</v>
          </cell>
          <cell r="F253" t="str">
            <v/>
          </cell>
          <cell r="J253" t="str">
            <v/>
          </cell>
          <cell r="N253" t="str">
            <v/>
          </cell>
          <cell r="R253" t="str">
            <v/>
          </cell>
          <cell r="V253" t="str">
            <v/>
          </cell>
          <cell r="Z253" t="str">
            <v/>
          </cell>
          <cell r="AD253" t="str">
            <v/>
          </cell>
          <cell r="AH253" t="str">
            <v/>
          </cell>
          <cell r="AL253" t="str">
            <v/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Ben Porr</v>
          </cell>
          <cell r="B254" t="str">
            <v>Porr</v>
          </cell>
          <cell r="C254" t="str">
            <v>Ben</v>
          </cell>
          <cell r="F254" t="str">
            <v/>
          </cell>
          <cell r="J254" t="str">
            <v/>
          </cell>
          <cell r="N254" t="str">
            <v/>
          </cell>
          <cell r="R254" t="str">
            <v/>
          </cell>
          <cell r="V254" t="str">
            <v/>
          </cell>
          <cell r="Z254" t="str">
            <v/>
          </cell>
          <cell r="AD254" t="str">
            <v/>
          </cell>
          <cell r="AH254" t="str">
            <v/>
          </cell>
          <cell r="AL254" t="str">
            <v/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Charlie Price</v>
          </cell>
          <cell r="B255" t="str">
            <v>Price</v>
          </cell>
          <cell r="C255" t="str">
            <v>Charlie</v>
          </cell>
          <cell r="F255" t="str">
            <v/>
          </cell>
          <cell r="J255" t="str">
            <v/>
          </cell>
          <cell r="N255" t="str">
            <v/>
          </cell>
          <cell r="R255" t="str">
            <v/>
          </cell>
          <cell r="V255" t="str">
            <v/>
          </cell>
          <cell r="Z255" t="str">
            <v/>
          </cell>
          <cell r="AD255" t="str">
            <v/>
          </cell>
          <cell r="AH255" t="str">
            <v/>
          </cell>
          <cell r="AL255" t="str">
            <v/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Jack Printz</v>
          </cell>
          <cell r="B256" t="str">
            <v>Printz</v>
          </cell>
          <cell r="C256" t="str">
            <v>Jack</v>
          </cell>
          <cell r="F256" t="str">
            <v/>
          </cell>
          <cell r="J256" t="str">
            <v/>
          </cell>
          <cell r="N256" t="str">
            <v/>
          </cell>
          <cell r="R256" t="str">
            <v/>
          </cell>
          <cell r="V256" t="str">
            <v/>
          </cell>
          <cell r="Z256" t="str">
            <v/>
          </cell>
          <cell r="AD256" t="str">
            <v/>
          </cell>
          <cell r="AH256" t="str">
            <v/>
          </cell>
          <cell r="AL256" t="str">
            <v/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Doug Ramir</v>
          </cell>
          <cell r="B257" t="str">
            <v>Ramir</v>
          </cell>
          <cell r="C257" t="str">
            <v>Doug</v>
          </cell>
          <cell r="F257" t="str">
            <v/>
          </cell>
          <cell r="J257" t="str">
            <v/>
          </cell>
          <cell r="N257" t="str">
            <v/>
          </cell>
          <cell r="R257" t="str">
            <v/>
          </cell>
          <cell r="V257" t="str">
            <v/>
          </cell>
          <cell r="Z257" t="str">
            <v/>
          </cell>
          <cell r="AD257" t="str">
            <v/>
          </cell>
          <cell r="AH257" t="str">
            <v/>
          </cell>
          <cell r="AL257" t="str">
            <v/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Will Rhymes</v>
          </cell>
          <cell r="B258" t="str">
            <v>Rhymes</v>
          </cell>
          <cell r="C258" t="str">
            <v>Will</v>
          </cell>
          <cell r="F258" t="str">
            <v/>
          </cell>
          <cell r="J258" t="str">
            <v/>
          </cell>
          <cell r="N258" t="str">
            <v/>
          </cell>
          <cell r="R258" t="str">
            <v/>
          </cell>
          <cell r="V258" t="str">
            <v/>
          </cell>
          <cell r="Z258" t="str">
            <v/>
          </cell>
          <cell r="AD258" t="str">
            <v/>
          </cell>
          <cell r="AH258" t="str">
            <v/>
          </cell>
          <cell r="AL258" t="str">
            <v/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Randi Ridley</v>
          </cell>
          <cell r="B259" t="str">
            <v>Ridley</v>
          </cell>
          <cell r="C259" t="str">
            <v>Randi</v>
          </cell>
          <cell r="F259" t="str">
            <v/>
          </cell>
          <cell r="J259" t="str">
            <v/>
          </cell>
          <cell r="N259" t="str">
            <v/>
          </cell>
          <cell r="R259" t="str">
            <v/>
          </cell>
          <cell r="V259" t="str">
            <v/>
          </cell>
          <cell r="Z259" t="str">
            <v/>
          </cell>
          <cell r="AD259" t="str">
            <v/>
          </cell>
          <cell r="AH259" t="str">
            <v/>
          </cell>
          <cell r="AL259" t="str">
            <v/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Mitch Rogers</v>
          </cell>
          <cell r="B260" t="str">
            <v>Rogers</v>
          </cell>
          <cell r="C260" t="str">
            <v>Mitch</v>
          </cell>
          <cell r="F260" t="str">
            <v/>
          </cell>
          <cell r="J260" t="str">
            <v/>
          </cell>
          <cell r="N260" t="str">
            <v/>
          </cell>
          <cell r="R260" t="str">
            <v/>
          </cell>
          <cell r="V260" t="str">
            <v/>
          </cell>
          <cell r="Z260" t="str">
            <v/>
          </cell>
          <cell r="AD260" t="str">
            <v/>
          </cell>
          <cell r="AH260" t="str">
            <v/>
          </cell>
          <cell r="AL260" t="str">
            <v/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Mark Rohr</v>
          </cell>
          <cell r="B261" t="str">
            <v>Rohr</v>
          </cell>
          <cell r="C261" t="str">
            <v>Mark</v>
          </cell>
          <cell r="F261" t="str">
            <v/>
          </cell>
          <cell r="J261" t="str">
            <v/>
          </cell>
          <cell r="N261" t="str">
            <v/>
          </cell>
          <cell r="R261" t="str">
            <v/>
          </cell>
          <cell r="V261" t="str">
            <v/>
          </cell>
          <cell r="Z261" t="str">
            <v/>
          </cell>
          <cell r="AD261" t="str">
            <v/>
          </cell>
          <cell r="AH261" t="str">
            <v/>
          </cell>
          <cell r="AL261" t="str">
            <v/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Mark Rooney</v>
          </cell>
          <cell r="B262" t="str">
            <v>Rooney</v>
          </cell>
          <cell r="C262" t="str">
            <v>Mark</v>
          </cell>
          <cell r="F262" t="str">
            <v/>
          </cell>
          <cell r="J262" t="str">
            <v/>
          </cell>
          <cell r="N262" t="str">
            <v/>
          </cell>
          <cell r="R262" t="str">
            <v/>
          </cell>
          <cell r="V262" t="str">
            <v/>
          </cell>
          <cell r="Z262" t="str">
            <v/>
          </cell>
          <cell r="AD262" t="str">
            <v/>
          </cell>
          <cell r="AH262" t="str">
            <v/>
          </cell>
          <cell r="AL262" t="str">
            <v/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Barry Rubin</v>
          </cell>
          <cell r="B263" t="str">
            <v>Rubin</v>
          </cell>
          <cell r="C263" t="str">
            <v>Barry</v>
          </cell>
          <cell r="F263" t="str">
            <v/>
          </cell>
          <cell r="J263" t="str">
            <v/>
          </cell>
          <cell r="N263" t="str">
            <v/>
          </cell>
          <cell r="R263" t="str">
            <v/>
          </cell>
          <cell r="V263" t="str">
            <v/>
          </cell>
          <cell r="Z263" t="str">
            <v/>
          </cell>
          <cell r="AD263" t="str">
            <v/>
          </cell>
          <cell r="AH263" t="str">
            <v/>
          </cell>
          <cell r="AL263" t="str">
            <v/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Chris Sampl</v>
          </cell>
          <cell r="B264" t="str">
            <v>Sampl</v>
          </cell>
          <cell r="C264" t="str">
            <v>Chris</v>
          </cell>
          <cell r="F264" t="str">
            <v/>
          </cell>
          <cell r="J264" t="str">
            <v/>
          </cell>
          <cell r="N264" t="str">
            <v/>
          </cell>
          <cell r="R264" t="str">
            <v/>
          </cell>
          <cell r="V264" t="str">
            <v/>
          </cell>
          <cell r="Z264" t="str">
            <v/>
          </cell>
          <cell r="AD264" t="str">
            <v/>
          </cell>
          <cell r="AH264" t="str">
            <v/>
          </cell>
          <cell r="AL264" t="str">
            <v/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Harry Sarner</v>
          </cell>
          <cell r="B265" t="str">
            <v>Sarner</v>
          </cell>
          <cell r="C265" t="str">
            <v>Harry</v>
          </cell>
          <cell r="F265" t="str">
            <v/>
          </cell>
          <cell r="J265" t="str">
            <v/>
          </cell>
          <cell r="N265" t="str">
            <v/>
          </cell>
          <cell r="R265" t="str">
            <v/>
          </cell>
          <cell r="V265" t="str">
            <v/>
          </cell>
          <cell r="Z265" t="str">
            <v/>
          </cell>
          <cell r="AD265" t="str">
            <v/>
          </cell>
          <cell r="AH265" t="str">
            <v/>
          </cell>
          <cell r="AL265" t="str">
            <v/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Bill Schneider</v>
          </cell>
          <cell r="B266" t="str">
            <v>Schneider</v>
          </cell>
          <cell r="C266" t="str">
            <v>Bill</v>
          </cell>
          <cell r="F266" t="str">
            <v/>
          </cell>
          <cell r="J266" t="str">
            <v/>
          </cell>
          <cell r="N266" t="str">
            <v/>
          </cell>
          <cell r="R266" t="str">
            <v/>
          </cell>
          <cell r="V266" t="str">
            <v/>
          </cell>
          <cell r="Z266" t="str">
            <v/>
          </cell>
          <cell r="AD266" t="str">
            <v/>
          </cell>
          <cell r="AH266" t="str">
            <v/>
          </cell>
          <cell r="AL266" t="str">
            <v/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Zee Siekirski</v>
          </cell>
          <cell r="B267" t="str">
            <v>Siekirski</v>
          </cell>
          <cell r="C267" t="str">
            <v>Zee</v>
          </cell>
          <cell r="F267" t="str">
            <v/>
          </cell>
          <cell r="J267" t="str">
            <v/>
          </cell>
          <cell r="N267" t="str">
            <v/>
          </cell>
          <cell r="R267" t="str">
            <v/>
          </cell>
          <cell r="V267" t="str">
            <v/>
          </cell>
          <cell r="Z267" t="str">
            <v/>
          </cell>
          <cell r="AD267" t="str">
            <v/>
          </cell>
          <cell r="AH267" t="str">
            <v/>
          </cell>
          <cell r="AL267" t="str">
            <v/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Mark Simmons</v>
          </cell>
          <cell r="B268" t="str">
            <v>Simmons</v>
          </cell>
          <cell r="C268" t="str">
            <v>Mark</v>
          </cell>
          <cell r="F268" t="str">
            <v/>
          </cell>
          <cell r="J268" t="str">
            <v/>
          </cell>
          <cell r="N268" t="str">
            <v/>
          </cell>
          <cell r="R268" t="str">
            <v/>
          </cell>
          <cell r="V268" t="str">
            <v/>
          </cell>
          <cell r="Z268" t="str">
            <v/>
          </cell>
          <cell r="AD268" t="str">
            <v/>
          </cell>
          <cell r="AH268" t="str">
            <v/>
          </cell>
          <cell r="AL268" t="str">
            <v/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Glenn Skillman</v>
          </cell>
          <cell r="B269" t="str">
            <v>Skillman</v>
          </cell>
          <cell r="C269" t="str">
            <v>Glenn</v>
          </cell>
          <cell r="F269" t="str">
            <v/>
          </cell>
          <cell r="J269" t="str">
            <v/>
          </cell>
          <cell r="N269" t="str">
            <v/>
          </cell>
          <cell r="R269" t="str">
            <v/>
          </cell>
          <cell r="V269" t="str">
            <v/>
          </cell>
          <cell r="Z269" t="str">
            <v/>
          </cell>
          <cell r="AD269" t="str">
            <v/>
          </cell>
          <cell r="AH269" t="str">
            <v/>
          </cell>
          <cell r="AL269" t="str">
            <v/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John Slye</v>
          </cell>
          <cell r="B270" t="str">
            <v>Slye</v>
          </cell>
          <cell r="C270" t="str">
            <v>John</v>
          </cell>
          <cell r="F270" t="str">
            <v/>
          </cell>
          <cell r="J270" t="str">
            <v/>
          </cell>
          <cell r="N270" t="str">
            <v/>
          </cell>
          <cell r="R270" t="str">
            <v/>
          </cell>
          <cell r="V270" t="str">
            <v/>
          </cell>
          <cell r="Z270" t="str">
            <v/>
          </cell>
          <cell r="AD270" t="str">
            <v/>
          </cell>
          <cell r="AH270" t="str">
            <v/>
          </cell>
          <cell r="AL270" t="str">
            <v/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Sean Smingler</v>
          </cell>
          <cell r="B271" t="str">
            <v>Smingler</v>
          </cell>
          <cell r="C271" t="str">
            <v>Sean</v>
          </cell>
          <cell r="F271" t="str">
            <v/>
          </cell>
          <cell r="J271" t="str">
            <v/>
          </cell>
          <cell r="N271"/>
          <cell r="R271" t="str">
            <v/>
          </cell>
          <cell r="V271" t="str">
            <v/>
          </cell>
          <cell r="Z271" t="str">
            <v/>
          </cell>
          <cell r="AD271" t="str">
            <v/>
          </cell>
          <cell r="AH271" t="str">
            <v/>
          </cell>
          <cell r="AL271" t="str">
            <v/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Scott Smingler</v>
          </cell>
          <cell r="B272" t="str">
            <v>Smingler</v>
          </cell>
          <cell r="C272" t="str">
            <v>Scott</v>
          </cell>
          <cell r="F272" t="str">
            <v/>
          </cell>
          <cell r="J272" t="str">
            <v/>
          </cell>
          <cell r="N272" t="str">
            <v/>
          </cell>
          <cell r="R272" t="str">
            <v/>
          </cell>
          <cell r="V272" t="str">
            <v/>
          </cell>
          <cell r="Z272" t="str">
            <v/>
          </cell>
          <cell r="AD272" t="str">
            <v/>
          </cell>
          <cell r="AH272" t="str">
            <v/>
          </cell>
          <cell r="AL272" t="str">
            <v/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Jeff Smith</v>
          </cell>
          <cell r="B273" t="str">
            <v>Smith</v>
          </cell>
          <cell r="C273" t="str">
            <v>Jeff</v>
          </cell>
          <cell r="F273" t="str">
            <v/>
          </cell>
          <cell r="J273" t="str">
            <v/>
          </cell>
          <cell r="N273" t="str">
            <v/>
          </cell>
          <cell r="R273" t="str">
            <v/>
          </cell>
          <cell r="V273" t="str">
            <v/>
          </cell>
          <cell r="Z273" t="str">
            <v/>
          </cell>
          <cell r="AD273" t="str">
            <v/>
          </cell>
          <cell r="AH273" t="str">
            <v/>
          </cell>
          <cell r="AL273" t="str">
            <v/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Greg Southwick</v>
          </cell>
          <cell r="B274" t="str">
            <v>Southwick</v>
          </cell>
          <cell r="C274" t="str">
            <v>Greg</v>
          </cell>
          <cell r="F274" t="str">
            <v/>
          </cell>
          <cell r="J274" t="str">
            <v/>
          </cell>
          <cell r="N274" t="str">
            <v/>
          </cell>
          <cell r="R274" t="str">
            <v/>
          </cell>
          <cell r="V274" t="str">
            <v/>
          </cell>
          <cell r="Z274" t="str">
            <v/>
          </cell>
          <cell r="AD274" t="str">
            <v/>
          </cell>
          <cell r="AH274" t="str">
            <v/>
          </cell>
          <cell r="AL274" t="str">
            <v/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Troy Spittle</v>
          </cell>
          <cell r="B275" t="str">
            <v>Spittle</v>
          </cell>
          <cell r="C275" t="str">
            <v>Troy</v>
          </cell>
          <cell r="F275" t="str">
            <v/>
          </cell>
          <cell r="J275" t="str">
            <v/>
          </cell>
          <cell r="N275" t="str">
            <v/>
          </cell>
          <cell r="R275" t="str">
            <v/>
          </cell>
          <cell r="V275" t="str">
            <v/>
          </cell>
          <cell r="Z275" t="str">
            <v/>
          </cell>
          <cell r="AD275" t="str">
            <v/>
          </cell>
          <cell r="AH275" t="str">
            <v/>
          </cell>
          <cell r="AL275" t="str">
            <v/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Bill Stamm</v>
          </cell>
          <cell r="B276" t="str">
            <v>Stamm</v>
          </cell>
          <cell r="C276" t="str">
            <v>Bill</v>
          </cell>
          <cell r="F276" t="str">
            <v/>
          </cell>
          <cell r="J276" t="str">
            <v/>
          </cell>
          <cell r="N276" t="str">
            <v/>
          </cell>
          <cell r="R276" t="str">
            <v/>
          </cell>
          <cell r="V276" t="str">
            <v/>
          </cell>
          <cell r="Z276" t="str">
            <v/>
          </cell>
          <cell r="AD276" t="str">
            <v/>
          </cell>
          <cell r="AH276" t="str">
            <v/>
          </cell>
          <cell r="AL276" t="str">
            <v/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Van Stemple</v>
          </cell>
          <cell r="B277" t="str">
            <v>Stemple</v>
          </cell>
          <cell r="C277" t="str">
            <v>Van</v>
          </cell>
          <cell r="F277" t="str">
            <v/>
          </cell>
          <cell r="J277" t="str">
            <v/>
          </cell>
          <cell r="N277" t="str">
            <v/>
          </cell>
          <cell r="R277" t="str">
            <v/>
          </cell>
          <cell r="V277" t="str">
            <v/>
          </cell>
          <cell r="Z277" t="str">
            <v/>
          </cell>
          <cell r="AD277" t="str">
            <v/>
          </cell>
          <cell r="AH277" t="str">
            <v/>
          </cell>
          <cell r="AL277" t="str">
            <v/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Rick Sterrett</v>
          </cell>
          <cell r="B278" t="str">
            <v>Sterrett</v>
          </cell>
          <cell r="C278" t="str">
            <v>Rick</v>
          </cell>
          <cell r="F278" t="str">
            <v/>
          </cell>
          <cell r="J278" t="str">
            <v/>
          </cell>
          <cell r="N278" t="str">
            <v/>
          </cell>
          <cell r="R278" t="str">
            <v/>
          </cell>
          <cell r="V278" t="str">
            <v/>
          </cell>
          <cell r="Z278" t="str">
            <v/>
          </cell>
          <cell r="AD278" t="str">
            <v/>
          </cell>
          <cell r="AH278" t="str">
            <v/>
          </cell>
          <cell r="AL278" t="str">
            <v/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Scott Stine</v>
          </cell>
          <cell r="B279" t="str">
            <v>Stine</v>
          </cell>
          <cell r="C279" t="str">
            <v>Scott</v>
          </cell>
          <cell r="F279" t="str">
            <v/>
          </cell>
          <cell r="J279" t="str">
            <v/>
          </cell>
          <cell r="N279" t="str">
            <v/>
          </cell>
          <cell r="R279" t="str">
            <v/>
          </cell>
          <cell r="V279" t="str">
            <v/>
          </cell>
          <cell r="Z279" t="str">
            <v/>
          </cell>
          <cell r="AD279" t="str">
            <v/>
          </cell>
          <cell r="AH279" t="str">
            <v/>
          </cell>
          <cell r="AL279" t="str">
            <v/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Joe Sullivan</v>
          </cell>
          <cell r="B280" t="str">
            <v>Sullivan</v>
          </cell>
          <cell r="C280" t="str">
            <v>Joe</v>
          </cell>
          <cell r="F280" t="str">
            <v/>
          </cell>
          <cell r="J280" t="str">
            <v/>
          </cell>
          <cell r="N280" t="str">
            <v/>
          </cell>
          <cell r="R280" t="str">
            <v/>
          </cell>
          <cell r="V280" t="str">
            <v/>
          </cell>
          <cell r="Z280" t="str">
            <v/>
          </cell>
          <cell r="AD280" t="str">
            <v/>
          </cell>
          <cell r="AH280" t="str">
            <v/>
          </cell>
          <cell r="AL280" t="str">
            <v/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Gavin Sullivan</v>
          </cell>
          <cell r="B281" t="str">
            <v>Sullivan</v>
          </cell>
          <cell r="C281" t="str">
            <v>Gavin</v>
          </cell>
          <cell r="F281" t="str">
            <v/>
          </cell>
          <cell r="J281" t="str">
            <v/>
          </cell>
          <cell r="N281" t="str">
            <v/>
          </cell>
          <cell r="R281" t="str">
            <v/>
          </cell>
          <cell r="V281" t="str">
            <v/>
          </cell>
          <cell r="Z281" t="str">
            <v/>
          </cell>
          <cell r="AD281" t="str">
            <v/>
          </cell>
          <cell r="AH281" t="str">
            <v/>
          </cell>
          <cell r="AL281" t="str">
            <v/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Sonny Suri</v>
          </cell>
          <cell r="B282" t="str">
            <v>Suri</v>
          </cell>
          <cell r="C282" t="str">
            <v>Sonny</v>
          </cell>
          <cell r="F282" t="str">
            <v/>
          </cell>
          <cell r="J282" t="str">
            <v/>
          </cell>
          <cell r="N282" t="str">
            <v/>
          </cell>
          <cell r="R282" t="str">
            <v/>
          </cell>
          <cell r="V282" t="str">
            <v/>
          </cell>
          <cell r="Z282" t="str">
            <v/>
          </cell>
          <cell r="AD282" t="str">
            <v/>
          </cell>
          <cell r="AH282" t="str">
            <v/>
          </cell>
          <cell r="AL282" t="str">
            <v/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Chip Swartz</v>
          </cell>
          <cell r="B283" t="str">
            <v>Swartz</v>
          </cell>
          <cell r="C283" t="str">
            <v>Chip</v>
          </cell>
          <cell r="F283" t="str">
            <v/>
          </cell>
          <cell r="J283" t="str">
            <v/>
          </cell>
          <cell r="N283" t="str">
            <v/>
          </cell>
          <cell r="R283" t="str">
            <v/>
          </cell>
          <cell r="V283" t="str">
            <v/>
          </cell>
          <cell r="Z283" t="str">
            <v/>
          </cell>
          <cell r="AD283" t="str">
            <v/>
          </cell>
          <cell r="AH283" t="str">
            <v/>
          </cell>
          <cell r="AL283" t="str">
            <v/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Bob Tate</v>
          </cell>
          <cell r="B284" t="str">
            <v>Tate</v>
          </cell>
          <cell r="C284" t="str">
            <v>Bob</v>
          </cell>
          <cell r="F284" t="str">
            <v/>
          </cell>
          <cell r="J284" t="str">
            <v/>
          </cell>
          <cell r="N284" t="str">
            <v/>
          </cell>
          <cell r="R284" t="str">
            <v/>
          </cell>
          <cell r="V284" t="str">
            <v/>
          </cell>
          <cell r="Z284" t="str">
            <v/>
          </cell>
          <cell r="AD284" t="str">
            <v/>
          </cell>
          <cell r="AH284" t="str">
            <v/>
          </cell>
          <cell r="AL284" t="str">
            <v/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Don Taylor</v>
          </cell>
          <cell r="B285" t="str">
            <v>Taylor</v>
          </cell>
          <cell r="C285" t="str">
            <v>Don</v>
          </cell>
          <cell r="F285" t="str">
            <v/>
          </cell>
          <cell r="J285" t="str">
            <v/>
          </cell>
          <cell r="N285" t="str">
            <v/>
          </cell>
          <cell r="R285" t="str">
            <v/>
          </cell>
          <cell r="V285" t="str">
            <v/>
          </cell>
          <cell r="Z285" t="str">
            <v/>
          </cell>
          <cell r="AD285" t="str">
            <v/>
          </cell>
          <cell r="AH285" t="str">
            <v/>
          </cell>
          <cell r="AL285" t="str">
            <v/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Sean Taylor</v>
          </cell>
          <cell r="B286" t="str">
            <v>Taylor</v>
          </cell>
          <cell r="C286" t="str">
            <v>Sean</v>
          </cell>
          <cell r="F286" t="str">
            <v/>
          </cell>
          <cell r="J286" t="str">
            <v/>
          </cell>
          <cell r="N286" t="str">
            <v/>
          </cell>
          <cell r="R286" t="str">
            <v/>
          </cell>
          <cell r="V286" t="str">
            <v/>
          </cell>
          <cell r="Z286" t="str">
            <v/>
          </cell>
          <cell r="AD286" t="str">
            <v/>
          </cell>
          <cell r="AH286" t="str">
            <v/>
          </cell>
          <cell r="AL286" t="str">
            <v/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Andy Titus</v>
          </cell>
          <cell r="B287" t="str">
            <v>Titus</v>
          </cell>
          <cell r="C287" t="str">
            <v>Andy</v>
          </cell>
          <cell r="F287" t="str">
            <v/>
          </cell>
          <cell r="J287" t="str">
            <v/>
          </cell>
          <cell r="N287" t="str">
            <v/>
          </cell>
          <cell r="R287" t="str">
            <v/>
          </cell>
          <cell r="V287" t="str">
            <v/>
          </cell>
          <cell r="Z287" t="str">
            <v/>
          </cell>
          <cell r="AD287" t="str">
            <v/>
          </cell>
          <cell r="AH287" t="str">
            <v/>
          </cell>
          <cell r="AL287" t="str">
            <v/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David Toney</v>
          </cell>
          <cell r="B288" t="str">
            <v>Toney</v>
          </cell>
          <cell r="C288" t="str">
            <v>David</v>
          </cell>
          <cell r="F288" t="str">
            <v/>
          </cell>
          <cell r="J288" t="str">
            <v/>
          </cell>
          <cell r="N288" t="str">
            <v/>
          </cell>
          <cell r="R288" t="str">
            <v/>
          </cell>
          <cell r="V288" t="str">
            <v/>
          </cell>
          <cell r="Z288" t="str">
            <v/>
          </cell>
          <cell r="AD288" t="str">
            <v/>
          </cell>
          <cell r="AH288" t="str">
            <v/>
          </cell>
          <cell r="AL288" t="str">
            <v/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Jeremy Topper</v>
          </cell>
          <cell r="B289" t="str">
            <v>Topper</v>
          </cell>
          <cell r="C289" t="str">
            <v>Jeremy</v>
          </cell>
          <cell r="F289" t="str">
            <v/>
          </cell>
          <cell r="J289" t="str">
            <v/>
          </cell>
          <cell r="N289" t="str">
            <v/>
          </cell>
          <cell r="R289" t="str">
            <v/>
          </cell>
          <cell r="V289" t="str">
            <v/>
          </cell>
          <cell r="Z289" t="str">
            <v/>
          </cell>
          <cell r="AD289" t="str">
            <v/>
          </cell>
          <cell r="AH289" t="str">
            <v/>
          </cell>
          <cell r="AL289" t="str">
            <v/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Eric Torney</v>
          </cell>
          <cell r="B290" t="str">
            <v>Torney</v>
          </cell>
          <cell r="C290" t="str">
            <v>Eric</v>
          </cell>
          <cell r="F290" t="str">
            <v/>
          </cell>
          <cell r="J290" t="str">
            <v/>
          </cell>
          <cell r="N290" t="str">
            <v/>
          </cell>
          <cell r="R290" t="str">
            <v/>
          </cell>
          <cell r="V290" t="str">
            <v/>
          </cell>
          <cell r="Z290" t="str">
            <v/>
          </cell>
          <cell r="AD290" t="str">
            <v/>
          </cell>
          <cell r="AH290" t="str">
            <v/>
          </cell>
          <cell r="AL290" t="str">
            <v/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Ed Tucker</v>
          </cell>
          <cell r="B291" t="str">
            <v>Tucker</v>
          </cell>
          <cell r="C291" t="str">
            <v>Ed</v>
          </cell>
          <cell r="F291" t="str">
            <v/>
          </cell>
          <cell r="J291" t="str">
            <v/>
          </cell>
          <cell r="N291" t="str">
            <v/>
          </cell>
          <cell r="R291" t="str">
            <v/>
          </cell>
          <cell r="V291" t="str">
            <v/>
          </cell>
          <cell r="Z291" t="str">
            <v/>
          </cell>
          <cell r="AD291" t="str">
            <v/>
          </cell>
          <cell r="AH291" t="str">
            <v/>
          </cell>
          <cell r="AL291" t="str">
            <v/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Ken Tucker</v>
          </cell>
          <cell r="B292" t="str">
            <v>Tucker</v>
          </cell>
          <cell r="C292" t="str">
            <v>Ken</v>
          </cell>
          <cell r="F292" t="str">
            <v/>
          </cell>
          <cell r="J292" t="str">
            <v/>
          </cell>
          <cell r="N292" t="str">
            <v/>
          </cell>
          <cell r="R292" t="str">
            <v/>
          </cell>
          <cell r="V292" t="str">
            <v/>
          </cell>
          <cell r="Z292" t="str">
            <v/>
          </cell>
          <cell r="AD292" t="str">
            <v/>
          </cell>
          <cell r="AH292" t="str">
            <v/>
          </cell>
          <cell r="AL292" t="str">
            <v/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Mike Tucker</v>
          </cell>
          <cell r="B293" t="str">
            <v>Tucker</v>
          </cell>
          <cell r="C293" t="str">
            <v>Mike</v>
          </cell>
          <cell r="F293" t="str">
            <v/>
          </cell>
          <cell r="J293" t="str">
            <v/>
          </cell>
          <cell r="N293" t="str">
            <v/>
          </cell>
          <cell r="R293" t="str">
            <v/>
          </cell>
          <cell r="V293" t="str">
            <v/>
          </cell>
          <cell r="Z293" t="str">
            <v/>
          </cell>
          <cell r="AD293" t="str">
            <v/>
          </cell>
          <cell r="AH293" t="str">
            <v/>
          </cell>
          <cell r="AL293" t="str">
            <v/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Orcun Turkay</v>
          </cell>
          <cell r="B294" t="str">
            <v>Turkay</v>
          </cell>
          <cell r="C294" t="str">
            <v>Orcun</v>
          </cell>
          <cell r="F294" t="str">
            <v/>
          </cell>
          <cell r="J294" t="str">
            <v/>
          </cell>
          <cell r="N294" t="str">
            <v/>
          </cell>
          <cell r="R294" t="str">
            <v/>
          </cell>
          <cell r="V294" t="str">
            <v/>
          </cell>
          <cell r="Z294" t="str">
            <v/>
          </cell>
          <cell r="AD294" t="str">
            <v/>
          </cell>
          <cell r="AH294" t="str">
            <v/>
          </cell>
          <cell r="AL294" t="str">
            <v/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Ed Umstead</v>
          </cell>
          <cell r="B295" t="str">
            <v>Umstead</v>
          </cell>
          <cell r="C295" t="str">
            <v>Ed</v>
          </cell>
          <cell r="F295" t="str">
            <v/>
          </cell>
          <cell r="J295" t="str">
            <v/>
          </cell>
          <cell r="N295" t="str">
            <v/>
          </cell>
          <cell r="R295" t="str">
            <v/>
          </cell>
          <cell r="V295" t="str">
            <v/>
          </cell>
          <cell r="Z295" t="str">
            <v/>
          </cell>
          <cell r="AD295" t="str">
            <v/>
          </cell>
          <cell r="AH295" t="str">
            <v/>
          </cell>
          <cell r="AL295" t="str">
            <v/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Dirk Vandervart</v>
          </cell>
          <cell r="B296" t="str">
            <v>Vandervart</v>
          </cell>
          <cell r="C296" t="str">
            <v>Dirk</v>
          </cell>
          <cell r="F296" t="str">
            <v/>
          </cell>
          <cell r="J296" t="str">
            <v/>
          </cell>
          <cell r="N296" t="str">
            <v/>
          </cell>
          <cell r="R296" t="str">
            <v/>
          </cell>
          <cell r="V296" t="str">
            <v/>
          </cell>
          <cell r="Z296" t="str">
            <v/>
          </cell>
          <cell r="AD296" t="str">
            <v/>
          </cell>
          <cell r="AH296" t="str">
            <v/>
          </cell>
          <cell r="AL296" t="str">
            <v/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Allyn VanPatten</v>
          </cell>
          <cell r="B297" t="str">
            <v>VanPatten</v>
          </cell>
          <cell r="C297" t="str">
            <v>Allyn</v>
          </cell>
          <cell r="F297" t="str">
            <v/>
          </cell>
          <cell r="J297" t="str">
            <v/>
          </cell>
          <cell r="N297" t="str">
            <v/>
          </cell>
          <cell r="R297" t="str">
            <v/>
          </cell>
          <cell r="V297" t="str">
            <v/>
          </cell>
          <cell r="Z297" t="str">
            <v/>
          </cell>
          <cell r="AD297" t="str">
            <v/>
          </cell>
          <cell r="AH297" t="str">
            <v/>
          </cell>
          <cell r="AL297" t="str">
            <v/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Dave Watts</v>
          </cell>
          <cell r="B298" t="str">
            <v>Watts</v>
          </cell>
          <cell r="C298" t="str">
            <v>Dave</v>
          </cell>
          <cell r="F298" t="str">
            <v/>
          </cell>
          <cell r="J298" t="str">
            <v/>
          </cell>
          <cell r="N298" t="str">
            <v/>
          </cell>
          <cell r="R298" t="str">
            <v/>
          </cell>
          <cell r="V298" t="str">
            <v/>
          </cell>
          <cell r="Z298" t="str">
            <v/>
          </cell>
          <cell r="AD298" t="str">
            <v/>
          </cell>
          <cell r="AH298" t="str">
            <v/>
          </cell>
          <cell r="AL298" t="str">
            <v/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Greg Wells</v>
          </cell>
          <cell r="B299" t="str">
            <v>Wells</v>
          </cell>
          <cell r="C299" t="str">
            <v>Greg</v>
          </cell>
          <cell r="F299" t="str">
            <v/>
          </cell>
          <cell r="J299" t="str">
            <v/>
          </cell>
          <cell r="N299" t="str">
            <v/>
          </cell>
          <cell r="R299" t="str">
            <v/>
          </cell>
          <cell r="V299" t="str">
            <v/>
          </cell>
          <cell r="Z299" t="str">
            <v/>
          </cell>
          <cell r="AD299" t="str">
            <v/>
          </cell>
          <cell r="AH299" t="str">
            <v/>
          </cell>
          <cell r="AL299" t="str">
            <v/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Tanner Welsh</v>
          </cell>
          <cell r="B300" t="str">
            <v>Welsh</v>
          </cell>
          <cell r="C300" t="str">
            <v>Tanner</v>
          </cell>
          <cell r="F300" t="str">
            <v/>
          </cell>
          <cell r="J300" t="str">
            <v/>
          </cell>
          <cell r="N300" t="str">
            <v/>
          </cell>
          <cell r="R300" t="str">
            <v/>
          </cell>
          <cell r="V300" t="str">
            <v/>
          </cell>
          <cell r="Z300" t="str">
            <v/>
          </cell>
          <cell r="AD300" t="str">
            <v/>
          </cell>
          <cell r="AH300" t="str">
            <v/>
          </cell>
          <cell r="AL300" t="str">
            <v/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Richard Wilde</v>
          </cell>
          <cell r="B301" t="str">
            <v>Wilde</v>
          </cell>
          <cell r="C301" t="str">
            <v>Richard</v>
          </cell>
          <cell r="F301" t="str">
            <v/>
          </cell>
          <cell r="J301" t="str">
            <v/>
          </cell>
          <cell r="N301" t="str">
            <v/>
          </cell>
          <cell r="R301" t="str">
            <v/>
          </cell>
          <cell r="V301" t="str">
            <v/>
          </cell>
          <cell r="Z301" t="str">
            <v/>
          </cell>
          <cell r="AD301" t="str">
            <v/>
          </cell>
          <cell r="AH301" t="str">
            <v/>
          </cell>
          <cell r="AL301" t="str">
            <v/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David Williams</v>
          </cell>
          <cell r="B302" t="str">
            <v>Williams</v>
          </cell>
          <cell r="C302" t="str">
            <v>David</v>
          </cell>
          <cell r="F302" t="str">
            <v/>
          </cell>
          <cell r="J302" t="str">
            <v/>
          </cell>
          <cell r="N302" t="str">
            <v/>
          </cell>
          <cell r="R302" t="str">
            <v/>
          </cell>
          <cell r="V302" t="str">
            <v/>
          </cell>
          <cell r="Z302" t="str">
            <v/>
          </cell>
          <cell r="AD302" t="str">
            <v/>
          </cell>
          <cell r="AH302" t="str">
            <v/>
          </cell>
          <cell r="AL302" t="str">
            <v/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Michael Williams</v>
          </cell>
          <cell r="B303" t="str">
            <v>Williams</v>
          </cell>
          <cell r="C303" t="str">
            <v>Michael</v>
          </cell>
          <cell r="F303" t="str">
            <v/>
          </cell>
          <cell r="J303" t="str">
            <v/>
          </cell>
          <cell r="N303" t="str">
            <v/>
          </cell>
          <cell r="R303" t="str">
            <v/>
          </cell>
          <cell r="V303" t="str">
            <v/>
          </cell>
          <cell r="Z303" t="str">
            <v/>
          </cell>
          <cell r="AD303" t="str">
            <v/>
          </cell>
          <cell r="AH303" t="str">
            <v/>
          </cell>
          <cell r="AL303" t="str">
            <v/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Andy Woods</v>
          </cell>
          <cell r="B304" t="str">
            <v>Woods</v>
          </cell>
          <cell r="C304" t="str">
            <v>Andy</v>
          </cell>
          <cell r="F304" t="str">
            <v/>
          </cell>
          <cell r="J304" t="str">
            <v/>
          </cell>
          <cell r="N304" t="str">
            <v/>
          </cell>
          <cell r="R304" t="str">
            <v/>
          </cell>
          <cell r="V304" t="str">
            <v/>
          </cell>
          <cell r="Z304" t="str">
            <v/>
          </cell>
          <cell r="AD304" t="str">
            <v/>
          </cell>
          <cell r="AH304" t="str">
            <v/>
          </cell>
          <cell r="AL304" t="str">
            <v/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Harrison Young</v>
          </cell>
          <cell r="B305" t="str">
            <v>Young</v>
          </cell>
          <cell r="C305" t="str">
            <v>Harrison</v>
          </cell>
          <cell r="F305" t="str">
            <v/>
          </cell>
          <cell r="J305" t="str">
            <v/>
          </cell>
          <cell r="N305" t="str">
            <v/>
          </cell>
          <cell r="R305" t="str">
            <v/>
          </cell>
          <cell r="V305" t="str">
            <v/>
          </cell>
          <cell r="Z305" t="str">
            <v/>
          </cell>
          <cell r="AD305" t="str">
            <v/>
          </cell>
          <cell r="AH305" t="str">
            <v/>
          </cell>
          <cell r="AL305" t="str">
            <v/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/>
          <cell r="B306"/>
          <cell r="C306"/>
          <cell r="F306"/>
          <cell r="J306"/>
          <cell r="N306"/>
          <cell r="R306"/>
          <cell r="V306"/>
          <cell r="Z306"/>
          <cell r="AD306"/>
          <cell r="AH306"/>
          <cell r="AL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215"/>
  <sheetViews>
    <sheetView zoomScale="115" zoomScaleNormal="115" workbookViewId="0">
      <pane ySplit="1" topLeftCell="A2" activePane="bottomLeft" state="frozen"/>
      <selection activeCell="B78" sqref="B78"/>
      <selection pane="bottomLeft" activeCell="G20" sqref="G20"/>
    </sheetView>
  </sheetViews>
  <sheetFormatPr defaultRowHeight="12.75" x14ac:dyDescent="0.2"/>
  <cols>
    <col min="1" max="1" width="10.85546875" bestFit="1" customWidth="1"/>
    <col min="2" max="2" width="7.85546875" bestFit="1" customWidth="1"/>
    <col min="3" max="8" width="4.42578125" style="4" bestFit="1" customWidth="1"/>
    <col min="10" max="10" width="29" bestFit="1" customWidth="1"/>
    <col min="12" max="12" width="16.7109375" customWidth="1"/>
    <col min="14" max="14" width="12.42578125" customWidth="1"/>
  </cols>
  <sheetData>
    <row r="1" spans="1:14" ht="94.5" x14ac:dyDescent="0.35">
      <c r="A1" s="373" t="s">
        <v>193</v>
      </c>
      <c r="B1" s="374"/>
      <c r="C1" s="55" t="s">
        <v>230</v>
      </c>
      <c r="D1" s="55" t="s">
        <v>229</v>
      </c>
      <c r="E1" s="55" t="s">
        <v>232</v>
      </c>
      <c r="F1" s="55" t="s">
        <v>231</v>
      </c>
      <c r="G1" s="55" t="s">
        <v>311</v>
      </c>
      <c r="H1" s="55" t="s">
        <v>574</v>
      </c>
      <c r="J1" s="49" t="s">
        <v>201</v>
      </c>
      <c r="K1" s="4"/>
      <c r="M1" s="4"/>
    </row>
    <row r="2" spans="1:14" x14ac:dyDescent="0.2">
      <c r="A2" s="52" t="s">
        <v>220</v>
      </c>
      <c r="B2" s="52" t="s">
        <v>221</v>
      </c>
      <c r="C2" s="6"/>
      <c r="D2" s="7"/>
      <c r="E2" s="26"/>
      <c r="F2" s="14"/>
      <c r="G2" s="58"/>
      <c r="H2" s="141"/>
      <c r="K2" s="4"/>
      <c r="M2" s="4"/>
    </row>
    <row r="3" spans="1:14" ht="13.5" thickBot="1" x14ac:dyDescent="0.25">
      <c r="A3" s="93" t="s">
        <v>514</v>
      </c>
      <c r="B3" s="93" t="s">
        <v>146</v>
      </c>
      <c r="C3" s="6"/>
      <c r="D3" s="7">
        <v>1</v>
      </c>
      <c r="E3" s="26"/>
      <c r="F3" s="14"/>
      <c r="G3" s="58"/>
      <c r="H3" s="141"/>
      <c r="K3" s="159" t="s">
        <v>215</v>
      </c>
      <c r="L3" s="159" t="s">
        <v>193</v>
      </c>
      <c r="M3" s="159" t="s">
        <v>194</v>
      </c>
      <c r="N3" s="159" t="s">
        <v>195</v>
      </c>
    </row>
    <row r="4" spans="1:14" ht="13.5" thickBot="1" x14ac:dyDescent="0.25">
      <c r="A4" s="52" t="s">
        <v>21</v>
      </c>
      <c r="B4" s="52" t="s">
        <v>22</v>
      </c>
      <c r="C4" s="6">
        <v>3</v>
      </c>
      <c r="D4" s="7">
        <v>6</v>
      </c>
      <c r="E4" s="26"/>
      <c r="F4" s="14">
        <v>1</v>
      </c>
      <c r="G4" s="58">
        <v>1</v>
      </c>
      <c r="H4" s="141"/>
      <c r="J4" s="164" t="s">
        <v>188</v>
      </c>
      <c r="K4" s="165">
        <v>1</v>
      </c>
      <c r="L4" s="166" t="s">
        <v>89</v>
      </c>
      <c r="M4" s="165">
        <v>2002</v>
      </c>
      <c r="N4" s="167" t="s">
        <v>185</v>
      </c>
    </row>
    <row r="5" spans="1:14" ht="12.75" customHeight="1" x14ac:dyDescent="0.2">
      <c r="A5" s="52" t="s">
        <v>300</v>
      </c>
      <c r="B5" s="52" t="s">
        <v>166</v>
      </c>
      <c r="C5" s="6"/>
      <c r="D5" s="7"/>
      <c r="E5" s="26"/>
      <c r="F5" s="14"/>
      <c r="G5" s="58"/>
      <c r="H5" s="141"/>
      <c r="J5" s="364" t="s">
        <v>189</v>
      </c>
      <c r="K5" s="376">
        <v>29</v>
      </c>
      <c r="L5" s="148" t="s">
        <v>142</v>
      </c>
      <c r="M5" s="12">
        <v>2004</v>
      </c>
      <c r="N5" s="149" t="s">
        <v>171</v>
      </c>
    </row>
    <row r="6" spans="1:14" x14ac:dyDescent="0.2">
      <c r="A6" s="52" t="s">
        <v>268</v>
      </c>
      <c r="B6" s="52" t="s">
        <v>8</v>
      </c>
      <c r="C6" s="6"/>
      <c r="D6" s="7"/>
      <c r="E6" s="26"/>
      <c r="F6" s="14"/>
      <c r="G6" s="58"/>
      <c r="H6" s="141"/>
      <c r="J6" s="375"/>
      <c r="K6" s="370"/>
      <c r="L6" s="147" t="s">
        <v>372</v>
      </c>
      <c r="M6" s="5">
        <v>2011</v>
      </c>
      <c r="N6" s="150" t="s">
        <v>608</v>
      </c>
    </row>
    <row r="7" spans="1:14" ht="13.5" thickBot="1" x14ac:dyDescent="0.25">
      <c r="A7" s="52" t="s">
        <v>7</v>
      </c>
      <c r="B7" s="52" t="s">
        <v>8</v>
      </c>
      <c r="C7" s="6">
        <v>3</v>
      </c>
      <c r="D7" s="7">
        <v>1</v>
      </c>
      <c r="E7" s="26"/>
      <c r="F7" s="14"/>
      <c r="G7" s="58"/>
      <c r="H7" s="141"/>
      <c r="J7" s="365"/>
      <c r="K7" s="377"/>
      <c r="L7" s="151" t="s">
        <v>164</v>
      </c>
      <c r="M7" s="9">
        <v>2015</v>
      </c>
      <c r="N7" s="152" t="s">
        <v>609</v>
      </c>
    </row>
    <row r="8" spans="1:14" ht="13.5" thickBot="1" x14ac:dyDescent="0.25">
      <c r="A8" s="93" t="s">
        <v>576</v>
      </c>
      <c r="B8" s="93" t="s">
        <v>577</v>
      </c>
      <c r="C8" s="6"/>
      <c r="D8" s="7"/>
      <c r="E8" s="26"/>
      <c r="F8" s="14"/>
      <c r="G8" s="58"/>
      <c r="H8" s="141"/>
      <c r="J8" s="164" t="s">
        <v>190</v>
      </c>
      <c r="K8" s="165">
        <v>16</v>
      </c>
      <c r="L8" s="166" t="s">
        <v>115</v>
      </c>
      <c r="M8" s="165">
        <v>2002</v>
      </c>
      <c r="N8" s="167" t="s">
        <v>185</v>
      </c>
    </row>
    <row r="9" spans="1:14" x14ac:dyDescent="0.2">
      <c r="A9" s="52" t="s">
        <v>208</v>
      </c>
      <c r="B9" s="52" t="s">
        <v>209</v>
      </c>
      <c r="C9" s="6"/>
      <c r="D9" s="7"/>
      <c r="E9" s="26"/>
      <c r="F9" s="14"/>
      <c r="G9" s="58"/>
      <c r="H9" s="141"/>
      <c r="J9" s="364" t="s">
        <v>191</v>
      </c>
      <c r="K9" s="371">
        <v>50</v>
      </c>
      <c r="L9" s="155" t="s">
        <v>319</v>
      </c>
      <c r="M9" s="160">
        <v>2011</v>
      </c>
      <c r="N9" s="161" t="s">
        <v>608</v>
      </c>
    </row>
    <row r="10" spans="1:14" ht="13.5" thickBot="1" x14ac:dyDescent="0.25">
      <c r="A10" s="52" t="s">
        <v>156</v>
      </c>
      <c r="B10" s="52" t="s">
        <v>157</v>
      </c>
      <c r="C10" s="6">
        <v>2</v>
      </c>
      <c r="D10" s="7">
        <v>3</v>
      </c>
      <c r="E10" s="26">
        <v>1</v>
      </c>
      <c r="F10" s="14">
        <v>1</v>
      </c>
      <c r="G10" s="58">
        <v>1</v>
      </c>
      <c r="H10" s="141"/>
      <c r="J10" s="365"/>
      <c r="K10" s="372"/>
      <c r="L10" s="157" t="s">
        <v>142</v>
      </c>
      <c r="M10" s="162">
        <v>2012</v>
      </c>
      <c r="N10" s="163" t="s">
        <v>185</v>
      </c>
    </row>
    <row r="11" spans="1:14" ht="13.5" thickBot="1" x14ac:dyDescent="0.25">
      <c r="A11" s="52" t="s">
        <v>327</v>
      </c>
      <c r="B11" s="52" t="s">
        <v>284</v>
      </c>
      <c r="C11" s="6">
        <v>3</v>
      </c>
      <c r="D11" s="7">
        <v>1</v>
      </c>
      <c r="E11" s="26"/>
      <c r="F11" s="14"/>
      <c r="G11" s="58">
        <v>7</v>
      </c>
      <c r="H11" s="141">
        <v>1</v>
      </c>
      <c r="J11" s="180" t="s">
        <v>192</v>
      </c>
      <c r="K11" s="182">
        <v>0</v>
      </c>
      <c r="L11" s="181" t="s">
        <v>132</v>
      </c>
      <c r="M11" s="182">
        <v>2002</v>
      </c>
      <c r="N11" s="183" t="s">
        <v>185</v>
      </c>
    </row>
    <row r="12" spans="1:14" x14ac:dyDescent="0.2">
      <c r="A12" s="93" t="s">
        <v>606</v>
      </c>
      <c r="B12" s="93" t="s">
        <v>147</v>
      </c>
      <c r="C12" s="6">
        <v>2</v>
      </c>
      <c r="D12" s="7">
        <v>4</v>
      </c>
      <c r="E12" s="26">
        <v>1</v>
      </c>
      <c r="F12" s="14">
        <v>2</v>
      </c>
      <c r="G12" s="58">
        <v>1</v>
      </c>
      <c r="H12" s="141"/>
      <c r="J12" s="378" t="s">
        <v>551</v>
      </c>
      <c r="K12" s="368">
        <v>8</v>
      </c>
      <c r="L12" s="185"/>
      <c r="M12" s="12"/>
      <c r="N12" s="149"/>
    </row>
    <row r="13" spans="1:14" ht="13.5" thickBot="1" x14ac:dyDescent="0.25">
      <c r="A13" s="93" t="s">
        <v>856</v>
      </c>
      <c r="B13" s="93" t="s">
        <v>857</v>
      </c>
      <c r="C13" s="6">
        <v>1</v>
      </c>
      <c r="D13" s="7"/>
      <c r="E13" s="26"/>
      <c r="F13" s="14"/>
      <c r="G13" s="58"/>
      <c r="H13" s="141"/>
      <c r="J13" s="379"/>
      <c r="K13" s="381"/>
      <c r="L13" s="217"/>
      <c r="M13" s="5"/>
      <c r="N13" s="156"/>
    </row>
    <row r="14" spans="1:14" ht="13.5" thickBot="1" x14ac:dyDescent="0.25">
      <c r="A14" s="93" t="s">
        <v>479</v>
      </c>
      <c r="B14" s="93" t="s">
        <v>41</v>
      </c>
      <c r="C14" s="6">
        <v>1</v>
      </c>
      <c r="D14" s="7"/>
      <c r="E14" s="26"/>
      <c r="F14" s="14"/>
      <c r="G14" s="58"/>
      <c r="H14" s="141"/>
      <c r="J14" s="380"/>
      <c r="K14" s="369"/>
      <c r="L14" s="217" t="s">
        <v>340</v>
      </c>
      <c r="M14" s="9"/>
      <c r="N14" s="158"/>
    </row>
    <row r="15" spans="1:14" ht="13.5" thickBot="1" x14ac:dyDescent="0.25">
      <c r="A15" s="52" t="s">
        <v>233</v>
      </c>
      <c r="B15" s="52" t="s">
        <v>57</v>
      </c>
      <c r="C15" s="6">
        <v>1</v>
      </c>
      <c r="D15" s="7"/>
      <c r="E15" s="26"/>
      <c r="F15" s="14"/>
      <c r="G15" s="58"/>
      <c r="H15" s="141"/>
      <c r="J15" s="366" t="s">
        <v>900</v>
      </c>
      <c r="K15" s="368">
        <v>1</v>
      </c>
      <c r="L15" s="186" t="s">
        <v>481</v>
      </c>
      <c r="M15" s="22">
        <v>2012</v>
      </c>
      <c r="N15" s="286" t="s">
        <v>608</v>
      </c>
    </row>
    <row r="16" spans="1:14" ht="13.5" thickBot="1" x14ac:dyDescent="0.25">
      <c r="A16" s="52" t="s">
        <v>371</v>
      </c>
      <c r="B16" s="52" t="s">
        <v>39</v>
      </c>
      <c r="C16" s="6">
        <v>4</v>
      </c>
      <c r="D16" s="7">
        <f>2+1</f>
        <v>3</v>
      </c>
      <c r="E16" s="26">
        <v>3</v>
      </c>
      <c r="F16" s="14">
        <v>4</v>
      </c>
      <c r="G16" s="58">
        <v>3</v>
      </c>
      <c r="H16" s="141"/>
      <c r="J16" s="367"/>
      <c r="K16" s="369"/>
      <c r="L16" s="186" t="s">
        <v>247</v>
      </c>
      <c r="M16" s="22">
        <v>2019</v>
      </c>
      <c r="N16" s="286" t="s">
        <v>901</v>
      </c>
    </row>
    <row r="17" spans="1:14" ht="13.5" thickBot="1" x14ac:dyDescent="0.25">
      <c r="A17" s="52" t="s">
        <v>158</v>
      </c>
      <c r="B17" s="52" t="s">
        <v>157</v>
      </c>
      <c r="C17" s="6"/>
      <c r="D17" s="7">
        <v>1</v>
      </c>
      <c r="E17" s="26"/>
      <c r="F17" s="14">
        <v>1</v>
      </c>
      <c r="G17" s="58"/>
      <c r="H17" s="141"/>
      <c r="J17" s="366" t="s">
        <v>200</v>
      </c>
      <c r="K17" s="368">
        <v>13</v>
      </c>
      <c r="L17" s="186" t="s">
        <v>88</v>
      </c>
      <c r="M17" s="22"/>
      <c r="N17" s="184"/>
    </row>
    <row r="18" spans="1:14" ht="13.5" thickBot="1" x14ac:dyDescent="0.25">
      <c r="A18" s="93" t="s">
        <v>946</v>
      </c>
      <c r="B18" s="93" t="s">
        <v>933</v>
      </c>
      <c r="C18" s="6"/>
      <c r="D18" s="7"/>
      <c r="E18" s="26">
        <v>1</v>
      </c>
      <c r="F18" s="14"/>
      <c r="G18" s="58"/>
      <c r="H18" s="141"/>
      <c r="J18" s="367"/>
      <c r="K18" s="369"/>
      <c r="L18" s="214"/>
      <c r="M18" s="22"/>
      <c r="N18" s="184"/>
    </row>
    <row r="19" spans="1:14" ht="13.5" thickBot="1" x14ac:dyDescent="0.25">
      <c r="A19" s="93" t="s">
        <v>468</v>
      </c>
      <c r="B19" s="93" t="s">
        <v>867</v>
      </c>
      <c r="C19" s="6"/>
      <c r="D19" s="7"/>
      <c r="E19" s="26"/>
      <c r="F19" s="14">
        <v>1</v>
      </c>
      <c r="G19" s="58">
        <v>1</v>
      </c>
      <c r="H19" s="141">
        <v>1</v>
      </c>
      <c r="J19" s="364" t="s">
        <v>213</v>
      </c>
      <c r="K19" s="371">
        <v>9</v>
      </c>
      <c r="L19" s="155"/>
      <c r="M19" s="12"/>
      <c r="N19" s="149"/>
    </row>
    <row r="20" spans="1:14" ht="13.5" thickBot="1" x14ac:dyDescent="0.25">
      <c r="A20" s="52" t="s">
        <v>19</v>
      </c>
      <c r="B20" s="52" t="s">
        <v>20</v>
      </c>
      <c r="C20" s="6">
        <v>2</v>
      </c>
      <c r="D20" s="7">
        <v>1</v>
      </c>
      <c r="E20" s="26">
        <v>2</v>
      </c>
      <c r="F20" s="14">
        <v>2</v>
      </c>
      <c r="G20" s="58"/>
      <c r="H20" s="141"/>
      <c r="J20" s="365"/>
      <c r="K20" s="372"/>
      <c r="L20" s="155" t="s">
        <v>480</v>
      </c>
      <c r="M20" s="9"/>
      <c r="N20" s="158"/>
    </row>
    <row r="21" spans="1:14" ht="13.5" thickBot="1" x14ac:dyDescent="0.25">
      <c r="A21" s="93" t="s">
        <v>620</v>
      </c>
      <c r="B21" s="93" t="s">
        <v>621</v>
      </c>
      <c r="C21" s="6">
        <v>1</v>
      </c>
      <c r="D21" s="7">
        <v>2</v>
      </c>
      <c r="E21" s="26">
        <v>1</v>
      </c>
      <c r="F21" s="14">
        <v>2</v>
      </c>
      <c r="G21" s="58"/>
      <c r="H21" s="141">
        <v>3</v>
      </c>
      <c r="J21" s="164" t="s">
        <v>214</v>
      </c>
      <c r="K21" s="165">
        <v>20</v>
      </c>
      <c r="L21" s="168" t="s">
        <v>247</v>
      </c>
      <c r="M21" s="165"/>
      <c r="N21" s="167"/>
    </row>
    <row r="22" spans="1:14" ht="13.5" thickBot="1" x14ac:dyDescent="0.25">
      <c r="A22" s="93" t="s">
        <v>620</v>
      </c>
      <c r="B22" s="93" t="s">
        <v>58</v>
      </c>
      <c r="C22" s="6"/>
      <c r="D22" s="7"/>
      <c r="E22" s="26"/>
      <c r="F22" s="14">
        <v>1</v>
      </c>
      <c r="G22" s="58"/>
      <c r="H22" s="141"/>
      <c r="J22" s="180" t="s">
        <v>310</v>
      </c>
      <c r="K22" s="284">
        <v>14</v>
      </c>
      <c r="L22" s="103" t="s">
        <v>480</v>
      </c>
      <c r="M22" s="12"/>
      <c r="N22" s="149"/>
    </row>
    <row r="23" spans="1:14" x14ac:dyDescent="0.2">
      <c r="A23" s="52" t="s">
        <v>246</v>
      </c>
      <c r="B23" s="52" t="s">
        <v>209</v>
      </c>
      <c r="C23" s="6"/>
      <c r="D23" s="7">
        <v>1</v>
      </c>
      <c r="E23" s="26"/>
      <c r="F23" s="14"/>
      <c r="G23" s="58"/>
      <c r="H23" s="141"/>
      <c r="J23" s="364" t="s">
        <v>573</v>
      </c>
      <c r="K23" s="370">
        <v>15</v>
      </c>
      <c r="L23" s="185"/>
      <c r="M23" s="12"/>
      <c r="N23" s="149"/>
    </row>
    <row r="24" spans="1:14" ht="13.5" thickBot="1" x14ac:dyDescent="0.25">
      <c r="A24" s="52" t="s">
        <v>36</v>
      </c>
      <c r="B24" s="52" t="s">
        <v>37</v>
      </c>
      <c r="C24" s="6">
        <v>1</v>
      </c>
      <c r="D24" s="7"/>
      <c r="E24" s="26"/>
      <c r="F24" s="14">
        <v>3</v>
      </c>
      <c r="G24" s="58"/>
      <c r="H24" s="141"/>
      <c r="J24" s="365"/>
      <c r="K24" s="370"/>
      <c r="L24" s="186" t="s">
        <v>480</v>
      </c>
      <c r="M24" s="9"/>
      <c r="N24" s="158"/>
    </row>
    <row r="25" spans="1:14" x14ac:dyDescent="0.2">
      <c r="A25" s="93" t="s">
        <v>871</v>
      </c>
      <c r="B25" s="93" t="s">
        <v>873</v>
      </c>
      <c r="C25" s="6">
        <v>1</v>
      </c>
      <c r="D25" s="7"/>
      <c r="E25" s="26">
        <v>4</v>
      </c>
      <c r="F25" s="14"/>
      <c r="G25" s="58"/>
      <c r="H25" s="141">
        <v>1</v>
      </c>
      <c r="J25" s="20"/>
      <c r="K25" s="11"/>
      <c r="L25" s="121"/>
      <c r="M25" s="11"/>
      <c r="N25" s="3"/>
    </row>
    <row r="26" spans="1:14" x14ac:dyDescent="0.2">
      <c r="A26" s="52" t="s">
        <v>86</v>
      </c>
      <c r="B26" s="52" t="s">
        <v>16</v>
      </c>
      <c r="C26" s="6">
        <v>1</v>
      </c>
      <c r="D26" s="7"/>
      <c r="E26" s="26">
        <v>3</v>
      </c>
      <c r="F26" s="14"/>
      <c r="G26" s="58"/>
      <c r="H26" s="141"/>
      <c r="M26" s="4"/>
    </row>
    <row r="27" spans="1:14" x14ac:dyDescent="0.2">
      <c r="A27" s="93" t="s">
        <v>726</v>
      </c>
      <c r="B27" s="94" t="s">
        <v>727</v>
      </c>
      <c r="C27" s="6"/>
      <c r="D27" s="7">
        <v>1</v>
      </c>
      <c r="E27" s="26"/>
      <c r="F27" s="14"/>
      <c r="G27" s="58"/>
      <c r="H27" s="141"/>
      <c r="M27" s="4"/>
    </row>
    <row r="28" spans="1:14" x14ac:dyDescent="0.2">
      <c r="A28" s="52" t="s">
        <v>279</v>
      </c>
      <c r="B28" s="52" t="s">
        <v>221</v>
      </c>
      <c r="C28" s="6"/>
      <c r="D28" s="7"/>
      <c r="E28" s="26"/>
      <c r="F28" s="14"/>
      <c r="G28" s="58"/>
      <c r="H28" s="141"/>
    </row>
    <row r="29" spans="1:14" x14ac:dyDescent="0.2">
      <c r="A29" s="93" t="s">
        <v>623</v>
      </c>
      <c r="B29" s="93" t="s">
        <v>1</v>
      </c>
      <c r="C29" s="6"/>
      <c r="D29" s="7">
        <v>1</v>
      </c>
      <c r="E29" s="26"/>
      <c r="F29" s="14"/>
      <c r="G29" s="58"/>
      <c r="H29" s="141"/>
    </row>
    <row r="30" spans="1:14" x14ac:dyDescent="0.2">
      <c r="A30" s="52" t="s">
        <v>255</v>
      </c>
      <c r="B30" s="52" t="s">
        <v>256</v>
      </c>
      <c r="C30" s="6"/>
      <c r="D30" s="7"/>
      <c r="E30" s="26"/>
      <c r="F30" s="14"/>
      <c r="G30" s="58"/>
      <c r="H30" s="141"/>
    </row>
    <row r="31" spans="1:14" x14ac:dyDescent="0.2">
      <c r="A31" s="52" t="s">
        <v>277</v>
      </c>
      <c r="B31" s="52" t="s">
        <v>278</v>
      </c>
      <c r="C31" s="6">
        <v>6</v>
      </c>
      <c r="D31" s="7">
        <v>5</v>
      </c>
      <c r="E31" s="26"/>
      <c r="F31" s="14">
        <v>1</v>
      </c>
      <c r="G31" s="58">
        <v>4</v>
      </c>
      <c r="H31" s="141"/>
    </row>
    <row r="32" spans="1:14" x14ac:dyDescent="0.2">
      <c r="A32" s="93" t="s">
        <v>718</v>
      </c>
      <c r="B32" s="93" t="s">
        <v>719</v>
      </c>
      <c r="C32" s="6"/>
      <c r="D32" s="7"/>
      <c r="E32" s="26">
        <v>1</v>
      </c>
      <c r="F32" s="14"/>
      <c r="G32" s="58"/>
      <c r="H32" s="141"/>
    </row>
    <row r="33" spans="1:8" x14ac:dyDescent="0.2">
      <c r="A33" s="93" t="s">
        <v>718</v>
      </c>
      <c r="B33" s="93" t="s">
        <v>15</v>
      </c>
      <c r="C33" s="6"/>
      <c r="D33" s="7"/>
      <c r="E33" s="26">
        <v>1</v>
      </c>
      <c r="F33" s="14"/>
      <c r="G33" s="58"/>
      <c r="H33" s="141"/>
    </row>
    <row r="34" spans="1:8" x14ac:dyDescent="0.2">
      <c r="A34" s="52" t="s">
        <v>427</v>
      </c>
      <c r="B34" s="52" t="s">
        <v>428</v>
      </c>
      <c r="C34" s="6"/>
      <c r="D34" s="7"/>
      <c r="E34" s="26"/>
      <c r="F34" s="14">
        <v>1</v>
      </c>
      <c r="G34" s="58"/>
      <c r="H34" s="141"/>
    </row>
    <row r="35" spans="1:8" x14ac:dyDescent="0.2">
      <c r="A35" s="52" t="s">
        <v>93</v>
      </c>
      <c r="B35" s="52" t="s">
        <v>141</v>
      </c>
      <c r="C35" s="6"/>
      <c r="D35" s="7"/>
      <c r="E35" s="26">
        <v>1</v>
      </c>
      <c r="F35" s="14"/>
      <c r="G35" s="58"/>
      <c r="H35" s="141"/>
    </row>
    <row r="36" spans="1:8" x14ac:dyDescent="0.2">
      <c r="A36" s="52" t="s">
        <v>11</v>
      </c>
      <c r="B36" s="52" t="s">
        <v>305</v>
      </c>
      <c r="C36" s="6"/>
      <c r="D36" s="7"/>
      <c r="E36" s="26"/>
      <c r="F36" s="14"/>
      <c r="G36" s="58"/>
      <c r="H36" s="141"/>
    </row>
    <row r="37" spans="1:8" x14ac:dyDescent="0.2">
      <c r="A37" s="52" t="s">
        <v>11</v>
      </c>
      <c r="B37" s="52" t="s">
        <v>306</v>
      </c>
      <c r="C37" s="6"/>
      <c r="D37" s="7"/>
      <c r="E37" s="26"/>
      <c r="F37" s="14"/>
      <c r="G37" s="58"/>
      <c r="H37" s="141"/>
    </row>
    <row r="38" spans="1:8" x14ac:dyDescent="0.2">
      <c r="A38" s="52" t="s">
        <v>11</v>
      </c>
      <c r="B38" s="52" t="s">
        <v>3</v>
      </c>
      <c r="C38" s="6">
        <v>5</v>
      </c>
      <c r="D38" s="7">
        <v>3</v>
      </c>
      <c r="E38" s="26">
        <v>3</v>
      </c>
      <c r="F38" s="14">
        <v>1</v>
      </c>
      <c r="G38" s="58"/>
      <c r="H38" s="141"/>
    </row>
    <row r="39" spans="1:8" x14ac:dyDescent="0.2">
      <c r="A39" s="52" t="s">
        <v>501</v>
      </c>
      <c r="B39" s="52" t="s">
        <v>502</v>
      </c>
      <c r="C39" s="6"/>
      <c r="D39" s="7">
        <v>1</v>
      </c>
      <c r="E39" s="26"/>
      <c r="F39" s="14"/>
      <c r="G39" s="58"/>
      <c r="H39" s="141"/>
    </row>
    <row r="40" spans="1:8" x14ac:dyDescent="0.2">
      <c r="A40" s="52" t="s">
        <v>242</v>
      </c>
      <c r="B40" s="52" t="s">
        <v>243</v>
      </c>
      <c r="C40" s="6">
        <v>1</v>
      </c>
      <c r="D40" s="7">
        <v>2</v>
      </c>
      <c r="E40" s="26"/>
      <c r="F40" s="14"/>
      <c r="G40" s="58">
        <v>1</v>
      </c>
      <c r="H40" s="141"/>
    </row>
    <row r="41" spans="1:8" x14ac:dyDescent="0.2">
      <c r="A41" s="52" t="s">
        <v>40</v>
      </c>
      <c r="B41" s="52" t="s">
        <v>94</v>
      </c>
      <c r="C41" s="6"/>
      <c r="D41" s="7"/>
      <c r="E41" s="26"/>
      <c r="F41" s="14">
        <v>1</v>
      </c>
      <c r="G41" s="58"/>
      <c r="H41" s="141"/>
    </row>
    <row r="42" spans="1:8" x14ac:dyDescent="0.2">
      <c r="A42" s="52" t="s">
        <v>40</v>
      </c>
      <c r="B42" s="52" t="s">
        <v>41</v>
      </c>
      <c r="C42" s="6">
        <v>1</v>
      </c>
      <c r="D42" s="7"/>
      <c r="E42" s="26">
        <v>3</v>
      </c>
      <c r="F42" s="14">
        <v>2</v>
      </c>
      <c r="G42" s="58"/>
      <c r="H42" s="141"/>
    </row>
    <row r="43" spans="1:8" x14ac:dyDescent="0.2">
      <c r="A43" s="52" t="s">
        <v>329</v>
      </c>
      <c r="B43" s="52" t="s">
        <v>15</v>
      </c>
      <c r="C43" s="6">
        <v>2</v>
      </c>
      <c r="D43" s="7"/>
      <c r="E43" s="26">
        <v>4</v>
      </c>
      <c r="F43" s="14">
        <v>2</v>
      </c>
      <c r="G43" s="58"/>
      <c r="H43" s="141"/>
    </row>
    <row r="44" spans="1:8" x14ac:dyDescent="0.2">
      <c r="A44" s="52" t="s">
        <v>47</v>
      </c>
      <c r="B44" s="52" t="s">
        <v>48</v>
      </c>
      <c r="C44" s="6"/>
      <c r="D44" s="7">
        <v>2</v>
      </c>
      <c r="E44" s="26"/>
      <c r="F44" s="14"/>
      <c r="G44" s="58"/>
      <c r="H44" s="141"/>
    </row>
    <row r="45" spans="1:8" x14ac:dyDescent="0.2">
      <c r="A45" s="85" t="s">
        <v>351</v>
      </c>
      <c r="B45" s="85" t="s">
        <v>475</v>
      </c>
      <c r="C45" s="6"/>
      <c r="D45" s="7">
        <v>1</v>
      </c>
      <c r="E45" s="26"/>
      <c r="F45" s="14">
        <v>1</v>
      </c>
      <c r="G45" s="58">
        <v>1</v>
      </c>
      <c r="H45" s="141"/>
    </row>
    <row r="46" spans="1:8" x14ac:dyDescent="0.2">
      <c r="A46" s="93" t="s">
        <v>604</v>
      </c>
      <c r="B46" s="93" t="s">
        <v>209</v>
      </c>
      <c r="C46" s="6"/>
      <c r="D46" s="7"/>
      <c r="E46" s="26">
        <v>1</v>
      </c>
      <c r="F46" s="14"/>
      <c r="G46" s="58"/>
      <c r="H46" s="141"/>
    </row>
    <row r="47" spans="1:8" x14ac:dyDescent="0.2">
      <c r="A47" s="52" t="s">
        <v>92</v>
      </c>
      <c r="B47" s="52" t="s">
        <v>33</v>
      </c>
      <c r="C47" s="6">
        <v>3</v>
      </c>
      <c r="D47" s="7"/>
      <c r="E47" s="26"/>
      <c r="F47" s="14">
        <v>2</v>
      </c>
      <c r="G47" s="58"/>
      <c r="H47" s="141"/>
    </row>
    <row r="48" spans="1:8" x14ac:dyDescent="0.2">
      <c r="A48" s="93" t="s">
        <v>541</v>
      </c>
      <c r="B48" s="93" t="s">
        <v>16</v>
      </c>
      <c r="C48" s="6">
        <v>1</v>
      </c>
      <c r="D48" s="7">
        <v>1</v>
      </c>
      <c r="E48" s="26">
        <v>1</v>
      </c>
      <c r="F48" s="14">
        <f>2+1</f>
        <v>3</v>
      </c>
      <c r="G48" s="58">
        <f>5+1</f>
        <v>6</v>
      </c>
      <c r="H48" s="141">
        <v>2</v>
      </c>
    </row>
    <row r="49" spans="1:8" x14ac:dyDescent="0.2">
      <c r="A49" s="93" t="s">
        <v>473</v>
      </c>
      <c r="B49" s="93" t="s">
        <v>474</v>
      </c>
      <c r="C49" s="6">
        <v>3</v>
      </c>
      <c r="D49" s="7">
        <v>1</v>
      </c>
      <c r="E49" s="26">
        <v>1</v>
      </c>
      <c r="F49" s="14">
        <v>0</v>
      </c>
      <c r="G49" s="58">
        <v>0</v>
      </c>
      <c r="H49" s="141"/>
    </row>
    <row r="50" spans="1:8" x14ac:dyDescent="0.2">
      <c r="A50" s="93" t="s">
        <v>717</v>
      </c>
      <c r="B50" s="94" t="s">
        <v>150</v>
      </c>
      <c r="C50" s="6">
        <v>1</v>
      </c>
      <c r="D50" s="7">
        <v>1</v>
      </c>
      <c r="E50" s="26"/>
      <c r="F50" s="14"/>
      <c r="G50" s="58"/>
      <c r="H50" s="141"/>
    </row>
    <row r="51" spans="1:8" x14ac:dyDescent="0.2">
      <c r="A51" s="52" t="s">
        <v>205</v>
      </c>
      <c r="B51" s="52" t="s">
        <v>33</v>
      </c>
      <c r="C51" s="6">
        <v>5</v>
      </c>
      <c r="D51" s="7"/>
      <c r="E51" s="26">
        <v>3</v>
      </c>
      <c r="F51" s="14">
        <v>2</v>
      </c>
      <c r="G51" s="58">
        <v>1</v>
      </c>
      <c r="H51" s="141"/>
    </row>
    <row r="52" spans="1:8" x14ac:dyDescent="0.2">
      <c r="A52" s="93" t="s">
        <v>944</v>
      </c>
      <c r="B52" s="93" t="s">
        <v>945</v>
      </c>
      <c r="C52" s="6"/>
      <c r="D52" s="7">
        <v>1</v>
      </c>
      <c r="E52" s="26"/>
      <c r="F52" s="14"/>
      <c r="G52" s="58"/>
      <c r="H52" s="141"/>
    </row>
    <row r="53" spans="1:8" x14ac:dyDescent="0.2">
      <c r="A53" s="52" t="s">
        <v>12</v>
      </c>
      <c r="B53" s="52" t="s">
        <v>13</v>
      </c>
      <c r="C53" s="6">
        <v>1</v>
      </c>
      <c r="D53" s="7">
        <v>1</v>
      </c>
      <c r="E53" s="26"/>
      <c r="F53" s="14"/>
      <c r="G53" s="58"/>
      <c r="H53" s="141"/>
    </row>
    <row r="54" spans="1:8" x14ac:dyDescent="0.2">
      <c r="A54" s="52" t="s">
        <v>241</v>
      </c>
      <c r="B54" s="52" t="s">
        <v>150</v>
      </c>
      <c r="C54" s="6">
        <v>5</v>
      </c>
      <c r="D54" s="7"/>
      <c r="E54" s="26">
        <v>20</v>
      </c>
      <c r="F54" s="14">
        <v>6</v>
      </c>
      <c r="G54" s="58">
        <v>4</v>
      </c>
      <c r="H54" s="141">
        <v>1</v>
      </c>
    </row>
    <row r="55" spans="1:8" x14ac:dyDescent="0.2">
      <c r="A55" s="52" t="s">
        <v>60</v>
      </c>
      <c r="B55" s="52" t="s">
        <v>20</v>
      </c>
      <c r="C55" s="6">
        <v>1</v>
      </c>
      <c r="D55" s="7"/>
      <c r="E55" s="26"/>
      <c r="F55" s="14"/>
      <c r="G55" s="58"/>
      <c r="H55" s="141"/>
    </row>
    <row r="56" spans="1:8" x14ac:dyDescent="0.2">
      <c r="A56" s="93" t="s">
        <v>804</v>
      </c>
      <c r="B56" s="93" t="s">
        <v>20</v>
      </c>
      <c r="C56" s="6">
        <v>1</v>
      </c>
      <c r="D56" s="7"/>
      <c r="E56" s="26"/>
      <c r="F56" s="14">
        <v>1</v>
      </c>
      <c r="G56" s="58"/>
      <c r="H56" s="141"/>
    </row>
    <row r="57" spans="1:8" x14ac:dyDescent="0.2">
      <c r="A57" s="52" t="s">
        <v>96</v>
      </c>
      <c r="B57" s="52" t="s">
        <v>97</v>
      </c>
      <c r="C57" s="6">
        <v>3</v>
      </c>
      <c r="D57" s="7"/>
      <c r="E57" s="26">
        <v>2</v>
      </c>
      <c r="F57" s="14">
        <v>5</v>
      </c>
      <c r="G57" s="58"/>
      <c r="H57" s="141"/>
    </row>
    <row r="58" spans="1:8" x14ac:dyDescent="0.2">
      <c r="A58" s="52" t="s">
        <v>10</v>
      </c>
      <c r="B58" s="52" t="s">
        <v>1</v>
      </c>
      <c r="C58" s="6"/>
      <c r="D58" s="7">
        <v>1</v>
      </c>
      <c r="E58" s="26"/>
      <c r="F58" s="14">
        <v>1</v>
      </c>
      <c r="G58" s="58"/>
      <c r="H58" s="141"/>
    </row>
    <row r="59" spans="1:8" x14ac:dyDescent="0.2">
      <c r="A59" s="52" t="s">
        <v>295</v>
      </c>
      <c r="B59" s="52" t="s">
        <v>15</v>
      </c>
      <c r="C59" s="6">
        <v>1</v>
      </c>
      <c r="D59" s="7"/>
      <c r="E59" s="26"/>
      <c r="F59" s="14"/>
      <c r="G59" s="58"/>
      <c r="H59" s="141"/>
    </row>
    <row r="60" spans="1:8" x14ac:dyDescent="0.2">
      <c r="A60" s="52" t="s">
        <v>792</v>
      </c>
      <c r="B60" s="52" t="s">
        <v>793</v>
      </c>
      <c r="C60" s="6">
        <v>1</v>
      </c>
      <c r="D60" s="7"/>
      <c r="E60" s="26">
        <f>2+1</f>
        <v>3</v>
      </c>
      <c r="F60" s="14"/>
      <c r="G60" s="58">
        <v>4</v>
      </c>
      <c r="H60" s="141"/>
    </row>
    <row r="61" spans="1:8" x14ac:dyDescent="0.2">
      <c r="A61" s="52" t="s">
        <v>43</v>
      </c>
      <c r="B61" s="52" t="s">
        <v>41</v>
      </c>
      <c r="C61" s="6"/>
      <c r="D61" s="7">
        <v>1</v>
      </c>
      <c r="E61" s="26"/>
      <c r="F61" s="14">
        <v>1</v>
      </c>
      <c r="G61" s="58"/>
      <c r="H61" s="141"/>
    </row>
    <row r="62" spans="1:8" x14ac:dyDescent="0.2">
      <c r="A62" s="52" t="s">
        <v>467</v>
      </c>
      <c r="B62" s="52" t="s">
        <v>468</v>
      </c>
      <c r="C62" s="6">
        <v>1</v>
      </c>
      <c r="D62" s="7">
        <v>1</v>
      </c>
      <c r="E62" s="26"/>
      <c r="F62" s="14"/>
      <c r="G62" s="58">
        <v>1</v>
      </c>
      <c r="H62" s="141"/>
    </row>
    <row r="63" spans="1:8" x14ac:dyDescent="0.2">
      <c r="A63" s="52" t="s">
        <v>149</v>
      </c>
      <c r="B63" s="52" t="s">
        <v>3</v>
      </c>
      <c r="C63" s="6"/>
      <c r="D63" s="7">
        <v>1</v>
      </c>
      <c r="E63" s="26">
        <v>1</v>
      </c>
      <c r="F63" s="14">
        <v>1</v>
      </c>
      <c r="G63" s="58"/>
      <c r="H63" s="141"/>
    </row>
    <row r="64" spans="1:8" x14ac:dyDescent="0.2">
      <c r="A64" s="52" t="s">
        <v>14</v>
      </c>
      <c r="B64" s="52" t="s">
        <v>15</v>
      </c>
      <c r="C64" s="6"/>
      <c r="D64" s="7"/>
      <c r="E64" s="26"/>
      <c r="F64" s="14">
        <v>1</v>
      </c>
      <c r="G64" s="58"/>
      <c r="H64" s="141"/>
    </row>
    <row r="65" spans="1:8" x14ac:dyDescent="0.2">
      <c r="A65" s="52" t="s">
        <v>9</v>
      </c>
      <c r="B65" s="52" t="s">
        <v>32</v>
      </c>
      <c r="C65" s="6"/>
      <c r="D65" s="7">
        <v>2</v>
      </c>
      <c r="E65" s="26"/>
      <c r="F65" s="14"/>
      <c r="G65" s="58"/>
      <c r="H65" s="141"/>
    </row>
    <row r="66" spans="1:8" x14ac:dyDescent="0.2">
      <c r="A66" s="93" t="s">
        <v>872</v>
      </c>
      <c r="B66" s="93" t="s">
        <v>306</v>
      </c>
      <c r="C66" s="6"/>
      <c r="D66" s="7"/>
      <c r="E66" s="26"/>
      <c r="F66" s="14">
        <v>1</v>
      </c>
      <c r="G66" s="58"/>
      <c r="H66" s="141"/>
    </row>
    <row r="67" spans="1:8" x14ac:dyDescent="0.2">
      <c r="A67" s="52" t="s">
        <v>54</v>
      </c>
      <c r="B67" s="52" t="s">
        <v>147</v>
      </c>
      <c r="C67" s="6">
        <v>1</v>
      </c>
      <c r="D67" s="7"/>
      <c r="E67" s="26">
        <v>2</v>
      </c>
      <c r="F67" s="14">
        <v>1</v>
      </c>
      <c r="G67" s="58"/>
      <c r="H67" s="141"/>
    </row>
    <row r="68" spans="1:8" x14ac:dyDescent="0.2">
      <c r="A68" s="52" t="s">
        <v>398</v>
      </c>
      <c r="B68" s="52" t="s">
        <v>20</v>
      </c>
      <c r="C68" s="6">
        <f>4+1</f>
        <v>5</v>
      </c>
      <c r="D68" s="7">
        <f>2+1</f>
        <v>3</v>
      </c>
      <c r="E68" s="26">
        <v>11</v>
      </c>
      <c r="F68" s="14">
        <v>4</v>
      </c>
      <c r="G68" s="58">
        <v>2</v>
      </c>
      <c r="H68" s="141">
        <f>2+1</f>
        <v>3</v>
      </c>
    </row>
    <row r="69" spans="1:8" x14ac:dyDescent="0.2">
      <c r="A69" s="52" t="s">
        <v>228</v>
      </c>
      <c r="B69" s="52" t="s">
        <v>33</v>
      </c>
      <c r="C69" s="6"/>
      <c r="D69" s="7"/>
      <c r="E69" s="26"/>
      <c r="F69" s="14"/>
      <c r="G69" s="58"/>
      <c r="H69" s="141"/>
    </row>
    <row r="70" spans="1:8" x14ac:dyDescent="0.2">
      <c r="A70" s="52" t="s">
        <v>269</v>
      </c>
      <c r="B70" s="52" t="s">
        <v>157</v>
      </c>
      <c r="C70" s="6"/>
      <c r="D70" s="7"/>
      <c r="E70" s="26"/>
      <c r="F70" s="14"/>
      <c r="G70" s="58"/>
      <c r="H70" s="141"/>
    </row>
    <row r="71" spans="1:8" x14ac:dyDescent="0.2">
      <c r="A71" s="52" t="s">
        <v>31</v>
      </c>
      <c r="B71" s="52" t="s">
        <v>16</v>
      </c>
      <c r="C71" s="6">
        <v>3</v>
      </c>
      <c r="D71" s="7">
        <v>1</v>
      </c>
      <c r="E71" s="26">
        <v>3</v>
      </c>
      <c r="F71" s="14">
        <v>5</v>
      </c>
      <c r="G71" s="58"/>
      <c r="H71" s="141"/>
    </row>
    <row r="72" spans="1:8" x14ac:dyDescent="0.2">
      <c r="A72" s="93" t="s">
        <v>397</v>
      </c>
      <c r="B72" s="93" t="s">
        <v>58</v>
      </c>
      <c r="C72" s="6"/>
      <c r="D72" s="7">
        <v>1</v>
      </c>
      <c r="E72" s="26"/>
      <c r="F72" s="14"/>
      <c r="G72" s="58"/>
      <c r="H72" s="141"/>
    </row>
    <row r="73" spans="1:8" x14ac:dyDescent="0.2">
      <c r="A73" s="52" t="s">
        <v>251</v>
      </c>
      <c r="B73" s="52" t="s">
        <v>252</v>
      </c>
      <c r="C73" s="6">
        <v>5</v>
      </c>
      <c r="D73" s="7">
        <v>8</v>
      </c>
      <c r="E73" s="26"/>
      <c r="F73" s="14">
        <v>1</v>
      </c>
      <c r="G73" s="58">
        <v>3</v>
      </c>
      <c r="H73" s="141"/>
    </row>
    <row r="74" spans="1:8" x14ac:dyDescent="0.2">
      <c r="A74" s="93" t="s">
        <v>754</v>
      </c>
      <c r="B74" s="93" t="s">
        <v>306</v>
      </c>
      <c r="C74" s="6"/>
      <c r="D74" s="7">
        <v>1</v>
      </c>
      <c r="E74" s="26"/>
      <c r="F74" s="14"/>
      <c r="G74" s="58"/>
      <c r="H74" s="141"/>
    </row>
    <row r="75" spans="1:8" x14ac:dyDescent="0.2">
      <c r="A75" s="52" t="s">
        <v>206</v>
      </c>
      <c r="B75" s="52" t="s">
        <v>207</v>
      </c>
      <c r="C75" s="6"/>
      <c r="D75" s="7">
        <v>1</v>
      </c>
      <c r="E75" s="26">
        <v>1</v>
      </c>
      <c r="F75" s="14"/>
      <c r="G75" s="58"/>
      <c r="H75" s="141"/>
    </row>
    <row r="76" spans="1:8" x14ac:dyDescent="0.2">
      <c r="A76" s="52" t="s">
        <v>34</v>
      </c>
      <c r="B76" s="52" t="s">
        <v>35</v>
      </c>
      <c r="C76" s="6">
        <v>1</v>
      </c>
      <c r="D76" s="7">
        <v>3</v>
      </c>
      <c r="E76" s="26">
        <v>1</v>
      </c>
      <c r="F76" s="14"/>
      <c r="G76" s="58"/>
      <c r="H76" s="141"/>
    </row>
    <row r="77" spans="1:8" x14ac:dyDescent="0.2">
      <c r="A77" s="93" t="s">
        <v>579</v>
      </c>
      <c r="B77" s="93" t="s">
        <v>580</v>
      </c>
      <c r="C77" s="6">
        <v>1</v>
      </c>
      <c r="D77" s="7">
        <v>1</v>
      </c>
      <c r="E77" s="26">
        <v>1</v>
      </c>
      <c r="F77" s="14">
        <v>1</v>
      </c>
      <c r="G77" s="58"/>
      <c r="H77" s="141">
        <v>3</v>
      </c>
    </row>
    <row r="78" spans="1:8" x14ac:dyDescent="0.2">
      <c r="A78" s="52" t="s">
        <v>249</v>
      </c>
      <c r="B78" s="52" t="s">
        <v>250</v>
      </c>
      <c r="C78" s="6"/>
      <c r="D78" s="7"/>
      <c r="E78" s="26"/>
      <c r="F78" s="14"/>
      <c r="G78" s="58"/>
      <c r="H78" s="141"/>
    </row>
    <row r="79" spans="1:8" x14ac:dyDescent="0.2">
      <c r="A79" s="52" t="s">
        <v>203</v>
      </c>
      <c r="B79" s="52" t="s">
        <v>204</v>
      </c>
      <c r="C79" s="6"/>
      <c r="D79" s="7"/>
      <c r="E79" s="26">
        <v>1</v>
      </c>
      <c r="F79" s="14"/>
      <c r="G79" s="58"/>
      <c r="H79" s="141"/>
    </row>
    <row r="80" spans="1:8" x14ac:dyDescent="0.2">
      <c r="A80" s="52" t="s">
        <v>539</v>
      </c>
      <c r="B80" s="93" t="s">
        <v>540</v>
      </c>
      <c r="C80" s="6"/>
      <c r="D80" s="7"/>
      <c r="E80" s="26"/>
      <c r="F80" s="14"/>
      <c r="G80" s="58">
        <v>2</v>
      </c>
      <c r="H80" s="141"/>
    </row>
    <row r="81" spans="1:8" x14ac:dyDescent="0.2">
      <c r="A81" s="52" t="s">
        <v>539</v>
      </c>
      <c r="B81" s="93" t="s">
        <v>209</v>
      </c>
      <c r="C81" s="6">
        <v>1</v>
      </c>
      <c r="D81" s="7"/>
      <c r="E81" s="26">
        <v>1</v>
      </c>
      <c r="F81" s="14">
        <v>1</v>
      </c>
      <c r="G81" s="58">
        <v>3</v>
      </c>
      <c r="H81" s="141"/>
    </row>
    <row r="82" spans="1:8" x14ac:dyDescent="0.2">
      <c r="A82" s="52" t="s">
        <v>167</v>
      </c>
      <c r="B82" s="52" t="s">
        <v>166</v>
      </c>
      <c r="C82" s="6"/>
      <c r="D82" s="7">
        <v>5</v>
      </c>
      <c r="E82" s="26">
        <v>1</v>
      </c>
      <c r="F82" s="14">
        <v>1</v>
      </c>
      <c r="G82" s="58"/>
      <c r="H82" s="141"/>
    </row>
    <row r="83" spans="1:8" x14ac:dyDescent="0.2">
      <c r="A83" s="52" t="s">
        <v>422</v>
      </c>
      <c r="B83" s="52" t="s">
        <v>417</v>
      </c>
      <c r="C83" s="6"/>
      <c r="D83" s="7"/>
      <c r="E83" s="26">
        <v>1</v>
      </c>
      <c r="F83" s="14">
        <v>2</v>
      </c>
      <c r="G83" s="58"/>
      <c r="H83" s="141"/>
    </row>
    <row r="84" spans="1:8" x14ac:dyDescent="0.2">
      <c r="A84" s="52" t="s">
        <v>273</v>
      </c>
      <c r="B84" s="52" t="s">
        <v>274</v>
      </c>
      <c r="C84" s="6">
        <v>1</v>
      </c>
      <c r="D84" s="7"/>
      <c r="E84" s="26"/>
      <c r="F84" s="14"/>
      <c r="G84" s="58"/>
      <c r="H84" s="141"/>
    </row>
    <row r="85" spans="1:8" x14ac:dyDescent="0.2">
      <c r="A85" s="52" t="s">
        <v>410</v>
      </c>
      <c r="B85" s="52" t="s">
        <v>289</v>
      </c>
      <c r="C85" s="6">
        <v>3</v>
      </c>
      <c r="D85" s="7"/>
      <c r="E85" s="26"/>
      <c r="F85" s="14">
        <v>2</v>
      </c>
      <c r="G85" s="58">
        <v>1</v>
      </c>
      <c r="H85" s="141"/>
    </row>
    <row r="86" spans="1:8" x14ac:dyDescent="0.2">
      <c r="A86" s="52" t="s">
        <v>56</v>
      </c>
      <c r="B86" s="52" t="s">
        <v>38</v>
      </c>
      <c r="C86" s="6">
        <v>1</v>
      </c>
      <c r="D86" s="7">
        <v>2</v>
      </c>
      <c r="E86" s="26"/>
      <c r="F86" s="14">
        <v>1</v>
      </c>
      <c r="G86" s="58"/>
      <c r="H86" s="141"/>
    </row>
    <row r="87" spans="1:8" x14ac:dyDescent="0.2">
      <c r="A87" s="52" t="s">
        <v>359</v>
      </c>
      <c r="B87" s="52" t="s">
        <v>3</v>
      </c>
      <c r="C87" s="6">
        <v>4</v>
      </c>
      <c r="D87" s="7">
        <v>1</v>
      </c>
      <c r="E87" s="26">
        <v>2</v>
      </c>
      <c r="F87" s="14">
        <v>3</v>
      </c>
      <c r="G87" s="58">
        <v>3</v>
      </c>
      <c r="H87" s="141"/>
    </row>
    <row r="88" spans="1:8" x14ac:dyDescent="0.2">
      <c r="A88" s="52" t="s">
        <v>187</v>
      </c>
      <c r="B88" s="52" t="s">
        <v>33</v>
      </c>
      <c r="C88" s="6">
        <v>1</v>
      </c>
      <c r="D88" s="7">
        <v>1</v>
      </c>
      <c r="E88" s="26">
        <v>2</v>
      </c>
      <c r="F88" s="14"/>
      <c r="G88" s="58"/>
      <c r="H88" s="141"/>
    </row>
    <row r="89" spans="1:8" x14ac:dyDescent="0.2">
      <c r="A89" s="93" t="s">
        <v>935</v>
      </c>
      <c r="B89" s="93" t="s">
        <v>936</v>
      </c>
      <c r="C89" s="6"/>
      <c r="D89" s="7"/>
      <c r="E89" s="26"/>
      <c r="F89" s="14"/>
      <c r="G89" s="58">
        <v>1</v>
      </c>
      <c r="H89" s="141"/>
    </row>
    <row r="90" spans="1:8" x14ac:dyDescent="0.2">
      <c r="A90" s="52" t="s">
        <v>528</v>
      </c>
      <c r="B90" s="52" t="s">
        <v>529</v>
      </c>
      <c r="C90" s="6">
        <v>2</v>
      </c>
      <c r="D90" s="7">
        <v>1</v>
      </c>
      <c r="E90" s="26">
        <v>9</v>
      </c>
      <c r="F90" s="14">
        <v>2</v>
      </c>
      <c r="G90" s="58">
        <v>3</v>
      </c>
      <c r="H90" s="141">
        <v>5</v>
      </c>
    </row>
    <row r="91" spans="1:8" x14ac:dyDescent="0.2">
      <c r="A91" s="93" t="s">
        <v>644</v>
      </c>
      <c r="B91" s="93" t="s">
        <v>645</v>
      </c>
      <c r="C91" s="6">
        <v>2</v>
      </c>
      <c r="D91" s="7">
        <v>1</v>
      </c>
      <c r="E91" s="26">
        <f>2+1</f>
        <v>3</v>
      </c>
      <c r="F91" s="14">
        <v>3</v>
      </c>
      <c r="G91" s="58">
        <v>2</v>
      </c>
      <c r="H91" s="141">
        <f>4+1</f>
        <v>5</v>
      </c>
    </row>
    <row r="92" spans="1:8" x14ac:dyDescent="0.2">
      <c r="A92" s="52" t="s">
        <v>491</v>
      </c>
      <c r="B92" s="52" t="s">
        <v>430</v>
      </c>
      <c r="C92" s="6"/>
      <c r="D92" s="7"/>
      <c r="E92" s="26"/>
      <c r="F92" s="14">
        <v>1</v>
      </c>
      <c r="G92" s="58"/>
      <c r="H92" s="141"/>
    </row>
    <row r="93" spans="1:8" x14ac:dyDescent="0.2">
      <c r="A93" s="93" t="s">
        <v>526</v>
      </c>
      <c r="B93" s="93" t="s">
        <v>527</v>
      </c>
      <c r="C93" s="6">
        <v>2</v>
      </c>
      <c r="D93" s="7">
        <v>1</v>
      </c>
      <c r="E93" s="26"/>
      <c r="F93" s="14"/>
      <c r="G93" s="58">
        <v>3</v>
      </c>
      <c r="H93" s="141"/>
    </row>
    <row r="94" spans="1:8" x14ac:dyDescent="0.2">
      <c r="A94" s="52" t="s">
        <v>530</v>
      </c>
      <c r="B94" s="52" t="s">
        <v>347</v>
      </c>
      <c r="C94" s="6"/>
      <c r="D94" s="7"/>
      <c r="E94" s="26"/>
      <c r="F94" s="14"/>
      <c r="G94" s="58">
        <v>1</v>
      </c>
      <c r="H94" s="141"/>
    </row>
    <row r="95" spans="1:8" x14ac:dyDescent="0.2">
      <c r="A95" s="93" t="s">
        <v>720</v>
      </c>
      <c r="B95" s="94" t="s">
        <v>721</v>
      </c>
      <c r="C95" s="6"/>
      <c r="D95" s="7">
        <v>1</v>
      </c>
      <c r="E95" s="26"/>
      <c r="F95" s="14"/>
      <c r="G95" s="58"/>
      <c r="H95" s="141"/>
    </row>
    <row r="96" spans="1:8" x14ac:dyDescent="0.2">
      <c r="A96" s="93" t="s">
        <v>877</v>
      </c>
      <c r="B96" s="94" t="s">
        <v>876</v>
      </c>
      <c r="C96" s="6">
        <v>2</v>
      </c>
      <c r="D96" s="7"/>
      <c r="E96" s="26"/>
      <c r="F96" s="14"/>
      <c r="G96" s="58">
        <v>3</v>
      </c>
      <c r="H96" s="141">
        <v>6</v>
      </c>
    </row>
    <row r="97" spans="1:8" x14ac:dyDescent="0.2">
      <c r="A97" s="93" t="s">
        <v>58</v>
      </c>
      <c r="B97" s="94" t="s">
        <v>585</v>
      </c>
      <c r="C97" s="6">
        <v>1</v>
      </c>
      <c r="D97" s="7">
        <v>1</v>
      </c>
      <c r="E97" s="26"/>
      <c r="F97" s="14">
        <v>2</v>
      </c>
      <c r="G97" s="58"/>
      <c r="H97" s="141"/>
    </row>
    <row r="98" spans="1:8" x14ac:dyDescent="0.2">
      <c r="A98" s="93" t="s">
        <v>663</v>
      </c>
      <c r="B98" s="94" t="s">
        <v>474</v>
      </c>
      <c r="C98" s="6"/>
      <c r="D98" s="7"/>
      <c r="E98" s="26"/>
      <c r="F98" s="14">
        <v>1</v>
      </c>
      <c r="G98" s="58"/>
      <c r="H98" s="141"/>
    </row>
    <row r="99" spans="1:8" x14ac:dyDescent="0.2">
      <c r="A99" s="93" t="s">
        <v>866</v>
      </c>
      <c r="B99" s="94" t="s">
        <v>865</v>
      </c>
      <c r="C99" s="6">
        <v>1</v>
      </c>
      <c r="D99" s="7">
        <v>1</v>
      </c>
      <c r="E99" s="26"/>
      <c r="F99" s="14"/>
      <c r="G99" s="58">
        <v>1</v>
      </c>
      <c r="H99" s="141"/>
    </row>
    <row r="100" spans="1:8" x14ac:dyDescent="0.2">
      <c r="A100" s="52" t="s">
        <v>407</v>
      </c>
      <c r="B100" s="52" t="s">
        <v>58</v>
      </c>
      <c r="C100" s="6">
        <v>2</v>
      </c>
      <c r="D100" s="7"/>
      <c r="E100" s="26"/>
      <c r="F100" s="14">
        <v>2</v>
      </c>
      <c r="G100" s="58"/>
      <c r="H100" s="141"/>
    </row>
    <row r="101" spans="1:8" x14ac:dyDescent="0.2">
      <c r="A101" s="93" t="s">
        <v>622</v>
      </c>
      <c r="B101" s="93" t="s">
        <v>354</v>
      </c>
      <c r="C101" s="6"/>
      <c r="D101" s="7">
        <v>1</v>
      </c>
      <c r="E101" s="26"/>
      <c r="F101" s="14"/>
      <c r="G101" s="58"/>
      <c r="H101" s="141"/>
    </row>
    <row r="102" spans="1:8" x14ac:dyDescent="0.2">
      <c r="A102" s="52" t="s">
        <v>283</v>
      </c>
      <c r="B102" s="52" t="s">
        <v>284</v>
      </c>
      <c r="C102" s="6">
        <v>1</v>
      </c>
      <c r="D102" s="7"/>
      <c r="E102" s="26">
        <v>2</v>
      </c>
      <c r="F102" s="14">
        <v>7</v>
      </c>
      <c r="G102" s="58">
        <v>2</v>
      </c>
      <c r="H102" s="141">
        <v>5</v>
      </c>
    </row>
    <row r="103" spans="1:8" x14ac:dyDescent="0.2">
      <c r="A103" s="93" t="s">
        <v>593</v>
      </c>
      <c r="B103" s="93" t="s">
        <v>16</v>
      </c>
      <c r="C103" s="6">
        <v>1</v>
      </c>
      <c r="D103" s="7">
        <v>1</v>
      </c>
      <c r="E103" s="26">
        <v>4</v>
      </c>
      <c r="F103" s="14">
        <v>1</v>
      </c>
      <c r="G103" s="58"/>
      <c r="H103" s="141"/>
    </row>
    <row r="104" spans="1:8" x14ac:dyDescent="0.2">
      <c r="A104" s="52" t="s">
        <v>4</v>
      </c>
      <c r="B104" s="52" t="s">
        <v>5</v>
      </c>
      <c r="C104" s="6"/>
      <c r="D104" s="7">
        <v>2</v>
      </c>
      <c r="E104" s="26"/>
      <c r="F104" s="14">
        <v>1</v>
      </c>
      <c r="G104" s="58"/>
      <c r="H104" s="141"/>
    </row>
    <row r="105" spans="1:8" x14ac:dyDescent="0.2">
      <c r="A105" s="52" t="s">
        <v>154</v>
      </c>
      <c r="B105" s="52" t="s">
        <v>155</v>
      </c>
      <c r="C105" s="6"/>
      <c r="D105" s="7">
        <v>1</v>
      </c>
      <c r="E105" s="26"/>
      <c r="F105" s="14">
        <v>2</v>
      </c>
      <c r="G105" s="58"/>
      <c r="H105" s="141"/>
    </row>
    <row r="106" spans="1:8" x14ac:dyDescent="0.2">
      <c r="A106" s="93" t="s">
        <v>745</v>
      </c>
      <c r="B106" s="93" t="s">
        <v>223</v>
      </c>
      <c r="C106" s="6">
        <v>1</v>
      </c>
      <c r="D106" s="7">
        <v>2</v>
      </c>
      <c r="E106" s="26">
        <v>2</v>
      </c>
      <c r="F106" s="14"/>
      <c r="G106" s="58"/>
      <c r="H106" s="141"/>
    </row>
    <row r="107" spans="1:8" x14ac:dyDescent="0.2">
      <c r="A107" s="52" t="s">
        <v>235</v>
      </c>
      <c r="B107" s="52" t="s">
        <v>6</v>
      </c>
      <c r="C107" s="6"/>
      <c r="D107" s="7">
        <v>2</v>
      </c>
      <c r="E107" s="26">
        <v>1</v>
      </c>
      <c r="F107" s="14"/>
      <c r="G107" s="58"/>
      <c r="H107" s="141"/>
    </row>
    <row r="108" spans="1:8" x14ac:dyDescent="0.2">
      <c r="A108" s="52" t="s">
        <v>399</v>
      </c>
      <c r="B108" s="52" t="s">
        <v>400</v>
      </c>
      <c r="C108" s="6"/>
      <c r="D108" s="7"/>
      <c r="E108" s="26">
        <v>1</v>
      </c>
      <c r="F108" s="14"/>
      <c r="G108" s="58"/>
      <c r="H108" s="141"/>
    </row>
    <row r="109" spans="1:8" x14ac:dyDescent="0.2">
      <c r="A109" s="52" t="s">
        <v>45</v>
      </c>
      <c r="B109" s="52" t="s">
        <v>46</v>
      </c>
      <c r="C109" s="6">
        <v>1</v>
      </c>
      <c r="D109" s="7"/>
      <c r="E109" s="26"/>
      <c r="F109" s="14">
        <v>1</v>
      </c>
      <c r="G109" s="58"/>
      <c r="H109" s="141"/>
    </row>
    <row r="110" spans="1:8" x14ac:dyDescent="0.2">
      <c r="A110" s="52" t="s">
        <v>71</v>
      </c>
      <c r="B110" s="52" t="s">
        <v>72</v>
      </c>
      <c r="C110" s="6"/>
      <c r="D110" s="7"/>
      <c r="E110" s="26"/>
      <c r="F110" s="14">
        <v>1</v>
      </c>
      <c r="G110" s="58"/>
      <c r="H110" s="141"/>
    </row>
    <row r="111" spans="1:8" x14ac:dyDescent="0.2">
      <c r="A111" s="93" t="s">
        <v>27</v>
      </c>
      <c r="B111" s="93" t="s">
        <v>209</v>
      </c>
      <c r="C111" s="6"/>
      <c r="D111" s="7"/>
      <c r="E111" s="26"/>
      <c r="F111" s="14"/>
      <c r="G111" s="58"/>
      <c r="H111" s="141">
        <v>1</v>
      </c>
    </row>
    <row r="112" spans="1:8" x14ac:dyDescent="0.2">
      <c r="A112" s="52" t="s">
        <v>275</v>
      </c>
      <c r="B112" s="52" t="s">
        <v>276</v>
      </c>
      <c r="C112" s="6"/>
      <c r="D112" s="7"/>
      <c r="E112" s="26"/>
      <c r="F112" s="14"/>
      <c r="G112" s="58"/>
      <c r="H112" s="141"/>
    </row>
    <row r="113" spans="1:8" x14ac:dyDescent="0.2">
      <c r="A113" s="93" t="s">
        <v>787</v>
      </c>
      <c r="B113" s="93" t="s">
        <v>788</v>
      </c>
      <c r="C113" s="6">
        <v>1</v>
      </c>
      <c r="D113" s="7"/>
      <c r="E113" s="26">
        <v>1</v>
      </c>
      <c r="F113" s="14"/>
      <c r="G113" s="58">
        <v>1</v>
      </c>
      <c r="H113" s="141"/>
    </row>
    <row r="114" spans="1:8" x14ac:dyDescent="0.2">
      <c r="A114" s="52" t="s">
        <v>18</v>
      </c>
      <c r="B114" s="52" t="s">
        <v>17</v>
      </c>
      <c r="C114" s="6">
        <v>6</v>
      </c>
      <c r="D114" s="7">
        <v>4</v>
      </c>
      <c r="E114" s="26">
        <v>4</v>
      </c>
      <c r="F114" s="14">
        <v>4</v>
      </c>
      <c r="G114" s="58">
        <v>2</v>
      </c>
      <c r="H114" s="141">
        <v>1</v>
      </c>
    </row>
    <row r="115" spans="1:8" x14ac:dyDescent="0.2">
      <c r="A115" s="52" t="s">
        <v>55</v>
      </c>
      <c r="B115" s="52" t="s">
        <v>15</v>
      </c>
      <c r="C115" s="6">
        <v>3</v>
      </c>
      <c r="D115" s="7">
        <v>1</v>
      </c>
      <c r="E115" s="26"/>
      <c r="F115" s="14">
        <v>7</v>
      </c>
      <c r="G115" s="58">
        <v>1</v>
      </c>
      <c r="H115" s="141"/>
    </row>
    <row r="116" spans="1:8" x14ac:dyDescent="0.2">
      <c r="A116" s="52" t="s">
        <v>153</v>
      </c>
      <c r="B116" s="52" t="s">
        <v>141</v>
      </c>
      <c r="C116" s="6"/>
      <c r="D116" s="7"/>
      <c r="E116" s="26"/>
      <c r="F116" s="14">
        <v>1</v>
      </c>
      <c r="G116" s="58"/>
      <c r="H116" s="141"/>
    </row>
    <row r="117" spans="1:8" x14ac:dyDescent="0.2">
      <c r="A117" s="52" t="s">
        <v>222</v>
      </c>
      <c r="B117" s="52" t="s">
        <v>223</v>
      </c>
      <c r="C117" s="6"/>
      <c r="D117" s="7">
        <v>1</v>
      </c>
      <c r="E117" s="26">
        <v>1</v>
      </c>
      <c r="F117" s="14"/>
      <c r="G117" s="58"/>
      <c r="H117" s="141"/>
    </row>
    <row r="118" spans="1:8" x14ac:dyDescent="0.2">
      <c r="A118" s="52" t="s">
        <v>405</v>
      </c>
      <c r="B118" s="52" t="s">
        <v>406</v>
      </c>
      <c r="C118" s="6"/>
      <c r="D118" s="7"/>
      <c r="E118" s="26">
        <v>3</v>
      </c>
      <c r="F118" s="14">
        <v>1</v>
      </c>
      <c r="G118" s="58"/>
      <c r="H118" s="141"/>
    </row>
    <row r="119" spans="1:8" x14ac:dyDescent="0.2">
      <c r="A119" s="52" t="s">
        <v>373</v>
      </c>
      <c r="B119" s="52" t="s">
        <v>221</v>
      </c>
      <c r="C119" s="6"/>
      <c r="D119" s="7"/>
      <c r="E119" s="26">
        <v>1</v>
      </c>
      <c r="F119" s="14"/>
      <c r="G119" s="58"/>
      <c r="H119" s="141"/>
    </row>
    <row r="120" spans="1:8" x14ac:dyDescent="0.2">
      <c r="A120" s="52" t="s">
        <v>303</v>
      </c>
      <c r="B120" s="52" t="s">
        <v>289</v>
      </c>
      <c r="C120" s="6"/>
      <c r="D120" s="7"/>
      <c r="E120" s="26"/>
      <c r="F120" s="14"/>
      <c r="G120" s="58"/>
      <c r="H120" s="141"/>
    </row>
    <row r="121" spans="1:8" x14ac:dyDescent="0.2">
      <c r="A121" s="52" t="s">
        <v>53</v>
      </c>
      <c r="B121" s="52" t="s">
        <v>33</v>
      </c>
      <c r="C121" s="6"/>
      <c r="D121" s="7">
        <v>2</v>
      </c>
      <c r="E121" s="26"/>
      <c r="F121" s="14"/>
      <c r="G121" s="58"/>
      <c r="H121" s="141"/>
    </row>
    <row r="122" spans="1:8" x14ac:dyDescent="0.2">
      <c r="A122" s="52" t="s">
        <v>244</v>
      </c>
      <c r="B122" s="52" t="s">
        <v>245</v>
      </c>
      <c r="C122" s="6"/>
      <c r="D122" s="7"/>
      <c r="E122" s="26">
        <v>1</v>
      </c>
      <c r="F122" s="14"/>
      <c r="G122" s="58"/>
      <c r="H122" s="141"/>
    </row>
    <row r="123" spans="1:8" x14ac:dyDescent="0.2">
      <c r="A123" s="52" t="s">
        <v>471</v>
      </c>
      <c r="B123" s="52" t="s">
        <v>472</v>
      </c>
      <c r="C123" s="6">
        <v>4</v>
      </c>
      <c r="D123" s="7"/>
      <c r="E123" s="26">
        <v>6</v>
      </c>
      <c r="F123" s="14">
        <v>9</v>
      </c>
      <c r="G123" s="58">
        <v>14</v>
      </c>
      <c r="H123" s="141">
        <f>15+1</f>
        <v>16</v>
      </c>
    </row>
    <row r="124" spans="1:8" x14ac:dyDescent="0.2">
      <c r="A124" s="52" t="s">
        <v>234</v>
      </c>
      <c r="B124" s="52" t="s">
        <v>58</v>
      </c>
      <c r="C124" s="6"/>
      <c r="D124" s="7">
        <v>1</v>
      </c>
      <c r="E124" s="26"/>
      <c r="F124" s="14"/>
      <c r="G124" s="58"/>
      <c r="H124" s="141"/>
    </row>
    <row r="125" spans="1:8" x14ac:dyDescent="0.2">
      <c r="A125" s="93" t="s">
        <v>581</v>
      </c>
      <c r="B125" s="93" t="s">
        <v>430</v>
      </c>
      <c r="C125" s="6">
        <f>1</f>
        <v>1</v>
      </c>
      <c r="D125" s="7">
        <v>1</v>
      </c>
      <c r="E125" s="26"/>
      <c r="F125" s="14">
        <v>2</v>
      </c>
      <c r="G125" s="58"/>
      <c r="H125" s="141"/>
    </row>
    <row r="126" spans="1:8" x14ac:dyDescent="0.2">
      <c r="A126" s="52" t="s">
        <v>292</v>
      </c>
      <c r="B126" s="52" t="s">
        <v>289</v>
      </c>
      <c r="C126" s="6"/>
      <c r="D126" s="7"/>
      <c r="E126" s="26">
        <v>1</v>
      </c>
      <c r="F126" s="14"/>
      <c r="G126" s="58"/>
      <c r="H126" s="141"/>
    </row>
    <row r="127" spans="1:8" x14ac:dyDescent="0.2">
      <c r="A127" s="93" t="s">
        <v>982</v>
      </c>
      <c r="B127" s="94" t="s">
        <v>983</v>
      </c>
      <c r="C127" s="6"/>
      <c r="D127" s="7"/>
      <c r="E127" s="26"/>
      <c r="F127" s="14">
        <v>1</v>
      </c>
      <c r="G127" s="58"/>
      <c r="H127" s="141"/>
    </row>
    <row r="128" spans="1:8" x14ac:dyDescent="0.2">
      <c r="A128" s="52" t="s">
        <v>506</v>
      </c>
      <c r="B128" s="62" t="s">
        <v>507</v>
      </c>
      <c r="C128" s="6">
        <v>2</v>
      </c>
      <c r="D128" s="7">
        <v>2</v>
      </c>
      <c r="E128" s="26"/>
      <c r="F128" s="14">
        <v>1</v>
      </c>
      <c r="G128" s="58"/>
      <c r="H128" s="141"/>
    </row>
    <row r="129" spans="1:8" x14ac:dyDescent="0.2">
      <c r="A129" s="52" t="s">
        <v>288</v>
      </c>
      <c r="B129" s="52" t="s">
        <v>37</v>
      </c>
      <c r="C129" s="6"/>
      <c r="D129" s="7"/>
      <c r="E129" s="26"/>
      <c r="F129" s="14"/>
      <c r="G129" s="58"/>
      <c r="H129" s="141"/>
    </row>
    <row r="130" spans="1:8" x14ac:dyDescent="0.2">
      <c r="A130" s="52" t="s">
        <v>353</v>
      </c>
      <c r="B130" s="52" t="s">
        <v>354</v>
      </c>
      <c r="C130" s="6">
        <v>2</v>
      </c>
      <c r="D130" s="7">
        <v>3</v>
      </c>
      <c r="E130" s="26"/>
      <c r="F130" s="14"/>
      <c r="G130" s="58"/>
      <c r="H130" s="141"/>
    </row>
    <row r="131" spans="1:8" x14ac:dyDescent="0.2">
      <c r="A131" s="52" t="s">
        <v>42</v>
      </c>
      <c r="B131" s="62" t="s">
        <v>33</v>
      </c>
      <c r="C131" s="6">
        <v>1</v>
      </c>
      <c r="D131" s="7">
        <f>12+1</f>
        <v>13</v>
      </c>
      <c r="E131" s="26"/>
      <c r="F131" s="14"/>
      <c r="G131" s="58">
        <v>1</v>
      </c>
      <c r="H131" s="141"/>
    </row>
    <row r="132" spans="1:8" x14ac:dyDescent="0.2">
      <c r="A132" s="52" t="s">
        <v>239</v>
      </c>
      <c r="B132" s="52" t="s">
        <v>240</v>
      </c>
      <c r="C132" s="6"/>
      <c r="D132" s="7"/>
      <c r="E132" s="26"/>
      <c r="F132" s="14"/>
      <c r="G132" s="58"/>
      <c r="H132" s="141"/>
    </row>
    <row r="133" spans="1:8" x14ac:dyDescent="0.2">
      <c r="A133" s="52" t="s">
        <v>74</v>
      </c>
      <c r="B133" s="52" t="s">
        <v>33</v>
      </c>
      <c r="C133" s="6"/>
      <c r="D133" s="7"/>
      <c r="E133" s="26"/>
      <c r="F133" s="14">
        <v>1</v>
      </c>
      <c r="G133" s="58"/>
      <c r="H133" s="141"/>
    </row>
    <row r="134" spans="1:8" x14ac:dyDescent="0.2">
      <c r="A134" s="52" t="s">
        <v>238</v>
      </c>
      <c r="B134" s="52" t="s">
        <v>147</v>
      </c>
      <c r="C134" s="6"/>
      <c r="D134" s="7"/>
      <c r="E134" s="26"/>
      <c r="F134" s="14"/>
      <c r="G134" s="58"/>
      <c r="H134" s="141"/>
    </row>
    <row r="135" spans="1:8" x14ac:dyDescent="0.2">
      <c r="A135" s="93" t="s">
        <v>518</v>
      </c>
      <c r="B135" s="93" t="s">
        <v>519</v>
      </c>
      <c r="C135" s="6"/>
      <c r="D135" s="7"/>
      <c r="E135" s="26">
        <v>1</v>
      </c>
      <c r="F135" s="14"/>
      <c r="G135" s="58"/>
      <c r="H135" s="141">
        <v>1</v>
      </c>
    </row>
    <row r="136" spans="1:8" x14ac:dyDescent="0.2">
      <c r="A136" s="52" t="s">
        <v>297</v>
      </c>
      <c r="B136" s="52" t="s">
        <v>37</v>
      </c>
      <c r="C136" s="6"/>
      <c r="D136" s="7"/>
      <c r="E136" s="26"/>
      <c r="F136" s="14"/>
      <c r="G136" s="58"/>
      <c r="H136" s="141"/>
    </row>
    <row r="137" spans="1:8" x14ac:dyDescent="0.2">
      <c r="A137" s="52" t="s">
        <v>271</v>
      </c>
      <c r="B137" s="52" t="s">
        <v>272</v>
      </c>
      <c r="C137" s="6">
        <v>1</v>
      </c>
      <c r="D137" s="7">
        <v>1</v>
      </c>
      <c r="E137" s="26">
        <v>3</v>
      </c>
      <c r="F137" s="14">
        <v>1</v>
      </c>
      <c r="G137" s="58"/>
      <c r="H137" s="141"/>
    </row>
    <row r="138" spans="1:8" x14ac:dyDescent="0.2">
      <c r="A138" s="93" t="s">
        <v>520</v>
      </c>
      <c r="B138" s="93" t="s">
        <v>3</v>
      </c>
      <c r="C138" s="6">
        <v>1</v>
      </c>
      <c r="D138" s="7"/>
      <c r="E138" s="26"/>
      <c r="F138" s="14"/>
      <c r="G138" s="58"/>
      <c r="H138" s="141"/>
    </row>
    <row r="139" spans="1:8" x14ac:dyDescent="0.2">
      <c r="A139" s="52" t="s">
        <v>296</v>
      </c>
      <c r="B139" s="52" t="s">
        <v>15</v>
      </c>
      <c r="C139" s="6">
        <v>8</v>
      </c>
      <c r="D139" s="7">
        <v>4</v>
      </c>
      <c r="E139" s="26">
        <v>5</v>
      </c>
      <c r="F139" s="14">
        <v>7</v>
      </c>
      <c r="G139" s="58">
        <f>8+1</f>
        <v>9</v>
      </c>
      <c r="H139" s="141">
        <v>1</v>
      </c>
    </row>
    <row r="140" spans="1:8" x14ac:dyDescent="0.2">
      <c r="A140" s="93" t="s">
        <v>660</v>
      </c>
      <c r="B140" s="93" t="s">
        <v>306</v>
      </c>
      <c r="C140" s="6"/>
      <c r="D140" s="7"/>
      <c r="E140" s="26">
        <v>1</v>
      </c>
      <c r="F140" s="14"/>
      <c r="G140" s="58"/>
      <c r="H140" s="141"/>
    </row>
    <row r="141" spans="1:8" x14ac:dyDescent="0.2">
      <c r="A141" s="52" t="s">
        <v>418</v>
      </c>
      <c r="B141" s="52" t="s">
        <v>221</v>
      </c>
      <c r="C141" s="6"/>
      <c r="D141" s="7"/>
      <c r="E141" s="26">
        <v>1</v>
      </c>
      <c r="F141" s="14"/>
      <c r="G141" s="58"/>
      <c r="H141" s="141"/>
    </row>
    <row r="142" spans="1:8" x14ac:dyDescent="0.2">
      <c r="A142" s="52" t="s">
        <v>263</v>
      </c>
      <c r="B142" s="52" t="s">
        <v>264</v>
      </c>
      <c r="C142" s="6">
        <v>1</v>
      </c>
      <c r="D142" s="7"/>
      <c r="E142" s="26"/>
      <c r="F142" s="14"/>
      <c r="G142" s="58"/>
      <c r="H142" s="141"/>
    </row>
    <row r="143" spans="1:8" x14ac:dyDescent="0.2">
      <c r="A143" s="52" t="s">
        <v>343</v>
      </c>
      <c r="B143" s="52" t="s">
        <v>147</v>
      </c>
      <c r="C143" s="6"/>
      <c r="D143" s="7"/>
      <c r="E143" s="26">
        <v>1</v>
      </c>
      <c r="F143" s="14"/>
      <c r="G143" s="58"/>
      <c r="H143" s="141"/>
    </row>
    <row r="144" spans="1:8" x14ac:dyDescent="0.2">
      <c r="A144" s="52" t="s">
        <v>301</v>
      </c>
      <c r="B144" s="52" t="s">
        <v>302</v>
      </c>
      <c r="C144" s="6"/>
      <c r="D144" s="7"/>
      <c r="E144" s="26">
        <v>1</v>
      </c>
      <c r="F144" s="14"/>
      <c r="G144" s="58"/>
      <c r="H144" s="141"/>
    </row>
    <row r="145" spans="1:8" x14ac:dyDescent="0.2">
      <c r="A145" s="52" t="s">
        <v>0</v>
      </c>
      <c r="B145" s="52" t="s">
        <v>1</v>
      </c>
      <c r="C145" s="6">
        <v>1</v>
      </c>
      <c r="D145" s="7"/>
      <c r="E145" s="26">
        <v>3</v>
      </c>
      <c r="F145" s="14">
        <v>2</v>
      </c>
      <c r="G145" s="58"/>
      <c r="H145" s="141"/>
    </row>
    <row r="146" spans="1:8" x14ac:dyDescent="0.2">
      <c r="A146" s="52" t="s">
        <v>2</v>
      </c>
      <c r="B146" s="52" t="s">
        <v>3</v>
      </c>
      <c r="C146" s="6">
        <v>7</v>
      </c>
      <c r="D146" s="7">
        <v>4</v>
      </c>
      <c r="E146" s="26">
        <v>7</v>
      </c>
      <c r="F146" s="14">
        <v>8</v>
      </c>
      <c r="G146" s="58">
        <v>8</v>
      </c>
      <c r="H146" s="141"/>
    </row>
    <row r="147" spans="1:8" x14ac:dyDescent="0.2">
      <c r="A147" s="93" t="s">
        <v>753</v>
      </c>
      <c r="B147" s="93" t="s">
        <v>27</v>
      </c>
      <c r="C147" s="6"/>
      <c r="D147" s="7"/>
      <c r="E147" s="26"/>
      <c r="F147" s="14">
        <v>1</v>
      </c>
      <c r="G147" s="58"/>
      <c r="H147" s="141"/>
    </row>
    <row r="148" spans="1:8" x14ac:dyDescent="0.2">
      <c r="A148" s="93" t="s">
        <v>582</v>
      </c>
      <c r="B148" s="93" t="s">
        <v>16</v>
      </c>
      <c r="C148" s="6"/>
      <c r="D148" s="7"/>
      <c r="E148" s="26"/>
      <c r="F148" s="14"/>
      <c r="G148" s="58">
        <v>1</v>
      </c>
      <c r="H148" s="141"/>
    </row>
    <row r="149" spans="1:8" x14ac:dyDescent="0.2">
      <c r="A149" s="52" t="s">
        <v>73</v>
      </c>
      <c r="B149" s="52" t="s">
        <v>59</v>
      </c>
      <c r="C149" s="6">
        <v>1</v>
      </c>
      <c r="D149" s="7">
        <v>1</v>
      </c>
      <c r="E149" s="26"/>
      <c r="F149" s="14">
        <v>1</v>
      </c>
      <c r="G149" s="58"/>
      <c r="H149" s="141"/>
    </row>
    <row r="150" spans="1:8" x14ac:dyDescent="0.2">
      <c r="A150" s="52" t="s">
        <v>328</v>
      </c>
      <c r="B150" s="52" t="s">
        <v>39</v>
      </c>
      <c r="C150" s="6"/>
      <c r="D150" s="7"/>
      <c r="E150" s="26"/>
      <c r="F150" s="14">
        <v>1</v>
      </c>
      <c r="G150" s="58"/>
      <c r="H150" s="141"/>
    </row>
    <row r="151" spans="1:8" x14ac:dyDescent="0.2">
      <c r="A151" s="52" t="s">
        <v>281</v>
      </c>
      <c r="B151" s="52" t="s">
        <v>282</v>
      </c>
      <c r="C151" s="6"/>
      <c r="D151" s="7"/>
      <c r="E151" s="26"/>
      <c r="F151" s="14"/>
      <c r="G151" s="58"/>
      <c r="H151" s="141"/>
    </row>
    <row r="152" spans="1:8" x14ac:dyDescent="0.2">
      <c r="A152" s="93" t="s">
        <v>722</v>
      </c>
      <c r="B152" s="93" t="s">
        <v>723</v>
      </c>
      <c r="C152" s="6"/>
      <c r="D152" s="7">
        <v>2</v>
      </c>
      <c r="E152" s="26"/>
      <c r="F152" s="14">
        <v>2</v>
      </c>
      <c r="G152" s="58"/>
      <c r="H152" s="141"/>
    </row>
    <row r="153" spans="1:8" x14ac:dyDescent="0.2">
      <c r="A153" s="52" t="s">
        <v>26</v>
      </c>
      <c r="B153" s="52" t="s">
        <v>27</v>
      </c>
      <c r="C153" s="6">
        <v>4</v>
      </c>
      <c r="D153" s="7">
        <v>10</v>
      </c>
      <c r="E153" s="26">
        <v>2</v>
      </c>
      <c r="F153" s="14">
        <v>4</v>
      </c>
      <c r="G153" s="58">
        <v>2</v>
      </c>
      <c r="H153" s="141"/>
    </row>
    <row r="154" spans="1:8" x14ac:dyDescent="0.2">
      <c r="A154" s="52" t="s">
        <v>225</v>
      </c>
      <c r="B154" s="52" t="s">
        <v>226</v>
      </c>
      <c r="C154" s="6"/>
      <c r="D154" s="7"/>
      <c r="E154" s="26"/>
      <c r="F154" s="14"/>
      <c r="G154" s="58"/>
      <c r="H154" s="141"/>
    </row>
    <row r="155" spans="1:8" x14ac:dyDescent="0.2">
      <c r="A155" s="52" t="s">
        <v>476</v>
      </c>
      <c r="B155" s="52" t="s">
        <v>477</v>
      </c>
      <c r="C155" s="6"/>
      <c r="D155" s="7">
        <v>1</v>
      </c>
      <c r="E155" s="26"/>
      <c r="F155" s="14"/>
      <c r="G155" s="58"/>
      <c r="H155" s="141"/>
    </row>
    <row r="156" spans="1:8" x14ac:dyDescent="0.2">
      <c r="A156" s="93" t="s">
        <v>586</v>
      </c>
      <c r="B156" s="93" t="s">
        <v>587</v>
      </c>
      <c r="C156" s="6"/>
      <c r="D156" s="7">
        <v>1</v>
      </c>
      <c r="E156" s="26">
        <v>1</v>
      </c>
      <c r="F156" s="14"/>
      <c r="G156" s="58"/>
      <c r="H156" s="141"/>
    </row>
    <row r="157" spans="1:8" x14ac:dyDescent="0.2">
      <c r="A157" s="52" t="s">
        <v>105</v>
      </c>
      <c r="B157" s="52" t="s">
        <v>72</v>
      </c>
      <c r="C157" s="6"/>
      <c r="D157" s="7">
        <v>1</v>
      </c>
      <c r="E157" s="26"/>
      <c r="F157" s="14"/>
      <c r="G157" s="58"/>
      <c r="H157" s="141"/>
    </row>
    <row r="158" spans="1:8" x14ac:dyDescent="0.2">
      <c r="A158" s="52" t="s">
        <v>105</v>
      </c>
      <c r="B158" s="52" t="s">
        <v>117</v>
      </c>
      <c r="C158" s="6">
        <v>4</v>
      </c>
      <c r="D158" s="7"/>
      <c r="E158" s="26">
        <v>8</v>
      </c>
      <c r="F158" s="14">
        <v>3</v>
      </c>
      <c r="G158" s="58"/>
      <c r="H158" s="141"/>
    </row>
    <row r="159" spans="1:8" x14ac:dyDescent="0.2">
      <c r="A159" s="52" t="s">
        <v>105</v>
      </c>
      <c r="B159" s="52" t="s">
        <v>33</v>
      </c>
      <c r="C159" s="6">
        <v>2</v>
      </c>
      <c r="D159" s="7">
        <v>2</v>
      </c>
      <c r="E159" s="26">
        <v>1</v>
      </c>
      <c r="F159" s="14">
        <v>2</v>
      </c>
      <c r="G159" s="58">
        <v>1</v>
      </c>
      <c r="H159" s="141"/>
    </row>
    <row r="160" spans="1:8" x14ac:dyDescent="0.2">
      <c r="A160" s="52" t="s">
        <v>489</v>
      </c>
      <c r="B160" s="52" t="s">
        <v>490</v>
      </c>
      <c r="C160" s="6"/>
      <c r="D160" s="7">
        <v>2</v>
      </c>
      <c r="E160" s="26"/>
      <c r="F160" s="14"/>
      <c r="G160" s="58"/>
      <c r="H160" s="141"/>
    </row>
    <row r="161" spans="1:8" x14ac:dyDescent="0.2">
      <c r="A161" s="93" t="s">
        <v>498</v>
      </c>
      <c r="B161" s="93" t="s">
        <v>472</v>
      </c>
      <c r="C161" s="6">
        <f>2+1</f>
        <v>3</v>
      </c>
      <c r="D161" s="7">
        <v>3</v>
      </c>
      <c r="E161" s="26"/>
      <c r="F161" s="14">
        <v>4</v>
      </c>
      <c r="G161" s="58">
        <v>1</v>
      </c>
      <c r="H161" s="141"/>
    </row>
    <row r="162" spans="1:8" x14ac:dyDescent="0.2">
      <c r="A162" s="52" t="s">
        <v>355</v>
      </c>
      <c r="B162" s="52" t="s">
        <v>356</v>
      </c>
      <c r="C162" s="6"/>
      <c r="D162" s="7">
        <v>1</v>
      </c>
      <c r="E162" s="26"/>
      <c r="F162" s="14"/>
      <c r="G162" s="58"/>
      <c r="H162" s="141"/>
    </row>
    <row r="163" spans="1:8" x14ac:dyDescent="0.2">
      <c r="A163" s="52" t="s">
        <v>524</v>
      </c>
      <c r="B163" s="52" t="s">
        <v>33</v>
      </c>
      <c r="C163" s="6">
        <v>1</v>
      </c>
      <c r="D163" s="7">
        <v>3</v>
      </c>
      <c r="E163" s="26"/>
      <c r="F163" s="14">
        <v>1</v>
      </c>
      <c r="G163" s="58"/>
      <c r="H163" s="141"/>
    </row>
    <row r="164" spans="1:8" x14ac:dyDescent="0.2">
      <c r="A164" s="52" t="s">
        <v>137</v>
      </c>
      <c r="B164" s="52" t="s">
        <v>8</v>
      </c>
      <c r="C164" s="6">
        <v>4</v>
      </c>
      <c r="D164" s="7">
        <v>8</v>
      </c>
      <c r="E164" s="26"/>
      <c r="F164" s="14">
        <v>2</v>
      </c>
      <c r="G164" s="58">
        <v>1</v>
      </c>
      <c r="H164" s="141"/>
    </row>
    <row r="165" spans="1:8" x14ac:dyDescent="0.2">
      <c r="A165" s="52" t="s">
        <v>484</v>
      </c>
      <c r="B165" s="52" t="s">
        <v>487</v>
      </c>
      <c r="C165" s="6"/>
      <c r="D165" s="7"/>
      <c r="E165" s="26"/>
      <c r="F165" s="14"/>
      <c r="G165" s="58">
        <v>1</v>
      </c>
      <c r="H165" s="141"/>
    </row>
    <row r="166" spans="1:8" x14ac:dyDescent="0.2">
      <c r="A166" s="93" t="s">
        <v>863</v>
      </c>
      <c r="B166" s="93" t="s">
        <v>864</v>
      </c>
      <c r="C166" s="6"/>
      <c r="D166" s="7">
        <v>1</v>
      </c>
      <c r="E166" s="26"/>
      <c r="F166" s="14"/>
      <c r="G166" s="58"/>
      <c r="H166" s="141"/>
    </row>
    <row r="167" spans="1:8" x14ac:dyDescent="0.2">
      <c r="A167" s="93" t="s">
        <v>975</v>
      </c>
      <c r="B167" s="93" t="s">
        <v>976</v>
      </c>
      <c r="C167" s="6"/>
      <c r="D167" s="7"/>
      <c r="E167" s="26">
        <v>1</v>
      </c>
      <c r="F167" s="14"/>
      <c r="G167" s="58"/>
      <c r="H167" s="141"/>
    </row>
    <row r="168" spans="1:8" x14ac:dyDescent="0.2">
      <c r="A168" s="93" t="s">
        <v>497</v>
      </c>
      <c r="B168" s="93" t="s">
        <v>209</v>
      </c>
      <c r="C168" s="6"/>
      <c r="D168" s="7"/>
      <c r="E168" s="26"/>
      <c r="F168" s="14"/>
      <c r="G168" s="58"/>
      <c r="H168" s="141"/>
    </row>
    <row r="169" spans="1:8" x14ac:dyDescent="0.2">
      <c r="A169" s="52" t="s">
        <v>508</v>
      </c>
      <c r="B169" s="52" t="s">
        <v>509</v>
      </c>
      <c r="C169" s="6"/>
      <c r="D169" s="7">
        <v>1</v>
      </c>
      <c r="E169" s="26"/>
      <c r="F169" s="14"/>
      <c r="G169" s="58">
        <v>1</v>
      </c>
      <c r="H169" s="141"/>
    </row>
    <row r="170" spans="1:8" x14ac:dyDescent="0.2">
      <c r="A170" s="85" t="s">
        <v>482</v>
      </c>
      <c r="B170" s="85" t="s">
        <v>483</v>
      </c>
      <c r="C170" s="6"/>
      <c r="D170" s="7">
        <v>1</v>
      </c>
      <c r="E170" s="26"/>
      <c r="F170" s="14"/>
      <c r="G170" s="58"/>
      <c r="H170" s="141"/>
    </row>
    <row r="171" spans="1:8" x14ac:dyDescent="0.2">
      <c r="A171" s="85"/>
      <c r="B171" s="85"/>
      <c r="C171" s="6"/>
      <c r="D171" s="7"/>
      <c r="E171" s="26"/>
      <c r="F171" s="14"/>
      <c r="G171" s="58"/>
      <c r="H171" s="141"/>
    </row>
    <row r="172" spans="1:8" x14ac:dyDescent="0.2">
      <c r="A172" s="85"/>
      <c r="B172" s="85"/>
      <c r="C172" s="6"/>
      <c r="D172" s="7"/>
      <c r="E172" s="26"/>
      <c r="F172" s="14"/>
      <c r="G172" s="58"/>
      <c r="H172" s="141"/>
    </row>
    <row r="173" spans="1:8" x14ac:dyDescent="0.2">
      <c r="D173" s="28"/>
    </row>
    <row r="174" spans="1:8" x14ac:dyDescent="0.2">
      <c r="D174" s="28"/>
    </row>
    <row r="175" spans="1:8" x14ac:dyDescent="0.2">
      <c r="D175" s="28"/>
    </row>
    <row r="176" spans="1:8" x14ac:dyDescent="0.2">
      <c r="D176" s="28"/>
    </row>
    <row r="177" spans="4:4" x14ac:dyDescent="0.2">
      <c r="D177" s="28"/>
    </row>
    <row r="178" spans="4:4" x14ac:dyDescent="0.2">
      <c r="D178" s="28"/>
    </row>
    <row r="179" spans="4:4" x14ac:dyDescent="0.2">
      <c r="D179" s="28"/>
    </row>
    <row r="180" spans="4:4" x14ac:dyDescent="0.2">
      <c r="D180" s="28"/>
    </row>
    <row r="181" spans="4:4" x14ac:dyDescent="0.2">
      <c r="D181" s="28"/>
    </row>
    <row r="182" spans="4:4" x14ac:dyDescent="0.2">
      <c r="D182" s="28"/>
    </row>
    <row r="183" spans="4:4" x14ac:dyDescent="0.2">
      <c r="D183" s="28"/>
    </row>
    <row r="184" spans="4:4" x14ac:dyDescent="0.2">
      <c r="D184" s="28"/>
    </row>
    <row r="185" spans="4:4" x14ac:dyDescent="0.2">
      <c r="D185" s="28"/>
    </row>
    <row r="186" spans="4:4" x14ac:dyDescent="0.2">
      <c r="D186" s="28"/>
    </row>
    <row r="187" spans="4:4" x14ac:dyDescent="0.2">
      <c r="D187" s="28"/>
    </row>
    <row r="188" spans="4:4" x14ac:dyDescent="0.2">
      <c r="D188" s="28"/>
    </row>
    <row r="189" spans="4:4" x14ac:dyDescent="0.2">
      <c r="D189" s="28"/>
    </row>
    <row r="190" spans="4:4" x14ac:dyDescent="0.2">
      <c r="D190" s="28"/>
    </row>
    <row r="191" spans="4:4" x14ac:dyDescent="0.2">
      <c r="D191" s="28"/>
    </row>
    <row r="192" spans="4:4" x14ac:dyDescent="0.2">
      <c r="D192" s="28"/>
    </row>
    <row r="193" spans="4:4" x14ac:dyDescent="0.2">
      <c r="D193" s="28"/>
    </row>
    <row r="194" spans="4:4" x14ac:dyDescent="0.2">
      <c r="D194" s="28"/>
    </row>
    <row r="195" spans="4:4" x14ac:dyDescent="0.2">
      <c r="D195" s="28"/>
    </row>
    <row r="196" spans="4:4" x14ac:dyDescent="0.2">
      <c r="D196" s="28"/>
    </row>
    <row r="197" spans="4:4" x14ac:dyDescent="0.2">
      <c r="D197" s="28"/>
    </row>
    <row r="198" spans="4:4" x14ac:dyDescent="0.2">
      <c r="D198" s="28"/>
    </row>
    <row r="199" spans="4:4" x14ac:dyDescent="0.2">
      <c r="D199" s="28"/>
    </row>
    <row r="200" spans="4:4" x14ac:dyDescent="0.2">
      <c r="D200" s="28"/>
    </row>
    <row r="201" spans="4:4" x14ac:dyDescent="0.2">
      <c r="D201" s="28"/>
    </row>
    <row r="202" spans="4:4" x14ac:dyDescent="0.2">
      <c r="D202" s="28"/>
    </row>
    <row r="203" spans="4:4" x14ac:dyDescent="0.2">
      <c r="D203" s="28"/>
    </row>
    <row r="204" spans="4:4" x14ac:dyDescent="0.2">
      <c r="D204" s="28"/>
    </row>
    <row r="205" spans="4:4" x14ac:dyDescent="0.2">
      <c r="D205" s="28"/>
    </row>
    <row r="206" spans="4:4" x14ac:dyDescent="0.2">
      <c r="D206" s="28"/>
    </row>
    <row r="207" spans="4:4" x14ac:dyDescent="0.2">
      <c r="D207" s="28"/>
    </row>
    <row r="208" spans="4:4" x14ac:dyDescent="0.2">
      <c r="D208" s="28"/>
    </row>
    <row r="209" spans="4:4" x14ac:dyDescent="0.2">
      <c r="D209" s="28"/>
    </row>
    <row r="210" spans="4:4" x14ac:dyDescent="0.2">
      <c r="D210" s="28"/>
    </row>
    <row r="211" spans="4:4" x14ac:dyDescent="0.2">
      <c r="D211" s="28"/>
    </row>
    <row r="212" spans="4:4" x14ac:dyDescent="0.2">
      <c r="D212" s="28"/>
    </row>
    <row r="213" spans="4:4" x14ac:dyDescent="0.2">
      <c r="D213" s="28"/>
    </row>
    <row r="214" spans="4:4" x14ac:dyDescent="0.2">
      <c r="D214" s="28"/>
    </row>
    <row r="215" spans="4:4" x14ac:dyDescent="0.2">
      <c r="D215" s="28"/>
    </row>
  </sheetData>
  <autoFilter ref="A1:H170">
    <filterColumn colId="0" showButton="0"/>
  </autoFilter>
  <mergeCells count="15">
    <mergeCell ref="A1:B1"/>
    <mergeCell ref="J5:J7"/>
    <mergeCell ref="K5:K7"/>
    <mergeCell ref="J19:J20"/>
    <mergeCell ref="K19:K20"/>
    <mergeCell ref="J12:J14"/>
    <mergeCell ref="K12:K14"/>
    <mergeCell ref="J9:J10"/>
    <mergeCell ref="J17:J18"/>
    <mergeCell ref="K17:K18"/>
    <mergeCell ref="J15:J16"/>
    <mergeCell ref="K15:K16"/>
    <mergeCell ref="J23:J24"/>
    <mergeCell ref="K23:K24"/>
    <mergeCell ref="K9:K10"/>
  </mergeCells>
  <phoneticPr fontId="6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65"/>
  <sheetViews>
    <sheetView zoomScaleNormal="100" workbookViewId="0">
      <pane xSplit="3" ySplit="4" topLeftCell="D121" activePane="bottomRight" state="frozen"/>
      <selection activeCell="B78" sqref="B78"/>
      <selection pane="topRight" activeCell="B78" sqref="B78"/>
      <selection pane="bottomLeft" activeCell="B78" sqref="B78"/>
      <selection pane="bottomRight" activeCell="M139" sqref="M139"/>
    </sheetView>
  </sheetViews>
  <sheetFormatPr defaultRowHeight="12.75" x14ac:dyDescent="0.2"/>
  <cols>
    <col min="1" max="1" width="1.42578125" customWidth="1"/>
    <col min="2" max="2" width="14.140625" customWidth="1"/>
    <col min="3" max="3" width="12.5703125" customWidth="1"/>
    <col min="4" max="4" width="7.5703125" style="4" customWidth="1"/>
    <col min="5" max="5" width="3.5703125" style="4" customWidth="1"/>
    <col min="6" max="6" width="3.85546875" style="4" customWidth="1"/>
    <col min="7" max="7" width="3.5703125" style="4" customWidth="1"/>
    <col min="8" max="8" width="6.28515625" style="4" customWidth="1"/>
    <col min="9" max="9" width="4.5703125" style="4" customWidth="1"/>
    <col min="10" max="10" width="4" style="4" customWidth="1"/>
    <col min="11" max="11" width="3.5703125" style="4" customWidth="1"/>
    <col min="12" max="12" width="6.28515625" style="4" customWidth="1"/>
    <col min="13" max="13" width="3.5703125" style="4" customWidth="1"/>
    <col min="14" max="14" width="4.140625" style="4" customWidth="1"/>
    <col min="15" max="15" width="3.5703125" style="4" customWidth="1"/>
    <col min="16" max="16" width="6.28515625" style="4" customWidth="1"/>
    <col min="17" max="19" width="3.5703125" style="4" customWidth="1"/>
    <col min="20" max="20" width="6.28515625" style="4" customWidth="1"/>
    <col min="21" max="23" width="3.5703125" style="4" customWidth="1"/>
    <col min="24" max="24" width="6.28515625" style="4" customWidth="1"/>
    <col min="25" max="27" width="3.5703125" style="4" customWidth="1"/>
    <col min="28" max="28" width="6.28515625" style="4" customWidth="1"/>
    <col min="29" max="31" width="3.5703125" style="4" customWidth="1"/>
    <col min="32" max="32" width="6.28515625" style="4" customWidth="1"/>
    <col min="33" max="35" width="3.5703125" style="4" customWidth="1"/>
    <col min="36" max="36" width="6.28515625" style="4" customWidth="1"/>
    <col min="37" max="39" width="3.5703125" style="4" customWidth="1"/>
    <col min="40" max="40" width="1.28515625" style="17" customWidth="1"/>
    <col min="41" max="43" width="9.7109375" style="4" customWidth="1"/>
    <col min="44" max="44" width="11.140625" style="4" customWidth="1"/>
    <col min="45" max="46" width="9.85546875" style="17" customWidth="1"/>
    <col min="47" max="47" width="12" style="4" customWidth="1"/>
    <col min="48" max="48" width="12.140625" style="4" customWidth="1"/>
    <col min="49" max="50" width="13.28515625" style="4" customWidth="1"/>
    <col min="51" max="51" width="12.5703125" style="4" customWidth="1"/>
    <col min="52" max="52" width="9.7109375" style="4" customWidth="1"/>
    <col min="53" max="53" width="1.28515625" style="4" customWidth="1"/>
    <col min="54" max="58" width="12.5703125" hidden="1" customWidth="1"/>
    <col min="59" max="59" width="1.5703125" hidden="1" customWidth="1"/>
    <col min="60" max="60" width="5.7109375" hidden="1" customWidth="1"/>
    <col min="61" max="68" width="6" hidden="1" customWidth="1"/>
    <col min="69" max="69" width="1.7109375" hidden="1" customWidth="1"/>
    <col min="70" max="74" width="12.5703125" hidden="1" customWidth="1"/>
    <col min="75" max="75" width="1.28515625" hidden="1" customWidth="1"/>
    <col min="76" max="76" width="5.85546875" hidden="1" customWidth="1"/>
    <col min="77" max="84" width="6.28515625" hidden="1" customWidth="1"/>
    <col min="85" max="85" width="13" customWidth="1"/>
    <col min="86" max="106" width="0" hidden="1" customWidth="1"/>
    <col min="107" max="107" width="9.140625" customWidth="1"/>
  </cols>
  <sheetData>
    <row r="1" spans="1:118" ht="23.25" x14ac:dyDescent="0.35">
      <c r="B1" s="19" t="s">
        <v>958</v>
      </c>
      <c r="C1" s="19"/>
    </row>
    <row r="2" spans="1:118" ht="11.25" customHeight="1" thickBot="1" x14ac:dyDescent="0.25">
      <c r="A2" s="362">
        <v>1</v>
      </c>
      <c r="B2" s="363">
        <v>2</v>
      </c>
      <c r="C2" s="363">
        <v>3</v>
      </c>
      <c r="D2" s="362">
        <v>4</v>
      </c>
      <c r="E2" s="363">
        <v>5</v>
      </c>
      <c r="F2" s="363">
        <v>6</v>
      </c>
      <c r="G2" s="362">
        <v>7</v>
      </c>
      <c r="H2" s="363">
        <v>8</v>
      </c>
      <c r="I2" s="363">
        <v>9</v>
      </c>
      <c r="J2" s="362">
        <v>10</v>
      </c>
      <c r="K2" s="363">
        <v>11</v>
      </c>
      <c r="L2" s="363">
        <v>12</v>
      </c>
      <c r="M2" s="362">
        <v>13</v>
      </c>
      <c r="N2" s="363">
        <v>14</v>
      </c>
      <c r="O2" s="363">
        <v>15</v>
      </c>
      <c r="P2" s="362">
        <v>16</v>
      </c>
      <c r="Q2" s="363">
        <v>17</v>
      </c>
      <c r="R2" s="363">
        <v>18</v>
      </c>
      <c r="S2" s="362">
        <v>19</v>
      </c>
      <c r="T2" s="363">
        <v>20</v>
      </c>
      <c r="U2" s="363">
        <v>21</v>
      </c>
      <c r="V2" s="362">
        <v>22</v>
      </c>
      <c r="W2" s="363">
        <v>23</v>
      </c>
      <c r="X2" s="363">
        <v>24</v>
      </c>
      <c r="Y2" s="362">
        <v>25</v>
      </c>
      <c r="Z2" s="363">
        <v>26</v>
      </c>
      <c r="AA2" s="363">
        <v>27</v>
      </c>
      <c r="AB2" s="362">
        <v>28</v>
      </c>
      <c r="AC2" s="363">
        <v>29</v>
      </c>
      <c r="AD2" s="363">
        <v>30</v>
      </c>
      <c r="AE2" s="362">
        <v>31</v>
      </c>
      <c r="AF2" s="363">
        <v>32</v>
      </c>
      <c r="AG2" s="363">
        <v>33</v>
      </c>
      <c r="AH2" s="362">
        <v>34</v>
      </c>
      <c r="AI2" s="363">
        <v>35</v>
      </c>
      <c r="AJ2" s="363">
        <v>36</v>
      </c>
      <c r="AK2" s="362">
        <v>37</v>
      </c>
      <c r="AL2" s="363">
        <v>38</v>
      </c>
      <c r="AM2" s="363">
        <v>39</v>
      </c>
      <c r="AN2" s="362">
        <v>40</v>
      </c>
      <c r="AO2" s="363">
        <v>41</v>
      </c>
      <c r="AP2" s="363">
        <v>42</v>
      </c>
      <c r="AQ2" s="362">
        <v>43</v>
      </c>
      <c r="AR2" s="363">
        <v>44</v>
      </c>
      <c r="AS2" s="363">
        <v>45</v>
      </c>
      <c r="AT2" s="362">
        <v>46</v>
      </c>
      <c r="AU2" s="363">
        <v>47</v>
      </c>
      <c r="AV2" s="363">
        <v>48</v>
      </c>
      <c r="AW2" s="362">
        <v>49</v>
      </c>
      <c r="AX2" s="362">
        <v>50</v>
      </c>
    </row>
    <row r="3" spans="1:118" x14ac:dyDescent="0.2">
      <c r="D3" s="420" t="s">
        <v>61</v>
      </c>
      <c r="E3" s="421"/>
      <c r="F3" s="421"/>
      <c r="G3" s="422"/>
      <c r="H3" s="420" t="s">
        <v>62</v>
      </c>
      <c r="I3" s="421"/>
      <c r="J3" s="421"/>
      <c r="K3" s="422"/>
      <c r="L3" s="420" t="s">
        <v>63</v>
      </c>
      <c r="M3" s="421"/>
      <c r="N3" s="421"/>
      <c r="O3" s="422"/>
      <c r="P3" s="420" t="s">
        <v>64</v>
      </c>
      <c r="Q3" s="421"/>
      <c r="R3" s="421"/>
      <c r="S3" s="422"/>
      <c r="T3" s="420" t="s">
        <v>65</v>
      </c>
      <c r="U3" s="421"/>
      <c r="V3" s="421"/>
      <c r="W3" s="422"/>
      <c r="X3" s="420" t="s">
        <v>66</v>
      </c>
      <c r="Y3" s="421"/>
      <c r="Z3" s="421"/>
      <c r="AA3" s="422"/>
      <c r="AB3" s="420" t="s">
        <v>67</v>
      </c>
      <c r="AC3" s="421"/>
      <c r="AD3" s="421"/>
      <c r="AE3" s="422"/>
      <c r="AF3" s="420" t="s">
        <v>68</v>
      </c>
      <c r="AG3" s="421"/>
      <c r="AH3" s="421"/>
      <c r="AI3" s="423"/>
      <c r="AJ3" s="420" t="s">
        <v>69</v>
      </c>
      <c r="AK3" s="421"/>
      <c r="AL3" s="421"/>
      <c r="AM3" s="423"/>
      <c r="AN3" s="29"/>
      <c r="AS3" s="29"/>
      <c r="AT3" s="29"/>
      <c r="DC3">
        <v>2019</v>
      </c>
    </row>
    <row r="4" spans="1:118" ht="64.5" customHeight="1" x14ac:dyDescent="0.2">
      <c r="A4" s="50" t="s">
        <v>392</v>
      </c>
      <c r="B4" s="50" t="s">
        <v>28</v>
      </c>
      <c r="C4" s="60" t="s">
        <v>29</v>
      </c>
      <c r="D4" s="65" t="s">
        <v>344</v>
      </c>
      <c r="E4" s="51" t="s">
        <v>333</v>
      </c>
      <c r="F4" s="51" t="s">
        <v>345</v>
      </c>
      <c r="G4" s="63" t="s">
        <v>196</v>
      </c>
      <c r="H4" s="65" t="s">
        <v>344</v>
      </c>
      <c r="I4" s="51" t="s">
        <v>333</v>
      </c>
      <c r="J4" s="51" t="s">
        <v>345</v>
      </c>
      <c r="K4" s="63" t="s">
        <v>196</v>
      </c>
      <c r="L4" s="65" t="s">
        <v>344</v>
      </c>
      <c r="M4" s="51" t="s">
        <v>333</v>
      </c>
      <c r="N4" s="51" t="s">
        <v>345</v>
      </c>
      <c r="O4" s="63" t="s">
        <v>196</v>
      </c>
      <c r="P4" s="65" t="s">
        <v>344</v>
      </c>
      <c r="Q4" s="51" t="s">
        <v>333</v>
      </c>
      <c r="R4" s="51" t="s">
        <v>345</v>
      </c>
      <c r="S4" s="63" t="s">
        <v>196</v>
      </c>
      <c r="T4" s="65" t="s">
        <v>344</v>
      </c>
      <c r="U4" s="51" t="s">
        <v>333</v>
      </c>
      <c r="V4" s="51" t="s">
        <v>345</v>
      </c>
      <c r="W4" s="63" t="s">
        <v>196</v>
      </c>
      <c r="X4" s="65" t="s">
        <v>344</v>
      </c>
      <c r="Y4" s="51" t="s">
        <v>333</v>
      </c>
      <c r="Z4" s="51" t="s">
        <v>345</v>
      </c>
      <c r="AA4" s="63" t="s">
        <v>196</v>
      </c>
      <c r="AB4" s="65" t="s">
        <v>344</v>
      </c>
      <c r="AC4" s="51" t="s">
        <v>333</v>
      </c>
      <c r="AD4" s="51" t="s">
        <v>345</v>
      </c>
      <c r="AE4" s="63" t="s">
        <v>196</v>
      </c>
      <c r="AF4" s="65" t="s">
        <v>344</v>
      </c>
      <c r="AG4" s="51" t="s">
        <v>333</v>
      </c>
      <c r="AH4" s="51" t="s">
        <v>345</v>
      </c>
      <c r="AI4" s="63" t="s">
        <v>196</v>
      </c>
      <c r="AJ4" s="65" t="s">
        <v>344</v>
      </c>
      <c r="AK4" s="51" t="s">
        <v>333</v>
      </c>
      <c r="AL4" s="51" t="s">
        <v>345</v>
      </c>
      <c r="AM4" s="63" t="s">
        <v>196</v>
      </c>
      <c r="AN4" s="29"/>
      <c r="AO4" s="31" t="s">
        <v>197</v>
      </c>
      <c r="AP4" s="31" t="s">
        <v>592</v>
      </c>
      <c r="AQ4" s="31" t="s">
        <v>735</v>
      </c>
      <c r="AR4" s="31" t="s">
        <v>165</v>
      </c>
      <c r="AS4" s="31" t="s">
        <v>346</v>
      </c>
      <c r="AT4" s="31" t="s">
        <v>433</v>
      </c>
      <c r="AU4" s="31" t="s">
        <v>464</v>
      </c>
      <c r="AV4" s="31" t="s">
        <v>465</v>
      </c>
      <c r="AW4" s="31" t="s">
        <v>466</v>
      </c>
      <c r="AX4" s="31" t="s">
        <v>462</v>
      </c>
      <c r="AY4" s="31" t="s">
        <v>463</v>
      </c>
      <c r="AZ4" s="31" t="s">
        <v>375</v>
      </c>
      <c r="BA4" s="82"/>
      <c r="BB4" s="31" t="s">
        <v>434</v>
      </c>
      <c r="BC4" s="31" t="s">
        <v>435</v>
      </c>
      <c r="BD4" s="31" t="s">
        <v>436</v>
      </c>
      <c r="BE4" s="31" t="s">
        <v>437</v>
      </c>
      <c r="BF4" s="31" t="s">
        <v>438</v>
      </c>
      <c r="BG4" s="82"/>
      <c r="BH4" s="31" t="s">
        <v>453</v>
      </c>
      <c r="BI4" s="31" t="s">
        <v>454</v>
      </c>
      <c r="BJ4" s="31" t="s">
        <v>455</v>
      </c>
      <c r="BK4" s="31" t="s">
        <v>456</v>
      </c>
      <c r="BL4" s="31" t="s">
        <v>457</v>
      </c>
      <c r="BM4" s="31" t="s">
        <v>458</v>
      </c>
      <c r="BN4" s="31" t="s">
        <v>459</v>
      </c>
      <c r="BO4" s="31" t="s">
        <v>460</v>
      </c>
      <c r="BP4" s="31" t="s">
        <v>461</v>
      </c>
      <c r="BQ4" s="82"/>
      <c r="BR4" s="31" t="s">
        <v>439</v>
      </c>
      <c r="BS4" s="31" t="s">
        <v>449</v>
      </c>
      <c r="BT4" s="31" t="s">
        <v>450</v>
      </c>
      <c r="BU4" s="31" t="s">
        <v>451</v>
      </c>
      <c r="BV4" s="31" t="s">
        <v>452</v>
      </c>
      <c r="BW4" s="82"/>
      <c r="BX4" s="31" t="s">
        <v>440</v>
      </c>
      <c r="BY4" s="31" t="s">
        <v>441</v>
      </c>
      <c r="BZ4" s="31" t="s">
        <v>442</v>
      </c>
      <c r="CA4" s="31" t="s">
        <v>443</v>
      </c>
      <c r="CB4" s="31" t="s">
        <v>444</v>
      </c>
      <c r="CC4" s="31" t="s">
        <v>445</v>
      </c>
      <c r="CD4" s="31" t="s">
        <v>446</v>
      </c>
      <c r="CE4" s="31" t="s">
        <v>447</v>
      </c>
      <c r="CF4" s="31" t="s">
        <v>448</v>
      </c>
      <c r="CH4" s="56" t="str">
        <f>+AO4</f>
        <v>Total Birdies</v>
      </c>
      <c r="CI4" s="56" t="str">
        <f t="shared" ref="CI4:CQ4" si="0">+AR4</f>
        <v>Events Attended</v>
      </c>
      <c r="CJ4" s="56" t="str">
        <f t="shared" si="0"/>
        <v>Total Grand Prix Points</v>
      </c>
      <c r="CK4" s="56" t="str">
        <f t="shared" si="0"/>
        <v>Total Best 5 Grand Prix Points</v>
      </c>
      <c r="CL4" s="56" t="str">
        <f t="shared" si="0"/>
        <v>Total Stableford Points</v>
      </c>
      <c r="CM4" s="56" t="str">
        <f t="shared" si="0"/>
        <v>Average Stableford Score</v>
      </c>
      <c r="CN4" s="56" t="str">
        <f t="shared" si="0"/>
        <v>Average Stableford Score w/ 3 Events</v>
      </c>
      <c r="CO4" s="56" t="str">
        <f t="shared" si="0"/>
        <v>Average Stableford Score w/ 5 Events</v>
      </c>
      <c r="CP4" s="56" t="str">
        <f t="shared" si="0"/>
        <v>Total Best 5 Stableford Scores:</v>
      </c>
      <c r="CQ4" s="56" t="str">
        <f t="shared" si="0"/>
        <v>Average Finish w/ 5 Events</v>
      </c>
      <c r="CR4" s="56"/>
      <c r="CS4" s="56" t="s">
        <v>197</v>
      </c>
      <c r="CT4" s="56" t="s">
        <v>165</v>
      </c>
      <c r="CU4" s="56" t="s">
        <v>346</v>
      </c>
      <c r="CV4" s="172" t="s">
        <v>433</v>
      </c>
      <c r="CW4" s="56" t="s">
        <v>464</v>
      </c>
      <c r="CX4" s="56" t="s">
        <v>465</v>
      </c>
      <c r="CY4" s="56" t="s">
        <v>466</v>
      </c>
      <c r="CZ4" s="172" t="s">
        <v>462</v>
      </c>
      <c r="DA4" s="56" t="s">
        <v>463</v>
      </c>
      <c r="DB4" s="56" t="s">
        <v>375</v>
      </c>
      <c r="DC4" s="31" t="s">
        <v>462</v>
      </c>
      <c r="DD4" s="31" t="str">
        <f>+AY4</f>
        <v>Total Best 5 Stableford Scores:</v>
      </c>
      <c r="DE4" s="31" t="str">
        <f>+AZ4</f>
        <v>Average Finish w/ 5 Events</v>
      </c>
      <c r="DL4" s="56" t="s">
        <v>462</v>
      </c>
      <c r="DM4" s="56" t="s">
        <v>463</v>
      </c>
      <c r="DN4" s="56" t="s">
        <v>375</v>
      </c>
    </row>
    <row r="5" spans="1:118" ht="17.25" customHeight="1" x14ac:dyDescent="0.2">
      <c r="A5" s="52" t="str">
        <f>CONCATENATE(C5," ",B5)</f>
        <v xml:space="preserve"> </v>
      </c>
      <c r="B5" s="93"/>
      <c r="C5" s="94"/>
      <c r="D5" s="8"/>
      <c r="E5" s="8"/>
      <c r="F5" s="8"/>
      <c r="G5" s="114"/>
      <c r="H5" s="8"/>
      <c r="I5" s="8"/>
      <c r="J5" s="8"/>
      <c r="K5" s="114"/>
      <c r="L5" s="8"/>
      <c r="M5" s="8"/>
      <c r="N5" s="8"/>
      <c r="O5" s="114"/>
      <c r="P5" s="8"/>
      <c r="Q5" s="8"/>
      <c r="R5" s="8"/>
      <c r="S5" s="114"/>
      <c r="T5" s="8"/>
      <c r="U5" s="8"/>
      <c r="V5" s="8"/>
      <c r="W5" s="114"/>
      <c r="X5" s="8"/>
      <c r="Y5" s="8"/>
      <c r="Z5" s="8"/>
      <c r="AA5" s="114"/>
      <c r="AB5" s="8"/>
      <c r="AC5" s="8"/>
      <c r="AD5" s="8"/>
      <c r="AE5" s="114"/>
      <c r="AF5" s="8"/>
      <c r="AG5" s="8"/>
      <c r="AH5" s="8"/>
      <c r="AI5" s="114"/>
      <c r="AJ5" s="8"/>
      <c r="AK5" s="8"/>
      <c r="AL5" s="8" t="str">
        <f>IF(AK5&lt;&gt; "",LOOKUP(AK5,GPPoints!$A$2:$A$27,GPPoints!$B$2:$B$27),"")</f>
        <v/>
      </c>
      <c r="AM5" s="114"/>
      <c r="AO5" s="5">
        <f>+G5+K5+O5+S5+W5+AA5+AE5+AI5+AM5</f>
        <v>0</v>
      </c>
      <c r="AP5" s="5">
        <v>0</v>
      </c>
      <c r="AQ5" s="5">
        <v>0</v>
      </c>
      <c r="AR5" s="5">
        <f t="shared" ref="AR5:AR101" si="1">COUNT(D5,H5,L5,P5,T5,X5,AB5,AF5,AJ5)</f>
        <v>0</v>
      </c>
      <c r="AS5" s="5">
        <f t="shared" ref="AS5:AS40" si="2">SUM(F5,J5,N5,R5,V5,Z5,AD5,AH5,AL5)</f>
        <v>0</v>
      </c>
      <c r="AT5" s="5">
        <f t="shared" ref="AT5:AT40" si="3">SUMIF($BR5:$BV5, "&gt;0",$BR5:$BV5)</f>
        <v>0</v>
      </c>
      <c r="AU5" s="5">
        <f t="shared" ref="AU5:AU101" si="4">SUM(D5,H5,L5,P5,T5,X5,AB5,AF5,AJ5)</f>
        <v>0</v>
      </c>
      <c r="AV5" s="47">
        <f t="shared" ref="AV5:AV40" si="5">IF(AR5&gt;0,AU5/AR5,0)</f>
        <v>0</v>
      </c>
      <c r="AW5" s="47">
        <f t="shared" ref="AW5:AW36" si="6">IF($AR5&gt;2,$AU5/$AR5,0)</f>
        <v>0</v>
      </c>
      <c r="AX5" s="47">
        <f>IF($AR5&gt;4,$AU5/$AR5,0)</f>
        <v>0</v>
      </c>
      <c r="AY5" s="8">
        <f t="shared" ref="AY5:AY40" si="7">SUMIF($BB5:$BF5, "&gt;0",$BB5:$BF5)</f>
        <v>0</v>
      </c>
      <c r="AZ5" s="67">
        <f t="shared" ref="AZ5:AZ40" si="8">IF(AR5&gt;4,SUM(E5,I5,M5,Q5,U5,Y5,AC5,AG5,AK5)/AR5,0)</f>
        <v>0</v>
      </c>
      <c r="BA5" s="67"/>
      <c r="BB5" s="8">
        <f t="shared" ref="BB5:BB101" si="9">LARGE($BH5:$BP5,1)</f>
        <v>0</v>
      </c>
      <c r="BC5" s="8">
        <f t="shared" ref="BC5:BC40" si="10">LARGE($BH5:$BP5,2)</f>
        <v>0</v>
      </c>
      <c r="BD5" s="8">
        <f t="shared" ref="BD5:BD40" si="11">LARGE($BH5:$BP5,3)</f>
        <v>0</v>
      </c>
      <c r="BE5" s="8">
        <f t="shared" ref="BE5:BE40" si="12">LARGE($BH5:$BP5,4)</f>
        <v>0</v>
      </c>
      <c r="BF5" s="8">
        <f t="shared" ref="BF5:BF40" si="13">LARGE($BH5:$BP5,5)</f>
        <v>0</v>
      </c>
      <c r="BG5" s="8"/>
      <c r="BH5" s="8">
        <f t="shared" ref="BH5:BH101" si="14">D5</f>
        <v>0</v>
      </c>
      <c r="BI5" s="8">
        <f t="shared" ref="BI5:BI101" si="15">H5</f>
        <v>0</v>
      </c>
      <c r="BJ5" s="8">
        <f t="shared" ref="BJ5:BJ101" si="16">L5</f>
        <v>0</v>
      </c>
      <c r="BK5" s="8">
        <f t="shared" ref="BK5:BK101" si="17">P5</f>
        <v>0</v>
      </c>
      <c r="BL5" s="8">
        <f t="shared" ref="BL5:BL101" si="18">T5</f>
        <v>0</v>
      </c>
      <c r="BM5" s="8">
        <f t="shared" ref="BM5:BM101" si="19">X5</f>
        <v>0</v>
      </c>
      <c r="BN5" s="8">
        <f t="shared" ref="BN5:BN101" si="20">AB5</f>
        <v>0</v>
      </c>
      <c r="BO5" s="8">
        <f t="shared" ref="BO5:BO101" si="21">AF5</f>
        <v>0</v>
      </c>
      <c r="BP5" s="8">
        <f t="shared" ref="BP5:BP101" si="22">AJ5</f>
        <v>0</v>
      </c>
      <c r="BQ5" s="8"/>
      <c r="BR5" s="8">
        <f t="shared" ref="BR5:BR40" si="23">LARGE($BX5:$CF5,1)</f>
        <v>0</v>
      </c>
      <c r="BS5" s="8">
        <f t="shared" ref="BS5:BS40" si="24">LARGE($BX5:$CF5,2)</f>
        <v>0</v>
      </c>
      <c r="BT5" s="8">
        <f t="shared" ref="BT5:BT40" si="25">LARGE($BX5:$CF5,3)</f>
        <v>0</v>
      </c>
      <c r="BU5" s="8">
        <f t="shared" ref="BU5:BU40" si="26">LARGE($BX5:$CF5,4)</f>
        <v>0</v>
      </c>
      <c r="BV5" s="8">
        <f t="shared" ref="BV5:BV40" si="27">LARGE($BX5:$CF5,5)</f>
        <v>0</v>
      </c>
      <c r="BW5" s="8"/>
      <c r="BX5" s="1">
        <f t="shared" ref="BX5:BX101" si="28">F5</f>
        <v>0</v>
      </c>
      <c r="BY5" s="1">
        <f t="shared" ref="BY5:BY101" si="29">J5</f>
        <v>0</v>
      </c>
      <c r="BZ5" s="1">
        <f t="shared" ref="BZ5:BZ101" si="30">N5</f>
        <v>0</v>
      </c>
      <c r="CA5" s="1">
        <f t="shared" ref="CA5:CA101" si="31">R5</f>
        <v>0</v>
      </c>
      <c r="CB5" s="1">
        <f t="shared" ref="CB5:CB101" si="32">V5</f>
        <v>0</v>
      </c>
      <c r="CC5" s="1">
        <f t="shared" ref="CC5:CC101" si="33">Z5</f>
        <v>0</v>
      </c>
      <c r="CD5" s="1">
        <f t="shared" ref="CD5:CD101" si="34">AD5</f>
        <v>0</v>
      </c>
      <c r="CE5" s="1">
        <f t="shared" ref="CE5:CE101" si="35">AH5</f>
        <v>0</v>
      </c>
      <c r="CF5" s="1" t="str">
        <f t="shared" ref="CF5:CF101" si="36">AL5</f>
        <v/>
      </c>
    </row>
    <row r="6" spans="1:118" ht="18" customHeight="1" x14ac:dyDescent="0.2">
      <c r="A6" s="52" t="s">
        <v>572</v>
      </c>
      <c r="B6" s="52" t="s">
        <v>514</v>
      </c>
      <c r="C6" s="62" t="s">
        <v>146</v>
      </c>
      <c r="D6" s="8"/>
      <c r="E6" s="8"/>
      <c r="F6" s="8" t="str">
        <f>IF(E6&lt;&gt; "",LOOKUP(E6,GPPoints!$A$2:$A$27,GPPoints!$B$2:$B$27),"")</f>
        <v/>
      </c>
      <c r="G6" s="114"/>
      <c r="H6" s="8"/>
      <c r="I6" s="8"/>
      <c r="J6" s="8" t="str">
        <f>IF(I6&lt;&gt; "",LOOKUP(I6,GPPoints!$A$2:$A$27,GPPoints!$B$2:$B$27),"")</f>
        <v/>
      </c>
      <c r="K6" s="114"/>
      <c r="L6" s="8"/>
      <c r="M6" s="8"/>
      <c r="N6" s="8" t="str">
        <f>IF(M6&lt;&gt; "",LOOKUP(M6,GPPoints!$A$2:$A$27,GPPoints!$B$2:$B$27),"")</f>
        <v/>
      </c>
      <c r="O6" s="114"/>
      <c r="P6" s="8"/>
      <c r="Q6" s="8"/>
      <c r="R6" s="8" t="str">
        <f>IF(Q6&lt;&gt; "",LOOKUP(Q6,GPPoints!$A$2:$A$27,GPPoints!$B$2:$B$27),"")</f>
        <v/>
      </c>
      <c r="S6" s="114"/>
      <c r="T6" s="8"/>
      <c r="U6" s="8"/>
      <c r="V6" s="8" t="str">
        <f>IF(U6&lt;&gt; "",LOOKUP(U6,GPPoints!$A$2:$A$27,GPPoints!$B$2:$B$27),"")</f>
        <v/>
      </c>
      <c r="W6" s="114"/>
      <c r="X6" s="8"/>
      <c r="Y6" s="8"/>
      <c r="Z6" s="8" t="str">
        <f>IF(Y6&lt;&gt; "",LOOKUP(Y6,GPPoints!$A$2:$A$27,GPPoints!$B$2:$B$27),"")</f>
        <v/>
      </c>
      <c r="AA6" s="114"/>
      <c r="AB6" s="8"/>
      <c r="AC6" s="8"/>
      <c r="AD6" s="8" t="str">
        <f>IF(AC6&lt;&gt; "",LOOKUP(AC6,GPPoints!$A$2:$A$27,GPPoints!$B$2:$B$27),"")</f>
        <v/>
      </c>
      <c r="AE6" s="114"/>
      <c r="AF6" s="8"/>
      <c r="AG6" s="8"/>
      <c r="AH6" s="8" t="str">
        <f>IF(AG6&lt;&gt; "",LOOKUP(AG6,GPPoints!$A$2:$A$27,GPPoints!$B$2:$B$27),"")</f>
        <v/>
      </c>
      <c r="AI6" s="114"/>
      <c r="AJ6" s="8"/>
      <c r="AK6" s="8"/>
      <c r="AL6" s="8" t="str">
        <f>IF(AK6&lt;&gt; "",LOOKUP(AK6,GPPoints!$A$2:$A$27,GPPoints!$B$2:$B$27),"")</f>
        <v/>
      </c>
      <c r="AM6" s="114"/>
      <c r="AO6" s="5">
        <f>+G6+K6+O6+S6+W6+AA6+AE6+AI6+AM6</f>
        <v>0</v>
      </c>
      <c r="AP6" s="5">
        <v>0</v>
      </c>
      <c r="AQ6" s="5">
        <v>0</v>
      </c>
      <c r="AR6" s="5">
        <f t="shared" si="1"/>
        <v>0</v>
      </c>
      <c r="AS6" s="5">
        <f t="shared" si="2"/>
        <v>0</v>
      </c>
      <c r="AT6" s="5">
        <f t="shared" si="3"/>
        <v>0</v>
      </c>
      <c r="AU6" s="5">
        <f t="shared" si="4"/>
        <v>0</v>
      </c>
      <c r="AV6" s="47">
        <f t="shared" si="5"/>
        <v>0</v>
      </c>
      <c r="AW6" s="47">
        <f t="shared" si="6"/>
        <v>0</v>
      </c>
      <c r="AX6" s="47">
        <f t="shared" ref="AX6:AX101" si="37">IF($AR6&gt;4,$AU6/$AR6,0)</f>
        <v>0</v>
      </c>
      <c r="AY6" s="8">
        <f t="shared" si="7"/>
        <v>0</v>
      </c>
      <c r="AZ6" s="67">
        <f t="shared" si="8"/>
        <v>0</v>
      </c>
      <c r="BA6" s="67"/>
      <c r="BB6" s="8">
        <f t="shared" si="9"/>
        <v>0</v>
      </c>
      <c r="BC6" s="8">
        <f t="shared" si="10"/>
        <v>0</v>
      </c>
      <c r="BD6" s="8">
        <f t="shared" si="11"/>
        <v>0</v>
      </c>
      <c r="BE6" s="8">
        <f t="shared" si="12"/>
        <v>0</v>
      </c>
      <c r="BF6" s="8">
        <f t="shared" si="13"/>
        <v>0</v>
      </c>
      <c r="BG6" s="8"/>
      <c r="BH6" s="8">
        <f t="shared" si="14"/>
        <v>0</v>
      </c>
      <c r="BI6" s="8">
        <f t="shared" si="15"/>
        <v>0</v>
      </c>
      <c r="BJ6" s="8">
        <f t="shared" si="16"/>
        <v>0</v>
      </c>
      <c r="BK6" s="8">
        <f t="shared" si="17"/>
        <v>0</v>
      </c>
      <c r="BL6" s="8">
        <f t="shared" si="18"/>
        <v>0</v>
      </c>
      <c r="BM6" s="8">
        <f t="shared" si="19"/>
        <v>0</v>
      </c>
      <c r="BN6" s="8">
        <f t="shared" si="20"/>
        <v>0</v>
      </c>
      <c r="BO6" s="8">
        <f t="shared" si="21"/>
        <v>0</v>
      </c>
      <c r="BP6" s="8">
        <f t="shared" si="22"/>
        <v>0</v>
      </c>
      <c r="BQ6" s="8"/>
      <c r="BR6" s="8" t="e">
        <f t="shared" si="23"/>
        <v>#NUM!</v>
      </c>
      <c r="BS6" s="8" t="e">
        <f t="shared" si="24"/>
        <v>#NUM!</v>
      </c>
      <c r="BT6" s="8" t="e">
        <f t="shared" si="25"/>
        <v>#NUM!</v>
      </c>
      <c r="BU6" s="8" t="e">
        <f t="shared" si="26"/>
        <v>#NUM!</v>
      </c>
      <c r="BV6" s="8" t="e">
        <f t="shared" si="27"/>
        <v>#NUM!</v>
      </c>
      <c r="BW6" s="8"/>
      <c r="BX6" s="8" t="str">
        <f t="shared" si="28"/>
        <v/>
      </c>
      <c r="BY6" s="1" t="str">
        <f t="shared" si="29"/>
        <v/>
      </c>
      <c r="BZ6" s="1" t="str">
        <f t="shared" si="30"/>
        <v/>
      </c>
      <c r="CA6" s="1" t="str">
        <f t="shared" si="31"/>
        <v/>
      </c>
      <c r="CB6" s="1" t="str">
        <f t="shared" si="32"/>
        <v/>
      </c>
      <c r="CC6" s="1" t="str">
        <f t="shared" si="33"/>
        <v/>
      </c>
      <c r="CD6" s="1" t="str">
        <f t="shared" si="34"/>
        <v/>
      </c>
      <c r="CE6" s="1" t="str">
        <f t="shared" si="35"/>
        <v/>
      </c>
      <c r="CF6" s="1" t="str">
        <f t="shared" si="36"/>
        <v/>
      </c>
      <c r="DC6" s="203">
        <f>VLOOKUP(A6,'[2]2019'!$A$1:$AV$65536,48,FALSE)</f>
        <v>0</v>
      </c>
      <c r="DD6" s="203">
        <f>VLOOKUP(A6,'[2]2019'!$A$1:$AV$65536,46,FALSE)</f>
        <v>0</v>
      </c>
      <c r="DE6" s="203">
        <f>VLOOKUP(A6,'[2]2019'!$A$1:$AZ$65536,52,FALSE)</f>
        <v>0</v>
      </c>
      <c r="DF6" s="107">
        <f t="shared" ref="DF6:DF49" si="38">+AX6-DC6</f>
        <v>0</v>
      </c>
      <c r="DG6" s="107">
        <f t="shared" ref="DG6:DG49" si="39">+AY6-DD6</f>
        <v>0</v>
      </c>
      <c r="DH6" s="107">
        <f t="shared" ref="DH6:DH49" si="40">+AZ6-DE6</f>
        <v>0</v>
      </c>
    </row>
    <row r="7" spans="1:118" ht="18" customHeight="1" x14ac:dyDescent="0.2">
      <c r="A7" s="52" t="s">
        <v>759</v>
      </c>
      <c r="B7" s="93" t="s">
        <v>514</v>
      </c>
      <c r="C7" s="94" t="s">
        <v>577</v>
      </c>
      <c r="D7" s="8"/>
      <c r="E7" s="8"/>
      <c r="F7" s="8" t="str">
        <f>IF(E7&lt;&gt; "",LOOKUP(E7,GPPoints!$A$2:$A$27,GPPoints!$B$2:$B$27),"")</f>
        <v/>
      </c>
      <c r="G7" s="114"/>
      <c r="H7" s="8"/>
      <c r="I7" s="8"/>
      <c r="J7" s="8" t="str">
        <f>IF(I7&lt;&gt; "",LOOKUP(I7,GPPoints!$A$2:$A$27,GPPoints!$B$2:$B$27),"")</f>
        <v/>
      </c>
      <c r="K7" s="114"/>
      <c r="L7" s="8"/>
      <c r="M7" s="8"/>
      <c r="N7" s="8" t="str">
        <f>IF(M7&lt;&gt; "",LOOKUP(M7,GPPoints!$A$2:$A$27,GPPoints!$B$2:$B$27),"")</f>
        <v/>
      </c>
      <c r="O7" s="114"/>
      <c r="P7" s="8"/>
      <c r="Q7" s="8"/>
      <c r="R7" s="8" t="str">
        <f>IF(Q7&lt;&gt; "",LOOKUP(Q7,GPPoints!$A$2:$A$27,GPPoints!$B$2:$B$27),"")</f>
        <v/>
      </c>
      <c r="S7" s="114"/>
      <c r="T7" s="8"/>
      <c r="U7" s="8"/>
      <c r="V7" s="8" t="str">
        <f>IF(U7&lt;&gt; "",LOOKUP(U7,GPPoints!$A$2:$A$27,GPPoints!$B$2:$B$27),"")</f>
        <v/>
      </c>
      <c r="W7" s="114"/>
      <c r="X7" s="8"/>
      <c r="Y7" s="8"/>
      <c r="Z7" s="8" t="str">
        <f>IF(Y7&lt;&gt; "",LOOKUP(Y7,GPPoints!$A$2:$A$27,GPPoints!$B$2:$B$27),"")</f>
        <v/>
      </c>
      <c r="AA7" s="114"/>
      <c r="AB7" s="8"/>
      <c r="AC7" s="8"/>
      <c r="AD7" s="8" t="str">
        <f>IF(AC7&lt;&gt; "",LOOKUP(AC7,GPPoints!$A$2:$A$27,GPPoints!$B$2:$B$27),"")</f>
        <v/>
      </c>
      <c r="AE7" s="114"/>
      <c r="AF7" s="8"/>
      <c r="AG7" s="8"/>
      <c r="AH7" s="8" t="str">
        <f>IF(AG7&lt;&gt; "",LOOKUP(AG7,GPPoints!$A$2:$A$27,GPPoints!$B$2:$B$27),"")</f>
        <v/>
      </c>
      <c r="AI7" s="114"/>
      <c r="AJ7" s="8"/>
      <c r="AK7" s="8"/>
      <c r="AL7" s="8" t="str">
        <f>IF(AK7&lt;&gt; "",LOOKUP(AK7,GPPoints!$A$2:$A$27,GPPoints!$B$2:$B$27),"")</f>
        <v/>
      </c>
      <c r="AM7" s="114"/>
      <c r="AO7" s="5">
        <f>+G7+K7+O7+S7+W7+AA7+AE7+AI7+AM7</f>
        <v>0</v>
      </c>
      <c r="AP7" s="5">
        <v>0</v>
      </c>
      <c r="AQ7" s="5">
        <v>0</v>
      </c>
      <c r="AR7" s="5">
        <f t="shared" si="1"/>
        <v>0</v>
      </c>
      <c r="AS7" s="5">
        <f t="shared" si="2"/>
        <v>0</v>
      </c>
      <c r="AT7" s="5">
        <f t="shared" si="3"/>
        <v>0</v>
      </c>
      <c r="AU7" s="5">
        <f t="shared" si="4"/>
        <v>0</v>
      </c>
      <c r="AV7" s="47">
        <f t="shared" si="5"/>
        <v>0</v>
      </c>
      <c r="AW7" s="47">
        <f t="shared" si="6"/>
        <v>0</v>
      </c>
      <c r="AX7" s="47">
        <f t="shared" ref="AX7:AX12" si="41">IF($AR7&gt;4,$AU7/$AR7,0)</f>
        <v>0</v>
      </c>
      <c r="AY7" s="8">
        <f t="shared" si="7"/>
        <v>0</v>
      </c>
      <c r="AZ7" s="67">
        <f t="shared" si="8"/>
        <v>0</v>
      </c>
      <c r="BA7" s="67"/>
      <c r="BB7" s="8">
        <f t="shared" si="9"/>
        <v>0</v>
      </c>
      <c r="BC7" s="8">
        <f t="shared" si="10"/>
        <v>0</v>
      </c>
      <c r="BD7" s="8">
        <f t="shared" si="11"/>
        <v>0</v>
      </c>
      <c r="BE7" s="8">
        <f t="shared" si="12"/>
        <v>0</v>
      </c>
      <c r="BF7" s="8">
        <f t="shared" si="13"/>
        <v>0</v>
      </c>
      <c r="BG7" s="8"/>
      <c r="BH7" s="8">
        <f t="shared" si="14"/>
        <v>0</v>
      </c>
      <c r="BI7" s="8">
        <f t="shared" si="15"/>
        <v>0</v>
      </c>
      <c r="BJ7" s="8">
        <f t="shared" si="16"/>
        <v>0</v>
      </c>
      <c r="BK7" s="8">
        <f t="shared" si="17"/>
        <v>0</v>
      </c>
      <c r="BL7" s="8">
        <f t="shared" si="18"/>
        <v>0</v>
      </c>
      <c r="BM7" s="8">
        <f t="shared" si="19"/>
        <v>0</v>
      </c>
      <c r="BN7" s="8">
        <f t="shared" si="20"/>
        <v>0</v>
      </c>
      <c r="BO7" s="8">
        <f t="shared" si="21"/>
        <v>0</v>
      </c>
      <c r="BP7" s="8">
        <f t="shared" si="22"/>
        <v>0</v>
      </c>
      <c r="BQ7" s="8"/>
      <c r="BR7" s="8" t="e">
        <f t="shared" si="23"/>
        <v>#NUM!</v>
      </c>
      <c r="BS7" s="8" t="e">
        <f t="shared" si="24"/>
        <v>#NUM!</v>
      </c>
      <c r="BT7" s="8" t="e">
        <f t="shared" si="25"/>
        <v>#NUM!</v>
      </c>
      <c r="BU7" s="8" t="e">
        <f t="shared" si="26"/>
        <v>#NUM!</v>
      </c>
      <c r="BV7" s="8" t="e">
        <f t="shared" si="27"/>
        <v>#NUM!</v>
      </c>
      <c r="BW7" s="8"/>
      <c r="BX7" s="1" t="str">
        <f t="shared" si="28"/>
        <v/>
      </c>
      <c r="BY7" s="1" t="str">
        <f t="shared" si="29"/>
        <v/>
      </c>
      <c r="BZ7" s="1" t="str">
        <f t="shared" si="30"/>
        <v/>
      </c>
      <c r="CA7" s="1" t="str">
        <f t="shared" si="31"/>
        <v/>
      </c>
      <c r="CB7" s="1" t="str">
        <f t="shared" si="32"/>
        <v/>
      </c>
      <c r="CC7" s="1" t="str">
        <f t="shared" si="33"/>
        <v/>
      </c>
      <c r="CD7" s="1" t="str">
        <f t="shared" si="34"/>
        <v/>
      </c>
      <c r="CE7" s="1" t="str">
        <f t="shared" si="35"/>
        <v/>
      </c>
      <c r="CF7" s="1" t="str">
        <f t="shared" si="36"/>
        <v/>
      </c>
      <c r="DC7" s="203">
        <f>VLOOKUP(A7,'[2]2019'!$A$1:$AV$65536,48,FALSE)</f>
        <v>0</v>
      </c>
      <c r="DD7" s="203">
        <f>VLOOKUP(A7,'[2]2019'!$A$1:$AV$65536,46,FALSE)</f>
        <v>0</v>
      </c>
      <c r="DE7" s="203">
        <f>VLOOKUP(A7,'[2]2019'!$A$1:$AZ$65536,52,FALSE)</f>
        <v>0</v>
      </c>
      <c r="DF7" s="107">
        <f t="shared" si="38"/>
        <v>0</v>
      </c>
      <c r="DG7" s="107">
        <f t="shared" si="39"/>
        <v>0</v>
      </c>
      <c r="DH7" s="107">
        <f t="shared" si="40"/>
        <v>0</v>
      </c>
    </row>
    <row r="8" spans="1:118" ht="18" customHeight="1" x14ac:dyDescent="0.2">
      <c r="A8" s="52" t="s">
        <v>102</v>
      </c>
      <c r="B8" s="52" t="s">
        <v>21</v>
      </c>
      <c r="C8" s="62" t="s">
        <v>22</v>
      </c>
      <c r="D8" s="8"/>
      <c r="E8" s="8"/>
      <c r="F8" s="8" t="str">
        <f>IF(E8&lt;&gt; "",LOOKUP(E8,GPPoints!$A$2:$A$27,GPPoints!$B$2:$B$27),"")</f>
        <v/>
      </c>
      <c r="G8" s="114"/>
      <c r="H8" s="8"/>
      <c r="I8" s="8"/>
      <c r="J8" s="8" t="str">
        <f>IF(I8&lt;&gt; "",LOOKUP(I8,GPPoints!$A$2:$A$27,GPPoints!$B$2:$B$27),"")</f>
        <v/>
      </c>
      <c r="K8" s="114"/>
      <c r="L8" s="8"/>
      <c r="M8" s="8"/>
      <c r="N8" s="8" t="str">
        <f>IF(M8&lt;&gt; "",LOOKUP(M8,GPPoints!$A$2:$A$27,GPPoints!$B$2:$B$27),"")</f>
        <v/>
      </c>
      <c r="O8" s="114"/>
      <c r="P8" s="8"/>
      <c r="Q8" s="8"/>
      <c r="R8" s="8" t="str">
        <f>IF(Q8&lt;&gt; "",LOOKUP(Q8,GPPoints!$A$2:$A$27,GPPoints!$B$2:$B$27),"")</f>
        <v/>
      </c>
      <c r="S8" s="114"/>
      <c r="T8" s="8"/>
      <c r="U8" s="8"/>
      <c r="V8" s="8" t="str">
        <f>IF(U8&lt;&gt; "",LOOKUP(U8,GPPoints!$A$2:$A$27,GPPoints!$B$2:$B$27),"")</f>
        <v/>
      </c>
      <c r="W8" s="114"/>
      <c r="X8" s="8"/>
      <c r="Y8" s="8"/>
      <c r="Z8" s="8" t="str">
        <f>IF(Y8&lt;&gt; "",LOOKUP(Y8,GPPoints!$A$2:$A$27,GPPoints!$B$2:$B$27),"")</f>
        <v/>
      </c>
      <c r="AA8" s="114"/>
      <c r="AB8" s="8"/>
      <c r="AC8" s="8"/>
      <c r="AD8" s="8" t="str">
        <f>IF(AC8&lt;&gt; "",LOOKUP(AC8,GPPoints!$A$2:$A$27,GPPoints!$B$2:$B$27),"")</f>
        <v/>
      </c>
      <c r="AE8" s="114"/>
      <c r="AF8" s="8"/>
      <c r="AG8" s="8"/>
      <c r="AH8" s="8" t="str">
        <f>IF(AG8&lt;&gt; "",LOOKUP(AG8,GPPoints!$A$2:$A$27,GPPoints!$B$2:$B$27),"")</f>
        <v/>
      </c>
      <c r="AI8" s="114"/>
      <c r="AJ8" s="8"/>
      <c r="AK8" s="8"/>
      <c r="AL8" s="8" t="str">
        <f>IF(AK8&lt;&gt; "",LOOKUP(AK8,GPPoints!$A$2:$A$27,GPPoints!$B$2:$B$27),"")</f>
        <v/>
      </c>
      <c r="AM8" s="114"/>
      <c r="AO8" s="5">
        <f>SUM(LEN(G8),LEN(K8),LEN(O8),LEN(S8),LEN(W8),LEN(AA8),LEN(AE8),LEN(AI8),LEN(AM8))</f>
        <v>0</v>
      </c>
      <c r="AP8" s="5">
        <v>0</v>
      </c>
      <c r="AQ8" s="5">
        <v>0</v>
      </c>
      <c r="AR8" s="5">
        <f t="shared" si="1"/>
        <v>0</v>
      </c>
      <c r="AS8" s="5">
        <f t="shared" si="2"/>
        <v>0</v>
      </c>
      <c r="AT8" s="5">
        <f t="shared" si="3"/>
        <v>0</v>
      </c>
      <c r="AU8" s="5">
        <f t="shared" si="4"/>
        <v>0</v>
      </c>
      <c r="AV8" s="47">
        <f t="shared" si="5"/>
        <v>0</v>
      </c>
      <c r="AW8" s="47">
        <f t="shared" si="6"/>
        <v>0</v>
      </c>
      <c r="AX8" s="47">
        <f t="shared" si="41"/>
        <v>0</v>
      </c>
      <c r="AY8" s="8">
        <f t="shared" si="7"/>
        <v>0</v>
      </c>
      <c r="AZ8" s="67">
        <f t="shared" si="8"/>
        <v>0</v>
      </c>
      <c r="BA8" s="67"/>
      <c r="BB8" s="8">
        <f t="shared" si="9"/>
        <v>0</v>
      </c>
      <c r="BC8" s="8">
        <f t="shared" si="10"/>
        <v>0</v>
      </c>
      <c r="BD8" s="8">
        <f t="shared" si="11"/>
        <v>0</v>
      </c>
      <c r="BE8" s="8">
        <f t="shared" si="12"/>
        <v>0</v>
      </c>
      <c r="BF8" s="8">
        <f t="shared" si="13"/>
        <v>0</v>
      </c>
      <c r="BG8" s="8"/>
      <c r="BH8" s="8">
        <f t="shared" si="14"/>
        <v>0</v>
      </c>
      <c r="BI8" s="8">
        <f t="shared" si="15"/>
        <v>0</v>
      </c>
      <c r="BJ8" s="8">
        <f t="shared" si="16"/>
        <v>0</v>
      </c>
      <c r="BK8" s="8">
        <f t="shared" si="17"/>
        <v>0</v>
      </c>
      <c r="BL8" s="8">
        <f t="shared" si="18"/>
        <v>0</v>
      </c>
      <c r="BM8" s="8">
        <f t="shared" si="19"/>
        <v>0</v>
      </c>
      <c r="BN8" s="8">
        <f t="shared" si="20"/>
        <v>0</v>
      </c>
      <c r="BO8" s="8">
        <f t="shared" si="21"/>
        <v>0</v>
      </c>
      <c r="BP8" s="8">
        <f t="shared" si="22"/>
        <v>0</v>
      </c>
      <c r="BQ8" s="8"/>
      <c r="BR8" s="8" t="e">
        <f t="shared" si="23"/>
        <v>#NUM!</v>
      </c>
      <c r="BS8" s="8" t="e">
        <f t="shared" si="24"/>
        <v>#NUM!</v>
      </c>
      <c r="BT8" s="8" t="e">
        <f t="shared" si="25"/>
        <v>#NUM!</v>
      </c>
      <c r="BU8" s="8" t="e">
        <f t="shared" si="26"/>
        <v>#NUM!</v>
      </c>
      <c r="BV8" s="8" t="e">
        <f t="shared" si="27"/>
        <v>#NUM!</v>
      </c>
      <c r="BW8" s="8"/>
      <c r="BX8" s="1" t="str">
        <f t="shared" si="28"/>
        <v/>
      </c>
      <c r="BY8" s="1" t="str">
        <f t="shared" si="29"/>
        <v/>
      </c>
      <c r="BZ8" s="1" t="str">
        <f t="shared" si="30"/>
        <v/>
      </c>
      <c r="CA8" s="1" t="str">
        <f t="shared" si="31"/>
        <v/>
      </c>
      <c r="CB8" s="1" t="str">
        <f t="shared" si="32"/>
        <v/>
      </c>
      <c r="CC8" s="1" t="str">
        <f t="shared" si="33"/>
        <v/>
      </c>
      <c r="CD8" s="1" t="str">
        <f t="shared" si="34"/>
        <v/>
      </c>
      <c r="CE8" s="1" t="str">
        <f t="shared" si="35"/>
        <v/>
      </c>
      <c r="CF8" s="1" t="str">
        <f t="shared" si="36"/>
        <v/>
      </c>
      <c r="DC8" s="203">
        <f>VLOOKUP(A8,'[2]2019'!$A$1:$AV$65536,48,FALSE)</f>
        <v>0</v>
      </c>
      <c r="DD8" s="203">
        <f>VLOOKUP(A8,'[2]2019'!$A$1:$AV$65536,46,FALSE)</f>
        <v>0</v>
      </c>
      <c r="DE8" s="203">
        <f>VLOOKUP(A8,'[2]2019'!$A$1:$AZ$65536,52,FALSE)</f>
        <v>0</v>
      </c>
      <c r="DF8" s="107">
        <f t="shared" si="38"/>
        <v>0</v>
      </c>
      <c r="DG8" s="107">
        <f t="shared" si="39"/>
        <v>0</v>
      </c>
      <c r="DH8" s="107">
        <f t="shared" si="40"/>
        <v>0</v>
      </c>
    </row>
    <row r="9" spans="1:118" ht="18" customHeight="1" x14ac:dyDescent="0.2">
      <c r="A9" s="52" t="str">
        <f>CONCATENATE(C9," ",B9)</f>
        <v>Bruce Bibb</v>
      </c>
      <c r="B9" s="93" t="s">
        <v>964</v>
      </c>
      <c r="C9" s="94" t="s">
        <v>250</v>
      </c>
      <c r="D9" s="8">
        <v>27</v>
      </c>
      <c r="E9" s="8"/>
      <c r="F9" s="8" t="str">
        <f>IF(E9&lt;&gt; "",LOOKUP(E9,Points!$A$2:$A$27,Points!$B$2:$B$27),"")</f>
        <v/>
      </c>
      <c r="G9" s="114"/>
      <c r="H9" s="64">
        <v>21</v>
      </c>
      <c r="I9" s="8"/>
      <c r="J9" s="8" t="str">
        <f>IF(I9&lt;&gt; "",LOOKUP(I9,Points!$A$2:$A$27,Points!$B$2:$B$27),"")</f>
        <v/>
      </c>
      <c r="K9" s="114"/>
      <c r="L9" s="64"/>
      <c r="M9" s="8"/>
      <c r="N9" s="8" t="str">
        <f>IF(M9&lt;&gt; "",LOOKUP(M9,Points!$A$2:$A$27,Points!$B$2:$B$27),"")</f>
        <v/>
      </c>
      <c r="O9" s="114"/>
      <c r="P9" s="64"/>
      <c r="Q9" s="8"/>
      <c r="R9" s="8" t="str">
        <f>IF(Q9&lt;&gt; "",LOOKUP(Q9,Points!$A$2:$A$27,Points!$B$2:$B$27),"")</f>
        <v/>
      </c>
      <c r="S9" s="114"/>
      <c r="T9" s="64"/>
      <c r="U9" s="8"/>
      <c r="V9" s="8" t="str">
        <f>IF(U9&lt;&gt; "",LOOKUP(U9,Points!$A$2:$A$27,Points!$B$2:$B$27),"")</f>
        <v/>
      </c>
      <c r="W9" s="114"/>
      <c r="X9" s="64"/>
      <c r="Y9" s="8"/>
      <c r="Z9" s="8" t="str">
        <f>IF(Y9&lt;&gt; "",LOOKUP(Y9,Points!$A$2:$A$27,Points!$B$2:$B$27),"")</f>
        <v/>
      </c>
      <c r="AA9" s="114"/>
      <c r="AB9" s="64"/>
      <c r="AC9" s="8"/>
      <c r="AD9" s="8" t="str">
        <f>IF(AC9&lt;&gt; "",LOOKUP(AC9,Points!$A$2:$A$27,Points!$B$2:$B$27),"")</f>
        <v/>
      </c>
      <c r="AE9" s="114"/>
      <c r="AF9" s="64"/>
      <c r="AG9" s="8"/>
      <c r="AH9" s="8" t="str">
        <f>IF(AG9&lt;&gt; "",LOOKUP(AG9,Points!$A$2:$A$27,Points!$B$2:$B$27),"")</f>
        <v/>
      </c>
      <c r="AI9" s="114"/>
      <c r="AJ9" s="64"/>
      <c r="AK9" s="8"/>
      <c r="AL9" s="8" t="str">
        <f>IF(AK9&lt;&gt; "",LOOKUP(AK9,[1]Points!$A$2:$A$27,[1]Points!$B$2:$B$27),"")</f>
        <v/>
      </c>
      <c r="AM9" s="114"/>
      <c r="AO9" s="5">
        <f>+G9+K9+O9+S9+W9+AA9+AE9+AI9+AM9</f>
        <v>0</v>
      </c>
      <c r="AP9" s="5">
        <v>0</v>
      </c>
      <c r="AQ9" s="5">
        <v>0</v>
      </c>
      <c r="AR9" s="5">
        <f t="shared" si="1"/>
        <v>2</v>
      </c>
      <c r="AS9" s="5">
        <f t="shared" si="2"/>
        <v>0</v>
      </c>
      <c r="AT9" s="5">
        <f t="shared" si="3"/>
        <v>0</v>
      </c>
      <c r="AU9" s="5">
        <f t="shared" si="4"/>
        <v>48</v>
      </c>
      <c r="AV9" s="47">
        <f t="shared" si="5"/>
        <v>24</v>
      </c>
      <c r="AW9" s="47">
        <f t="shared" si="6"/>
        <v>0</v>
      </c>
      <c r="AX9" s="47">
        <f t="shared" si="41"/>
        <v>0</v>
      </c>
      <c r="AY9" s="8">
        <f t="shared" si="7"/>
        <v>48</v>
      </c>
      <c r="AZ9" s="67">
        <f t="shared" si="8"/>
        <v>0</v>
      </c>
      <c r="BA9" s="67"/>
      <c r="BB9" s="8">
        <f t="shared" si="9"/>
        <v>27</v>
      </c>
      <c r="BC9" s="8">
        <f t="shared" si="10"/>
        <v>21</v>
      </c>
      <c r="BD9" s="8">
        <f t="shared" si="11"/>
        <v>0</v>
      </c>
      <c r="BE9" s="8">
        <f t="shared" si="12"/>
        <v>0</v>
      </c>
      <c r="BF9" s="8">
        <f t="shared" si="13"/>
        <v>0</v>
      </c>
      <c r="BG9" s="8"/>
      <c r="BH9" s="8">
        <f t="shared" si="14"/>
        <v>27</v>
      </c>
      <c r="BI9" s="8">
        <f t="shared" si="15"/>
        <v>21</v>
      </c>
      <c r="BJ9" s="8">
        <f t="shared" si="16"/>
        <v>0</v>
      </c>
      <c r="BK9" s="8">
        <f t="shared" si="17"/>
        <v>0</v>
      </c>
      <c r="BL9" s="8">
        <f t="shared" si="18"/>
        <v>0</v>
      </c>
      <c r="BM9" s="8">
        <f t="shared" si="19"/>
        <v>0</v>
      </c>
      <c r="BN9" s="8">
        <f t="shared" si="20"/>
        <v>0</v>
      </c>
      <c r="BO9" s="8">
        <f t="shared" si="21"/>
        <v>0</v>
      </c>
      <c r="BP9" s="8">
        <f t="shared" si="22"/>
        <v>0</v>
      </c>
      <c r="BQ9" s="8"/>
      <c r="BR9" s="8" t="e">
        <f t="shared" si="23"/>
        <v>#NUM!</v>
      </c>
      <c r="BS9" s="8" t="e">
        <f t="shared" si="24"/>
        <v>#NUM!</v>
      </c>
      <c r="BT9" s="8" t="e">
        <f t="shared" si="25"/>
        <v>#NUM!</v>
      </c>
      <c r="BU9" s="8" t="e">
        <f t="shared" si="26"/>
        <v>#NUM!</v>
      </c>
      <c r="BV9" s="8" t="e">
        <f t="shared" si="27"/>
        <v>#NUM!</v>
      </c>
      <c r="BW9" s="8"/>
      <c r="BX9" s="1" t="str">
        <f t="shared" si="28"/>
        <v/>
      </c>
      <c r="BY9" s="1" t="str">
        <f t="shared" si="29"/>
        <v/>
      </c>
      <c r="BZ9" s="1" t="str">
        <f t="shared" si="30"/>
        <v/>
      </c>
      <c r="CA9" s="1" t="str">
        <f t="shared" si="31"/>
        <v/>
      </c>
      <c r="CB9" s="1" t="str">
        <f t="shared" si="32"/>
        <v/>
      </c>
      <c r="CC9" s="1" t="str">
        <f t="shared" si="33"/>
        <v/>
      </c>
      <c r="CD9" s="1" t="str">
        <f t="shared" si="34"/>
        <v/>
      </c>
      <c r="CE9" s="1" t="str">
        <f t="shared" si="35"/>
        <v/>
      </c>
      <c r="CF9" s="1" t="str">
        <f t="shared" si="36"/>
        <v/>
      </c>
      <c r="DC9" s="203">
        <v>0</v>
      </c>
      <c r="DD9" s="203">
        <v>95</v>
      </c>
      <c r="DE9" s="203">
        <v>0</v>
      </c>
      <c r="DF9" s="107">
        <v>0</v>
      </c>
      <c r="DG9" s="107">
        <v>-95</v>
      </c>
      <c r="DH9" s="107">
        <v>0</v>
      </c>
    </row>
    <row r="10" spans="1:118" ht="18" customHeight="1" x14ac:dyDescent="0.2">
      <c r="A10" s="52" t="s">
        <v>760</v>
      </c>
      <c r="B10" s="93" t="s">
        <v>740</v>
      </c>
      <c r="C10" s="94" t="s">
        <v>741</v>
      </c>
      <c r="D10" s="8"/>
      <c r="E10" s="8"/>
      <c r="F10" s="8" t="str">
        <f>IF(E10&lt;&gt; "",LOOKUP(E10,GPPoints!$A$2:$A$27,GPPoints!$B$2:$B$27),"")</f>
        <v/>
      </c>
      <c r="G10" s="114"/>
      <c r="H10" s="8"/>
      <c r="I10" s="8"/>
      <c r="J10" s="8" t="str">
        <f>IF(I10&lt;&gt; "",LOOKUP(I10,GPPoints!$A$2:$A$27,GPPoints!$B$2:$B$27),"")</f>
        <v/>
      </c>
      <c r="K10" s="114"/>
      <c r="L10" s="8"/>
      <c r="M10" s="8"/>
      <c r="N10" s="8" t="str">
        <f>IF(M10&lt;&gt; "",LOOKUP(M10,GPPoints!$A$2:$A$27,GPPoints!$B$2:$B$27),"")</f>
        <v/>
      </c>
      <c r="O10" s="114"/>
      <c r="P10" s="8"/>
      <c r="Q10" s="8"/>
      <c r="R10" s="8" t="str">
        <f>IF(Q10&lt;&gt; "",LOOKUP(Q10,GPPoints!$A$2:$A$27,GPPoints!$B$2:$B$27),"")</f>
        <v/>
      </c>
      <c r="S10" s="114"/>
      <c r="T10" s="8"/>
      <c r="U10" s="8"/>
      <c r="V10" s="8" t="str">
        <f>IF(U10&lt;&gt; "",LOOKUP(U10,GPPoints!$A$2:$A$27,GPPoints!$B$2:$B$27),"")</f>
        <v/>
      </c>
      <c r="W10" s="114"/>
      <c r="X10" s="8"/>
      <c r="Y10" s="8"/>
      <c r="Z10" s="8" t="str">
        <f>IF(Y10&lt;&gt; "",LOOKUP(Y10,GPPoints!$A$2:$A$27,GPPoints!$B$2:$B$27),"")</f>
        <v/>
      </c>
      <c r="AA10" s="114"/>
      <c r="AB10" s="8"/>
      <c r="AC10" s="8"/>
      <c r="AD10" s="8" t="str">
        <f>IF(AC10&lt;&gt; "",LOOKUP(AC10,GPPoints!$A$2:$A$27,GPPoints!$B$2:$B$27),"")</f>
        <v/>
      </c>
      <c r="AE10" s="114"/>
      <c r="AF10" s="8"/>
      <c r="AG10" s="8"/>
      <c r="AH10" s="8" t="str">
        <f>IF(AG10&lt;&gt; "",LOOKUP(AG10,GPPoints!$A$2:$A$27,GPPoints!$B$2:$B$27),"")</f>
        <v/>
      </c>
      <c r="AI10" s="114"/>
      <c r="AJ10" s="8"/>
      <c r="AK10" s="8"/>
      <c r="AL10" s="8" t="str">
        <f>IF(AK10&lt;&gt; "",LOOKUP(AK10,GPPoints!$A$2:$A$27,GPPoints!$B$2:$B$27),"")</f>
        <v/>
      </c>
      <c r="AM10" s="114"/>
      <c r="AO10" s="5">
        <f t="shared" ref="AO10:AO43" si="42">+G10+K10+O10+S10+W10+AA10+AE10+AI10+AM10</f>
        <v>0</v>
      </c>
      <c r="AP10" s="5">
        <v>0</v>
      </c>
      <c r="AQ10" s="5">
        <v>0</v>
      </c>
      <c r="AR10" s="5">
        <f t="shared" si="1"/>
        <v>0</v>
      </c>
      <c r="AS10" s="5">
        <f t="shared" si="2"/>
        <v>0</v>
      </c>
      <c r="AT10" s="5">
        <f t="shared" si="3"/>
        <v>0</v>
      </c>
      <c r="AU10" s="5">
        <f t="shared" si="4"/>
        <v>0</v>
      </c>
      <c r="AV10" s="47">
        <f t="shared" si="5"/>
        <v>0</v>
      </c>
      <c r="AW10" s="47">
        <f t="shared" si="6"/>
        <v>0</v>
      </c>
      <c r="AX10" s="47">
        <f t="shared" si="41"/>
        <v>0</v>
      </c>
      <c r="AY10" s="8">
        <f t="shared" si="7"/>
        <v>0</v>
      </c>
      <c r="AZ10" s="67">
        <f t="shared" si="8"/>
        <v>0</v>
      </c>
      <c r="BA10" s="67"/>
      <c r="BB10" s="8">
        <f t="shared" si="9"/>
        <v>0</v>
      </c>
      <c r="BC10" s="8">
        <f t="shared" si="10"/>
        <v>0</v>
      </c>
      <c r="BD10" s="8">
        <f t="shared" si="11"/>
        <v>0</v>
      </c>
      <c r="BE10" s="8">
        <f t="shared" si="12"/>
        <v>0</v>
      </c>
      <c r="BF10" s="8">
        <f t="shared" si="13"/>
        <v>0</v>
      </c>
      <c r="BG10" s="8"/>
      <c r="BH10" s="8">
        <f t="shared" si="14"/>
        <v>0</v>
      </c>
      <c r="BI10" s="8">
        <f t="shared" si="15"/>
        <v>0</v>
      </c>
      <c r="BJ10" s="8">
        <f t="shared" si="16"/>
        <v>0</v>
      </c>
      <c r="BK10" s="8">
        <f t="shared" si="17"/>
        <v>0</v>
      </c>
      <c r="BL10" s="8">
        <f t="shared" si="18"/>
        <v>0</v>
      </c>
      <c r="BM10" s="8">
        <f t="shared" si="19"/>
        <v>0</v>
      </c>
      <c r="BN10" s="8">
        <f t="shared" si="20"/>
        <v>0</v>
      </c>
      <c r="BO10" s="8">
        <f t="shared" si="21"/>
        <v>0</v>
      </c>
      <c r="BP10" s="8">
        <f t="shared" si="22"/>
        <v>0</v>
      </c>
      <c r="BQ10" s="8"/>
      <c r="BR10" s="8" t="e">
        <f t="shared" si="23"/>
        <v>#NUM!</v>
      </c>
      <c r="BS10" s="8" t="e">
        <f t="shared" si="24"/>
        <v>#NUM!</v>
      </c>
      <c r="BT10" s="8" t="e">
        <f t="shared" si="25"/>
        <v>#NUM!</v>
      </c>
      <c r="BU10" s="8" t="e">
        <f t="shared" si="26"/>
        <v>#NUM!</v>
      </c>
      <c r="BV10" s="8" t="e">
        <f t="shared" si="27"/>
        <v>#NUM!</v>
      </c>
      <c r="BW10" s="8"/>
      <c r="BX10" s="1" t="str">
        <f t="shared" si="28"/>
        <v/>
      </c>
      <c r="BY10" s="1" t="str">
        <f t="shared" si="29"/>
        <v/>
      </c>
      <c r="BZ10" s="1" t="str">
        <f t="shared" si="30"/>
        <v/>
      </c>
      <c r="CA10" s="1" t="str">
        <f t="shared" si="31"/>
        <v/>
      </c>
      <c r="CB10" s="1" t="str">
        <f t="shared" si="32"/>
        <v/>
      </c>
      <c r="CC10" s="1" t="str">
        <f t="shared" si="33"/>
        <v/>
      </c>
      <c r="CD10" s="1" t="str">
        <f t="shared" si="34"/>
        <v/>
      </c>
      <c r="CE10" s="1" t="str">
        <f t="shared" si="35"/>
        <v/>
      </c>
      <c r="CF10" s="1" t="str">
        <f t="shared" si="36"/>
        <v/>
      </c>
      <c r="DC10" s="203">
        <f>VLOOKUP(A10,'[2]2019'!$A$1:$AV$65536,48,FALSE)</f>
        <v>0</v>
      </c>
      <c r="DD10" s="203">
        <f>VLOOKUP(A10,'[2]2019'!$A$1:$AV$65536,46,FALSE)</f>
        <v>0</v>
      </c>
      <c r="DE10" s="203">
        <f>VLOOKUP(A10,'[2]2019'!$A$1:$AZ$65536,52,FALSE)</f>
        <v>0</v>
      </c>
      <c r="DF10" s="107">
        <f t="shared" si="38"/>
        <v>0</v>
      </c>
      <c r="DG10" s="107">
        <f t="shared" si="39"/>
        <v>0</v>
      </c>
      <c r="DH10" s="107">
        <f t="shared" si="40"/>
        <v>0</v>
      </c>
    </row>
    <row r="11" spans="1:118" ht="18" customHeight="1" x14ac:dyDescent="0.2">
      <c r="A11" s="52" t="s">
        <v>613</v>
      </c>
      <c r="B11" s="85" t="s">
        <v>511</v>
      </c>
      <c r="C11" s="86" t="s">
        <v>430</v>
      </c>
      <c r="D11" s="8"/>
      <c r="E11" s="8"/>
      <c r="F11" s="8" t="str">
        <f>IF(E11&lt;&gt; "",LOOKUP(E11,GPPoints!$A$2:$A$27,GPPoints!$B$2:$B$27),"")</f>
        <v/>
      </c>
      <c r="G11" s="114"/>
      <c r="H11" s="8"/>
      <c r="I11" s="8"/>
      <c r="J11" s="8" t="str">
        <f>IF(I11&lt;&gt; "",LOOKUP(I11,GPPoints!$A$2:$A$27,GPPoints!$B$2:$B$27),"")</f>
        <v/>
      </c>
      <c r="K11" s="114"/>
      <c r="L11" s="8"/>
      <c r="M11" s="8"/>
      <c r="N11" s="8" t="str">
        <f>IF(M11&lt;&gt; "",LOOKUP(M11,GPPoints!$A$2:$A$27,GPPoints!$B$2:$B$27),"")</f>
        <v/>
      </c>
      <c r="O11" s="114"/>
      <c r="P11" s="8"/>
      <c r="Q11" s="8"/>
      <c r="R11" s="8" t="str">
        <f>IF(Q11&lt;&gt; "",LOOKUP(Q11,GPPoints!$A$2:$A$27,GPPoints!$B$2:$B$27),"")</f>
        <v/>
      </c>
      <c r="S11" s="114"/>
      <c r="T11" s="8"/>
      <c r="U11" s="8"/>
      <c r="V11" s="8" t="str">
        <f>IF(U11&lt;&gt; "",LOOKUP(U11,GPPoints!$A$2:$A$27,GPPoints!$B$2:$B$27),"")</f>
        <v/>
      </c>
      <c r="W11" s="114"/>
      <c r="X11" s="8"/>
      <c r="Y11" s="8"/>
      <c r="Z11" s="8" t="str">
        <f>IF(Y11&lt;&gt; "",LOOKUP(Y11,GPPoints!$A$2:$A$27,GPPoints!$B$2:$B$27),"")</f>
        <v/>
      </c>
      <c r="AA11" s="114"/>
      <c r="AB11" s="8"/>
      <c r="AC11" s="8"/>
      <c r="AD11" s="8" t="str">
        <f>IF(AC11&lt;&gt; "",LOOKUP(AC11,GPPoints!$A$2:$A$27,GPPoints!$B$2:$B$27),"")</f>
        <v/>
      </c>
      <c r="AE11" s="114"/>
      <c r="AF11" s="8"/>
      <c r="AG11" s="8"/>
      <c r="AH11" s="8" t="str">
        <f>IF(AG11&lt;&gt; "",LOOKUP(AG11,GPPoints!$A$2:$A$27,GPPoints!$B$2:$B$27),"")</f>
        <v/>
      </c>
      <c r="AI11" s="114"/>
      <c r="AJ11" s="8"/>
      <c r="AK11" s="8"/>
      <c r="AL11" s="8" t="str">
        <f>IF(AK11&lt;&gt; "",LOOKUP(AK11,GPPoints!$A$2:$A$27,GPPoints!$B$2:$B$27),"")</f>
        <v/>
      </c>
      <c r="AM11" s="114"/>
      <c r="AO11" s="5">
        <f t="shared" si="42"/>
        <v>0</v>
      </c>
      <c r="AP11" s="5">
        <v>0</v>
      </c>
      <c r="AQ11" s="5">
        <v>0</v>
      </c>
      <c r="AR11" s="5">
        <f t="shared" si="1"/>
        <v>0</v>
      </c>
      <c r="AS11" s="8">
        <f t="shared" si="2"/>
        <v>0</v>
      </c>
      <c r="AT11" s="5">
        <f t="shared" si="3"/>
        <v>0</v>
      </c>
      <c r="AU11" s="5">
        <f t="shared" si="4"/>
        <v>0</v>
      </c>
      <c r="AV11" s="47">
        <f t="shared" si="5"/>
        <v>0</v>
      </c>
      <c r="AW11" s="47">
        <f t="shared" si="6"/>
        <v>0</v>
      </c>
      <c r="AX11" s="47">
        <f t="shared" si="41"/>
        <v>0</v>
      </c>
      <c r="AY11" s="8">
        <f t="shared" si="7"/>
        <v>0</v>
      </c>
      <c r="AZ11" s="67">
        <f t="shared" si="8"/>
        <v>0</v>
      </c>
      <c r="BA11" s="67"/>
      <c r="BB11" s="8">
        <f t="shared" si="9"/>
        <v>0</v>
      </c>
      <c r="BC11" s="8">
        <f t="shared" si="10"/>
        <v>0</v>
      </c>
      <c r="BD11" s="8">
        <f t="shared" si="11"/>
        <v>0</v>
      </c>
      <c r="BE11" s="8">
        <f t="shared" si="12"/>
        <v>0</v>
      </c>
      <c r="BF11" s="8">
        <f t="shared" si="13"/>
        <v>0</v>
      </c>
      <c r="BG11" s="8"/>
      <c r="BH11" s="8">
        <f t="shared" si="14"/>
        <v>0</v>
      </c>
      <c r="BI11" s="8">
        <f t="shared" si="15"/>
        <v>0</v>
      </c>
      <c r="BJ11" s="8">
        <f t="shared" si="16"/>
        <v>0</v>
      </c>
      <c r="BK11" s="8">
        <f t="shared" si="17"/>
        <v>0</v>
      </c>
      <c r="BL11" s="8">
        <f t="shared" si="18"/>
        <v>0</v>
      </c>
      <c r="BM11" s="8">
        <f t="shared" si="19"/>
        <v>0</v>
      </c>
      <c r="BN11" s="8">
        <f t="shared" si="20"/>
        <v>0</v>
      </c>
      <c r="BO11" s="8">
        <f t="shared" si="21"/>
        <v>0</v>
      </c>
      <c r="BP11" s="8">
        <f t="shared" si="22"/>
        <v>0</v>
      </c>
      <c r="BQ11" s="8"/>
      <c r="BR11" s="8" t="e">
        <f t="shared" si="23"/>
        <v>#NUM!</v>
      </c>
      <c r="BS11" s="8" t="e">
        <f t="shared" si="24"/>
        <v>#NUM!</v>
      </c>
      <c r="BT11" s="8" t="e">
        <f t="shared" si="25"/>
        <v>#NUM!</v>
      </c>
      <c r="BU11" s="8" t="e">
        <f t="shared" si="26"/>
        <v>#NUM!</v>
      </c>
      <c r="BV11" s="8" t="e">
        <f t="shared" si="27"/>
        <v>#NUM!</v>
      </c>
      <c r="BW11" s="8"/>
      <c r="BX11" s="1" t="str">
        <f t="shared" si="28"/>
        <v/>
      </c>
      <c r="BY11" s="1" t="str">
        <f t="shared" si="29"/>
        <v/>
      </c>
      <c r="BZ11" s="1" t="str">
        <f t="shared" si="30"/>
        <v/>
      </c>
      <c r="CA11" s="1" t="str">
        <f>R11</f>
        <v/>
      </c>
      <c r="CB11" s="1" t="str">
        <f t="shared" si="32"/>
        <v/>
      </c>
      <c r="CC11" s="1" t="str">
        <f t="shared" si="33"/>
        <v/>
      </c>
      <c r="CD11" s="1" t="str">
        <f>AD11</f>
        <v/>
      </c>
      <c r="CE11" s="1" t="str">
        <f t="shared" si="35"/>
        <v/>
      </c>
      <c r="CF11" s="1" t="str">
        <f t="shared" si="36"/>
        <v/>
      </c>
      <c r="DC11" s="203">
        <f>VLOOKUP(A11,'[2]2019'!$A$1:$AV$65536,48,FALSE)</f>
        <v>0</v>
      </c>
      <c r="DD11" s="203">
        <f>VLOOKUP(A11,'[2]2019'!$A$1:$AV$65536,46,FALSE)</f>
        <v>0</v>
      </c>
      <c r="DE11" s="203">
        <f>VLOOKUP(A11,'[2]2019'!$A$1:$AZ$65536,52,FALSE)</f>
        <v>0</v>
      </c>
      <c r="DF11" s="107">
        <f t="shared" si="38"/>
        <v>0</v>
      </c>
      <c r="DG11" s="107">
        <f t="shared" si="39"/>
        <v>0</v>
      </c>
      <c r="DH11" s="107">
        <f t="shared" si="40"/>
        <v>0</v>
      </c>
    </row>
    <row r="12" spans="1:118" ht="18" customHeight="1" x14ac:dyDescent="0.2">
      <c r="A12" s="52" t="s">
        <v>605</v>
      </c>
      <c r="B12" s="93" t="s">
        <v>606</v>
      </c>
      <c r="C12" s="94" t="s">
        <v>147</v>
      </c>
      <c r="D12" s="8">
        <v>23</v>
      </c>
      <c r="E12" s="8"/>
      <c r="F12" s="8" t="str">
        <f>IF(E12&lt;&gt; "",LOOKUP(E12,GPPoints!$A$2:$A$27,GPPoints!$B$2:$B$27),"")</f>
        <v/>
      </c>
      <c r="G12" s="114"/>
      <c r="H12" s="8"/>
      <c r="I12" s="8"/>
      <c r="J12" s="8" t="str">
        <f>IF(I12&lt;&gt; "",LOOKUP(I12,GPPoints!$A$2:$A$27,GPPoints!$B$2:$B$27),"")</f>
        <v/>
      </c>
      <c r="K12" s="114"/>
      <c r="L12" s="8">
        <v>26</v>
      </c>
      <c r="M12" s="8"/>
      <c r="N12" s="8" t="str">
        <f>IF(M12&lt;&gt; "",LOOKUP(M12,GPPoints!$A$2:$A$27,GPPoints!$B$2:$B$27),"")</f>
        <v/>
      </c>
      <c r="O12" s="114">
        <v>1</v>
      </c>
      <c r="P12" s="8"/>
      <c r="Q12" s="8"/>
      <c r="R12" s="8" t="str">
        <f>IF(Q12&lt;&gt; "",LOOKUP(Q12,GPPoints!$A$2:$A$27,GPPoints!$B$2:$B$27),"")</f>
        <v/>
      </c>
      <c r="S12" s="114"/>
      <c r="T12" s="8"/>
      <c r="U12" s="8"/>
      <c r="V12" s="8" t="str">
        <f>IF(U12&lt;&gt; "",LOOKUP(U12,GPPoints!$A$2:$A$27,GPPoints!$B$2:$B$27),"")</f>
        <v/>
      </c>
      <c r="W12" s="114"/>
      <c r="X12" s="8"/>
      <c r="Y12" s="8"/>
      <c r="Z12" s="8" t="str">
        <f>IF(Y12&lt;&gt; "",LOOKUP(Y12,GPPoints!$A$2:$A$27,GPPoints!$B$2:$B$27),"")</f>
        <v/>
      </c>
      <c r="AA12" s="114"/>
      <c r="AB12" s="8"/>
      <c r="AC12" s="8"/>
      <c r="AD12" s="8" t="str">
        <f>IF(AC12&lt;&gt; "",LOOKUP(AC12,GPPoints!$A$2:$A$27,GPPoints!$B$2:$B$27),"")</f>
        <v/>
      </c>
      <c r="AE12" s="114"/>
      <c r="AF12" s="8"/>
      <c r="AG12" s="8"/>
      <c r="AH12" s="8" t="str">
        <f>IF(AG12&lt;&gt; "",LOOKUP(AG12,GPPoints!$A$2:$A$27,GPPoints!$B$2:$B$27),"")</f>
        <v/>
      </c>
      <c r="AI12" s="114"/>
      <c r="AJ12" s="8"/>
      <c r="AK12" s="8"/>
      <c r="AL12" s="8" t="str">
        <f>IF(AK12&lt;&gt; "",LOOKUP(AK12,GPPoints!$A$2:$A$27,GPPoints!$B$2:$B$27),"")</f>
        <v/>
      </c>
      <c r="AM12" s="114"/>
      <c r="AO12" s="5">
        <f t="shared" si="42"/>
        <v>1</v>
      </c>
      <c r="AP12" s="5">
        <v>0</v>
      </c>
      <c r="AQ12" s="5">
        <v>0</v>
      </c>
      <c r="AR12" s="5">
        <f t="shared" si="1"/>
        <v>2</v>
      </c>
      <c r="AS12" s="5">
        <f t="shared" si="2"/>
        <v>0</v>
      </c>
      <c r="AT12" s="5">
        <f t="shared" si="3"/>
        <v>0</v>
      </c>
      <c r="AU12" s="5">
        <f t="shared" si="4"/>
        <v>49</v>
      </c>
      <c r="AV12" s="47">
        <f t="shared" si="5"/>
        <v>24.5</v>
      </c>
      <c r="AW12" s="47">
        <f t="shared" si="6"/>
        <v>0</v>
      </c>
      <c r="AX12" s="47">
        <f t="shared" si="41"/>
        <v>0</v>
      </c>
      <c r="AY12" s="8">
        <f t="shared" si="7"/>
        <v>49</v>
      </c>
      <c r="AZ12" s="67">
        <f t="shared" si="8"/>
        <v>0</v>
      </c>
      <c r="BA12" s="67"/>
      <c r="BB12" s="8">
        <f t="shared" si="9"/>
        <v>26</v>
      </c>
      <c r="BC12" s="8">
        <f t="shared" si="10"/>
        <v>23</v>
      </c>
      <c r="BD12" s="8">
        <f t="shared" si="11"/>
        <v>0</v>
      </c>
      <c r="BE12" s="8">
        <f t="shared" si="12"/>
        <v>0</v>
      </c>
      <c r="BF12" s="8">
        <f t="shared" si="13"/>
        <v>0</v>
      </c>
      <c r="BG12" s="8"/>
      <c r="BH12" s="8">
        <f t="shared" si="14"/>
        <v>23</v>
      </c>
      <c r="BI12" s="8">
        <f t="shared" si="15"/>
        <v>0</v>
      </c>
      <c r="BJ12" s="8">
        <f t="shared" si="16"/>
        <v>26</v>
      </c>
      <c r="BK12" s="8">
        <f t="shared" si="17"/>
        <v>0</v>
      </c>
      <c r="BL12" s="8">
        <f t="shared" si="18"/>
        <v>0</v>
      </c>
      <c r="BM12" s="8">
        <f t="shared" si="19"/>
        <v>0</v>
      </c>
      <c r="BN12" s="8">
        <f t="shared" si="20"/>
        <v>0</v>
      </c>
      <c r="BO12" s="8">
        <f t="shared" si="21"/>
        <v>0</v>
      </c>
      <c r="BP12" s="8">
        <f t="shared" si="22"/>
        <v>0</v>
      </c>
      <c r="BQ12" s="8"/>
      <c r="BR12" s="8" t="e">
        <f t="shared" si="23"/>
        <v>#NUM!</v>
      </c>
      <c r="BS12" s="8" t="e">
        <f t="shared" si="24"/>
        <v>#NUM!</v>
      </c>
      <c r="BT12" s="8" t="e">
        <f t="shared" si="25"/>
        <v>#NUM!</v>
      </c>
      <c r="BU12" s="8" t="e">
        <f t="shared" si="26"/>
        <v>#NUM!</v>
      </c>
      <c r="BV12" s="8" t="e">
        <f t="shared" si="27"/>
        <v>#NUM!</v>
      </c>
      <c r="BW12" s="8"/>
      <c r="BX12" s="1" t="str">
        <f>F12</f>
        <v/>
      </c>
      <c r="BY12" s="1" t="str">
        <f t="shared" si="29"/>
        <v/>
      </c>
      <c r="BZ12" s="1" t="str">
        <f t="shared" si="30"/>
        <v/>
      </c>
      <c r="CA12" s="1" t="str">
        <f t="shared" si="31"/>
        <v/>
      </c>
      <c r="CB12" s="1" t="str">
        <f t="shared" si="32"/>
        <v/>
      </c>
      <c r="CC12" s="1" t="str">
        <f t="shared" si="33"/>
        <v/>
      </c>
      <c r="CD12" s="1" t="str">
        <f t="shared" si="34"/>
        <v/>
      </c>
      <c r="CE12" s="1" t="str">
        <f t="shared" si="35"/>
        <v/>
      </c>
      <c r="CF12" s="1" t="str">
        <f t="shared" si="36"/>
        <v/>
      </c>
      <c r="DC12" s="203">
        <f>VLOOKUP(A12,'[2]2019'!$A$1:$AV$65536,48,FALSE)</f>
        <v>29.777777777777779</v>
      </c>
      <c r="DD12" s="203">
        <f>VLOOKUP(A12,'[2]2019'!$A$1:$AZ$65536,51,FALSE)</f>
        <v>169</v>
      </c>
      <c r="DE12" s="203">
        <f>VLOOKUP(A12,'[2]2019'!$A$1:$AZ$65536,52,FALSE)</f>
        <v>15.222222222222221</v>
      </c>
      <c r="DF12" s="316">
        <f t="shared" si="38"/>
        <v>-29.777777777777779</v>
      </c>
      <c r="DG12" s="316">
        <f t="shared" si="39"/>
        <v>-120</v>
      </c>
      <c r="DH12" s="316">
        <f t="shared" si="40"/>
        <v>-15.222222222222221</v>
      </c>
      <c r="DL12" s="317">
        <f>+DF12/DC12</f>
        <v>-1</v>
      </c>
      <c r="DM12" s="317">
        <f>+DG12/DD12</f>
        <v>-0.7100591715976331</v>
      </c>
      <c r="DN12" s="317">
        <f>+DH12/DE12</f>
        <v>-1</v>
      </c>
    </row>
    <row r="13" spans="1:118" ht="18" customHeight="1" x14ac:dyDescent="0.2">
      <c r="A13" s="52" t="s">
        <v>914</v>
      </c>
      <c r="B13" s="93" t="s">
        <v>869</v>
      </c>
      <c r="C13" s="94" t="s">
        <v>33</v>
      </c>
      <c r="D13" s="8"/>
      <c r="E13" s="8"/>
      <c r="F13" s="8" t="str">
        <f>IF(E13&lt;&gt; "",LOOKUP(E13,GPPoints!$A$2:$A$27,GPPoints!$B$2:$B$27),"")</f>
        <v/>
      </c>
      <c r="G13" s="114"/>
      <c r="H13" s="8"/>
      <c r="I13" s="8"/>
      <c r="J13" s="8" t="str">
        <f>IF(I13&lt;&gt; "",LOOKUP(I13,GPPoints!$A$2:$A$27,GPPoints!$B$2:$B$27),"")</f>
        <v/>
      </c>
      <c r="K13" s="114"/>
      <c r="L13" s="8"/>
      <c r="M13" s="8"/>
      <c r="N13" s="8" t="str">
        <f>IF(M13&lt;&gt; "",LOOKUP(M13,GPPoints!$A$2:$A$27,GPPoints!$B$2:$B$27),"")</f>
        <v/>
      </c>
      <c r="O13" s="114"/>
      <c r="P13" s="8"/>
      <c r="Q13" s="8"/>
      <c r="R13" s="8" t="str">
        <f>IF(Q13&lt;&gt; "",LOOKUP(Q13,GPPoints!$A$2:$A$27,GPPoints!$B$2:$B$27),"")</f>
        <v/>
      </c>
      <c r="S13" s="114"/>
      <c r="T13" s="8"/>
      <c r="U13" s="8"/>
      <c r="V13" s="8" t="str">
        <f>IF(U13&lt;&gt; "",LOOKUP(U13,GPPoints!$A$2:$A$27,GPPoints!$B$2:$B$27),"")</f>
        <v/>
      </c>
      <c r="W13" s="114"/>
      <c r="X13" s="8"/>
      <c r="Y13" s="8"/>
      <c r="Z13" s="8" t="str">
        <f>IF(Y13&lt;&gt; "",LOOKUP(Y13,GPPoints!$A$2:$A$27,GPPoints!$B$2:$B$27),"")</f>
        <v/>
      </c>
      <c r="AA13" s="114"/>
      <c r="AB13" s="8"/>
      <c r="AC13" s="8"/>
      <c r="AD13" s="8" t="str">
        <f>IF(AC13&lt;&gt; "",LOOKUP(AC13,GPPoints!$A$2:$A$27,GPPoints!$B$2:$B$27),"")</f>
        <v/>
      </c>
      <c r="AE13" s="114"/>
      <c r="AF13" s="8"/>
      <c r="AG13" s="8"/>
      <c r="AH13" s="8" t="str">
        <f>IF(AG13&lt;&gt; "",LOOKUP(AG13,GPPoints!$A$2:$A$27,GPPoints!$B$2:$B$27),"")</f>
        <v/>
      </c>
      <c r="AI13" s="114"/>
      <c r="AJ13" s="8"/>
      <c r="AK13" s="8"/>
      <c r="AL13" s="8" t="str">
        <f>IF(AK13&lt;&gt; "",LOOKUP(AK13,GPPoints!$A$2:$A$27,GPPoints!$B$2:$B$27),"")</f>
        <v/>
      </c>
      <c r="AM13" s="114"/>
      <c r="AO13" s="5">
        <f>+G13+K13+O13+S13+W13+AA13+AE13+AI13+AM13</f>
        <v>0</v>
      </c>
      <c r="AP13" s="5">
        <v>0</v>
      </c>
      <c r="AQ13" s="5">
        <v>0</v>
      </c>
      <c r="AR13" s="5">
        <f>COUNT(D13,H13,L13,P13,T13,X13,AB13,AF13,AJ13)</f>
        <v>0</v>
      </c>
      <c r="AS13" s="5">
        <f t="shared" si="2"/>
        <v>0</v>
      </c>
      <c r="AT13" s="5">
        <f t="shared" si="3"/>
        <v>0</v>
      </c>
      <c r="AU13" s="5">
        <f>SUM(D13,H13,L13,P13,T13,X13,AB13,AF13,AJ13)</f>
        <v>0</v>
      </c>
      <c r="AV13" s="47">
        <f t="shared" si="5"/>
        <v>0</v>
      </c>
      <c r="AW13" s="47">
        <f t="shared" si="6"/>
        <v>0</v>
      </c>
      <c r="AX13" s="47">
        <f t="shared" si="37"/>
        <v>0</v>
      </c>
      <c r="AY13" s="8">
        <f t="shared" si="7"/>
        <v>0</v>
      </c>
      <c r="AZ13" s="67">
        <f t="shared" si="8"/>
        <v>0</v>
      </c>
      <c r="BA13" s="67"/>
      <c r="BB13" s="8">
        <f t="shared" si="9"/>
        <v>0</v>
      </c>
      <c r="BC13" s="8">
        <f t="shared" si="10"/>
        <v>0</v>
      </c>
      <c r="BD13" s="8">
        <f t="shared" si="11"/>
        <v>0</v>
      </c>
      <c r="BE13" s="8">
        <f t="shared" si="12"/>
        <v>0</v>
      </c>
      <c r="BF13" s="8">
        <f t="shared" si="13"/>
        <v>0</v>
      </c>
      <c r="BG13" s="8"/>
      <c r="BH13" s="8">
        <f>D13</f>
        <v>0</v>
      </c>
      <c r="BI13" s="8">
        <f>H13</f>
        <v>0</v>
      </c>
      <c r="BJ13" s="8">
        <f>L13</f>
        <v>0</v>
      </c>
      <c r="BK13" s="8">
        <f>P13</f>
        <v>0</v>
      </c>
      <c r="BL13" s="8">
        <f>T13</f>
        <v>0</v>
      </c>
      <c r="BM13" s="8">
        <f>X13</f>
        <v>0</v>
      </c>
      <c r="BN13" s="8">
        <f>AB13</f>
        <v>0</v>
      </c>
      <c r="BO13" s="8">
        <f>AF13</f>
        <v>0</v>
      </c>
      <c r="BP13" s="8">
        <f>AJ13</f>
        <v>0</v>
      </c>
      <c r="BQ13" s="8"/>
      <c r="BR13" s="8" t="e">
        <f t="shared" si="23"/>
        <v>#NUM!</v>
      </c>
      <c r="BS13" s="8" t="e">
        <f t="shared" si="24"/>
        <v>#NUM!</v>
      </c>
      <c r="BT13" s="8" t="e">
        <f t="shared" si="25"/>
        <v>#NUM!</v>
      </c>
      <c r="BU13" s="8" t="e">
        <f t="shared" si="26"/>
        <v>#NUM!</v>
      </c>
      <c r="BV13" s="8" t="e">
        <f t="shared" si="27"/>
        <v>#NUM!</v>
      </c>
      <c r="BW13" s="8"/>
      <c r="BX13" s="1" t="str">
        <f>F13</f>
        <v/>
      </c>
      <c r="BY13" s="1" t="str">
        <f>J13</f>
        <v/>
      </c>
      <c r="BZ13" s="1" t="str">
        <f>N13</f>
        <v/>
      </c>
      <c r="CA13" s="1" t="str">
        <f>R13</f>
        <v/>
      </c>
      <c r="CB13" s="1" t="str">
        <f>V13</f>
        <v/>
      </c>
      <c r="CC13" s="1" t="str">
        <f>Z13</f>
        <v/>
      </c>
      <c r="CD13" s="1" t="str">
        <f>AD13</f>
        <v/>
      </c>
      <c r="CE13" s="1" t="str">
        <f>AH13</f>
        <v/>
      </c>
      <c r="CF13" s="1" t="str">
        <f>AL13</f>
        <v/>
      </c>
      <c r="DC13" s="203"/>
      <c r="DD13" s="203">
        <f>VLOOKUP(A13,'[2]2019'!$A$1:$AV$65536,46,FALSE)</f>
        <v>0</v>
      </c>
      <c r="DE13" s="203">
        <f>VLOOKUP(A13,'[2]2019'!$A$1:$AZ$65536,52,FALSE)</f>
        <v>0</v>
      </c>
      <c r="DF13" s="107">
        <f t="shared" si="38"/>
        <v>0</v>
      </c>
      <c r="DG13" s="107">
        <f t="shared" si="39"/>
        <v>0</v>
      </c>
      <c r="DH13" s="107">
        <f t="shared" si="40"/>
        <v>0</v>
      </c>
    </row>
    <row r="14" spans="1:118" ht="18" customHeight="1" x14ac:dyDescent="0.2">
      <c r="A14" s="52" t="s">
        <v>841</v>
      </c>
      <c r="B14" s="93" t="s">
        <v>785</v>
      </c>
      <c r="C14" s="94" t="s">
        <v>243</v>
      </c>
      <c r="D14" s="8"/>
      <c r="E14" s="8"/>
      <c r="F14" s="8" t="str">
        <f>IF(E14&lt;&gt; "",LOOKUP(E14,GPPoints!$A$2:$A$27,GPPoints!$B$2:$B$27),"")</f>
        <v/>
      </c>
      <c r="G14" s="114"/>
      <c r="H14" s="8"/>
      <c r="I14" s="8"/>
      <c r="J14" s="8" t="str">
        <f>IF(I14&lt;&gt; "",LOOKUP(I14,GPPoints!$A$2:$A$27,GPPoints!$B$2:$B$27),"")</f>
        <v/>
      </c>
      <c r="K14" s="114"/>
      <c r="L14" s="8"/>
      <c r="M14" s="8"/>
      <c r="N14" s="8" t="str">
        <f>IF(M14&lt;&gt; "",LOOKUP(M14,GPPoints!$A$2:$A$27,GPPoints!$B$2:$B$27),"")</f>
        <v/>
      </c>
      <c r="O14" s="114"/>
      <c r="P14" s="8"/>
      <c r="Q14" s="8"/>
      <c r="R14" s="8" t="str">
        <f>IF(Q14&lt;&gt; "",LOOKUP(Q14,GPPoints!$A$2:$A$27,GPPoints!$B$2:$B$27),"")</f>
        <v/>
      </c>
      <c r="S14" s="114"/>
      <c r="T14" s="8"/>
      <c r="U14" s="8"/>
      <c r="V14" s="8" t="str">
        <f>IF(U14&lt;&gt; "",LOOKUP(U14,GPPoints!$A$2:$A$27,GPPoints!$B$2:$B$27),"")</f>
        <v/>
      </c>
      <c r="W14" s="114"/>
      <c r="X14" s="8"/>
      <c r="Y14" s="8"/>
      <c r="Z14" s="8" t="str">
        <f>IF(Y14&lt;&gt; "",LOOKUP(Y14,GPPoints!$A$2:$A$27,GPPoints!$B$2:$B$27),"")</f>
        <v/>
      </c>
      <c r="AA14" s="114"/>
      <c r="AB14" s="8"/>
      <c r="AC14" s="8"/>
      <c r="AD14" s="8" t="str">
        <f>IF(AC14&lt;&gt; "",LOOKUP(AC14,GPPoints!$A$2:$A$27,GPPoints!$B$2:$B$27),"")</f>
        <v/>
      </c>
      <c r="AE14" s="114"/>
      <c r="AF14" s="8"/>
      <c r="AG14" s="8"/>
      <c r="AH14" s="8" t="str">
        <f>IF(AG14&lt;&gt; "",LOOKUP(AG14,GPPoints!$A$2:$A$27,GPPoints!$B$2:$B$27),"")</f>
        <v/>
      </c>
      <c r="AI14" s="114"/>
      <c r="AJ14" s="8"/>
      <c r="AK14" s="8"/>
      <c r="AL14" s="8" t="str">
        <f>IF(AK14&lt;&gt; "",LOOKUP(AK14,GPPoints!$A$2:$A$27,GPPoints!$B$2:$B$27),"")</f>
        <v/>
      </c>
      <c r="AM14" s="114"/>
      <c r="AO14" s="5">
        <f>+G14+K14+O14+S14+W14+AA14+AE14+AI14+AM14</f>
        <v>0</v>
      </c>
      <c r="AP14" s="5">
        <v>0</v>
      </c>
      <c r="AQ14" s="5">
        <v>0</v>
      </c>
      <c r="AR14" s="5">
        <f>COUNT(D14,H14,L14,P14,T14,X14,AB14,AF14,AJ14)</f>
        <v>0</v>
      </c>
      <c r="AS14" s="5">
        <f t="shared" si="2"/>
        <v>0</v>
      </c>
      <c r="AT14" s="5">
        <f t="shared" si="3"/>
        <v>0</v>
      </c>
      <c r="AU14" s="5">
        <f>SUM(D14,H14,L14,P14,T14,X14,AB14,AF14,AJ14)</f>
        <v>0</v>
      </c>
      <c r="AV14" s="47">
        <f t="shared" si="5"/>
        <v>0</v>
      </c>
      <c r="AW14" s="47">
        <f t="shared" si="6"/>
        <v>0</v>
      </c>
      <c r="AX14" s="47">
        <f>IF($AR14&gt;4,$AU14/$AR14,0)</f>
        <v>0</v>
      </c>
      <c r="AY14" s="8">
        <f t="shared" si="7"/>
        <v>0</v>
      </c>
      <c r="AZ14" s="67">
        <f t="shared" si="8"/>
        <v>0</v>
      </c>
      <c r="BA14" s="67"/>
      <c r="BB14" s="8">
        <f>LARGE($BH14:$BP14,1)</f>
        <v>0</v>
      </c>
      <c r="BC14" s="8">
        <f t="shared" si="10"/>
        <v>0</v>
      </c>
      <c r="BD14" s="8">
        <f t="shared" si="11"/>
        <v>0</v>
      </c>
      <c r="BE14" s="8">
        <f t="shared" si="12"/>
        <v>0</v>
      </c>
      <c r="BF14" s="8">
        <f t="shared" si="13"/>
        <v>0</v>
      </c>
      <c r="BG14" s="8"/>
      <c r="BH14" s="8">
        <f>D14</f>
        <v>0</v>
      </c>
      <c r="BI14" s="8">
        <f>H14</f>
        <v>0</v>
      </c>
      <c r="BJ14" s="8">
        <f>L14</f>
        <v>0</v>
      </c>
      <c r="BK14" s="8">
        <f>P14</f>
        <v>0</v>
      </c>
      <c r="BL14" s="8">
        <f>T14</f>
        <v>0</v>
      </c>
      <c r="BM14" s="8">
        <f>X14</f>
        <v>0</v>
      </c>
      <c r="BN14" s="8">
        <f>AB14</f>
        <v>0</v>
      </c>
      <c r="BO14" s="8">
        <f>AF14</f>
        <v>0</v>
      </c>
      <c r="BP14" s="8">
        <f>AJ14</f>
        <v>0</v>
      </c>
      <c r="BQ14" s="8"/>
      <c r="BR14" s="8" t="e">
        <f t="shared" si="23"/>
        <v>#NUM!</v>
      </c>
      <c r="BS14" s="8" t="e">
        <f t="shared" si="24"/>
        <v>#NUM!</v>
      </c>
      <c r="BT14" s="8" t="e">
        <f t="shared" si="25"/>
        <v>#NUM!</v>
      </c>
      <c r="BU14" s="8" t="e">
        <f t="shared" si="26"/>
        <v>#NUM!</v>
      </c>
      <c r="BV14" s="8" t="e">
        <f t="shared" si="27"/>
        <v>#NUM!</v>
      </c>
      <c r="BW14" s="8"/>
      <c r="BX14" s="1" t="str">
        <f>F14</f>
        <v/>
      </c>
      <c r="BY14" s="1" t="str">
        <f>J14</f>
        <v/>
      </c>
      <c r="BZ14" s="1" t="str">
        <f>N14</f>
        <v/>
      </c>
      <c r="CA14" s="1" t="str">
        <f>R14</f>
        <v/>
      </c>
      <c r="CB14" s="1" t="str">
        <f>V14</f>
        <v/>
      </c>
      <c r="CC14" s="1" t="str">
        <f>Z14</f>
        <v/>
      </c>
      <c r="CD14" s="1" t="str">
        <f>AD14</f>
        <v/>
      </c>
      <c r="CE14" s="1" t="str">
        <f>AH14</f>
        <v/>
      </c>
      <c r="CF14" s="1" t="str">
        <f>AL14</f>
        <v/>
      </c>
      <c r="DC14" s="203">
        <f>VLOOKUP(A14,'[2]2019'!$A$1:$AV$65536,48,FALSE)</f>
        <v>0</v>
      </c>
      <c r="DD14" s="203">
        <f>VLOOKUP(A14,'[2]2019'!$A$1:$AV$65536,46,FALSE)</f>
        <v>0</v>
      </c>
      <c r="DE14" s="203">
        <f>VLOOKUP(A14,'[2]2019'!$A$1:$AZ$65536,52,FALSE)</f>
        <v>0</v>
      </c>
      <c r="DF14" s="107">
        <f t="shared" si="38"/>
        <v>0</v>
      </c>
      <c r="DG14" s="107">
        <f t="shared" si="39"/>
        <v>0</v>
      </c>
      <c r="DH14" s="107">
        <f t="shared" si="40"/>
        <v>0</v>
      </c>
    </row>
    <row r="15" spans="1:118" ht="18" customHeight="1" x14ac:dyDescent="0.2">
      <c r="A15" s="52" t="s">
        <v>915</v>
      </c>
      <c r="B15" s="93" t="s">
        <v>856</v>
      </c>
      <c r="C15" s="94" t="s">
        <v>857</v>
      </c>
      <c r="D15" s="8">
        <v>27</v>
      </c>
      <c r="E15" s="8"/>
      <c r="F15" s="8" t="str">
        <f>IF(E15&lt;&gt; "",LOOKUP(E15,GPPoints!$A$2:$A$27,GPPoints!$B$2:$B$27),"")</f>
        <v/>
      </c>
      <c r="G15" s="114"/>
      <c r="H15" s="8">
        <v>29</v>
      </c>
      <c r="I15" s="8"/>
      <c r="J15" s="8" t="str">
        <f>IF(I15&lt;&gt; "",LOOKUP(I15,GPPoints!$A$2:$A$27,GPPoints!$B$2:$B$27),"")</f>
        <v/>
      </c>
      <c r="K15" s="114">
        <v>1</v>
      </c>
      <c r="L15" s="8">
        <v>22</v>
      </c>
      <c r="M15" s="8"/>
      <c r="N15" s="8" t="str">
        <f>IF(M15&lt;&gt; "",LOOKUP(M15,GPPoints!$A$2:$A$27,GPPoints!$B$2:$B$27),"")</f>
        <v/>
      </c>
      <c r="O15" s="114">
        <v>1</v>
      </c>
      <c r="P15" s="8"/>
      <c r="Q15" s="8"/>
      <c r="R15" s="8" t="str">
        <f>IF(Q15&lt;&gt; "",LOOKUP(Q15,GPPoints!$A$2:$A$27,GPPoints!$B$2:$B$27),"")</f>
        <v/>
      </c>
      <c r="S15" s="114"/>
      <c r="T15" s="8"/>
      <c r="U15" s="8"/>
      <c r="V15" s="8" t="str">
        <f>IF(U15&lt;&gt; "",LOOKUP(U15,GPPoints!$A$2:$A$27,GPPoints!$B$2:$B$27),"")</f>
        <v/>
      </c>
      <c r="W15" s="114"/>
      <c r="X15" s="8"/>
      <c r="Y15" s="8"/>
      <c r="Z15" s="8" t="str">
        <f>IF(Y15&lt;&gt; "",LOOKUP(Y15,GPPoints!$A$2:$A$27,GPPoints!$B$2:$B$27),"")</f>
        <v/>
      </c>
      <c r="AA15" s="114"/>
      <c r="AB15" s="8"/>
      <c r="AC15" s="8"/>
      <c r="AD15" s="8" t="str">
        <f>IF(AC15&lt;&gt; "",LOOKUP(AC15,GPPoints!$A$2:$A$27,GPPoints!$B$2:$B$27),"")</f>
        <v/>
      </c>
      <c r="AE15" s="114"/>
      <c r="AF15" s="8"/>
      <c r="AG15" s="8"/>
      <c r="AH15" s="8" t="str">
        <f>IF(AG15&lt;&gt; "",LOOKUP(AG15,GPPoints!$A$2:$A$27,GPPoints!$B$2:$B$27),"")</f>
        <v/>
      </c>
      <c r="AI15" s="114"/>
      <c r="AJ15" s="8"/>
      <c r="AK15" s="8"/>
      <c r="AL15" s="8" t="str">
        <f>IF(AK15&lt;&gt; "",LOOKUP(AK15,GPPoints!$A$2:$A$27,GPPoints!$B$2:$B$27),"")</f>
        <v/>
      </c>
      <c r="AM15" s="114"/>
      <c r="AO15" s="5">
        <f>+G15+K15+O15+S15+W15+AA15+AE15+AI15+AM15</f>
        <v>2</v>
      </c>
      <c r="AP15" s="5">
        <v>0</v>
      </c>
      <c r="AQ15" s="5">
        <v>0</v>
      </c>
      <c r="AR15" s="5">
        <f>COUNT(D15,H15,L15,P15,T15,X15,AB15,AF15,AJ15)</f>
        <v>3</v>
      </c>
      <c r="AS15" s="5">
        <f t="shared" si="2"/>
        <v>0</v>
      </c>
      <c r="AT15" s="5">
        <f t="shared" si="3"/>
        <v>0</v>
      </c>
      <c r="AU15" s="5">
        <f>SUM(D15,H15,L15,P15,T15,X15,AB15,AF15,AJ15)</f>
        <v>78</v>
      </c>
      <c r="AV15" s="47">
        <f t="shared" si="5"/>
        <v>26</v>
      </c>
      <c r="AW15" s="47">
        <f t="shared" si="6"/>
        <v>26</v>
      </c>
      <c r="AX15" s="47">
        <f>IF($AR15&gt;4,$AU15/$AR15,0)</f>
        <v>0</v>
      </c>
      <c r="AY15" s="8">
        <f t="shared" si="7"/>
        <v>78</v>
      </c>
      <c r="AZ15" s="67">
        <f t="shared" si="8"/>
        <v>0</v>
      </c>
      <c r="BA15" s="67"/>
      <c r="BB15" s="8">
        <f>LARGE($BH15:$BP15,1)</f>
        <v>29</v>
      </c>
      <c r="BC15" s="8">
        <f t="shared" si="10"/>
        <v>27</v>
      </c>
      <c r="BD15" s="8">
        <f t="shared" si="11"/>
        <v>22</v>
      </c>
      <c r="BE15" s="8">
        <f t="shared" si="12"/>
        <v>0</v>
      </c>
      <c r="BF15" s="8">
        <f t="shared" si="13"/>
        <v>0</v>
      </c>
      <c r="BG15" s="8"/>
      <c r="BH15" s="8">
        <f>D15</f>
        <v>27</v>
      </c>
      <c r="BI15" s="8">
        <f>H15</f>
        <v>29</v>
      </c>
      <c r="BJ15" s="8">
        <f>L15</f>
        <v>22</v>
      </c>
      <c r="BK15" s="8">
        <f>P15</f>
        <v>0</v>
      </c>
      <c r="BL15" s="8">
        <f>T15</f>
        <v>0</v>
      </c>
      <c r="BM15" s="8">
        <f>X15</f>
        <v>0</v>
      </c>
      <c r="BN15" s="8">
        <f>AB15</f>
        <v>0</v>
      </c>
      <c r="BO15" s="8">
        <f>AF15</f>
        <v>0</v>
      </c>
      <c r="BP15" s="8">
        <f>AJ15</f>
        <v>0</v>
      </c>
      <c r="BQ15" s="8"/>
      <c r="BR15" s="8" t="e">
        <f t="shared" si="23"/>
        <v>#NUM!</v>
      </c>
      <c r="BS15" s="8" t="e">
        <f t="shared" si="24"/>
        <v>#NUM!</v>
      </c>
      <c r="BT15" s="8" t="e">
        <f t="shared" si="25"/>
        <v>#NUM!</v>
      </c>
      <c r="BU15" s="8" t="e">
        <f t="shared" si="26"/>
        <v>#NUM!</v>
      </c>
      <c r="BV15" s="8" t="e">
        <f t="shared" si="27"/>
        <v>#NUM!</v>
      </c>
      <c r="BW15" s="8"/>
      <c r="BX15" s="1" t="str">
        <f>F15</f>
        <v/>
      </c>
      <c r="BY15" s="1" t="str">
        <f>J15</f>
        <v/>
      </c>
      <c r="BZ15" s="1" t="str">
        <f>N15</f>
        <v/>
      </c>
      <c r="CA15" s="1" t="str">
        <f>R15</f>
        <v/>
      </c>
      <c r="CB15" s="1" t="str">
        <f>V15</f>
        <v/>
      </c>
      <c r="CC15" s="1" t="str">
        <f>Z15</f>
        <v/>
      </c>
      <c r="CD15" s="1" t="str">
        <f>AD15</f>
        <v/>
      </c>
      <c r="CE15" s="1" t="str">
        <f>AH15</f>
        <v/>
      </c>
      <c r="CF15" s="1" t="str">
        <f>AL15</f>
        <v/>
      </c>
      <c r="DC15" s="203"/>
      <c r="DD15" s="203">
        <f>VLOOKUP(A15,'[2]2019'!$A$1:$AV$65536,46,FALSE)</f>
        <v>20</v>
      </c>
      <c r="DE15" s="203">
        <f>VLOOKUP(A15,'[2]2019'!$A$1:$AZ$65536,52,FALSE)</f>
        <v>15.333333333333334</v>
      </c>
      <c r="DF15" s="107">
        <f t="shared" si="38"/>
        <v>0</v>
      </c>
      <c r="DG15" s="107">
        <f t="shared" si="39"/>
        <v>58</v>
      </c>
      <c r="DH15" s="107">
        <f t="shared" si="40"/>
        <v>-15.333333333333334</v>
      </c>
    </row>
    <row r="16" spans="1:118" ht="18" customHeight="1" x14ac:dyDescent="0.2">
      <c r="A16" s="52" t="s">
        <v>612</v>
      </c>
      <c r="B16" s="52" t="s">
        <v>479</v>
      </c>
      <c r="C16" s="62" t="s">
        <v>41</v>
      </c>
      <c r="D16" s="8"/>
      <c r="E16" s="8"/>
      <c r="F16" s="8" t="str">
        <f>IF(E16&lt;&gt; "",LOOKUP(E16,GPPoints!$A$2:$A$27,GPPoints!$B$2:$B$27),"")</f>
        <v/>
      </c>
      <c r="G16" s="114"/>
      <c r="H16" s="8"/>
      <c r="I16" s="8"/>
      <c r="J16" s="8" t="str">
        <f>IF(I16&lt;&gt; "",LOOKUP(I16,GPPoints!$A$2:$A$27,GPPoints!$B$2:$B$27),"")</f>
        <v/>
      </c>
      <c r="K16" s="114"/>
      <c r="L16" s="8"/>
      <c r="M16" s="8"/>
      <c r="N16" s="8" t="str">
        <f>IF(M16&lt;&gt; "",LOOKUP(M16,GPPoints!$A$2:$A$27,GPPoints!$B$2:$B$27),"")</f>
        <v/>
      </c>
      <c r="O16" s="114"/>
      <c r="P16" s="8"/>
      <c r="Q16" s="8"/>
      <c r="R16" s="8" t="str">
        <f>IF(Q16&lt;&gt; "",LOOKUP(Q16,GPPoints!$A$2:$A$27,GPPoints!$B$2:$B$27),"")</f>
        <v/>
      </c>
      <c r="S16" s="114"/>
      <c r="T16" s="8"/>
      <c r="U16" s="8"/>
      <c r="V16" s="8" t="str">
        <f>IF(U16&lt;&gt; "",LOOKUP(U16,GPPoints!$A$2:$A$27,GPPoints!$B$2:$B$27),"")</f>
        <v/>
      </c>
      <c r="W16" s="114"/>
      <c r="X16" s="8"/>
      <c r="Y16" s="8"/>
      <c r="Z16" s="8" t="str">
        <f>IF(Y16&lt;&gt; "",LOOKUP(Y16,GPPoints!$A$2:$A$27,GPPoints!$B$2:$B$27),"")</f>
        <v/>
      </c>
      <c r="AA16" s="114"/>
      <c r="AB16" s="8"/>
      <c r="AC16" s="8"/>
      <c r="AD16" s="8" t="str">
        <f>IF(AC16&lt;&gt; "",LOOKUP(AC16,GPPoints!$A$2:$A$27,GPPoints!$B$2:$B$27),"")</f>
        <v/>
      </c>
      <c r="AE16" s="114"/>
      <c r="AF16" s="8"/>
      <c r="AG16" s="8"/>
      <c r="AH16" s="8" t="str">
        <f>IF(AG16&lt;&gt; "",LOOKUP(AG16,GPPoints!$A$2:$A$27,GPPoints!$B$2:$B$27),"")</f>
        <v/>
      </c>
      <c r="AI16" s="114"/>
      <c r="AJ16" s="8"/>
      <c r="AK16" s="8"/>
      <c r="AL16" s="8" t="str">
        <f>IF(AK16&lt;&gt; "",LOOKUP(AK16,GPPoints!$A$2:$A$27,GPPoints!$B$2:$B$27),"")</f>
        <v/>
      </c>
      <c r="AM16" s="114"/>
      <c r="AO16" s="5">
        <f>+G16+K16+O16+S16+W16+AA16+AE16+AI16+AM16</f>
        <v>0</v>
      </c>
      <c r="AP16" s="5">
        <v>0</v>
      </c>
      <c r="AQ16" s="5">
        <v>0</v>
      </c>
      <c r="AR16" s="5">
        <f>COUNT(D16,H16,L16,P16,T16,X16,AB16,AF16,AJ16)</f>
        <v>0</v>
      </c>
      <c r="AS16" s="5">
        <f t="shared" si="2"/>
        <v>0</v>
      </c>
      <c r="AT16" s="5">
        <f t="shared" si="3"/>
        <v>0</v>
      </c>
      <c r="AU16" s="5">
        <f>SUM(D16,H16,L16,P16,T16,X16,AB16,AF16,AJ16)</f>
        <v>0</v>
      </c>
      <c r="AV16" s="47">
        <f t="shared" si="5"/>
        <v>0</v>
      </c>
      <c r="AW16" s="47">
        <f t="shared" si="6"/>
        <v>0</v>
      </c>
      <c r="AX16" s="47">
        <f>IF($AR16&gt;4,$AU16/$AR16,0)</f>
        <v>0</v>
      </c>
      <c r="AY16" s="8">
        <f t="shared" si="7"/>
        <v>0</v>
      </c>
      <c r="AZ16" s="67">
        <f t="shared" si="8"/>
        <v>0</v>
      </c>
      <c r="BA16" s="67"/>
      <c r="BB16" s="8">
        <f>LARGE($BH16:$BP16,1)</f>
        <v>0</v>
      </c>
      <c r="BC16" s="8">
        <f t="shared" si="10"/>
        <v>0</v>
      </c>
      <c r="BD16" s="8">
        <f t="shared" si="11"/>
        <v>0</v>
      </c>
      <c r="BE16" s="8">
        <f t="shared" si="12"/>
        <v>0</v>
      </c>
      <c r="BF16" s="8">
        <f t="shared" si="13"/>
        <v>0</v>
      </c>
      <c r="BG16" s="8"/>
      <c r="BH16" s="8">
        <f>D16</f>
        <v>0</v>
      </c>
      <c r="BI16" s="8">
        <f>H16</f>
        <v>0</v>
      </c>
      <c r="BJ16" s="8">
        <f>L16</f>
        <v>0</v>
      </c>
      <c r="BK16" s="8">
        <f>P16</f>
        <v>0</v>
      </c>
      <c r="BL16" s="8">
        <f>T16</f>
        <v>0</v>
      </c>
      <c r="BM16" s="8">
        <f>X16</f>
        <v>0</v>
      </c>
      <c r="BN16" s="8">
        <f>AB16</f>
        <v>0</v>
      </c>
      <c r="BO16" s="8">
        <f>AF16</f>
        <v>0</v>
      </c>
      <c r="BP16" s="8">
        <f>AJ16</f>
        <v>0</v>
      </c>
      <c r="BQ16" s="8"/>
      <c r="BR16" s="8" t="e">
        <f t="shared" si="23"/>
        <v>#NUM!</v>
      </c>
      <c r="BS16" s="8" t="e">
        <f t="shared" si="24"/>
        <v>#NUM!</v>
      </c>
      <c r="BT16" s="8" t="e">
        <f t="shared" si="25"/>
        <v>#NUM!</v>
      </c>
      <c r="BU16" s="8" t="e">
        <f t="shared" si="26"/>
        <v>#NUM!</v>
      </c>
      <c r="BV16" s="8" t="e">
        <f t="shared" si="27"/>
        <v>#NUM!</v>
      </c>
      <c r="BW16" s="8"/>
      <c r="BX16" s="1" t="str">
        <f>F16</f>
        <v/>
      </c>
      <c r="BY16" s="1" t="str">
        <f>J16</f>
        <v/>
      </c>
      <c r="BZ16" s="1" t="str">
        <f>N16</f>
        <v/>
      </c>
      <c r="CA16" s="1" t="str">
        <f>R16</f>
        <v/>
      </c>
      <c r="CB16" s="1" t="str">
        <f>V16</f>
        <v/>
      </c>
      <c r="CC16" s="1" t="str">
        <f>Z16</f>
        <v/>
      </c>
      <c r="CD16" s="1" t="str">
        <f>AD16</f>
        <v/>
      </c>
      <c r="CE16" s="1" t="str">
        <f>AH16</f>
        <v/>
      </c>
      <c r="CF16" s="1" t="str">
        <f>AL16</f>
        <v/>
      </c>
      <c r="DC16" s="203"/>
      <c r="DD16" s="203">
        <f>VLOOKUP(A16,'[2]2019'!$A$1:$AV$65536,46,FALSE)</f>
        <v>37</v>
      </c>
      <c r="DE16" s="203">
        <f>VLOOKUP(A16,'[2]2019'!$A$1:$AZ$65536,52,FALSE)</f>
        <v>16.2</v>
      </c>
      <c r="DF16" s="107">
        <f t="shared" si="38"/>
        <v>0</v>
      </c>
      <c r="DG16" s="107">
        <f t="shared" si="39"/>
        <v>-37</v>
      </c>
      <c r="DH16" s="107">
        <f t="shared" si="40"/>
        <v>-16.2</v>
      </c>
    </row>
    <row r="17" spans="1:118" ht="18" customHeight="1" x14ac:dyDescent="0.2">
      <c r="A17" s="52" t="s">
        <v>372</v>
      </c>
      <c r="B17" s="52" t="s">
        <v>371</v>
      </c>
      <c r="C17" s="62" t="s">
        <v>39</v>
      </c>
      <c r="D17" s="8">
        <v>34</v>
      </c>
      <c r="E17" s="8">
        <v>4</v>
      </c>
      <c r="F17" s="8">
        <f>IF(E17&lt;&gt; "",LOOKUP(E17,GPPoints!$A$2:$A$27,GPPoints!$B$2:$B$27),"")</f>
        <v>12</v>
      </c>
      <c r="G17" s="114"/>
      <c r="H17" s="8"/>
      <c r="I17" s="8"/>
      <c r="J17" s="8" t="str">
        <f>IF(I17&lt;&gt; "",LOOKUP(I17,GPPoints!$A$2:$A$27,GPPoints!$B$2:$B$27),"")</f>
        <v/>
      </c>
      <c r="K17" s="114"/>
      <c r="L17" s="8">
        <v>17</v>
      </c>
      <c r="M17" s="8"/>
      <c r="N17" s="8" t="str">
        <f>IF(M17&lt;&gt; "",LOOKUP(M17,GPPoints!$A$2:$A$27,GPPoints!$B$2:$B$27),"")</f>
        <v/>
      </c>
      <c r="O17" s="114">
        <v>1</v>
      </c>
      <c r="P17" s="8"/>
      <c r="Q17" s="8"/>
      <c r="R17" s="8" t="str">
        <f>IF(Q17&lt;&gt; "",LOOKUP(Q17,GPPoints!$A$2:$A$27,GPPoints!$B$2:$B$27),"")</f>
        <v/>
      </c>
      <c r="S17" s="114"/>
      <c r="T17" s="8"/>
      <c r="U17" s="8"/>
      <c r="V17" s="8" t="str">
        <f>IF(U17&lt;&gt; "",LOOKUP(U17,GPPoints!$A$2:$A$27,GPPoints!$B$2:$B$27),"")</f>
        <v/>
      </c>
      <c r="W17" s="114"/>
      <c r="X17" s="8"/>
      <c r="Y17" s="8"/>
      <c r="Z17" s="8" t="str">
        <f>IF(Y17&lt;&gt; "",LOOKUP(Y17,GPPoints!$A$2:$A$27,GPPoints!$B$2:$B$27),"")</f>
        <v/>
      </c>
      <c r="AA17" s="114"/>
      <c r="AB17" s="8"/>
      <c r="AC17" s="8"/>
      <c r="AD17" s="8" t="str">
        <f>IF(AC17&lt;&gt; "",LOOKUP(AC17,GPPoints!$A$2:$A$27,GPPoints!$B$2:$B$27),"")</f>
        <v/>
      </c>
      <c r="AE17" s="114"/>
      <c r="AF17" s="8"/>
      <c r="AG17" s="8"/>
      <c r="AH17" s="8" t="str">
        <f>IF(AG17&lt;&gt; "",LOOKUP(AG17,GPPoints!$A$2:$A$27,GPPoints!$B$2:$B$27),"")</f>
        <v/>
      </c>
      <c r="AI17" s="114"/>
      <c r="AJ17" s="8"/>
      <c r="AK17" s="8"/>
      <c r="AL17" s="8" t="str">
        <f>IF(AK17&lt;&gt; "",LOOKUP(AK17,GPPoints!$A$2:$A$27,GPPoints!$B$2:$B$27),"")</f>
        <v/>
      </c>
      <c r="AM17" s="114"/>
      <c r="AO17" s="5">
        <f t="shared" si="42"/>
        <v>1</v>
      </c>
      <c r="AP17" s="5">
        <v>0</v>
      </c>
      <c r="AQ17" s="5">
        <v>0</v>
      </c>
      <c r="AR17" s="5">
        <f t="shared" si="1"/>
        <v>2</v>
      </c>
      <c r="AS17" s="5">
        <f t="shared" si="2"/>
        <v>12</v>
      </c>
      <c r="AT17" s="5">
        <f t="shared" si="3"/>
        <v>12</v>
      </c>
      <c r="AU17" s="8">
        <f t="shared" si="4"/>
        <v>51</v>
      </c>
      <c r="AV17" s="67">
        <f t="shared" si="5"/>
        <v>25.5</v>
      </c>
      <c r="AW17" s="67">
        <f t="shared" si="6"/>
        <v>0</v>
      </c>
      <c r="AX17" s="67">
        <f>IF($AR17&gt;4,$AU17/$AR17,0)</f>
        <v>0</v>
      </c>
      <c r="AY17" s="8">
        <f t="shared" si="7"/>
        <v>51</v>
      </c>
      <c r="AZ17" s="67">
        <f t="shared" si="8"/>
        <v>0</v>
      </c>
      <c r="BA17" s="67"/>
      <c r="BB17" s="8">
        <f>LARGE($BH17:$BP17,1)</f>
        <v>34</v>
      </c>
      <c r="BC17" s="8">
        <f t="shared" si="10"/>
        <v>17</v>
      </c>
      <c r="BD17" s="8">
        <f t="shared" si="11"/>
        <v>0</v>
      </c>
      <c r="BE17" s="8">
        <f t="shared" si="12"/>
        <v>0</v>
      </c>
      <c r="BF17" s="8">
        <f t="shared" si="13"/>
        <v>0</v>
      </c>
      <c r="BG17" s="8"/>
      <c r="BH17" s="8">
        <f t="shared" si="14"/>
        <v>34</v>
      </c>
      <c r="BI17" s="8">
        <f t="shared" si="15"/>
        <v>0</v>
      </c>
      <c r="BJ17" s="8">
        <f t="shared" si="16"/>
        <v>17</v>
      </c>
      <c r="BK17" s="8">
        <f t="shared" si="17"/>
        <v>0</v>
      </c>
      <c r="BL17" s="8">
        <f t="shared" si="18"/>
        <v>0</v>
      </c>
      <c r="BM17" s="8">
        <f t="shared" si="19"/>
        <v>0</v>
      </c>
      <c r="BN17" s="8">
        <f t="shared" si="20"/>
        <v>0</v>
      </c>
      <c r="BO17" s="8">
        <f t="shared" si="21"/>
        <v>0</v>
      </c>
      <c r="BP17" s="8">
        <f t="shared" si="22"/>
        <v>0</v>
      </c>
      <c r="BQ17" s="8"/>
      <c r="BR17" s="8">
        <f t="shared" si="23"/>
        <v>12</v>
      </c>
      <c r="BS17" s="8" t="e">
        <f t="shared" si="24"/>
        <v>#NUM!</v>
      </c>
      <c r="BT17" s="8" t="e">
        <f t="shared" si="25"/>
        <v>#NUM!</v>
      </c>
      <c r="BU17" s="8" t="e">
        <f t="shared" si="26"/>
        <v>#NUM!</v>
      </c>
      <c r="BV17" s="8" t="e">
        <f t="shared" si="27"/>
        <v>#NUM!</v>
      </c>
      <c r="BW17" s="8"/>
      <c r="BX17" s="1">
        <f t="shared" si="28"/>
        <v>12</v>
      </c>
      <c r="BY17" s="1" t="str">
        <f t="shared" si="29"/>
        <v/>
      </c>
      <c r="BZ17" s="1" t="str">
        <f t="shared" si="30"/>
        <v/>
      </c>
      <c r="CA17" s="1" t="str">
        <f t="shared" si="31"/>
        <v/>
      </c>
      <c r="CB17" s="1" t="str">
        <f t="shared" si="32"/>
        <v/>
      </c>
      <c r="CC17" s="1" t="str">
        <f t="shared" si="33"/>
        <v/>
      </c>
      <c r="CD17" s="1" t="str">
        <f t="shared" si="34"/>
        <v/>
      </c>
      <c r="CE17" s="1" t="str">
        <f>AH17</f>
        <v/>
      </c>
      <c r="CF17" s="1" t="str">
        <f t="shared" si="36"/>
        <v/>
      </c>
      <c r="CH17" t="e">
        <f>VLOOKUP(A17,#REF!,41,FALSE)</f>
        <v>#REF!</v>
      </c>
      <c r="CI17" t="e">
        <f>VLOOKUP(A17,#REF!,42,FALSE)</f>
        <v>#REF!</v>
      </c>
      <c r="CJ17" t="e">
        <f>VLOOKUP(A17,#REF!,43,FALSE)</f>
        <v>#REF!</v>
      </c>
      <c r="CK17" t="e">
        <f>VLOOKUP(A17,#REF!,44,FALSE)</f>
        <v>#REF!</v>
      </c>
      <c r="CL17" t="e">
        <f>VLOOKUP(A17,#REF!,45,FALSE)</f>
        <v>#REF!</v>
      </c>
      <c r="CM17" s="105" t="e">
        <f>VLOOKUP(A17,#REF!,46,FALSE)</f>
        <v>#REF!</v>
      </c>
      <c r="CN17" s="105" t="e">
        <f>VLOOKUP(A17,#REF!,47,FALSE)</f>
        <v>#REF!</v>
      </c>
      <c r="CO17" s="105" t="e">
        <f>VLOOKUP(A17,#REF!,48,FALSE)</f>
        <v>#REF!</v>
      </c>
      <c r="CP17" s="105" t="e">
        <f>VLOOKUP(A17,#REF!,49,FALSE)</f>
        <v>#REF!</v>
      </c>
      <c r="CQ17" s="105" t="e">
        <f>VLOOKUP(A17,#REF!,50,FALSE)</f>
        <v>#REF!</v>
      </c>
      <c r="CS17" t="e">
        <f>+AO17-CH17</f>
        <v>#REF!</v>
      </c>
      <c r="CT17" s="106" t="e">
        <f t="shared" ref="CT17:DB17" si="43">+AR17-CI17</f>
        <v>#REF!</v>
      </c>
      <c r="CU17" s="106" t="e">
        <f t="shared" si="43"/>
        <v>#REF!</v>
      </c>
      <c r="CV17" s="106" t="e">
        <f>+AT17-CK17</f>
        <v>#REF!</v>
      </c>
      <c r="CW17" s="106" t="e">
        <f>+AU17-CL17</f>
        <v>#REF!</v>
      </c>
      <c r="CX17" s="106" t="e">
        <f t="shared" si="43"/>
        <v>#REF!</v>
      </c>
      <c r="CY17" s="106" t="e">
        <f>+AW17-CN17</f>
        <v>#REF!</v>
      </c>
      <c r="CZ17" s="106" t="e">
        <f>+AX17-CO17</f>
        <v>#REF!</v>
      </c>
      <c r="DA17" s="106" t="e">
        <f>+AY17-CP17</f>
        <v>#REF!</v>
      </c>
      <c r="DB17" s="106" t="e">
        <f t="shared" si="43"/>
        <v>#REF!</v>
      </c>
      <c r="DC17" s="203">
        <f>VLOOKUP(A17,'[2]2019'!$A$1:$AV$65536,48,FALSE)</f>
        <v>30.555555555555557</v>
      </c>
      <c r="DD17" s="203">
        <f>VLOOKUP(A17,'[2]2019'!$A$1:$AZ$65536,51,FALSE)</f>
        <v>176</v>
      </c>
      <c r="DE17" s="203">
        <f>VLOOKUP(A17,'[2]2019'!$A$1:$AZ$65536,52,FALSE)</f>
        <v>16.222222222222221</v>
      </c>
      <c r="DF17" s="316">
        <f t="shared" si="38"/>
        <v>-30.555555555555557</v>
      </c>
      <c r="DG17" s="316">
        <f t="shared" si="39"/>
        <v>-125</v>
      </c>
      <c r="DH17" s="316">
        <f t="shared" si="40"/>
        <v>-16.222222222222221</v>
      </c>
      <c r="DL17" s="206">
        <f>+DF17/DC17</f>
        <v>-1</v>
      </c>
      <c r="DM17" s="206">
        <f>+DG17/DD17</f>
        <v>-0.71022727272727271</v>
      </c>
      <c r="DN17" s="206">
        <f>+DH17/DE17</f>
        <v>-1</v>
      </c>
    </row>
    <row r="18" spans="1:118" ht="18" customHeight="1" x14ac:dyDescent="0.2">
      <c r="A18" s="52" t="s">
        <v>676</v>
      </c>
      <c r="B18" s="93" t="s">
        <v>651</v>
      </c>
      <c r="C18" s="94" t="s">
        <v>221</v>
      </c>
      <c r="D18" s="8"/>
      <c r="E18" s="8"/>
      <c r="F18" s="8" t="str">
        <f>IF(E18&lt;&gt; "",LOOKUP(E18,GPPoints!$A$2:$A$27,GPPoints!$B$2:$B$27),"")</f>
        <v/>
      </c>
      <c r="G18" s="114"/>
      <c r="H18" s="8"/>
      <c r="I18" s="8"/>
      <c r="J18" s="8" t="str">
        <f>IF(I18&lt;&gt; "",LOOKUP(I18,GPPoints!$A$2:$A$27,GPPoints!$B$2:$B$27),"")</f>
        <v/>
      </c>
      <c r="K18" s="114"/>
      <c r="L18" s="8"/>
      <c r="M18" s="8"/>
      <c r="N18" s="8" t="str">
        <f>IF(M18&lt;&gt; "",LOOKUP(M18,GPPoints!$A$2:$A$27,GPPoints!$B$2:$B$27),"")</f>
        <v/>
      </c>
      <c r="O18" s="114"/>
      <c r="P18" s="8"/>
      <c r="Q18" s="8"/>
      <c r="R18" s="8" t="str">
        <f>IF(Q18&lt;&gt; "",LOOKUP(Q18,GPPoints!$A$2:$A$27,GPPoints!$B$2:$B$27),"")</f>
        <v/>
      </c>
      <c r="S18" s="114"/>
      <c r="T18" s="8"/>
      <c r="U18" s="8"/>
      <c r="V18" s="8" t="str">
        <f>IF(U18&lt;&gt; "",LOOKUP(U18,GPPoints!$A$2:$A$27,GPPoints!$B$2:$B$27),"")</f>
        <v/>
      </c>
      <c r="W18" s="114"/>
      <c r="X18" s="8"/>
      <c r="Y18" s="8"/>
      <c r="Z18" s="8" t="str">
        <f>IF(Y18&lt;&gt; "",LOOKUP(Y18,GPPoints!$A$2:$A$27,GPPoints!$B$2:$B$27),"")</f>
        <v/>
      </c>
      <c r="AA18" s="114"/>
      <c r="AB18" s="8"/>
      <c r="AC18" s="8"/>
      <c r="AD18" s="8" t="str">
        <f>IF(AC18&lt;&gt; "",LOOKUP(AC18,GPPoints!$A$2:$A$27,GPPoints!$B$2:$B$27),"")</f>
        <v/>
      </c>
      <c r="AE18" s="114"/>
      <c r="AF18" s="8"/>
      <c r="AG18" s="8"/>
      <c r="AH18" s="8" t="str">
        <f>IF(AG18&lt;&gt; "",LOOKUP(AG18,GPPoints!$A$2:$A$27,GPPoints!$B$2:$B$27),"")</f>
        <v/>
      </c>
      <c r="AI18" s="114"/>
      <c r="AJ18" s="8"/>
      <c r="AK18" s="8"/>
      <c r="AL18" s="8" t="str">
        <f>IF(AK18&lt;&gt; "",LOOKUP(AK18,GPPoints!$A$2:$A$27,GPPoints!$B$2:$B$27),"")</f>
        <v/>
      </c>
      <c r="AM18" s="114"/>
      <c r="AO18" s="5">
        <f t="shared" si="42"/>
        <v>0</v>
      </c>
      <c r="AP18" s="5">
        <v>0</v>
      </c>
      <c r="AQ18" s="5">
        <v>0</v>
      </c>
      <c r="AR18" s="5">
        <f t="shared" si="1"/>
        <v>0</v>
      </c>
      <c r="AS18" s="5">
        <f t="shared" si="2"/>
        <v>0</v>
      </c>
      <c r="AT18" s="5">
        <f t="shared" si="3"/>
        <v>0</v>
      </c>
      <c r="AU18" s="5">
        <f t="shared" si="4"/>
        <v>0</v>
      </c>
      <c r="AV18" s="47">
        <f t="shared" si="5"/>
        <v>0</v>
      </c>
      <c r="AW18" s="47">
        <f t="shared" si="6"/>
        <v>0</v>
      </c>
      <c r="AX18" s="47">
        <f>IF($AR18&gt;4,$AU18/$AR18,0)</f>
        <v>0</v>
      </c>
      <c r="AY18" s="8">
        <f t="shared" si="7"/>
        <v>0</v>
      </c>
      <c r="AZ18" s="67">
        <f t="shared" si="8"/>
        <v>0</v>
      </c>
      <c r="BA18" s="67"/>
      <c r="BB18" s="8">
        <f>LARGE($BH18:$BP18,1)</f>
        <v>0</v>
      </c>
      <c r="BC18" s="8">
        <f t="shared" si="10"/>
        <v>0</v>
      </c>
      <c r="BD18" s="8">
        <f t="shared" si="11"/>
        <v>0</v>
      </c>
      <c r="BE18" s="8">
        <f t="shared" si="12"/>
        <v>0</v>
      </c>
      <c r="BF18" s="8">
        <f t="shared" si="13"/>
        <v>0</v>
      </c>
      <c r="BG18" s="8"/>
      <c r="BH18" s="8">
        <f t="shared" si="14"/>
        <v>0</v>
      </c>
      <c r="BI18" s="8">
        <f t="shared" si="15"/>
        <v>0</v>
      </c>
      <c r="BJ18" s="8">
        <f t="shared" si="16"/>
        <v>0</v>
      </c>
      <c r="BK18" s="8">
        <f t="shared" si="17"/>
        <v>0</v>
      </c>
      <c r="BL18" s="8">
        <f t="shared" si="18"/>
        <v>0</v>
      </c>
      <c r="BM18" s="8">
        <f t="shared" si="19"/>
        <v>0</v>
      </c>
      <c r="BN18" s="8">
        <f t="shared" si="20"/>
        <v>0</v>
      </c>
      <c r="BO18" s="8">
        <f t="shared" si="21"/>
        <v>0</v>
      </c>
      <c r="BP18" s="8">
        <f t="shared" si="22"/>
        <v>0</v>
      </c>
      <c r="BQ18" s="8"/>
      <c r="BR18" s="8" t="e">
        <f t="shared" si="23"/>
        <v>#NUM!</v>
      </c>
      <c r="BS18" s="8" t="e">
        <f t="shared" si="24"/>
        <v>#NUM!</v>
      </c>
      <c r="BT18" s="8" t="e">
        <f t="shared" si="25"/>
        <v>#NUM!</v>
      </c>
      <c r="BU18" s="8" t="e">
        <f t="shared" si="26"/>
        <v>#NUM!</v>
      </c>
      <c r="BV18" s="8" t="e">
        <f t="shared" si="27"/>
        <v>#NUM!</v>
      </c>
      <c r="BW18" s="8"/>
      <c r="BX18" s="1" t="str">
        <f t="shared" si="28"/>
        <v/>
      </c>
      <c r="BY18" s="1" t="str">
        <f t="shared" si="29"/>
        <v/>
      </c>
      <c r="BZ18" s="1" t="str">
        <f t="shared" si="30"/>
        <v/>
      </c>
      <c r="CA18" s="1" t="str">
        <f t="shared" si="31"/>
        <v/>
      </c>
      <c r="CB18" s="1" t="str">
        <f t="shared" si="32"/>
        <v/>
      </c>
      <c r="CC18" s="1" t="str">
        <f t="shared" si="33"/>
        <v/>
      </c>
      <c r="CD18" s="1" t="str">
        <f t="shared" si="34"/>
        <v/>
      </c>
      <c r="CE18" s="1" t="str">
        <f t="shared" si="35"/>
        <v/>
      </c>
      <c r="CF18" s="1" t="str">
        <f t="shared" si="36"/>
        <v/>
      </c>
      <c r="DC18" s="203">
        <f>VLOOKUP(A18,'[2]2019'!$A$1:$AV$65536,48,FALSE)</f>
        <v>0</v>
      </c>
      <c r="DD18" s="203">
        <f>VLOOKUP(A18,'[2]2019'!$A$1:$AV$65536,46,FALSE)</f>
        <v>0</v>
      </c>
      <c r="DE18" s="203">
        <f>VLOOKUP(A18,'[2]2019'!$A$1:$AZ$65536,52,FALSE)</f>
        <v>0</v>
      </c>
      <c r="DF18" s="107">
        <f t="shared" si="38"/>
        <v>0</v>
      </c>
      <c r="DG18" s="107">
        <f t="shared" si="39"/>
        <v>0</v>
      </c>
      <c r="DH18" s="107">
        <f t="shared" si="40"/>
        <v>0</v>
      </c>
    </row>
    <row r="19" spans="1:118" ht="18" customHeight="1" x14ac:dyDescent="0.2">
      <c r="A19" s="52" t="s">
        <v>883</v>
      </c>
      <c r="B19" s="93" t="s">
        <v>468</v>
      </c>
      <c r="C19" s="94" t="s">
        <v>867</v>
      </c>
      <c r="D19" s="8">
        <v>33</v>
      </c>
      <c r="E19" s="8">
        <v>5</v>
      </c>
      <c r="F19" s="8">
        <f>IF(E19&lt;&gt; "",LOOKUP(E19,GPPoints!$A$2:$A$27,GPPoints!$B$2:$B$27),"")</f>
        <v>11</v>
      </c>
      <c r="G19" s="114">
        <v>3</v>
      </c>
      <c r="H19" s="8">
        <v>31</v>
      </c>
      <c r="I19" s="8">
        <v>11</v>
      </c>
      <c r="J19" s="8">
        <f>IF(I19&lt;&gt; "",LOOKUP(I19,GPPoints!$A$2:$A$27,GPPoints!$B$2:$B$27),"")</f>
        <v>5</v>
      </c>
      <c r="K19" s="114">
        <v>2</v>
      </c>
      <c r="L19" s="8">
        <v>30</v>
      </c>
      <c r="M19" s="8">
        <v>9</v>
      </c>
      <c r="N19" s="8">
        <f>IF(M19&lt;&gt; "",LOOKUP(M19,GPPoints!$A$2:$A$27,GPPoints!$B$2:$B$27),"")</f>
        <v>7</v>
      </c>
      <c r="O19" s="114">
        <v>3</v>
      </c>
      <c r="P19" s="8"/>
      <c r="Q19" s="8"/>
      <c r="R19" s="8" t="str">
        <f>IF(Q19&lt;&gt; "",LOOKUP(Q19,GPPoints!$A$2:$A$27,GPPoints!$B$2:$B$27),"")</f>
        <v/>
      </c>
      <c r="S19" s="114"/>
      <c r="T19" s="8"/>
      <c r="U19" s="8"/>
      <c r="V19" s="8" t="str">
        <f>IF(U19&lt;&gt; "",LOOKUP(U19,GPPoints!$A$2:$A$27,GPPoints!$B$2:$B$27),"")</f>
        <v/>
      </c>
      <c r="W19" s="114"/>
      <c r="X19" s="8"/>
      <c r="Y19" s="8"/>
      <c r="Z19" s="8" t="str">
        <f>IF(Y19&lt;&gt; "",LOOKUP(Y19,GPPoints!$A$2:$A$27,GPPoints!$B$2:$B$27),"")</f>
        <v/>
      </c>
      <c r="AA19" s="114"/>
      <c r="AB19" s="8"/>
      <c r="AC19" s="8"/>
      <c r="AD19" s="8" t="str">
        <f>IF(AC19&lt;&gt; "",LOOKUP(AC19,GPPoints!$A$2:$A$27,GPPoints!$B$2:$B$27),"")</f>
        <v/>
      </c>
      <c r="AE19" s="114"/>
      <c r="AF19" s="8"/>
      <c r="AG19" s="8"/>
      <c r="AH19" s="8" t="str">
        <f>IF(AG19&lt;&gt; "",LOOKUP(AG19,GPPoints!$A$2:$A$27,GPPoints!$B$2:$B$27),"")</f>
        <v/>
      </c>
      <c r="AI19" s="114"/>
      <c r="AJ19" s="8"/>
      <c r="AK19" s="8"/>
      <c r="AL19" s="8" t="str">
        <f>IF(AK19&lt;&gt; "",LOOKUP(AK19,GPPoints!$A$2:$A$27,GPPoints!$B$2:$B$27),"")</f>
        <v/>
      </c>
      <c r="AM19" s="114"/>
      <c r="AO19" s="5">
        <f>+G19+K19+O19+S19+W19+AA19+AE19+AI19+AM19</f>
        <v>8</v>
      </c>
      <c r="AP19" s="5">
        <v>0</v>
      </c>
      <c r="AQ19" s="5">
        <v>0</v>
      </c>
      <c r="AR19" s="5">
        <f>COUNT(D19,H19,L19,P19,T19,X19,AB19,AF19,AJ19)</f>
        <v>3</v>
      </c>
      <c r="AS19" s="5">
        <f t="shared" si="2"/>
        <v>23</v>
      </c>
      <c r="AT19" s="5">
        <f t="shared" si="3"/>
        <v>23</v>
      </c>
      <c r="AU19" s="5">
        <f>SUM(D19,H19,L19,P19,T19,X19,AB19,AF19,AJ19)</f>
        <v>94</v>
      </c>
      <c r="AV19" s="47">
        <f t="shared" si="5"/>
        <v>31.333333333333332</v>
      </c>
      <c r="AW19" s="47">
        <f t="shared" si="6"/>
        <v>31.333333333333332</v>
      </c>
      <c r="AX19" s="47">
        <f t="shared" si="37"/>
        <v>0</v>
      </c>
      <c r="AY19" s="8">
        <f t="shared" si="7"/>
        <v>94</v>
      </c>
      <c r="AZ19" s="67">
        <f t="shared" si="8"/>
        <v>0</v>
      </c>
      <c r="BA19" s="67"/>
      <c r="BB19" s="8">
        <f t="shared" si="9"/>
        <v>33</v>
      </c>
      <c r="BC19" s="8">
        <f t="shared" si="10"/>
        <v>31</v>
      </c>
      <c r="BD19" s="8">
        <f t="shared" si="11"/>
        <v>30</v>
      </c>
      <c r="BE19" s="8">
        <f t="shared" si="12"/>
        <v>0</v>
      </c>
      <c r="BF19" s="8">
        <f t="shared" si="13"/>
        <v>0</v>
      </c>
      <c r="BG19" s="8"/>
      <c r="BH19" s="8">
        <f>D19</f>
        <v>33</v>
      </c>
      <c r="BI19" s="8">
        <f>H19</f>
        <v>31</v>
      </c>
      <c r="BJ19" s="8">
        <f>L19</f>
        <v>30</v>
      </c>
      <c r="BK19" s="8">
        <f>P19</f>
        <v>0</v>
      </c>
      <c r="BL19" s="8">
        <f>T19</f>
        <v>0</v>
      </c>
      <c r="BM19" s="8">
        <f>X19</f>
        <v>0</v>
      </c>
      <c r="BN19" s="8">
        <f>AB19</f>
        <v>0</v>
      </c>
      <c r="BO19" s="8">
        <f>AF19</f>
        <v>0</v>
      </c>
      <c r="BP19" s="8">
        <f>AJ19</f>
        <v>0</v>
      </c>
      <c r="BQ19" s="8"/>
      <c r="BR19" s="8">
        <f t="shared" si="23"/>
        <v>11</v>
      </c>
      <c r="BS19" s="8">
        <f t="shared" si="24"/>
        <v>7</v>
      </c>
      <c r="BT19" s="8">
        <f t="shared" si="25"/>
        <v>5</v>
      </c>
      <c r="BU19" s="8" t="e">
        <f t="shared" si="26"/>
        <v>#NUM!</v>
      </c>
      <c r="BV19" s="8" t="e">
        <f t="shared" si="27"/>
        <v>#NUM!</v>
      </c>
      <c r="BW19" s="8"/>
      <c r="BX19" s="1">
        <f>F19</f>
        <v>11</v>
      </c>
      <c r="BY19" s="1">
        <f>J19</f>
        <v>5</v>
      </c>
      <c r="BZ19" s="1">
        <f>N19</f>
        <v>7</v>
      </c>
      <c r="CA19" s="1" t="str">
        <f>R19</f>
        <v/>
      </c>
      <c r="CB19" s="1" t="str">
        <f>V19</f>
        <v/>
      </c>
      <c r="CC19" s="1" t="str">
        <f>Z19</f>
        <v/>
      </c>
      <c r="CD19" s="1" t="str">
        <f>AD19</f>
        <v/>
      </c>
      <c r="CE19" s="1" t="str">
        <f>AH19</f>
        <v/>
      </c>
      <c r="CF19" s="1" t="str">
        <f>AL19</f>
        <v/>
      </c>
      <c r="DC19" s="203">
        <f>VLOOKUP(A19,'[2]2019'!$A$1:$AV$65536,48,FALSE)</f>
        <v>34.200000000000003</v>
      </c>
      <c r="DD19" s="203">
        <f>VLOOKUP(A19,'[2]2019'!$A$1:$AZ$65536,51,FALSE)</f>
        <v>171</v>
      </c>
      <c r="DE19" s="203">
        <f>VLOOKUP(A19,'[2]2019'!$A$1:$AZ$65536,52,FALSE)</f>
        <v>8.4</v>
      </c>
      <c r="DF19" s="316">
        <f t="shared" si="38"/>
        <v>-34.200000000000003</v>
      </c>
      <c r="DG19" s="316">
        <f t="shared" si="39"/>
        <v>-77</v>
      </c>
      <c r="DH19" s="316">
        <f t="shared" si="40"/>
        <v>-8.4</v>
      </c>
      <c r="DL19" s="206">
        <f>+DF19/DC19</f>
        <v>-1</v>
      </c>
      <c r="DM19" s="206">
        <f>+DG19/DD19</f>
        <v>-0.45029239766081869</v>
      </c>
      <c r="DN19" s="206">
        <f>+DH19/DE19</f>
        <v>-1</v>
      </c>
    </row>
    <row r="20" spans="1:118" ht="18" customHeight="1" x14ac:dyDescent="0.2">
      <c r="A20" s="52" t="s">
        <v>761</v>
      </c>
      <c r="B20" s="93" t="s">
        <v>736</v>
      </c>
      <c r="C20" s="94" t="s">
        <v>737</v>
      </c>
      <c r="D20" s="8"/>
      <c r="E20" s="8"/>
      <c r="F20" s="8" t="str">
        <f>IF(E20&lt;&gt; "",LOOKUP(E20,GPPoints!$A$2:$A$27,GPPoints!$B$2:$B$27),"")</f>
        <v/>
      </c>
      <c r="G20" s="114"/>
      <c r="H20" s="8"/>
      <c r="I20" s="8"/>
      <c r="J20" s="8" t="str">
        <f>IF(I20&lt;&gt; "",LOOKUP(I20,GPPoints!$A$2:$A$27,GPPoints!$B$2:$B$27),"")</f>
        <v/>
      </c>
      <c r="K20" s="114"/>
      <c r="L20" s="8"/>
      <c r="M20" s="8"/>
      <c r="N20" s="8" t="str">
        <f>IF(M20&lt;&gt; "",LOOKUP(M20,GPPoints!$A$2:$A$27,GPPoints!$B$2:$B$27),"")</f>
        <v/>
      </c>
      <c r="O20" s="114"/>
      <c r="P20" s="8"/>
      <c r="Q20" s="8"/>
      <c r="R20" s="8" t="str">
        <f>IF(Q20&lt;&gt; "",LOOKUP(Q20,GPPoints!$A$2:$A$27,GPPoints!$B$2:$B$27),"")</f>
        <v/>
      </c>
      <c r="S20" s="114"/>
      <c r="T20" s="8"/>
      <c r="U20" s="8"/>
      <c r="V20" s="8" t="str">
        <f>IF(U20&lt;&gt; "",LOOKUP(U20,GPPoints!$A$2:$A$27,GPPoints!$B$2:$B$27),"")</f>
        <v/>
      </c>
      <c r="W20" s="114"/>
      <c r="X20" s="8"/>
      <c r="Y20" s="8"/>
      <c r="Z20" s="8" t="str">
        <f>IF(Y20&lt;&gt; "",LOOKUP(Y20,GPPoints!$A$2:$A$27,GPPoints!$B$2:$B$27),"")</f>
        <v/>
      </c>
      <c r="AA20" s="114"/>
      <c r="AB20" s="8"/>
      <c r="AC20" s="8"/>
      <c r="AD20" s="8" t="str">
        <f>IF(AC20&lt;&gt; "",LOOKUP(AC20,GPPoints!$A$2:$A$27,GPPoints!$B$2:$B$27),"")</f>
        <v/>
      </c>
      <c r="AE20" s="114"/>
      <c r="AF20" s="8"/>
      <c r="AG20" s="8"/>
      <c r="AH20" s="8" t="str">
        <f>IF(AG20&lt;&gt; "",LOOKUP(AG20,GPPoints!$A$2:$A$27,GPPoints!$B$2:$B$27),"")</f>
        <v/>
      </c>
      <c r="AI20" s="114"/>
      <c r="AJ20" s="8"/>
      <c r="AK20" s="8"/>
      <c r="AL20" s="8" t="str">
        <f>IF(AK20&lt;&gt; "",LOOKUP(AK20,GPPoints!$A$2:$A$27,GPPoints!$B$2:$B$27),"")</f>
        <v/>
      </c>
      <c r="AM20" s="114"/>
      <c r="AO20" s="5">
        <f t="shared" si="42"/>
        <v>0</v>
      </c>
      <c r="AP20" s="5">
        <v>0</v>
      </c>
      <c r="AQ20" s="5">
        <v>0</v>
      </c>
      <c r="AR20" s="5">
        <f t="shared" si="1"/>
        <v>0</v>
      </c>
      <c r="AS20" s="5">
        <f t="shared" si="2"/>
        <v>0</v>
      </c>
      <c r="AT20" s="5">
        <f t="shared" si="3"/>
        <v>0</v>
      </c>
      <c r="AU20" s="5">
        <f t="shared" si="4"/>
        <v>0</v>
      </c>
      <c r="AV20" s="47">
        <f t="shared" si="5"/>
        <v>0</v>
      </c>
      <c r="AW20" s="47">
        <f t="shared" si="6"/>
        <v>0</v>
      </c>
      <c r="AX20" s="47">
        <f>IF($AR20&gt;4,$AU20/$AR20,0)</f>
        <v>0</v>
      </c>
      <c r="AY20" s="8">
        <f t="shared" si="7"/>
        <v>0</v>
      </c>
      <c r="AZ20" s="67">
        <f t="shared" si="8"/>
        <v>0</v>
      </c>
      <c r="BA20" s="67"/>
      <c r="BB20" s="8">
        <f>LARGE($BH20:$BP20,1)</f>
        <v>0</v>
      </c>
      <c r="BC20" s="8">
        <f t="shared" si="10"/>
        <v>0</v>
      </c>
      <c r="BD20" s="8">
        <f t="shared" si="11"/>
        <v>0</v>
      </c>
      <c r="BE20" s="8">
        <f t="shared" si="12"/>
        <v>0</v>
      </c>
      <c r="BF20" s="8">
        <f t="shared" si="13"/>
        <v>0</v>
      </c>
      <c r="BG20" s="8"/>
      <c r="BH20" s="8">
        <f t="shared" si="14"/>
        <v>0</v>
      </c>
      <c r="BI20" s="8">
        <f t="shared" si="15"/>
        <v>0</v>
      </c>
      <c r="BJ20" s="8">
        <f t="shared" si="16"/>
        <v>0</v>
      </c>
      <c r="BK20" s="8">
        <f t="shared" si="17"/>
        <v>0</v>
      </c>
      <c r="BL20" s="8">
        <f t="shared" si="18"/>
        <v>0</v>
      </c>
      <c r="BM20" s="8">
        <f t="shared" si="19"/>
        <v>0</v>
      </c>
      <c r="BN20" s="8">
        <f t="shared" si="20"/>
        <v>0</v>
      </c>
      <c r="BO20" s="8">
        <f t="shared" si="21"/>
        <v>0</v>
      </c>
      <c r="BP20" s="8">
        <f t="shared" si="22"/>
        <v>0</v>
      </c>
      <c r="BQ20" s="8"/>
      <c r="BR20" s="8" t="e">
        <f t="shared" si="23"/>
        <v>#NUM!</v>
      </c>
      <c r="BS20" s="8" t="e">
        <f t="shared" si="24"/>
        <v>#NUM!</v>
      </c>
      <c r="BT20" s="8" t="e">
        <f t="shared" si="25"/>
        <v>#NUM!</v>
      </c>
      <c r="BU20" s="8" t="e">
        <f t="shared" si="26"/>
        <v>#NUM!</v>
      </c>
      <c r="BV20" s="8" t="e">
        <f t="shared" si="27"/>
        <v>#NUM!</v>
      </c>
      <c r="BW20" s="8"/>
      <c r="BX20" s="1" t="str">
        <f t="shared" si="28"/>
        <v/>
      </c>
      <c r="BY20" s="1" t="str">
        <f t="shared" si="29"/>
        <v/>
      </c>
      <c r="BZ20" s="1" t="str">
        <f t="shared" si="30"/>
        <v/>
      </c>
      <c r="CA20" s="1" t="str">
        <f t="shared" si="31"/>
        <v/>
      </c>
      <c r="CB20" s="1" t="str">
        <f t="shared" si="32"/>
        <v/>
      </c>
      <c r="CC20" s="1" t="str">
        <f t="shared" si="33"/>
        <v/>
      </c>
      <c r="CD20" s="1" t="str">
        <f t="shared" si="34"/>
        <v/>
      </c>
      <c r="CE20" s="1" t="str">
        <f t="shared" si="35"/>
        <v/>
      </c>
      <c r="CF20" s="1" t="str">
        <f t="shared" si="36"/>
        <v/>
      </c>
      <c r="DC20" s="203">
        <f>VLOOKUP(A20,'[2]2019'!$A$1:$AV$65536,48,FALSE)</f>
        <v>0</v>
      </c>
      <c r="DD20" s="203">
        <f>VLOOKUP(A20,'[2]2019'!$A$1:$AV$65536,46,FALSE)</f>
        <v>0</v>
      </c>
      <c r="DE20" s="203">
        <f>VLOOKUP(A20,'[2]2019'!$A$1:$AZ$65536,52,FALSE)</f>
        <v>0</v>
      </c>
      <c r="DF20" s="107">
        <f t="shared" si="38"/>
        <v>0</v>
      </c>
      <c r="DG20" s="107">
        <f t="shared" si="39"/>
        <v>0</v>
      </c>
      <c r="DH20" s="107">
        <f t="shared" si="40"/>
        <v>0</v>
      </c>
    </row>
    <row r="21" spans="1:118" ht="18" customHeight="1" x14ac:dyDescent="0.2">
      <c r="A21" s="52" t="s">
        <v>619</v>
      </c>
      <c r="B21" s="93" t="s">
        <v>620</v>
      </c>
      <c r="C21" s="94" t="s">
        <v>621</v>
      </c>
      <c r="D21" s="8">
        <v>34</v>
      </c>
      <c r="E21" s="8">
        <v>3</v>
      </c>
      <c r="F21" s="8">
        <f>IF(E21&lt;&gt; "",LOOKUP(E21,GPPoints!$A$2:$A$27,GPPoints!$B$2:$B$27),"")</f>
        <v>15</v>
      </c>
      <c r="G21" s="114">
        <v>2</v>
      </c>
      <c r="H21" s="8">
        <v>27</v>
      </c>
      <c r="I21" s="8"/>
      <c r="J21" s="8" t="str">
        <f>IF(I21&lt;&gt; "",LOOKUP(I21,GPPoints!$A$2:$A$27,GPPoints!$B$2:$B$27),"")</f>
        <v/>
      </c>
      <c r="K21" s="114"/>
      <c r="L21" s="8">
        <v>27</v>
      </c>
      <c r="M21" s="8"/>
      <c r="N21" s="8" t="str">
        <f>IF(M21&lt;&gt; "",LOOKUP(M21,GPPoints!$A$2:$A$27,GPPoints!$B$2:$B$27),"")</f>
        <v/>
      </c>
      <c r="O21" s="114"/>
      <c r="P21" s="8"/>
      <c r="Q21" s="8"/>
      <c r="R21" s="8" t="str">
        <f>IF(Q21&lt;&gt; "",LOOKUP(Q21,GPPoints!$A$2:$A$27,GPPoints!$B$2:$B$27),"")</f>
        <v/>
      </c>
      <c r="S21" s="114"/>
      <c r="T21" s="8"/>
      <c r="U21" s="8"/>
      <c r="V21" s="8" t="str">
        <f>IF(U21&lt;&gt; "",LOOKUP(U21,GPPoints!$A$2:$A$27,GPPoints!$B$2:$B$27),"")</f>
        <v/>
      </c>
      <c r="W21" s="114"/>
      <c r="X21" s="8"/>
      <c r="Y21" s="8"/>
      <c r="Z21" s="8" t="str">
        <f>IF(Y21&lt;&gt; "",LOOKUP(Y21,GPPoints!$A$2:$A$27,GPPoints!$B$2:$B$27),"")</f>
        <v/>
      </c>
      <c r="AA21" s="114"/>
      <c r="AB21" s="8"/>
      <c r="AC21" s="8"/>
      <c r="AD21" s="8" t="str">
        <f>IF(AC21&lt;&gt; "",LOOKUP(AC21,GPPoints!$A$2:$A$27,GPPoints!$B$2:$B$27),"")</f>
        <v/>
      </c>
      <c r="AE21" s="114"/>
      <c r="AF21" s="8"/>
      <c r="AG21" s="8"/>
      <c r="AH21" s="8" t="str">
        <f>IF(AG21&lt;&gt; "",LOOKUP(AG21,GPPoints!$A$2:$A$27,GPPoints!$B$2:$B$27),"")</f>
        <v/>
      </c>
      <c r="AI21" s="114"/>
      <c r="AJ21" s="8"/>
      <c r="AK21" s="8"/>
      <c r="AL21" s="8" t="str">
        <f>IF(AK21&lt;&gt; "",LOOKUP(AK21,GPPoints!$A$2:$A$27,GPPoints!$B$2:$B$27),"")</f>
        <v/>
      </c>
      <c r="AM21" s="114"/>
      <c r="AO21" s="5">
        <f t="shared" si="42"/>
        <v>2</v>
      </c>
      <c r="AP21" s="5">
        <v>0</v>
      </c>
      <c r="AQ21" s="5">
        <v>0</v>
      </c>
      <c r="AR21" s="5">
        <f t="shared" si="1"/>
        <v>3</v>
      </c>
      <c r="AS21" s="5">
        <f t="shared" si="2"/>
        <v>15</v>
      </c>
      <c r="AT21" s="5">
        <f t="shared" si="3"/>
        <v>15</v>
      </c>
      <c r="AU21" s="5">
        <f t="shared" si="4"/>
        <v>88</v>
      </c>
      <c r="AV21" s="47">
        <f t="shared" si="5"/>
        <v>29.333333333333332</v>
      </c>
      <c r="AW21" s="47">
        <f t="shared" si="6"/>
        <v>29.333333333333332</v>
      </c>
      <c r="AX21" s="47">
        <f t="shared" si="37"/>
        <v>0</v>
      </c>
      <c r="AY21" s="8">
        <f t="shared" si="7"/>
        <v>88</v>
      </c>
      <c r="AZ21" s="67">
        <f t="shared" si="8"/>
        <v>0</v>
      </c>
      <c r="BA21" s="67"/>
      <c r="BB21" s="8">
        <f>LARGE($BH21:$BP21,1)</f>
        <v>34</v>
      </c>
      <c r="BC21" s="8">
        <f t="shared" si="10"/>
        <v>27</v>
      </c>
      <c r="BD21" s="8">
        <f t="shared" si="11"/>
        <v>27</v>
      </c>
      <c r="BE21" s="8">
        <f t="shared" si="12"/>
        <v>0</v>
      </c>
      <c r="BF21" s="8">
        <f t="shared" si="13"/>
        <v>0</v>
      </c>
      <c r="BG21" s="8"/>
      <c r="BH21" s="8">
        <f t="shared" si="14"/>
        <v>34</v>
      </c>
      <c r="BI21" s="8">
        <f t="shared" si="15"/>
        <v>27</v>
      </c>
      <c r="BJ21" s="8">
        <f t="shared" si="16"/>
        <v>27</v>
      </c>
      <c r="BK21" s="8">
        <f t="shared" si="17"/>
        <v>0</v>
      </c>
      <c r="BL21" s="8">
        <f t="shared" si="18"/>
        <v>0</v>
      </c>
      <c r="BM21" s="8">
        <f t="shared" si="19"/>
        <v>0</v>
      </c>
      <c r="BN21" s="8">
        <f t="shared" si="20"/>
        <v>0</v>
      </c>
      <c r="BO21" s="8">
        <f t="shared" si="21"/>
        <v>0</v>
      </c>
      <c r="BP21" s="8">
        <f t="shared" si="22"/>
        <v>0</v>
      </c>
      <c r="BQ21" s="8"/>
      <c r="BR21" s="8">
        <f t="shared" si="23"/>
        <v>15</v>
      </c>
      <c r="BS21" s="8" t="e">
        <f t="shared" si="24"/>
        <v>#NUM!</v>
      </c>
      <c r="BT21" s="8" t="e">
        <f t="shared" si="25"/>
        <v>#NUM!</v>
      </c>
      <c r="BU21" s="8" t="e">
        <f t="shared" si="26"/>
        <v>#NUM!</v>
      </c>
      <c r="BV21" s="8" t="e">
        <f t="shared" si="27"/>
        <v>#NUM!</v>
      </c>
      <c r="BW21" s="8"/>
      <c r="BX21" s="1">
        <f t="shared" si="28"/>
        <v>15</v>
      </c>
      <c r="BY21" s="1" t="str">
        <f t="shared" si="29"/>
        <v/>
      </c>
      <c r="BZ21" s="1" t="str">
        <f>N21</f>
        <v/>
      </c>
      <c r="CA21" s="1" t="str">
        <f t="shared" si="31"/>
        <v/>
      </c>
      <c r="CB21" s="1" t="str">
        <f t="shared" si="32"/>
        <v/>
      </c>
      <c r="CC21" s="1" t="str">
        <f t="shared" si="33"/>
        <v/>
      </c>
      <c r="CD21" s="1" t="str">
        <f t="shared" si="34"/>
        <v/>
      </c>
      <c r="CE21" s="1" t="str">
        <f t="shared" si="35"/>
        <v/>
      </c>
      <c r="CF21" s="1" t="str">
        <f t="shared" si="36"/>
        <v/>
      </c>
      <c r="DC21" s="203"/>
      <c r="DD21" s="203">
        <f>VLOOKUP(A21,'[2]2019'!$A$1:$AV$65536,46,FALSE)</f>
        <v>15</v>
      </c>
      <c r="DE21" s="203">
        <f>VLOOKUP(A21,'[2]2019'!$A$1:$AZ$65536,52,FALSE)</f>
        <v>17.399999999999999</v>
      </c>
      <c r="DF21" s="107">
        <f t="shared" si="38"/>
        <v>0</v>
      </c>
      <c r="DG21" s="107">
        <f t="shared" si="39"/>
        <v>73</v>
      </c>
      <c r="DH21" s="107">
        <f t="shared" si="40"/>
        <v>-17.399999999999999</v>
      </c>
      <c r="DK21">
        <v>1</v>
      </c>
      <c r="DL21" s="206" t="e">
        <f>+DF21/DC21</f>
        <v>#DIV/0!</v>
      </c>
      <c r="DM21" s="206">
        <f>+DG21/DD21</f>
        <v>4.8666666666666663</v>
      </c>
      <c r="DN21" s="206">
        <f>+DH21/DE21</f>
        <v>-1</v>
      </c>
    </row>
    <row r="22" spans="1:118" ht="18" customHeight="1" x14ac:dyDescent="0.2">
      <c r="A22" s="52" t="s">
        <v>762</v>
      </c>
      <c r="B22" s="93" t="s">
        <v>620</v>
      </c>
      <c r="C22" s="94" t="s">
        <v>58</v>
      </c>
      <c r="D22" s="8"/>
      <c r="E22" s="8"/>
      <c r="F22" s="8" t="str">
        <f>IF(E22&lt;&gt; "",LOOKUP(E22,GPPoints!$A$2:$A$27,GPPoints!$B$2:$B$27),"")</f>
        <v/>
      </c>
      <c r="G22" s="114"/>
      <c r="H22" s="8"/>
      <c r="I22" s="8"/>
      <c r="J22" s="8" t="str">
        <f>IF(I22&lt;&gt; "",LOOKUP(I22,GPPoints!$A$2:$A$27,GPPoints!$B$2:$B$27),"")</f>
        <v/>
      </c>
      <c r="K22" s="114"/>
      <c r="L22" s="8"/>
      <c r="M22" s="8"/>
      <c r="N22" s="8" t="str">
        <f>IF(M22&lt;&gt; "",LOOKUP(M22,GPPoints!$A$2:$A$27,GPPoints!$B$2:$B$27),"")</f>
        <v/>
      </c>
      <c r="O22" s="114"/>
      <c r="P22" s="8"/>
      <c r="Q22" s="8"/>
      <c r="R22" s="8" t="str">
        <f>IF(Q22&lt;&gt; "",LOOKUP(Q22,GPPoints!$A$2:$A$27,GPPoints!$B$2:$B$27),"")</f>
        <v/>
      </c>
      <c r="S22" s="114"/>
      <c r="T22" s="8"/>
      <c r="U22" s="8"/>
      <c r="V22" s="8" t="str">
        <f>IF(U22&lt;&gt; "",LOOKUP(U22,GPPoints!$A$2:$A$27,GPPoints!$B$2:$B$27),"")</f>
        <v/>
      </c>
      <c r="W22" s="114"/>
      <c r="X22" s="8"/>
      <c r="Y22" s="8"/>
      <c r="Z22" s="8" t="str">
        <f>IF(Y22&lt;&gt; "",LOOKUP(Y22,GPPoints!$A$2:$A$27,GPPoints!$B$2:$B$27),"")</f>
        <v/>
      </c>
      <c r="AA22" s="114"/>
      <c r="AB22" s="8"/>
      <c r="AC22" s="8"/>
      <c r="AD22" s="8" t="str">
        <f>IF(AC22&lt;&gt; "",LOOKUP(AC22,GPPoints!$A$2:$A$27,GPPoints!$B$2:$B$27),"")</f>
        <v/>
      </c>
      <c r="AE22" s="114"/>
      <c r="AF22" s="8"/>
      <c r="AG22" s="8"/>
      <c r="AH22" s="8" t="str">
        <f>IF(AG22&lt;&gt; "",LOOKUP(AG22,GPPoints!$A$2:$A$27,GPPoints!$B$2:$B$27),"")</f>
        <v/>
      </c>
      <c r="AI22" s="114"/>
      <c r="AJ22" s="8"/>
      <c r="AK22" s="8"/>
      <c r="AL22" s="8" t="str">
        <f>IF(AK22&lt;&gt; "",LOOKUP(AK22,GPPoints!$A$2:$A$27,GPPoints!$B$2:$B$27),"")</f>
        <v/>
      </c>
      <c r="AM22" s="114"/>
      <c r="AO22" s="5">
        <f t="shared" si="42"/>
        <v>0</v>
      </c>
      <c r="AP22" s="5">
        <v>0</v>
      </c>
      <c r="AQ22" s="5">
        <v>0</v>
      </c>
      <c r="AR22" s="5">
        <f t="shared" si="1"/>
        <v>0</v>
      </c>
      <c r="AS22" s="5">
        <f t="shared" si="2"/>
        <v>0</v>
      </c>
      <c r="AT22" s="5">
        <f t="shared" si="3"/>
        <v>0</v>
      </c>
      <c r="AU22" s="5">
        <f t="shared" si="4"/>
        <v>0</v>
      </c>
      <c r="AV22" s="47">
        <f t="shared" si="5"/>
        <v>0</v>
      </c>
      <c r="AW22" s="47">
        <f t="shared" si="6"/>
        <v>0</v>
      </c>
      <c r="AX22" s="47">
        <f>IF($AR22&gt;4,$AU22/$AR22,0)</f>
        <v>0</v>
      </c>
      <c r="AY22" s="8">
        <f t="shared" si="7"/>
        <v>0</v>
      </c>
      <c r="AZ22" s="67">
        <f t="shared" si="8"/>
        <v>0</v>
      </c>
      <c r="BA22" s="67"/>
      <c r="BB22" s="8">
        <f>LARGE($BH22:$BP22,1)</f>
        <v>0</v>
      </c>
      <c r="BC22" s="8">
        <f t="shared" si="10"/>
        <v>0</v>
      </c>
      <c r="BD22" s="8">
        <f t="shared" si="11"/>
        <v>0</v>
      </c>
      <c r="BE22" s="8">
        <f t="shared" si="12"/>
        <v>0</v>
      </c>
      <c r="BF22" s="8">
        <f t="shared" si="13"/>
        <v>0</v>
      </c>
      <c r="BG22" s="8"/>
      <c r="BH22" s="8">
        <f t="shared" si="14"/>
        <v>0</v>
      </c>
      <c r="BI22" s="8">
        <f t="shared" si="15"/>
        <v>0</v>
      </c>
      <c r="BJ22" s="8">
        <f t="shared" si="16"/>
        <v>0</v>
      </c>
      <c r="BK22" s="8">
        <f t="shared" si="17"/>
        <v>0</v>
      </c>
      <c r="BL22" s="8">
        <f t="shared" si="18"/>
        <v>0</v>
      </c>
      <c r="BM22" s="8">
        <f t="shared" si="19"/>
        <v>0</v>
      </c>
      <c r="BN22" s="8">
        <f t="shared" si="20"/>
        <v>0</v>
      </c>
      <c r="BO22" s="8">
        <f t="shared" si="21"/>
        <v>0</v>
      </c>
      <c r="BP22" s="8">
        <f t="shared" si="22"/>
        <v>0</v>
      </c>
      <c r="BQ22" s="8"/>
      <c r="BR22" s="8" t="e">
        <f t="shared" si="23"/>
        <v>#NUM!</v>
      </c>
      <c r="BS22" s="8" t="e">
        <f t="shared" si="24"/>
        <v>#NUM!</v>
      </c>
      <c r="BT22" s="8" t="e">
        <f t="shared" si="25"/>
        <v>#NUM!</v>
      </c>
      <c r="BU22" s="8" t="e">
        <f t="shared" si="26"/>
        <v>#NUM!</v>
      </c>
      <c r="BV22" s="8" t="e">
        <f t="shared" si="27"/>
        <v>#NUM!</v>
      </c>
      <c r="BW22" s="8"/>
      <c r="BX22" s="1" t="str">
        <f t="shared" si="28"/>
        <v/>
      </c>
      <c r="BY22" s="1" t="str">
        <f>J22</f>
        <v/>
      </c>
      <c r="BZ22" s="1" t="str">
        <f t="shared" si="30"/>
        <v/>
      </c>
      <c r="CA22" s="1" t="str">
        <f t="shared" si="31"/>
        <v/>
      </c>
      <c r="CB22" s="1" t="str">
        <f t="shared" si="32"/>
        <v/>
      </c>
      <c r="CC22" s="1" t="str">
        <f t="shared" si="33"/>
        <v/>
      </c>
      <c r="CD22" s="1" t="str">
        <f t="shared" si="34"/>
        <v/>
      </c>
      <c r="CE22" s="1" t="str">
        <f>AH22</f>
        <v/>
      </c>
      <c r="CF22" s="1" t="str">
        <f t="shared" si="36"/>
        <v/>
      </c>
      <c r="DC22" s="203">
        <f>VLOOKUP(A22,'[2]2019'!$A$1:$AV$65536,48,FALSE)</f>
        <v>0</v>
      </c>
      <c r="DD22" s="203">
        <f>VLOOKUP(A22,'[2]2019'!$A$1:$AV$65536,46,FALSE)</f>
        <v>0</v>
      </c>
      <c r="DE22" s="203">
        <f>VLOOKUP(A22,'[2]2019'!$A$1:$AZ$65536,52,FALSE)</f>
        <v>0</v>
      </c>
      <c r="DF22" s="107">
        <f t="shared" si="38"/>
        <v>0</v>
      </c>
      <c r="DG22" s="107">
        <f t="shared" si="39"/>
        <v>0</v>
      </c>
      <c r="DH22" s="107">
        <f t="shared" si="40"/>
        <v>0</v>
      </c>
    </row>
    <row r="23" spans="1:118" ht="18" customHeight="1" x14ac:dyDescent="0.2">
      <c r="A23" s="52" t="s">
        <v>887</v>
      </c>
      <c r="B23" s="93" t="s">
        <v>871</v>
      </c>
      <c r="C23" s="94" t="s">
        <v>873</v>
      </c>
      <c r="D23" s="8"/>
      <c r="E23" s="8"/>
      <c r="F23" s="8" t="str">
        <f>IF(E23&lt;&gt; "",LOOKUP(E23,GPPoints!$A$2:$A$27,GPPoints!$B$2:$B$27),"")</f>
        <v/>
      </c>
      <c r="G23" s="114"/>
      <c r="H23" s="8">
        <v>34</v>
      </c>
      <c r="I23" s="8">
        <v>6</v>
      </c>
      <c r="J23" s="8">
        <f>IF(I23&lt;&gt; "",LOOKUP(I23,GPPoints!$A$2:$A$27,GPPoints!$B$2:$B$27),"")</f>
        <v>10</v>
      </c>
      <c r="K23" s="114">
        <v>3</v>
      </c>
      <c r="L23" s="8">
        <v>28</v>
      </c>
      <c r="M23" s="8"/>
      <c r="N23" s="8" t="str">
        <f>IF(M23&lt;&gt; "",LOOKUP(M23,GPPoints!$A$2:$A$27,GPPoints!$B$2:$B$27),"")</f>
        <v/>
      </c>
      <c r="O23" s="114">
        <v>1</v>
      </c>
      <c r="P23" s="8"/>
      <c r="Q23" s="8"/>
      <c r="R23" s="8" t="str">
        <f>IF(Q23&lt;&gt; "",LOOKUP(Q23,GPPoints!$A$2:$A$27,GPPoints!$B$2:$B$27),"")</f>
        <v/>
      </c>
      <c r="S23" s="114"/>
      <c r="T23" s="8"/>
      <c r="U23" s="8"/>
      <c r="V23" s="8" t="str">
        <f>IF(U23&lt;&gt; "",LOOKUP(U23,GPPoints!$A$2:$A$27,GPPoints!$B$2:$B$27),"")</f>
        <v/>
      </c>
      <c r="W23" s="114"/>
      <c r="X23" s="8"/>
      <c r="Y23" s="8"/>
      <c r="Z23" s="8" t="str">
        <f>IF(Y23&lt;&gt; "",LOOKUP(Y23,GPPoints!$A$2:$A$27,GPPoints!$B$2:$B$27),"")</f>
        <v/>
      </c>
      <c r="AA23" s="114"/>
      <c r="AB23" s="8"/>
      <c r="AC23" s="8"/>
      <c r="AD23" s="8" t="str">
        <f>IF(AC23&lt;&gt; "",LOOKUP(AC23,GPPoints!$A$2:$A$27,GPPoints!$B$2:$B$27),"")</f>
        <v/>
      </c>
      <c r="AE23" s="114"/>
      <c r="AF23" s="8"/>
      <c r="AG23" s="8"/>
      <c r="AH23" s="8" t="str">
        <f>IF(AG23&lt;&gt; "",LOOKUP(AG23,GPPoints!$A$2:$A$27,GPPoints!$B$2:$B$27),"")</f>
        <v/>
      </c>
      <c r="AI23" s="114"/>
      <c r="AJ23" s="8"/>
      <c r="AK23" s="8"/>
      <c r="AL23" s="8" t="str">
        <f>IF(AK23&lt;&gt; "",LOOKUP(AK23,GPPoints!$A$2:$A$27,GPPoints!$B$2:$B$27),"")</f>
        <v/>
      </c>
      <c r="AM23" s="114"/>
      <c r="AO23" s="5">
        <f>+G23+K23+O23+S23+W23+AA23+AE23+AI23+AM23</f>
        <v>4</v>
      </c>
      <c r="AP23" s="5">
        <v>0</v>
      </c>
      <c r="AQ23" s="5">
        <v>0</v>
      </c>
      <c r="AR23" s="5">
        <f>COUNT(D23,H23,L23,P23,T23,X23,AB23,AF23,AJ23)</f>
        <v>2</v>
      </c>
      <c r="AS23" s="5">
        <f t="shared" si="2"/>
        <v>10</v>
      </c>
      <c r="AT23" s="5">
        <f t="shared" si="3"/>
        <v>10</v>
      </c>
      <c r="AU23" s="5">
        <f>SUM(D23,H23,L23,P23,T23,X23,AB23,AF23,AJ23)</f>
        <v>62</v>
      </c>
      <c r="AV23" s="47">
        <f t="shared" si="5"/>
        <v>31</v>
      </c>
      <c r="AW23" s="47">
        <f t="shared" si="6"/>
        <v>0</v>
      </c>
      <c r="AX23" s="47">
        <f t="shared" si="37"/>
        <v>0</v>
      </c>
      <c r="AY23" s="8">
        <f t="shared" si="7"/>
        <v>62</v>
      </c>
      <c r="AZ23" s="67">
        <f t="shared" si="8"/>
        <v>0</v>
      </c>
      <c r="BA23" s="67"/>
      <c r="BB23" s="8">
        <f t="shared" si="9"/>
        <v>34</v>
      </c>
      <c r="BC23" s="8">
        <f t="shared" si="10"/>
        <v>28</v>
      </c>
      <c r="BD23" s="8">
        <f t="shared" si="11"/>
        <v>0</v>
      </c>
      <c r="BE23" s="8">
        <f t="shared" si="12"/>
        <v>0</v>
      </c>
      <c r="BF23" s="8">
        <f t="shared" si="13"/>
        <v>0</v>
      </c>
      <c r="BG23" s="8"/>
      <c r="BH23" s="8">
        <f>D23</f>
        <v>0</v>
      </c>
      <c r="BI23" s="8">
        <f>H23</f>
        <v>34</v>
      </c>
      <c r="BJ23" s="8">
        <f>L23</f>
        <v>28</v>
      </c>
      <c r="BK23" s="8">
        <f>P23</f>
        <v>0</v>
      </c>
      <c r="BL23" s="8">
        <f>T23</f>
        <v>0</v>
      </c>
      <c r="BM23" s="8">
        <f>X23</f>
        <v>0</v>
      </c>
      <c r="BN23" s="8">
        <f>AB23</f>
        <v>0</v>
      </c>
      <c r="BO23" s="8">
        <f>AF23</f>
        <v>0</v>
      </c>
      <c r="BP23" s="8">
        <f>AJ23</f>
        <v>0</v>
      </c>
      <c r="BQ23" s="8"/>
      <c r="BR23" s="8">
        <f t="shared" si="23"/>
        <v>10</v>
      </c>
      <c r="BS23" s="8" t="e">
        <f t="shared" si="24"/>
        <v>#NUM!</v>
      </c>
      <c r="BT23" s="8" t="e">
        <f t="shared" si="25"/>
        <v>#NUM!</v>
      </c>
      <c r="BU23" s="8" t="e">
        <f t="shared" si="26"/>
        <v>#NUM!</v>
      </c>
      <c r="BV23" s="8" t="e">
        <f t="shared" si="27"/>
        <v>#NUM!</v>
      </c>
      <c r="BW23" s="8"/>
      <c r="BX23" s="1" t="str">
        <f>F23</f>
        <v/>
      </c>
      <c r="BY23" s="1">
        <f>J23</f>
        <v>10</v>
      </c>
      <c r="BZ23" s="1" t="str">
        <f>N23</f>
        <v/>
      </c>
      <c r="CA23" s="1" t="str">
        <f>R23</f>
        <v/>
      </c>
      <c r="CB23" s="1" t="str">
        <f>V23</f>
        <v/>
      </c>
      <c r="CC23" s="1" t="str">
        <f>Z23</f>
        <v/>
      </c>
      <c r="CD23" s="1" t="str">
        <f>AD23</f>
        <v/>
      </c>
      <c r="CE23" s="1" t="str">
        <f>AH23</f>
        <v/>
      </c>
      <c r="CF23" s="1" t="str">
        <f>AL23</f>
        <v/>
      </c>
      <c r="DC23" s="203">
        <f>VLOOKUP(A23,'[2]2019'!$A$1:$AV$65536,48,FALSE)</f>
        <v>32.142857142857146</v>
      </c>
      <c r="DD23" s="203">
        <f>VLOOKUP(A23,'[2]2019'!$A$1:$AZ$65536,51,FALSE)</f>
        <v>168</v>
      </c>
      <c r="DE23" s="203">
        <f>VLOOKUP(A23,'[2]2019'!$A$1:$AZ$65536,52,FALSE)</f>
        <v>10.428571428571429</v>
      </c>
      <c r="DF23" s="316">
        <f t="shared" si="38"/>
        <v>-32.142857142857146</v>
      </c>
      <c r="DG23" s="316">
        <f t="shared" si="39"/>
        <v>-106</v>
      </c>
      <c r="DH23" s="316">
        <f t="shared" si="40"/>
        <v>-10.428571428571429</v>
      </c>
      <c r="DL23" s="206">
        <f>+DF23/DC23</f>
        <v>-1</v>
      </c>
      <c r="DM23" s="206">
        <f>+DG23/DD23</f>
        <v>-0.63095238095238093</v>
      </c>
      <c r="DN23" s="206">
        <f>+DH23/DE23</f>
        <v>-1</v>
      </c>
    </row>
    <row r="24" spans="1:118" ht="18" customHeight="1" x14ac:dyDescent="0.2">
      <c r="A24" s="52" t="s">
        <v>746</v>
      </c>
      <c r="B24" s="93" t="s">
        <v>726</v>
      </c>
      <c r="C24" s="94" t="s">
        <v>727</v>
      </c>
      <c r="D24" s="8"/>
      <c r="E24" s="8"/>
      <c r="F24" s="8" t="str">
        <f>IF(E24&lt;&gt; "",LOOKUP(E24,GPPoints!$A$2:$A$27,GPPoints!$B$2:$B$27),"")</f>
        <v/>
      </c>
      <c r="G24" s="114"/>
      <c r="H24" s="8"/>
      <c r="I24" s="8"/>
      <c r="J24" s="8" t="str">
        <f>IF(I24&lt;&gt; "",LOOKUP(I24,GPPoints!$A$2:$A$27,GPPoints!$B$2:$B$27),"")</f>
        <v/>
      </c>
      <c r="K24" s="114"/>
      <c r="L24" s="8"/>
      <c r="M24" s="8"/>
      <c r="N24" s="8" t="str">
        <f>IF(M24&lt;&gt; "",LOOKUP(M24,GPPoints!$A$2:$A$27,GPPoints!$B$2:$B$27),"")</f>
        <v/>
      </c>
      <c r="O24" s="114"/>
      <c r="P24" s="8"/>
      <c r="Q24" s="8"/>
      <c r="R24" s="8" t="str">
        <f>IF(Q24&lt;&gt; "",LOOKUP(Q24,GPPoints!$A$2:$A$27,GPPoints!$B$2:$B$27),"")</f>
        <v/>
      </c>
      <c r="S24" s="114"/>
      <c r="T24" s="8"/>
      <c r="U24" s="8"/>
      <c r="V24" s="8" t="str">
        <f>IF(U24&lt;&gt; "",LOOKUP(U24,GPPoints!$A$2:$A$27,GPPoints!$B$2:$B$27),"")</f>
        <v/>
      </c>
      <c r="W24" s="114"/>
      <c r="X24" s="8"/>
      <c r="Y24" s="8"/>
      <c r="Z24" s="8" t="str">
        <f>IF(Y24&lt;&gt; "",LOOKUP(Y24,GPPoints!$A$2:$A$27,GPPoints!$B$2:$B$27),"")</f>
        <v/>
      </c>
      <c r="AA24" s="114"/>
      <c r="AB24" s="8"/>
      <c r="AC24" s="8"/>
      <c r="AD24" s="8" t="str">
        <f>IF(AC24&lt;&gt; "",LOOKUP(AC24,GPPoints!$A$2:$A$27,GPPoints!$B$2:$B$27),"")</f>
        <v/>
      </c>
      <c r="AE24" s="114"/>
      <c r="AF24" s="8"/>
      <c r="AG24" s="8"/>
      <c r="AH24" s="8" t="str">
        <f>IF(AG24&lt;&gt; "",LOOKUP(AG24,GPPoints!$A$2:$A$27,GPPoints!$B$2:$B$27),"")</f>
        <v/>
      </c>
      <c r="AI24" s="114"/>
      <c r="AJ24" s="8"/>
      <c r="AK24" s="8"/>
      <c r="AL24" s="8" t="str">
        <f>IF(AK24&lt;&gt; "",LOOKUP(AK24,GPPoints!$A$2:$A$27,GPPoints!$B$2:$B$27),"")</f>
        <v/>
      </c>
      <c r="AM24" s="114"/>
      <c r="AO24" s="5">
        <f t="shared" si="42"/>
        <v>0</v>
      </c>
      <c r="AP24" s="5">
        <v>0</v>
      </c>
      <c r="AQ24" s="5">
        <v>0</v>
      </c>
      <c r="AR24" s="5">
        <f t="shared" si="1"/>
        <v>0</v>
      </c>
      <c r="AS24" s="5">
        <f t="shared" si="2"/>
        <v>0</v>
      </c>
      <c r="AT24" s="5">
        <f t="shared" si="3"/>
        <v>0</v>
      </c>
      <c r="AU24" s="5">
        <f t="shared" si="4"/>
        <v>0</v>
      </c>
      <c r="AV24" s="47">
        <f t="shared" si="5"/>
        <v>0</v>
      </c>
      <c r="AW24" s="47">
        <f t="shared" si="6"/>
        <v>0</v>
      </c>
      <c r="AX24" s="47">
        <f t="shared" si="37"/>
        <v>0</v>
      </c>
      <c r="AY24" s="8">
        <f t="shared" si="7"/>
        <v>0</v>
      </c>
      <c r="AZ24" s="67">
        <f t="shared" si="8"/>
        <v>0</v>
      </c>
      <c r="BA24" s="67"/>
      <c r="BB24" s="8">
        <f t="shared" si="9"/>
        <v>0</v>
      </c>
      <c r="BC24" s="8">
        <f t="shared" si="10"/>
        <v>0</v>
      </c>
      <c r="BD24" s="8">
        <f t="shared" si="11"/>
        <v>0</v>
      </c>
      <c r="BE24" s="8">
        <f t="shared" si="12"/>
        <v>0</v>
      </c>
      <c r="BF24" s="8">
        <f t="shared" si="13"/>
        <v>0</v>
      </c>
      <c r="BG24" s="8"/>
      <c r="BH24" s="8">
        <f t="shared" si="14"/>
        <v>0</v>
      </c>
      <c r="BI24" s="8">
        <f t="shared" si="15"/>
        <v>0</v>
      </c>
      <c r="BJ24" s="8">
        <f t="shared" si="16"/>
        <v>0</v>
      </c>
      <c r="BK24" s="8">
        <f t="shared" si="17"/>
        <v>0</v>
      </c>
      <c r="BL24" s="8">
        <f t="shared" si="18"/>
        <v>0</v>
      </c>
      <c r="BM24" s="8">
        <f t="shared" si="19"/>
        <v>0</v>
      </c>
      <c r="BN24" s="8">
        <f t="shared" si="20"/>
        <v>0</v>
      </c>
      <c r="BO24" s="8">
        <f t="shared" si="21"/>
        <v>0</v>
      </c>
      <c r="BP24" s="8">
        <f t="shared" si="22"/>
        <v>0</v>
      </c>
      <c r="BQ24" s="8"/>
      <c r="BR24" s="8" t="e">
        <f t="shared" si="23"/>
        <v>#NUM!</v>
      </c>
      <c r="BS24" s="8" t="e">
        <f t="shared" si="24"/>
        <v>#NUM!</v>
      </c>
      <c r="BT24" s="8" t="e">
        <f t="shared" si="25"/>
        <v>#NUM!</v>
      </c>
      <c r="BU24" s="8" t="e">
        <f t="shared" si="26"/>
        <v>#NUM!</v>
      </c>
      <c r="BV24" s="8" t="e">
        <f t="shared" si="27"/>
        <v>#NUM!</v>
      </c>
      <c r="BW24" s="8"/>
      <c r="BX24" s="1" t="str">
        <f t="shared" si="28"/>
        <v/>
      </c>
      <c r="BY24" s="1" t="str">
        <f>J24</f>
        <v/>
      </c>
      <c r="BZ24" s="1" t="str">
        <f>N24</f>
        <v/>
      </c>
      <c r="CA24" s="1" t="str">
        <f t="shared" si="31"/>
        <v/>
      </c>
      <c r="CB24" s="1" t="str">
        <f t="shared" si="32"/>
        <v/>
      </c>
      <c r="CC24" s="1" t="str">
        <f t="shared" si="33"/>
        <v/>
      </c>
      <c r="CD24" s="1" t="str">
        <f t="shared" si="34"/>
        <v/>
      </c>
      <c r="CE24" s="1" t="str">
        <f t="shared" si="35"/>
        <v/>
      </c>
      <c r="CF24" s="1" t="str">
        <f t="shared" si="36"/>
        <v/>
      </c>
      <c r="DC24" s="203">
        <f>VLOOKUP(A24,'[2]2019'!$A$1:$AV$65536,48,FALSE)</f>
        <v>0</v>
      </c>
      <c r="DD24" s="203">
        <f>VLOOKUP(A24,'[2]2019'!$A$1:$AV$65536,46,FALSE)</f>
        <v>0</v>
      </c>
      <c r="DE24" s="203">
        <f>VLOOKUP(A24,'[2]2019'!$A$1:$AZ$65536,52,FALSE)</f>
        <v>0</v>
      </c>
      <c r="DF24" s="107">
        <f t="shared" si="38"/>
        <v>0</v>
      </c>
      <c r="DG24" s="107">
        <f t="shared" si="39"/>
        <v>0</v>
      </c>
      <c r="DH24" s="107">
        <f t="shared" si="40"/>
        <v>0</v>
      </c>
    </row>
    <row r="25" spans="1:118" ht="18" customHeight="1" x14ac:dyDescent="0.2">
      <c r="A25" s="52" t="s">
        <v>648</v>
      </c>
      <c r="B25" s="52" t="s">
        <v>623</v>
      </c>
      <c r="C25" s="62" t="s">
        <v>1</v>
      </c>
      <c r="D25" s="8"/>
      <c r="E25" s="8"/>
      <c r="F25" s="8" t="str">
        <f>IF(E25&lt;&gt; "",LOOKUP(E25,GPPoints!$A$2:$A$27,GPPoints!$B$2:$B$27),"")</f>
        <v/>
      </c>
      <c r="G25" s="114"/>
      <c r="H25" s="8"/>
      <c r="I25" s="8"/>
      <c r="J25" s="8" t="str">
        <f>IF(I25&lt;&gt; "",LOOKUP(I25,GPPoints!$A$2:$A$27,GPPoints!$B$2:$B$27),"")</f>
        <v/>
      </c>
      <c r="K25" s="114"/>
      <c r="L25" s="8"/>
      <c r="M25" s="8"/>
      <c r="N25" s="8" t="str">
        <f>IF(M25&lt;&gt; "",LOOKUP(M25,GPPoints!$A$2:$A$27,GPPoints!$B$2:$B$27),"")</f>
        <v/>
      </c>
      <c r="O25" s="114"/>
      <c r="P25" s="8"/>
      <c r="Q25" s="8"/>
      <c r="R25" s="8" t="str">
        <f>IF(Q25&lt;&gt; "",LOOKUP(Q25,GPPoints!$A$2:$A$27,GPPoints!$B$2:$B$27),"")</f>
        <v/>
      </c>
      <c r="S25" s="114"/>
      <c r="T25" s="8"/>
      <c r="U25" s="8"/>
      <c r="V25" s="8" t="str">
        <f>IF(U25&lt;&gt; "",LOOKUP(U25,GPPoints!$A$2:$A$27,GPPoints!$B$2:$B$27),"")</f>
        <v/>
      </c>
      <c r="W25" s="114"/>
      <c r="X25" s="8"/>
      <c r="Y25" s="8"/>
      <c r="Z25" s="8" t="str">
        <f>IF(Y25&lt;&gt; "",LOOKUP(Y25,GPPoints!$A$2:$A$27,GPPoints!$B$2:$B$27),"")</f>
        <v/>
      </c>
      <c r="AA25" s="114"/>
      <c r="AB25" s="8"/>
      <c r="AC25" s="8"/>
      <c r="AD25" s="8" t="str">
        <f>IF(AC25&lt;&gt; "",LOOKUP(AC25,GPPoints!$A$2:$A$27,GPPoints!$B$2:$B$27),"")</f>
        <v/>
      </c>
      <c r="AE25" s="114"/>
      <c r="AF25" s="8"/>
      <c r="AG25" s="8"/>
      <c r="AH25" s="8" t="str">
        <f>IF(AG25&lt;&gt; "",LOOKUP(AG25,GPPoints!$A$2:$A$27,GPPoints!$B$2:$B$27),"")</f>
        <v/>
      </c>
      <c r="AI25" s="114"/>
      <c r="AJ25" s="8"/>
      <c r="AK25" s="8"/>
      <c r="AL25" s="8" t="str">
        <f>IF(AK25&lt;&gt; "",LOOKUP(AK25,GPPoints!$A$2:$A$27,GPPoints!$B$2:$B$27),"")</f>
        <v/>
      </c>
      <c r="AM25" s="114"/>
      <c r="AO25" s="5">
        <f t="shared" si="42"/>
        <v>0</v>
      </c>
      <c r="AP25" s="5">
        <v>0</v>
      </c>
      <c r="AQ25" s="5">
        <v>0</v>
      </c>
      <c r="AR25" s="5">
        <f t="shared" si="1"/>
        <v>0</v>
      </c>
      <c r="AS25" s="5">
        <f t="shared" si="2"/>
        <v>0</v>
      </c>
      <c r="AT25" s="5">
        <f t="shared" si="3"/>
        <v>0</v>
      </c>
      <c r="AU25" s="5">
        <f t="shared" si="4"/>
        <v>0</v>
      </c>
      <c r="AV25" s="47">
        <f t="shared" si="5"/>
        <v>0</v>
      </c>
      <c r="AW25" s="47">
        <f t="shared" si="6"/>
        <v>0</v>
      </c>
      <c r="AX25" s="47">
        <f t="shared" si="37"/>
        <v>0</v>
      </c>
      <c r="AY25" s="8">
        <f t="shared" si="7"/>
        <v>0</v>
      </c>
      <c r="AZ25" s="67">
        <f t="shared" si="8"/>
        <v>0</v>
      </c>
      <c r="BA25" s="67"/>
      <c r="BB25" s="8">
        <f>LARGE($BH25:$BP25,1)</f>
        <v>0</v>
      </c>
      <c r="BC25" s="8">
        <f t="shared" si="10"/>
        <v>0</v>
      </c>
      <c r="BD25" s="8">
        <f t="shared" si="11"/>
        <v>0</v>
      </c>
      <c r="BE25" s="8">
        <f t="shared" si="12"/>
        <v>0</v>
      </c>
      <c r="BF25" s="8">
        <f t="shared" si="13"/>
        <v>0</v>
      </c>
      <c r="BG25" s="8"/>
      <c r="BH25" s="8">
        <f t="shared" si="14"/>
        <v>0</v>
      </c>
      <c r="BI25" s="8">
        <f t="shared" si="15"/>
        <v>0</v>
      </c>
      <c r="BJ25" s="8">
        <f t="shared" si="16"/>
        <v>0</v>
      </c>
      <c r="BK25" s="8">
        <f t="shared" si="17"/>
        <v>0</v>
      </c>
      <c r="BL25" s="8">
        <f t="shared" si="18"/>
        <v>0</v>
      </c>
      <c r="BM25" s="8">
        <f t="shared" si="19"/>
        <v>0</v>
      </c>
      <c r="BN25" s="8">
        <f t="shared" si="20"/>
        <v>0</v>
      </c>
      <c r="BO25" s="8">
        <f t="shared" si="21"/>
        <v>0</v>
      </c>
      <c r="BP25" s="8">
        <f t="shared" si="22"/>
        <v>0</v>
      </c>
      <c r="BQ25" s="8"/>
      <c r="BR25" s="8" t="e">
        <f t="shared" si="23"/>
        <v>#NUM!</v>
      </c>
      <c r="BS25" s="8" t="e">
        <f t="shared" si="24"/>
        <v>#NUM!</v>
      </c>
      <c r="BT25" s="8" t="e">
        <f t="shared" si="25"/>
        <v>#NUM!</v>
      </c>
      <c r="BU25" s="8" t="e">
        <f t="shared" si="26"/>
        <v>#NUM!</v>
      </c>
      <c r="BV25" s="8" t="e">
        <f t="shared" si="27"/>
        <v>#NUM!</v>
      </c>
      <c r="BW25" s="8"/>
      <c r="BX25" s="1" t="str">
        <f t="shared" si="28"/>
        <v/>
      </c>
      <c r="BY25" s="1" t="str">
        <f t="shared" si="29"/>
        <v/>
      </c>
      <c r="BZ25" s="1" t="str">
        <f t="shared" si="30"/>
        <v/>
      </c>
      <c r="CA25" s="1" t="str">
        <f t="shared" si="31"/>
        <v/>
      </c>
      <c r="CB25" s="1" t="str">
        <f t="shared" si="32"/>
        <v/>
      </c>
      <c r="CC25" s="1" t="str">
        <f t="shared" si="33"/>
        <v/>
      </c>
      <c r="CD25" s="1" t="str">
        <f t="shared" si="34"/>
        <v/>
      </c>
      <c r="CE25" s="1" t="str">
        <f t="shared" si="35"/>
        <v/>
      </c>
      <c r="CF25" s="1" t="str">
        <f t="shared" si="36"/>
        <v/>
      </c>
      <c r="DC25" s="203">
        <f>VLOOKUP(A25,'[2]2019'!$A$1:$AV$65536,48,FALSE)</f>
        <v>0</v>
      </c>
      <c r="DD25" s="203">
        <f>VLOOKUP(A25,'[2]2019'!$A$1:$AV$65536,46,FALSE)</f>
        <v>0</v>
      </c>
      <c r="DE25" s="203">
        <f>VLOOKUP(A25,'[2]2019'!$A$1:$AZ$65536,52,FALSE)</f>
        <v>0</v>
      </c>
      <c r="DF25" s="107">
        <f t="shared" si="38"/>
        <v>0</v>
      </c>
      <c r="DG25" s="107">
        <f t="shared" si="39"/>
        <v>0</v>
      </c>
      <c r="DH25" s="107">
        <f t="shared" si="40"/>
        <v>0</v>
      </c>
    </row>
    <row r="26" spans="1:118" ht="18" customHeight="1" x14ac:dyDescent="0.2">
      <c r="A26" s="52" t="str">
        <f>CONCATENATE(C26," ",B26)</f>
        <v>Lance Daughtry</v>
      </c>
      <c r="B26" s="93" t="s">
        <v>965</v>
      </c>
      <c r="C26" s="94" t="s">
        <v>966</v>
      </c>
      <c r="D26" s="8">
        <v>29</v>
      </c>
      <c r="E26" s="8"/>
      <c r="F26" s="8" t="str">
        <f>IF(E26&lt;&gt; "",LOOKUP(E26,GPPoints!$A$2:$A$27,GPPoints!$B$2:$B$27),"")</f>
        <v/>
      </c>
      <c r="G26" s="114"/>
      <c r="H26" s="8">
        <v>37</v>
      </c>
      <c r="I26" s="8"/>
      <c r="J26" s="8" t="str">
        <f>IF(I26&lt;&gt; "",LOOKUP(I26,GPPoints!$A$2:$A$27,GPPoints!$B$2:$B$27),"")</f>
        <v/>
      </c>
      <c r="K26" s="114"/>
      <c r="L26" s="8"/>
      <c r="M26" s="8"/>
      <c r="N26" s="8" t="str">
        <f>IF(M26&lt;&gt; "",LOOKUP(M26,GPPoints!$A$2:$A$27,GPPoints!$B$2:$B$27),"")</f>
        <v/>
      </c>
      <c r="O26" s="114"/>
      <c r="P26" s="8"/>
      <c r="Q26" s="8"/>
      <c r="R26" s="8" t="str">
        <f>IF(Q26&lt;&gt; "",LOOKUP(Q26,GPPoints!$A$2:$A$27,GPPoints!$B$2:$B$27),"")</f>
        <v/>
      </c>
      <c r="S26" s="114"/>
      <c r="T26" s="8"/>
      <c r="U26" s="8"/>
      <c r="V26" s="8" t="str">
        <f>IF(U26&lt;&gt; "",LOOKUP(U26,GPPoints!$A$2:$A$27,GPPoints!$B$2:$B$27),"")</f>
        <v/>
      </c>
      <c r="W26" s="114"/>
      <c r="X26" s="8"/>
      <c r="Y26" s="8"/>
      <c r="Z26" s="8" t="str">
        <f>IF(Y26&lt;&gt; "",LOOKUP(Y26,GPPoints!$A$2:$A$27,GPPoints!$B$2:$B$27),"")</f>
        <v/>
      </c>
      <c r="AA26" s="114"/>
      <c r="AB26" s="8"/>
      <c r="AC26" s="8"/>
      <c r="AD26" s="8" t="str">
        <f>IF(AC26&lt;&gt; "",LOOKUP(AC26,GPPoints!$A$2:$A$27,GPPoints!$B$2:$B$27),"")</f>
        <v/>
      </c>
      <c r="AE26" s="114"/>
      <c r="AF26" s="8"/>
      <c r="AG26" s="8"/>
      <c r="AH26" s="8" t="str">
        <f>IF(AG26&lt;&gt; "",LOOKUP(AG26,GPPoints!$A$2:$A$27,GPPoints!$B$2:$B$27),"")</f>
        <v/>
      </c>
      <c r="AI26" s="114"/>
      <c r="AJ26" s="8"/>
      <c r="AK26" s="8"/>
      <c r="AL26" s="8" t="str">
        <f>IF(AK26&lt;&gt; "",LOOKUP(AK26,GPPoints!$A$2:$A$27,GPPoints!$B$2:$B$27),"")</f>
        <v/>
      </c>
      <c r="AM26" s="114"/>
      <c r="AO26" s="5">
        <f>+G26+K26+O26+S26+W26+AA26+AE26+AI26+AM26</f>
        <v>0</v>
      </c>
      <c r="AP26" s="5">
        <v>0</v>
      </c>
      <c r="AQ26" s="5">
        <v>0</v>
      </c>
      <c r="AR26" s="5">
        <f>COUNT(D26,H26,L26,P26,T26,X26,AB26,AF26,AJ26)</f>
        <v>2</v>
      </c>
      <c r="AS26" s="5">
        <f>SUM(F26,J26,N26,R26,V26,Z26,AD26,AH26,AL26)</f>
        <v>0</v>
      </c>
      <c r="AT26" s="5">
        <f>SUMIF($BR26:$BV26, "&gt;0",$BR26:$BV26)</f>
        <v>0</v>
      </c>
      <c r="AU26" s="5">
        <f>SUM(D26,H26,L26,P26,T26,X26,AB26,AF26,AJ26)</f>
        <v>66</v>
      </c>
      <c r="AV26" s="47">
        <f>IF(AR26&gt;0,AU26/AR26,0)</f>
        <v>33</v>
      </c>
      <c r="AW26" s="47">
        <f t="shared" si="6"/>
        <v>0</v>
      </c>
      <c r="AX26" s="47">
        <f>IF($AR26&gt;4,$AU26/$AR26,0)</f>
        <v>0</v>
      </c>
      <c r="AY26" s="8">
        <f>SUMIF($BB26:$BF26, "&gt;0",$BB26:$BF26)</f>
        <v>66</v>
      </c>
      <c r="AZ26" s="67">
        <f>IF(AR26&gt;4,SUM(E26,I26,M26,Q26,U26,Y26,AC26,AG26,AK26)/AR26,0)</f>
        <v>0</v>
      </c>
      <c r="BA26" s="67"/>
      <c r="BB26" s="8">
        <f>LARGE($BH26:$BP26,1)</f>
        <v>37</v>
      </c>
      <c r="BC26" s="8">
        <f>LARGE($BH26:$BP26,2)</f>
        <v>29</v>
      </c>
      <c r="BD26" s="8">
        <f>LARGE($BH26:$BP26,3)</f>
        <v>0</v>
      </c>
      <c r="BE26" s="8">
        <f>LARGE($BH26:$BP26,4)</f>
        <v>0</v>
      </c>
      <c r="BF26" s="8">
        <f>LARGE($BH26:$BP26,5)</f>
        <v>0</v>
      </c>
      <c r="BG26" s="8"/>
      <c r="BH26" s="8">
        <f>D26</f>
        <v>29</v>
      </c>
      <c r="BI26" s="8">
        <f>H26</f>
        <v>37</v>
      </c>
      <c r="BJ26" s="8">
        <f>L26</f>
        <v>0</v>
      </c>
      <c r="BK26" s="8">
        <f>P26</f>
        <v>0</v>
      </c>
      <c r="BL26" s="8">
        <f>T26</f>
        <v>0</v>
      </c>
      <c r="BM26" s="8">
        <f>X26</f>
        <v>0</v>
      </c>
      <c r="BN26" s="8">
        <f>AB26</f>
        <v>0</v>
      </c>
      <c r="BO26" s="8">
        <f>AF26</f>
        <v>0</v>
      </c>
      <c r="BP26" s="8">
        <f>AJ26</f>
        <v>0</v>
      </c>
      <c r="BQ26" s="8"/>
      <c r="BR26" s="8" t="e">
        <f>LARGE($BX26:$CF26,1)</f>
        <v>#NUM!</v>
      </c>
      <c r="BS26" s="8" t="e">
        <f>LARGE($BX26:$CF26,2)</f>
        <v>#NUM!</v>
      </c>
      <c r="BT26" s="8" t="e">
        <f>LARGE($BX26:$CF26,3)</f>
        <v>#NUM!</v>
      </c>
      <c r="BU26" s="8" t="e">
        <f>LARGE($BX26:$CF26,4)</f>
        <v>#NUM!</v>
      </c>
      <c r="BV26" s="8" t="e">
        <f>LARGE($BX26:$CF26,5)</f>
        <v>#NUM!</v>
      </c>
      <c r="BW26" s="8"/>
      <c r="BX26" s="1" t="str">
        <f>F26</f>
        <v/>
      </c>
      <c r="BY26" s="1" t="str">
        <f>J26</f>
        <v/>
      </c>
      <c r="BZ26" s="1" t="str">
        <f>N26</f>
        <v/>
      </c>
      <c r="CA26" s="1" t="str">
        <f>R26</f>
        <v/>
      </c>
      <c r="CB26" s="1" t="str">
        <f>V26</f>
        <v/>
      </c>
      <c r="CC26" s="1" t="str">
        <f>Z26</f>
        <v/>
      </c>
      <c r="CD26" s="1" t="str">
        <f>AD26</f>
        <v/>
      </c>
      <c r="CE26" s="1" t="str">
        <f>AH26</f>
        <v/>
      </c>
      <c r="CF26" s="1" t="str">
        <f>AL26</f>
        <v/>
      </c>
      <c r="DC26" s="203">
        <v>0</v>
      </c>
      <c r="DD26" s="203">
        <v>0</v>
      </c>
      <c r="DE26" s="203">
        <v>0</v>
      </c>
      <c r="DF26" s="107">
        <f>+AX26-DC26</f>
        <v>0</v>
      </c>
      <c r="DG26" s="107">
        <f>+AY26-DD26</f>
        <v>66</v>
      </c>
      <c r="DH26" s="107">
        <f>+AZ26-DE26</f>
        <v>0</v>
      </c>
    </row>
    <row r="27" spans="1:118" ht="18" customHeight="1" x14ac:dyDescent="0.2">
      <c r="A27" s="52" t="s">
        <v>734</v>
      </c>
      <c r="B27" s="93" t="s">
        <v>718</v>
      </c>
      <c r="C27" s="94" t="s">
        <v>15</v>
      </c>
      <c r="D27" s="8"/>
      <c r="E27" s="8"/>
      <c r="F27" s="8" t="str">
        <f>IF(E27&lt;&gt; "",LOOKUP(E27,GPPoints!$A$2:$A$27,GPPoints!$B$2:$B$27),"")</f>
        <v/>
      </c>
      <c r="G27" s="114"/>
      <c r="H27" s="8"/>
      <c r="I27" s="8"/>
      <c r="J27" s="8" t="str">
        <f>IF(I27&lt;&gt; "",LOOKUP(I27,GPPoints!$A$2:$A$27,GPPoints!$B$2:$B$27),"")</f>
        <v/>
      </c>
      <c r="K27" s="114"/>
      <c r="L27" s="8"/>
      <c r="M27" s="8"/>
      <c r="N27" s="8" t="str">
        <f>IF(M27&lt;&gt; "",LOOKUP(M27,GPPoints!$A$2:$A$27,GPPoints!$B$2:$B$27),"")</f>
        <v/>
      </c>
      <c r="O27" s="114"/>
      <c r="P27" s="8"/>
      <c r="Q27" s="8"/>
      <c r="R27" s="8" t="str">
        <f>IF(Q27&lt;&gt; "",LOOKUP(Q27,GPPoints!$A$2:$A$27,GPPoints!$B$2:$B$27),"")</f>
        <v/>
      </c>
      <c r="S27" s="114"/>
      <c r="T27" s="8"/>
      <c r="U27" s="8"/>
      <c r="V27" s="8" t="str">
        <f>IF(U27&lt;&gt; "",LOOKUP(U27,GPPoints!$A$2:$A$27,GPPoints!$B$2:$B$27),"")</f>
        <v/>
      </c>
      <c r="W27" s="114"/>
      <c r="X27" s="8"/>
      <c r="Y27" s="8"/>
      <c r="Z27" s="8" t="str">
        <f>IF(Y27&lt;&gt; "",LOOKUP(Y27,GPPoints!$A$2:$A$27,GPPoints!$B$2:$B$27),"")</f>
        <v/>
      </c>
      <c r="AA27" s="114"/>
      <c r="AB27" s="8"/>
      <c r="AC27" s="8"/>
      <c r="AD27" s="8" t="str">
        <f>IF(AC27&lt;&gt; "",LOOKUP(AC27,GPPoints!$A$2:$A$27,GPPoints!$B$2:$B$27),"")</f>
        <v/>
      </c>
      <c r="AE27" s="114"/>
      <c r="AF27" s="8"/>
      <c r="AG27" s="8"/>
      <c r="AH27" s="8" t="str">
        <f>IF(AG27&lt;&gt; "",LOOKUP(AG27,GPPoints!$A$2:$A$27,GPPoints!$B$2:$B$27),"")</f>
        <v/>
      </c>
      <c r="AI27" s="114"/>
      <c r="AJ27" s="8"/>
      <c r="AK27" s="8"/>
      <c r="AL27" s="8" t="str">
        <f>IF(AK27&lt;&gt; "",LOOKUP(AK27,GPPoints!$A$2:$A$27,GPPoints!$B$2:$B$27),"")</f>
        <v/>
      </c>
      <c r="AM27" s="114"/>
      <c r="AO27" s="5">
        <f t="shared" si="42"/>
        <v>0</v>
      </c>
      <c r="AP27" s="5">
        <v>0</v>
      </c>
      <c r="AQ27" s="5">
        <v>0</v>
      </c>
      <c r="AR27" s="5">
        <f t="shared" si="1"/>
        <v>0</v>
      </c>
      <c r="AS27" s="5">
        <f t="shared" si="2"/>
        <v>0</v>
      </c>
      <c r="AT27" s="5">
        <f t="shared" si="3"/>
        <v>0</v>
      </c>
      <c r="AU27" s="5">
        <f t="shared" si="4"/>
        <v>0</v>
      </c>
      <c r="AV27" s="47">
        <f t="shared" si="5"/>
        <v>0</v>
      </c>
      <c r="AW27" s="47">
        <f t="shared" si="6"/>
        <v>0</v>
      </c>
      <c r="AX27" s="47">
        <f t="shared" si="37"/>
        <v>0</v>
      </c>
      <c r="AY27" s="8">
        <f t="shared" si="7"/>
        <v>0</v>
      </c>
      <c r="AZ27" s="67">
        <f t="shared" si="8"/>
        <v>0</v>
      </c>
      <c r="BA27" s="67"/>
      <c r="BB27" s="8">
        <f>LARGE($BH27:$BP27,1)</f>
        <v>0</v>
      </c>
      <c r="BC27" s="8">
        <f t="shared" si="10"/>
        <v>0</v>
      </c>
      <c r="BD27" s="8">
        <f t="shared" si="11"/>
        <v>0</v>
      </c>
      <c r="BE27" s="8">
        <f t="shared" si="12"/>
        <v>0</v>
      </c>
      <c r="BF27" s="8">
        <f t="shared" si="13"/>
        <v>0</v>
      </c>
      <c r="BG27" s="8"/>
      <c r="BH27" s="8">
        <f t="shared" si="14"/>
        <v>0</v>
      </c>
      <c r="BI27" s="8">
        <f t="shared" si="15"/>
        <v>0</v>
      </c>
      <c r="BJ27" s="8">
        <f t="shared" si="16"/>
        <v>0</v>
      </c>
      <c r="BK27" s="8">
        <f t="shared" si="17"/>
        <v>0</v>
      </c>
      <c r="BL27" s="8">
        <f t="shared" si="18"/>
        <v>0</v>
      </c>
      <c r="BM27" s="8">
        <f t="shared" si="19"/>
        <v>0</v>
      </c>
      <c r="BN27" s="8">
        <f t="shared" si="20"/>
        <v>0</v>
      </c>
      <c r="BO27" s="8">
        <f t="shared" si="21"/>
        <v>0</v>
      </c>
      <c r="BP27" s="8">
        <f t="shared" si="22"/>
        <v>0</v>
      </c>
      <c r="BQ27" s="8"/>
      <c r="BR27" s="8" t="e">
        <f t="shared" si="23"/>
        <v>#NUM!</v>
      </c>
      <c r="BS27" s="8" t="e">
        <f t="shared" si="24"/>
        <v>#NUM!</v>
      </c>
      <c r="BT27" s="8" t="e">
        <f t="shared" si="25"/>
        <v>#NUM!</v>
      </c>
      <c r="BU27" s="8" t="e">
        <f t="shared" si="26"/>
        <v>#NUM!</v>
      </c>
      <c r="BV27" s="8" t="e">
        <f t="shared" si="27"/>
        <v>#NUM!</v>
      </c>
      <c r="BW27" s="8"/>
      <c r="BX27" s="1" t="str">
        <f>F27</f>
        <v/>
      </c>
      <c r="BY27" s="1" t="str">
        <f t="shared" si="29"/>
        <v/>
      </c>
      <c r="BZ27" s="1" t="str">
        <f t="shared" si="30"/>
        <v/>
      </c>
      <c r="CA27" s="1" t="str">
        <f t="shared" si="31"/>
        <v/>
      </c>
      <c r="CB27" s="1" t="str">
        <f t="shared" si="32"/>
        <v/>
      </c>
      <c r="CC27" s="1" t="str">
        <f t="shared" si="33"/>
        <v/>
      </c>
      <c r="CD27" s="1" t="str">
        <f t="shared" si="34"/>
        <v/>
      </c>
      <c r="CE27" s="1" t="str">
        <f t="shared" si="35"/>
        <v/>
      </c>
      <c r="CF27" s="1" t="str">
        <f t="shared" si="36"/>
        <v/>
      </c>
      <c r="DC27" s="203">
        <f>VLOOKUP(A27,'[2]2019'!$A$1:$AV$65536,48,FALSE)</f>
        <v>0</v>
      </c>
      <c r="DD27" s="203">
        <f>VLOOKUP(A27,'[2]2019'!$A$1:$AV$65536,46,FALSE)</f>
        <v>0</v>
      </c>
      <c r="DE27" s="203">
        <f>VLOOKUP(A27,'[2]2019'!$A$1:$AZ$65536,52,FALSE)</f>
        <v>0</v>
      </c>
      <c r="DF27" s="107">
        <f t="shared" si="38"/>
        <v>0</v>
      </c>
      <c r="DG27" s="107">
        <f t="shared" si="39"/>
        <v>0</v>
      </c>
      <c r="DH27" s="107">
        <f t="shared" si="40"/>
        <v>0</v>
      </c>
    </row>
    <row r="28" spans="1:118" ht="18" customHeight="1" x14ac:dyDescent="0.2">
      <c r="A28" s="52" t="s">
        <v>725</v>
      </c>
      <c r="B28" s="93" t="s">
        <v>718</v>
      </c>
      <c r="C28" s="94" t="s">
        <v>719</v>
      </c>
      <c r="D28" s="8"/>
      <c r="E28" s="8"/>
      <c r="F28" s="8" t="str">
        <f>IF(E28&lt;&gt; "",LOOKUP(E28,GPPoints!$A$2:$A$27,GPPoints!$B$2:$B$27),"")</f>
        <v/>
      </c>
      <c r="G28" s="114"/>
      <c r="H28" s="8"/>
      <c r="I28" s="8"/>
      <c r="J28" s="8" t="str">
        <f>IF(I28&lt;&gt; "",LOOKUP(I28,GPPoints!$A$2:$A$27,GPPoints!$B$2:$B$27),"")</f>
        <v/>
      </c>
      <c r="K28" s="114"/>
      <c r="L28" s="8"/>
      <c r="M28" s="8"/>
      <c r="N28" s="8" t="str">
        <f>IF(M28&lt;&gt; "",LOOKUP(M28,GPPoints!$A$2:$A$27,GPPoints!$B$2:$B$27),"")</f>
        <v/>
      </c>
      <c r="O28" s="114"/>
      <c r="P28" s="8"/>
      <c r="Q28" s="8"/>
      <c r="R28" s="8" t="str">
        <f>IF(Q28&lt;&gt; "",LOOKUP(Q28,GPPoints!$A$2:$A$27,GPPoints!$B$2:$B$27),"")</f>
        <v/>
      </c>
      <c r="S28" s="114"/>
      <c r="T28" s="8"/>
      <c r="U28" s="8"/>
      <c r="V28" s="8" t="str">
        <f>IF(U28&lt;&gt; "",LOOKUP(U28,GPPoints!$A$2:$A$27,GPPoints!$B$2:$B$27),"")</f>
        <v/>
      </c>
      <c r="W28" s="114"/>
      <c r="X28" s="8"/>
      <c r="Y28" s="8"/>
      <c r="Z28" s="8" t="str">
        <f>IF(Y28&lt;&gt; "",LOOKUP(Y28,GPPoints!$A$2:$A$27,GPPoints!$B$2:$B$27),"")</f>
        <v/>
      </c>
      <c r="AA28" s="114"/>
      <c r="AB28" s="8"/>
      <c r="AC28" s="8"/>
      <c r="AD28" s="8" t="str">
        <f>IF(AC28&lt;&gt; "",LOOKUP(AC28,GPPoints!$A$2:$A$27,GPPoints!$B$2:$B$27),"")</f>
        <v/>
      </c>
      <c r="AE28" s="114"/>
      <c r="AF28" s="8"/>
      <c r="AG28" s="8"/>
      <c r="AH28" s="8" t="str">
        <f>IF(AG28&lt;&gt; "",LOOKUP(AG28,GPPoints!$A$2:$A$27,GPPoints!$B$2:$B$27),"")</f>
        <v/>
      </c>
      <c r="AI28" s="114"/>
      <c r="AJ28" s="8"/>
      <c r="AK28" s="8"/>
      <c r="AL28" s="8" t="str">
        <f>IF(AK28&lt;&gt; "",LOOKUP(AK28,GPPoints!$A$2:$A$27,GPPoints!$B$2:$B$27),"")</f>
        <v/>
      </c>
      <c r="AM28" s="114"/>
      <c r="AO28" s="5">
        <f t="shared" si="42"/>
        <v>0</v>
      </c>
      <c r="AP28" s="5">
        <v>0</v>
      </c>
      <c r="AQ28" s="5">
        <v>0</v>
      </c>
      <c r="AR28" s="5">
        <f t="shared" si="1"/>
        <v>0</v>
      </c>
      <c r="AS28" s="5">
        <f t="shared" si="2"/>
        <v>0</v>
      </c>
      <c r="AT28" s="5">
        <f t="shared" si="3"/>
        <v>0</v>
      </c>
      <c r="AU28" s="5">
        <f t="shared" si="4"/>
        <v>0</v>
      </c>
      <c r="AV28" s="47">
        <f t="shared" si="5"/>
        <v>0</v>
      </c>
      <c r="AW28" s="47">
        <f t="shared" si="6"/>
        <v>0</v>
      </c>
      <c r="AX28" s="47">
        <f t="shared" si="37"/>
        <v>0</v>
      </c>
      <c r="AY28" s="8">
        <f t="shared" si="7"/>
        <v>0</v>
      </c>
      <c r="AZ28" s="67">
        <f t="shared" si="8"/>
        <v>0</v>
      </c>
      <c r="BA28" s="67"/>
      <c r="BB28" s="8">
        <f>LARGE($BH28:$BP28,1)</f>
        <v>0</v>
      </c>
      <c r="BC28" s="8">
        <f t="shared" si="10"/>
        <v>0</v>
      </c>
      <c r="BD28" s="8">
        <f t="shared" si="11"/>
        <v>0</v>
      </c>
      <c r="BE28" s="8">
        <f t="shared" si="12"/>
        <v>0</v>
      </c>
      <c r="BF28" s="8">
        <f t="shared" si="13"/>
        <v>0</v>
      </c>
      <c r="BG28" s="8"/>
      <c r="BH28" s="8">
        <f t="shared" si="14"/>
        <v>0</v>
      </c>
      <c r="BI28" s="8">
        <f t="shared" si="15"/>
        <v>0</v>
      </c>
      <c r="BJ28" s="8">
        <f t="shared" si="16"/>
        <v>0</v>
      </c>
      <c r="BK28" s="8">
        <f t="shared" si="17"/>
        <v>0</v>
      </c>
      <c r="BL28" s="8">
        <f t="shared" si="18"/>
        <v>0</v>
      </c>
      <c r="BM28" s="8">
        <f t="shared" si="19"/>
        <v>0</v>
      </c>
      <c r="BN28" s="8">
        <f t="shared" si="20"/>
        <v>0</v>
      </c>
      <c r="BO28" s="8">
        <f t="shared" si="21"/>
        <v>0</v>
      </c>
      <c r="BP28" s="8">
        <f t="shared" si="22"/>
        <v>0</v>
      </c>
      <c r="BQ28" s="8"/>
      <c r="BR28" s="8" t="e">
        <f t="shared" si="23"/>
        <v>#NUM!</v>
      </c>
      <c r="BS28" s="8" t="e">
        <f t="shared" si="24"/>
        <v>#NUM!</v>
      </c>
      <c r="BT28" s="8" t="e">
        <f t="shared" si="25"/>
        <v>#NUM!</v>
      </c>
      <c r="BU28" s="8" t="e">
        <f t="shared" si="26"/>
        <v>#NUM!</v>
      </c>
      <c r="BV28" s="8" t="e">
        <f t="shared" si="27"/>
        <v>#NUM!</v>
      </c>
      <c r="BW28" s="8"/>
      <c r="BX28" s="1" t="str">
        <f t="shared" si="28"/>
        <v/>
      </c>
      <c r="BY28" s="1" t="str">
        <f t="shared" si="29"/>
        <v/>
      </c>
      <c r="BZ28" s="1" t="str">
        <f t="shared" si="30"/>
        <v/>
      </c>
      <c r="CA28" s="1" t="str">
        <f>R28</f>
        <v/>
      </c>
      <c r="CB28" s="1" t="str">
        <f t="shared" si="32"/>
        <v/>
      </c>
      <c r="CC28" s="1" t="str">
        <f t="shared" si="33"/>
        <v/>
      </c>
      <c r="CD28" s="1" t="str">
        <f t="shared" si="34"/>
        <v/>
      </c>
      <c r="CE28" s="1" t="str">
        <f t="shared" si="35"/>
        <v/>
      </c>
      <c r="CF28" s="1" t="str">
        <f t="shared" si="36"/>
        <v/>
      </c>
      <c r="DC28" s="203">
        <f>VLOOKUP(A28,'[2]2019'!$A$1:$AV$65536,48,FALSE)</f>
        <v>0</v>
      </c>
      <c r="DD28" s="203">
        <f>VLOOKUP(A28,'[2]2019'!$A$1:$AV$65536,46,FALSE)</f>
        <v>0</v>
      </c>
      <c r="DE28" s="203">
        <f>VLOOKUP(A28,'[2]2019'!$A$1:$AZ$65536,52,FALSE)</f>
        <v>0</v>
      </c>
      <c r="DF28" s="107">
        <f t="shared" si="38"/>
        <v>0</v>
      </c>
      <c r="DG28" s="107">
        <f t="shared" si="39"/>
        <v>0</v>
      </c>
      <c r="DH28" s="107">
        <f t="shared" si="40"/>
        <v>0</v>
      </c>
    </row>
    <row r="29" spans="1:118" ht="18" customHeight="1" x14ac:dyDescent="0.2">
      <c r="A29" s="52" t="s">
        <v>319</v>
      </c>
      <c r="B29" s="52" t="s">
        <v>277</v>
      </c>
      <c r="C29" s="62" t="s">
        <v>278</v>
      </c>
      <c r="D29" s="8">
        <v>23</v>
      </c>
      <c r="E29" s="8"/>
      <c r="F29" s="8" t="str">
        <f>IF(E29&lt;&gt; "",LOOKUP(E29,GPPoints!$A$2:$A$27,GPPoints!$B$2:$B$27),"")</f>
        <v/>
      </c>
      <c r="G29" s="114">
        <v>1</v>
      </c>
      <c r="H29" s="8">
        <v>24</v>
      </c>
      <c r="I29" s="8"/>
      <c r="J29" s="8" t="str">
        <f>IF(I29&lt;&gt; "",LOOKUP(I29,GPPoints!$A$2:$A$27,GPPoints!$B$2:$B$27),"")</f>
        <v/>
      </c>
      <c r="K29" s="114"/>
      <c r="L29" s="8">
        <v>27</v>
      </c>
      <c r="M29" s="8"/>
      <c r="N29" s="8" t="str">
        <f>IF(M29&lt;&gt; "",LOOKUP(M29,GPPoints!$A$2:$A$27,GPPoints!$B$2:$B$27),"")</f>
        <v/>
      </c>
      <c r="O29" s="114"/>
      <c r="P29" s="8"/>
      <c r="Q29" s="8"/>
      <c r="R29" s="8" t="str">
        <f>IF(Q29&lt;&gt; "",LOOKUP(Q29,GPPoints!$A$2:$A$27,GPPoints!$B$2:$B$27),"")</f>
        <v/>
      </c>
      <c r="S29" s="114"/>
      <c r="T29" s="8"/>
      <c r="U29" s="8"/>
      <c r="V29" s="8" t="str">
        <f>IF(U29&lt;&gt; "",LOOKUP(U29,GPPoints!$A$2:$A$27,GPPoints!$B$2:$B$27),"")</f>
        <v/>
      </c>
      <c r="W29" s="114"/>
      <c r="X29" s="8"/>
      <c r="Y29" s="8"/>
      <c r="Z29" s="8" t="str">
        <f>IF(Y29&lt;&gt; "",LOOKUP(Y29,GPPoints!$A$2:$A$27,GPPoints!$B$2:$B$27),"")</f>
        <v/>
      </c>
      <c r="AA29" s="114"/>
      <c r="AB29" s="8"/>
      <c r="AC29" s="8"/>
      <c r="AD29" s="8" t="str">
        <f>IF(AC29&lt;&gt; "",LOOKUP(AC29,GPPoints!$A$2:$A$27,GPPoints!$B$2:$B$27),"")</f>
        <v/>
      </c>
      <c r="AE29" s="114"/>
      <c r="AF29" s="8"/>
      <c r="AG29" s="8"/>
      <c r="AH29" s="8" t="str">
        <f>IF(AG29&lt;&gt; "",LOOKUP(AG29,GPPoints!$A$2:$A$27,GPPoints!$B$2:$B$27),"")</f>
        <v/>
      </c>
      <c r="AI29" s="114"/>
      <c r="AJ29" s="8"/>
      <c r="AK29" s="8"/>
      <c r="AL29" s="8" t="str">
        <f>IF(AK29&lt;&gt; "",LOOKUP(AK29,GPPoints!$A$2:$A$27,GPPoints!$B$2:$B$27),"")</f>
        <v/>
      </c>
      <c r="AM29" s="114"/>
      <c r="AO29" s="5">
        <f t="shared" si="42"/>
        <v>1</v>
      </c>
      <c r="AP29" s="5">
        <v>0</v>
      </c>
      <c r="AQ29" s="5">
        <v>0</v>
      </c>
      <c r="AR29" s="5">
        <f t="shared" si="1"/>
        <v>3</v>
      </c>
      <c r="AS29" s="5">
        <f t="shared" si="2"/>
        <v>0</v>
      </c>
      <c r="AT29" s="5">
        <f t="shared" si="3"/>
        <v>0</v>
      </c>
      <c r="AU29" s="8">
        <f t="shared" si="4"/>
        <v>74</v>
      </c>
      <c r="AV29" s="67">
        <f t="shared" si="5"/>
        <v>24.666666666666668</v>
      </c>
      <c r="AW29" s="67">
        <f t="shared" si="6"/>
        <v>24.666666666666668</v>
      </c>
      <c r="AX29" s="67">
        <f t="shared" si="37"/>
        <v>0</v>
      </c>
      <c r="AY29" s="8">
        <f t="shared" si="7"/>
        <v>74</v>
      </c>
      <c r="AZ29" s="67">
        <f t="shared" si="8"/>
        <v>0</v>
      </c>
      <c r="BA29" s="67"/>
      <c r="BB29" s="8">
        <f>LARGE($BH29:$BP29,1)</f>
        <v>27</v>
      </c>
      <c r="BC29" s="8">
        <f t="shared" si="10"/>
        <v>24</v>
      </c>
      <c r="BD29" s="8">
        <f t="shared" si="11"/>
        <v>23</v>
      </c>
      <c r="BE29" s="8">
        <f t="shared" si="12"/>
        <v>0</v>
      </c>
      <c r="BF29" s="8">
        <f t="shared" si="13"/>
        <v>0</v>
      </c>
      <c r="BG29" s="8"/>
      <c r="BH29" s="8">
        <f t="shared" si="14"/>
        <v>23</v>
      </c>
      <c r="BI29" s="8">
        <f t="shared" si="15"/>
        <v>24</v>
      </c>
      <c r="BJ29" s="8">
        <f t="shared" si="16"/>
        <v>27</v>
      </c>
      <c r="BK29" s="8">
        <f t="shared" si="17"/>
        <v>0</v>
      </c>
      <c r="BL29" s="8">
        <f t="shared" si="18"/>
        <v>0</v>
      </c>
      <c r="BM29" s="8">
        <f t="shared" si="19"/>
        <v>0</v>
      </c>
      <c r="BN29" s="8">
        <f t="shared" si="20"/>
        <v>0</v>
      </c>
      <c r="BO29" s="8">
        <f t="shared" si="21"/>
        <v>0</v>
      </c>
      <c r="BP29" s="8">
        <f t="shared" si="22"/>
        <v>0</v>
      </c>
      <c r="BQ29" s="8"/>
      <c r="BR29" s="8" t="e">
        <f t="shared" si="23"/>
        <v>#NUM!</v>
      </c>
      <c r="BS29" s="8" t="e">
        <f t="shared" si="24"/>
        <v>#NUM!</v>
      </c>
      <c r="BT29" s="8" t="e">
        <f t="shared" si="25"/>
        <v>#NUM!</v>
      </c>
      <c r="BU29" s="8" t="e">
        <f t="shared" si="26"/>
        <v>#NUM!</v>
      </c>
      <c r="BV29" s="8" t="e">
        <f t="shared" si="27"/>
        <v>#NUM!</v>
      </c>
      <c r="BW29" s="8"/>
      <c r="BX29" s="1" t="str">
        <f t="shared" si="28"/>
        <v/>
      </c>
      <c r="BY29" s="1" t="str">
        <f t="shared" si="29"/>
        <v/>
      </c>
      <c r="BZ29" s="1" t="str">
        <f>N29</f>
        <v/>
      </c>
      <c r="CA29" s="1" t="str">
        <f t="shared" si="31"/>
        <v/>
      </c>
      <c r="CB29" s="1" t="str">
        <f t="shared" si="32"/>
        <v/>
      </c>
      <c r="CC29" s="1" t="str">
        <f t="shared" si="33"/>
        <v/>
      </c>
      <c r="CD29" s="1" t="str">
        <f t="shared" si="34"/>
        <v/>
      </c>
      <c r="CE29" s="1" t="str">
        <f t="shared" si="35"/>
        <v/>
      </c>
      <c r="CF29" s="1" t="str">
        <f t="shared" si="36"/>
        <v/>
      </c>
      <c r="CH29" t="e">
        <f>VLOOKUP(A29,#REF!,41,FALSE)</f>
        <v>#REF!</v>
      </c>
      <c r="CI29" t="e">
        <f>VLOOKUP(A29,#REF!,42,FALSE)</f>
        <v>#REF!</v>
      </c>
      <c r="CJ29" t="e">
        <f>VLOOKUP(A29,#REF!,43,FALSE)</f>
        <v>#REF!</v>
      </c>
      <c r="CK29" t="e">
        <f>VLOOKUP(A29,#REF!,44,FALSE)</f>
        <v>#REF!</v>
      </c>
      <c r="CL29" t="e">
        <f>VLOOKUP(A29,#REF!,45,FALSE)</f>
        <v>#REF!</v>
      </c>
      <c r="CM29" s="105" t="e">
        <f>VLOOKUP(A29,#REF!,46,FALSE)</f>
        <v>#REF!</v>
      </c>
      <c r="CN29" s="105" t="e">
        <f>VLOOKUP(A29,#REF!,47,FALSE)</f>
        <v>#REF!</v>
      </c>
      <c r="CO29" s="105" t="e">
        <f>VLOOKUP(A29,#REF!,48,FALSE)</f>
        <v>#REF!</v>
      </c>
      <c r="CP29" s="105" t="e">
        <f>VLOOKUP(A29,#REF!,49,FALSE)</f>
        <v>#REF!</v>
      </c>
      <c r="CQ29" s="105" t="e">
        <f>VLOOKUP(A29,#REF!,50,FALSE)</f>
        <v>#REF!</v>
      </c>
      <c r="CT29" s="106"/>
      <c r="CU29" s="106"/>
      <c r="CV29" s="106"/>
      <c r="CW29" s="106"/>
      <c r="CX29" s="106"/>
      <c r="CY29" s="106"/>
      <c r="CZ29" s="106"/>
      <c r="DA29" s="106"/>
      <c r="DB29" s="106"/>
      <c r="DC29" s="203">
        <f>VLOOKUP(A29,'[2]2019'!$A$1:$AV$65536,48,FALSE)</f>
        <v>23.875</v>
      </c>
      <c r="DD29" s="203">
        <f>VLOOKUP(A29,'[2]2019'!$A$1:$AZ$65536,51,FALSE)</f>
        <v>132</v>
      </c>
      <c r="DE29" s="203">
        <f>VLOOKUP(A29,'[2]2019'!$A$1:$AZ$65536,52,FALSE)</f>
        <v>23.875</v>
      </c>
      <c r="DF29" s="316">
        <f t="shared" si="38"/>
        <v>-23.875</v>
      </c>
      <c r="DG29" s="316">
        <f t="shared" si="39"/>
        <v>-58</v>
      </c>
      <c r="DH29" s="316">
        <f t="shared" si="40"/>
        <v>-23.875</v>
      </c>
      <c r="DL29" s="206">
        <f>+DF29/DC29</f>
        <v>-1</v>
      </c>
      <c r="DM29" s="206">
        <f>+DG29/DD29</f>
        <v>-0.43939393939393939</v>
      </c>
      <c r="DN29" s="206">
        <f>+DH29/DE29</f>
        <v>-1</v>
      </c>
    </row>
    <row r="30" spans="1:118" ht="18" customHeight="1" x14ac:dyDescent="0.2">
      <c r="A30" s="78" t="s">
        <v>842</v>
      </c>
      <c r="B30" s="93" t="s">
        <v>805</v>
      </c>
      <c r="C30" s="94" t="s">
        <v>806</v>
      </c>
      <c r="D30" s="8"/>
      <c r="E30" s="8"/>
      <c r="F30" s="8" t="str">
        <f>IF(E30&lt;&gt; "",LOOKUP(E30,GPPoints!$A$2:$A$27,GPPoints!$B$2:$B$27),"")</f>
        <v/>
      </c>
      <c r="G30" s="114"/>
      <c r="H30" s="8"/>
      <c r="I30" s="8"/>
      <c r="J30" s="8" t="str">
        <f>IF(I30&lt;&gt; "",LOOKUP(I30,GPPoints!$A$2:$A$27,GPPoints!$B$2:$B$27),"")</f>
        <v/>
      </c>
      <c r="K30" s="114"/>
      <c r="L30" s="8"/>
      <c r="M30" s="8"/>
      <c r="N30" s="8" t="str">
        <f>IF(M30&lt;&gt; "",LOOKUP(M30,GPPoints!$A$2:$A$27,GPPoints!$B$2:$B$27),"")</f>
        <v/>
      </c>
      <c r="O30" s="114"/>
      <c r="P30" s="8"/>
      <c r="Q30" s="8"/>
      <c r="R30" s="8" t="str">
        <f>IF(Q30&lt;&gt; "",LOOKUP(Q30,GPPoints!$A$2:$A$27,GPPoints!$B$2:$B$27),"")</f>
        <v/>
      </c>
      <c r="S30" s="114"/>
      <c r="T30" s="8"/>
      <c r="U30" s="8"/>
      <c r="V30" s="8" t="str">
        <f>IF(U30&lt;&gt; "",LOOKUP(U30,GPPoints!$A$2:$A$27,GPPoints!$B$2:$B$27),"")</f>
        <v/>
      </c>
      <c r="W30" s="114"/>
      <c r="X30" s="8"/>
      <c r="Y30" s="8"/>
      <c r="Z30" s="8" t="str">
        <f>IF(Y30&lt;&gt; "",LOOKUP(Y30,GPPoints!$A$2:$A$27,GPPoints!$B$2:$B$27),"")</f>
        <v/>
      </c>
      <c r="AA30" s="114"/>
      <c r="AB30" s="8"/>
      <c r="AC30" s="8"/>
      <c r="AD30" s="8" t="str">
        <f>IF(AC30&lt;&gt; "",LOOKUP(AC30,GPPoints!$A$2:$A$27,GPPoints!$B$2:$B$27),"")</f>
        <v/>
      </c>
      <c r="AE30" s="114"/>
      <c r="AF30" s="8"/>
      <c r="AG30" s="8"/>
      <c r="AH30" s="8" t="str">
        <f>IF(AG30&lt;&gt; "",LOOKUP(AG30,GPPoints!$A$2:$A$27,GPPoints!$B$2:$B$27),"")</f>
        <v/>
      </c>
      <c r="AI30" s="114"/>
      <c r="AJ30" s="8"/>
      <c r="AK30" s="8"/>
      <c r="AL30" s="8" t="str">
        <f>IF(AK30&lt;&gt; "",LOOKUP(AK30,GPPoints!$A$2:$A$27,GPPoints!$B$2:$B$27),"")</f>
        <v/>
      </c>
      <c r="AM30" s="114"/>
      <c r="AO30" s="5">
        <f t="shared" si="42"/>
        <v>0</v>
      </c>
      <c r="AP30" s="5">
        <v>0</v>
      </c>
      <c r="AQ30" s="5">
        <v>0</v>
      </c>
      <c r="AR30" s="5">
        <f t="shared" si="1"/>
        <v>0</v>
      </c>
      <c r="AS30" s="5">
        <f t="shared" si="2"/>
        <v>0</v>
      </c>
      <c r="AT30" s="5">
        <f t="shared" si="3"/>
        <v>0</v>
      </c>
      <c r="AU30" s="5">
        <f t="shared" si="4"/>
        <v>0</v>
      </c>
      <c r="AV30" s="47">
        <f t="shared" si="5"/>
        <v>0</v>
      </c>
      <c r="AW30" s="47">
        <f t="shared" si="6"/>
        <v>0</v>
      </c>
      <c r="AX30" s="47">
        <f t="shared" si="37"/>
        <v>0</v>
      </c>
      <c r="AY30" s="8">
        <f t="shared" si="7"/>
        <v>0</v>
      </c>
      <c r="AZ30" s="67">
        <f t="shared" si="8"/>
        <v>0</v>
      </c>
      <c r="BA30" s="67"/>
      <c r="BB30" s="8">
        <f t="shared" si="9"/>
        <v>0</v>
      </c>
      <c r="BC30" s="8">
        <f t="shared" si="10"/>
        <v>0</v>
      </c>
      <c r="BD30" s="8">
        <f t="shared" si="11"/>
        <v>0</v>
      </c>
      <c r="BE30" s="8">
        <f t="shared" si="12"/>
        <v>0</v>
      </c>
      <c r="BF30" s="8">
        <f t="shared" si="13"/>
        <v>0</v>
      </c>
      <c r="BG30" s="8"/>
      <c r="BH30" s="8">
        <f t="shared" si="14"/>
        <v>0</v>
      </c>
      <c r="BI30" s="8">
        <f t="shared" si="15"/>
        <v>0</v>
      </c>
      <c r="BJ30" s="8">
        <f t="shared" si="16"/>
        <v>0</v>
      </c>
      <c r="BK30" s="8">
        <f t="shared" si="17"/>
        <v>0</v>
      </c>
      <c r="BL30" s="8">
        <f t="shared" si="18"/>
        <v>0</v>
      </c>
      <c r="BM30" s="8">
        <f t="shared" si="19"/>
        <v>0</v>
      </c>
      <c r="BN30" s="8">
        <f t="shared" si="20"/>
        <v>0</v>
      </c>
      <c r="BO30" s="8">
        <f t="shared" si="21"/>
        <v>0</v>
      </c>
      <c r="BP30" s="8">
        <f t="shared" si="22"/>
        <v>0</v>
      </c>
      <c r="BQ30" s="8"/>
      <c r="BR30" s="8" t="e">
        <f t="shared" si="23"/>
        <v>#NUM!</v>
      </c>
      <c r="BS30" s="8" t="e">
        <f t="shared" si="24"/>
        <v>#NUM!</v>
      </c>
      <c r="BT30" s="8" t="e">
        <f t="shared" si="25"/>
        <v>#NUM!</v>
      </c>
      <c r="BU30" s="8" t="e">
        <f t="shared" si="26"/>
        <v>#NUM!</v>
      </c>
      <c r="BV30" s="8" t="e">
        <f t="shared" si="27"/>
        <v>#NUM!</v>
      </c>
      <c r="BW30" s="8"/>
      <c r="BX30" s="1" t="str">
        <f t="shared" si="28"/>
        <v/>
      </c>
      <c r="BY30" s="1" t="str">
        <f t="shared" si="29"/>
        <v/>
      </c>
      <c r="BZ30" s="1" t="str">
        <f t="shared" si="30"/>
        <v/>
      </c>
      <c r="CA30" s="1" t="str">
        <f t="shared" si="31"/>
        <v/>
      </c>
      <c r="CB30" s="1" t="str">
        <f t="shared" si="32"/>
        <v/>
      </c>
      <c r="CC30" s="1" t="str">
        <f t="shared" si="33"/>
        <v/>
      </c>
      <c r="CD30" s="1" t="str">
        <f t="shared" si="34"/>
        <v/>
      </c>
      <c r="CE30" s="1" t="str">
        <f t="shared" si="35"/>
        <v/>
      </c>
      <c r="CF30" s="1" t="str">
        <f t="shared" si="36"/>
        <v/>
      </c>
      <c r="DC30" s="203">
        <f>VLOOKUP(A30,'[2]2019'!$A$1:$AV$65536,48,FALSE)</f>
        <v>0</v>
      </c>
      <c r="DD30" s="203">
        <f>VLOOKUP(A30,'[2]2019'!$A$1:$AV$65536,46,FALSE)</f>
        <v>0</v>
      </c>
      <c r="DE30" s="203">
        <f>VLOOKUP(A30,'[2]2019'!$A$1:$AZ$65536,52,FALSE)</f>
        <v>0</v>
      </c>
      <c r="DF30" s="107">
        <f t="shared" si="38"/>
        <v>0</v>
      </c>
      <c r="DG30" s="107">
        <f t="shared" si="39"/>
        <v>0</v>
      </c>
      <c r="DH30" s="107">
        <f t="shared" si="40"/>
        <v>0</v>
      </c>
    </row>
    <row r="31" spans="1:118" ht="18" customHeight="1" x14ac:dyDescent="0.2">
      <c r="A31" s="52" t="s">
        <v>763</v>
      </c>
      <c r="B31" s="93" t="s">
        <v>730</v>
      </c>
      <c r="C31" s="94" t="s">
        <v>731</v>
      </c>
      <c r="D31" s="8"/>
      <c r="E31" s="8"/>
      <c r="F31" s="8" t="str">
        <f>IF(E31&lt;&gt; "",LOOKUP(E31,GPPoints!$A$2:$A$27,GPPoints!$B$2:$B$27),"")</f>
        <v/>
      </c>
      <c r="G31" s="114"/>
      <c r="H31" s="8"/>
      <c r="I31" s="8"/>
      <c r="J31" s="8" t="str">
        <f>IF(I31&lt;&gt; "",LOOKUP(I31,GPPoints!$A$2:$A$27,GPPoints!$B$2:$B$27),"")</f>
        <v/>
      </c>
      <c r="K31" s="114"/>
      <c r="L31" s="8"/>
      <c r="M31" s="8"/>
      <c r="N31" s="8" t="str">
        <f>IF(M31&lt;&gt; "",LOOKUP(M31,GPPoints!$A$2:$A$27,GPPoints!$B$2:$B$27),"")</f>
        <v/>
      </c>
      <c r="O31" s="114"/>
      <c r="P31" s="8"/>
      <c r="Q31" s="8"/>
      <c r="R31" s="8" t="str">
        <f>IF(Q31&lt;&gt; "",LOOKUP(Q31,GPPoints!$A$2:$A$27,GPPoints!$B$2:$B$27),"")</f>
        <v/>
      </c>
      <c r="S31" s="114"/>
      <c r="T31" s="8"/>
      <c r="U31" s="8"/>
      <c r="V31" s="8" t="str">
        <f>IF(U31&lt;&gt; "",LOOKUP(U31,GPPoints!$A$2:$A$27,GPPoints!$B$2:$B$27),"")</f>
        <v/>
      </c>
      <c r="W31" s="114"/>
      <c r="X31" s="8"/>
      <c r="Y31" s="8"/>
      <c r="Z31" s="8" t="str">
        <f>IF(Y31&lt;&gt; "",LOOKUP(Y31,GPPoints!$A$2:$A$27,GPPoints!$B$2:$B$27),"")</f>
        <v/>
      </c>
      <c r="AA31" s="114"/>
      <c r="AB31" s="8"/>
      <c r="AC31" s="8"/>
      <c r="AD31" s="8" t="str">
        <f>IF(AC31&lt;&gt; "",LOOKUP(AC31,GPPoints!$A$2:$A$27,GPPoints!$B$2:$B$27),"")</f>
        <v/>
      </c>
      <c r="AE31" s="114"/>
      <c r="AF31" s="8"/>
      <c r="AG31" s="8"/>
      <c r="AH31" s="8" t="str">
        <f>IF(AG31&lt;&gt; "",LOOKUP(AG31,GPPoints!$A$2:$A$27,GPPoints!$B$2:$B$27),"")</f>
        <v/>
      </c>
      <c r="AI31" s="114"/>
      <c r="AJ31" s="8"/>
      <c r="AK31" s="8"/>
      <c r="AL31" s="8" t="str">
        <f>IF(AK31&lt;&gt; "",LOOKUP(AK31,GPPoints!$A$2:$A$27,GPPoints!$B$2:$B$27),"")</f>
        <v/>
      </c>
      <c r="AM31" s="114"/>
      <c r="AO31" s="5">
        <f t="shared" si="42"/>
        <v>0</v>
      </c>
      <c r="AP31" s="5">
        <v>0</v>
      </c>
      <c r="AQ31" s="5">
        <v>0</v>
      </c>
      <c r="AR31" s="5">
        <f t="shared" si="1"/>
        <v>0</v>
      </c>
      <c r="AS31" s="5">
        <f t="shared" si="2"/>
        <v>0</v>
      </c>
      <c r="AT31" s="5">
        <f t="shared" si="3"/>
        <v>0</v>
      </c>
      <c r="AU31" s="5">
        <f t="shared" si="4"/>
        <v>0</v>
      </c>
      <c r="AV31" s="47">
        <f t="shared" si="5"/>
        <v>0</v>
      </c>
      <c r="AW31" s="47">
        <f t="shared" si="6"/>
        <v>0</v>
      </c>
      <c r="AX31" s="47">
        <f>IF($AR31&gt;4,$AU31/$AR31,0)</f>
        <v>0</v>
      </c>
      <c r="AY31" s="8">
        <f t="shared" si="7"/>
        <v>0</v>
      </c>
      <c r="AZ31" s="67">
        <f t="shared" si="8"/>
        <v>0</v>
      </c>
      <c r="BA31" s="67"/>
      <c r="BB31" s="8">
        <f t="shared" si="9"/>
        <v>0</v>
      </c>
      <c r="BC31" s="8">
        <f t="shared" si="10"/>
        <v>0</v>
      </c>
      <c r="BD31" s="8">
        <f t="shared" si="11"/>
        <v>0</v>
      </c>
      <c r="BE31" s="8">
        <f t="shared" si="12"/>
        <v>0</v>
      </c>
      <c r="BF31" s="8">
        <f t="shared" si="13"/>
        <v>0</v>
      </c>
      <c r="BG31" s="8"/>
      <c r="BH31" s="8">
        <f t="shared" si="14"/>
        <v>0</v>
      </c>
      <c r="BI31" s="8">
        <f t="shared" si="15"/>
        <v>0</v>
      </c>
      <c r="BJ31" s="8">
        <f t="shared" si="16"/>
        <v>0</v>
      </c>
      <c r="BK31" s="8">
        <f t="shared" si="17"/>
        <v>0</v>
      </c>
      <c r="BL31" s="8">
        <f t="shared" si="18"/>
        <v>0</v>
      </c>
      <c r="BM31" s="8">
        <f t="shared" si="19"/>
        <v>0</v>
      </c>
      <c r="BN31" s="8">
        <f t="shared" si="20"/>
        <v>0</v>
      </c>
      <c r="BO31" s="8">
        <f t="shared" si="21"/>
        <v>0</v>
      </c>
      <c r="BP31" s="8">
        <f t="shared" si="22"/>
        <v>0</v>
      </c>
      <c r="BQ31" s="8"/>
      <c r="BR31" s="8" t="e">
        <f t="shared" si="23"/>
        <v>#NUM!</v>
      </c>
      <c r="BS31" s="8" t="e">
        <f t="shared" si="24"/>
        <v>#NUM!</v>
      </c>
      <c r="BT31" s="8" t="e">
        <f t="shared" si="25"/>
        <v>#NUM!</v>
      </c>
      <c r="BU31" s="8" t="e">
        <f t="shared" si="26"/>
        <v>#NUM!</v>
      </c>
      <c r="BV31" s="8" t="e">
        <f t="shared" si="27"/>
        <v>#NUM!</v>
      </c>
      <c r="BW31" s="8"/>
      <c r="BX31" s="1" t="str">
        <f t="shared" si="28"/>
        <v/>
      </c>
      <c r="BY31" s="1" t="str">
        <f t="shared" si="29"/>
        <v/>
      </c>
      <c r="BZ31" s="1" t="str">
        <f t="shared" si="30"/>
        <v/>
      </c>
      <c r="CA31" s="1" t="str">
        <f t="shared" si="31"/>
        <v/>
      </c>
      <c r="CB31" s="1" t="str">
        <f t="shared" si="32"/>
        <v/>
      </c>
      <c r="CC31" s="1" t="str">
        <f t="shared" si="33"/>
        <v/>
      </c>
      <c r="CD31" s="1" t="str">
        <f t="shared" si="34"/>
        <v/>
      </c>
      <c r="CE31" s="1" t="str">
        <f t="shared" si="35"/>
        <v/>
      </c>
      <c r="CF31" s="1" t="str">
        <f t="shared" si="36"/>
        <v/>
      </c>
      <c r="DC31" s="203">
        <f>VLOOKUP(A31,'[2]2019'!$A$1:$AV$65536,48,FALSE)</f>
        <v>0</v>
      </c>
      <c r="DD31" s="203">
        <f>VLOOKUP(A31,'[2]2019'!$A$1:$AV$65536,46,FALSE)</f>
        <v>0</v>
      </c>
      <c r="DE31" s="203">
        <f>VLOOKUP(A31,'[2]2019'!$A$1:$AZ$65536,52,FALSE)</f>
        <v>0</v>
      </c>
      <c r="DF31" s="107">
        <f t="shared" si="38"/>
        <v>0</v>
      </c>
      <c r="DG31" s="107">
        <f t="shared" si="39"/>
        <v>0</v>
      </c>
      <c r="DH31" s="107">
        <f t="shared" si="40"/>
        <v>0</v>
      </c>
    </row>
    <row r="32" spans="1:118" ht="18" customHeight="1" x14ac:dyDescent="0.2">
      <c r="A32" s="52" t="s">
        <v>610</v>
      </c>
      <c r="B32" s="93" t="s">
        <v>367</v>
      </c>
      <c r="C32" s="94" t="s">
        <v>147</v>
      </c>
      <c r="D32" s="8"/>
      <c r="E32" s="8"/>
      <c r="F32" s="8" t="str">
        <f>IF(E32&lt;&gt; "",LOOKUP(E32,GPPoints!$A$2:$A$27,GPPoints!$B$2:$B$27),"")</f>
        <v/>
      </c>
      <c r="G32" s="114"/>
      <c r="H32" s="8"/>
      <c r="I32" s="8"/>
      <c r="J32" s="8" t="str">
        <f>IF(I32&lt;&gt; "",LOOKUP(I32,GPPoints!$A$2:$A$27,GPPoints!$B$2:$B$27),"")</f>
        <v/>
      </c>
      <c r="K32" s="114"/>
      <c r="L32" s="8"/>
      <c r="M32" s="8"/>
      <c r="N32" s="8" t="str">
        <f>IF(M32&lt;&gt; "",LOOKUP(M32,GPPoints!$A$2:$A$27,GPPoints!$B$2:$B$27),"")</f>
        <v/>
      </c>
      <c r="O32" s="114"/>
      <c r="P32" s="8"/>
      <c r="Q32" s="8"/>
      <c r="R32" s="8" t="str">
        <f>IF(Q32&lt;&gt; "",LOOKUP(Q32,GPPoints!$A$2:$A$27,GPPoints!$B$2:$B$27),"")</f>
        <v/>
      </c>
      <c r="S32" s="114"/>
      <c r="T32" s="8"/>
      <c r="U32" s="8"/>
      <c r="V32" s="8" t="str">
        <f>IF(U32&lt;&gt; "",LOOKUP(U32,GPPoints!$A$2:$A$27,GPPoints!$B$2:$B$27),"")</f>
        <v/>
      </c>
      <c r="W32" s="114"/>
      <c r="X32" s="8"/>
      <c r="Y32" s="8"/>
      <c r="Z32" s="8" t="str">
        <f>IF(Y32&lt;&gt; "",LOOKUP(Y32,GPPoints!$A$2:$A$27,GPPoints!$B$2:$B$27),"")</f>
        <v/>
      </c>
      <c r="AA32" s="114"/>
      <c r="AB32" s="8"/>
      <c r="AC32" s="8"/>
      <c r="AD32" s="8" t="str">
        <f>IF(AC32&lt;&gt; "",LOOKUP(AC32,GPPoints!$A$2:$A$27,GPPoints!$B$2:$B$27),"")</f>
        <v/>
      </c>
      <c r="AE32" s="114"/>
      <c r="AF32" s="8"/>
      <c r="AG32" s="8"/>
      <c r="AH32" s="8" t="str">
        <f>IF(AG32&lt;&gt; "",LOOKUP(AG32,GPPoints!$A$2:$A$27,GPPoints!$B$2:$B$27),"")</f>
        <v/>
      </c>
      <c r="AI32" s="114"/>
      <c r="AJ32" s="8"/>
      <c r="AK32" s="8"/>
      <c r="AL32" s="8" t="str">
        <f>IF(AK32&lt;&gt; "",LOOKUP(AK32,GPPoints!$A$2:$A$27,GPPoints!$B$2:$B$27),"")</f>
        <v/>
      </c>
      <c r="AM32" s="114"/>
      <c r="AO32" s="5">
        <f t="shared" si="42"/>
        <v>0</v>
      </c>
      <c r="AP32" s="5">
        <v>0</v>
      </c>
      <c r="AQ32" s="5">
        <v>0</v>
      </c>
      <c r="AR32" s="5">
        <f t="shared" si="1"/>
        <v>0</v>
      </c>
      <c r="AS32" s="5">
        <f t="shared" si="2"/>
        <v>0</v>
      </c>
      <c r="AT32" s="5">
        <f t="shared" si="3"/>
        <v>0</v>
      </c>
      <c r="AU32" s="5">
        <f t="shared" si="4"/>
        <v>0</v>
      </c>
      <c r="AV32" s="47">
        <f t="shared" si="5"/>
        <v>0</v>
      </c>
      <c r="AW32" s="47">
        <f t="shared" si="6"/>
        <v>0</v>
      </c>
      <c r="AX32" s="47">
        <f>IF($AR32&gt;4,$AU32/$AR32,0)</f>
        <v>0</v>
      </c>
      <c r="AY32" s="8">
        <f t="shared" si="7"/>
        <v>0</v>
      </c>
      <c r="AZ32" s="67">
        <f t="shared" si="8"/>
        <v>0</v>
      </c>
      <c r="BA32" s="67"/>
      <c r="BB32" s="8">
        <f>LARGE($BH32:$BP32,1)</f>
        <v>0</v>
      </c>
      <c r="BC32" s="8">
        <f t="shared" si="10"/>
        <v>0</v>
      </c>
      <c r="BD32" s="8">
        <f t="shared" si="11"/>
        <v>0</v>
      </c>
      <c r="BE32" s="8">
        <f t="shared" si="12"/>
        <v>0</v>
      </c>
      <c r="BF32" s="8">
        <f t="shared" si="13"/>
        <v>0</v>
      </c>
      <c r="BG32" s="8"/>
      <c r="BH32" s="8">
        <f t="shared" si="14"/>
        <v>0</v>
      </c>
      <c r="BI32" s="8">
        <f t="shared" si="15"/>
        <v>0</v>
      </c>
      <c r="BJ32" s="8">
        <f t="shared" si="16"/>
        <v>0</v>
      </c>
      <c r="BK32" s="8">
        <f t="shared" si="17"/>
        <v>0</v>
      </c>
      <c r="BL32" s="8">
        <f t="shared" si="18"/>
        <v>0</v>
      </c>
      <c r="BM32" s="8">
        <f t="shared" si="19"/>
        <v>0</v>
      </c>
      <c r="BN32" s="8">
        <f t="shared" si="20"/>
        <v>0</v>
      </c>
      <c r="BO32" s="8">
        <f t="shared" si="21"/>
        <v>0</v>
      </c>
      <c r="BP32" s="8">
        <f t="shared" si="22"/>
        <v>0</v>
      </c>
      <c r="BQ32" s="8"/>
      <c r="BR32" s="8" t="e">
        <f t="shared" si="23"/>
        <v>#NUM!</v>
      </c>
      <c r="BS32" s="8" t="e">
        <f t="shared" si="24"/>
        <v>#NUM!</v>
      </c>
      <c r="BT32" s="8" t="e">
        <f t="shared" si="25"/>
        <v>#NUM!</v>
      </c>
      <c r="BU32" s="8" t="e">
        <f t="shared" si="26"/>
        <v>#NUM!</v>
      </c>
      <c r="BV32" s="8" t="e">
        <f t="shared" si="27"/>
        <v>#NUM!</v>
      </c>
      <c r="BW32" s="8"/>
      <c r="BX32" s="1" t="str">
        <f t="shared" si="28"/>
        <v/>
      </c>
      <c r="BY32" s="1" t="str">
        <f t="shared" si="29"/>
        <v/>
      </c>
      <c r="BZ32" s="1" t="str">
        <f t="shared" si="30"/>
        <v/>
      </c>
      <c r="CA32" s="1" t="str">
        <f t="shared" si="31"/>
        <v/>
      </c>
      <c r="CB32" s="1" t="str">
        <f t="shared" si="32"/>
        <v/>
      </c>
      <c r="CC32" s="1" t="str">
        <f t="shared" si="33"/>
        <v/>
      </c>
      <c r="CD32" s="1" t="str">
        <f t="shared" si="34"/>
        <v/>
      </c>
      <c r="CE32" s="1" t="str">
        <f t="shared" si="35"/>
        <v/>
      </c>
      <c r="CF32" s="1" t="str">
        <f t="shared" si="36"/>
        <v/>
      </c>
      <c r="DC32" s="203">
        <f>VLOOKUP(A32,'[2]2019'!$A$1:$AV$65536,48,FALSE)</f>
        <v>0</v>
      </c>
      <c r="DD32" s="203">
        <f>VLOOKUP(A32,'[2]2019'!$A$1:$AV$65536,46,FALSE)</f>
        <v>0</v>
      </c>
      <c r="DE32" s="203">
        <f>VLOOKUP(A32,'[2]2019'!$A$1:$AZ$65536,52,FALSE)</f>
        <v>0</v>
      </c>
      <c r="DF32" s="107">
        <f t="shared" si="38"/>
        <v>0</v>
      </c>
      <c r="DG32" s="107">
        <f t="shared" si="39"/>
        <v>0</v>
      </c>
      <c r="DH32" s="107">
        <f t="shared" si="40"/>
        <v>0</v>
      </c>
    </row>
    <row r="33" spans="1:118" ht="18" customHeight="1" x14ac:dyDescent="0.2">
      <c r="A33" s="52" t="s">
        <v>903</v>
      </c>
      <c r="B33" s="52" t="s">
        <v>329</v>
      </c>
      <c r="C33" s="62" t="s">
        <v>37</v>
      </c>
      <c r="D33" s="8"/>
      <c r="E33" s="8"/>
      <c r="F33" s="8" t="str">
        <f>IF(E33&lt;&gt; "",LOOKUP(E33,GPPoints!$A$2:$A$27,GPPoints!$B$2:$B$27),"")</f>
        <v/>
      </c>
      <c r="G33" s="114"/>
      <c r="H33" s="8">
        <v>35</v>
      </c>
      <c r="I33" s="8">
        <v>5</v>
      </c>
      <c r="J33" s="8">
        <f>IF(I33&lt;&gt; "",LOOKUP(I33,GPPoints!$A$2:$A$27,GPPoints!$B$2:$B$27),"")</f>
        <v>11</v>
      </c>
      <c r="K33" s="114">
        <v>1</v>
      </c>
      <c r="L33" s="8">
        <v>26</v>
      </c>
      <c r="M33" s="8"/>
      <c r="N33" s="8" t="str">
        <f>IF(M33&lt;&gt; "",LOOKUP(M33,GPPoints!$A$2:$A$27,GPPoints!$B$2:$B$27),"")</f>
        <v/>
      </c>
      <c r="O33" s="114"/>
      <c r="P33" s="8"/>
      <c r="Q33" s="8"/>
      <c r="R33" s="8" t="str">
        <f>IF(Q33&lt;&gt; "",LOOKUP(Q33,GPPoints!$A$2:$A$27,GPPoints!$B$2:$B$27),"")</f>
        <v/>
      </c>
      <c r="S33" s="114"/>
      <c r="T33" s="8"/>
      <c r="U33" s="8"/>
      <c r="V33" s="8" t="str">
        <f>IF(U33&lt;&gt; "",LOOKUP(U33,GPPoints!$A$2:$A$27,GPPoints!$B$2:$B$27),"")</f>
        <v/>
      </c>
      <c r="W33" s="114"/>
      <c r="X33" s="8"/>
      <c r="Y33" s="8"/>
      <c r="Z33" s="8" t="str">
        <f>IF(Y33&lt;&gt; "",LOOKUP(Y33,GPPoints!$A$2:$A$27,GPPoints!$B$2:$B$27),"")</f>
        <v/>
      </c>
      <c r="AA33" s="114"/>
      <c r="AB33" s="8"/>
      <c r="AC33" s="8"/>
      <c r="AD33" s="8" t="str">
        <f>IF(AC33&lt;&gt; "",LOOKUP(AC33,GPPoints!$A$2:$A$27,GPPoints!$B$2:$B$27),"")</f>
        <v/>
      </c>
      <c r="AE33" s="114"/>
      <c r="AF33" s="8"/>
      <c r="AG33" s="8"/>
      <c r="AH33" s="8" t="str">
        <f>IF(AG33&lt;&gt; "",LOOKUP(AG33,GPPoints!$A$2:$A$27,GPPoints!$B$2:$B$27),"")</f>
        <v/>
      </c>
      <c r="AI33" s="114"/>
      <c r="AJ33" s="8"/>
      <c r="AK33" s="8"/>
      <c r="AL33" s="8" t="str">
        <f>IF(AK33&lt;&gt; "",LOOKUP(AK33,GPPoints!$A$2:$A$27,GPPoints!$B$2:$B$27),"")</f>
        <v/>
      </c>
      <c r="AM33" s="114"/>
      <c r="AO33" s="5">
        <f>+G33+K33+O33+S33+W33+AA33+AE33+AI33+AM33</f>
        <v>1</v>
      </c>
      <c r="AP33" s="5">
        <v>0</v>
      </c>
      <c r="AQ33" s="5">
        <v>0</v>
      </c>
      <c r="AR33" s="5">
        <f>COUNT(D33,H33,L33,P33,T33,X33,AB33,AF33,AJ33)</f>
        <v>2</v>
      </c>
      <c r="AS33" s="5">
        <f t="shared" si="2"/>
        <v>11</v>
      </c>
      <c r="AT33" s="5">
        <f t="shared" si="3"/>
        <v>11</v>
      </c>
      <c r="AU33" s="5">
        <f>SUM(D33,H33,L33,P33,T33,X33,AB33,AF33,AJ33)</f>
        <v>61</v>
      </c>
      <c r="AV33" s="47">
        <f t="shared" si="5"/>
        <v>30.5</v>
      </c>
      <c r="AW33" s="47">
        <f t="shared" si="6"/>
        <v>0</v>
      </c>
      <c r="AX33" s="47">
        <f>IF($AR33&gt;4,$AU33/$AR33,0)</f>
        <v>0</v>
      </c>
      <c r="AY33" s="8">
        <f t="shared" si="7"/>
        <v>61</v>
      </c>
      <c r="AZ33" s="67">
        <f t="shared" si="8"/>
        <v>0</v>
      </c>
      <c r="BA33" s="67"/>
      <c r="BB33" s="8">
        <f>LARGE($BH33:$BP33,1)</f>
        <v>35</v>
      </c>
      <c r="BC33" s="8">
        <f t="shared" si="10"/>
        <v>26</v>
      </c>
      <c r="BD33" s="8">
        <f t="shared" si="11"/>
        <v>0</v>
      </c>
      <c r="BE33" s="8">
        <f t="shared" si="12"/>
        <v>0</v>
      </c>
      <c r="BF33" s="8">
        <f t="shared" si="13"/>
        <v>0</v>
      </c>
      <c r="BG33" s="8"/>
      <c r="BH33" s="8">
        <f>D33</f>
        <v>0</v>
      </c>
      <c r="BI33" s="8">
        <f>H33</f>
        <v>35</v>
      </c>
      <c r="BJ33" s="8">
        <f>L33</f>
        <v>26</v>
      </c>
      <c r="BK33" s="8">
        <f>P33</f>
        <v>0</v>
      </c>
      <c r="BL33" s="8">
        <f>T33</f>
        <v>0</v>
      </c>
      <c r="BM33" s="8">
        <f>X33</f>
        <v>0</v>
      </c>
      <c r="BN33" s="8">
        <f>AB33</f>
        <v>0</v>
      </c>
      <c r="BO33" s="8">
        <f>AF33</f>
        <v>0</v>
      </c>
      <c r="BP33" s="8">
        <f>AJ33</f>
        <v>0</v>
      </c>
      <c r="BQ33" s="8"/>
      <c r="BR33" s="8">
        <f t="shared" si="23"/>
        <v>11</v>
      </c>
      <c r="BS33" s="8" t="e">
        <f t="shared" si="24"/>
        <v>#NUM!</v>
      </c>
      <c r="BT33" s="8" t="e">
        <f t="shared" si="25"/>
        <v>#NUM!</v>
      </c>
      <c r="BU33" s="8" t="e">
        <f t="shared" si="26"/>
        <v>#NUM!</v>
      </c>
      <c r="BV33" s="8" t="e">
        <f t="shared" si="27"/>
        <v>#NUM!</v>
      </c>
      <c r="BW33" s="8"/>
      <c r="BX33" s="1" t="str">
        <f>F33</f>
        <v/>
      </c>
      <c r="BY33" s="1">
        <f>J33</f>
        <v>11</v>
      </c>
      <c r="BZ33" s="1" t="str">
        <f>N33</f>
        <v/>
      </c>
      <c r="CA33" s="1" t="str">
        <f>R33</f>
        <v/>
      </c>
      <c r="CB33" s="1" t="str">
        <f>V33</f>
        <v/>
      </c>
      <c r="CC33" s="1" t="str">
        <f>Z33</f>
        <v/>
      </c>
      <c r="CD33" s="1" t="str">
        <f>AD33</f>
        <v/>
      </c>
      <c r="CE33" s="1" t="str">
        <f>AH33</f>
        <v/>
      </c>
      <c r="CF33" s="1" t="str">
        <f>AL33</f>
        <v/>
      </c>
      <c r="DC33" s="203"/>
      <c r="DD33" s="203">
        <f>VLOOKUP(A33,'[2]2019'!$A$1:$AV$65536,46,FALSE)</f>
        <v>0</v>
      </c>
      <c r="DE33" s="203">
        <f>VLOOKUP(A33,'[2]2019'!$A$1:$AZ$65536,52,FALSE)</f>
        <v>0</v>
      </c>
      <c r="DF33" s="107">
        <f t="shared" si="38"/>
        <v>0</v>
      </c>
      <c r="DG33" s="107">
        <f t="shared" si="39"/>
        <v>61</v>
      </c>
      <c r="DH33" s="107">
        <f t="shared" si="40"/>
        <v>0</v>
      </c>
    </row>
    <row r="34" spans="1:118" ht="18" customHeight="1" x14ac:dyDescent="0.2">
      <c r="A34" s="52" t="s">
        <v>339</v>
      </c>
      <c r="B34" s="52" t="s">
        <v>329</v>
      </c>
      <c r="C34" s="62" t="s">
        <v>15</v>
      </c>
      <c r="D34" s="8"/>
      <c r="E34" s="8"/>
      <c r="F34" s="8" t="str">
        <f>IF(E34&lt;&gt; "",LOOKUP(E34,GPPoints!$A$2:$A$27,GPPoints!$B$2:$B$27),"")</f>
        <v/>
      </c>
      <c r="G34" s="114"/>
      <c r="H34" s="8"/>
      <c r="I34" s="8"/>
      <c r="J34" s="8" t="str">
        <f>IF(I34&lt;&gt; "",LOOKUP(I34,GPPoints!$A$2:$A$27,GPPoints!$B$2:$B$27),"")</f>
        <v/>
      </c>
      <c r="K34" s="114"/>
      <c r="L34" s="8"/>
      <c r="M34" s="8"/>
      <c r="N34" s="8" t="str">
        <f>IF(M34&lt;&gt; "",LOOKUP(M34,GPPoints!$A$2:$A$27,GPPoints!$B$2:$B$27),"")</f>
        <v/>
      </c>
      <c r="O34" s="114"/>
      <c r="P34" s="8"/>
      <c r="Q34" s="8"/>
      <c r="R34" s="8" t="str">
        <f>IF(Q34&lt;&gt; "",LOOKUP(Q34,GPPoints!$A$2:$A$27,GPPoints!$B$2:$B$27),"")</f>
        <v/>
      </c>
      <c r="S34" s="114"/>
      <c r="T34" s="8"/>
      <c r="U34" s="8"/>
      <c r="V34" s="8" t="str">
        <f>IF(U34&lt;&gt; "",LOOKUP(U34,GPPoints!$A$2:$A$27,GPPoints!$B$2:$B$27),"")</f>
        <v/>
      </c>
      <c r="W34" s="114"/>
      <c r="X34" s="8"/>
      <c r="Y34" s="8"/>
      <c r="Z34" s="8" t="str">
        <f>IF(Y34&lt;&gt; "",LOOKUP(Y34,GPPoints!$A$2:$A$27,GPPoints!$B$2:$B$27),"")</f>
        <v/>
      </c>
      <c r="AA34" s="114"/>
      <c r="AB34" s="8"/>
      <c r="AC34" s="8"/>
      <c r="AD34" s="8" t="str">
        <f>IF(AC34&lt;&gt; "",LOOKUP(AC34,GPPoints!$A$2:$A$27,GPPoints!$B$2:$B$27),"")</f>
        <v/>
      </c>
      <c r="AE34" s="114"/>
      <c r="AF34" s="8"/>
      <c r="AG34" s="8"/>
      <c r="AH34" s="8" t="str">
        <f>IF(AG34&lt;&gt; "",LOOKUP(AG34,GPPoints!$A$2:$A$27,GPPoints!$B$2:$B$27),"")</f>
        <v/>
      </c>
      <c r="AI34" s="114"/>
      <c r="AJ34" s="8"/>
      <c r="AK34" s="8"/>
      <c r="AL34" s="8" t="str">
        <f>IF(AK34&lt;&gt; "",LOOKUP(AK34,GPPoints!$A$2:$A$27,GPPoints!$B$2:$B$27),"")</f>
        <v/>
      </c>
      <c r="AM34" s="114"/>
      <c r="AO34" s="5">
        <f>+G34+K34+O34+S34+W34+AA34+AE34+AI34+AM34</f>
        <v>0</v>
      </c>
      <c r="AP34" s="5">
        <v>0</v>
      </c>
      <c r="AQ34" s="5">
        <v>0</v>
      </c>
      <c r="AR34" s="5">
        <f>COUNT(D34,H34,L34,P34,T34,X34,AB34,AF34,AJ34)</f>
        <v>0</v>
      </c>
      <c r="AS34" s="5">
        <f t="shared" si="2"/>
        <v>0</v>
      </c>
      <c r="AT34" s="5">
        <f t="shared" si="3"/>
        <v>0</v>
      </c>
      <c r="AU34" s="5">
        <f>SUM(D34,H34,L34,P34,T34,X34,AB34,AF34,AJ34)</f>
        <v>0</v>
      </c>
      <c r="AV34" s="47">
        <f t="shared" si="5"/>
        <v>0</v>
      </c>
      <c r="AW34" s="47">
        <f t="shared" si="6"/>
        <v>0</v>
      </c>
      <c r="AX34" s="47">
        <f>IF($AR34&gt;4,$AU34/$AR34,0)</f>
        <v>0</v>
      </c>
      <c r="AY34" s="8">
        <f t="shared" si="7"/>
        <v>0</v>
      </c>
      <c r="AZ34" s="67">
        <f t="shared" si="8"/>
        <v>0</v>
      </c>
      <c r="BA34" s="67"/>
      <c r="BB34" s="8">
        <f t="shared" si="9"/>
        <v>0</v>
      </c>
      <c r="BC34" s="8">
        <f t="shared" si="10"/>
        <v>0</v>
      </c>
      <c r="BD34" s="8">
        <f t="shared" si="11"/>
        <v>0</v>
      </c>
      <c r="BE34" s="8">
        <f t="shared" si="12"/>
        <v>0</v>
      </c>
      <c r="BF34" s="8">
        <f t="shared" si="13"/>
        <v>0</v>
      </c>
      <c r="BG34" s="8"/>
      <c r="BH34" s="8">
        <f>D34</f>
        <v>0</v>
      </c>
      <c r="BI34" s="8">
        <f>H34</f>
        <v>0</v>
      </c>
      <c r="BJ34" s="8">
        <f>L34</f>
        <v>0</v>
      </c>
      <c r="BK34" s="8">
        <f>P34</f>
        <v>0</v>
      </c>
      <c r="BL34" s="8">
        <f>T34</f>
        <v>0</v>
      </c>
      <c r="BM34" s="8">
        <f>X34</f>
        <v>0</v>
      </c>
      <c r="BN34" s="8">
        <f>AB34</f>
        <v>0</v>
      </c>
      <c r="BO34" s="8">
        <f>AF34</f>
        <v>0</v>
      </c>
      <c r="BP34" s="8">
        <f>AJ34</f>
        <v>0</v>
      </c>
      <c r="BQ34" s="8"/>
      <c r="BR34" s="8" t="e">
        <f t="shared" si="23"/>
        <v>#NUM!</v>
      </c>
      <c r="BS34" s="8" t="e">
        <f t="shared" si="24"/>
        <v>#NUM!</v>
      </c>
      <c r="BT34" s="8" t="e">
        <f t="shared" si="25"/>
        <v>#NUM!</v>
      </c>
      <c r="BU34" s="8" t="e">
        <f t="shared" si="26"/>
        <v>#NUM!</v>
      </c>
      <c r="BV34" s="8" t="e">
        <f t="shared" si="27"/>
        <v>#NUM!</v>
      </c>
      <c r="BW34" s="8"/>
      <c r="BX34" s="1" t="str">
        <f>F34</f>
        <v/>
      </c>
      <c r="BY34" s="1" t="str">
        <f>J34</f>
        <v/>
      </c>
      <c r="BZ34" s="1" t="str">
        <f>N34</f>
        <v/>
      </c>
      <c r="CA34" s="1" t="str">
        <f>R34</f>
        <v/>
      </c>
      <c r="CB34" s="1" t="str">
        <f>V34</f>
        <v/>
      </c>
      <c r="CC34" s="1" t="str">
        <f>Z34</f>
        <v/>
      </c>
      <c r="CD34" s="1" t="str">
        <f>AD34</f>
        <v/>
      </c>
      <c r="CE34" s="1" t="str">
        <f>AH34</f>
        <v/>
      </c>
      <c r="CF34" s="1" t="str">
        <f>AL34</f>
        <v/>
      </c>
      <c r="DC34" s="203"/>
      <c r="DD34" s="203">
        <f>VLOOKUP(A34,'[2]2019'!$A$1:$AV$65536,46,FALSE)</f>
        <v>0</v>
      </c>
      <c r="DE34" s="203">
        <f>VLOOKUP(A34,'[2]2019'!$A$1:$AZ$65536,52,FALSE)</f>
        <v>0</v>
      </c>
      <c r="DF34" s="107">
        <f t="shared" si="38"/>
        <v>0</v>
      </c>
      <c r="DG34" s="107">
        <f t="shared" si="39"/>
        <v>0</v>
      </c>
      <c r="DH34" s="107">
        <f t="shared" si="40"/>
        <v>0</v>
      </c>
    </row>
    <row r="35" spans="1:118" ht="18" customHeight="1" x14ac:dyDescent="0.2">
      <c r="A35" s="52" t="s">
        <v>505</v>
      </c>
      <c r="B35" s="52" t="s">
        <v>351</v>
      </c>
      <c r="C35" s="62" t="s">
        <v>475</v>
      </c>
      <c r="D35" s="8"/>
      <c r="E35" s="8"/>
      <c r="F35" s="8" t="str">
        <f>IF(E35&lt;&gt; "",LOOKUP(E35,GPPoints!$A$2:$A$27,GPPoints!$B$2:$B$27),"")</f>
        <v/>
      </c>
      <c r="G35" s="114"/>
      <c r="H35" s="8"/>
      <c r="I35" s="8"/>
      <c r="J35" s="8" t="str">
        <f>IF(I35&lt;&gt; "",LOOKUP(I35,GPPoints!$A$2:$A$27,GPPoints!$B$2:$B$27),"")</f>
        <v/>
      </c>
      <c r="K35" s="114"/>
      <c r="L35" s="8"/>
      <c r="M35" s="8"/>
      <c r="N35" s="8" t="str">
        <f>IF(M35&lt;&gt; "",LOOKUP(M35,GPPoints!$A$2:$A$27,GPPoints!$B$2:$B$27),"")</f>
        <v/>
      </c>
      <c r="O35" s="114"/>
      <c r="P35" s="8"/>
      <c r="Q35" s="8"/>
      <c r="R35" s="8" t="str">
        <f>IF(Q35&lt;&gt; "",LOOKUP(Q35,GPPoints!$A$2:$A$27,GPPoints!$B$2:$B$27),"")</f>
        <v/>
      </c>
      <c r="S35" s="114"/>
      <c r="T35" s="8"/>
      <c r="U35" s="8"/>
      <c r="V35" s="8" t="str">
        <f>IF(U35&lt;&gt; "",LOOKUP(U35,GPPoints!$A$2:$A$27,GPPoints!$B$2:$B$27),"")</f>
        <v/>
      </c>
      <c r="W35" s="114"/>
      <c r="X35" s="8"/>
      <c r="Y35" s="8"/>
      <c r="Z35" s="8" t="str">
        <f>IF(Y35&lt;&gt; "",LOOKUP(Y35,GPPoints!$A$2:$A$27,GPPoints!$B$2:$B$27),"")</f>
        <v/>
      </c>
      <c r="AA35" s="114"/>
      <c r="AB35" s="8"/>
      <c r="AC35" s="8"/>
      <c r="AD35" s="8" t="str">
        <f>IF(AC35&lt;&gt; "",LOOKUP(AC35,GPPoints!$A$2:$A$27,GPPoints!$B$2:$B$27),"")</f>
        <v/>
      </c>
      <c r="AE35" s="114"/>
      <c r="AF35" s="8"/>
      <c r="AG35" s="8"/>
      <c r="AH35" s="8" t="str">
        <f>IF(AG35&lt;&gt; "",LOOKUP(AG35,GPPoints!$A$2:$A$27,GPPoints!$B$2:$B$27),"")</f>
        <v/>
      </c>
      <c r="AI35" s="114"/>
      <c r="AJ35" s="8"/>
      <c r="AK35" s="8"/>
      <c r="AL35" s="8" t="str">
        <f>IF(AK35&lt;&gt; "",LOOKUP(AK35,GPPoints!$A$2:$A$27,GPPoints!$B$2:$B$27),"")</f>
        <v/>
      </c>
      <c r="AM35" s="114"/>
      <c r="AO35" s="5">
        <f t="shared" si="42"/>
        <v>0</v>
      </c>
      <c r="AP35" s="5">
        <v>0</v>
      </c>
      <c r="AQ35" s="5">
        <v>0</v>
      </c>
      <c r="AR35" s="5">
        <f t="shared" si="1"/>
        <v>0</v>
      </c>
      <c r="AS35" s="5">
        <f t="shared" si="2"/>
        <v>0</v>
      </c>
      <c r="AT35" s="5">
        <f t="shared" si="3"/>
        <v>0</v>
      </c>
      <c r="AU35" s="5">
        <f t="shared" si="4"/>
        <v>0</v>
      </c>
      <c r="AV35" s="47">
        <f t="shared" si="5"/>
        <v>0</v>
      </c>
      <c r="AW35" s="47">
        <f t="shared" si="6"/>
        <v>0</v>
      </c>
      <c r="AX35" s="47">
        <f t="shared" si="37"/>
        <v>0</v>
      </c>
      <c r="AY35" s="8">
        <f t="shared" si="7"/>
        <v>0</v>
      </c>
      <c r="AZ35" s="67">
        <f t="shared" si="8"/>
        <v>0</v>
      </c>
      <c r="BA35" s="67"/>
      <c r="BB35" s="8">
        <f>LARGE($BH35:$BP35,1)</f>
        <v>0</v>
      </c>
      <c r="BC35" s="8">
        <f t="shared" si="10"/>
        <v>0</v>
      </c>
      <c r="BD35" s="8">
        <f t="shared" si="11"/>
        <v>0</v>
      </c>
      <c r="BE35" s="8">
        <f t="shared" si="12"/>
        <v>0</v>
      </c>
      <c r="BF35" s="8">
        <f t="shared" si="13"/>
        <v>0</v>
      </c>
      <c r="BG35" s="8"/>
      <c r="BH35" s="8">
        <f t="shared" si="14"/>
        <v>0</v>
      </c>
      <c r="BI35" s="8">
        <f t="shared" si="15"/>
        <v>0</v>
      </c>
      <c r="BJ35" s="8">
        <f t="shared" si="16"/>
        <v>0</v>
      </c>
      <c r="BK35" s="8">
        <f t="shared" si="17"/>
        <v>0</v>
      </c>
      <c r="BL35" s="8">
        <f t="shared" si="18"/>
        <v>0</v>
      </c>
      <c r="BM35" s="8">
        <f t="shared" si="19"/>
        <v>0</v>
      </c>
      <c r="BN35" s="8">
        <f t="shared" si="20"/>
        <v>0</v>
      </c>
      <c r="BO35" s="8">
        <f t="shared" si="21"/>
        <v>0</v>
      </c>
      <c r="BP35" s="8">
        <f t="shared" si="22"/>
        <v>0</v>
      </c>
      <c r="BQ35" s="8"/>
      <c r="BR35" s="8" t="e">
        <f t="shared" si="23"/>
        <v>#NUM!</v>
      </c>
      <c r="BS35" s="8" t="e">
        <f t="shared" si="24"/>
        <v>#NUM!</v>
      </c>
      <c r="BT35" s="8" t="e">
        <f t="shared" si="25"/>
        <v>#NUM!</v>
      </c>
      <c r="BU35" s="8" t="e">
        <f t="shared" si="26"/>
        <v>#NUM!</v>
      </c>
      <c r="BV35" s="8" t="e">
        <f t="shared" si="27"/>
        <v>#NUM!</v>
      </c>
      <c r="BW35" s="8"/>
      <c r="BX35" s="1" t="str">
        <f t="shared" si="28"/>
        <v/>
      </c>
      <c r="BY35" s="1" t="str">
        <f t="shared" si="29"/>
        <v/>
      </c>
      <c r="BZ35" s="1" t="str">
        <f t="shared" si="30"/>
        <v/>
      </c>
      <c r="CA35" s="1" t="str">
        <f>R35</f>
        <v/>
      </c>
      <c r="CB35" s="1" t="str">
        <f t="shared" si="32"/>
        <v/>
      </c>
      <c r="CC35" s="1" t="str">
        <f t="shared" si="33"/>
        <v/>
      </c>
      <c r="CD35" s="1" t="str">
        <f t="shared" si="34"/>
        <v/>
      </c>
      <c r="CE35" s="1" t="str">
        <f t="shared" si="35"/>
        <v/>
      </c>
      <c r="CF35" s="1" t="str">
        <f t="shared" si="36"/>
        <v/>
      </c>
      <c r="DC35" s="203">
        <f>VLOOKUP(A35,'[2]2019'!$A$1:$AV$65536,48,FALSE)</f>
        <v>0</v>
      </c>
      <c r="DD35" s="203">
        <f>VLOOKUP(A35,'[2]2019'!$A$1:$AV$65536,46,FALSE)</f>
        <v>0</v>
      </c>
      <c r="DE35" s="203">
        <f>VLOOKUP(A35,'[2]2019'!$A$1:$AZ$65536,52,FALSE)</f>
        <v>0</v>
      </c>
      <c r="DF35" s="107">
        <f t="shared" si="38"/>
        <v>0</v>
      </c>
      <c r="DG35" s="107">
        <f t="shared" si="39"/>
        <v>0</v>
      </c>
      <c r="DH35" s="107">
        <f t="shared" si="40"/>
        <v>0</v>
      </c>
    </row>
    <row r="36" spans="1:118" ht="18" customHeight="1" x14ac:dyDescent="0.2">
      <c r="A36" s="52" t="s">
        <v>602</v>
      </c>
      <c r="B36" s="93" t="s">
        <v>604</v>
      </c>
      <c r="C36" s="94" t="s">
        <v>209</v>
      </c>
      <c r="D36" s="8"/>
      <c r="E36" s="8"/>
      <c r="F36" s="8" t="str">
        <f>IF(E36&lt;&gt; "",LOOKUP(E36,GPPoints!$A$2:$A$27,GPPoints!$B$2:$B$27),"")</f>
        <v/>
      </c>
      <c r="G36" s="114"/>
      <c r="H36" s="8"/>
      <c r="I36" s="8"/>
      <c r="J36" s="8" t="str">
        <f>IF(I36&lt;&gt; "",LOOKUP(I36,GPPoints!$A$2:$A$27,GPPoints!$B$2:$B$27),"")</f>
        <v/>
      </c>
      <c r="K36" s="114"/>
      <c r="L36" s="8"/>
      <c r="M36" s="8"/>
      <c r="N36" s="8" t="str">
        <f>IF(M36&lt;&gt; "",LOOKUP(M36,GPPoints!$A$2:$A$27,GPPoints!$B$2:$B$27),"")</f>
        <v/>
      </c>
      <c r="O36" s="114"/>
      <c r="P36" s="8"/>
      <c r="Q36" s="8"/>
      <c r="R36" s="8" t="str">
        <f>IF(Q36&lt;&gt; "",LOOKUP(Q36,GPPoints!$A$2:$A$27,GPPoints!$B$2:$B$27),"")</f>
        <v/>
      </c>
      <c r="S36" s="114"/>
      <c r="T36" s="8"/>
      <c r="U36" s="8"/>
      <c r="V36" s="8" t="str">
        <f>IF(U36&lt;&gt; "",LOOKUP(U36,GPPoints!$A$2:$A$27,GPPoints!$B$2:$B$27),"")</f>
        <v/>
      </c>
      <c r="W36" s="114"/>
      <c r="X36" s="8"/>
      <c r="Y36" s="8"/>
      <c r="Z36" s="8" t="str">
        <f>IF(Y36&lt;&gt; "",LOOKUP(Y36,GPPoints!$A$2:$A$27,GPPoints!$B$2:$B$27),"")</f>
        <v/>
      </c>
      <c r="AA36" s="114"/>
      <c r="AB36" s="8"/>
      <c r="AC36" s="8"/>
      <c r="AD36" s="8" t="str">
        <f>IF(AC36&lt;&gt; "",LOOKUP(AC36,GPPoints!$A$2:$A$27,GPPoints!$B$2:$B$27),"")</f>
        <v/>
      </c>
      <c r="AE36" s="114"/>
      <c r="AF36" s="8"/>
      <c r="AG36" s="8"/>
      <c r="AH36" s="8" t="str">
        <f>IF(AG36&lt;&gt; "",LOOKUP(AG36,GPPoints!$A$2:$A$27,GPPoints!$B$2:$B$27),"")</f>
        <v/>
      </c>
      <c r="AI36" s="114"/>
      <c r="AJ36" s="8"/>
      <c r="AK36" s="8"/>
      <c r="AL36" s="8" t="str">
        <f>IF(AK36&lt;&gt; "",LOOKUP(AK36,GPPoints!$A$2:$A$27,GPPoints!$B$2:$B$27),"")</f>
        <v/>
      </c>
      <c r="AM36" s="114"/>
      <c r="AO36" s="5">
        <f t="shared" si="42"/>
        <v>0</v>
      </c>
      <c r="AP36" s="5">
        <v>0</v>
      </c>
      <c r="AQ36" s="5">
        <v>0</v>
      </c>
      <c r="AR36" s="5">
        <f t="shared" si="1"/>
        <v>0</v>
      </c>
      <c r="AS36" s="5">
        <f t="shared" si="2"/>
        <v>0</v>
      </c>
      <c r="AT36" s="5">
        <f t="shared" si="3"/>
        <v>0</v>
      </c>
      <c r="AU36" s="5">
        <f t="shared" si="4"/>
        <v>0</v>
      </c>
      <c r="AV36" s="47">
        <f t="shared" si="5"/>
        <v>0</v>
      </c>
      <c r="AW36" s="47">
        <f t="shared" si="6"/>
        <v>0</v>
      </c>
      <c r="AX36" s="47">
        <f>IF($AR36&gt;4,$AU36/$AR36,0)</f>
        <v>0</v>
      </c>
      <c r="AY36" s="8">
        <f t="shared" si="7"/>
        <v>0</v>
      </c>
      <c r="AZ36" s="67">
        <f t="shared" si="8"/>
        <v>0</v>
      </c>
      <c r="BA36" s="67"/>
      <c r="BB36" s="8">
        <f t="shared" si="9"/>
        <v>0</v>
      </c>
      <c r="BC36" s="8">
        <f t="shared" si="10"/>
        <v>0</v>
      </c>
      <c r="BD36" s="8">
        <f t="shared" si="11"/>
        <v>0</v>
      </c>
      <c r="BE36" s="8">
        <f t="shared" si="12"/>
        <v>0</v>
      </c>
      <c r="BF36" s="8">
        <f t="shared" si="13"/>
        <v>0</v>
      </c>
      <c r="BG36" s="8"/>
      <c r="BH36" s="8">
        <f t="shared" si="14"/>
        <v>0</v>
      </c>
      <c r="BI36" s="8">
        <f t="shared" si="15"/>
        <v>0</v>
      </c>
      <c r="BJ36" s="8">
        <f t="shared" si="16"/>
        <v>0</v>
      </c>
      <c r="BK36" s="8">
        <f t="shared" si="17"/>
        <v>0</v>
      </c>
      <c r="BL36" s="8">
        <f t="shared" si="18"/>
        <v>0</v>
      </c>
      <c r="BM36" s="8">
        <f t="shared" si="19"/>
        <v>0</v>
      </c>
      <c r="BN36" s="8">
        <f t="shared" si="20"/>
        <v>0</v>
      </c>
      <c r="BO36" s="8">
        <f t="shared" si="21"/>
        <v>0</v>
      </c>
      <c r="BP36" s="8">
        <f t="shared" si="22"/>
        <v>0</v>
      </c>
      <c r="BQ36" s="8"/>
      <c r="BR36" s="8" t="e">
        <f t="shared" si="23"/>
        <v>#NUM!</v>
      </c>
      <c r="BS36" s="8" t="e">
        <f t="shared" si="24"/>
        <v>#NUM!</v>
      </c>
      <c r="BT36" s="8" t="e">
        <f t="shared" si="25"/>
        <v>#NUM!</v>
      </c>
      <c r="BU36" s="8" t="e">
        <f t="shared" si="26"/>
        <v>#NUM!</v>
      </c>
      <c r="BV36" s="8" t="e">
        <f t="shared" si="27"/>
        <v>#NUM!</v>
      </c>
      <c r="BW36" s="8"/>
      <c r="BX36" s="1" t="str">
        <f t="shared" si="28"/>
        <v/>
      </c>
      <c r="BY36" s="1" t="str">
        <f t="shared" si="29"/>
        <v/>
      </c>
      <c r="BZ36" s="1" t="str">
        <f t="shared" si="30"/>
        <v/>
      </c>
      <c r="CA36" s="1" t="str">
        <f t="shared" si="31"/>
        <v/>
      </c>
      <c r="CB36" s="1" t="str">
        <f t="shared" si="32"/>
        <v/>
      </c>
      <c r="CC36" s="1" t="str">
        <f t="shared" si="33"/>
        <v/>
      </c>
      <c r="CD36" s="1" t="str">
        <f t="shared" si="34"/>
        <v/>
      </c>
      <c r="CE36" s="1" t="str">
        <f t="shared" si="35"/>
        <v/>
      </c>
      <c r="CF36" s="1" t="str">
        <f t="shared" si="36"/>
        <v/>
      </c>
      <c r="DC36" s="203">
        <f>VLOOKUP(A36,'[2]2019'!$A$1:$AV$65536,48,FALSE)</f>
        <v>0</v>
      </c>
      <c r="DD36" s="203">
        <f>VLOOKUP(A36,'[2]2019'!$A$1:$AV$65536,46,FALSE)</f>
        <v>0</v>
      </c>
      <c r="DE36" s="203">
        <f>VLOOKUP(A36,'[2]2019'!$A$1:$AZ$65536,52,FALSE)</f>
        <v>0</v>
      </c>
      <c r="DF36" s="107">
        <f t="shared" si="38"/>
        <v>0</v>
      </c>
      <c r="DG36" s="107">
        <f t="shared" si="39"/>
        <v>0</v>
      </c>
      <c r="DH36" s="107">
        <f t="shared" si="40"/>
        <v>0</v>
      </c>
    </row>
    <row r="37" spans="1:118" ht="18" customHeight="1" x14ac:dyDescent="0.2">
      <c r="A37" s="78" t="str">
        <f t="shared" ref="A37:A101" si="44">CONCATENATE(C37," ",B37)</f>
        <v>Alan Egge</v>
      </c>
      <c r="B37" s="93" t="s">
        <v>967</v>
      </c>
      <c r="C37" s="94" t="s">
        <v>968</v>
      </c>
      <c r="D37" s="8">
        <v>23</v>
      </c>
      <c r="E37" s="8"/>
      <c r="F37" s="8" t="str">
        <f>IF(E37&lt;&gt; "",LOOKUP(E37,GPPoints!$A$2:$A$27,GPPoints!$B$2:$B$27),"")</f>
        <v/>
      </c>
      <c r="G37" s="114"/>
      <c r="H37" s="8">
        <v>22</v>
      </c>
      <c r="I37" s="8"/>
      <c r="J37" s="8" t="str">
        <f>IF(I37&lt;&gt; "",LOOKUP(I37,GPPoints!$A$2:$A$27,GPPoints!$B$2:$B$27),"")</f>
        <v/>
      </c>
      <c r="K37" s="114"/>
      <c r="L37" s="8">
        <v>25</v>
      </c>
      <c r="M37" s="8"/>
      <c r="N37" s="8" t="str">
        <f>IF(M37&lt;&gt; "",LOOKUP(M37,GPPoints!$A$2:$A$27,GPPoints!$B$2:$B$27),"")</f>
        <v/>
      </c>
      <c r="O37" s="114"/>
      <c r="P37" s="8"/>
      <c r="Q37" s="8"/>
      <c r="R37" s="8" t="str">
        <f>IF(Q37&lt;&gt; "",LOOKUP(Q37,GPPoints!$A$2:$A$27,GPPoints!$B$2:$B$27),"")</f>
        <v/>
      </c>
      <c r="S37" s="114"/>
      <c r="T37" s="8"/>
      <c r="U37" s="8"/>
      <c r="V37" s="8" t="str">
        <f>IF(U37&lt;&gt; "",LOOKUP(U37,GPPoints!$A$2:$A$27,GPPoints!$B$2:$B$27),"")</f>
        <v/>
      </c>
      <c r="W37" s="114"/>
      <c r="X37" s="8"/>
      <c r="Y37" s="8"/>
      <c r="Z37" s="8" t="str">
        <f>IF(Y37&lt;&gt; "",LOOKUP(Y37,GPPoints!$A$2:$A$27,GPPoints!$B$2:$B$27),"")</f>
        <v/>
      </c>
      <c r="AA37" s="114"/>
      <c r="AB37" s="8"/>
      <c r="AC37" s="8"/>
      <c r="AD37" s="8" t="str">
        <f>IF(AC37&lt;&gt; "",LOOKUP(AC37,GPPoints!$A$2:$A$27,GPPoints!$B$2:$B$27),"")</f>
        <v/>
      </c>
      <c r="AE37" s="114"/>
      <c r="AF37" s="8"/>
      <c r="AG37" s="8"/>
      <c r="AH37" s="8" t="str">
        <f>IF(AG37&lt;&gt; "",LOOKUP(AG37,GPPoints!$A$2:$A$27,GPPoints!$B$2:$B$27),"")</f>
        <v/>
      </c>
      <c r="AI37" s="114"/>
      <c r="AJ37" s="8"/>
      <c r="AK37" s="8"/>
      <c r="AL37" s="8" t="str">
        <f>IF(AK37&lt;&gt; "",LOOKUP(AK37,GPPoints!$A$2:$A$27,GPPoints!$B$2:$B$27),"")</f>
        <v/>
      </c>
      <c r="AM37" s="114"/>
      <c r="AO37" s="5">
        <f>+G37+K37+O37+S37+W37+AA37+AE37+AI37+AM37</f>
        <v>0</v>
      </c>
      <c r="AP37" s="5">
        <v>0</v>
      </c>
      <c r="AQ37" s="5">
        <v>0</v>
      </c>
      <c r="AR37" s="5">
        <f>COUNT(D37,H37,L37,P37,T37,X37,AB37,AF37,AJ37)</f>
        <v>3</v>
      </c>
      <c r="AS37" s="5">
        <f>SUM(F37,J37,N37,R37,V37,Z37,AD37,AH37,AL37)</f>
        <v>0</v>
      </c>
      <c r="AT37" s="5">
        <f>SUMIF($BR37:$BV37, "&gt;0",$BR37:$BV37)</f>
        <v>0</v>
      </c>
      <c r="AU37" s="5">
        <f>SUM(D37,H37,L37,P37,T37,X37,AB37,AF37,AJ37)</f>
        <v>70</v>
      </c>
      <c r="AV37" s="47">
        <f>IF(AR37&gt;0,AU37/AR37,0)</f>
        <v>23.333333333333332</v>
      </c>
      <c r="AW37" s="47">
        <f t="shared" ref="AW37:AW69" si="45">IF($AR37&gt;2,$AU37/$AR37,0)</f>
        <v>23.333333333333332</v>
      </c>
      <c r="AX37" s="47">
        <f>IF($AR37&gt;4,$AU37/$AR37,0)</f>
        <v>0</v>
      </c>
      <c r="AY37" s="8">
        <f>SUMIF($BB37:$BF37, "&gt;0",$BB37:$BF37)</f>
        <v>70</v>
      </c>
      <c r="AZ37" s="67">
        <f>IF(AR37&gt;4,SUM(E37,I37,M37,Q37,U37,Y37,AC37,AG37,AK37)/AR37,0)</f>
        <v>0</v>
      </c>
      <c r="BA37" s="67"/>
      <c r="BB37" s="8">
        <f>LARGE($BH37:$BP37,1)</f>
        <v>25</v>
      </c>
      <c r="BC37" s="8">
        <f>LARGE($BH37:$BP37,2)</f>
        <v>23</v>
      </c>
      <c r="BD37" s="8">
        <f>LARGE($BH37:$BP37,3)</f>
        <v>22</v>
      </c>
      <c r="BE37" s="8">
        <f>LARGE($BH37:$BP37,4)</f>
        <v>0</v>
      </c>
      <c r="BF37" s="8">
        <f>LARGE($BH37:$BP37,5)</f>
        <v>0</v>
      </c>
      <c r="BG37" s="8"/>
      <c r="BH37" s="8">
        <f>D37</f>
        <v>23</v>
      </c>
      <c r="BI37" s="8">
        <f>H37</f>
        <v>22</v>
      </c>
      <c r="BJ37" s="8">
        <f>L37</f>
        <v>25</v>
      </c>
      <c r="BK37" s="8">
        <f>P37</f>
        <v>0</v>
      </c>
      <c r="BL37" s="8">
        <f>T37</f>
        <v>0</v>
      </c>
      <c r="BM37" s="8">
        <f>X37</f>
        <v>0</v>
      </c>
      <c r="BN37" s="8">
        <f>AB37</f>
        <v>0</v>
      </c>
      <c r="BO37" s="8">
        <f>AF37</f>
        <v>0</v>
      </c>
      <c r="BP37" s="8">
        <f>AJ37</f>
        <v>0</v>
      </c>
      <c r="BQ37" s="8"/>
      <c r="BR37" s="8" t="e">
        <f>LARGE($BX37:$CF37,1)</f>
        <v>#NUM!</v>
      </c>
      <c r="BS37" s="8" t="e">
        <f>LARGE($BX37:$CF37,2)</f>
        <v>#NUM!</v>
      </c>
      <c r="BT37" s="8" t="e">
        <f>LARGE($BX37:$CF37,3)</f>
        <v>#NUM!</v>
      </c>
      <c r="BU37" s="8" t="e">
        <f>LARGE($BX37:$CF37,4)</f>
        <v>#NUM!</v>
      </c>
      <c r="BV37" s="8" t="e">
        <f>LARGE($BX37:$CF37,5)</f>
        <v>#NUM!</v>
      </c>
      <c r="BW37" s="8"/>
      <c r="BX37" s="1" t="str">
        <f>F37</f>
        <v/>
      </c>
      <c r="BY37" s="1" t="str">
        <f>J37</f>
        <v/>
      </c>
      <c r="BZ37" s="1" t="str">
        <f>N37</f>
        <v/>
      </c>
      <c r="CA37" s="1" t="str">
        <f>R37</f>
        <v/>
      </c>
      <c r="CB37" s="1" t="str">
        <f>V37</f>
        <v/>
      </c>
      <c r="CC37" s="1" t="str">
        <f>Z37</f>
        <v/>
      </c>
      <c r="CD37" s="1" t="str">
        <f>AD37</f>
        <v/>
      </c>
      <c r="CE37" s="1" t="str">
        <f>AH37</f>
        <v/>
      </c>
      <c r="CF37" s="1" t="str">
        <f>AL37</f>
        <v/>
      </c>
      <c r="DC37" s="203">
        <v>0</v>
      </c>
      <c r="DD37" s="203">
        <v>0</v>
      </c>
      <c r="DE37" s="203">
        <v>0</v>
      </c>
      <c r="DF37" s="107">
        <f>+AX37-DC37</f>
        <v>0</v>
      </c>
      <c r="DG37" s="107">
        <f>+AY37-DD37</f>
        <v>70</v>
      </c>
      <c r="DH37" s="107">
        <f>+AZ37-DE37</f>
        <v>0</v>
      </c>
    </row>
    <row r="38" spans="1:118" ht="18" customHeight="1" x14ac:dyDescent="0.2">
      <c r="A38" s="78" t="str">
        <f t="shared" si="44"/>
        <v>Chris Eller</v>
      </c>
      <c r="B38" s="52" t="s">
        <v>541</v>
      </c>
      <c r="C38" s="62" t="s">
        <v>16</v>
      </c>
      <c r="D38" s="8">
        <v>28</v>
      </c>
      <c r="E38" s="8"/>
      <c r="F38" s="8" t="str">
        <f>IF(E38&lt;&gt; "",LOOKUP(E38,GPPoints!$A$2:$A$27,GPPoints!$B$2:$B$27),"")</f>
        <v/>
      </c>
      <c r="G38" s="114">
        <v>3</v>
      </c>
      <c r="H38" s="8">
        <v>32</v>
      </c>
      <c r="I38" s="8">
        <v>9</v>
      </c>
      <c r="J38" s="8">
        <f>IF(I38&lt;&gt; "",LOOKUP(I38,GPPoints!$A$2:$A$27,GPPoints!$B$2:$B$27),"")</f>
        <v>7</v>
      </c>
      <c r="K38" s="114">
        <v>2</v>
      </c>
      <c r="L38" s="8">
        <v>28</v>
      </c>
      <c r="M38" s="8"/>
      <c r="N38" s="8" t="str">
        <f>IF(M38&lt;&gt; "",LOOKUP(M38,GPPoints!$A$2:$A$27,GPPoints!$B$2:$B$27),"")</f>
        <v/>
      </c>
      <c r="O38" s="114">
        <v>1</v>
      </c>
      <c r="P38" s="8"/>
      <c r="Q38" s="8"/>
      <c r="R38" s="8" t="str">
        <f>IF(Q38&lt;&gt; "",LOOKUP(Q38,GPPoints!$A$2:$A$27,GPPoints!$B$2:$B$27),"")</f>
        <v/>
      </c>
      <c r="S38" s="114"/>
      <c r="T38" s="8"/>
      <c r="U38" s="8"/>
      <c r="V38" s="8" t="str">
        <f>IF(U38&lt;&gt; "",LOOKUP(U38,GPPoints!$A$2:$A$27,GPPoints!$B$2:$B$27),"")</f>
        <v/>
      </c>
      <c r="W38" s="114"/>
      <c r="X38" s="8"/>
      <c r="Y38" s="8"/>
      <c r="Z38" s="8" t="str">
        <f>IF(Y38&lt;&gt; "",LOOKUP(Y38,GPPoints!$A$2:$A$27,GPPoints!$B$2:$B$27),"")</f>
        <v/>
      </c>
      <c r="AA38" s="114"/>
      <c r="AB38" s="8"/>
      <c r="AC38" s="8"/>
      <c r="AD38" s="8" t="str">
        <f>IF(AC38&lt;&gt; "",LOOKUP(AC38,GPPoints!$A$2:$A$27,GPPoints!$B$2:$B$27),"")</f>
        <v/>
      </c>
      <c r="AE38" s="114"/>
      <c r="AF38" s="8"/>
      <c r="AG38" s="8"/>
      <c r="AH38" s="8" t="str">
        <f>IF(AG38&lt;&gt; "",LOOKUP(AG38,GPPoints!$A$2:$A$27,GPPoints!$B$2:$B$27),"")</f>
        <v/>
      </c>
      <c r="AI38" s="114"/>
      <c r="AJ38" s="8"/>
      <c r="AK38" s="8"/>
      <c r="AL38" s="8" t="str">
        <f>IF(AK38&lt;&gt; "",LOOKUP(AK38,GPPoints!$A$2:$A$27,GPPoints!$B$2:$B$27),"")</f>
        <v/>
      </c>
      <c r="AM38" s="114"/>
      <c r="AO38" s="5">
        <f t="shared" si="42"/>
        <v>6</v>
      </c>
      <c r="AP38" s="5">
        <v>0</v>
      </c>
      <c r="AQ38" s="5">
        <v>0</v>
      </c>
      <c r="AR38" s="5">
        <f t="shared" si="1"/>
        <v>3</v>
      </c>
      <c r="AS38" s="5">
        <f t="shared" si="2"/>
        <v>7</v>
      </c>
      <c r="AT38" s="5">
        <f t="shared" si="3"/>
        <v>7</v>
      </c>
      <c r="AU38" s="8">
        <f t="shared" si="4"/>
        <v>88</v>
      </c>
      <c r="AV38" s="67">
        <f t="shared" si="5"/>
        <v>29.333333333333332</v>
      </c>
      <c r="AW38" s="67">
        <f t="shared" si="45"/>
        <v>29.333333333333332</v>
      </c>
      <c r="AX38" s="67">
        <f>IF($AR38&gt;4,$AU38/$AR38,0)</f>
        <v>0</v>
      </c>
      <c r="AY38" s="8">
        <f t="shared" si="7"/>
        <v>88</v>
      </c>
      <c r="AZ38" s="67">
        <f t="shared" si="8"/>
        <v>0</v>
      </c>
      <c r="BA38" s="67"/>
      <c r="BB38" s="8">
        <f>LARGE($BH38:$BP38,1)</f>
        <v>32</v>
      </c>
      <c r="BC38" s="8">
        <f t="shared" si="10"/>
        <v>28</v>
      </c>
      <c r="BD38" s="8">
        <f t="shared" si="11"/>
        <v>28</v>
      </c>
      <c r="BE38" s="8">
        <f t="shared" si="12"/>
        <v>0</v>
      </c>
      <c r="BF38" s="8">
        <f t="shared" si="13"/>
        <v>0</v>
      </c>
      <c r="BG38" s="8"/>
      <c r="BH38" s="8">
        <f t="shared" si="14"/>
        <v>28</v>
      </c>
      <c r="BI38" s="8">
        <f t="shared" si="15"/>
        <v>32</v>
      </c>
      <c r="BJ38" s="8">
        <f t="shared" si="16"/>
        <v>28</v>
      </c>
      <c r="BK38" s="8">
        <f t="shared" si="17"/>
        <v>0</v>
      </c>
      <c r="BL38" s="8">
        <f t="shared" si="18"/>
        <v>0</v>
      </c>
      <c r="BM38" s="8">
        <f t="shared" si="19"/>
        <v>0</v>
      </c>
      <c r="BN38" s="8">
        <f t="shared" si="20"/>
        <v>0</v>
      </c>
      <c r="BO38" s="8">
        <f t="shared" si="21"/>
        <v>0</v>
      </c>
      <c r="BP38" s="8">
        <f t="shared" si="22"/>
        <v>0</v>
      </c>
      <c r="BQ38" s="8"/>
      <c r="BR38" s="8">
        <f t="shared" si="23"/>
        <v>7</v>
      </c>
      <c r="BS38" s="8" t="e">
        <f t="shared" si="24"/>
        <v>#NUM!</v>
      </c>
      <c r="BT38" s="8" t="e">
        <f t="shared" si="25"/>
        <v>#NUM!</v>
      </c>
      <c r="BU38" s="8" t="e">
        <f t="shared" si="26"/>
        <v>#NUM!</v>
      </c>
      <c r="BV38" s="8" t="e">
        <f t="shared" si="27"/>
        <v>#NUM!</v>
      </c>
      <c r="BW38" s="8"/>
      <c r="BX38" s="1" t="str">
        <f t="shared" si="28"/>
        <v/>
      </c>
      <c r="BY38" s="1">
        <f t="shared" si="29"/>
        <v>7</v>
      </c>
      <c r="BZ38" s="1" t="str">
        <f t="shared" si="30"/>
        <v/>
      </c>
      <c r="CA38" s="1" t="str">
        <f t="shared" si="31"/>
        <v/>
      </c>
      <c r="CB38" s="1" t="str">
        <f t="shared" si="32"/>
        <v/>
      </c>
      <c r="CC38" s="1" t="str">
        <f t="shared" si="33"/>
        <v/>
      </c>
      <c r="CD38" s="1" t="str">
        <f t="shared" si="34"/>
        <v/>
      </c>
      <c r="CE38" s="1" t="str">
        <f t="shared" si="35"/>
        <v/>
      </c>
      <c r="CF38" s="1" t="str">
        <f t="shared" si="36"/>
        <v/>
      </c>
      <c r="CH38" t="e">
        <f>VLOOKUP(A38,#REF!,41,FALSE)</f>
        <v>#REF!</v>
      </c>
      <c r="CI38" t="e">
        <f>VLOOKUP(A38,#REF!,42,FALSE)</f>
        <v>#REF!</v>
      </c>
      <c r="CJ38" t="e">
        <f>VLOOKUP(A38,#REF!,43,FALSE)</f>
        <v>#REF!</v>
      </c>
      <c r="CK38" t="e">
        <f>VLOOKUP(A38,#REF!,44,FALSE)</f>
        <v>#REF!</v>
      </c>
      <c r="CL38" t="e">
        <f>VLOOKUP(A38,#REF!,45,FALSE)</f>
        <v>#REF!</v>
      </c>
      <c r="CM38" s="105" t="e">
        <f>VLOOKUP(A38,#REF!,46,FALSE)</f>
        <v>#REF!</v>
      </c>
      <c r="CN38" s="105" t="e">
        <f>VLOOKUP(A38,#REF!,47,FALSE)</f>
        <v>#REF!</v>
      </c>
      <c r="CO38" s="105" t="e">
        <f>VLOOKUP(A38,#REF!,48,FALSE)</f>
        <v>#REF!</v>
      </c>
      <c r="CP38" s="105" t="e">
        <f>VLOOKUP(A38,#REF!,49,FALSE)</f>
        <v>#REF!</v>
      </c>
      <c r="CQ38" s="105" t="e">
        <f>VLOOKUP(A38,#REF!,50,FALSE)</f>
        <v>#REF!</v>
      </c>
      <c r="CT38" s="106"/>
      <c r="CU38" s="106"/>
      <c r="CV38" s="106"/>
      <c r="CW38" s="106"/>
      <c r="CX38" s="106"/>
      <c r="CY38" s="106"/>
      <c r="CZ38" s="106"/>
      <c r="DA38" s="106"/>
      <c r="DB38" s="106"/>
      <c r="DC38" s="203">
        <f>VLOOKUP(A38,'[2]2019'!$A$1:$AV$65536,48,FALSE)</f>
        <v>33.25</v>
      </c>
      <c r="DD38" s="203">
        <f>VLOOKUP(A38,'[2]2019'!$A$1:$AZ$65536,51,FALSE)</f>
        <v>183</v>
      </c>
      <c r="DE38" s="203">
        <f>VLOOKUP(A38,'[2]2019'!$A$1:$AZ$65536,52,FALSE)</f>
        <v>12.25</v>
      </c>
      <c r="DF38" s="316">
        <f t="shared" si="38"/>
        <v>-33.25</v>
      </c>
      <c r="DG38" s="316">
        <f t="shared" si="39"/>
        <v>-95</v>
      </c>
      <c r="DH38" s="316">
        <f t="shared" si="40"/>
        <v>-12.25</v>
      </c>
      <c r="DL38" s="206">
        <f>+DF38/DC38</f>
        <v>-1</v>
      </c>
      <c r="DM38" s="206">
        <f>+DG38/DD38</f>
        <v>-0.51912568306010931</v>
      </c>
      <c r="DN38" s="206">
        <f>+DH38/DE38</f>
        <v>-1</v>
      </c>
    </row>
    <row r="39" spans="1:118" ht="18" customHeight="1" x14ac:dyDescent="0.2">
      <c r="A39" s="78" t="str">
        <f t="shared" si="44"/>
        <v>Nick Emery</v>
      </c>
      <c r="B39" s="93" t="s">
        <v>969</v>
      </c>
      <c r="C39" s="94" t="s">
        <v>577</v>
      </c>
      <c r="D39" s="8">
        <v>28</v>
      </c>
      <c r="E39" s="8"/>
      <c r="F39" s="8" t="str">
        <f>IF(E39&lt;&gt; "",LOOKUP(E39,GPPoints!$A$2:$A$27,GPPoints!$B$2:$B$27),"")</f>
        <v/>
      </c>
      <c r="G39" s="114"/>
      <c r="H39" s="8">
        <v>30</v>
      </c>
      <c r="I39" s="8"/>
      <c r="J39" s="8" t="str">
        <f>IF(I39&lt;&gt; "",LOOKUP(I39,GPPoints!$A$2:$A$27,GPPoints!$B$2:$B$27),"")</f>
        <v/>
      </c>
      <c r="K39" s="114"/>
      <c r="L39" s="8">
        <v>28</v>
      </c>
      <c r="M39" s="8">
        <v>15</v>
      </c>
      <c r="N39" s="8">
        <f>IF(M39&lt;&gt; "",LOOKUP(M39,GPPoints!$A$2:$A$27,GPPoints!$B$2:$B$27),"")</f>
        <v>1</v>
      </c>
      <c r="O39" s="114">
        <v>1</v>
      </c>
      <c r="P39" s="8"/>
      <c r="Q39" s="8"/>
      <c r="R39" s="8" t="str">
        <f>IF(Q39&lt;&gt; "",LOOKUP(Q39,GPPoints!$A$2:$A$27,GPPoints!$B$2:$B$27),"")</f>
        <v/>
      </c>
      <c r="S39" s="114"/>
      <c r="T39" s="8"/>
      <c r="U39" s="8"/>
      <c r="V39" s="8" t="str">
        <f>IF(U39&lt;&gt; "",LOOKUP(U39,GPPoints!$A$2:$A$27,GPPoints!$B$2:$B$27),"")</f>
        <v/>
      </c>
      <c r="W39" s="114"/>
      <c r="X39" s="8"/>
      <c r="Y39" s="8"/>
      <c r="Z39" s="8" t="str">
        <f>IF(Y39&lt;&gt; "",LOOKUP(Y39,GPPoints!$A$2:$A$27,GPPoints!$B$2:$B$27),"")</f>
        <v/>
      </c>
      <c r="AA39" s="114"/>
      <c r="AB39" s="8"/>
      <c r="AC39" s="8"/>
      <c r="AD39" s="8" t="str">
        <f>IF(AC39&lt;&gt; "",LOOKUP(AC39,GPPoints!$A$2:$A$27,GPPoints!$B$2:$B$27),"")</f>
        <v/>
      </c>
      <c r="AE39" s="114"/>
      <c r="AF39" s="8"/>
      <c r="AG39" s="8"/>
      <c r="AH39" s="8" t="str">
        <f>IF(AG39&lt;&gt; "",LOOKUP(AG39,GPPoints!$A$2:$A$27,GPPoints!$B$2:$B$27),"")</f>
        <v/>
      </c>
      <c r="AI39" s="114"/>
      <c r="AJ39" s="8"/>
      <c r="AK39" s="8"/>
      <c r="AL39" s="8" t="str">
        <f>IF(AK39&lt;&gt; "",LOOKUP(AK39,GPPoints!$A$2:$A$27,GPPoints!$B$2:$B$27),"")</f>
        <v/>
      </c>
      <c r="AM39" s="114"/>
      <c r="AO39" s="5">
        <f>+G39+K39+O39+S39+W39+AA39+AE39+AI39+AM39</f>
        <v>1</v>
      </c>
      <c r="AP39" s="5">
        <v>0</v>
      </c>
      <c r="AQ39" s="5">
        <v>0</v>
      </c>
      <c r="AR39" s="5">
        <f>COUNT(D39,H39,L39,P39,T39,X39,AB39,AF39,AJ39)</f>
        <v>3</v>
      </c>
      <c r="AS39" s="5">
        <f>SUM(F39,J39,N39,R39,V39,Z39,AD39,AH39,AL39)</f>
        <v>1</v>
      </c>
      <c r="AT39" s="5">
        <f>SUMIF($BR39:$BV39, "&gt;0",$BR39:$BV39)</f>
        <v>1</v>
      </c>
      <c r="AU39" s="5">
        <f>SUM(D39,H39,L39,P39,T39,X39,AB39,AF39,AJ39)</f>
        <v>86</v>
      </c>
      <c r="AV39" s="47">
        <f>IF(AR39&gt;0,AU39/AR39,0)</f>
        <v>28.666666666666668</v>
      </c>
      <c r="AW39" s="47">
        <f t="shared" si="45"/>
        <v>28.666666666666668</v>
      </c>
      <c r="AX39" s="47">
        <f>IF($AR39&gt;4,$AU39/$AR39,0)</f>
        <v>0</v>
      </c>
      <c r="AY39" s="8">
        <f>SUMIF($BB39:$BF39, "&gt;0",$BB39:$BF39)</f>
        <v>86</v>
      </c>
      <c r="AZ39" s="67">
        <f>IF(AR39&gt;4,SUM(E39,I39,M39,Q39,U39,Y39,AC39,AG39,AK39)/AR39,0)</f>
        <v>0</v>
      </c>
      <c r="BA39" s="67"/>
      <c r="BB39" s="8">
        <f>LARGE($BH39:$BP39,1)</f>
        <v>30</v>
      </c>
      <c r="BC39" s="8">
        <f>LARGE($BH39:$BP39,2)</f>
        <v>28</v>
      </c>
      <c r="BD39" s="8">
        <f>LARGE($BH39:$BP39,3)</f>
        <v>28</v>
      </c>
      <c r="BE39" s="8">
        <f>LARGE($BH39:$BP39,4)</f>
        <v>0</v>
      </c>
      <c r="BF39" s="8">
        <f>LARGE($BH39:$BP39,5)</f>
        <v>0</v>
      </c>
      <c r="BG39" s="8"/>
      <c r="BH39" s="8">
        <f>D39</f>
        <v>28</v>
      </c>
      <c r="BI39" s="8">
        <f>H39</f>
        <v>30</v>
      </c>
      <c r="BJ39" s="8">
        <f>L39</f>
        <v>28</v>
      </c>
      <c r="BK39" s="8">
        <f>P39</f>
        <v>0</v>
      </c>
      <c r="BL39" s="8">
        <f>T39</f>
        <v>0</v>
      </c>
      <c r="BM39" s="8">
        <f>X39</f>
        <v>0</v>
      </c>
      <c r="BN39" s="8">
        <f>AB39</f>
        <v>0</v>
      </c>
      <c r="BO39" s="8">
        <f>AF39</f>
        <v>0</v>
      </c>
      <c r="BP39" s="8">
        <f>AJ39</f>
        <v>0</v>
      </c>
      <c r="BQ39" s="8"/>
      <c r="BR39" s="8">
        <f>LARGE($BX39:$CF39,1)</f>
        <v>1</v>
      </c>
      <c r="BS39" s="8" t="e">
        <f>LARGE($BX39:$CF39,2)</f>
        <v>#NUM!</v>
      </c>
      <c r="BT39" s="8" t="e">
        <f>LARGE($BX39:$CF39,3)</f>
        <v>#NUM!</v>
      </c>
      <c r="BU39" s="8" t="e">
        <f>LARGE($BX39:$CF39,4)</f>
        <v>#NUM!</v>
      </c>
      <c r="BV39" s="8" t="e">
        <f>LARGE($BX39:$CF39,5)</f>
        <v>#NUM!</v>
      </c>
      <c r="BW39" s="8"/>
      <c r="BX39" s="1" t="str">
        <f>F39</f>
        <v/>
      </c>
      <c r="BY39" s="1" t="str">
        <f>J39</f>
        <v/>
      </c>
      <c r="BZ39" s="1">
        <f>N39</f>
        <v>1</v>
      </c>
      <c r="CA39" s="1" t="str">
        <f>R39</f>
        <v/>
      </c>
      <c r="CB39" s="1" t="str">
        <f>V39</f>
        <v/>
      </c>
      <c r="CC39" s="1" t="str">
        <f>Z39</f>
        <v/>
      </c>
      <c r="CD39" s="1" t="str">
        <f>AD39</f>
        <v/>
      </c>
      <c r="CE39" s="1" t="str">
        <f>AH39</f>
        <v/>
      </c>
      <c r="CF39" s="1" t="str">
        <f>AL39</f>
        <v/>
      </c>
      <c r="DC39" s="203">
        <v>0</v>
      </c>
      <c r="DD39" s="203">
        <v>0</v>
      </c>
      <c r="DE39" s="203">
        <v>0</v>
      </c>
      <c r="DF39" s="107">
        <f>+AX39-DC39</f>
        <v>0</v>
      </c>
      <c r="DG39" s="107">
        <f>+AY39-DD39</f>
        <v>86</v>
      </c>
      <c r="DH39" s="107">
        <f>+AZ39-DE39</f>
        <v>0</v>
      </c>
    </row>
    <row r="40" spans="1:118" ht="18" customHeight="1" x14ac:dyDescent="0.2">
      <c r="A40" s="78" t="str">
        <f t="shared" si="44"/>
        <v>Kenny Engram</v>
      </c>
      <c r="B40" s="52" t="s">
        <v>473</v>
      </c>
      <c r="C40" s="62" t="s">
        <v>474</v>
      </c>
      <c r="D40" s="8">
        <v>23</v>
      </c>
      <c r="E40" s="8"/>
      <c r="F40" s="8" t="str">
        <f>IF(E40&lt;&gt; "",LOOKUP(E40,GPPoints!$A$2:$A$27,GPPoints!$B$2:$B$27),"")</f>
        <v/>
      </c>
      <c r="G40" s="114"/>
      <c r="H40" s="8">
        <v>36</v>
      </c>
      <c r="I40" s="8">
        <v>3</v>
      </c>
      <c r="J40" s="8">
        <f>IF(I40&lt;&gt; "",LOOKUP(I40,GPPoints!$A$2:$A$27,GPPoints!$B$2:$B$27),"")</f>
        <v>15</v>
      </c>
      <c r="K40" s="114"/>
      <c r="L40" s="8">
        <v>33</v>
      </c>
      <c r="M40" s="8">
        <v>2</v>
      </c>
      <c r="N40" s="8">
        <f>IF(M40&lt;&gt; "",LOOKUP(M40,GPPoints!$A$2:$A$27,GPPoints!$B$2:$B$27),"")</f>
        <v>17</v>
      </c>
      <c r="O40" s="114"/>
      <c r="P40" s="8"/>
      <c r="Q40" s="8"/>
      <c r="R40" s="8" t="str">
        <f>IF(Q40&lt;&gt; "",LOOKUP(Q40,GPPoints!$A$2:$A$27,GPPoints!$B$2:$B$27),"")</f>
        <v/>
      </c>
      <c r="S40" s="114"/>
      <c r="T40" s="8"/>
      <c r="U40" s="8"/>
      <c r="V40" s="8" t="str">
        <f>IF(U40&lt;&gt; "",LOOKUP(U40,GPPoints!$A$2:$A$27,GPPoints!$B$2:$B$27),"")</f>
        <v/>
      </c>
      <c r="W40" s="114"/>
      <c r="X40" s="8"/>
      <c r="Y40" s="8"/>
      <c r="Z40" s="8" t="str">
        <f>IF(Y40&lt;&gt; "",LOOKUP(Y40,GPPoints!$A$2:$A$27,GPPoints!$B$2:$B$27),"")</f>
        <v/>
      </c>
      <c r="AA40" s="114"/>
      <c r="AB40" s="8"/>
      <c r="AC40" s="8"/>
      <c r="AD40" s="8" t="str">
        <f>IF(AC40&lt;&gt; "",LOOKUP(AC40,GPPoints!$A$2:$A$27,GPPoints!$B$2:$B$27),"")</f>
        <v/>
      </c>
      <c r="AE40" s="114"/>
      <c r="AF40" s="8"/>
      <c r="AG40" s="8"/>
      <c r="AH40" s="8" t="str">
        <f>IF(AG40&lt;&gt; "",LOOKUP(AG40,GPPoints!$A$2:$A$27,GPPoints!$B$2:$B$27),"")</f>
        <v/>
      </c>
      <c r="AI40" s="114"/>
      <c r="AJ40" s="8"/>
      <c r="AK40" s="8"/>
      <c r="AL40" s="8" t="str">
        <f>IF(AK40&lt;&gt; "",LOOKUP(AK40,GPPoints!$A$2:$A$27,GPPoints!$B$2:$B$27),"")</f>
        <v/>
      </c>
      <c r="AM40" s="114"/>
      <c r="AO40" s="5">
        <f t="shared" si="42"/>
        <v>0</v>
      </c>
      <c r="AP40" s="5">
        <v>0</v>
      </c>
      <c r="AQ40" s="5">
        <v>0</v>
      </c>
      <c r="AR40" s="5">
        <f t="shared" si="1"/>
        <v>3</v>
      </c>
      <c r="AS40" s="5">
        <f t="shared" si="2"/>
        <v>32</v>
      </c>
      <c r="AT40" s="104">
        <f t="shared" si="3"/>
        <v>32</v>
      </c>
      <c r="AU40" s="8">
        <f t="shared" si="4"/>
        <v>92</v>
      </c>
      <c r="AV40" s="67">
        <f t="shared" si="5"/>
        <v>30.666666666666668</v>
      </c>
      <c r="AW40" s="67">
        <f t="shared" si="45"/>
        <v>30.666666666666668</v>
      </c>
      <c r="AX40" s="67">
        <f>IF($AR40&gt;4,$AU40/$AR40,0)</f>
        <v>0</v>
      </c>
      <c r="AY40" s="8">
        <f t="shared" si="7"/>
        <v>92</v>
      </c>
      <c r="AZ40" s="67">
        <f t="shared" si="8"/>
        <v>0</v>
      </c>
      <c r="BA40" s="67"/>
      <c r="BB40" s="8">
        <f t="shared" si="9"/>
        <v>36</v>
      </c>
      <c r="BC40" s="8">
        <f t="shared" si="10"/>
        <v>33</v>
      </c>
      <c r="BD40" s="8">
        <f t="shared" si="11"/>
        <v>23</v>
      </c>
      <c r="BE40" s="8">
        <f t="shared" si="12"/>
        <v>0</v>
      </c>
      <c r="BF40" s="8">
        <f t="shared" si="13"/>
        <v>0</v>
      </c>
      <c r="BG40" s="8"/>
      <c r="BH40" s="8">
        <f t="shared" si="14"/>
        <v>23</v>
      </c>
      <c r="BI40" s="8">
        <f t="shared" si="15"/>
        <v>36</v>
      </c>
      <c r="BJ40" s="8">
        <f t="shared" si="16"/>
        <v>33</v>
      </c>
      <c r="BK40" s="8">
        <f t="shared" si="17"/>
        <v>0</v>
      </c>
      <c r="BL40" s="8">
        <f t="shared" si="18"/>
        <v>0</v>
      </c>
      <c r="BM40" s="8">
        <f t="shared" si="19"/>
        <v>0</v>
      </c>
      <c r="BN40" s="8">
        <f t="shared" si="20"/>
        <v>0</v>
      </c>
      <c r="BO40" s="8">
        <f t="shared" si="21"/>
        <v>0</v>
      </c>
      <c r="BP40" s="8">
        <f t="shared" si="22"/>
        <v>0</v>
      </c>
      <c r="BQ40" s="8"/>
      <c r="BR40" s="8">
        <f t="shared" si="23"/>
        <v>17</v>
      </c>
      <c r="BS40" s="8">
        <f t="shared" si="24"/>
        <v>15</v>
      </c>
      <c r="BT40" s="8" t="e">
        <f t="shared" si="25"/>
        <v>#NUM!</v>
      </c>
      <c r="BU40" s="8" t="e">
        <f t="shared" si="26"/>
        <v>#NUM!</v>
      </c>
      <c r="BV40" s="8" t="e">
        <f t="shared" si="27"/>
        <v>#NUM!</v>
      </c>
      <c r="BW40" s="8"/>
      <c r="BX40" s="1" t="str">
        <f t="shared" si="28"/>
        <v/>
      </c>
      <c r="BY40" s="1">
        <f t="shared" si="29"/>
        <v>15</v>
      </c>
      <c r="BZ40" s="1">
        <f t="shared" si="30"/>
        <v>17</v>
      </c>
      <c r="CA40" s="1" t="str">
        <f t="shared" si="31"/>
        <v/>
      </c>
      <c r="CB40" s="1" t="str">
        <f t="shared" si="32"/>
        <v/>
      </c>
      <c r="CC40" s="1" t="str">
        <f t="shared" si="33"/>
        <v/>
      </c>
      <c r="CD40" s="1" t="str">
        <f t="shared" si="34"/>
        <v/>
      </c>
      <c r="CE40" s="1" t="str">
        <f t="shared" si="35"/>
        <v/>
      </c>
      <c r="CF40" s="1" t="str">
        <f t="shared" si="36"/>
        <v/>
      </c>
      <c r="CH40" t="e">
        <f>VLOOKUP(A40,#REF!,41,FALSE)</f>
        <v>#REF!</v>
      </c>
      <c r="CI40" t="e">
        <f>VLOOKUP(A40,#REF!,42,FALSE)</f>
        <v>#REF!</v>
      </c>
      <c r="CJ40" t="e">
        <f>VLOOKUP(A40,#REF!,43,FALSE)</f>
        <v>#REF!</v>
      </c>
      <c r="CK40" t="e">
        <f>VLOOKUP(A40,#REF!,44,FALSE)</f>
        <v>#REF!</v>
      </c>
      <c r="CL40" t="e">
        <f>VLOOKUP(A40,#REF!,45,FALSE)</f>
        <v>#REF!</v>
      </c>
      <c r="CM40" s="105" t="e">
        <f>VLOOKUP(A40,#REF!,46,FALSE)</f>
        <v>#REF!</v>
      </c>
      <c r="CN40" s="105" t="e">
        <f>VLOOKUP(A40,#REF!,47,FALSE)</f>
        <v>#REF!</v>
      </c>
      <c r="CO40" s="105" t="e">
        <f>VLOOKUP(A40,#REF!,48,FALSE)</f>
        <v>#REF!</v>
      </c>
      <c r="CP40" s="105" t="e">
        <f>VLOOKUP(A40,#REF!,49,FALSE)</f>
        <v>#REF!</v>
      </c>
      <c r="CQ40" s="105" t="e">
        <f>VLOOKUP(A40,#REF!,50,FALSE)</f>
        <v>#REF!</v>
      </c>
      <c r="CS40" t="e">
        <f>+AO40-CH40</f>
        <v>#REF!</v>
      </c>
      <c r="CT40" s="106" t="e">
        <f t="shared" ref="CT40:DB40" si="46">+AR40-CI40</f>
        <v>#REF!</v>
      </c>
      <c r="CU40" s="106" t="e">
        <f t="shared" si="46"/>
        <v>#REF!</v>
      </c>
      <c r="CV40" s="106" t="e">
        <f t="shared" si="46"/>
        <v>#REF!</v>
      </c>
      <c r="CW40" s="106" t="e">
        <f t="shared" si="46"/>
        <v>#REF!</v>
      </c>
      <c r="CX40" s="106" t="e">
        <f t="shared" si="46"/>
        <v>#REF!</v>
      </c>
      <c r="CY40" s="106" t="e">
        <f t="shared" si="46"/>
        <v>#REF!</v>
      </c>
      <c r="CZ40" s="106" t="e">
        <f t="shared" si="46"/>
        <v>#REF!</v>
      </c>
      <c r="DA40" s="106" t="e">
        <f t="shared" si="46"/>
        <v>#REF!</v>
      </c>
      <c r="DB40" s="106" t="e">
        <f t="shared" si="46"/>
        <v>#REF!</v>
      </c>
      <c r="DC40" s="203">
        <f>VLOOKUP(A40,'[2]2019'!$A$1:$AV$65536,48,FALSE)</f>
        <v>0</v>
      </c>
      <c r="DD40" s="203">
        <f>VLOOKUP(A40,'[2]2019'!$A$1:$AZ$65536,51,FALSE)</f>
        <v>0</v>
      </c>
      <c r="DE40" s="203">
        <f>VLOOKUP(A40,'[2]2019'!$A$1:$AZ$65536,52,FALSE)</f>
        <v>0</v>
      </c>
      <c r="DF40" s="316">
        <f t="shared" si="38"/>
        <v>0</v>
      </c>
      <c r="DG40" s="316">
        <f t="shared" si="39"/>
        <v>92</v>
      </c>
      <c r="DH40" s="316">
        <f t="shared" si="40"/>
        <v>0</v>
      </c>
      <c r="DL40" s="206"/>
      <c r="DM40" s="206"/>
      <c r="DN40" s="206"/>
    </row>
    <row r="41" spans="1:118" ht="18" customHeight="1" x14ac:dyDescent="0.2">
      <c r="A41" s="78" t="str">
        <f t="shared" si="44"/>
        <v>Jon Erickson</v>
      </c>
      <c r="B41" s="93" t="s">
        <v>717</v>
      </c>
      <c r="C41" s="94" t="s">
        <v>150</v>
      </c>
      <c r="D41" s="8">
        <v>33</v>
      </c>
      <c r="E41" s="8">
        <v>6</v>
      </c>
      <c r="F41" s="8">
        <f>IF(E41&lt;&gt; "",LOOKUP(E41,GPPoints!$A$2:$A$27,GPPoints!$B$2:$B$27),"")</f>
        <v>10</v>
      </c>
      <c r="G41" s="114">
        <v>1</v>
      </c>
      <c r="H41" s="8">
        <v>30</v>
      </c>
      <c r="I41" s="8">
        <v>13</v>
      </c>
      <c r="J41" s="8">
        <f>IF(I41&lt;&gt; "",LOOKUP(I41,GPPoints!$A$2:$A$27,GPPoints!$B$2:$B$27),"")</f>
        <v>3</v>
      </c>
      <c r="K41" s="114"/>
      <c r="L41" s="8"/>
      <c r="M41" s="8"/>
      <c r="N41" s="8" t="str">
        <f>IF(M41&lt;&gt; "",LOOKUP(M41,GPPoints!$A$2:$A$27,GPPoints!$B$2:$B$27),"")</f>
        <v/>
      </c>
      <c r="O41" s="114"/>
      <c r="P41" s="8"/>
      <c r="Q41" s="8"/>
      <c r="R41" s="8" t="str">
        <f>IF(Q41&lt;&gt; "",LOOKUP(Q41,GPPoints!$A$2:$A$27,GPPoints!$B$2:$B$27),"")</f>
        <v/>
      </c>
      <c r="S41" s="114"/>
      <c r="T41" s="8"/>
      <c r="U41" s="8"/>
      <c r="V41" s="8" t="str">
        <f>IF(U41&lt;&gt; "",LOOKUP(U41,GPPoints!$A$2:$A$27,GPPoints!$B$2:$B$27),"")</f>
        <v/>
      </c>
      <c r="W41" s="114"/>
      <c r="X41" s="8"/>
      <c r="Y41" s="8"/>
      <c r="Z41" s="8" t="str">
        <f>IF(Y41&lt;&gt; "",LOOKUP(Y41,GPPoints!$A$2:$A$27,GPPoints!$B$2:$B$27),"")</f>
        <v/>
      </c>
      <c r="AA41" s="114"/>
      <c r="AB41" s="8"/>
      <c r="AC41" s="8"/>
      <c r="AD41" s="8" t="str">
        <f>IF(AC41&lt;&gt; "",LOOKUP(AC41,GPPoints!$A$2:$A$27,GPPoints!$B$2:$B$27),"")</f>
        <v/>
      </c>
      <c r="AE41" s="114"/>
      <c r="AF41" s="8"/>
      <c r="AG41" s="8"/>
      <c r="AH41" s="8" t="str">
        <f>IF(AG41&lt;&gt; "",LOOKUP(AG41,GPPoints!$A$2:$A$27,GPPoints!$B$2:$B$27),"")</f>
        <v/>
      </c>
      <c r="AI41" s="114"/>
      <c r="AJ41" s="8"/>
      <c r="AK41" s="8"/>
      <c r="AL41" s="8" t="str">
        <f>IF(AK41&lt;&gt; "",LOOKUP(AK41,GPPoints!$A$2:$A$27,GPPoints!$B$2:$B$27),"")</f>
        <v/>
      </c>
      <c r="AM41" s="114"/>
      <c r="AO41" s="5">
        <f t="shared" si="42"/>
        <v>1</v>
      </c>
      <c r="AP41" s="5">
        <v>0</v>
      </c>
      <c r="AQ41" s="5">
        <v>0</v>
      </c>
      <c r="AR41" s="5">
        <f t="shared" si="1"/>
        <v>2</v>
      </c>
      <c r="AS41" s="5">
        <f t="shared" ref="AS41:AS73" si="47">SUM(F41,J41,N41,R41,V41,Z41,AD41,AH41,AL41)</f>
        <v>13</v>
      </c>
      <c r="AT41" s="5">
        <f t="shared" ref="AT41:AT73" si="48">SUMIF($BR41:$BV41, "&gt;0",$BR41:$BV41)</f>
        <v>13</v>
      </c>
      <c r="AU41" s="5">
        <f t="shared" si="4"/>
        <v>63</v>
      </c>
      <c r="AV41" s="47">
        <f t="shared" ref="AV41:AV73" si="49">IF(AR41&gt;0,AU41/AR41,0)</f>
        <v>31.5</v>
      </c>
      <c r="AW41" s="47">
        <f t="shared" si="45"/>
        <v>0</v>
      </c>
      <c r="AX41" s="47">
        <f t="shared" si="37"/>
        <v>0</v>
      </c>
      <c r="AY41" s="8">
        <f t="shared" ref="AY41:AY73" si="50">SUMIF($BB41:$BF41, "&gt;0",$BB41:$BF41)</f>
        <v>63</v>
      </c>
      <c r="AZ41" s="67">
        <f t="shared" ref="AZ41:AZ73" si="51">IF(AR41&gt;4,SUM(E41,I41,M41,Q41,U41,Y41,AC41,AG41,AK41)/AR41,0)</f>
        <v>0</v>
      </c>
      <c r="BA41" s="67"/>
      <c r="BB41" s="8">
        <f>LARGE($BH41:$BP41,1)</f>
        <v>33</v>
      </c>
      <c r="BC41" s="8">
        <f t="shared" ref="BC41:BC73" si="52">LARGE($BH41:$BP41,2)</f>
        <v>30</v>
      </c>
      <c r="BD41" s="8">
        <f t="shared" ref="BD41:BD73" si="53">LARGE($BH41:$BP41,3)</f>
        <v>0</v>
      </c>
      <c r="BE41" s="8">
        <f t="shared" ref="BE41:BE73" si="54">LARGE($BH41:$BP41,4)</f>
        <v>0</v>
      </c>
      <c r="BF41" s="8">
        <f t="shared" ref="BF41:BF73" si="55">LARGE($BH41:$BP41,5)</f>
        <v>0</v>
      </c>
      <c r="BG41" s="8"/>
      <c r="BH41" s="8">
        <f t="shared" si="14"/>
        <v>33</v>
      </c>
      <c r="BI41" s="8">
        <f t="shared" si="15"/>
        <v>30</v>
      </c>
      <c r="BJ41" s="8">
        <f t="shared" si="16"/>
        <v>0</v>
      </c>
      <c r="BK41" s="8">
        <f t="shared" si="17"/>
        <v>0</v>
      </c>
      <c r="BL41" s="8">
        <f t="shared" si="18"/>
        <v>0</v>
      </c>
      <c r="BM41" s="8">
        <f t="shared" si="19"/>
        <v>0</v>
      </c>
      <c r="BN41" s="8">
        <f t="shared" si="20"/>
        <v>0</v>
      </c>
      <c r="BO41" s="8">
        <f t="shared" si="21"/>
        <v>0</v>
      </c>
      <c r="BP41" s="8">
        <f t="shared" si="22"/>
        <v>0</v>
      </c>
      <c r="BQ41" s="8"/>
      <c r="BR41" s="8">
        <f t="shared" ref="BR41:BR73" si="56">LARGE($BX41:$CF41,1)</f>
        <v>10</v>
      </c>
      <c r="BS41" s="8">
        <f t="shared" ref="BS41:BS73" si="57">LARGE($BX41:$CF41,2)</f>
        <v>3</v>
      </c>
      <c r="BT41" s="8" t="e">
        <f t="shared" ref="BT41:BT73" si="58">LARGE($BX41:$CF41,3)</f>
        <v>#NUM!</v>
      </c>
      <c r="BU41" s="8" t="e">
        <f t="shared" ref="BU41:BU73" si="59">LARGE($BX41:$CF41,4)</f>
        <v>#NUM!</v>
      </c>
      <c r="BV41" s="8" t="e">
        <f t="shared" ref="BV41:BV73" si="60">LARGE($BX41:$CF41,5)</f>
        <v>#NUM!</v>
      </c>
      <c r="BW41" s="8"/>
      <c r="BX41" s="1">
        <f t="shared" si="28"/>
        <v>10</v>
      </c>
      <c r="BY41" s="1">
        <f t="shared" si="29"/>
        <v>3</v>
      </c>
      <c r="BZ41" s="1" t="str">
        <f t="shared" si="30"/>
        <v/>
      </c>
      <c r="CA41" s="1" t="str">
        <f t="shared" si="31"/>
        <v/>
      </c>
      <c r="CB41" s="1" t="str">
        <f t="shared" si="32"/>
        <v/>
      </c>
      <c r="CC41" s="1" t="str">
        <f t="shared" si="33"/>
        <v/>
      </c>
      <c r="CD41" s="1" t="str">
        <f t="shared" si="34"/>
        <v/>
      </c>
      <c r="CE41" s="1" t="str">
        <f t="shared" si="35"/>
        <v/>
      </c>
      <c r="CF41" s="1" t="str">
        <f t="shared" si="36"/>
        <v/>
      </c>
      <c r="DC41" s="203"/>
      <c r="DD41" s="203">
        <f>VLOOKUP(A41,'[2]2019'!$A$1:$AV$65536,46,FALSE)</f>
        <v>30</v>
      </c>
      <c r="DE41" s="203">
        <f>VLOOKUP(A41,'[2]2019'!$A$1:$AZ$65536,52,FALSE)</f>
        <v>0</v>
      </c>
      <c r="DF41" s="107">
        <f t="shared" si="38"/>
        <v>0</v>
      </c>
      <c r="DG41" s="107">
        <f t="shared" si="39"/>
        <v>33</v>
      </c>
      <c r="DH41" s="107">
        <f t="shared" si="40"/>
        <v>0</v>
      </c>
    </row>
    <row r="42" spans="1:118" ht="18" customHeight="1" x14ac:dyDescent="0.2">
      <c r="A42" s="78" t="str">
        <f t="shared" si="44"/>
        <v>Mike Fallon</v>
      </c>
      <c r="B42" s="52" t="s">
        <v>205</v>
      </c>
      <c r="C42" s="62" t="s">
        <v>33</v>
      </c>
      <c r="D42" s="8"/>
      <c r="E42" s="8"/>
      <c r="F42" s="8" t="str">
        <f>IF(E42&lt;&gt; "",LOOKUP(E42,GPPoints!$A$2:$A$27,GPPoints!$B$2:$B$27),"")</f>
        <v/>
      </c>
      <c r="G42" s="114"/>
      <c r="H42" s="8">
        <v>27</v>
      </c>
      <c r="I42" s="8"/>
      <c r="J42" s="8" t="str">
        <f>IF(I42&lt;&gt; "",LOOKUP(I42,GPPoints!$A$2:$A$27,GPPoints!$B$2:$B$27),"")</f>
        <v/>
      </c>
      <c r="K42" s="114"/>
      <c r="L42" s="8"/>
      <c r="M42" s="8"/>
      <c r="N42" s="8" t="str">
        <f>IF(M42&lt;&gt; "",LOOKUP(M42,GPPoints!$A$2:$A$27,GPPoints!$B$2:$B$27),"")</f>
        <v/>
      </c>
      <c r="O42" s="114"/>
      <c r="P42" s="8"/>
      <c r="Q42" s="8"/>
      <c r="R42" s="8" t="str">
        <f>IF(Q42&lt;&gt; "",LOOKUP(Q42,GPPoints!$A$2:$A$27,GPPoints!$B$2:$B$27),"")</f>
        <v/>
      </c>
      <c r="S42" s="114"/>
      <c r="T42" s="8"/>
      <c r="U42" s="8"/>
      <c r="V42" s="8" t="str">
        <f>IF(U42&lt;&gt; "",LOOKUP(U42,GPPoints!$A$2:$A$27,GPPoints!$B$2:$B$27),"")</f>
        <v/>
      </c>
      <c r="W42" s="114"/>
      <c r="X42" s="8"/>
      <c r="Y42" s="8"/>
      <c r="Z42" s="8" t="str">
        <f>IF(Y42&lt;&gt; "",LOOKUP(Y42,GPPoints!$A$2:$A$27,GPPoints!$B$2:$B$27),"")</f>
        <v/>
      </c>
      <c r="AA42" s="114"/>
      <c r="AB42" s="8"/>
      <c r="AC42" s="8"/>
      <c r="AD42" s="8" t="str">
        <f>IF(AC42&lt;&gt; "",LOOKUP(AC42,GPPoints!$A$2:$A$27,GPPoints!$B$2:$B$27),"")</f>
        <v/>
      </c>
      <c r="AE42" s="114"/>
      <c r="AF42" s="8"/>
      <c r="AG42" s="8"/>
      <c r="AH42" s="8" t="str">
        <f>IF(AG42&lt;&gt; "",LOOKUP(AG42,GPPoints!$A$2:$A$27,GPPoints!$B$2:$B$27),"")</f>
        <v/>
      </c>
      <c r="AI42" s="114"/>
      <c r="AJ42" s="8"/>
      <c r="AK42" s="8"/>
      <c r="AL42" s="8" t="str">
        <f>IF(AK42&lt;&gt; "",LOOKUP(AK42,GPPoints!$A$2:$A$27,GPPoints!$B$2:$B$27),"")</f>
        <v/>
      </c>
      <c r="AM42" s="114"/>
      <c r="AO42" s="5">
        <f>SUM(LEN(G42),LEN(K42),LEN(O42),LEN(S42),LEN(W42),LEN(AA42),LEN(AE42),LEN(AI42),LEN(AM42))</f>
        <v>0</v>
      </c>
      <c r="AP42" s="5">
        <v>0</v>
      </c>
      <c r="AQ42" s="5">
        <v>0</v>
      </c>
      <c r="AR42" s="5">
        <f>COUNT(D42,H42,L42,P42,T42,X42,AB42,AF42,AJ42)</f>
        <v>1</v>
      </c>
      <c r="AS42" s="5">
        <f>SUM(F42,J42,N42,R42,V42,Z42,AD42,AH42,AL42)</f>
        <v>0</v>
      </c>
      <c r="AT42" s="5">
        <f>SUMIF($BR42:$BV42, "&gt;0",$BR42:$BV42)</f>
        <v>0</v>
      </c>
      <c r="AU42" s="5">
        <f>SUM(D42,H42,L42,P42,T42,X42,AB42,AF42,AJ42)</f>
        <v>27</v>
      </c>
      <c r="AV42" s="47">
        <f>IF(AR42&gt;0,AU42/AR42,0)</f>
        <v>27</v>
      </c>
      <c r="AW42" s="47">
        <f t="shared" si="45"/>
        <v>0</v>
      </c>
      <c r="AX42" s="47">
        <f>IF($AR42&gt;4,$AU42/$AR42,0)</f>
        <v>0</v>
      </c>
      <c r="AY42" s="8">
        <f>SUMIF($BB42:$BF42, "&gt;0",$BB42:$BF42)</f>
        <v>27</v>
      </c>
      <c r="AZ42" s="67">
        <f>IF(AR42&gt;4,SUM(E42,I42,M42,Q42,U42,Y42,AC42,AG42,AK42)/AR42,0)</f>
        <v>0</v>
      </c>
      <c r="BA42" s="67"/>
      <c r="BB42" s="8">
        <f>LARGE($BH42:$BP42,1)</f>
        <v>27</v>
      </c>
      <c r="BC42" s="8">
        <f>LARGE($BH42:$BP42,2)</f>
        <v>0</v>
      </c>
      <c r="BD42" s="8">
        <f>LARGE($BH42:$BP42,3)</f>
        <v>0</v>
      </c>
      <c r="BE42" s="8">
        <f>LARGE($BH42:$BP42,4)</f>
        <v>0</v>
      </c>
      <c r="BF42" s="8">
        <f>LARGE($BH42:$BP42,5)</f>
        <v>0</v>
      </c>
      <c r="BG42" s="8"/>
      <c r="BH42" s="8">
        <f>D42</f>
        <v>0</v>
      </c>
      <c r="BI42" s="8">
        <f>H42</f>
        <v>27</v>
      </c>
      <c r="BJ42" s="8">
        <f>L42</f>
        <v>0</v>
      </c>
      <c r="BK42" s="8">
        <f>P42</f>
        <v>0</v>
      </c>
      <c r="BL42" s="8">
        <f>T42</f>
        <v>0</v>
      </c>
      <c r="BM42" s="8">
        <f>X42</f>
        <v>0</v>
      </c>
      <c r="BN42" s="8">
        <f>AB42</f>
        <v>0</v>
      </c>
      <c r="BO42" s="8">
        <f>AF42</f>
        <v>0</v>
      </c>
      <c r="BP42" s="8">
        <f>AJ42</f>
        <v>0</v>
      </c>
      <c r="BQ42" s="8"/>
      <c r="BR42" s="8" t="e">
        <f>LARGE($BX42:$CF42,1)</f>
        <v>#NUM!</v>
      </c>
      <c r="BS42" s="8" t="e">
        <f>LARGE($BX42:$CF42,2)</f>
        <v>#NUM!</v>
      </c>
      <c r="BT42" s="8" t="e">
        <f>LARGE($BX42:$CF42,3)</f>
        <v>#NUM!</v>
      </c>
      <c r="BU42" s="8" t="e">
        <f>LARGE($BX42:$CF42,4)</f>
        <v>#NUM!</v>
      </c>
      <c r="BV42" s="8" t="e">
        <f>LARGE($BX42:$CF42,5)</f>
        <v>#NUM!</v>
      </c>
      <c r="BW42" s="8"/>
      <c r="BX42" s="1" t="str">
        <f>F42</f>
        <v/>
      </c>
      <c r="BY42" s="1" t="str">
        <f>J42</f>
        <v/>
      </c>
      <c r="BZ42" s="1" t="str">
        <f>N42</f>
        <v/>
      </c>
      <c r="CA42" s="1" t="str">
        <f>R42</f>
        <v/>
      </c>
      <c r="CB42" s="1" t="str">
        <f>V42</f>
        <v/>
      </c>
      <c r="CC42" s="1" t="str">
        <f>Z42</f>
        <v/>
      </c>
      <c r="CD42" s="1" t="str">
        <f>AD42</f>
        <v/>
      </c>
      <c r="CE42" s="1" t="str">
        <f>AH42</f>
        <v/>
      </c>
      <c r="CF42" s="1" t="str">
        <f>AL42</f>
        <v/>
      </c>
      <c r="DC42" s="203"/>
      <c r="DD42" s="203">
        <f>VLOOKUP(A42,'[2]2019'!$A$1:$AV$65536,46,FALSE)</f>
        <v>0</v>
      </c>
      <c r="DE42" s="203">
        <f>VLOOKUP(A42,'[2]2019'!$A$1:$AZ$65536,52,FALSE)</f>
        <v>0</v>
      </c>
      <c r="DF42" s="107">
        <f>+AX42-DC42</f>
        <v>0</v>
      </c>
      <c r="DG42" s="107">
        <f>+AY42-DD42</f>
        <v>27</v>
      </c>
      <c r="DH42" s="107">
        <f>+AZ42-DE42</f>
        <v>0</v>
      </c>
    </row>
    <row r="43" spans="1:118" ht="18" customHeight="1" x14ac:dyDescent="0.2">
      <c r="A43" s="78" t="str">
        <f t="shared" si="44"/>
        <v>Will Fakeci</v>
      </c>
      <c r="B43" s="93" t="s">
        <v>891</v>
      </c>
      <c r="C43" s="94" t="s">
        <v>97</v>
      </c>
      <c r="D43" s="8">
        <v>27</v>
      </c>
      <c r="E43" s="8"/>
      <c r="F43" s="8" t="str">
        <f>IF(E43&lt;&gt; "",LOOKUP(E43,GPPoints!$A$2:$A$27,GPPoints!$B$2:$B$27),"")</f>
        <v/>
      </c>
      <c r="G43" s="114"/>
      <c r="H43" s="8">
        <v>25</v>
      </c>
      <c r="I43" s="8"/>
      <c r="J43" s="8" t="str">
        <f>IF(I43&lt;&gt; "",LOOKUP(I43,GPPoints!$A$2:$A$27,GPPoints!$B$2:$B$27),"")</f>
        <v/>
      </c>
      <c r="K43" s="114"/>
      <c r="L43" s="8">
        <v>28</v>
      </c>
      <c r="M43" s="8">
        <v>14</v>
      </c>
      <c r="N43" s="8">
        <f>IF(M43&lt;&gt; "",LOOKUP(M43,GPPoints!$A$2:$A$27,GPPoints!$B$2:$B$27),"")</f>
        <v>2</v>
      </c>
      <c r="O43" s="114"/>
      <c r="P43" s="8"/>
      <c r="Q43" s="8"/>
      <c r="R43" s="8" t="str">
        <f>IF(Q43&lt;&gt; "",LOOKUP(Q43,GPPoints!$A$2:$A$27,GPPoints!$B$2:$B$27),"")</f>
        <v/>
      </c>
      <c r="S43" s="114"/>
      <c r="T43" s="8"/>
      <c r="U43" s="8"/>
      <c r="V43" s="8" t="str">
        <f>IF(U43&lt;&gt; "",LOOKUP(U43,GPPoints!$A$2:$A$27,GPPoints!$B$2:$B$27),"")</f>
        <v/>
      </c>
      <c r="W43" s="114"/>
      <c r="X43" s="8"/>
      <c r="Y43" s="8"/>
      <c r="Z43" s="8" t="str">
        <f>IF(Y43&lt;&gt; "",LOOKUP(Y43,GPPoints!$A$2:$A$27,GPPoints!$B$2:$B$27),"")</f>
        <v/>
      </c>
      <c r="AA43" s="114"/>
      <c r="AB43" s="8"/>
      <c r="AC43" s="8"/>
      <c r="AD43" s="8" t="str">
        <f>IF(AC43&lt;&gt; "",LOOKUP(AC43,GPPoints!$A$2:$A$27,GPPoints!$B$2:$B$27),"")</f>
        <v/>
      </c>
      <c r="AE43" s="114"/>
      <c r="AF43" s="8"/>
      <c r="AG43" s="8"/>
      <c r="AH43" s="8" t="str">
        <f>IF(AG43&lt;&gt; "",LOOKUP(AG43,GPPoints!$A$2:$A$27,GPPoints!$B$2:$B$27),"")</f>
        <v/>
      </c>
      <c r="AI43" s="114"/>
      <c r="AJ43" s="8"/>
      <c r="AK43" s="8"/>
      <c r="AL43" s="8" t="str">
        <f>IF(AK43&lt;&gt; "",LOOKUP(AK43,GPPoints!$A$2:$A$27,GPPoints!$B$2:$B$27),"")</f>
        <v/>
      </c>
      <c r="AM43" s="114"/>
      <c r="AO43" s="5">
        <f t="shared" si="42"/>
        <v>0</v>
      </c>
      <c r="AP43" s="5">
        <v>0</v>
      </c>
      <c r="AQ43" s="5">
        <v>0</v>
      </c>
      <c r="AR43" s="5">
        <f t="shared" si="1"/>
        <v>3</v>
      </c>
      <c r="AS43" s="5">
        <f t="shared" si="47"/>
        <v>2</v>
      </c>
      <c r="AT43" s="5">
        <f t="shared" si="48"/>
        <v>2</v>
      </c>
      <c r="AU43" s="5">
        <f t="shared" si="4"/>
        <v>80</v>
      </c>
      <c r="AV43" s="47">
        <f t="shared" si="49"/>
        <v>26.666666666666668</v>
      </c>
      <c r="AW43" s="47">
        <f t="shared" si="45"/>
        <v>26.666666666666668</v>
      </c>
      <c r="AX43" s="47">
        <f>IF($AR43&gt;4,$AU43/$AR43,0)</f>
        <v>0</v>
      </c>
      <c r="AY43" s="8">
        <f t="shared" si="50"/>
        <v>80</v>
      </c>
      <c r="AZ43" s="67">
        <f t="shared" si="51"/>
        <v>0</v>
      </c>
      <c r="BA43" s="67"/>
      <c r="BB43" s="8">
        <f>LARGE($BH43:$BP43,1)</f>
        <v>28</v>
      </c>
      <c r="BC43" s="8">
        <f t="shared" si="52"/>
        <v>27</v>
      </c>
      <c r="BD43" s="8">
        <f t="shared" si="53"/>
        <v>25</v>
      </c>
      <c r="BE43" s="8">
        <f t="shared" si="54"/>
        <v>0</v>
      </c>
      <c r="BF43" s="8">
        <f t="shared" si="55"/>
        <v>0</v>
      </c>
      <c r="BG43" s="8"/>
      <c r="BH43" s="8">
        <f t="shared" si="14"/>
        <v>27</v>
      </c>
      <c r="BI43" s="8">
        <f t="shared" si="15"/>
        <v>25</v>
      </c>
      <c r="BJ43" s="8">
        <f t="shared" si="16"/>
        <v>28</v>
      </c>
      <c r="BK43" s="8">
        <f t="shared" si="17"/>
        <v>0</v>
      </c>
      <c r="BL43" s="8">
        <f t="shared" si="18"/>
        <v>0</v>
      </c>
      <c r="BM43" s="8">
        <f t="shared" si="19"/>
        <v>0</v>
      </c>
      <c r="BN43" s="8">
        <f t="shared" si="20"/>
        <v>0</v>
      </c>
      <c r="BO43" s="8">
        <f t="shared" si="21"/>
        <v>0</v>
      </c>
      <c r="BP43" s="8">
        <f t="shared" si="22"/>
        <v>0</v>
      </c>
      <c r="BQ43" s="8"/>
      <c r="BR43" s="8">
        <f t="shared" si="56"/>
        <v>2</v>
      </c>
      <c r="BS43" s="8" t="e">
        <f t="shared" si="57"/>
        <v>#NUM!</v>
      </c>
      <c r="BT43" s="8" t="e">
        <f t="shared" si="58"/>
        <v>#NUM!</v>
      </c>
      <c r="BU43" s="8" t="e">
        <f t="shared" si="59"/>
        <v>#NUM!</v>
      </c>
      <c r="BV43" s="8" t="e">
        <f t="shared" si="60"/>
        <v>#NUM!</v>
      </c>
      <c r="BW43" s="8"/>
      <c r="BX43" s="1" t="str">
        <f t="shared" si="28"/>
        <v/>
      </c>
      <c r="BY43" s="1" t="str">
        <f t="shared" si="29"/>
        <v/>
      </c>
      <c r="BZ43" s="1">
        <f t="shared" si="30"/>
        <v>2</v>
      </c>
      <c r="CA43" s="1" t="str">
        <f t="shared" si="31"/>
        <v/>
      </c>
      <c r="CB43" s="1" t="str">
        <f>V43</f>
        <v/>
      </c>
      <c r="CC43" s="1" t="str">
        <f t="shared" si="33"/>
        <v/>
      </c>
      <c r="CD43" s="1" t="str">
        <f t="shared" si="34"/>
        <v/>
      </c>
      <c r="CE43" s="1" t="str">
        <f t="shared" si="35"/>
        <v/>
      </c>
      <c r="CF43" s="1" t="str">
        <f t="shared" si="36"/>
        <v/>
      </c>
      <c r="DC43" s="203">
        <f>VLOOKUP(A43,'[2]2019'!$A$1:$AV$65536,48,FALSE)</f>
        <v>37</v>
      </c>
      <c r="DD43" s="203">
        <f>VLOOKUP(A43,'[2]2019'!$A$1:$AZ$65536,51,FALSE)</f>
        <v>37</v>
      </c>
      <c r="DE43" s="203">
        <f>VLOOKUP(A43,'[2]2019'!$A$1:$AZ$65536,52,FALSE)</f>
        <v>0</v>
      </c>
      <c r="DF43" s="316">
        <f t="shared" si="38"/>
        <v>-37</v>
      </c>
      <c r="DG43" s="316">
        <f t="shared" si="39"/>
        <v>43</v>
      </c>
      <c r="DH43" s="316">
        <f t="shared" si="40"/>
        <v>0</v>
      </c>
      <c r="DL43" s="206"/>
      <c r="DM43" s="206"/>
      <c r="DN43" s="206"/>
    </row>
    <row r="44" spans="1:118" ht="18" customHeight="1" x14ac:dyDescent="0.2">
      <c r="A44" s="78" t="str">
        <f t="shared" si="44"/>
        <v>Larry Fees</v>
      </c>
      <c r="B44" s="93" t="s">
        <v>742</v>
      </c>
      <c r="C44" s="94" t="s">
        <v>284</v>
      </c>
      <c r="D44" s="8"/>
      <c r="E44" s="8"/>
      <c r="F44" s="8" t="str">
        <f>IF(E44&lt;&gt; "",LOOKUP(E44,GPPoints!$A$2:$A$27,GPPoints!$B$2:$B$27),"")</f>
        <v/>
      </c>
      <c r="G44" s="114"/>
      <c r="H44" s="8"/>
      <c r="I44" s="8"/>
      <c r="J44" s="8" t="str">
        <f>IF(I44&lt;&gt; "",LOOKUP(I44,GPPoints!$A$2:$A$27,GPPoints!$B$2:$B$27),"")</f>
        <v/>
      </c>
      <c r="K44" s="114"/>
      <c r="L44" s="8"/>
      <c r="M44" s="8"/>
      <c r="N44" s="8" t="str">
        <f>IF(M44&lt;&gt; "",LOOKUP(M44,GPPoints!$A$2:$A$27,GPPoints!$B$2:$B$27),"")</f>
        <v/>
      </c>
      <c r="O44" s="114"/>
      <c r="P44" s="8"/>
      <c r="Q44" s="8"/>
      <c r="R44" s="8" t="str">
        <f>IF(Q44&lt;&gt; "",LOOKUP(Q44,GPPoints!$A$2:$A$27,GPPoints!$B$2:$B$27),"")</f>
        <v/>
      </c>
      <c r="S44" s="114"/>
      <c r="T44" s="8"/>
      <c r="U44" s="8"/>
      <c r="V44" s="8" t="str">
        <f>IF(U44&lt;&gt; "",LOOKUP(U44,GPPoints!$A$2:$A$27,GPPoints!$B$2:$B$27),"")</f>
        <v/>
      </c>
      <c r="W44" s="114"/>
      <c r="X44" s="8"/>
      <c r="Y44" s="8"/>
      <c r="Z44" s="8" t="str">
        <f>IF(Y44&lt;&gt; "",LOOKUP(Y44,GPPoints!$A$2:$A$27,GPPoints!$B$2:$B$27),"")</f>
        <v/>
      </c>
      <c r="AA44" s="114"/>
      <c r="AB44" s="8"/>
      <c r="AC44" s="8"/>
      <c r="AD44" s="8" t="str">
        <f>IF(AC44&lt;&gt; "",LOOKUP(AC44,GPPoints!$A$2:$A$27,GPPoints!$B$2:$B$27),"")</f>
        <v/>
      </c>
      <c r="AE44" s="114"/>
      <c r="AF44" s="8"/>
      <c r="AG44" s="8"/>
      <c r="AH44" s="8" t="str">
        <f>IF(AG44&lt;&gt; "",LOOKUP(AG44,GPPoints!$A$2:$A$27,GPPoints!$B$2:$B$27),"")</f>
        <v/>
      </c>
      <c r="AI44" s="114"/>
      <c r="AJ44" s="8"/>
      <c r="AK44" s="8"/>
      <c r="AL44" s="8" t="str">
        <f>IF(AK44&lt;&gt; "",LOOKUP(AK44,GPPoints!$A$2:$A$27,GPPoints!$B$2:$B$27),"")</f>
        <v/>
      </c>
      <c r="AM44" s="114"/>
      <c r="AO44" s="5">
        <f t="shared" ref="AO44:AO89" si="61">+G44+K44+O44+S44+W44+AA44+AE44+AI44+AM44</f>
        <v>0</v>
      </c>
      <c r="AP44" s="5">
        <v>0</v>
      </c>
      <c r="AQ44" s="5">
        <v>0</v>
      </c>
      <c r="AR44" s="5">
        <f t="shared" si="1"/>
        <v>0</v>
      </c>
      <c r="AS44" s="5">
        <f t="shared" si="47"/>
        <v>0</v>
      </c>
      <c r="AT44" s="5">
        <f t="shared" si="48"/>
        <v>0</v>
      </c>
      <c r="AU44" s="5">
        <f t="shared" si="4"/>
        <v>0</v>
      </c>
      <c r="AV44" s="47">
        <f t="shared" si="49"/>
        <v>0</v>
      </c>
      <c r="AW44" s="47">
        <f t="shared" si="45"/>
        <v>0</v>
      </c>
      <c r="AX44" s="47">
        <f t="shared" si="37"/>
        <v>0</v>
      </c>
      <c r="AY44" s="8">
        <f t="shared" si="50"/>
        <v>0</v>
      </c>
      <c r="AZ44" s="67">
        <f t="shared" si="51"/>
        <v>0</v>
      </c>
      <c r="BA44" s="67"/>
      <c r="BB44" s="8">
        <f>LARGE($BH44:$BP44,1)</f>
        <v>0</v>
      </c>
      <c r="BC44" s="8">
        <f t="shared" si="52"/>
        <v>0</v>
      </c>
      <c r="BD44" s="8">
        <f t="shared" si="53"/>
        <v>0</v>
      </c>
      <c r="BE44" s="8">
        <f t="shared" si="54"/>
        <v>0</v>
      </c>
      <c r="BF44" s="8">
        <f t="shared" si="55"/>
        <v>0</v>
      </c>
      <c r="BG44" s="8"/>
      <c r="BH44" s="8">
        <f t="shared" si="14"/>
        <v>0</v>
      </c>
      <c r="BI44" s="8">
        <f t="shared" si="15"/>
        <v>0</v>
      </c>
      <c r="BJ44" s="8">
        <f t="shared" si="16"/>
        <v>0</v>
      </c>
      <c r="BK44" s="8">
        <f t="shared" si="17"/>
        <v>0</v>
      </c>
      <c r="BL44" s="8">
        <f t="shared" si="18"/>
        <v>0</v>
      </c>
      <c r="BM44" s="8">
        <f t="shared" si="19"/>
        <v>0</v>
      </c>
      <c r="BN44" s="8">
        <f t="shared" si="20"/>
        <v>0</v>
      </c>
      <c r="BO44" s="8">
        <f t="shared" si="21"/>
        <v>0</v>
      </c>
      <c r="BP44" s="8">
        <f t="shared" si="22"/>
        <v>0</v>
      </c>
      <c r="BQ44" s="8"/>
      <c r="BR44" s="8" t="e">
        <f t="shared" si="56"/>
        <v>#NUM!</v>
      </c>
      <c r="BS44" s="8" t="e">
        <f t="shared" si="57"/>
        <v>#NUM!</v>
      </c>
      <c r="BT44" s="8" t="e">
        <f t="shared" si="58"/>
        <v>#NUM!</v>
      </c>
      <c r="BU44" s="8" t="e">
        <f t="shared" si="59"/>
        <v>#NUM!</v>
      </c>
      <c r="BV44" s="8" t="e">
        <f t="shared" si="60"/>
        <v>#NUM!</v>
      </c>
      <c r="BW44" s="8"/>
      <c r="BX44" s="1" t="str">
        <f t="shared" si="28"/>
        <v/>
      </c>
      <c r="BY44" s="1" t="str">
        <f t="shared" si="29"/>
        <v/>
      </c>
      <c r="BZ44" s="1" t="str">
        <f t="shared" si="30"/>
        <v/>
      </c>
      <c r="CA44" s="1" t="str">
        <f t="shared" si="31"/>
        <v/>
      </c>
      <c r="CB44" s="1" t="str">
        <f t="shared" si="32"/>
        <v/>
      </c>
      <c r="CC44" s="1" t="str">
        <f t="shared" si="33"/>
        <v/>
      </c>
      <c r="CD44" s="1" t="str">
        <f t="shared" si="34"/>
        <v/>
      </c>
      <c r="CE44" s="1" t="str">
        <f>AH44</f>
        <v/>
      </c>
      <c r="CF44" s="1" t="str">
        <f t="shared" si="36"/>
        <v/>
      </c>
      <c r="DC44" s="203">
        <f>VLOOKUP(A44,'[2]2019'!$A$1:$AV$65536,48,FALSE)</f>
        <v>0</v>
      </c>
      <c r="DD44" s="203">
        <f>VLOOKUP(A44,'[2]2019'!$A$1:$AV$65536,46,FALSE)</f>
        <v>0</v>
      </c>
      <c r="DE44" s="203">
        <f>VLOOKUP(A44,'[2]2019'!$A$1:$AZ$65536,52,FALSE)</f>
        <v>0</v>
      </c>
      <c r="DF44" s="107">
        <f t="shared" si="38"/>
        <v>0</v>
      </c>
      <c r="DG44" s="107">
        <f t="shared" si="39"/>
        <v>0</v>
      </c>
      <c r="DH44" s="107">
        <f t="shared" si="40"/>
        <v>0</v>
      </c>
    </row>
    <row r="45" spans="1:118" ht="18" customHeight="1" x14ac:dyDescent="0.2">
      <c r="A45" s="78" t="str">
        <f t="shared" si="44"/>
        <v>Jon Fraim</v>
      </c>
      <c r="B45" s="52" t="s">
        <v>241</v>
      </c>
      <c r="C45" s="62" t="s">
        <v>150</v>
      </c>
      <c r="D45" s="8">
        <v>32</v>
      </c>
      <c r="E45" s="8">
        <v>7</v>
      </c>
      <c r="F45" s="8">
        <f>IF(E45&lt;&gt; "",LOOKUP(E45,GPPoints!$A$2:$A$27,GPPoints!$B$2:$B$27),"")</f>
        <v>9</v>
      </c>
      <c r="G45" s="114">
        <v>2</v>
      </c>
      <c r="H45" s="8">
        <v>28</v>
      </c>
      <c r="I45" s="8"/>
      <c r="J45" s="8" t="str">
        <f>IF(I45&lt;&gt; "",LOOKUP(I45,GPPoints!$A$2:$A$27,GPPoints!$B$2:$B$27),"")</f>
        <v/>
      </c>
      <c r="K45" s="114"/>
      <c r="L45" s="8">
        <v>32</v>
      </c>
      <c r="M45" s="8">
        <v>5</v>
      </c>
      <c r="N45" s="8">
        <f>IF(M45&lt;&gt; "",LOOKUP(M45,GPPoints!$A$2:$A$27,GPPoints!$B$2:$B$27),"")</f>
        <v>11</v>
      </c>
      <c r="O45" s="114">
        <v>2</v>
      </c>
      <c r="P45" s="8"/>
      <c r="Q45" s="8"/>
      <c r="R45" s="8" t="str">
        <f>IF(Q45&lt;&gt; "",LOOKUP(Q45,GPPoints!$A$2:$A$27,GPPoints!$B$2:$B$27),"")</f>
        <v/>
      </c>
      <c r="S45" s="114"/>
      <c r="T45" s="8"/>
      <c r="U45" s="8"/>
      <c r="V45" s="8" t="str">
        <f>IF(U45&lt;&gt; "",LOOKUP(U45,GPPoints!$A$2:$A$27,GPPoints!$B$2:$B$27),"")</f>
        <v/>
      </c>
      <c r="W45" s="114"/>
      <c r="X45" s="8"/>
      <c r="Y45" s="8"/>
      <c r="Z45" s="8" t="str">
        <f>IF(Y45&lt;&gt; "",LOOKUP(Y45,GPPoints!$A$2:$A$27,GPPoints!$B$2:$B$27),"")</f>
        <v/>
      </c>
      <c r="AA45" s="114"/>
      <c r="AB45" s="8"/>
      <c r="AC45" s="8"/>
      <c r="AD45" s="8" t="str">
        <f>IF(AC45&lt;&gt; "",LOOKUP(AC45,GPPoints!$A$2:$A$27,GPPoints!$B$2:$B$27),"")</f>
        <v/>
      </c>
      <c r="AE45" s="114"/>
      <c r="AF45" s="8"/>
      <c r="AG45" s="8"/>
      <c r="AH45" s="8" t="str">
        <f>IF(AG45&lt;&gt; "",LOOKUP(AG45,GPPoints!$A$2:$A$27,GPPoints!$B$2:$B$27),"")</f>
        <v/>
      </c>
      <c r="AI45" s="114"/>
      <c r="AJ45" s="8"/>
      <c r="AK45" s="8"/>
      <c r="AL45" s="8" t="str">
        <f>IF(AK45&lt;&gt; "",LOOKUP(AK45,GPPoints!$A$2:$A$27,GPPoints!$B$2:$B$27),"")</f>
        <v/>
      </c>
      <c r="AM45" s="114"/>
      <c r="AO45" s="5">
        <f t="shared" si="61"/>
        <v>4</v>
      </c>
      <c r="AP45" s="5">
        <v>0</v>
      </c>
      <c r="AQ45" s="5">
        <v>0</v>
      </c>
      <c r="AR45" s="5">
        <f t="shared" si="1"/>
        <v>3</v>
      </c>
      <c r="AS45" s="5">
        <f t="shared" si="47"/>
        <v>20</v>
      </c>
      <c r="AT45" s="5">
        <f t="shared" si="48"/>
        <v>20</v>
      </c>
      <c r="AU45" s="8">
        <f t="shared" si="4"/>
        <v>92</v>
      </c>
      <c r="AV45" s="67">
        <f t="shared" si="49"/>
        <v>30.666666666666668</v>
      </c>
      <c r="AW45" s="67">
        <f t="shared" si="45"/>
        <v>30.666666666666668</v>
      </c>
      <c r="AX45" s="67">
        <f>IF($AR45&gt;4,$AU45/$AR45,0)</f>
        <v>0</v>
      </c>
      <c r="AY45" s="8">
        <f t="shared" si="50"/>
        <v>92</v>
      </c>
      <c r="AZ45" s="67">
        <f t="shared" si="51"/>
        <v>0</v>
      </c>
      <c r="BA45" s="67"/>
      <c r="BB45" s="8">
        <f>LARGE($BH45:$BP45,1)</f>
        <v>32</v>
      </c>
      <c r="BC45" s="8">
        <f t="shared" si="52"/>
        <v>32</v>
      </c>
      <c r="BD45" s="8">
        <f t="shared" si="53"/>
        <v>28</v>
      </c>
      <c r="BE45" s="8">
        <f t="shared" si="54"/>
        <v>0</v>
      </c>
      <c r="BF45" s="8">
        <f t="shared" si="55"/>
        <v>0</v>
      </c>
      <c r="BG45" s="8"/>
      <c r="BH45" s="8">
        <f t="shared" si="14"/>
        <v>32</v>
      </c>
      <c r="BI45" s="8">
        <f t="shared" si="15"/>
        <v>28</v>
      </c>
      <c r="BJ45" s="8">
        <f t="shared" si="16"/>
        <v>32</v>
      </c>
      <c r="BK45" s="8">
        <f t="shared" si="17"/>
        <v>0</v>
      </c>
      <c r="BL45" s="8">
        <f t="shared" si="18"/>
        <v>0</v>
      </c>
      <c r="BM45" s="8">
        <f t="shared" si="19"/>
        <v>0</v>
      </c>
      <c r="BN45" s="8">
        <f t="shared" si="20"/>
        <v>0</v>
      </c>
      <c r="BO45" s="8">
        <f t="shared" si="21"/>
        <v>0</v>
      </c>
      <c r="BP45" s="8">
        <f t="shared" si="22"/>
        <v>0</v>
      </c>
      <c r="BQ45" s="8"/>
      <c r="BR45" s="8">
        <f t="shared" si="56"/>
        <v>11</v>
      </c>
      <c r="BS45" s="8">
        <f t="shared" si="57"/>
        <v>9</v>
      </c>
      <c r="BT45" s="8" t="e">
        <f t="shared" si="58"/>
        <v>#NUM!</v>
      </c>
      <c r="BU45" s="8" t="e">
        <f t="shared" si="59"/>
        <v>#NUM!</v>
      </c>
      <c r="BV45" s="8" t="e">
        <f t="shared" si="60"/>
        <v>#NUM!</v>
      </c>
      <c r="BW45" s="8"/>
      <c r="BX45" s="1">
        <f t="shared" si="28"/>
        <v>9</v>
      </c>
      <c r="BY45" s="1" t="str">
        <f t="shared" si="29"/>
        <v/>
      </c>
      <c r="BZ45" s="1">
        <f t="shared" si="30"/>
        <v>11</v>
      </c>
      <c r="CA45" s="1" t="str">
        <f t="shared" si="31"/>
        <v/>
      </c>
      <c r="CB45" s="1" t="str">
        <f t="shared" si="32"/>
        <v/>
      </c>
      <c r="CC45" s="1" t="str">
        <f t="shared" si="33"/>
        <v/>
      </c>
      <c r="CD45" s="1" t="str">
        <f t="shared" si="34"/>
        <v/>
      </c>
      <c r="CE45" s="1" t="str">
        <f t="shared" si="35"/>
        <v/>
      </c>
      <c r="CF45" s="1" t="str">
        <f t="shared" si="36"/>
        <v/>
      </c>
      <c r="CH45" t="e">
        <f>VLOOKUP(A45,#REF!,41,FALSE)</f>
        <v>#REF!</v>
      </c>
      <c r="CI45" t="e">
        <f>VLOOKUP(A45,#REF!,42,FALSE)</f>
        <v>#REF!</v>
      </c>
      <c r="CJ45" t="e">
        <f>VLOOKUP(A45,#REF!,43,FALSE)</f>
        <v>#REF!</v>
      </c>
      <c r="CK45" t="e">
        <f>VLOOKUP(A45,#REF!,44,FALSE)</f>
        <v>#REF!</v>
      </c>
      <c r="CL45" t="e">
        <f>VLOOKUP(A45,#REF!,45,FALSE)</f>
        <v>#REF!</v>
      </c>
      <c r="CM45" s="105" t="e">
        <f>VLOOKUP(A45,#REF!,46,FALSE)</f>
        <v>#REF!</v>
      </c>
      <c r="CN45" s="105" t="e">
        <f>VLOOKUP(A45,#REF!,47,FALSE)</f>
        <v>#REF!</v>
      </c>
      <c r="CO45" s="105" t="e">
        <f>VLOOKUP(A45,#REF!,48,FALSE)</f>
        <v>#REF!</v>
      </c>
      <c r="CP45" s="105" t="e">
        <f>VLOOKUP(A45,#REF!,49,FALSE)</f>
        <v>#REF!</v>
      </c>
      <c r="CQ45" s="105" t="e">
        <f>VLOOKUP(A45,#REF!,50,FALSE)</f>
        <v>#REF!</v>
      </c>
      <c r="CS45" t="e">
        <f>+AO45-CH45</f>
        <v>#REF!</v>
      </c>
      <c r="CT45" s="106" t="e">
        <f t="shared" ref="CT45:DB45" si="62">+AR45-CI45</f>
        <v>#REF!</v>
      </c>
      <c r="CU45" s="106" t="e">
        <f t="shared" si="62"/>
        <v>#REF!</v>
      </c>
      <c r="CV45" s="106" t="e">
        <f t="shared" si="62"/>
        <v>#REF!</v>
      </c>
      <c r="CW45" s="106" t="e">
        <f t="shared" si="62"/>
        <v>#REF!</v>
      </c>
      <c r="CX45" s="106" t="e">
        <f t="shared" si="62"/>
        <v>#REF!</v>
      </c>
      <c r="CY45" s="106" t="e">
        <f t="shared" si="62"/>
        <v>#REF!</v>
      </c>
      <c r="CZ45" s="106" t="e">
        <f t="shared" si="62"/>
        <v>#REF!</v>
      </c>
      <c r="DA45" s="106" t="e">
        <f t="shared" si="62"/>
        <v>#REF!</v>
      </c>
      <c r="DB45" s="106" t="e">
        <f t="shared" si="62"/>
        <v>#REF!</v>
      </c>
      <c r="DC45" s="203">
        <f>VLOOKUP(A45,'[2]2019'!$A$1:$AV$65536,48,FALSE)</f>
        <v>31.375</v>
      </c>
      <c r="DD45" s="203">
        <f>VLOOKUP(A45,'[2]2019'!$A$1:$AZ$65536,51,FALSE)</f>
        <v>168</v>
      </c>
      <c r="DE45" s="203">
        <f>VLOOKUP(A45,'[2]2019'!$A$1:$AZ$65536,52,FALSE)</f>
        <v>13.375</v>
      </c>
      <c r="DF45" s="316">
        <f t="shared" si="38"/>
        <v>-31.375</v>
      </c>
      <c r="DG45" s="316">
        <f t="shared" si="39"/>
        <v>-76</v>
      </c>
      <c r="DH45" s="316">
        <f t="shared" si="40"/>
        <v>-13.375</v>
      </c>
      <c r="DL45" s="206">
        <f>+DF45/DC45</f>
        <v>-1</v>
      </c>
      <c r="DM45" s="206">
        <f>+DG45/DD45</f>
        <v>-0.45238095238095238</v>
      </c>
      <c r="DN45" s="206">
        <f>+DH45/DE45</f>
        <v>-1</v>
      </c>
    </row>
    <row r="46" spans="1:118" ht="18" customHeight="1" x14ac:dyDescent="0.2">
      <c r="A46" s="78" t="str">
        <f t="shared" si="44"/>
        <v>Brian Friedman</v>
      </c>
      <c r="B46" s="93" t="s">
        <v>804</v>
      </c>
      <c r="C46" s="94" t="s">
        <v>20</v>
      </c>
      <c r="D46" s="8"/>
      <c r="E46" s="8"/>
      <c r="F46" s="8" t="str">
        <f>IF(E46&lt;&gt; "",LOOKUP(E46,GPPoints!$A$2:$A$27,GPPoints!$B$2:$B$27),"")</f>
        <v/>
      </c>
      <c r="G46" s="114"/>
      <c r="H46" s="8"/>
      <c r="I46" s="8"/>
      <c r="J46" s="8" t="str">
        <f>IF(I46&lt;&gt; "",LOOKUP(I46,GPPoints!$A$2:$A$27,GPPoints!$B$2:$B$27),"")</f>
        <v/>
      </c>
      <c r="K46" s="114"/>
      <c r="L46" s="8"/>
      <c r="M46" s="8"/>
      <c r="N46" s="8" t="str">
        <f>IF(M46&lt;&gt; "",LOOKUP(M46,GPPoints!$A$2:$A$27,GPPoints!$B$2:$B$27),"")</f>
        <v/>
      </c>
      <c r="O46" s="114"/>
      <c r="P46" s="8"/>
      <c r="Q46" s="8"/>
      <c r="R46" s="8" t="str">
        <f>IF(Q46&lt;&gt; "",LOOKUP(Q46,GPPoints!$A$2:$A$27,GPPoints!$B$2:$B$27),"")</f>
        <v/>
      </c>
      <c r="S46" s="114"/>
      <c r="T46" s="8"/>
      <c r="U46" s="8"/>
      <c r="V46" s="8" t="str">
        <f>IF(U46&lt;&gt; "",LOOKUP(U46,GPPoints!$A$2:$A$27,GPPoints!$B$2:$B$27),"")</f>
        <v/>
      </c>
      <c r="W46" s="114"/>
      <c r="X46" s="8"/>
      <c r="Y46" s="8"/>
      <c r="Z46" s="8" t="str">
        <f>IF(Y46&lt;&gt; "",LOOKUP(Y46,GPPoints!$A$2:$A$27,GPPoints!$B$2:$B$27),"")</f>
        <v/>
      </c>
      <c r="AA46" s="114"/>
      <c r="AB46" s="8"/>
      <c r="AC46" s="8"/>
      <c r="AD46" s="8" t="str">
        <f>IF(AC46&lt;&gt; "",LOOKUP(AC46,GPPoints!$A$2:$A$27,GPPoints!$B$2:$B$27),"")</f>
        <v/>
      </c>
      <c r="AE46" s="114"/>
      <c r="AF46" s="8"/>
      <c r="AG46" s="8"/>
      <c r="AH46" s="8" t="str">
        <f>IF(AG46&lt;&gt; "",LOOKUP(AG46,GPPoints!$A$2:$A$27,GPPoints!$B$2:$B$27),"")</f>
        <v/>
      </c>
      <c r="AI46" s="114"/>
      <c r="AJ46" s="8"/>
      <c r="AK46" s="8"/>
      <c r="AL46" s="8" t="str">
        <f>IF(AK46&lt;&gt; "",LOOKUP(AK46,GPPoints!$A$2:$A$27,GPPoints!$B$2:$B$27),"")</f>
        <v/>
      </c>
      <c r="AM46" s="114"/>
      <c r="AO46" s="5">
        <f>+G46+K46+O46+S46+W46+AA46+AE46+AI46+AM46</f>
        <v>0</v>
      </c>
      <c r="AP46" s="5">
        <v>0</v>
      </c>
      <c r="AQ46" s="5">
        <v>0</v>
      </c>
      <c r="AR46" s="5">
        <f>COUNT(D46,H46,L46,P46,T46,X46,AB46,AF46,AJ46)</f>
        <v>0</v>
      </c>
      <c r="AS46" s="5">
        <f t="shared" si="47"/>
        <v>0</v>
      </c>
      <c r="AT46" s="5">
        <f t="shared" si="48"/>
        <v>0</v>
      </c>
      <c r="AU46" s="5">
        <f>SUM(D46,H46,L46,P46,T46,X46,AB46,AF46,AJ46)</f>
        <v>0</v>
      </c>
      <c r="AV46" s="47">
        <f t="shared" si="49"/>
        <v>0</v>
      </c>
      <c r="AW46" s="47">
        <f t="shared" si="45"/>
        <v>0</v>
      </c>
      <c r="AX46" s="47">
        <f t="shared" si="37"/>
        <v>0</v>
      </c>
      <c r="AY46" s="8">
        <f t="shared" si="50"/>
        <v>0</v>
      </c>
      <c r="AZ46" s="67">
        <f t="shared" si="51"/>
        <v>0</v>
      </c>
      <c r="BA46" s="67"/>
      <c r="BB46" s="8">
        <f t="shared" si="9"/>
        <v>0</v>
      </c>
      <c r="BC46" s="8">
        <f t="shared" si="52"/>
        <v>0</v>
      </c>
      <c r="BD46" s="8">
        <f t="shared" si="53"/>
        <v>0</v>
      </c>
      <c r="BE46" s="8">
        <f t="shared" si="54"/>
        <v>0</v>
      </c>
      <c r="BF46" s="8">
        <f t="shared" si="55"/>
        <v>0</v>
      </c>
      <c r="BG46" s="8"/>
      <c r="BH46" s="8">
        <f>D46</f>
        <v>0</v>
      </c>
      <c r="BI46" s="8">
        <f>H46</f>
        <v>0</v>
      </c>
      <c r="BJ46" s="8">
        <f>L46</f>
        <v>0</v>
      </c>
      <c r="BK46" s="8">
        <f>P46</f>
        <v>0</v>
      </c>
      <c r="BL46" s="8">
        <f>T46</f>
        <v>0</v>
      </c>
      <c r="BM46" s="8">
        <f>X46</f>
        <v>0</v>
      </c>
      <c r="BN46" s="8">
        <f>AB46</f>
        <v>0</v>
      </c>
      <c r="BO46" s="8">
        <f>AF46</f>
        <v>0</v>
      </c>
      <c r="BP46" s="8">
        <f>AJ46</f>
        <v>0</v>
      </c>
      <c r="BQ46" s="8"/>
      <c r="BR46" s="8" t="e">
        <f t="shared" si="56"/>
        <v>#NUM!</v>
      </c>
      <c r="BS46" s="8" t="e">
        <f t="shared" si="57"/>
        <v>#NUM!</v>
      </c>
      <c r="BT46" s="8" t="e">
        <f t="shared" si="58"/>
        <v>#NUM!</v>
      </c>
      <c r="BU46" s="8" t="e">
        <f t="shared" si="59"/>
        <v>#NUM!</v>
      </c>
      <c r="BV46" s="8" t="e">
        <f t="shared" si="60"/>
        <v>#NUM!</v>
      </c>
      <c r="BW46" s="8"/>
      <c r="BX46" s="1" t="str">
        <f>F46</f>
        <v/>
      </c>
      <c r="BY46" s="1" t="str">
        <f>J46</f>
        <v/>
      </c>
      <c r="BZ46" s="1" t="str">
        <f>N46</f>
        <v/>
      </c>
      <c r="CA46" s="1" t="str">
        <f>R46</f>
        <v/>
      </c>
      <c r="CB46" s="1" t="str">
        <f>V46</f>
        <v/>
      </c>
      <c r="CC46" s="1" t="str">
        <f>Z46</f>
        <v/>
      </c>
      <c r="CD46" s="1" t="str">
        <f>AD46</f>
        <v/>
      </c>
      <c r="CE46" s="1" t="str">
        <f>AH46</f>
        <v/>
      </c>
      <c r="CF46" s="1" t="str">
        <f>AL46</f>
        <v/>
      </c>
      <c r="DC46" s="203"/>
      <c r="DD46" s="203">
        <f>VLOOKUP(A46,'[2]2019'!$A$1:$AV$65536,46,FALSE)</f>
        <v>30</v>
      </c>
      <c r="DE46" s="203">
        <f>VLOOKUP(A46,'[2]2019'!$A$1:$AZ$65536,52,FALSE)</f>
        <v>16.625</v>
      </c>
      <c r="DF46" s="107">
        <f t="shared" si="38"/>
        <v>0</v>
      </c>
      <c r="DG46" s="107">
        <f t="shared" si="39"/>
        <v>-30</v>
      </c>
      <c r="DH46" s="107">
        <f t="shared" si="40"/>
        <v>-16.625</v>
      </c>
    </row>
    <row r="47" spans="1:118" ht="18" customHeight="1" x14ac:dyDescent="0.2">
      <c r="A47" s="78" t="str">
        <f t="shared" si="44"/>
        <v>Robert Gil</v>
      </c>
      <c r="B47" s="52" t="s">
        <v>794</v>
      </c>
      <c r="C47" s="62" t="s">
        <v>140</v>
      </c>
      <c r="D47" s="8"/>
      <c r="E47" s="8"/>
      <c r="F47" s="8" t="str">
        <f>IF(E47&lt;&gt; "",LOOKUP(E47,GPPoints!$A$2:$A$27,GPPoints!$B$2:$B$27),"")</f>
        <v/>
      </c>
      <c r="G47" s="114"/>
      <c r="H47" s="8"/>
      <c r="I47" s="8"/>
      <c r="J47" s="8" t="str">
        <f>IF(I47&lt;&gt; "",LOOKUP(I47,GPPoints!$A$2:$A$27,GPPoints!$B$2:$B$27),"")</f>
        <v/>
      </c>
      <c r="K47" s="114"/>
      <c r="L47" s="8"/>
      <c r="M47" s="8"/>
      <c r="N47" s="8" t="str">
        <f>IF(M47&lt;&gt; "",LOOKUP(M47,GPPoints!$A$2:$A$27,GPPoints!$B$2:$B$27),"")</f>
        <v/>
      </c>
      <c r="O47" s="114"/>
      <c r="P47" s="8"/>
      <c r="Q47" s="8"/>
      <c r="R47" s="8" t="str">
        <f>IF(Q47&lt;&gt; "",LOOKUP(Q47,GPPoints!$A$2:$A$27,GPPoints!$B$2:$B$27),"")</f>
        <v/>
      </c>
      <c r="S47" s="114"/>
      <c r="T47" s="8"/>
      <c r="U47" s="8"/>
      <c r="V47" s="8" t="str">
        <f>IF(U47&lt;&gt; "",LOOKUP(U47,GPPoints!$A$2:$A$27,GPPoints!$B$2:$B$27),"")</f>
        <v/>
      </c>
      <c r="W47" s="114"/>
      <c r="X47" s="8"/>
      <c r="Y47" s="8"/>
      <c r="Z47" s="8" t="str">
        <f>IF(Y47&lt;&gt; "",LOOKUP(Y47,GPPoints!$A$2:$A$27,GPPoints!$B$2:$B$27),"")</f>
        <v/>
      </c>
      <c r="AA47" s="114"/>
      <c r="AB47" s="8"/>
      <c r="AC47" s="8"/>
      <c r="AD47" s="8" t="str">
        <f>IF(AC47&lt;&gt; "",LOOKUP(AC47,GPPoints!$A$2:$A$27,GPPoints!$B$2:$B$27),"")</f>
        <v/>
      </c>
      <c r="AE47" s="114"/>
      <c r="AF47" s="8"/>
      <c r="AG47" s="8"/>
      <c r="AH47" s="8" t="str">
        <f>IF(AG47&lt;&gt; "",LOOKUP(AG47,GPPoints!$A$2:$A$27,GPPoints!$B$2:$B$27),"")</f>
        <v/>
      </c>
      <c r="AI47" s="114"/>
      <c r="AJ47" s="8"/>
      <c r="AK47" s="8"/>
      <c r="AL47" s="8" t="str">
        <f>IF(AK47&lt;&gt; "",LOOKUP(AK47,GPPoints!$A$2:$A$27,GPPoints!$B$2:$B$27),"")</f>
        <v/>
      </c>
      <c r="AM47" s="114"/>
      <c r="AO47" s="5">
        <f>SUM(LEN(G47),LEN(K47),LEN(O47),LEN(S47),LEN(W47),LEN(AA47),LEN(AE47),LEN(AI47),LEN(AM47))</f>
        <v>0</v>
      </c>
      <c r="AP47" s="5">
        <v>0</v>
      </c>
      <c r="AQ47" s="5">
        <v>0</v>
      </c>
      <c r="AR47" s="5">
        <f>COUNT(D47,H47,L47,P47,T47,X47,AB47,AF47,AJ47)</f>
        <v>0</v>
      </c>
      <c r="AS47" s="5">
        <f t="shared" si="47"/>
        <v>0</v>
      </c>
      <c r="AT47" s="5">
        <f t="shared" si="48"/>
        <v>0</v>
      </c>
      <c r="AU47" s="5">
        <f>SUM(D47,H47,L47,P47,T47,X47,AB47,AF47,AJ47)</f>
        <v>0</v>
      </c>
      <c r="AV47" s="47">
        <f t="shared" si="49"/>
        <v>0</v>
      </c>
      <c r="AW47" s="47">
        <f t="shared" si="45"/>
        <v>0</v>
      </c>
      <c r="AX47" s="47">
        <f t="shared" si="37"/>
        <v>0</v>
      </c>
      <c r="AY47" s="8">
        <f t="shared" si="50"/>
        <v>0</v>
      </c>
      <c r="AZ47" s="67">
        <f t="shared" si="51"/>
        <v>0</v>
      </c>
      <c r="BA47" s="67"/>
      <c r="BB47" s="8">
        <f t="shared" si="9"/>
        <v>0</v>
      </c>
      <c r="BC47" s="8">
        <f t="shared" si="52"/>
        <v>0</v>
      </c>
      <c r="BD47" s="8">
        <f t="shared" si="53"/>
        <v>0</v>
      </c>
      <c r="BE47" s="8">
        <f t="shared" si="54"/>
        <v>0</v>
      </c>
      <c r="BF47" s="8">
        <f t="shared" si="55"/>
        <v>0</v>
      </c>
      <c r="BG47" s="8"/>
      <c r="BH47" s="8">
        <f>D47</f>
        <v>0</v>
      </c>
      <c r="BI47" s="8">
        <f>H47</f>
        <v>0</v>
      </c>
      <c r="BJ47" s="8">
        <f>L47</f>
        <v>0</v>
      </c>
      <c r="BK47" s="8">
        <f>P47</f>
        <v>0</v>
      </c>
      <c r="BL47" s="8">
        <f>T47</f>
        <v>0</v>
      </c>
      <c r="BM47" s="8">
        <f>X47</f>
        <v>0</v>
      </c>
      <c r="BN47" s="8">
        <f>AB47</f>
        <v>0</v>
      </c>
      <c r="BO47" s="8">
        <f>AF47</f>
        <v>0</v>
      </c>
      <c r="BP47" s="8">
        <f>AJ47</f>
        <v>0</v>
      </c>
      <c r="BQ47" s="8"/>
      <c r="BR47" s="8" t="e">
        <f t="shared" si="56"/>
        <v>#NUM!</v>
      </c>
      <c r="BS47" s="8" t="e">
        <f t="shared" si="57"/>
        <v>#NUM!</v>
      </c>
      <c r="BT47" s="8" t="e">
        <f t="shared" si="58"/>
        <v>#NUM!</v>
      </c>
      <c r="BU47" s="8" t="e">
        <f t="shared" si="59"/>
        <v>#NUM!</v>
      </c>
      <c r="BV47" s="8" t="e">
        <f t="shared" si="60"/>
        <v>#NUM!</v>
      </c>
      <c r="BW47" s="8"/>
      <c r="BX47" s="1" t="str">
        <f>F47</f>
        <v/>
      </c>
      <c r="BY47" s="1" t="str">
        <f>J47</f>
        <v/>
      </c>
      <c r="BZ47" s="1" t="str">
        <f>N47</f>
        <v/>
      </c>
      <c r="CA47" s="1" t="str">
        <f>R47</f>
        <v/>
      </c>
      <c r="CB47" s="1" t="str">
        <f>V47</f>
        <v/>
      </c>
      <c r="CC47" s="1" t="str">
        <f>Z47</f>
        <v/>
      </c>
      <c r="CD47" s="1" t="str">
        <f>AD47</f>
        <v/>
      </c>
      <c r="CE47" s="1" t="str">
        <f>AH47</f>
        <v/>
      </c>
      <c r="CF47" s="1" t="str">
        <f>AL47</f>
        <v/>
      </c>
      <c r="DC47" s="203">
        <f>VLOOKUP(A47,'[2]2019'!$A$1:$AV$65536,48,FALSE)</f>
        <v>0</v>
      </c>
      <c r="DD47" s="203">
        <f>VLOOKUP(A47,'[2]2019'!$A$1:$AV$65536,46,FALSE)</f>
        <v>0</v>
      </c>
      <c r="DE47" s="203">
        <f>VLOOKUP(A47,'[2]2019'!$A$1:$AZ$65536,52,FALSE)</f>
        <v>0</v>
      </c>
      <c r="DF47" s="107">
        <f t="shared" si="38"/>
        <v>0</v>
      </c>
      <c r="DG47" s="107">
        <f t="shared" si="39"/>
        <v>0</v>
      </c>
      <c r="DH47" s="107">
        <f t="shared" si="40"/>
        <v>0</v>
      </c>
    </row>
    <row r="48" spans="1:118" ht="18" customHeight="1" x14ac:dyDescent="0.2">
      <c r="A48" s="78" t="str">
        <f t="shared" si="44"/>
        <v>Martine Gidoni</v>
      </c>
      <c r="B48" s="93" t="s">
        <v>792</v>
      </c>
      <c r="C48" s="94" t="s">
        <v>793</v>
      </c>
      <c r="D48" s="8">
        <v>32</v>
      </c>
      <c r="E48" s="8">
        <v>8</v>
      </c>
      <c r="F48" s="8">
        <f>IF(E48&lt;&gt; "",LOOKUP(E48,GPPoints!$A$2:$A$27,GPPoints!$B$2:$B$27),"")</f>
        <v>8</v>
      </c>
      <c r="G48" s="114"/>
      <c r="H48" s="8">
        <v>26</v>
      </c>
      <c r="I48" s="8"/>
      <c r="J48" s="8" t="str">
        <f>IF(I48&lt;&gt; "",LOOKUP(I48,GPPoints!$A$2:$A$27,GPPoints!$B$2:$B$27),"")</f>
        <v/>
      </c>
      <c r="K48" s="114"/>
      <c r="L48" s="8">
        <v>25</v>
      </c>
      <c r="M48" s="8"/>
      <c r="N48" s="8" t="str">
        <f>IF(M48&lt;&gt; "",LOOKUP(M48,GPPoints!$A$2:$A$27,GPPoints!$B$2:$B$27),"")</f>
        <v/>
      </c>
      <c r="O48" s="114"/>
      <c r="P48" s="8"/>
      <c r="Q48" s="8"/>
      <c r="R48" s="8" t="str">
        <f>IF(Q48&lt;&gt; "",LOOKUP(Q48,GPPoints!$A$2:$A$27,GPPoints!$B$2:$B$27),"")</f>
        <v/>
      </c>
      <c r="S48" s="114"/>
      <c r="T48" s="8"/>
      <c r="U48" s="8"/>
      <c r="V48" s="8" t="str">
        <f>IF(U48&lt;&gt; "",LOOKUP(U48,GPPoints!$A$2:$A$27,GPPoints!$B$2:$B$27),"")</f>
        <v/>
      </c>
      <c r="W48" s="114"/>
      <c r="X48" s="8"/>
      <c r="Y48" s="8"/>
      <c r="Z48" s="8" t="str">
        <f>IF(Y48&lt;&gt; "",LOOKUP(Y48,GPPoints!$A$2:$A$27,GPPoints!$B$2:$B$27),"")</f>
        <v/>
      </c>
      <c r="AA48" s="114"/>
      <c r="AB48" s="8"/>
      <c r="AC48" s="8"/>
      <c r="AD48" s="8" t="str">
        <f>IF(AC48&lt;&gt; "",LOOKUP(AC48,GPPoints!$A$2:$A$27,GPPoints!$B$2:$B$27),"")</f>
        <v/>
      </c>
      <c r="AE48" s="114"/>
      <c r="AF48" s="8"/>
      <c r="AG48" s="8"/>
      <c r="AH48" s="8" t="str">
        <f>IF(AG48&lt;&gt; "",LOOKUP(AG48,GPPoints!$A$2:$A$27,GPPoints!$B$2:$B$27),"")</f>
        <v/>
      </c>
      <c r="AI48" s="114"/>
      <c r="AJ48" s="8"/>
      <c r="AK48" s="8"/>
      <c r="AL48" s="8" t="str">
        <f>IF(AK48&lt;&gt; "",LOOKUP(AK48,GPPoints!$A$2:$A$27,GPPoints!$B$2:$B$27),"")</f>
        <v/>
      </c>
      <c r="AM48" s="114"/>
      <c r="AO48" s="5">
        <f t="shared" si="61"/>
        <v>0</v>
      </c>
      <c r="AP48" s="5">
        <v>0</v>
      </c>
      <c r="AQ48" s="5">
        <v>0</v>
      </c>
      <c r="AR48" s="5">
        <f t="shared" si="1"/>
        <v>3</v>
      </c>
      <c r="AS48" s="5">
        <f t="shared" si="47"/>
        <v>8</v>
      </c>
      <c r="AT48" s="5">
        <f t="shared" si="48"/>
        <v>8</v>
      </c>
      <c r="AU48" s="8">
        <f t="shared" si="4"/>
        <v>83</v>
      </c>
      <c r="AV48" s="67">
        <f t="shared" si="49"/>
        <v>27.666666666666668</v>
      </c>
      <c r="AW48" s="67">
        <f t="shared" si="45"/>
        <v>27.666666666666668</v>
      </c>
      <c r="AX48" s="67">
        <f t="shared" si="37"/>
        <v>0</v>
      </c>
      <c r="AY48" s="8">
        <f t="shared" si="50"/>
        <v>83</v>
      </c>
      <c r="AZ48" s="67">
        <f t="shared" si="51"/>
        <v>0</v>
      </c>
      <c r="BA48" s="67"/>
      <c r="BB48" s="8">
        <f t="shared" si="9"/>
        <v>32</v>
      </c>
      <c r="BC48" s="8">
        <f t="shared" si="52"/>
        <v>26</v>
      </c>
      <c r="BD48" s="8">
        <f t="shared" si="53"/>
        <v>25</v>
      </c>
      <c r="BE48" s="8">
        <f t="shared" si="54"/>
        <v>0</v>
      </c>
      <c r="BF48" s="8">
        <f t="shared" si="55"/>
        <v>0</v>
      </c>
      <c r="BG48" s="8"/>
      <c r="BH48" s="8">
        <f t="shared" si="14"/>
        <v>32</v>
      </c>
      <c r="BI48" s="8">
        <f t="shared" si="15"/>
        <v>26</v>
      </c>
      <c r="BJ48" s="8">
        <f t="shared" si="16"/>
        <v>25</v>
      </c>
      <c r="BK48" s="8">
        <f t="shared" si="17"/>
        <v>0</v>
      </c>
      <c r="BL48" s="8">
        <f t="shared" si="18"/>
        <v>0</v>
      </c>
      <c r="BM48" s="8">
        <f t="shared" si="19"/>
        <v>0</v>
      </c>
      <c r="BN48" s="8">
        <f t="shared" si="20"/>
        <v>0</v>
      </c>
      <c r="BO48" s="8">
        <f t="shared" si="21"/>
        <v>0</v>
      </c>
      <c r="BP48" s="8">
        <f t="shared" si="22"/>
        <v>0</v>
      </c>
      <c r="BQ48" s="8"/>
      <c r="BR48" s="8">
        <f t="shared" si="56"/>
        <v>8</v>
      </c>
      <c r="BS48" s="8" t="e">
        <f t="shared" si="57"/>
        <v>#NUM!</v>
      </c>
      <c r="BT48" s="8" t="e">
        <f t="shared" si="58"/>
        <v>#NUM!</v>
      </c>
      <c r="BU48" s="8" t="e">
        <f t="shared" si="59"/>
        <v>#NUM!</v>
      </c>
      <c r="BV48" s="8" t="e">
        <f t="shared" si="60"/>
        <v>#NUM!</v>
      </c>
      <c r="BW48" s="8"/>
      <c r="BX48" s="1">
        <f t="shared" si="28"/>
        <v>8</v>
      </c>
      <c r="BY48" s="1" t="str">
        <f t="shared" si="29"/>
        <v/>
      </c>
      <c r="BZ48" s="1" t="str">
        <f t="shared" si="30"/>
        <v/>
      </c>
      <c r="CA48" s="1" t="str">
        <f t="shared" si="31"/>
        <v/>
      </c>
      <c r="CB48" s="1" t="str">
        <f t="shared" si="32"/>
        <v/>
      </c>
      <c r="CC48" s="1" t="str">
        <f t="shared" si="33"/>
        <v/>
      </c>
      <c r="CD48" s="1" t="str">
        <f t="shared" si="34"/>
        <v/>
      </c>
      <c r="CE48" s="1" t="str">
        <f t="shared" si="35"/>
        <v/>
      </c>
      <c r="CF48" s="1" t="str">
        <f t="shared" si="36"/>
        <v/>
      </c>
      <c r="CH48" t="e">
        <f>VLOOKUP(A48,#REF!,41,FALSE)</f>
        <v>#REF!</v>
      </c>
      <c r="CI48" t="e">
        <f>VLOOKUP(A48,#REF!,42,FALSE)</f>
        <v>#REF!</v>
      </c>
      <c r="CJ48" t="e">
        <f>VLOOKUP(A48,#REF!,43,FALSE)</f>
        <v>#REF!</v>
      </c>
      <c r="CK48" t="e">
        <f>VLOOKUP(A48,#REF!,44,FALSE)</f>
        <v>#REF!</v>
      </c>
      <c r="CL48" t="e">
        <f>VLOOKUP(A48,#REF!,45,FALSE)</f>
        <v>#REF!</v>
      </c>
      <c r="CM48" s="105" t="e">
        <f>VLOOKUP(A48,#REF!,46,FALSE)</f>
        <v>#REF!</v>
      </c>
      <c r="CN48" s="105" t="e">
        <f>VLOOKUP(A48,#REF!,47,FALSE)</f>
        <v>#REF!</v>
      </c>
      <c r="CO48" s="105" t="e">
        <f>VLOOKUP(A48,#REF!,48,FALSE)</f>
        <v>#REF!</v>
      </c>
      <c r="CP48" s="105" t="e">
        <f>VLOOKUP(A48,#REF!,49,FALSE)</f>
        <v>#REF!</v>
      </c>
      <c r="CQ48" s="105" t="e">
        <f>VLOOKUP(A48,#REF!,50,FALSE)</f>
        <v>#REF!</v>
      </c>
      <c r="CS48" t="e">
        <f>+AO48-CH48</f>
        <v>#REF!</v>
      </c>
      <c r="CT48" s="106" t="e">
        <f t="shared" ref="CT48:CZ48" si="63">+AR48-CI48</f>
        <v>#REF!</v>
      </c>
      <c r="CU48" s="106" t="e">
        <f t="shared" si="63"/>
        <v>#REF!</v>
      </c>
      <c r="CV48" s="106" t="e">
        <f>+AT48-CK48</f>
        <v>#REF!</v>
      </c>
      <c r="CW48" s="106" t="e">
        <f>+AU48-CL48</f>
        <v>#REF!</v>
      </c>
      <c r="CX48" s="106" t="e">
        <f>+AV48-CM48</f>
        <v>#REF!</v>
      </c>
      <c r="CY48" s="106" t="e">
        <f t="shared" si="63"/>
        <v>#REF!</v>
      </c>
      <c r="CZ48" s="106" t="e">
        <f t="shared" si="63"/>
        <v>#REF!</v>
      </c>
      <c r="DA48" s="106" t="e">
        <f>+AY48-CP48</f>
        <v>#REF!</v>
      </c>
      <c r="DB48" s="106" t="e">
        <f>+AZ48-CQ48</f>
        <v>#REF!</v>
      </c>
      <c r="DC48" s="203"/>
      <c r="DD48" s="203">
        <f>VLOOKUP(A48,'[2]2019'!$A$1:$AV$65536,46,FALSE)</f>
        <v>54</v>
      </c>
      <c r="DE48" s="203">
        <f>VLOOKUP(A48,'[2]2019'!$A$1:$AZ$65536,52,FALSE)</f>
        <v>9.5714285714285712</v>
      </c>
      <c r="DF48" s="107">
        <f t="shared" si="38"/>
        <v>0</v>
      </c>
      <c r="DG48" s="107">
        <f t="shared" si="39"/>
        <v>29</v>
      </c>
      <c r="DH48" s="107">
        <f t="shared" si="40"/>
        <v>-9.5714285714285712</v>
      </c>
      <c r="DL48" s="206" t="e">
        <f>+DF48/DC48</f>
        <v>#DIV/0!</v>
      </c>
      <c r="DM48" s="206">
        <f>+DG48/DD48</f>
        <v>0.53703703703703709</v>
      </c>
      <c r="DN48" s="206">
        <f>+DH48/DE48</f>
        <v>-1</v>
      </c>
    </row>
    <row r="49" spans="1:118" ht="18" customHeight="1" x14ac:dyDescent="0.2">
      <c r="A49" s="78" t="str">
        <f>CONCATENATE(C49," ",B49)</f>
        <v>Kovar Gregory</v>
      </c>
      <c r="B49" s="93" t="s">
        <v>979</v>
      </c>
      <c r="C49" s="94" t="s">
        <v>980</v>
      </c>
      <c r="D49" s="8"/>
      <c r="E49" s="8"/>
      <c r="F49" s="8" t="str">
        <f>IF(E49&lt;&gt; "",LOOKUP(E49,GPPoints!$A$2:$A$27,GPPoints!$B$2:$B$27),"")</f>
        <v/>
      </c>
      <c r="G49" s="114"/>
      <c r="H49" s="8"/>
      <c r="I49" s="8"/>
      <c r="J49" s="8" t="str">
        <f>IF(I49&lt;&gt; "",LOOKUP(I49,GPPoints!$A$2:$A$27,GPPoints!$B$2:$B$27),"")</f>
        <v/>
      </c>
      <c r="K49" s="114"/>
      <c r="L49" s="8">
        <v>26</v>
      </c>
      <c r="M49" s="8"/>
      <c r="N49" s="8" t="str">
        <f>IF(M49&lt;&gt; "",LOOKUP(M49,GPPoints!$A$2:$A$27,GPPoints!$B$2:$B$27),"")</f>
        <v/>
      </c>
      <c r="O49" s="114"/>
      <c r="P49" s="8"/>
      <c r="Q49" s="8"/>
      <c r="R49" s="8" t="str">
        <f>IF(Q49&lt;&gt; "",LOOKUP(Q49,GPPoints!$A$2:$A$27,GPPoints!$B$2:$B$27),"")</f>
        <v/>
      </c>
      <c r="S49" s="114"/>
      <c r="T49" s="8"/>
      <c r="U49" s="8"/>
      <c r="V49" s="8" t="str">
        <f>IF(U49&lt;&gt; "",LOOKUP(U49,GPPoints!$A$2:$A$27,GPPoints!$B$2:$B$27),"")</f>
        <v/>
      </c>
      <c r="W49" s="114"/>
      <c r="X49" s="8"/>
      <c r="Y49" s="8"/>
      <c r="Z49" s="8" t="str">
        <f>IF(Y49&lt;&gt; "",LOOKUP(Y49,GPPoints!$A$2:$A$27,GPPoints!$B$2:$B$27),"")</f>
        <v/>
      </c>
      <c r="AA49" s="114"/>
      <c r="AB49" s="8"/>
      <c r="AC49" s="8"/>
      <c r="AD49" s="8" t="str">
        <f>IF(AC49&lt;&gt; "",LOOKUP(AC49,GPPoints!$A$2:$A$27,GPPoints!$B$2:$B$27),"")</f>
        <v/>
      </c>
      <c r="AE49" s="114"/>
      <c r="AF49" s="8"/>
      <c r="AG49" s="8"/>
      <c r="AH49" s="8" t="str">
        <f>IF(AG49&lt;&gt; "",LOOKUP(AG49,GPPoints!$A$2:$A$27,GPPoints!$B$2:$B$27),"")</f>
        <v/>
      </c>
      <c r="AI49" s="114"/>
      <c r="AJ49" s="8"/>
      <c r="AK49" s="8"/>
      <c r="AL49" s="8" t="str">
        <f>IF(AK49&lt;&gt; "",LOOKUP(AK49,GPPoints!$A$2:$A$27,GPPoints!$B$2:$B$27),"")</f>
        <v/>
      </c>
      <c r="AM49" s="114"/>
      <c r="AO49" s="5">
        <f>+G49+K49+O49+S49+W49+AA49+AE49+AI49+AM49</f>
        <v>0</v>
      </c>
      <c r="AP49" s="5">
        <v>0</v>
      </c>
      <c r="AQ49" s="5">
        <v>0</v>
      </c>
      <c r="AR49" s="5">
        <f>COUNT(D49,H49,L49,P49,T49,X49,AB49,AF49,AJ49)</f>
        <v>1</v>
      </c>
      <c r="AS49" s="5">
        <f>SUM(F49,J49,N49,R49,V49,Z49,AD49,AH49,AL49)</f>
        <v>0</v>
      </c>
      <c r="AT49" s="5">
        <f t="shared" si="48"/>
        <v>0</v>
      </c>
      <c r="AU49" s="5">
        <f>SUM(D49,H49,L49,P49,T49,X49,AB49,AF49,AJ49)</f>
        <v>26</v>
      </c>
      <c r="AV49" s="47">
        <f>IF(AR49&gt;0,AU49/AR49,0)</f>
        <v>26</v>
      </c>
      <c r="AW49" s="47">
        <f t="shared" si="45"/>
        <v>0</v>
      </c>
      <c r="AX49" s="47">
        <f t="shared" si="37"/>
        <v>0</v>
      </c>
      <c r="AY49" s="8">
        <f t="shared" si="50"/>
        <v>26</v>
      </c>
      <c r="AZ49" s="67">
        <f>IF(AR49&gt;4,SUM(E49,I49,M49,Q49,U49,Y49,AC49,AG49,AK49)/AR49,0)</f>
        <v>0</v>
      </c>
      <c r="BA49" s="67"/>
      <c r="BB49" s="8">
        <f>LARGE($BH49:$BP49,1)</f>
        <v>26</v>
      </c>
      <c r="BC49" s="8">
        <f t="shared" si="52"/>
        <v>0</v>
      </c>
      <c r="BD49" s="8">
        <f t="shared" si="53"/>
        <v>0</v>
      </c>
      <c r="BE49" s="8">
        <f t="shared" si="54"/>
        <v>0</v>
      </c>
      <c r="BF49" s="8">
        <f t="shared" si="55"/>
        <v>0</v>
      </c>
      <c r="BG49" s="8"/>
      <c r="BH49" s="8">
        <f>D49</f>
        <v>0</v>
      </c>
      <c r="BI49" s="8">
        <f>H49</f>
        <v>0</v>
      </c>
      <c r="BJ49" s="8">
        <f>L49</f>
        <v>26</v>
      </c>
      <c r="BK49" s="8">
        <f>P49</f>
        <v>0</v>
      </c>
      <c r="BL49" s="8">
        <f>T49</f>
        <v>0</v>
      </c>
      <c r="BM49" s="8">
        <f>X49</f>
        <v>0</v>
      </c>
      <c r="BN49" s="8">
        <f>AB49</f>
        <v>0</v>
      </c>
      <c r="BO49" s="8">
        <f>AF49</f>
        <v>0</v>
      </c>
      <c r="BP49" s="8">
        <f>AJ49</f>
        <v>0</v>
      </c>
      <c r="BQ49" s="8"/>
      <c r="BR49" s="8" t="e">
        <f t="shared" si="56"/>
        <v>#NUM!</v>
      </c>
      <c r="BS49" s="8" t="e">
        <f t="shared" si="57"/>
        <v>#NUM!</v>
      </c>
      <c r="BT49" s="8" t="e">
        <f t="shared" si="58"/>
        <v>#NUM!</v>
      </c>
      <c r="BU49" s="8" t="e">
        <f t="shared" si="59"/>
        <v>#NUM!</v>
      </c>
      <c r="BV49" s="8" t="e">
        <f t="shared" si="60"/>
        <v>#NUM!</v>
      </c>
      <c r="BW49" s="8"/>
      <c r="BX49" s="1" t="str">
        <f>F49</f>
        <v/>
      </c>
      <c r="BY49" s="1" t="str">
        <f>J49</f>
        <v/>
      </c>
      <c r="BZ49" s="1" t="str">
        <f>N49</f>
        <v/>
      </c>
      <c r="CA49" s="1" t="str">
        <f>R49</f>
        <v/>
      </c>
      <c r="CB49" s="1" t="str">
        <f>V49</f>
        <v/>
      </c>
      <c r="CC49" s="1" t="str">
        <f>Z49</f>
        <v/>
      </c>
      <c r="CD49" s="1" t="str">
        <f>AD49</f>
        <v/>
      </c>
      <c r="CE49" s="1" t="str">
        <f>AH49</f>
        <v/>
      </c>
      <c r="CF49" s="1" t="str">
        <f>AL49</f>
        <v/>
      </c>
      <c r="DC49" s="203" t="e">
        <f>VLOOKUP(A49,'[2]2019'!$A$1:$AV$65536,48,FALSE)</f>
        <v>#N/A</v>
      </c>
      <c r="DD49" s="203" t="e">
        <f>VLOOKUP(A49,'[2]2019'!$A$1:$AV$65536,46,FALSE)</f>
        <v>#N/A</v>
      </c>
      <c r="DE49" s="203" t="e">
        <f>VLOOKUP(A49,'[2]2019'!$A$1:$AZ$65536,52,FALSE)</f>
        <v>#N/A</v>
      </c>
      <c r="DF49" s="107" t="e">
        <f t="shared" si="38"/>
        <v>#N/A</v>
      </c>
      <c r="DG49" s="107" t="e">
        <f t="shared" si="39"/>
        <v>#N/A</v>
      </c>
      <c r="DH49" s="107" t="e">
        <f t="shared" si="40"/>
        <v>#N/A</v>
      </c>
    </row>
    <row r="50" spans="1:118" ht="18" customHeight="1" x14ac:dyDescent="0.2">
      <c r="A50" s="78" t="str">
        <f t="shared" si="44"/>
        <v>Claude Hanfling</v>
      </c>
      <c r="B50" s="93" t="s">
        <v>661</v>
      </c>
      <c r="C50" s="94" t="s">
        <v>25</v>
      </c>
      <c r="D50" s="8"/>
      <c r="E50" s="8"/>
      <c r="F50" s="8" t="str">
        <f>IF(E50&lt;&gt; "",LOOKUP(E50,GPPoints!$A$2:$A$27,GPPoints!$B$2:$B$27),"")</f>
        <v/>
      </c>
      <c r="G50" s="114"/>
      <c r="H50" s="8"/>
      <c r="I50" s="8"/>
      <c r="J50" s="8" t="str">
        <f>IF(I50&lt;&gt; "",LOOKUP(I50,GPPoints!$A$2:$A$27,GPPoints!$B$2:$B$27),"")</f>
        <v/>
      </c>
      <c r="K50" s="114"/>
      <c r="L50" s="8"/>
      <c r="M50" s="8"/>
      <c r="N50" s="8" t="str">
        <f>IF(M50&lt;&gt; "",LOOKUP(M50,GPPoints!$A$2:$A$27,GPPoints!$B$2:$B$27),"")</f>
        <v/>
      </c>
      <c r="O50" s="114"/>
      <c r="P50" s="8"/>
      <c r="Q50" s="8"/>
      <c r="R50" s="8" t="str">
        <f>IF(Q50&lt;&gt; "",LOOKUP(Q50,GPPoints!$A$2:$A$27,GPPoints!$B$2:$B$27),"")</f>
        <v/>
      </c>
      <c r="S50" s="114"/>
      <c r="T50" s="8"/>
      <c r="U50" s="8"/>
      <c r="V50" s="8" t="str">
        <f>IF(U50&lt;&gt; "",LOOKUP(U50,GPPoints!$A$2:$A$27,GPPoints!$B$2:$B$27),"")</f>
        <v/>
      </c>
      <c r="W50" s="114"/>
      <c r="X50" s="8"/>
      <c r="Y50" s="8"/>
      <c r="Z50" s="8" t="str">
        <f>IF(Y50&lt;&gt; "",LOOKUP(Y50,GPPoints!$A$2:$A$27,GPPoints!$B$2:$B$27),"")</f>
        <v/>
      </c>
      <c r="AA50" s="114"/>
      <c r="AB50" s="8"/>
      <c r="AC50" s="8"/>
      <c r="AD50" s="8" t="str">
        <f>IF(AC50&lt;&gt; "",LOOKUP(AC50,GPPoints!$A$2:$A$27,GPPoints!$B$2:$B$27),"")</f>
        <v/>
      </c>
      <c r="AE50" s="114"/>
      <c r="AF50" s="8"/>
      <c r="AG50" s="8"/>
      <c r="AH50" s="8" t="str">
        <f>IF(AG50&lt;&gt; "",LOOKUP(AG50,GPPoints!$A$2:$A$27,GPPoints!$B$2:$B$27),"")</f>
        <v/>
      </c>
      <c r="AI50" s="114"/>
      <c r="AJ50" s="8"/>
      <c r="AK50" s="8"/>
      <c r="AL50" s="8" t="str">
        <f>IF(AK50&lt;&gt; "",LOOKUP(AK50,GPPoints!$A$2:$A$27,GPPoints!$B$2:$B$27),"")</f>
        <v/>
      </c>
      <c r="AM50" s="114"/>
      <c r="AO50" s="5">
        <f t="shared" si="61"/>
        <v>0</v>
      </c>
      <c r="AP50" s="5">
        <v>0</v>
      </c>
      <c r="AQ50" s="5">
        <v>0</v>
      </c>
      <c r="AR50" s="5">
        <f t="shared" si="1"/>
        <v>0</v>
      </c>
      <c r="AS50" s="5">
        <f t="shared" si="47"/>
        <v>0</v>
      </c>
      <c r="AT50" s="5">
        <f t="shared" si="48"/>
        <v>0</v>
      </c>
      <c r="AU50" s="5">
        <f t="shared" si="4"/>
        <v>0</v>
      </c>
      <c r="AV50" s="47">
        <f t="shared" si="49"/>
        <v>0</v>
      </c>
      <c r="AW50" s="47">
        <f t="shared" si="45"/>
        <v>0</v>
      </c>
      <c r="AX50" s="47">
        <f t="shared" si="37"/>
        <v>0</v>
      </c>
      <c r="AY50" s="8">
        <f t="shared" si="50"/>
        <v>0</v>
      </c>
      <c r="AZ50" s="67">
        <f t="shared" si="51"/>
        <v>0</v>
      </c>
      <c r="BA50" s="67"/>
      <c r="BB50" s="8">
        <f>LARGE($BH50:$BP50,1)</f>
        <v>0</v>
      </c>
      <c r="BC50" s="8">
        <f t="shared" si="52"/>
        <v>0</v>
      </c>
      <c r="BD50" s="8">
        <f t="shared" si="53"/>
        <v>0</v>
      </c>
      <c r="BE50" s="8">
        <f t="shared" si="54"/>
        <v>0</v>
      </c>
      <c r="BF50" s="8">
        <f t="shared" si="55"/>
        <v>0</v>
      </c>
      <c r="BG50" s="8"/>
      <c r="BH50" s="8">
        <f t="shared" si="14"/>
        <v>0</v>
      </c>
      <c r="BI50" s="8">
        <f t="shared" si="15"/>
        <v>0</v>
      </c>
      <c r="BJ50" s="8">
        <f t="shared" si="16"/>
        <v>0</v>
      </c>
      <c r="BK50" s="8">
        <f t="shared" si="17"/>
        <v>0</v>
      </c>
      <c r="BL50" s="8">
        <f t="shared" si="18"/>
        <v>0</v>
      </c>
      <c r="BM50" s="8">
        <f t="shared" si="19"/>
        <v>0</v>
      </c>
      <c r="BN50" s="8">
        <f t="shared" si="20"/>
        <v>0</v>
      </c>
      <c r="BO50" s="8">
        <f t="shared" si="21"/>
        <v>0</v>
      </c>
      <c r="BP50" s="8">
        <f t="shared" si="22"/>
        <v>0</v>
      </c>
      <c r="BQ50" s="8"/>
      <c r="BR50" s="8" t="e">
        <f t="shared" si="56"/>
        <v>#NUM!</v>
      </c>
      <c r="BS50" s="8" t="e">
        <f t="shared" si="57"/>
        <v>#NUM!</v>
      </c>
      <c r="BT50" s="8" t="e">
        <f t="shared" si="58"/>
        <v>#NUM!</v>
      </c>
      <c r="BU50" s="8" t="e">
        <f t="shared" si="59"/>
        <v>#NUM!</v>
      </c>
      <c r="BV50" s="8" t="e">
        <f t="shared" si="60"/>
        <v>#NUM!</v>
      </c>
      <c r="BW50" s="8"/>
      <c r="BX50" s="1" t="str">
        <f t="shared" si="28"/>
        <v/>
      </c>
      <c r="BY50" s="1" t="str">
        <f t="shared" si="29"/>
        <v/>
      </c>
      <c r="BZ50" s="1" t="str">
        <f t="shared" si="30"/>
        <v/>
      </c>
      <c r="CA50" s="1" t="str">
        <f t="shared" si="31"/>
        <v/>
      </c>
      <c r="CB50" s="1" t="str">
        <f t="shared" si="32"/>
        <v/>
      </c>
      <c r="CC50" s="1" t="str">
        <f t="shared" si="33"/>
        <v/>
      </c>
      <c r="CD50" s="1" t="str">
        <f t="shared" si="34"/>
        <v/>
      </c>
      <c r="CE50" s="1" t="str">
        <f t="shared" si="35"/>
        <v/>
      </c>
      <c r="CF50" s="1" t="str">
        <f t="shared" si="36"/>
        <v/>
      </c>
      <c r="DC50" s="203">
        <f>VLOOKUP(A50,'[2]2019'!$A$1:$AV$65536,48,FALSE)</f>
        <v>0</v>
      </c>
      <c r="DD50" s="203">
        <f>VLOOKUP(A50,'[2]2019'!$A$1:$AV$65536,46,FALSE)</f>
        <v>0</v>
      </c>
      <c r="DE50" s="203">
        <f>VLOOKUP(A50,'[2]2019'!$A$1:$AZ$65536,52,FALSE)</f>
        <v>0</v>
      </c>
      <c r="DF50" s="107">
        <f t="shared" ref="DF50:DF80" si="64">+AX50-DC50</f>
        <v>0</v>
      </c>
      <c r="DG50" s="107">
        <f t="shared" ref="DG50:DG72" si="65">+AY50-DD50</f>
        <v>0</v>
      </c>
      <c r="DH50" s="107">
        <f t="shared" ref="DH50:DH72" si="66">+AZ50-DE50</f>
        <v>0</v>
      </c>
    </row>
    <row r="51" spans="1:118" ht="18" customHeight="1" x14ac:dyDescent="0.2">
      <c r="A51" s="78" t="str">
        <f t="shared" si="44"/>
        <v>Jeff Haymaker</v>
      </c>
      <c r="B51" s="93" t="s">
        <v>872</v>
      </c>
      <c r="C51" s="94" t="s">
        <v>306</v>
      </c>
      <c r="D51" s="8">
        <v>28</v>
      </c>
      <c r="E51" s="8"/>
      <c r="F51" s="8" t="str">
        <f>IF(E51&lt;&gt; "",LOOKUP(E51,GPPoints!$A$2:$A$27,GPPoints!$B$2:$B$27),"")</f>
        <v/>
      </c>
      <c r="G51" s="114"/>
      <c r="H51" s="8">
        <v>33</v>
      </c>
      <c r="I51" s="8">
        <v>7</v>
      </c>
      <c r="J51" s="8">
        <f>IF(I51&lt;&gt; "",LOOKUP(I51,GPPoints!$A$2:$A$27,GPPoints!$B$2:$B$27),"")</f>
        <v>9</v>
      </c>
      <c r="K51" s="114"/>
      <c r="L51" s="8">
        <v>26</v>
      </c>
      <c r="M51" s="8"/>
      <c r="N51" s="8" t="str">
        <f>IF(M51&lt;&gt; "",LOOKUP(M51,GPPoints!$A$2:$A$27,GPPoints!$B$2:$B$27),"")</f>
        <v/>
      </c>
      <c r="O51" s="114">
        <v>1</v>
      </c>
      <c r="P51" s="8"/>
      <c r="Q51" s="8"/>
      <c r="R51" s="8" t="str">
        <f>IF(Q51&lt;&gt; "",LOOKUP(Q51,GPPoints!$A$2:$A$27,GPPoints!$B$2:$B$27),"")</f>
        <v/>
      </c>
      <c r="S51" s="114"/>
      <c r="T51" s="8"/>
      <c r="U51" s="8"/>
      <c r="V51" s="8" t="str">
        <f>IF(U51&lt;&gt; "",LOOKUP(U51,GPPoints!$A$2:$A$27,GPPoints!$B$2:$B$27),"")</f>
        <v/>
      </c>
      <c r="W51" s="114"/>
      <c r="X51" s="8"/>
      <c r="Y51" s="8"/>
      <c r="Z51" s="8" t="str">
        <f>IF(Y51&lt;&gt; "",LOOKUP(Y51,GPPoints!$A$2:$A$27,GPPoints!$B$2:$B$27),"")</f>
        <v/>
      </c>
      <c r="AA51" s="114"/>
      <c r="AB51" s="8"/>
      <c r="AC51" s="8"/>
      <c r="AD51" s="8" t="str">
        <f>IF(AC51&lt;&gt; "",LOOKUP(AC51,GPPoints!$A$2:$A$27,GPPoints!$B$2:$B$27),"")</f>
        <v/>
      </c>
      <c r="AE51" s="114"/>
      <c r="AF51" s="8"/>
      <c r="AG51" s="8"/>
      <c r="AH51" s="8" t="str">
        <f>IF(AG51&lt;&gt; "",LOOKUP(AG51,GPPoints!$A$2:$A$27,GPPoints!$B$2:$B$27),"")</f>
        <v/>
      </c>
      <c r="AI51" s="114"/>
      <c r="AJ51" s="8"/>
      <c r="AK51" s="8"/>
      <c r="AL51" s="8" t="str">
        <f>IF(AK51&lt;&gt; "",LOOKUP(AK51,GPPoints!$A$2:$A$27,GPPoints!$B$2:$B$27),"")</f>
        <v/>
      </c>
      <c r="AM51" s="114"/>
      <c r="AO51" s="5">
        <f>+G51+K51+O51+S51+W51+AA51+AE51+AI51+AM51</f>
        <v>1</v>
      </c>
      <c r="AP51" s="5">
        <v>0</v>
      </c>
      <c r="AQ51" s="5">
        <v>0</v>
      </c>
      <c r="AR51" s="5">
        <f>COUNT(D51,H51,L51,P51,T51,X51,AB51,AF51,AJ51)</f>
        <v>3</v>
      </c>
      <c r="AS51" s="5">
        <f t="shared" si="47"/>
        <v>9</v>
      </c>
      <c r="AT51" s="5">
        <f t="shared" si="48"/>
        <v>9</v>
      </c>
      <c r="AU51" s="5">
        <f>SUM(D51,H51,L51,P51,T51,X51,AB51,AF51,AJ51)</f>
        <v>87</v>
      </c>
      <c r="AV51" s="47">
        <f t="shared" si="49"/>
        <v>29</v>
      </c>
      <c r="AW51" s="47">
        <f t="shared" si="45"/>
        <v>29</v>
      </c>
      <c r="AX51" s="47">
        <f t="shared" si="37"/>
        <v>0</v>
      </c>
      <c r="AY51" s="8">
        <f t="shared" si="50"/>
        <v>87</v>
      </c>
      <c r="AZ51" s="67">
        <f t="shared" si="51"/>
        <v>0</v>
      </c>
      <c r="BA51" s="67"/>
      <c r="BB51" s="8">
        <f t="shared" si="9"/>
        <v>33</v>
      </c>
      <c r="BC51" s="8">
        <f t="shared" si="52"/>
        <v>28</v>
      </c>
      <c r="BD51" s="8">
        <f t="shared" si="53"/>
        <v>26</v>
      </c>
      <c r="BE51" s="8">
        <f t="shared" si="54"/>
        <v>0</v>
      </c>
      <c r="BF51" s="8">
        <f t="shared" si="55"/>
        <v>0</v>
      </c>
      <c r="BG51" s="8"/>
      <c r="BH51" s="8">
        <f>D51</f>
        <v>28</v>
      </c>
      <c r="BI51" s="8">
        <f>H51</f>
        <v>33</v>
      </c>
      <c r="BJ51" s="8">
        <f>L51</f>
        <v>26</v>
      </c>
      <c r="BK51" s="8">
        <f>P51</f>
        <v>0</v>
      </c>
      <c r="BL51" s="8">
        <f>T51</f>
        <v>0</v>
      </c>
      <c r="BM51" s="8">
        <f>X51</f>
        <v>0</v>
      </c>
      <c r="BN51" s="8">
        <f>AB51</f>
        <v>0</v>
      </c>
      <c r="BO51" s="8">
        <f>AF51</f>
        <v>0</v>
      </c>
      <c r="BP51" s="8">
        <f>AJ51</f>
        <v>0</v>
      </c>
      <c r="BQ51" s="8"/>
      <c r="BR51" s="8">
        <f t="shared" si="56"/>
        <v>9</v>
      </c>
      <c r="BS51" s="8" t="e">
        <f t="shared" si="57"/>
        <v>#NUM!</v>
      </c>
      <c r="BT51" s="8" t="e">
        <f t="shared" si="58"/>
        <v>#NUM!</v>
      </c>
      <c r="BU51" s="8" t="e">
        <f t="shared" si="59"/>
        <v>#NUM!</v>
      </c>
      <c r="BV51" s="8" t="e">
        <f t="shared" si="60"/>
        <v>#NUM!</v>
      </c>
      <c r="BW51" s="8"/>
      <c r="BX51" s="1" t="str">
        <f>F51</f>
        <v/>
      </c>
      <c r="BY51" s="1">
        <f>J51</f>
        <v>9</v>
      </c>
      <c r="BZ51" s="1" t="str">
        <f>N51</f>
        <v/>
      </c>
      <c r="CA51" s="1" t="str">
        <f>R51</f>
        <v/>
      </c>
      <c r="CB51" s="1" t="str">
        <f>V51</f>
        <v/>
      </c>
      <c r="CC51" s="1" t="str">
        <f>Z51</f>
        <v/>
      </c>
      <c r="CD51" s="1" t="str">
        <f>AD51</f>
        <v/>
      </c>
      <c r="CE51" s="1" t="str">
        <f>AH51</f>
        <v/>
      </c>
      <c r="CF51" s="1" t="str">
        <f>AL51</f>
        <v/>
      </c>
      <c r="DC51" s="203">
        <f>VLOOKUP(A51,'[2]2019'!$A$1:$AV$65536,48,FALSE)</f>
        <v>30.428571428571427</v>
      </c>
      <c r="DD51" s="203">
        <f>VLOOKUP(A51,'[2]2019'!$A$1:$AZ$65536,51,FALSE)</f>
        <v>165</v>
      </c>
      <c r="DE51" s="203">
        <f>VLOOKUP(A51,'[2]2019'!$A$1:$AZ$65536,52,FALSE)</f>
        <v>13.571428571428571</v>
      </c>
      <c r="DF51" s="316">
        <f>+AX51-DC51</f>
        <v>-30.428571428571427</v>
      </c>
      <c r="DG51" s="316">
        <f t="shared" si="65"/>
        <v>-78</v>
      </c>
      <c r="DH51" s="316">
        <f t="shared" si="66"/>
        <v>-13.571428571428571</v>
      </c>
      <c r="DL51" s="206">
        <f>+DF51/DC51</f>
        <v>-1</v>
      </c>
      <c r="DM51" s="206">
        <f>+DG51/DD51</f>
        <v>-0.47272727272727272</v>
      </c>
      <c r="DN51" s="206">
        <f>+DH51/DE51</f>
        <v>-1</v>
      </c>
    </row>
    <row r="52" spans="1:118" ht="18" customHeight="1" x14ac:dyDescent="0.2">
      <c r="A52" s="78" t="str">
        <f t="shared" si="44"/>
        <v>Andy Hendricks</v>
      </c>
      <c r="B52" s="93" t="s">
        <v>738</v>
      </c>
      <c r="C52" s="94" t="s">
        <v>477</v>
      </c>
      <c r="D52" s="8"/>
      <c r="E52" s="8"/>
      <c r="F52" s="8" t="str">
        <f>IF(E52&lt;&gt; "",LOOKUP(E52,GPPoints!$A$2:$A$27,GPPoints!$B$2:$B$27),"")</f>
        <v/>
      </c>
      <c r="G52" s="114"/>
      <c r="H52" s="8"/>
      <c r="I52" s="8"/>
      <c r="J52" s="8" t="str">
        <f>IF(I52&lt;&gt; "",LOOKUP(I52,GPPoints!$A$2:$A$27,GPPoints!$B$2:$B$27),"")</f>
        <v/>
      </c>
      <c r="K52" s="114"/>
      <c r="L52" s="8"/>
      <c r="M52" s="8"/>
      <c r="N52" s="8" t="str">
        <f>IF(M52&lt;&gt; "",LOOKUP(M52,GPPoints!$A$2:$A$27,GPPoints!$B$2:$B$27),"")</f>
        <v/>
      </c>
      <c r="O52" s="114"/>
      <c r="P52" s="8"/>
      <c r="Q52" s="8"/>
      <c r="R52" s="8" t="str">
        <f>IF(Q52&lt;&gt; "",LOOKUP(Q52,GPPoints!$A$2:$A$27,GPPoints!$B$2:$B$27),"")</f>
        <v/>
      </c>
      <c r="S52" s="114"/>
      <c r="T52" s="8"/>
      <c r="U52" s="8"/>
      <c r="V52" s="8" t="str">
        <f>IF(U52&lt;&gt; "",LOOKUP(U52,GPPoints!$A$2:$A$27,GPPoints!$B$2:$B$27),"")</f>
        <v/>
      </c>
      <c r="W52" s="114"/>
      <c r="X52" s="8"/>
      <c r="Y52" s="8"/>
      <c r="Z52" s="8" t="str">
        <f>IF(Y52&lt;&gt; "",LOOKUP(Y52,GPPoints!$A$2:$A$27,GPPoints!$B$2:$B$27),"")</f>
        <v/>
      </c>
      <c r="AA52" s="114"/>
      <c r="AB52" s="8"/>
      <c r="AC52" s="8"/>
      <c r="AD52" s="8" t="str">
        <f>IF(AC52&lt;&gt; "",LOOKUP(AC52,GPPoints!$A$2:$A$27,GPPoints!$B$2:$B$27),"")</f>
        <v/>
      </c>
      <c r="AE52" s="114"/>
      <c r="AF52" s="8"/>
      <c r="AG52" s="8"/>
      <c r="AH52" s="8" t="str">
        <f>IF(AG52&lt;&gt; "",LOOKUP(AG52,GPPoints!$A$2:$A$27,GPPoints!$B$2:$B$27),"")</f>
        <v/>
      </c>
      <c r="AI52" s="114"/>
      <c r="AJ52" s="8"/>
      <c r="AK52" s="8"/>
      <c r="AL52" s="8" t="str">
        <f>IF(AK52&lt;&gt; "",LOOKUP(AK52,GPPoints!$A$2:$A$27,GPPoints!$B$2:$B$27),"")</f>
        <v/>
      </c>
      <c r="AM52" s="114"/>
      <c r="AO52" s="5">
        <f t="shared" si="61"/>
        <v>0</v>
      </c>
      <c r="AP52" s="5">
        <v>0</v>
      </c>
      <c r="AQ52" s="5">
        <v>0</v>
      </c>
      <c r="AR52" s="5">
        <f t="shared" si="1"/>
        <v>0</v>
      </c>
      <c r="AS52" s="5">
        <f t="shared" si="47"/>
        <v>0</v>
      </c>
      <c r="AT52" s="5">
        <f t="shared" si="48"/>
        <v>0</v>
      </c>
      <c r="AU52" s="5">
        <f t="shared" si="4"/>
        <v>0</v>
      </c>
      <c r="AV52" s="47">
        <f t="shared" si="49"/>
        <v>0</v>
      </c>
      <c r="AW52" s="47">
        <f t="shared" si="45"/>
        <v>0</v>
      </c>
      <c r="AX52" s="47">
        <f t="shared" si="37"/>
        <v>0</v>
      </c>
      <c r="AY52" s="8">
        <f t="shared" si="50"/>
        <v>0</v>
      </c>
      <c r="AZ52" s="67">
        <f t="shared" si="51"/>
        <v>0</v>
      </c>
      <c r="BA52" s="67"/>
      <c r="BB52" s="8">
        <f>LARGE($BH52:$BP52,1)</f>
        <v>0</v>
      </c>
      <c r="BC52" s="8">
        <f t="shared" si="52"/>
        <v>0</v>
      </c>
      <c r="BD52" s="8">
        <f t="shared" si="53"/>
        <v>0</v>
      </c>
      <c r="BE52" s="8">
        <f t="shared" si="54"/>
        <v>0</v>
      </c>
      <c r="BF52" s="8">
        <f t="shared" si="55"/>
        <v>0</v>
      </c>
      <c r="BG52" s="8"/>
      <c r="BH52" s="8">
        <f t="shared" si="14"/>
        <v>0</v>
      </c>
      <c r="BI52" s="8">
        <f t="shared" si="15"/>
        <v>0</v>
      </c>
      <c r="BJ52" s="8">
        <f t="shared" si="16"/>
        <v>0</v>
      </c>
      <c r="BK52" s="8">
        <f t="shared" si="17"/>
        <v>0</v>
      </c>
      <c r="BL52" s="8">
        <f t="shared" si="18"/>
        <v>0</v>
      </c>
      <c r="BM52" s="8">
        <f t="shared" si="19"/>
        <v>0</v>
      </c>
      <c r="BN52" s="8">
        <f t="shared" si="20"/>
        <v>0</v>
      </c>
      <c r="BO52" s="8">
        <f t="shared" si="21"/>
        <v>0</v>
      </c>
      <c r="BP52" s="8">
        <f t="shared" si="22"/>
        <v>0</v>
      </c>
      <c r="BQ52" s="8"/>
      <c r="BR52" s="8" t="e">
        <f t="shared" si="56"/>
        <v>#NUM!</v>
      </c>
      <c r="BS52" s="8" t="e">
        <f t="shared" si="57"/>
        <v>#NUM!</v>
      </c>
      <c r="BT52" s="8" t="e">
        <f t="shared" si="58"/>
        <v>#NUM!</v>
      </c>
      <c r="BU52" s="8" t="e">
        <f t="shared" si="59"/>
        <v>#NUM!</v>
      </c>
      <c r="BV52" s="8" t="e">
        <f t="shared" si="60"/>
        <v>#NUM!</v>
      </c>
      <c r="BW52" s="8"/>
      <c r="BX52" s="1" t="str">
        <f t="shared" si="28"/>
        <v/>
      </c>
      <c r="BY52" s="1" t="str">
        <f t="shared" si="29"/>
        <v/>
      </c>
      <c r="BZ52" s="1" t="str">
        <f>N52</f>
        <v/>
      </c>
      <c r="CA52" s="1" t="str">
        <f t="shared" si="31"/>
        <v/>
      </c>
      <c r="CB52" s="1" t="str">
        <f t="shared" si="32"/>
        <v/>
      </c>
      <c r="CC52" s="1" t="str">
        <f t="shared" si="33"/>
        <v/>
      </c>
      <c r="CD52" s="1" t="str">
        <f t="shared" si="34"/>
        <v/>
      </c>
      <c r="CE52" s="1" t="str">
        <f t="shared" si="35"/>
        <v/>
      </c>
      <c r="CF52" s="1" t="str">
        <f t="shared" si="36"/>
        <v/>
      </c>
      <c r="DC52" s="203">
        <f>VLOOKUP(A52,'[2]2019'!$A$1:$AV$65536,48,FALSE)</f>
        <v>0</v>
      </c>
      <c r="DD52" s="203">
        <f>VLOOKUP(A52,'[2]2019'!$A$1:$AV$65536,46,FALSE)</f>
        <v>0</v>
      </c>
      <c r="DE52" s="203">
        <f>VLOOKUP(A52,'[2]2019'!$A$1:$AZ$65536,52,FALSE)</f>
        <v>0</v>
      </c>
      <c r="DF52" s="107">
        <f t="shared" si="64"/>
        <v>0</v>
      </c>
      <c r="DG52" s="107">
        <f t="shared" si="65"/>
        <v>0</v>
      </c>
      <c r="DH52" s="107">
        <f t="shared" si="66"/>
        <v>0</v>
      </c>
    </row>
    <row r="53" spans="1:118" ht="18" customHeight="1" x14ac:dyDescent="0.2">
      <c r="A53" s="78" t="str">
        <f t="shared" si="44"/>
        <v>Chuck Herrington</v>
      </c>
      <c r="B53" s="93" t="s">
        <v>653</v>
      </c>
      <c r="C53" s="94" t="s">
        <v>354</v>
      </c>
      <c r="D53" s="8"/>
      <c r="E53" s="8"/>
      <c r="F53" s="8" t="str">
        <f>IF(E53&lt;&gt; "",LOOKUP(E53,GPPoints!$A$2:$A$27,GPPoints!$B$2:$B$27),"")</f>
        <v/>
      </c>
      <c r="G53" s="114"/>
      <c r="H53" s="8"/>
      <c r="I53" s="8"/>
      <c r="J53" s="8" t="str">
        <f>IF(I53&lt;&gt; "",LOOKUP(I53,GPPoints!$A$2:$A$27,GPPoints!$B$2:$B$27),"")</f>
        <v/>
      </c>
      <c r="K53" s="114"/>
      <c r="L53" s="8"/>
      <c r="M53" s="8"/>
      <c r="N53" s="8" t="str">
        <f>IF(M53&lt;&gt; "",LOOKUP(M53,GPPoints!$A$2:$A$27,GPPoints!$B$2:$B$27),"")</f>
        <v/>
      </c>
      <c r="O53" s="114"/>
      <c r="P53" s="8"/>
      <c r="Q53" s="8"/>
      <c r="R53" s="8" t="str">
        <f>IF(Q53&lt;&gt; "",LOOKUP(Q53,GPPoints!$A$2:$A$27,GPPoints!$B$2:$B$27),"")</f>
        <v/>
      </c>
      <c r="S53" s="114"/>
      <c r="T53" s="8"/>
      <c r="U53" s="8"/>
      <c r="V53" s="8" t="str">
        <f>IF(U53&lt;&gt; "",LOOKUP(U53,GPPoints!$A$2:$A$27,GPPoints!$B$2:$B$27),"")</f>
        <v/>
      </c>
      <c r="W53" s="114"/>
      <c r="X53" s="8"/>
      <c r="Y53" s="8"/>
      <c r="Z53" s="8" t="str">
        <f>IF(Y53&lt;&gt; "",LOOKUP(Y53,GPPoints!$A$2:$A$27,GPPoints!$B$2:$B$27),"")</f>
        <v/>
      </c>
      <c r="AA53" s="114"/>
      <c r="AB53" s="8"/>
      <c r="AC53" s="8"/>
      <c r="AD53" s="8" t="str">
        <f>IF(AC53&lt;&gt; "",LOOKUP(AC53,GPPoints!$A$2:$A$27,GPPoints!$B$2:$B$27),"")</f>
        <v/>
      </c>
      <c r="AE53" s="114"/>
      <c r="AF53" s="8"/>
      <c r="AG53" s="8"/>
      <c r="AH53" s="8" t="str">
        <f>IF(AG53&lt;&gt; "",LOOKUP(AG53,GPPoints!$A$2:$A$27,GPPoints!$B$2:$B$27),"")</f>
        <v/>
      </c>
      <c r="AI53" s="114"/>
      <c r="AJ53" s="8"/>
      <c r="AK53" s="8"/>
      <c r="AL53" s="8" t="str">
        <f>IF(AK53&lt;&gt; "",LOOKUP(AK53,GPPoints!$A$2:$A$27,GPPoints!$B$2:$B$27),"")</f>
        <v/>
      </c>
      <c r="AM53" s="114"/>
      <c r="AO53" s="5">
        <f t="shared" si="61"/>
        <v>0</v>
      </c>
      <c r="AP53" s="5">
        <v>0</v>
      </c>
      <c r="AQ53" s="5">
        <v>0</v>
      </c>
      <c r="AR53" s="5">
        <f t="shared" si="1"/>
        <v>0</v>
      </c>
      <c r="AS53" s="5">
        <f t="shared" si="47"/>
        <v>0</v>
      </c>
      <c r="AT53" s="5">
        <f t="shared" si="48"/>
        <v>0</v>
      </c>
      <c r="AU53" s="5">
        <f t="shared" si="4"/>
        <v>0</v>
      </c>
      <c r="AV53" s="47">
        <f t="shared" si="49"/>
        <v>0</v>
      </c>
      <c r="AW53" s="47">
        <f t="shared" si="45"/>
        <v>0</v>
      </c>
      <c r="AX53" s="47">
        <f t="shared" si="37"/>
        <v>0</v>
      </c>
      <c r="AY53" s="8">
        <f t="shared" si="50"/>
        <v>0</v>
      </c>
      <c r="AZ53" s="67">
        <f t="shared" si="51"/>
        <v>0</v>
      </c>
      <c r="BA53" s="67"/>
      <c r="BB53" s="8">
        <f>LARGE($BH53:$BP53,1)</f>
        <v>0</v>
      </c>
      <c r="BC53" s="8">
        <f t="shared" si="52"/>
        <v>0</v>
      </c>
      <c r="BD53" s="8">
        <f t="shared" si="53"/>
        <v>0</v>
      </c>
      <c r="BE53" s="8">
        <f t="shared" si="54"/>
        <v>0</v>
      </c>
      <c r="BF53" s="8">
        <f t="shared" si="55"/>
        <v>0</v>
      </c>
      <c r="BG53" s="8"/>
      <c r="BH53" s="8">
        <f t="shared" si="14"/>
        <v>0</v>
      </c>
      <c r="BI53" s="8">
        <f t="shared" si="15"/>
        <v>0</v>
      </c>
      <c r="BJ53" s="8">
        <f t="shared" si="16"/>
        <v>0</v>
      </c>
      <c r="BK53" s="8">
        <f t="shared" si="17"/>
        <v>0</v>
      </c>
      <c r="BL53" s="8">
        <f t="shared" si="18"/>
        <v>0</v>
      </c>
      <c r="BM53" s="8">
        <f t="shared" si="19"/>
        <v>0</v>
      </c>
      <c r="BN53" s="8">
        <f t="shared" si="20"/>
        <v>0</v>
      </c>
      <c r="BO53" s="8">
        <f t="shared" si="21"/>
        <v>0</v>
      </c>
      <c r="BP53" s="8">
        <f t="shared" si="22"/>
        <v>0</v>
      </c>
      <c r="BQ53" s="8"/>
      <c r="BR53" s="8" t="e">
        <f t="shared" si="56"/>
        <v>#NUM!</v>
      </c>
      <c r="BS53" s="8" t="e">
        <f t="shared" si="57"/>
        <v>#NUM!</v>
      </c>
      <c r="BT53" s="8" t="e">
        <f t="shared" si="58"/>
        <v>#NUM!</v>
      </c>
      <c r="BU53" s="8" t="e">
        <f t="shared" si="59"/>
        <v>#NUM!</v>
      </c>
      <c r="BV53" s="8" t="e">
        <f t="shared" si="60"/>
        <v>#NUM!</v>
      </c>
      <c r="BW53" s="8"/>
      <c r="BX53" s="1" t="str">
        <f t="shared" si="28"/>
        <v/>
      </c>
      <c r="BY53" s="1" t="str">
        <f t="shared" si="29"/>
        <v/>
      </c>
      <c r="BZ53" s="1" t="str">
        <f t="shared" si="30"/>
        <v/>
      </c>
      <c r="CA53" s="1" t="str">
        <f t="shared" si="31"/>
        <v/>
      </c>
      <c r="CB53" s="1" t="str">
        <f t="shared" si="32"/>
        <v/>
      </c>
      <c r="CC53" s="1" t="str">
        <f>Z53</f>
        <v/>
      </c>
      <c r="CD53" s="1" t="str">
        <f t="shared" si="34"/>
        <v/>
      </c>
      <c r="CE53" s="1" t="str">
        <f t="shared" si="35"/>
        <v/>
      </c>
      <c r="CF53" s="1" t="str">
        <f t="shared" si="36"/>
        <v/>
      </c>
      <c r="DC53" s="203">
        <f>VLOOKUP(A53,'[2]2019'!$A$1:$AV$65536,48,FALSE)</f>
        <v>0</v>
      </c>
      <c r="DD53" s="203">
        <f>VLOOKUP(A53,'[2]2019'!$A$1:$AV$65536,46,FALSE)</f>
        <v>0</v>
      </c>
      <c r="DE53" s="203">
        <f>VLOOKUP(A53,'[2]2019'!$A$1:$AZ$65536,52,FALSE)</f>
        <v>0</v>
      </c>
      <c r="DF53" s="107">
        <f t="shared" si="64"/>
        <v>0</v>
      </c>
      <c r="DG53" s="107">
        <f t="shared" si="65"/>
        <v>0</v>
      </c>
      <c r="DH53" s="107">
        <f t="shared" si="66"/>
        <v>0</v>
      </c>
    </row>
    <row r="54" spans="1:118" ht="18" customHeight="1" x14ac:dyDescent="0.2">
      <c r="A54" s="78" t="str">
        <f t="shared" si="44"/>
        <v>Brian Hogan</v>
      </c>
      <c r="B54" s="52" t="s">
        <v>398</v>
      </c>
      <c r="C54" s="62" t="s">
        <v>20</v>
      </c>
      <c r="D54" s="8">
        <v>41</v>
      </c>
      <c r="E54" s="8">
        <v>1</v>
      </c>
      <c r="F54" s="8">
        <f>IF(E54&lt;&gt; "",LOOKUP(E54,GPPoints!$A$2:$A$27,GPPoints!$B$2:$B$27),"")</f>
        <v>20</v>
      </c>
      <c r="G54" s="114">
        <v>4</v>
      </c>
      <c r="H54" s="8">
        <v>21</v>
      </c>
      <c r="I54" s="8"/>
      <c r="J54" s="8" t="str">
        <f>IF(I54&lt;&gt; "",LOOKUP(I54,GPPoints!$A$2:$A$27,GPPoints!$B$2:$B$27),"")</f>
        <v/>
      </c>
      <c r="K54" s="114"/>
      <c r="L54" s="8">
        <v>22</v>
      </c>
      <c r="M54" s="8"/>
      <c r="N54" s="8" t="str">
        <f>IF(M54&lt;&gt; "",LOOKUP(M54,GPPoints!$A$2:$A$27,GPPoints!$B$2:$B$27),"")</f>
        <v/>
      </c>
      <c r="O54" s="114"/>
      <c r="P54" s="8"/>
      <c r="Q54" s="8"/>
      <c r="R54" s="8" t="str">
        <f>IF(Q54&lt;&gt; "",LOOKUP(Q54,GPPoints!$A$2:$A$27,GPPoints!$B$2:$B$27),"")</f>
        <v/>
      </c>
      <c r="S54" s="114"/>
      <c r="T54" s="8"/>
      <c r="U54" s="8"/>
      <c r="V54" s="8" t="str">
        <f>IF(U54&lt;&gt; "",LOOKUP(U54,GPPoints!$A$2:$A$27,GPPoints!$B$2:$B$27),"")</f>
        <v/>
      </c>
      <c r="W54" s="114"/>
      <c r="X54" s="8"/>
      <c r="Y54" s="8"/>
      <c r="Z54" s="8" t="str">
        <f>IF(Y54&lt;&gt; "",LOOKUP(Y54,GPPoints!$A$2:$A$27,GPPoints!$B$2:$B$27),"")</f>
        <v/>
      </c>
      <c r="AA54" s="114"/>
      <c r="AB54" s="8"/>
      <c r="AC54" s="8"/>
      <c r="AD54" s="8" t="str">
        <f>IF(AC54&lt;&gt; "",LOOKUP(AC54,GPPoints!$A$2:$A$27,GPPoints!$B$2:$B$27),"")</f>
        <v/>
      </c>
      <c r="AE54" s="114"/>
      <c r="AF54" s="8"/>
      <c r="AG54" s="8"/>
      <c r="AH54" s="8" t="str">
        <f>IF(AG54&lt;&gt; "",LOOKUP(AG54,GPPoints!$A$2:$A$27,GPPoints!$B$2:$B$27),"")</f>
        <v/>
      </c>
      <c r="AI54" s="114"/>
      <c r="AJ54" s="8"/>
      <c r="AK54" s="8"/>
      <c r="AL54" s="8" t="str">
        <f>IF(AK54&lt;&gt; "",LOOKUP(AK54,GPPoints!$A$2:$A$27,GPPoints!$B$2:$B$27),"")</f>
        <v/>
      </c>
      <c r="AM54" s="114"/>
      <c r="AO54" s="5">
        <f t="shared" si="61"/>
        <v>4</v>
      </c>
      <c r="AP54" s="5">
        <v>0</v>
      </c>
      <c r="AQ54" s="5">
        <v>0</v>
      </c>
      <c r="AR54" s="5">
        <f t="shared" si="1"/>
        <v>3</v>
      </c>
      <c r="AS54" s="5">
        <f t="shared" si="47"/>
        <v>20</v>
      </c>
      <c r="AT54" s="104">
        <f t="shared" si="48"/>
        <v>20</v>
      </c>
      <c r="AU54" s="8">
        <f t="shared" si="4"/>
        <v>84</v>
      </c>
      <c r="AV54" s="67">
        <f t="shared" si="49"/>
        <v>28</v>
      </c>
      <c r="AW54" s="67">
        <f t="shared" si="45"/>
        <v>28</v>
      </c>
      <c r="AX54" s="67">
        <f t="shared" si="37"/>
        <v>0</v>
      </c>
      <c r="AY54" s="8">
        <f t="shared" si="50"/>
        <v>84</v>
      </c>
      <c r="AZ54" s="67">
        <f t="shared" si="51"/>
        <v>0</v>
      </c>
      <c r="BA54" s="67"/>
      <c r="BB54" s="8">
        <f>LARGE($BH54:$BP54,1)</f>
        <v>41</v>
      </c>
      <c r="BC54" s="8">
        <f t="shared" si="52"/>
        <v>22</v>
      </c>
      <c r="BD54" s="8">
        <f t="shared" si="53"/>
        <v>21</v>
      </c>
      <c r="BE54" s="8">
        <f t="shared" si="54"/>
        <v>0</v>
      </c>
      <c r="BF54" s="8">
        <f t="shared" si="55"/>
        <v>0</v>
      </c>
      <c r="BG54" s="8"/>
      <c r="BH54" s="8">
        <f t="shared" si="14"/>
        <v>41</v>
      </c>
      <c r="BI54" s="8">
        <f t="shared" si="15"/>
        <v>21</v>
      </c>
      <c r="BJ54" s="8">
        <f t="shared" si="16"/>
        <v>22</v>
      </c>
      <c r="BK54" s="8">
        <f t="shared" si="17"/>
        <v>0</v>
      </c>
      <c r="BL54" s="8">
        <f t="shared" si="18"/>
        <v>0</v>
      </c>
      <c r="BM54" s="8">
        <f t="shared" si="19"/>
        <v>0</v>
      </c>
      <c r="BN54" s="8">
        <f t="shared" si="20"/>
        <v>0</v>
      </c>
      <c r="BO54" s="8">
        <f t="shared" si="21"/>
        <v>0</v>
      </c>
      <c r="BP54" s="8">
        <f t="shared" si="22"/>
        <v>0</v>
      </c>
      <c r="BQ54" s="8"/>
      <c r="BR54" s="8">
        <f t="shared" si="56"/>
        <v>20</v>
      </c>
      <c r="BS54" s="8" t="e">
        <f t="shared" si="57"/>
        <v>#NUM!</v>
      </c>
      <c r="BT54" s="8" t="e">
        <f t="shared" si="58"/>
        <v>#NUM!</v>
      </c>
      <c r="BU54" s="8" t="e">
        <f t="shared" si="59"/>
        <v>#NUM!</v>
      </c>
      <c r="BV54" s="8" t="e">
        <f t="shared" si="60"/>
        <v>#NUM!</v>
      </c>
      <c r="BW54" s="8"/>
      <c r="BX54" s="1">
        <f>F54</f>
        <v>20</v>
      </c>
      <c r="BY54" s="1" t="str">
        <f t="shared" si="29"/>
        <v/>
      </c>
      <c r="BZ54" s="1" t="str">
        <f t="shared" si="30"/>
        <v/>
      </c>
      <c r="CA54" s="1" t="str">
        <f t="shared" si="31"/>
        <v/>
      </c>
      <c r="CB54" s="1" t="str">
        <f t="shared" si="32"/>
        <v/>
      </c>
      <c r="CC54" s="1" t="str">
        <f>Z54</f>
        <v/>
      </c>
      <c r="CD54" s="1" t="str">
        <f t="shared" si="34"/>
        <v/>
      </c>
      <c r="CE54" s="1" t="str">
        <f t="shared" si="35"/>
        <v/>
      </c>
      <c r="CF54" s="1" t="str">
        <f t="shared" si="36"/>
        <v/>
      </c>
      <c r="CH54" t="e">
        <f>VLOOKUP(A54,#REF!,41,FALSE)</f>
        <v>#REF!</v>
      </c>
      <c r="CI54" t="e">
        <f>VLOOKUP(A54,#REF!,42,FALSE)</f>
        <v>#REF!</v>
      </c>
      <c r="CJ54" t="e">
        <f>VLOOKUP(A54,#REF!,43,FALSE)</f>
        <v>#REF!</v>
      </c>
      <c r="CK54" t="e">
        <f>VLOOKUP(A54,#REF!,44,FALSE)</f>
        <v>#REF!</v>
      </c>
      <c r="CL54" t="e">
        <f>VLOOKUP(A54,#REF!,45,FALSE)</f>
        <v>#REF!</v>
      </c>
      <c r="CM54" s="105" t="e">
        <f>VLOOKUP(A54,#REF!,46,FALSE)</f>
        <v>#REF!</v>
      </c>
      <c r="CN54" s="105" t="e">
        <f>VLOOKUP(A54,#REF!,47,FALSE)</f>
        <v>#REF!</v>
      </c>
      <c r="CO54" s="105" t="e">
        <f>VLOOKUP(A54,#REF!,48,FALSE)</f>
        <v>#REF!</v>
      </c>
      <c r="CP54" s="105" t="e">
        <f>VLOOKUP(A54,#REF!,49,FALSE)</f>
        <v>#REF!</v>
      </c>
      <c r="CQ54" s="105" t="e">
        <f>VLOOKUP(A54,#REF!,50,FALSE)</f>
        <v>#REF!</v>
      </c>
      <c r="CS54" t="e">
        <f>+AO54-CH54</f>
        <v>#REF!</v>
      </c>
      <c r="CT54" s="106" t="e">
        <f t="shared" ref="CT54:DB54" si="67">+AR54-CI54</f>
        <v>#REF!</v>
      </c>
      <c r="CU54" s="106" t="e">
        <f>+AS54-CJ54</f>
        <v>#REF!</v>
      </c>
      <c r="CV54" s="106" t="e">
        <f>+AT54-CK54</f>
        <v>#REF!</v>
      </c>
      <c r="CW54" s="106" t="e">
        <f t="shared" si="67"/>
        <v>#REF!</v>
      </c>
      <c r="CX54" s="106" t="e">
        <f t="shared" si="67"/>
        <v>#REF!</v>
      </c>
      <c r="CY54" s="106" t="e">
        <f t="shared" si="67"/>
        <v>#REF!</v>
      </c>
      <c r="CZ54" s="106" t="e">
        <f t="shared" si="67"/>
        <v>#REF!</v>
      </c>
      <c r="DA54" s="106" t="e">
        <f>+AY54-CP54</f>
        <v>#REF!</v>
      </c>
      <c r="DB54" s="106" t="e">
        <f t="shared" si="67"/>
        <v>#REF!</v>
      </c>
      <c r="DC54" s="203">
        <f>VLOOKUP(A54,'[2]2019'!$A$1:$AV$65536,48,FALSE)</f>
        <v>32.888888888888886</v>
      </c>
      <c r="DD54" s="203">
        <f>VLOOKUP(A54,'[2]2019'!$A$1:$AZ$65536,51,FALSE)</f>
        <v>183</v>
      </c>
      <c r="DE54" s="203">
        <f>VLOOKUP(A54,'[2]2019'!$A$1:$AZ$65536,52,FALSE)</f>
        <v>10.666666666666666</v>
      </c>
      <c r="DF54" s="316">
        <f t="shared" si="64"/>
        <v>-32.888888888888886</v>
      </c>
      <c r="DG54" s="316">
        <f t="shared" si="65"/>
        <v>-99</v>
      </c>
      <c r="DH54" s="316">
        <f t="shared" si="66"/>
        <v>-10.666666666666666</v>
      </c>
      <c r="DL54" s="206">
        <f>+DF54/DC54</f>
        <v>-1</v>
      </c>
      <c r="DM54" s="206">
        <f>+DG54/DD54</f>
        <v>-0.54098360655737709</v>
      </c>
      <c r="DN54" s="206">
        <f>+DH54/DE54</f>
        <v>-1</v>
      </c>
    </row>
    <row r="55" spans="1:118" ht="18" customHeight="1" x14ac:dyDescent="0.2">
      <c r="A55" s="78" t="str">
        <f t="shared" si="44"/>
        <v>Matt Jacobs</v>
      </c>
      <c r="B55" s="52" t="s">
        <v>251</v>
      </c>
      <c r="C55" s="62" t="s">
        <v>252</v>
      </c>
      <c r="D55" s="8"/>
      <c r="E55" s="8"/>
      <c r="F55" s="8" t="str">
        <f>IF(E55&lt;&gt; "",LOOKUP(E55,GPPoints!$A$2:$A$27,GPPoints!$B$2:$B$27),"")</f>
        <v/>
      </c>
      <c r="G55" s="114"/>
      <c r="H55" s="8"/>
      <c r="I55" s="8"/>
      <c r="J55" s="8" t="str">
        <f>IF(I55&lt;&gt; "",LOOKUP(I55,GPPoints!$A$2:$A$27,GPPoints!$B$2:$B$27),"")</f>
        <v/>
      </c>
      <c r="K55" s="114"/>
      <c r="L55" s="8"/>
      <c r="M55" s="8"/>
      <c r="N55" s="8" t="str">
        <f>IF(M55&lt;&gt; "",LOOKUP(M55,GPPoints!$A$2:$A$27,GPPoints!$B$2:$B$27),"")</f>
        <v/>
      </c>
      <c r="O55" s="114"/>
      <c r="P55" s="8"/>
      <c r="Q55" s="8"/>
      <c r="R55" s="8" t="str">
        <f>IF(Q55&lt;&gt; "",LOOKUP(Q55,GPPoints!$A$2:$A$27,GPPoints!$B$2:$B$27),"")</f>
        <v/>
      </c>
      <c r="S55" s="114"/>
      <c r="T55" s="8"/>
      <c r="U55" s="8"/>
      <c r="V55" s="8" t="str">
        <f>IF(U55&lt;&gt; "",LOOKUP(U55,GPPoints!$A$2:$A$27,GPPoints!$B$2:$B$27),"")</f>
        <v/>
      </c>
      <c r="W55" s="114"/>
      <c r="X55" s="8"/>
      <c r="Y55" s="8"/>
      <c r="Z55" s="8" t="str">
        <f>IF(Y55&lt;&gt; "",LOOKUP(Y55,GPPoints!$A$2:$A$27,GPPoints!$B$2:$B$27),"")</f>
        <v/>
      </c>
      <c r="AA55" s="114"/>
      <c r="AB55" s="8"/>
      <c r="AC55" s="8"/>
      <c r="AD55" s="8" t="str">
        <f>IF(AC55&lt;&gt; "",LOOKUP(AC55,GPPoints!$A$2:$A$27,GPPoints!$B$2:$B$27),"")</f>
        <v/>
      </c>
      <c r="AE55" s="114"/>
      <c r="AF55" s="8"/>
      <c r="AG55" s="8"/>
      <c r="AH55" s="8" t="str">
        <f>IF(AG55&lt;&gt; "",LOOKUP(AG55,GPPoints!$A$2:$A$27,GPPoints!$B$2:$B$27),"")</f>
        <v/>
      </c>
      <c r="AI55" s="114"/>
      <c r="AJ55" s="8"/>
      <c r="AK55" s="8"/>
      <c r="AL55" s="8" t="str">
        <f>IF(AK55&lt;&gt; "",LOOKUP(AK55,GPPoints!$A$2:$A$27,GPPoints!$B$2:$B$27),"")</f>
        <v/>
      </c>
      <c r="AM55" s="114"/>
      <c r="AO55" s="5">
        <f t="shared" si="61"/>
        <v>0</v>
      </c>
      <c r="AP55" s="5">
        <v>0</v>
      </c>
      <c r="AQ55" s="5">
        <v>0</v>
      </c>
      <c r="AR55" s="5">
        <f t="shared" si="1"/>
        <v>0</v>
      </c>
      <c r="AS55" s="5">
        <f t="shared" si="47"/>
        <v>0</v>
      </c>
      <c r="AT55" s="5">
        <f t="shared" si="48"/>
        <v>0</v>
      </c>
      <c r="AU55" s="5">
        <f t="shared" si="4"/>
        <v>0</v>
      </c>
      <c r="AV55" s="47">
        <f t="shared" si="49"/>
        <v>0</v>
      </c>
      <c r="AW55" s="47">
        <f t="shared" si="45"/>
        <v>0</v>
      </c>
      <c r="AX55" s="47">
        <f>IF($AR55&gt;4,$AU55/$AR55,0)</f>
        <v>0</v>
      </c>
      <c r="AY55" s="8">
        <f t="shared" si="50"/>
        <v>0</v>
      </c>
      <c r="AZ55" s="67">
        <f t="shared" si="51"/>
        <v>0</v>
      </c>
      <c r="BA55" s="67"/>
      <c r="BB55" s="8">
        <f>LARGE($BH55:$BP55,1)</f>
        <v>0</v>
      </c>
      <c r="BC55" s="8">
        <f t="shared" si="52"/>
        <v>0</v>
      </c>
      <c r="BD55" s="8">
        <f t="shared" si="53"/>
        <v>0</v>
      </c>
      <c r="BE55" s="8">
        <f t="shared" si="54"/>
        <v>0</v>
      </c>
      <c r="BF55" s="8">
        <f t="shared" si="55"/>
        <v>0</v>
      </c>
      <c r="BG55" s="8"/>
      <c r="BH55" s="8">
        <f t="shared" si="14"/>
        <v>0</v>
      </c>
      <c r="BI55" s="8">
        <f t="shared" si="15"/>
        <v>0</v>
      </c>
      <c r="BJ55" s="8">
        <f t="shared" si="16"/>
        <v>0</v>
      </c>
      <c r="BK55" s="8">
        <f t="shared" si="17"/>
        <v>0</v>
      </c>
      <c r="BL55" s="8">
        <f t="shared" si="18"/>
        <v>0</v>
      </c>
      <c r="BM55" s="8">
        <f t="shared" si="19"/>
        <v>0</v>
      </c>
      <c r="BN55" s="8">
        <f t="shared" si="20"/>
        <v>0</v>
      </c>
      <c r="BO55" s="8">
        <f t="shared" si="21"/>
        <v>0</v>
      </c>
      <c r="BP55" s="8">
        <f t="shared" si="22"/>
        <v>0</v>
      </c>
      <c r="BQ55" s="8"/>
      <c r="BR55" s="8" t="e">
        <f t="shared" si="56"/>
        <v>#NUM!</v>
      </c>
      <c r="BS55" s="8" t="e">
        <f t="shared" si="57"/>
        <v>#NUM!</v>
      </c>
      <c r="BT55" s="8" t="e">
        <f t="shared" si="58"/>
        <v>#NUM!</v>
      </c>
      <c r="BU55" s="8" t="e">
        <f t="shared" si="59"/>
        <v>#NUM!</v>
      </c>
      <c r="BV55" s="8" t="e">
        <f t="shared" si="60"/>
        <v>#NUM!</v>
      </c>
      <c r="BW55" s="8"/>
      <c r="BX55" s="1" t="str">
        <f t="shared" si="28"/>
        <v/>
      </c>
      <c r="BY55" s="1" t="str">
        <f t="shared" si="29"/>
        <v/>
      </c>
      <c r="BZ55" s="1" t="str">
        <f t="shared" si="30"/>
        <v/>
      </c>
      <c r="CA55" s="1" t="str">
        <f t="shared" si="31"/>
        <v/>
      </c>
      <c r="CB55" s="1" t="str">
        <f t="shared" si="32"/>
        <v/>
      </c>
      <c r="CC55" s="1" t="str">
        <f t="shared" si="33"/>
        <v/>
      </c>
      <c r="CD55" s="1" t="str">
        <f t="shared" si="34"/>
        <v/>
      </c>
      <c r="CE55" s="1" t="str">
        <f t="shared" si="35"/>
        <v/>
      </c>
      <c r="CF55" s="1" t="str">
        <f t="shared" si="36"/>
        <v/>
      </c>
      <c r="DC55" s="203">
        <f>VLOOKUP(A55,'[2]2019'!$A$1:$AV$65536,48,FALSE)</f>
        <v>0</v>
      </c>
      <c r="DD55" s="203">
        <f>VLOOKUP(A55,'[2]2019'!$A$1:$AV$65536,46,FALSE)</f>
        <v>0</v>
      </c>
      <c r="DE55" s="203">
        <f>VLOOKUP(A55,'[2]2019'!$A$1:$AZ$65536,52,FALSE)</f>
        <v>0</v>
      </c>
      <c r="DF55" s="107">
        <f>+AX55-DC55</f>
        <v>0</v>
      </c>
      <c r="DG55" s="107">
        <f t="shared" si="65"/>
        <v>0</v>
      </c>
      <c r="DH55" s="107">
        <f t="shared" si="66"/>
        <v>0</v>
      </c>
    </row>
    <row r="56" spans="1:118" ht="18" customHeight="1" x14ac:dyDescent="0.2">
      <c r="A56" s="78" t="str">
        <f t="shared" si="44"/>
        <v>Jeff Jones</v>
      </c>
      <c r="B56" s="52" t="s">
        <v>206</v>
      </c>
      <c r="C56" s="62" t="s">
        <v>306</v>
      </c>
      <c r="D56" s="8"/>
      <c r="E56" s="8"/>
      <c r="F56" s="8" t="str">
        <f>IF(E56&lt;&gt; "",LOOKUP(E56,GPPoints!$A$2:$A$27,GPPoints!$B$2:$B$27),"")</f>
        <v/>
      </c>
      <c r="G56" s="114"/>
      <c r="H56" s="8"/>
      <c r="I56" s="8"/>
      <c r="J56" s="8" t="str">
        <f>IF(I56&lt;&gt; "",LOOKUP(I56,GPPoints!$A$2:$A$27,GPPoints!$B$2:$B$27),"")</f>
        <v/>
      </c>
      <c r="K56" s="114"/>
      <c r="L56" s="8"/>
      <c r="M56" s="8"/>
      <c r="N56" s="8" t="str">
        <f>IF(M56&lt;&gt; "",LOOKUP(M56,GPPoints!$A$2:$A$27,GPPoints!$B$2:$B$27),"")</f>
        <v/>
      </c>
      <c r="O56" s="114"/>
      <c r="P56" s="8"/>
      <c r="Q56" s="8"/>
      <c r="R56" s="8" t="str">
        <f>IF(Q56&lt;&gt; "",LOOKUP(Q56,GPPoints!$A$2:$A$27,GPPoints!$B$2:$B$27),"")</f>
        <v/>
      </c>
      <c r="S56" s="114"/>
      <c r="T56" s="8"/>
      <c r="U56" s="8"/>
      <c r="V56" s="8" t="str">
        <f>IF(U56&lt;&gt; "",LOOKUP(U56,GPPoints!$A$2:$A$27,GPPoints!$B$2:$B$27),"")</f>
        <v/>
      </c>
      <c r="W56" s="114"/>
      <c r="X56" s="8"/>
      <c r="Y56" s="8"/>
      <c r="Z56" s="8" t="str">
        <f>IF(Y56&lt;&gt; "",LOOKUP(Y56,GPPoints!$A$2:$A$27,GPPoints!$B$2:$B$27),"")</f>
        <v/>
      </c>
      <c r="AA56" s="114"/>
      <c r="AB56" s="8"/>
      <c r="AC56" s="8"/>
      <c r="AD56" s="8" t="str">
        <f>IF(AC56&lt;&gt; "",LOOKUP(AC56,GPPoints!$A$2:$A$27,GPPoints!$B$2:$B$27),"")</f>
        <v/>
      </c>
      <c r="AE56" s="114"/>
      <c r="AF56" s="8"/>
      <c r="AG56" s="8"/>
      <c r="AH56" s="8" t="str">
        <f>IF(AG56&lt;&gt; "",LOOKUP(AG56,GPPoints!$A$2:$A$27,GPPoints!$B$2:$B$27),"")</f>
        <v/>
      </c>
      <c r="AI56" s="114"/>
      <c r="AJ56" s="8"/>
      <c r="AK56" s="8"/>
      <c r="AL56" s="8" t="str">
        <f>IF(AK56&lt;&gt; "",LOOKUP(AK56,GPPoints!$A$2:$A$27,GPPoints!$B$2:$B$27),"")</f>
        <v/>
      </c>
      <c r="AM56" s="114"/>
      <c r="AO56" s="5">
        <f t="shared" si="61"/>
        <v>0</v>
      </c>
      <c r="AP56" s="5">
        <v>0</v>
      </c>
      <c r="AQ56" s="5">
        <v>0</v>
      </c>
      <c r="AR56" s="5">
        <f t="shared" si="1"/>
        <v>0</v>
      </c>
      <c r="AS56" s="5">
        <f t="shared" si="47"/>
        <v>0</v>
      </c>
      <c r="AT56" s="5">
        <f t="shared" si="48"/>
        <v>0</v>
      </c>
      <c r="AU56" s="5">
        <f t="shared" si="4"/>
        <v>0</v>
      </c>
      <c r="AV56" s="47">
        <f t="shared" si="49"/>
        <v>0</v>
      </c>
      <c r="AW56" s="47">
        <f t="shared" si="45"/>
        <v>0</v>
      </c>
      <c r="AX56" s="47">
        <f>IF($AR56&gt;4,$AU56/$AR56,0)</f>
        <v>0</v>
      </c>
      <c r="AY56" s="8">
        <f t="shared" si="50"/>
        <v>0</v>
      </c>
      <c r="AZ56" s="67">
        <f t="shared" si="51"/>
        <v>0</v>
      </c>
      <c r="BA56" s="67"/>
      <c r="BB56" s="8">
        <f t="shared" si="9"/>
        <v>0</v>
      </c>
      <c r="BC56" s="8">
        <f t="shared" si="52"/>
        <v>0</v>
      </c>
      <c r="BD56" s="8">
        <f t="shared" si="53"/>
        <v>0</v>
      </c>
      <c r="BE56" s="8">
        <f t="shared" si="54"/>
        <v>0</v>
      </c>
      <c r="BF56" s="8">
        <f t="shared" si="55"/>
        <v>0</v>
      </c>
      <c r="BG56" s="8"/>
      <c r="BH56" s="8">
        <f t="shared" si="14"/>
        <v>0</v>
      </c>
      <c r="BI56" s="8">
        <f t="shared" si="15"/>
        <v>0</v>
      </c>
      <c r="BJ56" s="8">
        <f t="shared" si="16"/>
        <v>0</v>
      </c>
      <c r="BK56" s="8">
        <f t="shared" si="17"/>
        <v>0</v>
      </c>
      <c r="BL56" s="8">
        <f t="shared" si="18"/>
        <v>0</v>
      </c>
      <c r="BM56" s="8">
        <f t="shared" si="19"/>
        <v>0</v>
      </c>
      <c r="BN56" s="8">
        <f t="shared" si="20"/>
        <v>0</v>
      </c>
      <c r="BO56" s="8">
        <f t="shared" si="21"/>
        <v>0</v>
      </c>
      <c r="BP56" s="8">
        <f t="shared" si="22"/>
        <v>0</v>
      </c>
      <c r="BQ56" s="8"/>
      <c r="BR56" s="8" t="e">
        <f t="shared" si="56"/>
        <v>#NUM!</v>
      </c>
      <c r="BS56" s="8" t="e">
        <f t="shared" si="57"/>
        <v>#NUM!</v>
      </c>
      <c r="BT56" s="8" t="e">
        <f t="shared" si="58"/>
        <v>#NUM!</v>
      </c>
      <c r="BU56" s="8" t="e">
        <f t="shared" si="59"/>
        <v>#NUM!</v>
      </c>
      <c r="BV56" s="8" t="e">
        <f t="shared" si="60"/>
        <v>#NUM!</v>
      </c>
      <c r="BW56" s="8"/>
      <c r="BX56" s="1" t="str">
        <f>F56</f>
        <v/>
      </c>
      <c r="BY56" s="1" t="str">
        <f t="shared" si="29"/>
        <v/>
      </c>
      <c r="BZ56" s="1" t="str">
        <f t="shared" si="30"/>
        <v/>
      </c>
      <c r="CA56" s="1" t="str">
        <f t="shared" si="31"/>
        <v/>
      </c>
      <c r="CB56" s="1" t="str">
        <f t="shared" si="32"/>
        <v/>
      </c>
      <c r="CC56" s="1" t="str">
        <f t="shared" si="33"/>
        <v/>
      </c>
      <c r="CD56" s="1" t="str">
        <f t="shared" si="34"/>
        <v/>
      </c>
      <c r="CE56" s="1" t="str">
        <f t="shared" si="35"/>
        <v/>
      </c>
      <c r="CF56" s="1" t="str">
        <f t="shared" si="36"/>
        <v/>
      </c>
      <c r="DC56" s="203">
        <f>VLOOKUP(A56,'[2]2019'!$A$1:$AV$65536,48,FALSE)</f>
        <v>0</v>
      </c>
      <c r="DD56" s="203">
        <f>VLOOKUP(A56,'[2]2019'!$A$1:$AV$65536,46,FALSE)</f>
        <v>0</v>
      </c>
      <c r="DE56" s="203">
        <f>VLOOKUP(A56,'[2]2019'!$A$1:$AZ$65536,52,FALSE)</f>
        <v>0</v>
      </c>
      <c r="DF56" s="107">
        <f>+AX56-DC56</f>
        <v>0</v>
      </c>
      <c r="DG56" s="107">
        <f t="shared" si="65"/>
        <v>0</v>
      </c>
      <c r="DH56" s="107">
        <f t="shared" si="66"/>
        <v>0</v>
      </c>
    </row>
    <row r="57" spans="1:118" ht="18" customHeight="1" x14ac:dyDescent="0.2">
      <c r="A57" s="78" t="str">
        <f t="shared" si="44"/>
        <v>Mark Joseph</v>
      </c>
      <c r="B57" s="93" t="s">
        <v>655</v>
      </c>
      <c r="C57" s="94" t="s">
        <v>37</v>
      </c>
      <c r="D57" s="8"/>
      <c r="E57" s="8"/>
      <c r="F57" s="8" t="str">
        <f>IF(E57&lt;&gt; "",LOOKUP(E57,GPPoints!$A$2:$A$27,GPPoints!$B$2:$B$27),"")</f>
        <v/>
      </c>
      <c r="G57" s="114"/>
      <c r="H57" s="8"/>
      <c r="I57" s="8"/>
      <c r="J57" s="8" t="str">
        <f>IF(I57&lt;&gt; "",LOOKUP(I57,GPPoints!$A$2:$A$27,GPPoints!$B$2:$B$27),"")</f>
        <v/>
      </c>
      <c r="K57" s="114"/>
      <c r="L57" s="8"/>
      <c r="M57" s="8"/>
      <c r="N57" s="8" t="str">
        <f>IF(M57&lt;&gt; "",LOOKUP(M57,GPPoints!$A$2:$A$27,GPPoints!$B$2:$B$27),"")</f>
        <v/>
      </c>
      <c r="O57" s="114"/>
      <c r="P57" s="8"/>
      <c r="Q57" s="8"/>
      <c r="R57" s="8" t="str">
        <f>IF(Q57&lt;&gt; "",LOOKUP(Q57,GPPoints!$A$2:$A$27,GPPoints!$B$2:$B$27),"")</f>
        <v/>
      </c>
      <c r="S57" s="114"/>
      <c r="T57" s="8"/>
      <c r="U57" s="8"/>
      <c r="V57" s="8" t="str">
        <f>IF(U57&lt;&gt; "",LOOKUP(U57,GPPoints!$A$2:$A$27,GPPoints!$B$2:$B$27),"")</f>
        <v/>
      </c>
      <c r="W57" s="114"/>
      <c r="X57" s="8"/>
      <c r="Y57" s="8"/>
      <c r="Z57" s="8" t="str">
        <f>IF(Y57&lt;&gt; "",LOOKUP(Y57,GPPoints!$A$2:$A$27,GPPoints!$B$2:$B$27),"")</f>
        <v/>
      </c>
      <c r="AA57" s="114"/>
      <c r="AB57" s="8"/>
      <c r="AC57" s="8"/>
      <c r="AD57" s="8" t="str">
        <f>IF(AC57&lt;&gt; "",LOOKUP(AC57,GPPoints!$A$2:$A$27,GPPoints!$B$2:$B$27),"")</f>
        <v/>
      </c>
      <c r="AE57" s="114"/>
      <c r="AF57" s="8"/>
      <c r="AG57" s="8"/>
      <c r="AH57" s="8" t="str">
        <f>IF(AG57&lt;&gt; "",LOOKUP(AG57,GPPoints!$A$2:$A$27,GPPoints!$B$2:$B$27),"")</f>
        <v/>
      </c>
      <c r="AI57" s="114"/>
      <c r="AJ57" s="8"/>
      <c r="AK57" s="8"/>
      <c r="AL57" s="8" t="str">
        <f>IF(AK57&lt;&gt; "",LOOKUP(AK57,GPPoints!$A$2:$A$27,GPPoints!$B$2:$B$27),"")</f>
        <v/>
      </c>
      <c r="AM57" s="114"/>
      <c r="AO57" s="5">
        <f t="shared" si="61"/>
        <v>0</v>
      </c>
      <c r="AP57" s="5">
        <v>0</v>
      </c>
      <c r="AQ57" s="5">
        <v>0</v>
      </c>
      <c r="AR57" s="5">
        <f t="shared" si="1"/>
        <v>0</v>
      </c>
      <c r="AS57" s="5">
        <f t="shared" si="47"/>
        <v>0</v>
      </c>
      <c r="AT57" s="5">
        <f t="shared" si="48"/>
        <v>0</v>
      </c>
      <c r="AU57" s="5">
        <f t="shared" si="4"/>
        <v>0</v>
      </c>
      <c r="AV57" s="47">
        <f t="shared" si="49"/>
        <v>0</v>
      </c>
      <c r="AW57" s="47">
        <f t="shared" si="45"/>
        <v>0</v>
      </c>
      <c r="AX57" s="47">
        <f>IF($AR57&gt;4,$AU57/$AR57,0)</f>
        <v>0</v>
      </c>
      <c r="AY57" s="8">
        <f t="shared" si="50"/>
        <v>0</v>
      </c>
      <c r="AZ57" s="67">
        <f t="shared" si="51"/>
        <v>0</v>
      </c>
      <c r="BA57" s="67"/>
      <c r="BB57" s="8">
        <f>LARGE($BH57:$BP57,1)</f>
        <v>0</v>
      </c>
      <c r="BC57" s="8">
        <f t="shared" si="52"/>
        <v>0</v>
      </c>
      <c r="BD57" s="8">
        <f t="shared" si="53"/>
        <v>0</v>
      </c>
      <c r="BE57" s="8">
        <f t="shared" si="54"/>
        <v>0</v>
      </c>
      <c r="BF57" s="8">
        <f t="shared" si="55"/>
        <v>0</v>
      </c>
      <c r="BG57" s="8"/>
      <c r="BH57" s="8">
        <f t="shared" si="14"/>
        <v>0</v>
      </c>
      <c r="BI57" s="8">
        <f t="shared" si="15"/>
        <v>0</v>
      </c>
      <c r="BJ57" s="8">
        <f t="shared" si="16"/>
        <v>0</v>
      </c>
      <c r="BK57" s="8">
        <f t="shared" si="17"/>
        <v>0</v>
      </c>
      <c r="BL57" s="8">
        <f t="shared" si="18"/>
        <v>0</v>
      </c>
      <c r="BM57" s="8">
        <f t="shared" si="19"/>
        <v>0</v>
      </c>
      <c r="BN57" s="8">
        <f t="shared" si="20"/>
        <v>0</v>
      </c>
      <c r="BO57" s="8">
        <f t="shared" si="21"/>
        <v>0</v>
      </c>
      <c r="BP57" s="8">
        <f t="shared" si="22"/>
        <v>0</v>
      </c>
      <c r="BQ57" s="8"/>
      <c r="BR57" s="8" t="e">
        <f t="shared" si="56"/>
        <v>#NUM!</v>
      </c>
      <c r="BS57" s="8" t="e">
        <f t="shared" si="57"/>
        <v>#NUM!</v>
      </c>
      <c r="BT57" s="8" t="e">
        <f t="shared" si="58"/>
        <v>#NUM!</v>
      </c>
      <c r="BU57" s="8" t="e">
        <f t="shared" si="59"/>
        <v>#NUM!</v>
      </c>
      <c r="BV57" s="8" t="e">
        <f t="shared" si="60"/>
        <v>#NUM!</v>
      </c>
      <c r="BW57" s="8"/>
      <c r="BX57" s="1" t="str">
        <f t="shared" si="28"/>
        <v/>
      </c>
      <c r="BY57" s="1" t="str">
        <f t="shared" si="29"/>
        <v/>
      </c>
      <c r="BZ57" s="1" t="str">
        <f t="shared" si="30"/>
        <v/>
      </c>
      <c r="CA57" s="1" t="str">
        <f t="shared" si="31"/>
        <v/>
      </c>
      <c r="CB57" s="1" t="str">
        <f t="shared" si="32"/>
        <v/>
      </c>
      <c r="CC57" s="1" t="str">
        <f t="shared" si="33"/>
        <v/>
      </c>
      <c r="CD57" s="1" t="str">
        <f t="shared" si="34"/>
        <v/>
      </c>
      <c r="CE57" s="1" t="str">
        <f t="shared" si="35"/>
        <v/>
      </c>
      <c r="CF57" s="1" t="str">
        <f t="shared" si="36"/>
        <v/>
      </c>
      <c r="DC57" s="203">
        <f>VLOOKUP(A57,'[2]2019'!$A$1:$AV$65536,48,FALSE)</f>
        <v>0</v>
      </c>
      <c r="DD57" s="203">
        <f>VLOOKUP(A57,'[2]2019'!$A$1:$AV$65536,46,FALSE)</f>
        <v>0</v>
      </c>
      <c r="DE57" s="203">
        <f>VLOOKUP(A57,'[2]2019'!$A$1:$AZ$65536,52,FALSE)</f>
        <v>0</v>
      </c>
      <c r="DF57" s="107">
        <f>+AX57-DC57</f>
        <v>0</v>
      </c>
      <c r="DG57" s="107">
        <f t="shared" si="65"/>
        <v>0</v>
      </c>
      <c r="DH57" s="107">
        <f t="shared" si="66"/>
        <v>0</v>
      </c>
    </row>
    <row r="58" spans="1:118" ht="18" customHeight="1" x14ac:dyDescent="0.2">
      <c r="A58" s="78" t="str">
        <f t="shared" si="44"/>
        <v>HK Jun</v>
      </c>
      <c r="B58" s="93" t="s">
        <v>579</v>
      </c>
      <c r="C58" s="94" t="s">
        <v>580</v>
      </c>
      <c r="D58" s="8"/>
      <c r="E58" s="8"/>
      <c r="F58" s="8" t="str">
        <f>IF(E58&lt;&gt; "",LOOKUP(E58,GPPoints!$A$2:$A$27,GPPoints!$B$2:$B$27),"")</f>
        <v/>
      </c>
      <c r="G58" s="114"/>
      <c r="H58" s="8"/>
      <c r="I58" s="8"/>
      <c r="J58" s="8" t="str">
        <f>IF(I58&lt;&gt; "",LOOKUP(I58,GPPoints!$A$2:$A$27,GPPoints!$B$2:$B$27),"")</f>
        <v/>
      </c>
      <c r="K58" s="114"/>
      <c r="L58" s="8"/>
      <c r="M58" s="8"/>
      <c r="N58" s="8" t="str">
        <f>IF(M58&lt;&gt; "",LOOKUP(M58,GPPoints!$A$2:$A$27,GPPoints!$B$2:$B$27),"")</f>
        <v/>
      </c>
      <c r="O58" s="114"/>
      <c r="P58" s="8"/>
      <c r="Q58" s="8"/>
      <c r="R58" s="8" t="str">
        <f>IF(Q58&lt;&gt; "",LOOKUP(Q58,GPPoints!$A$2:$A$27,GPPoints!$B$2:$B$27),"")</f>
        <v/>
      </c>
      <c r="S58" s="114"/>
      <c r="T58" s="8"/>
      <c r="U58" s="8"/>
      <c r="V58" s="8" t="str">
        <f>IF(U58&lt;&gt; "",LOOKUP(U58,GPPoints!$A$2:$A$27,GPPoints!$B$2:$B$27),"")</f>
        <v/>
      </c>
      <c r="W58" s="114"/>
      <c r="X58" s="8"/>
      <c r="Y58" s="8"/>
      <c r="Z58" s="8" t="str">
        <f>IF(Y58&lt;&gt; "",LOOKUP(Y58,GPPoints!$A$2:$A$27,GPPoints!$B$2:$B$27),"")</f>
        <v/>
      </c>
      <c r="AA58" s="114"/>
      <c r="AB58" s="8"/>
      <c r="AC58" s="8"/>
      <c r="AD58" s="8" t="str">
        <f>IF(AC58&lt;&gt; "",LOOKUP(AC58,GPPoints!$A$2:$A$27,GPPoints!$B$2:$B$27),"")</f>
        <v/>
      </c>
      <c r="AE58" s="114"/>
      <c r="AF58" s="8"/>
      <c r="AG58" s="8"/>
      <c r="AH58" s="8" t="str">
        <f>IF(AG58&lt;&gt; "",LOOKUP(AG58,GPPoints!$A$2:$A$27,GPPoints!$B$2:$B$27),"")</f>
        <v/>
      </c>
      <c r="AI58" s="114"/>
      <c r="AJ58" s="8"/>
      <c r="AK58" s="8"/>
      <c r="AL58" s="8" t="str">
        <f>IF(AK58&lt;&gt; "",LOOKUP(AK58,GPPoints!$A$2:$A$27,GPPoints!$B$2:$B$27),"")</f>
        <v/>
      </c>
      <c r="AM58" s="114"/>
      <c r="AO58" s="5">
        <f t="shared" si="61"/>
        <v>0</v>
      </c>
      <c r="AP58" s="5">
        <v>0</v>
      </c>
      <c r="AQ58" s="5">
        <v>0</v>
      </c>
      <c r="AR58" s="5">
        <f t="shared" si="1"/>
        <v>0</v>
      </c>
      <c r="AS58" s="5">
        <f t="shared" si="47"/>
        <v>0</v>
      </c>
      <c r="AT58" s="5">
        <f t="shared" si="48"/>
        <v>0</v>
      </c>
      <c r="AU58" s="8">
        <f t="shared" si="4"/>
        <v>0</v>
      </c>
      <c r="AV58" s="67">
        <f t="shared" si="49"/>
        <v>0</v>
      </c>
      <c r="AW58" s="67">
        <f t="shared" si="45"/>
        <v>0</v>
      </c>
      <c r="AX58" s="67">
        <f>IF($AR58&gt;4,$AU58/$AR58,0)</f>
        <v>0</v>
      </c>
      <c r="AY58" s="8">
        <f t="shared" si="50"/>
        <v>0</v>
      </c>
      <c r="AZ58" s="67">
        <f t="shared" si="51"/>
        <v>0</v>
      </c>
      <c r="BA58" s="67"/>
      <c r="BB58" s="8">
        <f>LARGE($BH58:$BP58,1)</f>
        <v>0</v>
      </c>
      <c r="BC58" s="8">
        <f t="shared" si="52"/>
        <v>0</v>
      </c>
      <c r="BD58" s="8">
        <f t="shared" si="53"/>
        <v>0</v>
      </c>
      <c r="BE58" s="8">
        <f t="shared" si="54"/>
        <v>0</v>
      </c>
      <c r="BF58" s="8">
        <f t="shared" si="55"/>
        <v>0</v>
      </c>
      <c r="BG58" s="8"/>
      <c r="BH58" s="8">
        <f t="shared" si="14"/>
        <v>0</v>
      </c>
      <c r="BI58" s="8">
        <f t="shared" si="15"/>
        <v>0</v>
      </c>
      <c r="BJ58" s="8">
        <f t="shared" si="16"/>
        <v>0</v>
      </c>
      <c r="BK58" s="8">
        <f t="shared" si="17"/>
        <v>0</v>
      </c>
      <c r="BL58" s="8">
        <f t="shared" si="18"/>
        <v>0</v>
      </c>
      <c r="BM58" s="8">
        <f t="shared" si="19"/>
        <v>0</v>
      </c>
      <c r="BN58" s="8">
        <f t="shared" si="20"/>
        <v>0</v>
      </c>
      <c r="BO58" s="8">
        <f t="shared" si="21"/>
        <v>0</v>
      </c>
      <c r="BP58" s="8">
        <f t="shared" si="22"/>
        <v>0</v>
      </c>
      <c r="BQ58" s="8"/>
      <c r="BR58" s="8" t="e">
        <f t="shared" si="56"/>
        <v>#NUM!</v>
      </c>
      <c r="BS58" s="8" t="e">
        <f t="shared" si="57"/>
        <v>#NUM!</v>
      </c>
      <c r="BT58" s="8" t="e">
        <f t="shared" si="58"/>
        <v>#NUM!</v>
      </c>
      <c r="BU58" s="8" t="e">
        <f t="shared" si="59"/>
        <v>#NUM!</v>
      </c>
      <c r="BV58" s="8" t="e">
        <f t="shared" si="60"/>
        <v>#NUM!</v>
      </c>
      <c r="BW58" s="8"/>
      <c r="BX58" s="1" t="str">
        <f t="shared" si="28"/>
        <v/>
      </c>
      <c r="BY58" s="1" t="str">
        <f t="shared" si="29"/>
        <v/>
      </c>
      <c r="BZ58" s="1" t="str">
        <f t="shared" si="30"/>
        <v/>
      </c>
      <c r="CA58" s="1" t="str">
        <f t="shared" si="31"/>
        <v/>
      </c>
      <c r="CB58" s="1" t="str">
        <f t="shared" si="32"/>
        <v/>
      </c>
      <c r="CC58" s="1" t="str">
        <f t="shared" si="33"/>
        <v/>
      </c>
      <c r="CD58" s="1" t="str">
        <f t="shared" si="34"/>
        <v/>
      </c>
      <c r="CE58" s="1" t="str">
        <f t="shared" si="35"/>
        <v/>
      </c>
      <c r="CF58" s="1" t="str">
        <f t="shared" si="36"/>
        <v/>
      </c>
      <c r="CH58" t="e">
        <f>VLOOKUP(A58,#REF!,41,FALSE)</f>
        <v>#REF!</v>
      </c>
      <c r="CI58" t="e">
        <f>VLOOKUP(A58,#REF!,42,FALSE)</f>
        <v>#REF!</v>
      </c>
      <c r="CJ58" t="e">
        <f>VLOOKUP(A58,#REF!,43,FALSE)</f>
        <v>#REF!</v>
      </c>
      <c r="CK58" t="e">
        <f>VLOOKUP(A58,#REF!,44,FALSE)</f>
        <v>#REF!</v>
      </c>
      <c r="CL58" t="e">
        <f>VLOOKUP(A58,#REF!,45,FALSE)</f>
        <v>#REF!</v>
      </c>
      <c r="CM58" s="105" t="e">
        <f>VLOOKUP(A58,#REF!,46,FALSE)</f>
        <v>#REF!</v>
      </c>
      <c r="CN58" s="105" t="e">
        <f>VLOOKUP(A58,#REF!,47,FALSE)</f>
        <v>#REF!</v>
      </c>
      <c r="CO58" s="105" t="e">
        <f>VLOOKUP(A58,#REF!,48,FALSE)</f>
        <v>#REF!</v>
      </c>
      <c r="CP58" s="105" t="e">
        <f>VLOOKUP(A58,#REF!,49,FALSE)</f>
        <v>#REF!</v>
      </c>
      <c r="CQ58" s="105" t="e">
        <f>VLOOKUP(A58,#REF!,50,FALSE)</f>
        <v>#REF!</v>
      </c>
      <c r="CT58" s="106"/>
      <c r="CU58" s="106"/>
      <c r="CV58" s="106"/>
      <c r="CW58" s="106"/>
      <c r="CX58" s="106"/>
      <c r="CY58" s="106"/>
      <c r="CZ58" s="106"/>
      <c r="DA58" s="106"/>
      <c r="DB58" s="106"/>
      <c r="DC58" s="203">
        <f>VLOOKUP(A58,'[2]2019'!$A$1:$AV$65536,48,FALSE)</f>
        <v>0</v>
      </c>
      <c r="DD58" s="203">
        <f>VLOOKUP(A58,'[2]2019'!$A$1:$AV$65536,46,FALSE)</f>
        <v>0</v>
      </c>
      <c r="DE58" s="203">
        <f>VLOOKUP(A58,'[2]2019'!$A$1:$AZ$65536,52,FALSE)</f>
        <v>0</v>
      </c>
      <c r="DF58" s="107">
        <f>+AX58-DC58</f>
        <v>0</v>
      </c>
      <c r="DG58" s="107">
        <f t="shared" si="65"/>
        <v>0</v>
      </c>
      <c r="DH58" s="107">
        <f t="shared" si="66"/>
        <v>0</v>
      </c>
      <c r="DL58" s="206"/>
      <c r="DM58" s="206"/>
      <c r="DN58" s="206"/>
    </row>
    <row r="59" spans="1:118" ht="18" customHeight="1" x14ac:dyDescent="0.2">
      <c r="A59" s="78" t="str">
        <f t="shared" si="44"/>
        <v>Doug Kim</v>
      </c>
      <c r="B59" s="52" t="s">
        <v>410</v>
      </c>
      <c r="C59" s="62" t="s">
        <v>289</v>
      </c>
      <c r="D59" s="8"/>
      <c r="E59" s="8"/>
      <c r="F59" s="8" t="str">
        <f>IF(E59&lt;&gt; "",LOOKUP(E59,GPPoints!$A$2:$A$27,GPPoints!$B$2:$B$27),"")</f>
        <v/>
      </c>
      <c r="G59" s="114"/>
      <c r="H59" s="8"/>
      <c r="I59" s="8"/>
      <c r="J59" s="8" t="str">
        <f>IF(I59&lt;&gt; "",LOOKUP(I59,GPPoints!$A$2:$A$27,GPPoints!$B$2:$B$27),"")</f>
        <v/>
      </c>
      <c r="K59" s="114"/>
      <c r="L59" s="8"/>
      <c r="M59" s="8"/>
      <c r="N59" s="8" t="str">
        <f>IF(M59&lt;&gt; "",LOOKUP(M59,GPPoints!$A$2:$A$27,GPPoints!$B$2:$B$27),"")</f>
        <v/>
      </c>
      <c r="O59" s="114"/>
      <c r="P59" s="8"/>
      <c r="Q59" s="8"/>
      <c r="R59" s="8" t="str">
        <f>IF(Q59&lt;&gt; "",LOOKUP(Q59,GPPoints!$A$2:$A$27,GPPoints!$B$2:$B$27),"")</f>
        <v/>
      </c>
      <c r="S59" s="114"/>
      <c r="T59" s="8"/>
      <c r="U59" s="8"/>
      <c r="V59" s="8" t="str">
        <f>IF(U59&lt;&gt; "",LOOKUP(U59,GPPoints!$A$2:$A$27,GPPoints!$B$2:$B$27),"")</f>
        <v/>
      </c>
      <c r="W59" s="114"/>
      <c r="X59" s="8"/>
      <c r="Y59" s="8"/>
      <c r="Z59" s="8" t="str">
        <f>IF(Y59&lt;&gt; "",LOOKUP(Y59,GPPoints!$A$2:$A$27,GPPoints!$B$2:$B$27),"")</f>
        <v/>
      </c>
      <c r="AA59" s="114"/>
      <c r="AB59" s="8"/>
      <c r="AC59" s="8"/>
      <c r="AD59" s="8" t="str">
        <f>IF(AC59&lt;&gt; "",LOOKUP(AC59,GPPoints!$A$2:$A$27,GPPoints!$B$2:$B$27),"")</f>
        <v/>
      </c>
      <c r="AE59" s="114"/>
      <c r="AF59" s="8"/>
      <c r="AG59" s="8"/>
      <c r="AH59" s="8" t="str">
        <f>IF(AG59&lt;&gt; "",LOOKUP(AG59,GPPoints!$A$2:$A$27,GPPoints!$B$2:$B$27),"")</f>
        <v/>
      </c>
      <c r="AI59" s="114"/>
      <c r="AJ59" s="8"/>
      <c r="AK59" s="8"/>
      <c r="AL59" s="8" t="str">
        <f>IF(AK59&lt;&gt; "",LOOKUP(AK59,GPPoints!$A$2:$A$27,GPPoints!$B$2:$B$27),"")</f>
        <v/>
      </c>
      <c r="AM59" s="114"/>
      <c r="AO59" s="5">
        <f t="shared" si="61"/>
        <v>0</v>
      </c>
      <c r="AP59" s="5">
        <v>0</v>
      </c>
      <c r="AQ59" s="5">
        <v>0</v>
      </c>
      <c r="AR59" s="5">
        <f t="shared" si="1"/>
        <v>0</v>
      </c>
      <c r="AS59" s="5">
        <f t="shared" si="47"/>
        <v>0</v>
      </c>
      <c r="AT59" s="5">
        <f t="shared" si="48"/>
        <v>0</v>
      </c>
      <c r="AU59" s="5">
        <f t="shared" si="4"/>
        <v>0</v>
      </c>
      <c r="AV59" s="47">
        <f t="shared" si="49"/>
        <v>0</v>
      </c>
      <c r="AW59" s="47">
        <f t="shared" si="45"/>
        <v>0</v>
      </c>
      <c r="AX59" s="47">
        <f t="shared" si="37"/>
        <v>0</v>
      </c>
      <c r="AY59" s="8">
        <f t="shared" si="50"/>
        <v>0</v>
      </c>
      <c r="AZ59" s="67">
        <f t="shared" si="51"/>
        <v>0</v>
      </c>
      <c r="BA59" s="67"/>
      <c r="BB59" s="8">
        <f>LARGE($BH59:$BP59,1)</f>
        <v>0</v>
      </c>
      <c r="BC59" s="8">
        <f t="shared" si="52"/>
        <v>0</v>
      </c>
      <c r="BD59" s="8">
        <f t="shared" si="53"/>
        <v>0</v>
      </c>
      <c r="BE59" s="8">
        <f t="shared" si="54"/>
        <v>0</v>
      </c>
      <c r="BF59" s="8">
        <f t="shared" si="55"/>
        <v>0</v>
      </c>
      <c r="BG59" s="8"/>
      <c r="BH59" s="8">
        <f t="shared" si="14"/>
        <v>0</v>
      </c>
      <c r="BI59" s="8">
        <f t="shared" si="15"/>
        <v>0</v>
      </c>
      <c r="BJ59" s="8">
        <f t="shared" si="16"/>
        <v>0</v>
      </c>
      <c r="BK59" s="8">
        <f t="shared" si="17"/>
        <v>0</v>
      </c>
      <c r="BL59" s="8">
        <f t="shared" si="18"/>
        <v>0</v>
      </c>
      <c r="BM59" s="8">
        <f t="shared" si="19"/>
        <v>0</v>
      </c>
      <c r="BN59" s="8">
        <f t="shared" si="20"/>
        <v>0</v>
      </c>
      <c r="BO59" s="8">
        <f t="shared" si="21"/>
        <v>0</v>
      </c>
      <c r="BP59" s="8">
        <f t="shared" si="22"/>
        <v>0</v>
      </c>
      <c r="BQ59" s="8"/>
      <c r="BR59" s="8" t="e">
        <f t="shared" si="56"/>
        <v>#NUM!</v>
      </c>
      <c r="BS59" s="8" t="e">
        <f t="shared" si="57"/>
        <v>#NUM!</v>
      </c>
      <c r="BT59" s="8" t="e">
        <f t="shared" si="58"/>
        <v>#NUM!</v>
      </c>
      <c r="BU59" s="8" t="e">
        <f t="shared" si="59"/>
        <v>#NUM!</v>
      </c>
      <c r="BV59" s="8" t="e">
        <f t="shared" si="60"/>
        <v>#NUM!</v>
      </c>
      <c r="BW59" s="8"/>
      <c r="BX59" s="1" t="str">
        <f t="shared" si="28"/>
        <v/>
      </c>
      <c r="BY59" s="1" t="str">
        <f t="shared" si="29"/>
        <v/>
      </c>
      <c r="BZ59" s="1" t="str">
        <f t="shared" si="30"/>
        <v/>
      </c>
      <c r="CA59" s="1" t="str">
        <f t="shared" si="31"/>
        <v/>
      </c>
      <c r="CB59" s="1" t="str">
        <f t="shared" si="32"/>
        <v/>
      </c>
      <c r="CC59" s="1" t="str">
        <f t="shared" si="33"/>
        <v/>
      </c>
      <c r="CD59" s="1" t="str">
        <f t="shared" si="34"/>
        <v/>
      </c>
      <c r="CE59" s="1" t="str">
        <f t="shared" si="35"/>
        <v/>
      </c>
      <c r="CF59" s="1" t="str">
        <f t="shared" si="36"/>
        <v/>
      </c>
      <c r="DC59" s="203">
        <f>VLOOKUP(A59,'[2]2019'!$A$1:$AV$65536,48,FALSE)</f>
        <v>0</v>
      </c>
      <c r="DD59" s="203">
        <f>VLOOKUP(A59,'[2]2019'!$A$1:$AV$65536,46,FALSE)</f>
        <v>0</v>
      </c>
      <c r="DE59" s="203">
        <f>VLOOKUP(A59,'[2]2019'!$A$1:$AZ$65536,52,FALSE)</f>
        <v>0</v>
      </c>
      <c r="DF59" s="107">
        <f t="shared" si="64"/>
        <v>0</v>
      </c>
      <c r="DG59" s="107">
        <f t="shared" si="65"/>
        <v>0</v>
      </c>
      <c r="DH59" s="107">
        <f t="shared" si="66"/>
        <v>0</v>
      </c>
    </row>
    <row r="60" spans="1:118" ht="18" customHeight="1" x14ac:dyDescent="0.2">
      <c r="A60" s="78" t="str">
        <f t="shared" si="44"/>
        <v>David Kennedy</v>
      </c>
      <c r="B60" s="93" t="s">
        <v>539</v>
      </c>
      <c r="C60" s="94" t="s">
        <v>209</v>
      </c>
      <c r="D60" s="8">
        <v>29</v>
      </c>
      <c r="E60" s="8"/>
      <c r="F60" s="8" t="str">
        <f>IF(E60&lt;&gt; "",LOOKUP(E60,GPPoints!$A$2:$A$27,GPPoints!$B$2:$B$27),"")</f>
        <v/>
      </c>
      <c r="G60" s="114">
        <v>1</v>
      </c>
      <c r="H60" s="8">
        <v>36</v>
      </c>
      <c r="I60" s="8">
        <v>2</v>
      </c>
      <c r="J60" s="8">
        <f>IF(I60&lt;&gt; "",LOOKUP(I60,GPPoints!$A$2:$A$27,GPPoints!$B$2:$B$27),"")</f>
        <v>17</v>
      </c>
      <c r="K60" s="114">
        <v>2</v>
      </c>
      <c r="L60" s="8">
        <v>28</v>
      </c>
      <c r="M60" s="8"/>
      <c r="N60" s="8" t="str">
        <f>IF(M60&lt;&gt; "",LOOKUP(M60,GPPoints!$A$2:$A$27,GPPoints!$B$2:$B$27),"")</f>
        <v/>
      </c>
      <c r="O60" s="114">
        <v>1</v>
      </c>
      <c r="P60" s="8"/>
      <c r="Q60" s="8"/>
      <c r="R60" s="8" t="str">
        <f>IF(Q60&lt;&gt; "",LOOKUP(Q60,GPPoints!$A$2:$A$27,GPPoints!$B$2:$B$27),"")</f>
        <v/>
      </c>
      <c r="S60" s="114"/>
      <c r="T60" s="8"/>
      <c r="U60" s="8"/>
      <c r="V60" s="8" t="str">
        <f>IF(U60&lt;&gt; "",LOOKUP(U60,GPPoints!$A$2:$A$27,GPPoints!$B$2:$B$27),"")</f>
        <v/>
      </c>
      <c r="W60" s="114"/>
      <c r="X60" s="8"/>
      <c r="Y60" s="8"/>
      <c r="Z60" s="8" t="str">
        <f>IF(Y60&lt;&gt; "",LOOKUP(Y60,GPPoints!$A$2:$A$27,GPPoints!$B$2:$B$27),"")</f>
        <v/>
      </c>
      <c r="AA60" s="114"/>
      <c r="AB60" s="8"/>
      <c r="AC60" s="8"/>
      <c r="AD60" s="8" t="str">
        <f>IF(AC60&lt;&gt; "",LOOKUP(AC60,GPPoints!$A$2:$A$27,GPPoints!$B$2:$B$27),"")</f>
        <v/>
      </c>
      <c r="AE60" s="114"/>
      <c r="AF60" s="8"/>
      <c r="AG60" s="8"/>
      <c r="AH60" s="8" t="str">
        <f>IF(AG60&lt;&gt; "",LOOKUP(AG60,GPPoints!$A$2:$A$27,GPPoints!$B$2:$B$27),"")</f>
        <v/>
      </c>
      <c r="AI60" s="114"/>
      <c r="AJ60" s="8"/>
      <c r="AK60" s="8"/>
      <c r="AL60" s="8" t="str">
        <f>IF(AK60&lt;&gt; "",LOOKUP(AK60,GPPoints!$A$2:$A$27,GPPoints!$B$2:$B$27),"")</f>
        <v/>
      </c>
      <c r="AM60" s="114"/>
      <c r="AO60" s="5">
        <f>+G60+K60+O60+S60+W60+AA60+AE60+AI60+AM60</f>
        <v>4</v>
      </c>
      <c r="AP60" s="5">
        <v>0</v>
      </c>
      <c r="AQ60" s="5">
        <v>0</v>
      </c>
      <c r="AR60" s="5">
        <f>COUNT(D60,H60,L60,P60,T60,X60,AB60,AF60,AJ60)</f>
        <v>3</v>
      </c>
      <c r="AS60" s="5">
        <f t="shared" si="47"/>
        <v>17</v>
      </c>
      <c r="AT60" s="5">
        <f t="shared" si="48"/>
        <v>17</v>
      </c>
      <c r="AU60" s="5">
        <f>SUM(D60,H60,L60,P60,T60,X60,AB60,AF60,AJ60)</f>
        <v>93</v>
      </c>
      <c r="AV60" s="47">
        <f t="shared" si="49"/>
        <v>31</v>
      </c>
      <c r="AW60" s="47">
        <f t="shared" si="45"/>
        <v>31</v>
      </c>
      <c r="AX60" s="47">
        <f>IF($AR60&gt;4,$AU60/$AR60,0)</f>
        <v>0</v>
      </c>
      <c r="AY60" s="8">
        <f t="shared" si="50"/>
        <v>93</v>
      </c>
      <c r="AZ60" s="67">
        <f t="shared" si="51"/>
        <v>0</v>
      </c>
      <c r="BA60" s="67"/>
      <c r="BB60" s="8">
        <f>LARGE($BH60:$BP60,1)</f>
        <v>36</v>
      </c>
      <c r="BC60" s="8">
        <f t="shared" si="52"/>
        <v>29</v>
      </c>
      <c r="BD60" s="8">
        <f t="shared" si="53"/>
        <v>28</v>
      </c>
      <c r="BE60" s="8">
        <f t="shared" si="54"/>
        <v>0</v>
      </c>
      <c r="BF60" s="8">
        <f t="shared" si="55"/>
        <v>0</v>
      </c>
      <c r="BG60" s="8"/>
      <c r="BH60" s="8">
        <f>D60</f>
        <v>29</v>
      </c>
      <c r="BI60" s="8">
        <f>H60</f>
        <v>36</v>
      </c>
      <c r="BJ60" s="8">
        <f>L60</f>
        <v>28</v>
      </c>
      <c r="BK60" s="8">
        <f>P60</f>
        <v>0</v>
      </c>
      <c r="BL60" s="8">
        <f>T60</f>
        <v>0</v>
      </c>
      <c r="BM60" s="8">
        <f>X60</f>
        <v>0</v>
      </c>
      <c r="BN60" s="8">
        <f>AB60</f>
        <v>0</v>
      </c>
      <c r="BO60" s="8">
        <f>AF60</f>
        <v>0</v>
      </c>
      <c r="BP60" s="8">
        <f>AJ60</f>
        <v>0</v>
      </c>
      <c r="BQ60" s="8"/>
      <c r="BR60" s="8">
        <f t="shared" si="56"/>
        <v>17</v>
      </c>
      <c r="BS60" s="8" t="e">
        <f t="shared" si="57"/>
        <v>#NUM!</v>
      </c>
      <c r="BT60" s="8" t="e">
        <f t="shared" si="58"/>
        <v>#NUM!</v>
      </c>
      <c r="BU60" s="8" t="e">
        <f t="shared" si="59"/>
        <v>#NUM!</v>
      </c>
      <c r="BV60" s="8" t="e">
        <f t="shared" si="60"/>
        <v>#NUM!</v>
      </c>
      <c r="BW60" s="8"/>
      <c r="BX60" s="1" t="str">
        <f>F60</f>
        <v/>
      </c>
      <c r="BY60" s="1">
        <f>J60</f>
        <v>17</v>
      </c>
      <c r="BZ60" s="1" t="str">
        <f>N60</f>
        <v/>
      </c>
      <c r="CA60" s="1" t="str">
        <f>R60</f>
        <v/>
      </c>
      <c r="CB60" s="1" t="str">
        <f>V60</f>
        <v/>
      </c>
      <c r="CC60" s="1" t="str">
        <f>Z60</f>
        <v/>
      </c>
      <c r="CD60" s="1" t="str">
        <f>AD60</f>
        <v/>
      </c>
      <c r="CE60" s="1" t="str">
        <f>AH60</f>
        <v/>
      </c>
      <c r="CF60" s="1" t="str">
        <f>AL60</f>
        <v/>
      </c>
      <c r="DC60" s="203">
        <f>VLOOKUP(A60,'[2]2019'!$A$1:$AV$65536,48,FALSE)</f>
        <v>27.428571428571427</v>
      </c>
      <c r="DD60" s="203">
        <f>VLOOKUP(A60,'[2]2019'!$A$1:$AZ$65536,51,FALSE)</f>
        <v>144</v>
      </c>
      <c r="DE60" s="203">
        <f>VLOOKUP(A60,'[2]2019'!$A$1:$AZ$65536,52,FALSE)</f>
        <v>20.142857142857142</v>
      </c>
      <c r="DF60" s="316">
        <f>+AX60-DC60</f>
        <v>-27.428571428571427</v>
      </c>
      <c r="DG60" s="316">
        <f t="shared" si="65"/>
        <v>-51</v>
      </c>
      <c r="DH60" s="316">
        <f t="shared" si="66"/>
        <v>-20.142857142857142</v>
      </c>
      <c r="DL60" s="206">
        <f>+DF60/DC60</f>
        <v>-1</v>
      </c>
      <c r="DM60" s="206">
        <f>+DG60/DD60</f>
        <v>-0.35416666666666669</v>
      </c>
      <c r="DN60" s="206">
        <f>+DH60/DE60</f>
        <v>-1</v>
      </c>
    </row>
    <row r="61" spans="1:118" ht="18" customHeight="1" x14ac:dyDescent="0.2">
      <c r="A61" s="78" t="str">
        <f t="shared" si="44"/>
        <v>Brian Kopp</v>
      </c>
      <c r="B61" s="93" t="s">
        <v>739</v>
      </c>
      <c r="C61" s="94" t="s">
        <v>20</v>
      </c>
      <c r="D61" s="8"/>
      <c r="E61" s="8"/>
      <c r="F61" s="8" t="str">
        <f>IF(E61&lt;&gt; "",LOOKUP(E61,GPPoints!$A$2:$A$27,GPPoints!$B$2:$B$27),"")</f>
        <v/>
      </c>
      <c r="G61" s="114"/>
      <c r="H61" s="8"/>
      <c r="I61" s="8"/>
      <c r="J61" s="8" t="str">
        <f>IF(I61&lt;&gt; "",LOOKUP(I61,GPPoints!$A$2:$A$27,GPPoints!$B$2:$B$27),"")</f>
        <v/>
      </c>
      <c r="K61" s="114"/>
      <c r="L61" s="8"/>
      <c r="M61" s="8"/>
      <c r="N61" s="8" t="str">
        <f>IF(M61&lt;&gt; "",LOOKUP(M61,GPPoints!$A$2:$A$27,GPPoints!$B$2:$B$27),"")</f>
        <v/>
      </c>
      <c r="O61" s="114"/>
      <c r="P61" s="8"/>
      <c r="Q61" s="8"/>
      <c r="R61" s="8" t="str">
        <f>IF(Q61&lt;&gt; "",LOOKUP(Q61,GPPoints!$A$2:$A$27,GPPoints!$B$2:$B$27),"")</f>
        <v/>
      </c>
      <c r="S61" s="114"/>
      <c r="T61" s="8"/>
      <c r="U61" s="8"/>
      <c r="V61" s="8" t="str">
        <f>IF(U61&lt;&gt; "",LOOKUP(U61,GPPoints!$A$2:$A$27,GPPoints!$B$2:$B$27),"")</f>
        <v/>
      </c>
      <c r="W61" s="114"/>
      <c r="X61" s="8"/>
      <c r="Y61" s="8"/>
      <c r="Z61" s="8" t="str">
        <f>IF(Y61&lt;&gt; "",LOOKUP(Y61,GPPoints!$A$2:$A$27,GPPoints!$B$2:$B$27),"")</f>
        <v/>
      </c>
      <c r="AA61" s="114"/>
      <c r="AB61" s="8"/>
      <c r="AC61" s="8"/>
      <c r="AD61" s="8" t="str">
        <f>IF(AC61&lt;&gt; "",LOOKUP(AC61,GPPoints!$A$2:$A$27,GPPoints!$B$2:$B$27),"")</f>
        <v/>
      </c>
      <c r="AE61" s="114"/>
      <c r="AF61" s="8"/>
      <c r="AG61" s="8"/>
      <c r="AH61" s="8" t="str">
        <f>IF(AG61&lt;&gt; "",LOOKUP(AG61,GPPoints!$A$2:$A$27,GPPoints!$B$2:$B$27),"")</f>
        <v/>
      </c>
      <c r="AI61" s="114"/>
      <c r="AJ61" s="8"/>
      <c r="AK61" s="8"/>
      <c r="AL61" s="8" t="str">
        <f>IF(AK61&lt;&gt; "",LOOKUP(AK61,GPPoints!$A$2:$A$27,GPPoints!$B$2:$B$27),"")</f>
        <v/>
      </c>
      <c r="AM61" s="114"/>
      <c r="AO61" s="5">
        <f t="shared" si="61"/>
        <v>0</v>
      </c>
      <c r="AP61" s="5">
        <v>0</v>
      </c>
      <c r="AQ61" s="5">
        <v>0</v>
      </c>
      <c r="AR61" s="5">
        <f t="shared" si="1"/>
        <v>0</v>
      </c>
      <c r="AS61" s="5">
        <f t="shared" si="47"/>
        <v>0</v>
      </c>
      <c r="AT61" s="5">
        <f t="shared" si="48"/>
        <v>0</v>
      </c>
      <c r="AU61" s="5">
        <f t="shared" si="4"/>
        <v>0</v>
      </c>
      <c r="AV61" s="47">
        <f t="shared" si="49"/>
        <v>0</v>
      </c>
      <c r="AW61" s="47">
        <f t="shared" si="45"/>
        <v>0</v>
      </c>
      <c r="AX61" s="47">
        <f t="shared" si="37"/>
        <v>0</v>
      </c>
      <c r="AY61" s="8">
        <f t="shared" si="50"/>
        <v>0</v>
      </c>
      <c r="AZ61" s="67">
        <f t="shared" si="51"/>
        <v>0</v>
      </c>
      <c r="BA61" s="67"/>
      <c r="BB61" s="8">
        <f>LARGE($BH61:$BP61,1)</f>
        <v>0</v>
      </c>
      <c r="BC61" s="8">
        <f t="shared" si="52"/>
        <v>0</v>
      </c>
      <c r="BD61" s="8">
        <f t="shared" si="53"/>
        <v>0</v>
      </c>
      <c r="BE61" s="8">
        <f t="shared" si="54"/>
        <v>0</v>
      </c>
      <c r="BF61" s="8">
        <f t="shared" si="55"/>
        <v>0</v>
      </c>
      <c r="BG61" s="8"/>
      <c r="BH61" s="8">
        <f t="shared" si="14"/>
        <v>0</v>
      </c>
      <c r="BI61" s="8">
        <f t="shared" si="15"/>
        <v>0</v>
      </c>
      <c r="BJ61" s="8">
        <f t="shared" si="16"/>
        <v>0</v>
      </c>
      <c r="BK61" s="8">
        <f t="shared" si="17"/>
        <v>0</v>
      </c>
      <c r="BL61" s="8">
        <f t="shared" si="18"/>
        <v>0</v>
      </c>
      <c r="BM61" s="8">
        <f t="shared" si="19"/>
        <v>0</v>
      </c>
      <c r="BN61" s="8">
        <f t="shared" si="20"/>
        <v>0</v>
      </c>
      <c r="BO61" s="8">
        <f t="shared" si="21"/>
        <v>0</v>
      </c>
      <c r="BP61" s="8">
        <f t="shared" si="22"/>
        <v>0</v>
      </c>
      <c r="BQ61" s="8"/>
      <c r="BR61" s="8" t="e">
        <f t="shared" si="56"/>
        <v>#NUM!</v>
      </c>
      <c r="BS61" s="8" t="e">
        <f t="shared" si="57"/>
        <v>#NUM!</v>
      </c>
      <c r="BT61" s="8" t="e">
        <f t="shared" si="58"/>
        <v>#NUM!</v>
      </c>
      <c r="BU61" s="8" t="e">
        <f t="shared" si="59"/>
        <v>#NUM!</v>
      </c>
      <c r="BV61" s="8" t="e">
        <f t="shared" si="60"/>
        <v>#NUM!</v>
      </c>
      <c r="BW61" s="8"/>
      <c r="BX61" s="1" t="str">
        <f>F61</f>
        <v/>
      </c>
      <c r="BY61" s="1" t="str">
        <f t="shared" si="29"/>
        <v/>
      </c>
      <c r="BZ61" s="1" t="str">
        <f t="shared" si="30"/>
        <v/>
      </c>
      <c r="CA61" s="1" t="str">
        <f t="shared" si="31"/>
        <v/>
      </c>
      <c r="CB61" s="1" t="str">
        <f t="shared" si="32"/>
        <v/>
      </c>
      <c r="CC61" s="1" t="str">
        <f t="shared" si="33"/>
        <v/>
      </c>
      <c r="CD61" s="1" t="str">
        <f t="shared" si="34"/>
        <v/>
      </c>
      <c r="CE61" s="1" t="str">
        <f t="shared" si="35"/>
        <v/>
      </c>
      <c r="CF61" s="1" t="str">
        <f t="shared" si="36"/>
        <v/>
      </c>
      <c r="DC61" s="203">
        <f>VLOOKUP(A61,'[2]2019'!$A$1:$AV$65536,48,FALSE)</f>
        <v>0</v>
      </c>
      <c r="DD61" s="203">
        <f>VLOOKUP(A61,'[2]2019'!$A$1:$AV$65536,46,FALSE)</f>
        <v>0</v>
      </c>
      <c r="DE61" s="203">
        <f>VLOOKUP(A61,'[2]2019'!$A$1:$AZ$65536,52,FALSE)</f>
        <v>0</v>
      </c>
      <c r="DF61" s="107">
        <f t="shared" si="64"/>
        <v>0</v>
      </c>
      <c r="DG61" s="107">
        <f t="shared" si="65"/>
        <v>0</v>
      </c>
      <c r="DH61" s="107">
        <f t="shared" si="66"/>
        <v>0</v>
      </c>
    </row>
    <row r="62" spans="1:118" ht="18" customHeight="1" x14ac:dyDescent="0.2">
      <c r="A62" s="78" t="str">
        <f t="shared" si="44"/>
        <v>Glenn Krauser</v>
      </c>
      <c r="B62" s="93" t="s">
        <v>56</v>
      </c>
      <c r="C62" s="94" t="s">
        <v>272</v>
      </c>
      <c r="D62" s="8">
        <v>28</v>
      </c>
      <c r="E62" s="8"/>
      <c r="F62" s="8" t="str">
        <f>IF(E62&lt;&gt; "",LOOKUP(E62,GPPoints!$A$2:$A$27,GPPoints!$B$2:$B$27),"")</f>
        <v/>
      </c>
      <c r="G62" s="114"/>
      <c r="H62" s="8"/>
      <c r="I62" s="8"/>
      <c r="J62" s="8" t="str">
        <f>IF(I62&lt;&gt; "",LOOKUP(I62,GPPoints!$A$2:$A$27,GPPoints!$B$2:$B$27),"")</f>
        <v/>
      </c>
      <c r="K62" s="114"/>
      <c r="L62" s="8">
        <v>33</v>
      </c>
      <c r="M62" s="8">
        <v>3</v>
      </c>
      <c r="N62" s="8">
        <f>IF(M62&lt;&gt; "",LOOKUP(M62,GPPoints!$A$2:$A$27,GPPoints!$B$2:$B$27),"")</f>
        <v>15</v>
      </c>
      <c r="O62" s="114">
        <v>1</v>
      </c>
      <c r="P62" s="8"/>
      <c r="Q62" s="8"/>
      <c r="R62" s="8" t="str">
        <f>IF(Q62&lt;&gt; "",LOOKUP(Q62,GPPoints!$A$2:$A$27,GPPoints!$B$2:$B$27),"")</f>
        <v/>
      </c>
      <c r="S62" s="114"/>
      <c r="T62" s="8"/>
      <c r="U62" s="8"/>
      <c r="V62" s="8" t="str">
        <f>IF(U62&lt;&gt; "",LOOKUP(U62,GPPoints!$A$2:$A$27,GPPoints!$B$2:$B$27),"")</f>
        <v/>
      </c>
      <c r="W62" s="114"/>
      <c r="X62" s="8"/>
      <c r="Y62" s="8"/>
      <c r="Z62" s="8" t="str">
        <f>IF(Y62&lt;&gt; "",LOOKUP(Y62,GPPoints!$A$2:$A$27,GPPoints!$B$2:$B$27),"")</f>
        <v/>
      </c>
      <c r="AA62" s="114"/>
      <c r="AB62" s="8"/>
      <c r="AC62" s="8"/>
      <c r="AD62" s="8" t="str">
        <f>IF(AC62&lt;&gt; "",LOOKUP(AC62,GPPoints!$A$2:$A$27,GPPoints!$B$2:$B$27),"")</f>
        <v/>
      </c>
      <c r="AE62" s="114"/>
      <c r="AF62" s="8"/>
      <c r="AG62" s="8"/>
      <c r="AH62" s="8" t="str">
        <f>IF(AG62&lt;&gt; "",LOOKUP(AG62,GPPoints!$A$2:$A$27,GPPoints!$B$2:$B$27),"")</f>
        <v/>
      </c>
      <c r="AI62" s="114"/>
      <c r="AJ62" s="8"/>
      <c r="AK62" s="8"/>
      <c r="AL62" s="8" t="str">
        <f>IF(AK62&lt;&gt; "",LOOKUP(AK62,GPPoints!$A$2:$A$27,GPPoints!$B$2:$B$27),"")</f>
        <v/>
      </c>
      <c r="AM62" s="114"/>
      <c r="AO62" s="5">
        <f t="shared" si="61"/>
        <v>1</v>
      </c>
      <c r="AP62" s="5">
        <v>0</v>
      </c>
      <c r="AQ62" s="5">
        <v>0</v>
      </c>
      <c r="AR62" s="5">
        <f t="shared" si="1"/>
        <v>2</v>
      </c>
      <c r="AS62" s="5">
        <f t="shared" si="47"/>
        <v>15</v>
      </c>
      <c r="AT62" s="5">
        <f t="shared" si="48"/>
        <v>15</v>
      </c>
      <c r="AU62" s="5">
        <f t="shared" si="4"/>
        <v>61</v>
      </c>
      <c r="AV62" s="47">
        <f t="shared" si="49"/>
        <v>30.5</v>
      </c>
      <c r="AW62" s="47">
        <f t="shared" si="45"/>
        <v>0</v>
      </c>
      <c r="AX62" s="47">
        <f t="shared" si="37"/>
        <v>0</v>
      </c>
      <c r="AY62" s="8">
        <f t="shared" si="50"/>
        <v>61</v>
      </c>
      <c r="AZ62" s="67">
        <f t="shared" si="51"/>
        <v>0</v>
      </c>
      <c r="BA62" s="67"/>
      <c r="BB62" s="8">
        <f t="shared" si="9"/>
        <v>33</v>
      </c>
      <c r="BC62" s="8">
        <f t="shared" si="52"/>
        <v>28</v>
      </c>
      <c r="BD62" s="8">
        <f t="shared" si="53"/>
        <v>0</v>
      </c>
      <c r="BE62" s="8">
        <f t="shared" si="54"/>
        <v>0</v>
      </c>
      <c r="BF62" s="8">
        <f t="shared" si="55"/>
        <v>0</v>
      </c>
      <c r="BG62" s="8"/>
      <c r="BH62" s="8">
        <f t="shared" si="14"/>
        <v>28</v>
      </c>
      <c r="BI62" s="8">
        <f t="shared" si="15"/>
        <v>0</v>
      </c>
      <c r="BJ62" s="8">
        <f t="shared" si="16"/>
        <v>33</v>
      </c>
      <c r="BK62" s="8">
        <f t="shared" si="17"/>
        <v>0</v>
      </c>
      <c r="BL62" s="8">
        <f t="shared" si="18"/>
        <v>0</v>
      </c>
      <c r="BM62" s="8">
        <f t="shared" si="19"/>
        <v>0</v>
      </c>
      <c r="BN62" s="8">
        <f t="shared" si="20"/>
        <v>0</v>
      </c>
      <c r="BO62" s="8">
        <f t="shared" si="21"/>
        <v>0</v>
      </c>
      <c r="BP62" s="8">
        <f t="shared" si="22"/>
        <v>0</v>
      </c>
      <c r="BQ62" s="8"/>
      <c r="BR62" s="8">
        <f t="shared" si="56"/>
        <v>15</v>
      </c>
      <c r="BS62" s="8" t="e">
        <f t="shared" si="57"/>
        <v>#NUM!</v>
      </c>
      <c r="BT62" s="8" t="e">
        <f t="shared" si="58"/>
        <v>#NUM!</v>
      </c>
      <c r="BU62" s="8" t="e">
        <f t="shared" si="59"/>
        <v>#NUM!</v>
      </c>
      <c r="BV62" s="8" t="e">
        <f t="shared" si="60"/>
        <v>#NUM!</v>
      </c>
      <c r="BW62" s="8"/>
      <c r="BX62" s="1" t="str">
        <f t="shared" si="28"/>
        <v/>
      </c>
      <c r="BY62" s="1" t="str">
        <f t="shared" si="29"/>
        <v/>
      </c>
      <c r="BZ62" s="1">
        <f t="shared" si="30"/>
        <v>15</v>
      </c>
      <c r="CA62" s="1" t="str">
        <f t="shared" si="31"/>
        <v/>
      </c>
      <c r="CB62" s="1" t="str">
        <f>V62</f>
        <v/>
      </c>
      <c r="CC62" s="1" t="str">
        <f t="shared" si="33"/>
        <v/>
      </c>
      <c r="CD62" s="1" t="str">
        <f t="shared" si="34"/>
        <v/>
      </c>
      <c r="CE62" s="1" t="str">
        <f t="shared" si="35"/>
        <v/>
      </c>
      <c r="CF62" s="1" t="str">
        <f t="shared" si="36"/>
        <v/>
      </c>
      <c r="DC62" s="203"/>
      <c r="DD62" s="203">
        <f>VLOOKUP(A62,'[2]2019'!$A$1:$AV$65536,46,FALSE)</f>
        <v>26</v>
      </c>
      <c r="DE62" s="203">
        <f>VLOOKUP(A62,'[2]2019'!$A$1:$AZ$65536,52,FALSE)</f>
        <v>0</v>
      </c>
      <c r="DF62" s="107">
        <f t="shared" si="64"/>
        <v>0</v>
      </c>
      <c r="DG62" s="107">
        <f t="shared" si="65"/>
        <v>35</v>
      </c>
      <c r="DH62" s="107">
        <f t="shared" si="66"/>
        <v>0</v>
      </c>
    </row>
    <row r="63" spans="1:118" ht="18" customHeight="1" x14ac:dyDescent="0.2">
      <c r="A63" s="78" t="str">
        <f t="shared" si="44"/>
        <v>John Kravatz</v>
      </c>
      <c r="B63" s="52" t="s">
        <v>359</v>
      </c>
      <c r="C63" s="62" t="s">
        <v>3</v>
      </c>
      <c r="D63" s="8"/>
      <c r="E63" s="8"/>
      <c r="F63" s="8" t="str">
        <f>IF(E63&lt;&gt; "",LOOKUP(E63,GPPoints!$A$2:$A$27,GPPoints!$B$2:$B$27),"")</f>
        <v/>
      </c>
      <c r="G63" s="114"/>
      <c r="H63" s="8"/>
      <c r="I63" s="8"/>
      <c r="J63" s="8" t="str">
        <f>IF(I63&lt;&gt; "",LOOKUP(I63,GPPoints!$A$2:$A$27,GPPoints!$B$2:$B$27),"")</f>
        <v/>
      </c>
      <c r="K63" s="114"/>
      <c r="L63" s="8"/>
      <c r="M63" s="8"/>
      <c r="N63" s="8" t="str">
        <f>IF(M63&lt;&gt; "",LOOKUP(M63,GPPoints!$A$2:$A$27,GPPoints!$B$2:$B$27),"")</f>
        <v/>
      </c>
      <c r="O63" s="114"/>
      <c r="P63" s="8"/>
      <c r="Q63" s="8"/>
      <c r="R63" s="8" t="str">
        <f>IF(Q63&lt;&gt; "",LOOKUP(Q63,GPPoints!$A$2:$A$27,GPPoints!$B$2:$B$27),"")</f>
        <v/>
      </c>
      <c r="S63" s="114"/>
      <c r="T63" s="8"/>
      <c r="U63" s="8"/>
      <c r="V63" s="8" t="str">
        <f>IF(U63&lt;&gt; "",LOOKUP(U63,GPPoints!$A$2:$A$27,GPPoints!$B$2:$B$27),"")</f>
        <v/>
      </c>
      <c r="W63" s="114"/>
      <c r="X63" s="8"/>
      <c r="Y63" s="8"/>
      <c r="Z63" s="8" t="str">
        <f>IF(Y63&lt;&gt; "",LOOKUP(Y63,GPPoints!$A$2:$A$27,GPPoints!$B$2:$B$27),"")</f>
        <v/>
      </c>
      <c r="AA63" s="114"/>
      <c r="AB63" s="8"/>
      <c r="AC63" s="8"/>
      <c r="AD63" s="8" t="str">
        <f>IF(AC63&lt;&gt; "",LOOKUP(AC63,GPPoints!$A$2:$A$27,GPPoints!$B$2:$B$27),"")</f>
        <v/>
      </c>
      <c r="AE63" s="114"/>
      <c r="AF63" s="8"/>
      <c r="AG63" s="8"/>
      <c r="AH63" s="8" t="str">
        <f>IF(AG63&lt;&gt; "",LOOKUP(AG63,GPPoints!$A$2:$A$27,GPPoints!$B$2:$B$27),"")</f>
        <v/>
      </c>
      <c r="AI63" s="114"/>
      <c r="AJ63" s="8"/>
      <c r="AK63" s="8"/>
      <c r="AL63" s="8" t="str">
        <f>IF(AK63&lt;&gt; "",LOOKUP(AK63,GPPoints!$A$2:$A$27,GPPoints!$B$2:$B$27),"")</f>
        <v/>
      </c>
      <c r="AM63" s="114"/>
      <c r="AO63" s="5">
        <f t="shared" si="61"/>
        <v>0</v>
      </c>
      <c r="AP63" s="5">
        <v>0</v>
      </c>
      <c r="AQ63" s="5">
        <v>0</v>
      </c>
      <c r="AR63" s="5">
        <f t="shared" si="1"/>
        <v>0</v>
      </c>
      <c r="AS63" s="5">
        <f t="shared" si="47"/>
        <v>0</v>
      </c>
      <c r="AT63" s="5">
        <f t="shared" si="48"/>
        <v>0</v>
      </c>
      <c r="AU63" s="8">
        <f t="shared" si="4"/>
        <v>0</v>
      </c>
      <c r="AV63" s="67">
        <f t="shared" si="49"/>
        <v>0</v>
      </c>
      <c r="AW63" s="67">
        <f t="shared" si="45"/>
        <v>0</v>
      </c>
      <c r="AX63" s="67">
        <f t="shared" si="37"/>
        <v>0</v>
      </c>
      <c r="AY63" s="8">
        <f t="shared" si="50"/>
        <v>0</v>
      </c>
      <c r="AZ63" s="67">
        <f t="shared" si="51"/>
        <v>0</v>
      </c>
      <c r="BA63" s="67"/>
      <c r="BB63" s="8">
        <f t="shared" si="9"/>
        <v>0</v>
      </c>
      <c r="BC63" s="8">
        <f t="shared" si="52"/>
        <v>0</v>
      </c>
      <c r="BD63" s="8">
        <f t="shared" si="53"/>
        <v>0</v>
      </c>
      <c r="BE63" s="8">
        <f t="shared" si="54"/>
        <v>0</v>
      </c>
      <c r="BF63" s="8">
        <f t="shared" si="55"/>
        <v>0</v>
      </c>
      <c r="BG63" s="8"/>
      <c r="BH63" s="8">
        <f t="shared" si="14"/>
        <v>0</v>
      </c>
      <c r="BI63" s="8">
        <f t="shared" si="15"/>
        <v>0</v>
      </c>
      <c r="BJ63" s="8">
        <f t="shared" si="16"/>
        <v>0</v>
      </c>
      <c r="BK63" s="8">
        <f t="shared" si="17"/>
        <v>0</v>
      </c>
      <c r="BL63" s="8">
        <f t="shared" si="18"/>
        <v>0</v>
      </c>
      <c r="BM63" s="8">
        <f t="shared" si="19"/>
        <v>0</v>
      </c>
      <c r="BN63" s="8">
        <f t="shared" si="20"/>
        <v>0</v>
      </c>
      <c r="BO63" s="8">
        <f t="shared" si="21"/>
        <v>0</v>
      </c>
      <c r="BP63" s="8">
        <f t="shared" si="22"/>
        <v>0</v>
      </c>
      <c r="BQ63" s="8"/>
      <c r="BR63" s="8" t="e">
        <f t="shared" si="56"/>
        <v>#NUM!</v>
      </c>
      <c r="BS63" s="8" t="e">
        <f t="shared" si="57"/>
        <v>#NUM!</v>
      </c>
      <c r="BT63" s="8" t="e">
        <f t="shared" si="58"/>
        <v>#NUM!</v>
      </c>
      <c r="BU63" s="8" t="e">
        <f t="shared" si="59"/>
        <v>#NUM!</v>
      </c>
      <c r="BV63" s="8" t="e">
        <f t="shared" si="60"/>
        <v>#NUM!</v>
      </c>
      <c r="BW63" s="8"/>
      <c r="BX63" s="1" t="str">
        <f t="shared" si="28"/>
        <v/>
      </c>
      <c r="BY63" s="1" t="str">
        <f t="shared" si="29"/>
        <v/>
      </c>
      <c r="BZ63" s="1" t="str">
        <f t="shared" si="30"/>
        <v/>
      </c>
      <c r="CA63" s="1" t="str">
        <f t="shared" si="31"/>
        <v/>
      </c>
      <c r="CB63" s="1" t="str">
        <f>V63</f>
        <v/>
      </c>
      <c r="CC63" s="1" t="str">
        <f t="shared" si="33"/>
        <v/>
      </c>
      <c r="CD63" s="1" t="str">
        <f t="shared" si="34"/>
        <v/>
      </c>
      <c r="CE63" s="1" t="str">
        <f t="shared" si="35"/>
        <v/>
      </c>
      <c r="CF63" s="1" t="str">
        <f t="shared" si="36"/>
        <v/>
      </c>
      <c r="CH63" t="e">
        <f>VLOOKUP(A63,#REF!,41,FALSE)</f>
        <v>#REF!</v>
      </c>
      <c r="CI63" t="e">
        <f>VLOOKUP(A63,#REF!,42,FALSE)</f>
        <v>#REF!</v>
      </c>
      <c r="CJ63" t="e">
        <f>VLOOKUP(A63,#REF!,43,FALSE)</f>
        <v>#REF!</v>
      </c>
      <c r="CK63" t="e">
        <f>VLOOKUP(A63,#REF!,44,FALSE)</f>
        <v>#REF!</v>
      </c>
      <c r="CL63" t="e">
        <f>VLOOKUP(A63,#REF!,45,FALSE)</f>
        <v>#REF!</v>
      </c>
      <c r="CM63" s="105" t="e">
        <f>VLOOKUP(A63,#REF!,46,FALSE)</f>
        <v>#REF!</v>
      </c>
      <c r="CN63" s="105" t="e">
        <f>VLOOKUP(A63,#REF!,47,FALSE)</f>
        <v>#REF!</v>
      </c>
      <c r="CO63" s="105" t="e">
        <f>VLOOKUP(A63,#REF!,48,FALSE)</f>
        <v>#REF!</v>
      </c>
      <c r="CP63" s="105" t="e">
        <f>VLOOKUP(A63,#REF!,49,FALSE)</f>
        <v>#REF!</v>
      </c>
      <c r="CQ63" s="105" t="e">
        <f>VLOOKUP(A63,#REF!,50,FALSE)</f>
        <v>#REF!</v>
      </c>
      <c r="CS63" t="e">
        <f>+AO63-CH63</f>
        <v>#REF!</v>
      </c>
      <c r="CT63" s="106" t="e">
        <f t="shared" ref="CT63:DB63" si="68">+AR63-CI63</f>
        <v>#REF!</v>
      </c>
      <c r="CU63" s="106" t="e">
        <f t="shared" si="68"/>
        <v>#REF!</v>
      </c>
      <c r="CV63" s="106" t="e">
        <f t="shared" si="68"/>
        <v>#REF!</v>
      </c>
      <c r="CW63" s="106" t="e">
        <f t="shared" si="68"/>
        <v>#REF!</v>
      </c>
      <c r="CX63" s="106" t="e">
        <f t="shared" si="68"/>
        <v>#REF!</v>
      </c>
      <c r="CY63" s="106" t="e">
        <f t="shared" si="68"/>
        <v>#REF!</v>
      </c>
      <c r="CZ63" s="106" t="e">
        <f t="shared" si="68"/>
        <v>#REF!</v>
      </c>
      <c r="DA63" s="106" t="e">
        <f t="shared" si="68"/>
        <v>#REF!</v>
      </c>
      <c r="DB63" s="106" t="e">
        <f t="shared" si="68"/>
        <v>#REF!</v>
      </c>
      <c r="DC63" s="203"/>
      <c r="DD63" s="203">
        <f>VLOOKUP(A63,'[2]2019'!$A$1:$AV$65536,46,FALSE)</f>
        <v>10</v>
      </c>
      <c r="DE63" s="203"/>
      <c r="DF63" s="107">
        <f>+AX63-DC63</f>
        <v>0</v>
      </c>
      <c r="DG63" s="107">
        <f t="shared" si="65"/>
        <v>-10</v>
      </c>
      <c r="DH63" s="107">
        <f t="shared" si="66"/>
        <v>0</v>
      </c>
    </row>
    <row r="64" spans="1:118" ht="18" customHeight="1" x14ac:dyDescent="0.2">
      <c r="A64" s="78" t="str">
        <f t="shared" si="44"/>
        <v>Shane Langdon</v>
      </c>
      <c r="B64" s="52" t="s">
        <v>528</v>
      </c>
      <c r="C64" s="62" t="s">
        <v>529</v>
      </c>
      <c r="D64" s="8">
        <v>32</v>
      </c>
      <c r="E64" s="8">
        <v>10</v>
      </c>
      <c r="F64" s="8">
        <f>IF(E64&lt;&gt; "",LOOKUP(E64,GPPoints!$A$2:$A$27,GPPoints!$B$2:$B$27),"")</f>
        <v>6</v>
      </c>
      <c r="G64" s="114">
        <v>3</v>
      </c>
      <c r="H64" s="8">
        <v>28</v>
      </c>
      <c r="I64" s="8"/>
      <c r="J64" s="8" t="str">
        <f>IF(I64&lt;&gt; "",LOOKUP(I64,GPPoints!$A$2:$A$27,GPPoints!$B$2:$B$27),"")</f>
        <v/>
      </c>
      <c r="K64" s="114"/>
      <c r="L64" s="8">
        <v>25</v>
      </c>
      <c r="M64" s="8"/>
      <c r="N64" s="8" t="str">
        <f>IF(M64&lt;&gt; "",LOOKUP(M64,GPPoints!$A$2:$A$27,GPPoints!$B$2:$B$27),"")</f>
        <v/>
      </c>
      <c r="O64" s="114">
        <v>1</v>
      </c>
      <c r="P64" s="8"/>
      <c r="Q64" s="8"/>
      <c r="R64" s="8" t="str">
        <f>IF(Q64&lt;&gt; "",LOOKUP(Q64,GPPoints!$A$2:$A$27,GPPoints!$B$2:$B$27),"")</f>
        <v/>
      </c>
      <c r="S64" s="114"/>
      <c r="T64" s="8"/>
      <c r="U64" s="8"/>
      <c r="V64" s="8" t="str">
        <f>IF(U64&lt;&gt; "",LOOKUP(U64,GPPoints!$A$2:$A$27,GPPoints!$B$2:$B$27),"")</f>
        <v/>
      </c>
      <c r="W64" s="114"/>
      <c r="X64" s="8"/>
      <c r="Y64" s="8"/>
      <c r="Z64" s="8" t="str">
        <f>IF(Y64&lt;&gt; "",LOOKUP(Y64,GPPoints!$A$2:$A$27,GPPoints!$B$2:$B$27),"")</f>
        <v/>
      </c>
      <c r="AA64" s="114"/>
      <c r="AB64" s="8"/>
      <c r="AC64" s="8"/>
      <c r="AD64" s="8" t="str">
        <f>IF(AC64&lt;&gt; "",LOOKUP(AC64,GPPoints!$A$2:$A$27,GPPoints!$B$2:$B$27),"")</f>
        <v/>
      </c>
      <c r="AE64" s="114"/>
      <c r="AF64" s="8"/>
      <c r="AG64" s="8"/>
      <c r="AH64" s="8" t="str">
        <f>IF(AG64&lt;&gt; "",LOOKUP(AG64,GPPoints!$A$2:$A$27,GPPoints!$B$2:$B$27),"")</f>
        <v/>
      </c>
      <c r="AI64" s="114"/>
      <c r="AJ64" s="8"/>
      <c r="AK64" s="8"/>
      <c r="AL64" s="8" t="str">
        <f>IF(AK64&lt;&gt; "",LOOKUP(AK64,GPPoints!$A$2:$A$27,GPPoints!$B$2:$B$27),"")</f>
        <v/>
      </c>
      <c r="AM64" s="114"/>
      <c r="AO64" s="5">
        <f t="shared" si="61"/>
        <v>4</v>
      </c>
      <c r="AP64" s="5">
        <v>0</v>
      </c>
      <c r="AQ64" s="5">
        <v>0</v>
      </c>
      <c r="AR64" s="5">
        <f t="shared" si="1"/>
        <v>3</v>
      </c>
      <c r="AS64" s="5">
        <f t="shared" si="47"/>
        <v>6</v>
      </c>
      <c r="AT64" s="5">
        <f t="shared" si="48"/>
        <v>6</v>
      </c>
      <c r="AU64" s="8">
        <f t="shared" si="4"/>
        <v>85</v>
      </c>
      <c r="AV64" s="67">
        <f t="shared" si="49"/>
        <v>28.333333333333332</v>
      </c>
      <c r="AW64" s="67">
        <f t="shared" si="45"/>
        <v>28.333333333333332</v>
      </c>
      <c r="AX64" s="67">
        <f t="shared" si="37"/>
        <v>0</v>
      </c>
      <c r="AY64" s="8">
        <f t="shared" si="50"/>
        <v>85</v>
      </c>
      <c r="AZ64" s="67">
        <f t="shared" si="51"/>
        <v>0</v>
      </c>
      <c r="BA64" s="67"/>
      <c r="BB64" s="8">
        <f t="shared" si="9"/>
        <v>32</v>
      </c>
      <c r="BC64" s="8">
        <f t="shared" si="52"/>
        <v>28</v>
      </c>
      <c r="BD64" s="8">
        <f t="shared" si="53"/>
        <v>25</v>
      </c>
      <c r="BE64" s="8">
        <f t="shared" si="54"/>
        <v>0</v>
      </c>
      <c r="BF64" s="8">
        <f t="shared" si="55"/>
        <v>0</v>
      </c>
      <c r="BG64" s="8"/>
      <c r="BH64" s="8">
        <f t="shared" si="14"/>
        <v>32</v>
      </c>
      <c r="BI64" s="8">
        <f t="shared" si="15"/>
        <v>28</v>
      </c>
      <c r="BJ64" s="8">
        <f t="shared" si="16"/>
        <v>25</v>
      </c>
      <c r="BK64" s="8">
        <f t="shared" si="17"/>
        <v>0</v>
      </c>
      <c r="BL64" s="8">
        <f t="shared" si="18"/>
        <v>0</v>
      </c>
      <c r="BM64" s="8">
        <f t="shared" si="19"/>
        <v>0</v>
      </c>
      <c r="BN64" s="8">
        <f t="shared" si="20"/>
        <v>0</v>
      </c>
      <c r="BO64" s="8">
        <f t="shared" si="21"/>
        <v>0</v>
      </c>
      <c r="BP64" s="8">
        <f t="shared" si="22"/>
        <v>0</v>
      </c>
      <c r="BQ64" s="8"/>
      <c r="BR64" s="8">
        <f t="shared" si="56"/>
        <v>6</v>
      </c>
      <c r="BS64" s="8" t="e">
        <f t="shared" si="57"/>
        <v>#NUM!</v>
      </c>
      <c r="BT64" s="8" t="e">
        <f t="shared" si="58"/>
        <v>#NUM!</v>
      </c>
      <c r="BU64" s="8" t="e">
        <f t="shared" si="59"/>
        <v>#NUM!</v>
      </c>
      <c r="BV64" s="8" t="e">
        <f t="shared" si="60"/>
        <v>#NUM!</v>
      </c>
      <c r="BW64" s="8"/>
      <c r="BX64" s="1">
        <f t="shared" si="28"/>
        <v>6</v>
      </c>
      <c r="BY64" s="1" t="str">
        <f t="shared" si="29"/>
        <v/>
      </c>
      <c r="BZ64" s="1" t="str">
        <f t="shared" si="30"/>
        <v/>
      </c>
      <c r="CA64" s="1" t="str">
        <f t="shared" si="31"/>
        <v/>
      </c>
      <c r="CB64" s="1" t="str">
        <f t="shared" si="32"/>
        <v/>
      </c>
      <c r="CC64" s="1" t="str">
        <f t="shared" si="33"/>
        <v/>
      </c>
      <c r="CD64" s="1" t="str">
        <f t="shared" si="34"/>
        <v/>
      </c>
      <c r="CE64" s="1" t="str">
        <f t="shared" si="35"/>
        <v/>
      </c>
      <c r="CF64" s="1" t="str">
        <f t="shared" si="36"/>
        <v/>
      </c>
      <c r="CH64" t="e">
        <f>VLOOKUP(A64,#REF!,41,FALSE)</f>
        <v>#REF!</v>
      </c>
      <c r="CI64" t="e">
        <f>VLOOKUP(A64,#REF!,42,FALSE)</f>
        <v>#REF!</v>
      </c>
      <c r="CJ64" t="e">
        <f>VLOOKUP(A64,#REF!,43,FALSE)</f>
        <v>#REF!</v>
      </c>
      <c r="CK64" t="e">
        <f>VLOOKUP(A64,#REF!,44,FALSE)</f>
        <v>#REF!</v>
      </c>
      <c r="CL64" t="e">
        <f>VLOOKUP(A64,#REF!,45,FALSE)</f>
        <v>#REF!</v>
      </c>
      <c r="CM64" s="105" t="e">
        <f>VLOOKUP(A64,#REF!,46,FALSE)</f>
        <v>#REF!</v>
      </c>
      <c r="CN64" s="105" t="e">
        <f>VLOOKUP(A64,#REF!,47,FALSE)</f>
        <v>#REF!</v>
      </c>
      <c r="CO64" s="105" t="e">
        <f>VLOOKUP(A64,#REF!,48,FALSE)</f>
        <v>#REF!</v>
      </c>
      <c r="CP64" s="105" t="e">
        <f>VLOOKUP(A64,#REF!,49,FALSE)</f>
        <v>#REF!</v>
      </c>
      <c r="CQ64" s="105" t="e">
        <f>VLOOKUP(A64,#REF!,50,FALSE)</f>
        <v>#REF!</v>
      </c>
      <c r="CT64" s="106"/>
      <c r="CU64" s="106"/>
      <c r="CV64" s="106"/>
      <c r="CW64" s="106"/>
      <c r="CX64" s="106"/>
      <c r="CY64" s="106"/>
      <c r="CZ64" s="106"/>
      <c r="DA64" s="106"/>
      <c r="DB64" s="106"/>
      <c r="DC64" s="203">
        <f>VLOOKUP(A64,'[2]2019'!$A$1:$AV$65536,48,FALSE)</f>
        <v>27.166666666666668</v>
      </c>
      <c r="DD64" s="203">
        <f>VLOOKUP(A64,'[2]2019'!$A$1:$AZ$65536,51,FALSE)</f>
        <v>141</v>
      </c>
      <c r="DE64" s="203">
        <f>VLOOKUP(A64,'[2]2019'!$A$1:$AZ$65536,52,FALSE)</f>
        <v>22.333333333333332</v>
      </c>
      <c r="DF64" s="316">
        <f t="shared" si="64"/>
        <v>-27.166666666666668</v>
      </c>
      <c r="DG64" s="316">
        <f t="shared" si="65"/>
        <v>-56</v>
      </c>
      <c r="DH64" s="316">
        <f t="shared" si="66"/>
        <v>-22.333333333333332</v>
      </c>
      <c r="DL64" s="206">
        <f>+DF64/DC64</f>
        <v>-1</v>
      </c>
      <c r="DM64" s="206">
        <f>+DG64/DD64</f>
        <v>-0.3971631205673759</v>
      </c>
      <c r="DN64" s="206">
        <f>+DH64/DE64</f>
        <v>-1</v>
      </c>
    </row>
    <row r="65" spans="1:118" ht="18" customHeight="1" x14ac:dyDescent="0.2">
      <c r="A65" s="78" t="str">
        <f t="shared" si="44"/>
        <v>Milton Lazaro</v>
      </c>
      <c r="B65" s="93" t="s">
        <v>641</v>
      </c>
      <c r="C65" s="94" t="s">
        <v>642</v>
      </c>
      <c r="D65" s="8"/>
      <c r="E65" s="8"/>
      <c r="F65" s="8" t="str">
        <f>IF(E65&lt;&gt; "",LOOKUP(E65,GPPoints!$A$2:$A$27,GPPoints!$B$2:$B$27),"")</f>
        <v/>
      </c>
      <c r="G65" s="114"/>
      <c r="H65" s="8"/>
      <c r="I65" s="8"/>
      <c r="J65" s="8" t="str">
        <f>IF(I65&lt;&gt; "",LOOKUP(I65,GPPoints!$A$2:$A$27,GPPoints!$B$2:$B$27),"")</f>
        <v/>
      </c>
      <c r="K65" s="114"/>
      <c r="L65" s="8"/>
      <c r="M65" s="8"/>
      <c r="N65" s="8" t="str">
        <f>IF(M65&lt;&gt; "",LOOKUP(M65,GPPoints!$A$2:$A$27,GPPoints!$B$2:$B$27),"")</f>
        <v/>
      </c>
      <c r="O65" s="114"/>
      <c r="P65" s="8"/>
      <c r="Q65" s="8"/>
      <c r="R65" s="8" t="str">
        <f>IF(Q65&lt;&gt; "",LOOKUP(Q65,GPPoints!$A$2:$A$27,GPPoints!$B$2:$B$27),"")</f>
        <v/>
      </c>
      <c r="S65" s="114"/>
      <c r="T65" s="8"/>
      <c r="U65" s="8"/>
      <c r="V65" s="8" t="str">
        <f>IF(U65&lt;&gt; "",LOOKUP(U65,GPPoints!$A$2:$A$27,GPPoints!$B$2:$B$27),"")</f>
        <v/>
      </c>
      <c r="W65" s="114"/>
      <c r="X65" s="8"/>
      <c r="Y65" s="8"/>
      <c r="Z65" s="8" t="str">
        <f>IF(Y65&lt;&gt; "",LOOKUP(Y65,GPPoints!$A$2:$A$27,GPPoints!$B$2:$B$27),"")</f>
        <v/>
      </c>
      <c r="AA65" s="114"/>
      <c r="AB65" s="8"/>
      <c r="AC65" s="8"/>
      <c r="AD65" s="8" t="str">
        <f>IF(AC65&lt;&gt; "",LOOKUP(AC65,GPPoints!$A$2:$A$27,GPPoints!$B$2:$B$27),"")</f>
        <v/>
      </c>
      <c r="AE65" s="114"/>
      <c r="AF65" s="8"/>
      <c r="AG65" s="8"/>
      <c r="AH65" s="8" t="str">
        <f>IF(AG65&lt;&gt; "",LOOKUP(AG65,GPPoints!$A$2:$A$27,GPPoints!$B$2:$B$27),"")</f>
        <v/>
      </c>
      <c r="AI65" s="114"/>
      <c r="AJ65" s="8"/>
      <c r="AK65" s="8"/>
      <c r="AL65" s="8" t="str">
        <f>IF(AK65&lt;&gt; "",LOOKUP(AK65,GPPoints!$A$2:$A$27,GPPoints!$B$2:$B$27),"")</f>
        <v/>
      </c>
      <c r="AM65" s="114"/>
      <c r="AO65" s="5">
        <f t="shared" si="61"/>
        <v>0</v>
      </c>
      <c r="AP65" s="5">
        <v>0</v>
      </c>
      <c r="AQ65" s="5">
        <v>0</v>
      </c>
      <c r="AR65" s="5">
        <f t="shared" si="1"/>
        <v>0</v>
      </c>
      <c r="AS65" s="5">
        <f t="shared" si="47"/>
        <v>0</v>
      </c>
      <c r="AT65" s="5">
        <f t="shared" si="48"/>
        <v>0</v>
      </c>
      <c r="AU65" s="5">
        <f t="shared" si="4"/>
        <v>0</v>
      </c>
      <c r="AV65" s="47">
        <f t="shared" si="49"/>
        <v>0</v>
      </c>
      <c r="AW65" s="47">
        <f t="shared" si="45"/>
        <v>0</v>
      </c>
      <c r="AX65" s="47">
        <f>IF($AR65&gt;4,$AU65/$AR65,0)</f>
        <v>0</v>
      </c>
      <c r="AY65" s="8">
        <f t="shared" si="50"/>
        <v>0</v>
      </c>
      <c r="AZ65" s="67">
        <f t="shared" si="51"/>
        <v>0</v>
      </c>
      <c r="BA65" s="67"/>
      <c r="BB65" s="8">
        <f t="shared" si="9"/>
        <v>0</v>
      </c>
      <c r="BC65" s="8">
        <f t="shared" si="52"/>
        <v>0</v>
      </c>
      <c r="BD65" s="8">
        <f t="shared" si="53"/>
        <v>0</v>
      </c>
      <c r="BE65" s="8">
        <f t="shared" si="54"/>
        <v>0</v>
      </c>
      <c r="BF65" s="8">
        <f t="shared" si="55"/>
        <v>0</v>
      </c>
      <c r="BG65" s="8"/>
      <c r="BH65" s="8">
        <f t="shared" si="14"/>
        <v>0</v>
      </c>
      <c r="BI65" s="8">
        <f t="shared" si="15"/>
        <v>0</v>
      </c>
      <c r="BJ65" s="8">
        <f t="shared" si="16"/>
        <v>0</v>
      </c>
      <c r="BK65" s="8">
        <f t="shared" si="17"/>
        <v>0</v>
      </c>
      <c r="BL65" s="8">
        <f t="shared" si="18"/>
        <v>0</v>
      </c>
      <c r="BM65" s="8">
        <f t="shared" si="19"/>
        <v>0</v>
      </c>
      <c r="BN65" s="8">
        <f t="shared" si="20"/>
        <v>0</v>
      </c>
      <c r="BO65" s="8">
        <f t="shared" si="21"/>
        <v>0</v>
      </c>
      <c r="BP65" s="8">
        <f t="shared" si="22"/>
        <v>0</v>
      </c>
      <c r="BQ65" s="8"/>
      <c r="BR65" s="8" t="e">
        <f t="shared" si="56"/>
        <v>#NUM!</v>
      </c>
      <c r="BS65" s="8" t="e">
        <f t="shared" si="57"/>
        <v>#NUM!</v>
      </c>
      <c r="BT65" s="8" t="e">
        <f t="shared" si="58"/>
        <v>#NUM!</v>
      </c>
      <c r="BU65" s="8" t="e">
        <f t="shared" si="59"/>
        <v>#NUM!</v>
      </c>
      <c r="BV65" s="8" t="e">
        <f t="shared" si="60"/>
        <v>#NUM!</v>
      </c>
      <c r="BW65" s="8"/>
      <c r="BX65" s="1" t="str">
        <f>F65</f>
        <v/>
      </c>
      <c r="BY65" s="1" t="str">
        <f t="shared" si="29"/>
        <v/>
      </c>
      <c r="BZ65" s="1" t="str">
        <f>N65</f>
        <v/>
      </c>
      <c r="CA65" s="1" t="str">
        <f t="shared" si="31"/>
        <v/>
      </c>
      <c r="CB65" s="1" t="str">
        <f t="shared" si="32"/>
        <v/>
      </c>
      <c r="CC65" s="1" t="str">
        <f t="shared" si="33"/>
        <v/>
      </c>
      <c r="CD65" s="1" t="str">
        <f t="shared" si="34"/>
        <v/>
      </c>
      <c r="CE65" s="1" t="str">
        <f t="shared" si="35"/>
        <v/>
      </c>
      <c r="CF65" s="1" t="str">
        <f t="shared" si="36"/>
        <v/>
      </c>
      <c r="DC65" s="203"/>
      <c r="DD65" s="203">
        <f>VLOOKUP(A65,'[2]2019'!$A$1:$AV$65536,46,FALSE)</f>
        <v>0</v>
      </c>
      <c r="DE65" s="203">
        <f>VLOOKUP(A65,'[2]2019'!$A$1:$AZ$65536,52,FALSE)</f>
        <v>0</v>
      </c>
      <c r="DF65" s="107">
        <f>+AX65-DC65</f>
        <v>0</v>
      </c>
      <c r="DG65" s="107">
        <f t="shared" si="65"/>
        <v>0</v>
      </c>
      <c r="DH65" s="107">
        <f t="shared" si="66"/>
        <v>0</v>
      </c>
    </row>
    <row r="66" spans="1:118" ht="18" customHeight="1" x14ac:dyDescent="0.2">
      <c r="A66" s="78" t="str">
        <f t="shared" si="44"/>
        <v>Kibok Lee</v>
      </c>
      <c r="B66" s="93" t="s">
        <v>644</v>
      </c>
      <c r="C66" s="94" t="s">
        <v>645</v>
      </c>
      <c r="D66" s="8">
        <v>32</v>
      </c>
      <c r="E66" s="8">
        <v>9</v>
      </c>
      <c r="F66" s="8">
        <f>IF(E66&lt;&gt; "",LOOKUP(E66,GPPoints!$A$2:$A$27,GPPoints!$B$2:$B$27),"")</f>
        <v>7</v>
      </c>
      <c r="G66" s="114">
        <v>2</v>
      </c>
      <c r="H66" s="8">
        <v>35</v>
      </c>
      <c r="I66" s="8">
        <v>4</v>
      </c>
      <c r="J66" s="8">
        <f>IF(I66&lt;&gt; "",LOOKUP(I66,GPPoints!$A$2:$A$27,GPPoints!$B$2:$B$27),"")</f>
        <v>12</v>
      </c>
      <c r="K66" s="114"/>
      <c r="L66" s="8">
        <v>23</v>
      </c>
      <c r="M66" s="8"/>
      <c r="N66" s="8" t="str">
        <f>IF(M66&lt;&gt; "",LOOKUP(M66,GPPoints!$A$2:$A$27,GPPoints!$B$2:$B$27),"")</f>
        <v/>
      </c>
      <c r="O66" s="114">
        <v>2</v>
      </c>
      <c r="P66" s="8"/>
      <c r="Q66" s="8"/>
      <c r="R66" s="8" t="str">
        <f>IF(Q66&lt;&gt; "",LOOKUP(Q66,GPPoints!$A$2:$A$27,GPPoints!$B$2:$B$27),"")</f>
        <v/>
      </c>
      <c r="S66" s="114"/>
      <c r="T66" s="8"/>
      <c r="U66" s="8"/>
      <c r="V66" s="8" t="str">
        <f>IF(U66&lt;&gt; "",LOOKUP(U66,GPPoints!$A$2:$A$27,GPPoints!$B$2:$B$27),"")</f>
        <v/>
      </c>
      <c r="W66" s="114"/>
      <c r="X66" s="8"/>
      <c r="Y66" s="8"/>
      <c r="Z66" s="8" t="str">
        <f>IF(Y66&lt;&gt; "",LOOKUP(Y66,GPPoints!$A$2:$A$27,GPPoints!$B$2:$B$27),"")</f>
        <v/>
      </c>
      <c r="AA66" s="114"/>
      <c r="AB66" s="8"/>
      <c r="AC66" s="8"/>
      <c r="AD66" s="8" t="str">
        <f>IF(AC66&lt;&gt; "",LOOKUP(AC66,GPPoints!$A$2:$A$27,GPPoints!$B$2:$B$27),"")</f>
        <v/>
      </c>
      <c r="AE66" s="114"/>
      <c r="AF66" s="8"/>
      <c r="AG66" s="8"/>
      <c r="AH66" s="8" t="str">
        <f>IF(AG66&lt;&gt; "",LOOKUP(AG66,GPPoints!$A$2:$A$27,GPPoints!$B$2:$B$27),"")</f>
        <v/>
      </c>
      <c r="AI66" s="114"/>
      <c r="AJ66" s="8"/>
      <c r="AK66" s="8"/>
      <c r="AL66" s="8" t="str">
        <f>IF(AK66&lt;&gt; "",LOOKUP(AK66,GPPoints!$A$2:$A$27,GPPoints!$B$2:$B$27),"")</f>
        <v/>
      </c>
      <c r="AM66" s="114"/>
      <c r="AO66" s="5">
        <f t="shared" si="61"/>
        <v>4</v>
      </c>
      <c r="AP66" s="5">
        <v>0</v>
      </c>
      <c r="AQ66" s="5">
        <v>0</v>
      </c>
      <c r="AR66" s="5">
        <f t="shared" si="1"/>
        <v>3</v>
      </c>
      <c r="AS66" s="5">
        <f t="shared" si="47"/>
        <v>19</v>
      </c>
      <c r="AT66" s="5">
        <f t="shared" si="48"/>
        <v>19</v>
      </c>
      <c r="AU66" s="5">
        <f t="shared" si="4"/>
        <v>90</v>
      </c>
      <c r="AV66" s="47">
        <f t="shared" si="49"/>
        <v>30</v>
      </c>
      <c r="AW66" s="47">
        <f t="shared" si="45"/>
        <v>30</v>
      </c>
      <c r="AX66" s="47">
        <f t="shared" si="37"/>
        <v>0</v>
      </c>
      <c r="AY66" s="8">
        <f t="shared" si="50"/>
        <v>90</v>
      </c>
      <c r="AZ66" s="67">
        <f t="shared" si="51"/>
        <v>0</v>
      </c>
      <c r="BA66" s="67"/>
      <c r="BB66" s="8">
        <f t="shared" si="9"/>
        <v>35</v>
      </c>
      <c r="BC66" s="8">
        <f t="shared" si="52"/>
        <v>32</v>
      </c>
      <c r="BD66" s="8">
        <f t="shared" si="53"/>
        <v>23</v>
      </c>
      <c r="BE66" s="8">
        <f t="shared" si="54"/>
        <v>0</v>
      </c>
      <c r="BF66" s="8">
        <f t="shared" si="55"/>
        <v>0</v>
      </c>
      <c r="BG66" s="8"/>
      <c r="BH66" s="8">
        <f t="shared" si="14"/>
        <v>32</v>
      </c>
      <c r="BI66" s="8">
        <f t="shared" si="15"/>
        <v>35</v>
      </c>
      <c r="BJ66" s="8">
        <f t="shared" si="16"/>
        <v>23</v>
      </c>
      <c r="BK66" s="8">
        <f t="shared" si="17"/>
        <v>0</v>
      </c>
      <c r="BL66" s="8">
        <f t="shared" si="18"/>
        <v>0</v>
      </c>
      <c r="BM66" s="8">
        <f t="shared" si="19"/>
        <v>0</v>
      </c>
      <c r="BN66" s="8">
        <f t="shared" si="20"/>
        <v>0</v>
      </c>
      <c r="BO66" s="8">
        <f t="shared" si="21"/>
        <v>0</v>
      </c>
      <c r="BP66" s="8">
        <f t="shared" si="22"/>
        <v>0</v>
      </c>
      <c r="BQ66" s="8"/>
      <c r="BR66" s="8">
        <f t="shared" si="56"/>
        <v>12</v>
      </c>
      <c r="BS66" s="8">
        <f t="shared" si="57"/>
        <v>7</v>
      </c>
      <c r="BT66" s="8" t="e">
        <f t="shared" si="58"/>
        <v>#NUM!</v>
      </c>
      <c r="BU66" s="8" t="e">
        <f t="shared" si="59"/>
        <v>#NUM!</v>
      </c>
      <c r="BV66" s="8" t="e">
        <f t="shared" si="60"/>
        <v>#NUM!</v>
      </c>
      <c r="BW66" s="8"/>
      <c r="BX66" s="1">
        <f t="shared" si="28"/>
        <v>7</v>
      </c>
      <c r="BY66" s="1">
        <f t="shared" si="29"/>
        <v>12</v>
      </c>
      <c r="BZ66" s="1" t="str">
        <f t="shared" si="30"/>
        <v/>
      </c>
      <c r="CA66" s="1" t="str">
        <f t="shared" si="31"/>
        <v/>
      </c>
      <c r="CB66" s="1" t="str">
        <f t="shared" si="32"/>
        <v/>
      </c>
      <c r="CC66" s="1" t="str">
        <f t="shared" si="33"/>
        <v/>
      </c>
      <c r="CD66" s="1" t="str">
        <f t="shared" si="34"/>
        <v/>
      </c>
      <c r="CE66" s="1" t="str">
        <f t="shared" si="35"/>
        <v/>
      </c>
      <c r="CF66" s="1" t="str">
        <f t="shared" si="36"/>
        <v/>
      </c>
      <c r="DC66" s="203">
        <f>VLOOKUP(A66,'[2]2019'!$A$1:$AV$65536,48,FALSE)</f>
        <v>30.875</v>
      </c>
      <c r="DD66" s="203">
        <f>VLOOKUP(A66,'[2]2019'!$A$1:$AZ$65536,51,FALSE)</f>
        <v>165</v>
      </c>
      <c r="DE66" s="203">
        <f>VLOOKUP(A66,'[2]2019'!$A$1:$AZ$65536,52,FALSE)</f>
        <v>13</v>
      </c>
      <c r="DF66" s="316">
        <f t="shared" si="64"/>
        <v>-30.875</v>
      </c>
      <c r="DG66" s="316">
        <f t="shared" si="65"/>
        <v>-75</v>
      </c>
      <c r="DH66" s="316">
        <f t="shared" si="66"/>
        <v>-13</v>
      </c>
      <c r="DI66">
        <v>1</v>
      </c>
      <c r="DJ66">
        <v>2</v>
      </c>
      <c r="DK66">
        <v>2</v>
      </c>
      <c r="DL66" s="206">
        <f t="shared" ref="DL66:DN67" si="69">+DF66/DC66</f>
        <v>-1</v>
      </c>
      <c r="DM66" s="206">
        <f t="shared" si="69"/>
        <v>-0.45454545454545453</v>
      </c>
      <c r="DN66" s="206">
        <f t="shared" si="69"/>
        <v>-1</v>
      </c>
    </row>
    <row r="67" spans="1:118" ht="18" customHeight="1" x14ac:dyDescent="0.2">
      <c r="A67" s="78" t="str">
        <f t="shared" si="44"/>
        <v>Pedro Lopez</v>
      </c>
      <c r="B67" s="93" t="s">
        <v>526</v>
      </c>
      <c r="C67" s="94" t="s">
        <v>527</v>
      </c>
      <c r="D67" s="8">
        <v>30</v>
      </c>
      <c r="E67" s="8">
        <v>13</v>
      </c>
      <c r="F67" s="8">
        <f>IF(E67&lt;&gt; "",LOOKUP(E67,GPPoints!$A$2:$A$27,GPPoints!$B$2:$B$27),"")</f>
        <v>3</v>
      </c>
      <c r="G67" s="114">
        <v>1</v>
      </c>
      <c r="H67" s="8">
        <v>29</v>
      </c>
      <c r="I67" s="8"/>
      <c r="J67" s="8" t="str">
        <f>IF(I67&lt;&gt; "",LOOKUP(I67,GPPoints!$A$2:$A$27,GPPoints!$B$2:$B$27),"")</f>
        <v/>
      </c>
      <c r="K67" s="114"/>
      <c r="L67" s="8"/>
      <c r="M67" s="8"/>
      <c r="N67" s="8" t="str">
        <f>IF(M67&lt;&gt; "",LOOKUP(M67,GPPoints!$A$2:$A$27,GPPoints!$B$2:$B$27),"")</f>
        <v/>
      </c>
      <c r="O67" s="114"/>
      <c r="P67" s="8"/>
      <c r="Q67" s="8"/>
      <c r="R67" s="8" t="str">
        <f>IF(Q67&lt;&gt; "",LOOKUP(Q67,GPPoints!$A$2:$A$27,GPPoints!$B$2:$B$27),"")</f>
        <v/>
      </c>
      <c r="S67" s="114"/>
      <c r="T67" s="8"/>
      <c r="U67" s="8"/>
      <c r="V67" s="8" t="str">
        <f>IF(U67&lt;&gt; "",LOOKUP(U67,GPPoints!$A$2:$A$27,GPPoints!$B$2:$B$27),"")</f>
        <v/>
      </c>
      <c r="W67" s="114"/>
      <c r="X67" s="8"/>
      <c r="Y67" s="8"/>
      <c r="Z67" s="8" t="str">
        <f>IF(Y67&lt;&gt; "",LOOKUP(Y67,GPPoints!$A$2:$A$27,GPPoints!$B$2:$B$27),"")</f>
        <v/>
      </c>
      <c r="AA67" s="114"/>
      <c r="AB67" s="8"/>
      <c r="AC67" s="8"/>
      <c r="AD67" s="8" t="str">
        <f>IF(AC67&lt;&gt; "",LOOKUP(AC67,GPPoints!$A$2:$A$27,GPPoints!$B$2:$B$27),"")</f>
        <v/>
      </c>
      <c r="AE67" s="114"/>
      <c r="AF67" s="8"/>
      <c r="AG67" s="8"/>
      <c r="AH67" s="8" t="str">
        <f>IF(AG67&lt;&gt; "",LOOKUP(AG67,GPPoints!$A$2:$A$27,GPPoints!$B$2:$B$27),"")</f>
        <v/>
      </c>
      <c r="AI67" s="114"/>
      <c r="AJ67" s="8"/>
      <c r="AK67" s="8"/>
      <c r="AL67" s="8" t="str">
        <f>IF(AK67&lt;&gt; "",LOOKUP(AK67,GPPoints!$A$2:$A$27,GPPoints!$B$2:$B$27),"")</f>
        <v/>
      </c>
      <c r="AM67" s="114"/>
      <c r="AO67" s="5">
        <f t="shared" si="61"/>
        <v>1</v>
      </c>
      <c r="AP67" s="5">
        <v>0</v>
      </c>
      <c r="AQ67" s="5">
        <v>0</v>
      </c>
      <c r="AR67" s="5">
        <f t="shared" si="1"/>
        <v>2</v>
      </c>
      <c r="AS67" s="5">
        <f t="shared" si="47"/>
        <v>3</v>
      </c>
      <c r="AT67" s="5">
        <f t="shared" si="48"/>
        <v>3</v>
      </c>
      <c r="AU67" s="8">
        <f t="shared" si="4"/>
        <v>59</v>
      </c>
      <c r="AV67" s="67">
        <f t="shared" si="49"/>
        <v>29.5</v>
      </c>
      <c r="AW67" s="67">
        <f t="shared" si="45"/>
        <v>0</v>
      </c>
      <c r="AX67" s="67">
        <f t="shared" si="37"/>
        <v>0</v>
      </c>
      <c r="AY67" s="8">
        <f t="shared" si="50"/>
        <v>59</v>
      </c>
      <c r="AZ67" s="67">
        <f t="shared" si="51"/>
        <v>0</v>
      </c>
      <c r="BA67" s="67"/>
      <c r="BB67" s="8">
        <f t="shared" si="9"/>
        <v>30</v>
      </c>
      <c r="BC67" s="8">
        <f t="shared" si="52"/>
        <v>29</v>
      </c>
      <c r="BD67" s="8">
        <f t="shared" si="53"/>
        <v>0</v>
      </c>
      <c r="BE67" s="8">
        <f t="shared" si="54"/>
        <v>0</v>
      </c>
      <c r="BF67" s="8">
        <f t="shared" si="55"/>
        <v>0</v>
      </c>
      <c r="BG67" s="8"/>
      <c r="BH67" s="8">
        <f t="shared" si="14"/>
        <v>30</v>
      </c>
      <c r="BI67" s="8">
        <f t="shared" si="15"/>
        <v>29</v>
      </c>
      <c r="BJ67" s="8">
        <f t="shared" si="16"/>
        <v>0</v>
      </c>
      <c r="BK67" s="8">
        <f t="shared" si="17"/>
        <v>0</v>
      </c>
      <c r="BL67" s="8">
        <f t="shared" si="18"/>
        <v>0</v>
      </c>
      <c r="BM67" s="8">
        <f t="shared" si="19"/>
        <v>0</v>
      </c>
      <c r="BN67" s="8">
        <f t="shared" si="20"/>
        <v>0</v>
      </c>
      <c r="BO67" s="8">
        <f t="shared" si="21"/>
        <v>0</v>
      </c>
      <c r="BP67" s="8">
        <f t="shared" si="22"/>
        <v>0</v>
      </c>
      <c r="BQ67" s="8"/>
      <c r="BR67" s="8">
        <f t="shared" si="56"/>
        <v>3</v>
      </c>
      <c r="BS67" s="8" t="e">
        <f t="shared" si="57"/>
        <v>#NUM!</v>
      </c>
      <c r="BT67" s="8" t="e">
        <f t="shared" si="58"/>
        <v>#NUM!</v>
      </c>
      <c r="BU67" s="8" t="e">
        <f t="shared" si="59"/>
        <v>#NUM!</v>
      </c>
      <c r="BV67" s="8" t="e">
        <f t="shared" si="60"/>
        <v>#NUM!</v>
      </c>
      <c r="BW67" s="8"/>
      <c r="BX67" s="1">
        <f t="shared" si="28"/>
        <v>3</v>
      </c>
      <c r="BY67" s="1" t="str">
        <f>J67</f>
        <v/>
      </c>
      <c r="BZ67" s="1" t="str">
        <f t="shared" si="30"/>
        <v/>
      </c>
      <c r="CA67" s="1" t="str">
        <f t="shared" si="31"/>
        <v/>
      </c>
      <c r="CB67" s="1" t="str">
        <f t="shared" si="32"/>
        <v/>
      </c>
      <c r="CC67" s="1" t="str">
        <f t="shared" si="33"/>
        <v/>
      </c>
      <c r="CD67" s="1" t="str">
        <f t="shared" si="34"/>
        <v/>
      </c>
      <c r="CE67" s="1" t="str">
        <f t="shared" si="35"/>
        <v/>
      </c>
      <c r="CF67" s="1" t="str">
        <f t="shared" si="36"/>
        <v/>
      </c>
      <c r="CH67" t="e">
        <f>VLOOKUP(A67,#REF!,41,FALSE)</f>
        <v>#REF!</v>
      </c>
      <c r="CI67" t="e">
        <f>VLOOKUP(A67,#REF!,42,FALSE)</f>
        <v>#REF!</v>
      </c>
      <c r="CJ67" t="e">
        <f>VLOOKUP(A67,#REF!,43,FALSE)</f>
        <v>#REF!</v>
      </c>
      <c r="CK67" t="e">
        <f>VLOOKUP(A67,#REF!,44,FALSE)</f>
        <v>#REF!</v>
      </c>
      <c r="CL67" t="e">
        <f>VLOOKUP(A67,#REF!,45,FALSE)</f>
        <v>#REF!</v>
      </c>
      <c r="CM67" s="105" t="e">
        <f>VLOOKUP(A67,#REF!,46,FALSE)</f>
        <v>#REF!</v>
      </c>
      <c r="CN67" s="105" t="e">
        <f>VLOOKUP(A67,#REF!,47,FALSE)</f>
        <v>#REF!</v>
      </c>
      <c r="CO67" s="105" t="e">
        <f>VLOOKUP(A67,#REF!,48,FALSE)</f>
        <v>#REF!</v>
      </c>
      <c r="CP67" s="105" t="e">
        <f>VLOOKUP(A67,#REF!,49,FALSE)</f>
        <v>#REF!</v>
      </c>
      <c r="CQ67" s="105" t="e">
        <f>VLOOKUP(A67,#REF!,50,FALSE)</f>
        <v>#REF!</v>
      </c>
      <c r="CT67" s="106"/>
      <c r="CU67" s="106"/>
      <c r="CV67" s="106"/>
      <c r="CW67" s="106"/>
      <c r="CX67" s="106"/>
      <c r="CY67" s="106"/>
      <c r="CZ67" s="106"/>
      <c r="DA67" s="106"/>
      <c r="DB67" s="106"/>
      <c r="DC67" s="203">
        <f>VLOOKUP(A67,'[2]2019'!$A$1:$AV$65536,48,FALSE)</f>
        <v>31.25</v>
      </c>
      <c r="DD67" s="203">
        <f>VLOOKUP(A67,'[2]2019'!$A$1:$AZ$65536,51,FALSE)</f>
        <v>175</v>
      </c>
      <c r="DE67" s="203">
        <f>VLOOKUP(A67,'[2]2019'!$A$1:$AZ$65536,52,FALSE)</f>
        <v>13.125</v>
      </c>
      <c r="DF67" s="316">
        <f t="shared" si="64"/>
        <v>-31.25</v>
      </c>
      <c r="DG67" s="316">
        <f t="shared" si="65"/>
        <v>-116</v>
      </c>
      <c r="DH67" s="316">
        <f t="shared" si="66"/>
        <v>-13.125</v>
      </c>
      <c r="DL67" s="206">
        <f t="shared" si="69"/>
        <v>-1</v>
      </c>
      <c r="DM67" s="206">
        <f t="shared" si="69"/>
        <v>-0.66285714285714281</v>
      </c>
      <c r="DN67" s="206">
        <f t="shared" si="69"/>
        <v>-1</v>
      </c>
    </row>
    <row r="68" spans="1:118" ht="18" customHeight="1" x14ac:dyDescent="0.2">
      <c r="A68" s="78" t="str">
        <f t="shared" si="44"/>
        <v>Peyton Mahaffey</v>
      </c>
      <c r="B68" s="93" t="s">
        <v>880</v>
      </c>
      <c r="C68" s="94" t="s">
        <v>881</v>
      </c>
      <c r="D68" s="8"/>
      <c r="E68" s="8"/>
      <c r="F68" s="8" t="str">
        <f>IF(E68&lt;&gt; "",LOOKUP(E68,GPPoints!$A$2:$A$27,GPPoints!$B$2:$B$27),"")</f>
        <v/>
      </c>
      <c r="G68" s="114"/>
      <c r="H68" s="8"/>
      <c r="I68" s="8"/>
      <c r="J68" s="8" t="str">
        <f>IF(I68&lt;&gt; "",LOOKUP(I68,GPPoints!$A$2:$A$27,GPPoints!$B$2:$B$27),"")</f>
        <v/>
      </c>
      <c r="K68" s="114"/>
      <c r="L68" s="8"/>
      <c r="M68" s="8"/>
      <c r="N68" s="8" t="str">
        <f>IF(M68&lt;&gt; "",LOOKUP(M68,GPPoints!$A$2:$A$27,GPPoints!$B$2:$B$27),"")</f>
        <v/>
      </c>
      <c r="O68" s="114"/>
      <c r="P68" s="8"/>
      <c r="Q68" s="8"/>
      <c r="R68" s="8" t="str">
        <f>IF(Q68&lt;&gt; "",LOOKUP(Q68,GPPoints!$A$2:$A$27,GPPoints!$B$2:$B$27),"")</f>
        <v/>
      </c>
      <c r="S68" s="114"/>
      <c r="T68" s="8"/>
      <c r="U68" s="8"/>
      <c r="V68" s="8" t="str">
        <f>IF(U68&lt;&gt; "",LOOKUP(U68,GPPoints!$A$2:$A$27,GPPoints!$B$2:$B$27),"")</f>
        <v/>
      </c>
      <c r="W68" s="114"/>
      <c r="X68" s="8"/>
      <c r="Y68" s="8"/>
      <c r="Z68" s="8" t="str">
        <f>IF(Y68&lt;&gt; "",LOOKUP(Y68,GPPoints!$A$2:$A$27,GPPoints!$B$2:$B$27),"")</f>
        <v/>
      </c>
      <c r="AA68" s="114"/>
      <c r="AB68" s="8"/>
      <c r="AC68" s="8"/>
      <c r="AD68" s="8" t="str">
        <f>IF(AC68&lt;&gt; "",LOOKUP(AC68,GPPoints!$A$2:$A$27,GPPoints!$B$2:$B$27),"")</f>
        <v/>
      </c>
      <c r="AE68" s="114"/>
      <c r="AF68" s="8"/>
      <c r="AG68" s="8"/>
      <c r="AH68" s="8" t="str">
        <f>IF(AG68&lt;&gt; "",LOOKUP(AG68,GPPoints!$A$2:$A$27,GPPoints!$B$2:$B$27),"")</f>
        <v/>
      </c>
      <c r="AI68" s="114"/>
      <c r="AJ68" s="8"/>
      <c r="AK68" s="8"/>
      <c r="AL68" s="8" t="str">
        <f>IF(AK68&lt;&gt; "",LOOKUP(AK68,GPPoints!$A$2:$A$27,GPPoints!$B$2:$B$27),"")</f>
        <v/>
      </c>
      <c r="AM68" s="114"/>
      <c r="AO68" s="5">
        <f>+G68+K68+O68+S68+W68+AA68+AE68+AI68+AM68</f>
        <v>0</v>
      </c>
      <c r="AP68" s="5">
        <v>0</v>
      </c>
      <c r="AQ68" s="5">
        <v>0</v>
      </c>
      <c r="AR68" s="5">
        <f>COUNT(D68,H68,L68,P68,T68,X68,AB68,AF68,AJ68)</f>
        <v>0</v>
      </c>
      <c r="AS68" s="5">
        <f t="shared" si="47"/>
        <v>0</v>
      </c>
      <c r="AT68" s="5">
        <f t="shared" si="48"/>
        <v>0</v>
      </c>
      <c r="AU68" s="5">
        <f>SUM(D68,H68,L68,P68,T68,X68,AB68,AF68,AJ68)</f>
        <v>0</v>
      </c>
      <c r="AV68" s="47">
        <f t="shared" si="49"/>
        <v>0</v>
      </c>
      <c r="AW68" s="47">
        <f t="shared" si="45"/>
        <v>0</v>
      </c>
      <c r="AX68" s="47">
        <f t="shared" si="37"/>
        <v>0</v>
      </c>
      <c r="AY68" s="8">
        <f t="shared" si="50"/>
        <v>0</v>
      </c>
      <c r="AZ68" s="67">
        <f t="shared" si="51"/>
        <v>0</v>
      </c>
      <c r="BA68" s="67"/>
      <c r="BB68" s="8">
        <f>LARGE($BH68:$BP68,1)</f>
        <v>0</v>
      </c>
      <c r="BC68" s="8">
        <f t="shared" si="52"/>
        <v>0</v>
      </c>
      <c r="BD68" s="8">
        <f t="shared" si="53"/>
        <v>0</v>
      </c>
      <c r="BE68" s="8">
        <f t="shared" si="54"/>
        <v>0</v>
      </c>
      <c r="BF68" s="8">
        <f t="shared" si="55"/>
        <v>0</v>
      </c>
      <c r="BG68" s="8"/>
      <c r="BH68" s="8">
        <f>D68</f>
        <v>0</v>
      </c>
      <c r="BI68" s="8">
        <f>H68</f>
        <v>0</v>
      </c>
      <c r="BJ68" s="8">
        <f>L68</f>
        <v>0</v>
      </c>
      <c r="BK68" s="8">
        <f>P68</f>
        <v>0</v>
      </c>
      <c r="BL68" s="8">
        <f>T68</f>
        <v>0</v>
      </c>
      <c r="BM68" s="8">
        <f>X68</f>
        <v>0</v>
      </c>
      <c r="BN68" s="8">
        <f>AB68</f>
        <v>0</v>
      </c>
      <c r="BO68" s="8">
        <f>AF68</f>
        <v>0</v>
      </c>
      <c r="BP68" s="8">
        <f>AJ68</f>
        <v>0</v>
      </c>
      <c r="BQ68" s="8"/>
      <c r="BR68" s="8" t="e">
        <f t="shared" si="56"/>
        <v>#NUM!</v>
      </c>
      <c r="BS68" s="8" t="e">
        <f t="shared" si="57"/>
        <v>#NUM!</v>
      </c>
      <c r="BT68" s="8" t="e">
        <f t="shared" si="58"/>
        <v>#NUM!</v>
      </c>
      <c r="BU68" s="8" t="e">
        <f t="shared" si="59"/>
        <v>#NUM!</v>
      </c>
      <c r="BV68" s="8" t="e">
        <f t="shared" si="60"/>
        <v>#NUM!</v>
      </c>
      <c r="BW68" s="8"/>
      <c r="BX68" s="1" t="str">
        <f>F68</f>
        <v/>
      </c>
      <c r="BY68" s="1" t="str">
        <f>J68</f>
        <v/>
      </c>
      <c r="BZ68" s="1" t="str">
        <f>N68</f>
        <v/>
      </c>
      <c r="CA68" s="1" t="str">
        <f>R68</f>
        <v/>
      </c>
      <c r="CB68" s="1" t="str">
        <f>V68</f>
        <v/>
      </c>
      <c r="CC68" s="1" t="str">
        <f>Z68</f>
        <v/>
      </c>
      <c r="CD68" s="1" t="str">
        <f>AD68</f>
        <v/>
      </c>
      <c r="CE68" s="1" t="str">
        <f>AH68</f>
        <v/>
      </c>
      <c r="CF68" s="1" t="str">
        <f>AL68</f>
        <v/>
      </c>
      <c r="DC68" s="203">
        <f>VLOOKUP(A68,'[2]2019'!$A$1:$AV$65536,48,FALSE)</f>
        <v>0</v>
      </c>
      <c r="DD68" s="203">
        <f>VLOOKUP(A68,'[2]2019'!$A$1:$AV$65536,46,FALSE)</f>
        <v>0</v>
      </c>
      <c r="DE68" s="203">
        <f>VLOOKUP(A68,'[2]2019'!$A$1:$AZ$65536,52,FALSE)</f>
        <v>0</v>
      </c>
      <c r="DF68" s="107">
        <f>+AX68-DC68</f>
        <v>0</v>
      </c>
      <c r="DG68" s="107">
        <f t="shared" si="65"/>
        <v>0</v>
      </c>
      <c r="DH68" s="107">
        <f t="shared" si="66"/>
        <v>0</v>
      </c>
    </row>
    <row r="69" spans="1:118" ht="18" customHeight="1" x14ac:dyDescent="0.2">
      <c r="A69" s="78" t="str">
        <f t="shared" si="44"/>
        <v>Rom Mascetti</v>
      </c>
      <c r="B69" s="93" t="s">
        <v>649</v>
      </c>
      <c r="C69" s="94" t="s">
        <v>650</v>
      </c>
      <c r="D69" s="8"/>
      <c r="E69" s="8"/>
      <c r="F69" s="8" t="str">
        <f>IF(E69&lt;&gt; "",LOOKUP(E69,GPPoints!$A$2:$A$27,GPPoints!$B$2:$B$27),"")</f>
        <v/>
      </c>
      <c r="G69" s="114"/>
      <c r="H69" s="8"/>
      <c r="I69" s="8"/>
      <c r="J69" s="8" t="str">
        <f>IF(I69&lt;&gt; "",LOOKUP(I69,GPPoints!$A$2:$A$27,GPPoints!$B$2:$B$27),"")</f>
        <v/>
      </c>
      <c r="K69" s="114"/>
      <c r="L69" s="8"/>
      <c r="M69" s="8"/>
      <c r="N69" s="8" t="str">
        <f>IF(M69&lt;&gt; "",LOOKUP(M69,GPPoints!$A$2:$A$27,GPPoints!$B$2:$B$27),"")</f>
        <v/>
      </c>
      <c r="O69" s="114"/>
      <c r="P69" s="8"/>
      <c r="Q69" s="8"/>
      <c r="R69" s="8" t="str">
        <f>IF(Q69&lt;&gt; "",LOOKUP(Q69,GPPoints!$A$2:$A$27,GPPoints!$B$2:$B$27),"")</f>
        <v/>
      </c>
      <c r="S69" s="114"/>
      <c r="T69" s="8"/>
      <c r="U69" s="8"/>
      <c r="V69" s="8" t="str">
        <f>IF(U69&lt;&gt; "",LOOKUP(U69,GPPoints!$A$2:$A$27,GPPoints!$B$2:$B$27),"")</f>
        <v/>
      </c>
      <c r="W69" s="114"/>
      <c r="X69" s="8"/>
      <c r="Y69" s="8"/>
      <c r="Z69" s="8" t="str">
        <f>IF(Y69&lt;&gt; "",LOOKUP(Y69,GPPoints!$A$2:$A$27,GPPoints!$B$2:$B$27),"")</f>
        <v/>
      </c>
      <c r="AA69" s="114"/>
      <c r="AB69" s="8"/>
      <c r="AC69" s="8"/>
      <c r="AD69" s="8" t="str">
        <f>IF(AC69&lt;&gt; "",LOOKUP(AC69,GPPoints!$A$2:$A$27,GPPoints!$B$2:$B$27),"")</f>
        <v/>
      </c>
      <c r="AE69" s="114"/>
      <c r="AF69" s="8"/>
      <c r="AG69" s="8"/>
      <c r="AH69" s="8" t="str">
        <f>IF(AG69&lt;&gt; "",LOOKUP(AG69,GPPoints!$A$2:$A$27,GPPoints!$B$2:$B$27),"")</f>
        <v/>
      </c>
      <c r="AI69" s="114"/>
      <c r="AJ69" s="8"/>
      <c r="AK69" s="8"/>
      <c r="AL69" s="8" t="str">
        <f>IF(AK69&lt;&gt; "",LOOKUP(AK69,GPPoints!$A$2:$A$27,GPPoints!$B$2:$B$27),"")</f>
        <v/>
      </c>
      <c r="AM69" s="114"/>
      <c r="AO69" s="5">
        <f t="shared" si="61"/>
        <v>0</v>
      </c>
      <c r="AP69" s="5">
        <v>0</v>
      </c>
      <c r="AQ69" s="5">
        <v>0</v>
      </c>
      <c r="AR69" s="5">
        <f t="shared" si="1"/>
        <v>0</v>
      </c>
      <c r="AS69" s="5">
        <f t="shared" si="47"/>
        <v>0</v>
      </c>
      <c r="AT69" s="5">
        <f t="shared" si="48"/>
        <v>0</v>
      </c>
      <c r="AU69" s="5">
        <f t="shared" si="4"/>
        <v>0</v>
      </c>
      <c r="AV69" s="47">
        <f t="shared" si="49"/>
        <v>0</v>
      </c>
      <c r="AW69" s="47">
        <f t="shared" si="45"/>
        <v>0</v>
      </c>
      <c r="AX69" s="47">
        <f t="shared" si="37"/>
        <v>0</v>
      </c>
      <c r="AY69" s="8">
        <f t="shared" si="50"/>
        <v>0</v>
      </c>
      <c r="AZ69" s="67">
        <f t="shared" si="51"/>
        <v>0</v>
      </c>
      <c r="BA69" s="67"/>
      <c r="BB69" s="8">
        <f t="shared" si="9"/>
        <v>0</v>
      </c>
      <c r="BC69" s="8">
        <f t="shared" si="52"/>
        <v>0</v>
      </c>
      <c r="BD69" s="8">
        <f t="shared" si="53"/>
        <v>0</v>
      </c>
      <c r="BE69" s="8">
        <f t="shared" si="54"/>
        <v>0</v>
      </c>
      <c r="BF69" s="8">
        <f t="shared" si="55"/>
        <v>0</v>
      </c>
      <c r="BG69" s="8"/>
      <c r="BH69" s="8">
        <f t="shared" si="14"/>
        <v>0</v>
      </c>
      <c r="BI69" s="8">
        <f t="shared" si="15"/>
        <v>0</v>
      </c>
      <c r="BJ69" s="8">
        <f t="shared" si="16"/>
        <v>0</v>
      </c>
      <c r="BK69" s="8">
        <f t="shared" si="17"/>
        <v>0</v>
      </c>
      <c r="BL69" s="8">
        <f t="shared" si="18"/>
        <v>0</v>
      </c>
      <c r="BM69" s="8">
        <f t="shared" si="19"/>
        <v>0</v>
      </c>
      <c r="BN69" s="8">
        <f t="shared" si="20"/>
        <v>0</v>
      </c>
      <c r="BO69" s="8">
        <f t="shared" si="21"/>
        <v>0</v>
      </c>
      <c r="BP69" s="8">
        <f t="shared" si="22"/>
        <v>0</v>
      </c>
      <c r="BQ69" s="8"/>
      <c r="BR69" s="8" t="e">
        <f t="shared" si="56"/>
        <v>#NUM!</v>
      </c>
      <c r="BS69" s="8" t="e">
        <f t="shared" si="57"/>
        <v>#NUM!</v>
      </c>
      <c r="BT69" s="8" t="e">
        <f t="shared" si="58"/>
        <v>#NUM!</v>
      </c>
      <c r="BU69" s="8" t="e">
        <f t="shared" si="59"/>
        <v>#NUM!</v>
      </c>
      <c r="BV69" s="8" t="e">
        <f t="shared" si="60"/>
        <v>#NUM!</v>
      </c>
      <c r="BW69" s="8"/>
      <c r="BX69" s="1" t="str">
        <f>F69</f>
        <v/>
      </c>
      <c r="BY69" s="1" t="str">
        <f t="shared" si="29"/>
        <v/>
      </c>
      <c r="BZ69" s="1" t="str">
        <f t="shared" si="30"/>
        <v/>
      </c>
      <c r="CA69" s="1" t="str">
        <f t="shared" si="31"/>
        <v/>
      </c>
      <c r="CB69" s="1" t="str">
        <f t="shared" si="32"/>
        <v/>
      </c>
      <c r="CC69" s="1" t="str">
        <f t="shared" si="33"/>
        <v/>
      </c>
      <c r="CD69" s="1" t="str">
        <f t="shared" si="34"/>
        <v/>
      </c>
      <c r="CE69" s="1" t="str">
        <f t="shared" si="35"/>
        <v/>
      </c>
      <c r="CF69" s="1" t="str">
        <f t="shared" si="36"/>
        <v/>
      </c>
      <c r="DC69" s="203">
        <f>VLOOKUP(A69,'[2]2019'!$A$1:$AV$65536,48,FALSE)</f>
        <v>0</v>
      </c>
      <c r="DD69" s="203">
        <f>VLOOKUP(A69,'[2]2019'!$A$1:$AV$65536,46,FALSE)</f>
        <v>0</v>
      </c>
      <c r="DE69" s="203">
        <f>VLOOKUP(A69,'[2]2019'!$A$1:$AZ$65536,52,FALSE)</f>
        <v>0</v>
      </c>
      <c r="DF69" s="107">
        <f t="shared" si="64"/>
        <v>0</v>
      </c>
      <c r="DG69" s="107">
        <f t="shared" si="65"/>
        <v>0</v>
      </c>
      <c r="DH69" s="107">
        <f t="shared" si="66"/>
        <v>0</v>
      </c>
    </row>
    <row r="70" spans="1:118" ht="18" customHeight="1" x14ac:dyDescent="0.2">
      <c r="A70" s="78" t="str">
        <f t="shared" si="44"/>
        <v>Chris McDaniel</v>
      </c>
      <c r="B70" s="93" t="s">
        <v>647</v>
      </c>
      <c r="C70" s="94" t="s">
        <v>16</v>
      </c>
      <c r="D70" s="8"/>
      <c r="E70" s="8"/>
      <c r="F70" s="8" t="str">
        <f>IF(E70&lt;&gt; "",LOOKUP(E70,GPPoints!$A$2:$A$27,GPPoints!$B$2:$B$27),"")</f>
        <v/>
      </c>
      <c r="G70" s="114"/>
      <c r="H70" s="8"/>
      <c r="I70" s="8"/>
      <c r="J70" s="8" t="str">
        <f>IF(I70&lt;&gt; "",LOOKUP(I70,GPPoints!$A$2:$A$27,GPPoints!$B$2:$B$27),"")</f>
        <v/>
      </c>
      <c r="K70" s="114"/>
      <c r="L70" s="8"/>
      <c r="M70" s="8"/>
      <c r="N70" s="8" t="str">
        <f>IF(M70&lt;&gt; "",LOOKUP(M70,GPPoints!$A$2:$A$27,GPPoints!$B$2:$B$27),"")</f>
        <v/>
      </c>
      <c r="O70" s="114"/>
      <c r="P70" s="8"/>
      <c r="Q70" s="8"/>
      <c r="R70" s="8" t="str">
        <f>IF(Q70&lt;&gt; "",LOOKUP(Q70,GPPoints!$A$2:$A$27,GPPoints!$B$2:$B$27),"")</f>
        <v/>
      </c>
      <c r="S70" s="114"/>
      <c r="T70" s="8"/>
      <c r="U70" s="8"/>
      <c r="V70" s="8" t="str">
        <f>IF(U70&lt;&gt; "",LOOKUP(U70,GPPoints!$A$2:$A$27,GPPoints!$B$2:$B$27),"")</f>
        <v/>
      </c>
      <c r="W70" s="114"/>
      <c r="X70" s="8"/>
      <c r="Y70" s="8"/>
      <c r="Z70" s="8" t="str">
        <f>IF(Y70&lt;&gt; "",LOOKUP(Y70,GPPoints!$A$2:$A$27,GPPoints!$B$2:$B$27),"")</f>
        <v/>
      </c>
      <c r="AA70" s="114"/>
      <c r="AB70" s="8"/>
      <c r="AC70" s="8"/>
      <c r="AD70" s="8" t="str">
        <f>IF(AC70&lt;&gt; "",LOOKUP(AC70,GPPoints!$A$2:$A$27,GPPoints!$B$2:$B$27),"")</f>
        <v/>
      </c>
      <c r="AE70" s="114"/>
      <c r="AF70" s="8"/>
      <c r="AG70" s="8"/>
      <c r="AH70" s="8" t="str">
        <f>IF(AG70&lt;&gt; "",LOOKUP(AG70,GPPoints!$A$2:$A$27,GPPoints!$B$2:$B$27),"")</f>
        <v/>
      </c>
      <c r="AI70" s="114"/>
      <c r="AJ70" s="8"/>
      <c r="AK70" s="8"/>
      <c r="AL70" s="8" t="str">
        <f>IF(AK70&lt;&gt; "",LOOKUP(AK70,GPPoints!$A$2:$A$27,GPPoints!$B$2:$B$27),"")</f>
        <v/>
      </c>
      <c r="AM70" s="114"/>
      <c r="AO70" s="5">
        <f t="shared" si="61"/>
        <v>0</v>
      </c>
      <c r="AP70" s="5">
        <v>0</v>
      </c>
      <c r="AQ70" s="5">
        <v>0</v>
      </c>
      <c r="AR70" s="5">
        <f t="shared" si="1"/>
        <v>0</v>
      </c>
      <c r="AS70" s="5">
        <f t="shared" si="47"/>
        <v>0</v>
      </c>
      <c r="AT70" s="5">
        <f t="shared" si="48"/>
        <v>0</v>
      </c>
      <c r="AU70" s="5">
        <f t="shared" si="4"/>
        <v>0</v>
      </c>
      <c r="AV70" s="47">
        <f t="shared" si="49"/>
        <v>0</v>
      </c>
      <c r="AW70" s="47">
        <f t="shared" ref="AW70:AW75" si="70">IF($AR70&gt;2,$AU70/$AR70,0)</f>
        <v>0</v>
      </c>
      <c r="AX70" s="47">
        <f t="shared" si="37"/>
        <v>0</v>
      </c>
      <c r="AY70" s="8">
        <f t="shared" si="50"/>
        <v>0</v>
      </c>
      <c r="AZ70" s="67">
        <f t="shared" si="51"/>
        <v>0</v>
      </c>
      <c r="BA70" s="67"/>
      <c r="BB70" s="8">
        <f t="shared" si="9"/>
        <v>0</v>
      </c>
      <c r="BC70" s="8">
        <f t="shared" si="52"/>
        <v>0</v>
      </c>
      <c r="BD70" s="8">
        <f t="shared" si="53"/>
        <v>0</v>
      </c>
      <c r="BE70" s="8">
        <f t="shared" si="54"/>
        <v>0</v>
      </c>
      <c r="BF70" s="8">
        <f t="shared" si="55"/>
        <v>0</v>
      </c>
      <c r="BG70" s="8"/>
      <c r="BH70" s="8">
        <f t="shared" si="14"/>
        <v>0</v>
      </c>
      <c r="BI70" s="8">
        <f t="shared" si="15"/>
        <v>0</v>
      </c>
      <c r="BJ70" s="8">
        <f t="shared" si="16"/>
        <v>0</v>
      </c>
      <c r="BK70" s="8">
        <f t="shared" si="17"/>
        <v>0</v>
      </c>
      <c r="BL70" s="8">
        <f t="shared" si="18"/>
        <v>0</v>
      </c>
      <c r="BM70" s="8">
        <f t="shared" si="19"/>
        <v>0</v>
      </c>
      <c r="BN70" s="8">
        <f t="shared" si="20"/>
        <v>0</v>
      </c>
      <c r="BO70" s="8">
        <f t="shared" si="21"/>
        <v>0</v>
      </c>
      <c r="BP70" s="8">
        <f t="shared" si="22"/>
        <v>0</v>
      </c>
      <c r="BQ70" s="8"/>
      <c r="BR70" s="8" t="e">
        <f t="shared" si="56"/>
        <v>#NUM!</v>
      </c>
      <c r="BS70" s="8" t="e">
        <f t="shared" si="57"/>
        <v>#NUM!</v>
      </c>
      <c r="BT70" s="8" t="e">
        <f t="shared" si="58"/>
        <v>#NUM!</v>
      </c>
      <c r="BU70" s="8" t="e">
        <f t="shared" si="59"/>
        <v>#NUM!</v>
      </c>
      <c r="BV70" s="8" t="e">
        <f t="shared" si="60"/>
        <v>#NUM!</v>
      </c>
      <c r="BW70" s="8"/>
      <c r="BX70" s="1" t="str">
        <f t="shared" si="28"/>
        <v/>
      </c>
      <c r="BY70" s="1" t="str">
        <f t="shared" si="29"/>
        <v/>
      </c>
      <c r="BZ70" s="1" t="str">
        <f t="shared" si="30"/>
        <v/>
      </c>
      <c r="CA70" s="1" t="str">
        <f t="shared" si="31"/>
        <v/>
      </c>
      <c r="CB70" s="1" t="str">
        <f t="shared" si="32"/>
        <v/>
      </c>
      <c r="CC70" s="1" t="str">
        <f t="shared" si="33"/>
        <v/>
      </c>
      <c r="CD70" s="1" t="str">
        <f t="shared" si="34"/>
        <v/>
      </c>
      <c r="CE70" s="1" t="str">
        <f t="shared" si="35"/>
        <v/>
      </c>
      <c r="CF70" s="1" t="str">
        <f t="shared" si="36"/>
        <v/>
      </c>
      <c r="DC70" s="203">
        <f>VLOOKUP(A70,'[2]2019'!$A$1:$AV$65536,48,FALSE)</f>
        <v>0</v>
      </c>
      <c r="DD70" s="203">
        <f>VLOOKUP(A70,'[2]2019'!$A$1:$AV$65536,46,FALSE)</f>
        <v>0</v>
      </c>
      <c r="DE70" s="203">
        <f>VLOOKUP(A70,'[2]2019'!$A$1:$AZ$65536,52,FALSE)</f>
        <v>0</v>
      </c>
      <c r="DF70" s="107">
        <f t="shared" si="64"/>
        <v>0</v>
      </c>
      <c r="DG70" s="107">
        <f t="shared" si="65"/>
        <v>0</v>
      </c>
      <c r="DH70" s="107">
        <f t="shared" si="66"/>
        <v>0</v>
      </c>
    </row>
    <row r="71" spans="1:118" ht="18" customHeight="1" x14ac:dyDescent="0.2">
      <c r="A71" s="78" t="str">
        <f t="shared" si="44"/>
        <v>Kevin McNerney</v>
      </c>
      <c r="B71" s="93" t="s">
        <v>720</v>
      </c>
      <c r="C71" s="94" t="s">
        <v>721</v>
      </c>
      <c r="D71" s="8"/>
      <c r="E71" s="8"/>
      <c r="F71" s="8" t="str">
        <f>IF(E71&lt;&gt; "",LOOKUP(E71,GPPoints!$A$2:$A$27,GPPoints!$B$2:$B$27),"")</f>
        <v/>
      </c>
      <c r="G71" s="114"/>
      <c r="H71" s="8"/>
      <c r="I71" s="8"/>
      <c r="J71" s="8" t="str">
        <f>IF(I71&lt;&gt; "",LOOKUP(I71,GPPoints!$A$2:$A$27,GPPoints!$B$2:$B$27),"")</f>
        <v/>
      </c>
      <c r="K71" s="114"/>
      <c r="L71" s="8"/>
      <c r="M71" s="8"/>
      <c r="N71" s="8" t="str">
        <f>IF(M71&lt;&gt; "",LOOKUP(M71,GPPoints!$A$2:$A$27,GPPoints!$B$2:$B$27),"")</f>
        <v/>
      </c>
      <c r="O71" s="114"/>
      <c r="P71" s="8"/>
      <c r="Q71" s="8"/>
      <c r="R71" s="8" t="str">
        <f>IF(Q71&lt;&gt; "",LOOKUP(Q71,GPPoints!$A$2:$A$27,GPPoints!$B$2:$B$27),"")</f>
        <v/>
      </c>
      <c r="S71" s="114"/>
      <c r="T71" s="8"/>
      <c r="U71" s="8"/>
      <c r="V71" s="8" t="str">
        <f>IF(U71&lt;&gt; "",LOOKUP(U71,GPPoints!$A$2:$A$27,GPPoints!$B$2:$B$27),"")</f>
        <v/>
      </c>
      <c r="W71" s="114"/>
      <c r="X71" s="8"/>
      <c r="Y71" s="8"/>
      <c r="Z71" s="8" t="str">
        <f>IF(Y71&lt;&gt; "",LOOKUP(Y71,GPPoints!$A$2:$A$27,GPPoints!$B$2:$B$27),"")</f>
        <v/>
      </c>
      <c r="AA71" s="114"/>
      <c r="AB71" s="8"/>
      <c r="AC71" s="8"/>
      <c r="AD71" s="8" t="str">
        <f>IF(AC71&lt;&gt; "",LOOKUP(AC71,GPPoints!$A$2:$A$27,GPPoints!$B$2:$B$27),"")</f>
        <v/>
      </c>
      <c r="AE71" s="114"/>
      <c r="AF71" s="8"/>
      <c r="AG71" s="8"/>
      <c r="AH71" s="8" t="str">
        <f>IF(AG71&lt;&gt; "",LOOKUP(AG71,GPPoints!$A$2:$A$27,GPPoints!$B$2:$B$27),"")</f>
        <v/>
      </c>
      <c r="AI71" s="114"/>
      <c r="AJ71" s="8"/>
      <c r="AK71" s="8"/>
      <c r="AL71" s="8" t="str">
        <f>IF(AK71&lt;&gt; "",LOOKUP(AK71,GPPoints!$A$2:$A$27,GPPoints!$B$2:$B$27),"")</f>
        <v/>
      </c>
      <c r="AM71" s="114"/>
      <c r="AO71" s="5">
        <f t="shared" si="61"/>
        <v>0</v>
      </c>
      <c r="AP71" s="5">
        <v>0</v>
      </c>
      <c r="AQ71" s="5">
        <v>0</v>
      </c>
      <c r="AR71" s="5">
        <f t="shared" si="1"/>
        <v>0</v>
      </c>
      <c r="AS71" s="5">
        <f t="shared" si="47"/>
        <v>0</v>
      </c>
      <c r="AT71" s="5">
        <f t="shared" si="48"/>
        <v>0</v>
      </c>
      <c r="AU71" s="5">
        <f t="shared" si="4"/>
        <v>0</v>
      </c>
      <c r="AV71" s="47">
        <f t="shared" si="49"/>
        <v>0</v>
      </c>
      <c r="AW71" s="47">
        <f t="shared" si="70"/>
        <v>0</v>
      </c>
      <c r="AX71" s="47">
        <f t="shared" si="37"/>
        <v>0</v>
      </c>
      <c r="AY71" s="8">
        <f t="shared" si="50"/>
        <v>0</v>
      </c>
      <c r="AZ71" s="67">
        <f t="shared" si="51"/>
        <v>0</v>
      </c>
      <c r="BA71" s="67"/>
      <c r="BB71" s="8">
        <f t="shared" si="9"/>
        <v>0</v>
      </c>
      <c r="BC71" s="8">
        <f t="shared" si="52"/>
        <v>0</v>
      </c>
      <c r="BD71" s="8">
        <f t="shared" si="53"/>
        <v>0</v>
      </c>
      <c r="BE71" s="8">
        <f t="shared" si="54"/>
        <v>0</v>
      </c>
      <c r="BF71" s="8">
        <f t="shared" si="55"/>
        <v>0</v>
      </c>
      <c r="BG71" s="8"/>
      <c r="BH71" s="8">
        <f t="shared" si="14"/>
        <v>0</v>
      </c>
      <c r="BI71" s="8">
        <f t="shared" si="15"/>
        <v>0</v>
      </c>
      <c r="BJ71" s="8">
        <f t="shared" si="16"/>
        <v>0</v>
      </c>
      <c r="BK71" s="8">
        <f t="shared" si="17"/>
        <v>0</v>
      </c>
      <c r="BL71" s="8">
        <f t="shared" si="18"/>
        <v>0</v>
      </c>
      <c r="BM71" s="8">
        <f t="shared" si="19"/>
        <v>0</v>
      </c>
      <c r="BN71" s="8">
        <f t="shared" si="20"/>
        <v>0</v>
      </c>
      <c r="BO71" s="8">
        <f t="shared" si="21"/>
        <v>0</v>
      </c>
      <c r="BP71" s="8">
        <f t="shared" si="22"/>
        <v>0</v>
      </c>
      <c r="BQ71" s="8"/>
      <c r="BR71" s="8" t="e">
        <f t="shared" si="56"/>
        <v>#NUM!</v>
      </c>
      <c r="BS71" s="8" t="e">
        <f t="shared" si="57"/>
        <v>#NUM!</v>
      </c>
      <c r="BT71" s="8" t="e">
        <f t="shared" si="58"/>
        <v>#NUM!</v>
      </c>
      <c r="BU71" s="8" t="e">
        <f t="shared" si="59"/>
        <v>#NUM!</v>
      </c>
      <c r="BV71" s="8" t="e">
        <f t="shared" si="60"/>
        <v>#NUM!</v>
      </c>
      <c r="BW71" s="8"/>
      <c r="BX71" s="1" t="str">
        <f t="shared" si="28"/>
        <v/>
      </c>
      <c r="BY71" s="1" t="str">
        <f t="shared" si="29"/>
        <v/>
      </c>
      <c r="BZ71" s="1" t="str">
        <f t="shared" si="30"/>
        <v/>
      </c>
      <c r="CA71" s="1" t="str">
        <f t="shared" si="31"/>
        <v/>
      </c>
      <c r="CB71" s="1" t="str">
        <f t="shared" si="32"/>
        <v/>
      </c>
      <c r="CC71" s="1" t="str">
        <f>Z71</f>
        <v/>
      </c>
      <c r="CD71" s="1" t="str">
        <f t="shared" si="34"/>
        <v/>
      </c>
      <c r="CE71" s="1" t="str">
        <f t="shared" si="35"/>
        <v/>
      </c>
      <c r="CF71" s="1" t="str">
        <f>AL71</f>
        <v/>
      </c>
      <c r="DC71" s="203">
        <f>VLOOKUP(A71,'[2]2019'!$A$1:$AV$65536,48,FALSE)</f>
        <v>0</v>
      </c>
      <c r="DD71" s="203">
        <f>VLOOKUP(A71,'[2]2019'!$A$1:$AV$65536,46,FALSE)</f>
        <v>0</v>
      </c>
      <c r="DE71" s="203">
        <f>VLOOKUP(A71,'[2]2019'!$A$1:$AZ$65536,52,FALSE)</f>
        <v>0</v>
      </c>
      <c r="DF71" s="107">
        <f t="shared" si="64"/>
        <v>0</v>
      </c>
      <c r="DG71" s="107">
        <f t="shared" si="65"/>
        <v>0</v>
      </c>
      <c r="DH71" s="107">
        <f t="shared" si="66"/>
        <v>0</v>
      </c>
    </row>
    <row r="72" spans="1:118" ht="18" customHeight="1" x14ac:dyDescent="0.2">
      <c r="A72" s="78" t="str">
        <f t="shared" si="44"/>
        <v>Abraham Meles</v>
      </c>
      <c r="B72" s="93" t="s">
        <v>926</v>
      </c>
      <c r="C72" s="94" t="s">
        <v>927</v>
      </c>
      <c r="D72" s="8"/>
      <c r="E72" s="8"/>
      <c r="F72" s="8" t="str">
        <f>IF(E72&lt;&gt; "",LOOKUP(E72,GPPoints!$A$2:$A$27,GPPoints!$B$2:$B$27),"")</f>
        <v/>
      </c>
      <c r="G72" s="114"/>
      <c r="H72" s="8"/>
      <c r="I72" s="8"/>
      <c r="J72" s="8" t="str">
        <f>IF(I72&lt;&gt; "",LOOKUP(I72,GPPoints!$A$2:$A$27,GPPoints!$B$2:$B$27),"")</f>
        <v/>
      </c>
      <c r="K72" s="114"/>
      <c r="L72" s="8"/>
      <c r="M72" s="8"/>
      <c r="N72" s="8" t="str">
        <f>IF(M72&lt;&gt; "",LOOKUP(M72,GPPoints!$A$2:$A$27,GPPoints!$B$2:$B$27),"")</f>
        <v/>
      </c>
      <c r="O72" s="114"/>
      <c r="P72" s="8"/>
      <c r="Q72" s="8"/>
      <c r="R72" s="8" t="str">
        <f>IF(Q72&lt;&gt; "",LOOKUP(Q72,GPPoints!$A$2:$A$27,GPPoints!$B$2:$B$27),"")</f>
        <v/>
      </c>
      <c r="S72" s="114"/>
      <c r="T72" s="8"/>
      <c r="U72" s="8"/>
      <c r="V72" s="8" t="str">
        <f>IF(U72&lt;&gt; "",LOOKUP(U72,GPPoints!$A$2:$A$27,GPPoints!$B$2:$B$27),"")</f>
        <v/>
      </c>
      <c r="W72" s="114"/>
      <c r="X72" s="8"/>
      <c r="Y72" s="8"/>
      <c r="Z72" s="8" t="str">
        <f>IF(Y72&lt;&gt; "",LOOKUP(Y72,GPPoints!$A$2:$A$27,GPPoints!$B$2:$B$27),"")</f>
        <v/>
      </c>
      <c r="AA72" s="114"/>
      <c r="AB72" s="8"/>
      <c r="AC72" s="8"/>
      <c r="AD72" s="8" t="str">
        <f>IF(AC72&lt;&gt; "",LOOKUP(AC72,GPPoints!$A$2:$A$27,GPPoints!$B$2:$B$27),"")</f>
        <v/>
      </c>
      <c r="AE72" s="114"/>
      <c r="AF72" s="8"/>
      <c r="AG72" s="8"/>
      <c r="AH72" s="8" t="str">
        <f>IF(AG72&lt;&gt; "",LOOKUP(AG72,GPPoints!$A$2:$A$27,GPPoints!$B$2:$B$27),"")</f>
        <v/>
      </c>
      <c r="AI72" s="114"/>
      <c r="AJ72" s="8"/>
      <c r="AK72" s="8"/>
      <c r="AL72" s="8" t="str">
        <f>IF(AK72&lt;&gt; "",LOOKUP(AK72,GPPoints!$A$2:$A$27,GPPoints!$B$2:$B$27),"")</f>
        <v/>
      </c>
      <c r="AM72" s="114"/>
      <c r="AO72" s="5">
        <f>+G72+K72+O72+S72+W72+AA72+AE72+AI72+AM72</f>
        <v>0</v>
      </c>
      <c r="AP72" s="5">
        <v>0</v>
      </c>
      <c r="AQ72" s="5">
        <v>0</v>
      </c>
      <c r="AR72" s="5">
        <f>COUNT(D72,H72,L72,P72,T72,X72,AB72,AF72,AJ72)</f>
        <v>0</v>
      </c>
      <c r="AS72" s="5">
        <f t="shared" si="47"/>
        <v>0</v>
      </c>
      <c r="AT72" s="5">
        <f t="shared" si="48"/>
        <v>0</v>
      </c>
      <c r="AU72" s="5">
        <f>SUM(D72,H72,L72,P72,T72,X72,AB72,AF72,AJ72)</f>
        <v>0</v>
      </c>
      <c r="AV72" s="47">
        <f t="shared" si="49"/>
        <v>0</v>
      </c>
      <c r="AW72" s="47">
        <f t="shared" si="70"/>
        <v>0</v>
      </c>
      <c r="AX72" s="47">
        <f t="shared" si="37"/>
        <v>0</v>
      </c>
      <c r="AY72" s="8">
        <f t="shared" si="50"/>
        <v>0</v>
      </c>
      <c r="AZ72" s="67">
        <f t="shared" si="51"/>
        <v>0</v>
      </c>
      <c r="BA72" s="67"/>
      <c r="BB72" s="8">
        <f t="shared" si="9"/>
        <v>0</v>
      </c>
      <c r="BC72" s="8">
        <f t="shared" si="52"/>
        <v>0</v>
      </c>
      <c r="BD72" s="8">
        <f t="shared" si="53"/>
        <v>0</v>
      </c>
      <c r="BE72" s="8">
        <f t="shared" si="54"/>
        <v>0</v>
      </c>
      <c r="BF72" s="8">
        <f t="shared" si="55"/>
        <v>0</v>
      </c>
      <c r="BG72" s="8"/>
      <c r="BH72" s="8">
        <f>D72</f>
        <v>0</v>
      </c>
      <c r="BI72" s="8">
        <f>H72</f>
        <v>0</v>
      </c>
      <c r="BJ72" s="8">
        <f>L72</f>
        <v>0</v>
      </c>
      <c r="BK72" s="8">
        <f>P72</f>
        <v>0</v>
      </c>
      <c r="BL72" s="8">
        <f>T72</f>
        <v>0</v>
      </c>
      <c r="BM72" s="8">
        <f>X72</f>
        <v>0</v>
      </c>
      <c r="BN72" s="8">
        <f>AB72</f>
        <v>0</v>
      </c>
      <c r="BO72" s="8">
        <f>AF72</f>
        <v>0</v>
      </c>
      <c r="BP72" s="8">
        <f>AJ72</f>
        <v>0</v>
      </c>
      <c r="BQ72" s="8"/>
      <c r="BR72" s="8" t="e">
        <f t="shared" si="56"/>
        <v>#NUM!</v>
      </c>
      <c r="BS72" s="8" t="e">
        <f t="shared" si="57"/>
        <v>#NUM!</v>
      </c>
      <c r="BT72" s="8" t="e">
        <f t="shared" si="58"/>
        <v>#NUM!</v>
      </c>
      <c r="BU72" s="8" t="e">
        <f t="shared" si="59"/>
        <v>#NUM!</v>
      </c>
      <c r="BV72" s="8" t="e">
        <f t="shared" si="60"/>
        <v>#NUM!</v>
      </c>
      <c r="BW72" s="8"/>
      <c r="BX72" s="1" t="str">
        <f>F72</f>
        <v/>
      </c>
      <c r="BY72" s="1" t="str">
        <f>J72</f>
        <v/>
      </c>
      <c r="BZ72" s="1" t="str">
        <f>N72</f>
        <v/>
      </c>
      <c r="CA72" s="1" t="str">
        <f>R72</f>
        <v/>
      </c>
      <c r="CB72" s="1" t="str">
        <f>V72</f>
        <v/>
      </c>
      <c r="CC72" s="1" t="str">
        <f>Z72</f>
        <v/>
      </c>
      <c r="CD72" s="1" t="str">
        <f>AD72</f>
        <v/>
      </c>
      <c r="CE72" s="1" t="str">
        <f>AH72</f>
        <v/>
      </c>
      <c r="CF72" s="1" t="str">
        <f>AL72</f>
        <v/>
      </c>
      <c r="DC72" s="203"/>
      <c r="DD72" s="203"/>
      <c r="DE72" s="203"/>
      <c r="DF72" s="107">
        <f t="shared" ref="DF72:DH73" si="71">+AX72-DC72</f>
        <v>0</v>
      </c>
      <c r="DG72" s="107">
        <f t="shared" si="65"/>
        <v>0</v>
      </c>
      <c r="DH72" s="107">
        <f t="shared" si="66"/>
        <v>0</v>
      </c>
    </row>
    <row r="73" spans="1:118" ht="18" customHeight="1" x14ac:dyDescent="0.2">
      <c r="A73" s="78" t="str">
        <f t="shared" si="44"/>
        <v>Williebaldo Merida</v>
      </c>
      <c r="B73" s="93" t="s">
        <v>877</v>
      </c>
      <c r="C73" s="94" t="s">
        <v>876</v>
      </c>
      <c r="D73" s="8">
        <v>31</v>
      </c>
      <c r="E73" s="8">
        <v>11</v>
      </c>
      <c r="F73" s="8">
        <f>IF(E73&lt;&gt; "",LOOKUP(E73,GPPoints!$A$2:$A$27,GPPoints!$B$2:$B$27),"")</f>
        <v>5</v>
      </c>
      <c r="G73" s="114">
        <v>3</v>
      </c>
      <c r="H73" s="8">
        <v>27</v>
      </c>
      <c r="I73" s="8"/>
      <c r="J73" s="8" t="str">
        <f>IF(I73&lt;&gt; "",LOOKUP(I73,GPPoints!$A$2:$A$27,GPPoints!$B$2:$B$27),"")</f>
        <v/>
      </c>
      <c r="K73" s="114">
        <v>2</v>
      </c>
      <c r="L73" s="8">
        <v>29</v>
      </c>
      <c r="M73" s="8">
        <v>12</v>
      </c>
      <c r="N73" s="8">
        <f>IF(M73&lt;&gt; "",LOOKUP(M73,GPPoints!$A$2:$A$27,GPPoints!$B$2:$B$27),"")</f>
        <v>4</v>
      </c>
      <c r="O73" s="114">
        <v>1</v>
      </c>
      <c r="P73" s="8"/>
      <c r="Q73" s="8"/>
      <c r="R73" s="8" t="str">
        <f>IF(Q73&lt;&gt; "",LOOKUP(Q73,GPPoints!$A$2:$A$27,GPPoints!$B$2:$B$27),"")</f>
        <v/>
      </c>
      <c r="S73" s="114"/>
      <c r="T73" s="8"/>
      <c r="U73" s="8"/>
      <c r="V73" s="8" t="str">
        <f>IF(U73&lt;&gt; "",LOOKUP(U73,GPPoints!$A$2:$A$27,GPPoints!$B$2:$B$27),"")</f>
        <v/>
      </c>
      <c r="W73" s="114"/>
      <c r="X73" s="8"/>
      <c r="Y73" s="8"/>
      <c r="Z73" s="8" t="str">
        <f>IF(Y73&lt;&gt; "",LOOKUP(Y73,GPPoints!$A$2:$A$27,GPPoints!$B$2:$B$27),"")</f>
        <v/>
      </c>
      <c r="AA73" s="114"/>
      <c r="AB73" s="8"/>
      <c r="AC73" s="8"/>
      <c r="AD73" s="8" t="str">
        <f>IF(AC73&lt;&gt; "",LOOKUP(AC73,GPPoints!$A$2:$A$27,GPPoints!$B$2:$B$27),"")</f>
        <v/>
      </c>
      <c r="AE73" s="114"/>
      <c r="AF73" s="8"/>
      <c r="AG73" s="8"/>
      <c r="AH73" s="8" t="str">
        <f>IF(AG73&lt;&gt; "",LOOKUP(AG73,GPPoints!$A$2:$A$27,GPPoints!$B$2:$B$27),"")</f>
        <v/>
      </c>
      <c r="AI73" s="114"/>
      <c r="AJ73" s="8"/>
      <c r="AK73" s="8"/>
      <c r="AL73" s="8" t="str">
        <f>IF(AK73&lt;&gt; "",LOOKUP(AK73,GPPoints!$A$2:$A$27,GPPoints!$B$2:$B$27),"")</f>
        <v/>
      </c>
      <c r="AM73" s="114"/>
      <c r="AO73" s="5">
        <f>+G73+K73+O73+S73+W73+AA73+AE73+AI73+AM73</f>
        <v>6</v>
      </c>
      <c r="AP73" s="5">
        <v>1</v>
      </c>
      <c r="AQ73" s="5">
        <v>0</v>
      </c>
      <c r="AR73" s="5">
        <f>COUNT(D73,H73,L73,P73,T73,X73,AB73,AF73,AJ73)</f>
        <v>3</v>
      </c>
      <c r="AS73" s="5">
        <f t="shared" si="47"/>
        <v>9</v>
      </c>
      <c r="AT73" s="5">
        <f t="shared" si="48"/>
        <v>9</v>
      </c>
      <c r="AU73" s="5">
        <f>SUM(D73,H73,L73,P73,T73,X73,AB73,AF73,AJ73)</f>
        <v>87</v>
      </c>
      <c r="AV73" s="47">
        <f t="shared" si="49"/>
        <v>29</v>
      </c>
      <c r="AW73" s="47">
        <f t="shared" si="70"/>
        <v>29</v>
      </c>
      <c r="AX73" s="47">
        <f>IF($AR73&gt;4,$AU73/$AR73,0)</f>
        <v>0</v>
      </c>
      <c r="AY73" s="8">
        <f t="shared" si="50"/>
        <v>87</v>
      </c>
      <c r="AZ73" s="67">
        <f t="shared" si="51"/>
        <v>0</v>
      </c>
      <c r="BA73" s="67"/>
      <c r="BB73" s="8">
        <f>LARGE($BH73:$BP73,1)</f>
        <v>31</v>
      </c>
      <c r="BC73" s="8">
        <f t="shared" si="52"/>
        <v>29</v>
      </c>
      <c r="BD73" s="8">
        <f t="shared" si="53"/>
        <v>27</v>
      </c>
      <c r="BE73" s="8">
        <f t="shared" si="54"/>
        <v>0</v>
      </c>
      <c r="BF73" s="8">
        <f t="shared" si="55"/>
        <v>0</v>
      </c>
      <c r="BG73" s="8"/>
      <c r="BH73" s="8">
        <f>D73</f>
        <v>31</v>
      </c>
      <c r="BI73" s="8">
        <f>H73</f>
        <v>27</v>
      </c>
      <c r="BJ73" s="8">
        <f>L73</f>
        <v>29</v>
      </c>
      <c r="BK73" s="8">
        <f>P73</f>
        <v>0</v>
      </c>
      <c r="BL73" s="8">
        <f>T73</f>
        <v>0</v>
      </c>
      <c r="BM73" s="8">
        <f>X73</f>
        <v>0</v>
      </c>
      <c r="BN73" s="8">
        <f>AB73</f>
        <v>0</v>
      </c>
      <c r="BO73" s="8">
        <f>AF73</f>
        <v>0</v>
      </c>
      <c r="BP73" s="8">
        <f>AJ73</f>
        <v>0</v>
      </c>
      <c r="BQ73" s="8"/>
      <c r="BR73" s="8">
        <f t="shared" si="56"/>
        <v>5</v>
      </c>
      <c r="BS73" s="8">
        <f t="shared" si="57"/>
        <v>4</v>
      </c>
      <c r="BT73" s="8" t="e">
        <f t="shared" si="58"/>
        <v>#NUM!</v>
      </c>
      <c r="BU73" s="8" t="e">
        <f t="shared" si="59"/>
        <v>#NUM!</v>
      </c>
      <c r="BV73" s="8" t="e">
        <f t="shared" si="60"/>
        <v>#NUM!</v>
      </c>
      <c r="BW73" s="8"/>
      <c r="BX73" s="1">
        <f>F73</f>
        <v>5</v>
      </c>
      <c r="BY73" s="1" t="str">
        <f>J73</f>
        <v/>
      </c>
      <c r="BZ73" s="1">
        <f>N73</f>
        <v>4</v>
      </c>
      <c r="CA73" s="1" t="str">
        <f>R73</f>
        <v/>
      </c>
      <c r="CB73" s="1" t="str">
        <f>V73</f>
        <v/>
      </c>
      <c r="CC73" s="1" t="str">
        <f>Z73</f>
        <v/>
      </c>
      <c r="CD73" s="1" t="str">
        <f>AD73</f>
        <v/>
      </c>
      <c r="CE73" s="1" t="str">
        <f>AH73</f>
        <v/>
      </c>
      <c r="CF73" s="1" t="str">
        <f>AL73</f>
        <v/>
      </c>
      <c r="DC73" s="203">
        <f>VLOOKUP(A73,'[2]2019'!$A$1:$AV$65536,48,FALSE)</f>
        <v>33.875</v>
      </c>
      <c r="DD73" s="203">
        <f>VLOOKUP(A73,'[2]2019'!$A$1:$AZ$65536,51,FALSE)</f>
        <v>182</v>
      </c>
      <c r="DE73" s="203">
        <f>VLOOKUP(A73,'[2]2019'!$A$1:$AZ$65536,52,FALSE)</f>
        <v>9</v>
      </c>
      <c r="DF73" s="316">
        <f t="shared" si="71"/>
        <v>-33.875</v>
      </c>
      <c r="DG73" s="316">
        <f t="shared" ref="DG73:DG80" si="72">+AY73-DD73</f>
        <v>-95</v>
      </c>
      <c r="DH73" s="316">
        <f t="shared" si="71"/>
        <v>-9</v>
      </c>
      <c r="DL73" s="206">
        <f>+DF73/DC73</f>
        <v>-1</v>
      </c>
      <c r="DM73" s="206">
        <f>+DG73/DD73</f>
        <v>-0.52197802197802201</v>
      </c>
      <c r="DN73" s="206">
        <f>+DH73/DE73</f>
        <v>-1</v>
      </c>
    </row>
    <row r="74" spans="1:118" ht="18" customHeight="1" x14ac:dyDescent="0.2">
      <c r="A74" s="78" t="str">
        <f t="shared" si="44"/>
        <v>Ryan Mextorf</v>
      </c>
      <c r="B74" s="93" t="s">
        <v>783</v>
      </c>
      <c r="C74" s="94" t="s">
        <v>784</v>
      </c>
      <c r="D74" s="8"/>
      <c r="E74" s="8"/>
      <c r="F74" s="8" t="str">
        <f>IF(E74&lt;&gt; "",LOOKUP(E74,GPPoints!$A$2:$A$27,GPPoints!$B$2:$B$27),"")</f>
        <v/>
      </c>
      <c r="G74" s="114"/>
      <c r="H74" s="8"/>
      <c r="I74" s="8"/>
      <c r="J74" s="8" t="str">
        <f>IF(I74&lt;&gt; "",LOOKUP(I74,GPPoints!$A$2:$A$27,GPPoints!$B$2:$B$27),"")</f>
        <v/>
      </c>
      <c r="K74" s="114"/>
      <c r="L74" s="8"/>
      <c r="M74" s="8"/>
      <c r="N74" s="8" t="str">
        <f>IF(M74&lt;&gt; "",LOOKUP(M74,GPPoints!$A$2:$A$27,GPPoints!$B$2:$B$27),"")</f>
        <v/>
      </c>
      <c r="O74" s="114"/>
      <c r="P74" s="8"/>
      <c r="Q74" s="8"/>
      <c r="R74" s="8" t="str">
        <f>IF(Q74&lt;&gt; "",LOOKUP(Q74,GPPoints!$A$2:$A$27,GPPoints!$B$2:$B$27),"")</f>
        <v/>
      </c>
      <c r="S74" s="114"/>
      <c r="T74" s="8"/>
      <c r="U74" s="8"/>
      <c r="V74" s="8" t="str">
        <f>IF(U74&lt;&gt; "",LOOKUP(U74,GPPoints!$A$2:$A$27,GPPoints!$B$2:$B$27),"")</f>
        <v/>
      </c>
      <c r="W74" s="114"/>
      <c r="X74" s="8"/>
      <c r="Y74" s="8"/>
      <c r="Z74" s="8" t="str">
        <f>IF(Y74&lt;&gt; "",LOOKUP(Y74,GPPoints!$A$2:$A$27,GPPoints!$B$2:$B$27),"")</f>
        <v/>
      </c>
      <c r="AA74" s="114"/>
      <c r="AB74" s="8"/>
      <c r="AC74" s="8"/>
      <c r="AD74" s="8" t="str">
        <f>IF(AC74&lt;&gt; "",LOOKUP(AC74,GPPoints!$A$2:$A$27,GPPoints!$B$2:$B$27),"")</f>
        <v/>
      </c>
      <c r="AE74" s="114"/>
      <c r="AF74" s="8"/>
      <c r="AG74" s="8"/>
      <c r="AH74" s="8" t="str">
        <f>IF(AG74&lt;&gt; "",LOOKUP(AG74,GPPoints!$A$2:$A$27,GPPoints!$B$2:$B$27),"")</f>
        <v/>
      </c>
      <c r="AI74" s="114"/>
      <c r="AJ74" s="8"/>
      <c r="AK74" s="8"/>
      <c r="AL74" s="8" t="str">
        <f>IF(AK74&lt;&gt; "",LOOKUP(AK74,GPPoints!$A$2:$A$27,GPPoints!$B$2:$B$27),"")</f>
        <v/>
      </c>
      <c r="AM74" s="114"/>
      <c r="AO74" s="5">
        <f>+G74+K74+O74+S74+W74+AA74+AE74+AI74+AM74</f>
        <v>0</v>
      </c>
      <c r="AP74" s="5">
        <v>0</v>
      </c>
      <c r="AQ74" s="5">
        <v>0</v>
      </c>
      <c r="AR74" s="5">
        <f>COUNT(D74,H74,L74,P74,T74,X74,AB74,AF74,AJ74)</f>
        <v>0</v>
      </c>
      <c r="AS74" s="5">
        <f t="shared" ref="AS74:AS108" si="73">SUM(F74,J74,N74,R74,V74,Z74,AD74,AH74,AL74)</f>
        <v>0</v>
      </c>
      <c r="AT74" s="5">
        <f t="shared" ref="AT74:AT108" si="74">SUMIF($BR74:$BV74, "&gt;0",$BR74:$BV74)</f>
        <v>0</v>
      </c>
      <c r="AU74" s="5">
        <f>SUM(D74,H74,L74,P74,T74,X74,AB74,AF74,AJ74)</f>
        <v>0</v>
      </c>
      <c r="AV74" s="47">
        <f t="shared" ref="AV74:AV104" si="75">IF(AR74&gt;0,AU74/AR74,0)</f>
        <v>0</v>
      </c>
      <c r="AW74" s="47">
        <f t="shared" si="70"/>
        <v>0</v>
      </c>
      <c r="AX74" s="47">
        <f>IF($AR74&gt;4,$AU74/$AR74,0)</f>
        <v>0</v>
      </c>
      <c r="AY74" s="8">
        <f t="shared" ref="AY74:AY108" si="76">SUMIF($BB74:$BF74, "&gt;0",$BB74:$BF74)</f>
        <v>0</v>
      </c>
      <c r="AZ74" s="67">
        <f t="shared" ref="AZ74:AZ104" si="77">IF(AR74&gt;4,SUM(E74,I74,M74,Q74,U74,Y74,AC74,AG74,AK74)/AR74,0)</f>
        <v>0</v>
      </c>
      <c r="BA74" s="67"/>
      <c r="BB74" s="8">
        <f t="shared" si="9"/>
        <v>0</v>
      </c>
      <c r="BC74" s="8">
        <f t="shared" ref="BC74:BC104" si="78">LARGE($BH74:$BP74,2)</f>
        <v>0</v>
      </c>
      <c r="BD74" s="8">
        <f t="shared" ref="BD74:BD103" si="79">LARGE($BH74:$BP74,3)</f>
        <v>0</v>
      </c>
      <c r="BE74" s="8">
        <f t="shared" ref="BE74:BE103" si="80">LARGE($BH74:$BP74,4)</f>
        <v>0</v>
      </c>
      <c r="BF74" s="8">
        <f t="shared" ref="BF74:BF102" si="81">LARGE($BH74:$BP74,5)</f>
        <v>0</v>
      </c>
      <c r="BG74" s="8"/>
      <c r="BH74" s="8">
        <f>D74</f>
        <v>0</v>
      </c>
      <c r="BI74" s="8">
        <f>H74</f>
        <v>0</v>
      </c>
      <c r="BJ74" s="8">
        <f>L74</f>
        <v>0</v>
      </c>
      <c r="BK74" s="8">
        <f>P74</f>
        <v>0</v>
      </c>
      <c r="BL74" s="8">
        <f>T74</f>
        <v>0</v>
      </c>
      <c r="BM74" s="8">
        <f>X74</f>
        <v>0</v>
      </c>
      <c r="BN74" s="8">
        <f>AB74</f>
        <v>0</v>
      </c>
      <c r="BO74" s="8">
        <f>AF74</f>
        <v>0</v>
      </c>
      <c r="BP74" s="8">
        <f>AJ74</f>
        <v>0</v>
      </c>
      <c r="BQ74" s="8"/>
      <c r="BR74" s="8" t="e">
        <f t="shared" ref="BR74:BR108" si="82">LARGE($BX74:$CF74,1)</f>
        <v>#NUM!</v>
      </c>
      <c r="BS74" s="8" t="e">
        <f t="shared" ref="BS74:BS108" si="83">LARGE($BX74:$CF74,2)</f>
        <v>#NUM!</v>
      </c>
      <c r="BT74" s="8" t="e">
        <f t="shared" ref="BT74:BT108" si="84">LARGE($BX74:$CF74,3)</f>
        <v>#NUM!</v>
      </c>
      <c r="BU74" s="8" t="e">
        <f t="shared" ref="BU74:BU108" si="85">LARGE($BX74:$CF74,4)</f>
        <v>#NUM!</v>
      </c>
      <c r="BV74" s="8" t="e">
        <f t="shared" ref="BV74:BV108" si="86">LARGE($BX74:$CF74,5)</f>
        <v>#NUM!</v>
      </c>
      <c r="BW74" s="8"/>
      <c r="BX74" s="1" t="str">
        <f>F74</f>
        <v/>
      </c>
      <c r="BY74" s="1" t="str">
        <f>J74</f>
        <v/>
      </c>
      <c r="BZ74" s="1" t="str">
        <f>N74</f>
        <v/>
      </c>
      <c r="CA74" s="1" t="str">
        <f>R74</f>
        <v/>
      </c>
      <c r="CB74" s="1" t="str">
        <f>V74</f>
        <v/>
      </c>
      <c r="CC74" s="1" t="str">
        <f>Z74</f>
        <v/>
      </c>
      <c r="CD74" s="1" t="str">
        <f>AD74</f>
        <v/>
      </c>
      <c r="CE74" s="1" t="str">
        <f>AH74</f>
        <v/>
      </c>
      <c r="CF74" s="1" t="str">
        <f>AL74</f>
        <v/>
      </c>
      <c r="DC74" s="203">
        <f>VLOOKUP(A74,'[2]2019'!$A$1:$AV$65536,48,FALSE)</f>
        <v>0</v>
      </c>
      <c r="DD74" s="203">
        <f>VLOOKUP(A74,'[2]2019'!$A$1:$AV$65536,46,FALSE)</f>
        <v>0</v>
      </c>
      <c r="DE74" s="203">
        <f>VLOOKUP(A74,'[2]2019'!$A$1:$AZ$65536,52,FALSE)</f>
        <v>0</v>
      </c>
      <c r="DF74" s="107">
        <f>+AX74-DC74</f>
        <v>0</v>
      </c>
      <c r="DG74" s="107">
        <f t="shared" si="72"/>
        <v>0</v>
      </c>
      <c r="DH74" s="107">
        <f t="shared" ref="DH74:DH80" si="87">+AZ74-DE74</f>
        <v>0</v>
      </c>
    </row>
    <row r="75" spans="1:118" ht="18" customHeight="1" x14ac:dyDescent="0.2">
      <c r="A75" s="78" t="str">
        <f t="shared" si="44"/>
        <v>HG Michael</v>
      </c>
      <c r="B75" s="93" t="s">
        <v>58</v>
      </c>
      <c r="C75" s="94" t="s">
        <v>585</v>
      </c>
      <c r="D75" s="8"/>
      <c r="E75" s="8"/>
      <c r="F75" s="8" t="str">
        <f>IF(E75&lt;&gt; "",LOOKUP(E75,GPPoints!$A$2:$A$27,GPPoints!$B$2:$B$27),"")</f>
        <v/>
      </c>
      <c r="G75" s="114"/>
      <c r="H75" s="8"/>
      <c r="I75" s="8"/>
      <c r="J75" s="8" t="str">
        <f>IF(I75&lt;&gt; "",LOOKUP(I75,GPPoints!$A$2:$A$27,GPPoints!$B$2:$B$27),"")</f>
        <v/>
      </c>
      <c r="K75" s="114"/>
      <c r="L75" s="8"/>
      <c r="M75" s="8"/>
      <c r="N75" s="8" t="str">
        <f>IF(M75&lt;&gt; "",LOOKUP(M75,GPPoints!$A$2:$A$27,GPPoints!$B$2:$B$27),"")</f>
        <v/>
      </c>
      <c r="O75" s="114"/>
      <c r="P75" s="8"/>
      <c r="Q75" s="8"/>
      <c r="R75" s="8" t="str">
        <f>IF(Q75&lt;&gt; "",LOOKUP(Q75,GPPoints!$A$2:$A$27,GPPoints!$B$2:$B$27),"")</f>
        <v/>
      </c>
      <c r="S75" s="114"/>
      <c r="T75" s="8"/>
      <c r="U75" s="8"/>
      <c r="V75" s="8" t="str">
        <f>IF(U75&lt;&gt; "",LOOKUP(U75,GPPoints!$A$2:$A$27,GPPoints!$B$2:$B$27),"")</f>
        <v/>
      </c>
      <c r="W75" s="114"/>
      <c r="X75" s="8"/>
      <c r="Y75" s="8"/>
      <c r="Z75" s="8" t="str">
        <f>IF(Y75&lt;&gt; "",LOOKUP(Y75,GPPoints!$A$2:$A$27,GPPoints!$B$2:$B$27),"")</f>
        <v/>
      </c>
      <c r="AA75" s="114"/>
      <c r="AB75" s="8"/>
      <c r="AC75" s="8"/>
      <c r="AD75" s="8" t="str">
        <f>IF(AC75&lt;&gt; "",LOOKUP(AC75,GPPoints!$A$2:$A$27,GPPoints!$B$2:$B$27),"")</f>
        <v/>
      </c>
      <c r="AE75" s="114"/>
      <c r="AF75" s="8"/>
      <c r="AG75" s="8"/>
      <c r="AH75" s="8" t="str">
        <f>IF(AG75&lt;&gt; "",LOOKUP(AG75,GPPoints!$A$2:$A$27,GPPoints!$B$2:$B$27),"")</f>
        <v/>
      </c>
      <c r="AI75" s="114"/>
      <c r="AJ75" s="8"/>
      <c r="AK75" s="8"/>
      <c r="AL75" s="8" t="str">
        <f>IF(AK75&lt;&gt; "",LOOKUP(AK75,GPPoints!$A$2:$A$27,GPPoints!$B$2:$B$27),"")</f>
        <v/>
      </c>
      <c r="AM75" s="114"/>
      <c r="AO75" s="5">
        <f t="shared" si="61"/>
        <v>0</v>
      </c>
      <c r="AP75" s="5">
        <v>0</v>
      </c>
      <c r="AQ75" s="5">
        <v>0</v>
      </c>
      <c r="AR75" s="5">
        <f t="shared" si="1"/>
        <v>0</v>
      </c>
      <c r="AS75" s="5">
        <f t="shared" si="73"/>
        <v>0</v>
      </c>
      <c r="AT75" s="5">
        <f t="shared" si="74"/>
        <v>0</v>
      </c>
      <c r="AU75" s="8">
        <f t="shared" si="4"/>
        <v>0</v>
      </c>
      <c r="AV75" s="67">
        <f t="shared" si="75"/>
        <v>0</v>
      </c>
      <c r="AW75" s="67">
        <f t="shared" si="70"/>
        <v>0</v>
      </c>
      <c r="AX75" s="67">
        <f>IF($AR75&gt;4,$AU75/$AR75,0)</f>
        <v>0</v>
      </c>
      <c r="AY75" s="8">
        <f t="shared" si="76"/>
        <v>0</v>
      </c>
      <c r="AZ75" s="67">
        <f t="shared" si="77"/>
        <v>0</v>
      </c>
      <c r="BA75" s="67"/>
      <c r="BB75" s="8">
        <f t="shared" si="9"/>
        <v>0</v>
      </c>
      <c r="BC75" s="8">
        <f t="shared" si="78"/>
        <v>0</v>
      </c>
      <c r="BD75" s="8">
        <f t="shared" si="79"/>
        <v>0</v>
      </c>
      <c r="BE75" s="8">
        <f t="shared" si="80"/>
        <v>0</v>
      </c>
      <c r="BF75" s="8">
        <f t="shared" si="81"/>
        <v>0</v>
      </c>
      <c r="BG75" s="8"/>
      <c r="BH75" s="8">
        <f t="shared" si="14"/>
        <v>0</v>
      </c>
      <c r="BI75" s="8">
        <f t="shared" si="15"/>
        <v>0</v>
      </c>
      <c r="BJ75" s="8">
        <f t="shared" si="16"/>
        <v>0</v>
      </c>
      <c r="BK75" s="8">
        <f t="shared" si="17"/>
        <v>0</v>
      </c>
      <c r="BL75" s="8">
        <f t="shared" si="18"/>
        <v>0</v>
      </c>
      <c r="BM75" s="8">
        <f t="shared" si="19"/>
        <v>0</v>
      </c>
      <c r="BN75" s="8">
        <f t="shared" si="20"/>
        <v>0</v>
      </c>
      <c r="BO75" s="8">
        <f t="shared" si="21"/>
        <v>0</v>
      </c>
      <c r="BP75" s="8">
        <f t="shared" si="22"/>
        <v>0</v>
      </c>
      <c r="BQ75" s="8"/>
      <c r="BR75" s="8" t="e">
        <f t="shared" si="82"/>
        <v>#NUM!</v>
      </c>
      <c r="BS75" s="8" t="e">
        <f t="shared" si="83"/>
        <v>#NUM!</v>
      </c>
      <c r="BT75" s="8" t="e">
        <f t="shared" si="84"/>
        <v>#NUM!</v>
      </c>
      <c r="BU75" s="8" t="e">
        <f t="shared" si="85"/>
        <v>#NUM!</v>
      </c>
      <c r="BV75" s="8" t="e">
        <f t="shared" si="86"/>
        <v>#NUM!</v>
      </c>
      <c r="BW75" s="8"/>
      <c r="BX75" s="1" t="str">
        <f t="shared" si="28"/>
        <v/>
      </c>
      <c r="BY75" s="1" t="str">
        <f>J75</f>
        <v/>
      </c>
      <c r="BZ75" s="1" t="str">
        <f t="shared" si="30"/>
        <v/>
      </c>
      <c r="CA75" s="1" t="str">
        <f t="shared" si="31"/>
        <v/>
      </c>
      <c r="CB75" s="1" t="str">
        <f t="shared" si="32"/>
        <v/>
      </c>
      <c r="CC75" s="1" t="str">
        <f t="shared" si="33"/>
        <v/>
      </c>
      <c r="CD75" s="1" t="str">
        <f t="shared" si="34"/>
        <v/>
      </c>
      <c r="CE75" s="1" t="str">
        <f t="shared" si="35"/>
        <v/>
      </c>
      <c r="CF75" s="1" t="str">
        <f t="shared" si="36"/>
        <v/>
      </c>
      <c r="CH75" t="e">
        <f>VLOOKUP(A75,#REF!,41,FALSE)</f>
        <v>#REF!</v>
      </c>
      <c r="CI75" t="e">
        <f>VLOOKUP(A75,#REF!,42,FALSE)</f>
        <v>#REF!</v>
      </c>
      <c r="CJ75" t="e">
        <f>VLOOKUP(A75,#REF!,43,FALSE)</f>
        <v>#REF!</v>
      </c>
      <c r="CK75" t="e">
        <f>VLOOKUP(A75,#REF!,44,FALSE)</f>
        <v>#REF!</v>
      </c>
      <c r="CL75" t="e">
        <f>VLOOKUP(A75,#REF!,45,FALSE)</f>
        <v>#REF!</v>
      </c>
      <c r="CM75" s="105" t="e">
        <f>VLOOKUP(A75,#REF!,46,FALSE)</f>
        <v>#REF!</v>
      </c>
      <c r="CN75" s="105" t="e">
        <f>VLOOKUP(A75,#REF!,47,FALSE)</f>
        <v>#REF!</v>
      </c>
      <c r="CO75" s="105" t="e">
        <f>VLOOKUP(A75,#REF!,48,FALSE)</f>
        <v>#REF!</v>
      </c>
      <c r="CP75" s="105" t="e">
        <f>VLOOKUP(A75,#REF!,49,FALSE)</f>
        <v>#REF!</v>
      </c>
      <c r="CQ75" s="105" t="e">
        <f>VLOOKUP(A75,#REF!,50,FALSE)</f>
        <v>#REF!</v>
      </c>
      <c r="CT75" s="106"/>
      <c r="CU75" s="106"/>
      <c r="CV75" s="106"/>
      <c r="CW75" s="106"/>
      <c r="CX75" s="106"/>
      <c r="CY75" s="106"/>
      <c r="CZ75" s="106"/>
      <c r="DA75" s="106"/>
      <c r="DB75" s="106"/>
      <c r="DC75" s="203">
        <f>VLOOKUP(A75,'[2]2019'!$A$1:$AV$65536,48,FALSE)</f>
        <v>32</v>
      </c>
      <c r="DD75" s="203">
        <f>VLOOKUP(A75,'[2]2019'!$A$1:$AZ$65536,51,FALSE)</f>
        <v>174</v>
      </c>
      <c r="DE75" s="203">
        <f>VLOOKUP(A75,'[2]2019'!$A$1:$AZ$65536,52,FALSE)</f>
        <v>13.125</v>
      </c>
      <c r="DF75" s="316">
        <f>+AX75-DC75</f>
        <v>-32</v>
      </c>
      <c r="DG75" s="316">
        <f t="shared" si="72"/>
        <v>-174</v>
      </c>
      <c r="DH75" s="316">
        <f t="shared" si="87"/>
        <v>-13.125</v>
      </c>
      <c r="DL75" s="206">
        <f>+DF75/DC75</f>
        <v>-1</v>
      </c>
      <c r="DM75" s="206">
        <f>+DG75/DD75</f>
        <v>-1</v>
      </c>
      <c r="DN75" s="206">
        <f>+DH75/DE75</f>
        <v>-1</v>
      </c>
    </row>
    <row r="76" spans="1:118" ht="18" customHeight="1" x14ac:dyDescent="0.2">
      <c r="A76" s="78" t="str">
        <f t="shared" si="44"/>
        <v>Forrest Miles</v>
      </c>
      <c r="B76" s="93" t="s">
        <v>866</v>
      </c>
      <c r="C76" s="94" t="s">
        <v>865</v>
      </c>
      <c r="D76" s="8"/>
      <c r="E76" s="8"/>
      <c r="F76" s="8" t="str">
        <f>IF(E76&lt;&gt; "",LOOKUP(E76,GPPoints!$A$2:$A$27,GPPoints!$B$2:$B$27),"")</f>
        <v/>
      </c>
      <c r="G76" s="114"/>
      <c r="H76" s="8">
        <v>23</v>
      </c>
      <c r="I76" s="8"/>
      <c r="J76" s="8" t="str">
        <f>IF(I76&lt;&gt; "",LOOKUP(I76,GPPoints!$A$2:$A$27,GPPoints!$B$2:$B$27),"")</f>
        <v/>
      </c>
      <c r="K76" s="114"/>
      <c r="L76" s="8"/>
      <c r="M76" s="8"/>
      <c r="N76" s="8" t="str">
        <f>IF(M76&lt;&gt; "",LOOKUP(M76,GPPoints!$A$2:$A$27,GPPoints!$B$2:$B$27),"")</f>
        <v/>
      </c>
      <c r="O76" s="114"/>
      <c r="P76" s="8"/>
      <c r="Q76" s="8"/>
      <c r="R76" s="8" t="str">
        <f>IF(Q76&lt;&gt; "",LOOKUP(Q76,GPPoints!$A$2:$A$27,GPPoints!$B$2:$B$27),"")</f>
        <v/>
      </c>
      <c r="S76" s="114"/>
      <c r="T76" s="8"/>
      <c r="U76" s="8"/>
      <c r="V76" s="8" t="str">
        <f>IF(U76&lt;&gt; "",LOOKUP(U76,GPPoints!$A$2:$A$27,GPPoints!$B$2:$B$27),"")</f>
        <v/>
      </c>
      <c r="W76" s="114"/>
      <c r="X76" s="8"/>
      <c r="Y76" s="8"/>
      <c r="Z76" s="8" t="str">
        <f>IF(Y76&lt;&gt; "",LOOKUP(Y76,GPPoints!$A$2:$A$27,GPPoints!$B$2:$B$27),"")</f>
        <v/>
      </c>
      <c r="AA76" s="114"/>
      <c r="AB76" s="8"/>
      <c r="AC76" s="8"/>
      <c r="AD76" s="8" t="str">
        <f>IF(AC76&lt;&gt; "",LOOKUP(AC76,GPPoints!$A$2:$A$27,GPPoints!$B$2:$B$27),"")</f>
        <v/>
      </c>
      <c r="AE76" s="114"/>
      <c r="AF76" s="8"/>
      <c r="AG76" s="8"/>
      <c r="AH76" s="8" t="str">
        <f>IF(AG76&lt;&gt; "",LOOKUP(AG76,GPPoints!$A$2:$A$27,GPPoints!$B$2:$B$27),"")</f>
        <v/>
      </c>
      <c r="AI76" s="114"/>
      <c r="AJ76" s="8"/>
      <c r="AK76" s="8"/>
      <c r="AL76" s="8" t="str">
        <f>IF(AK76&lt;&gt; "",LOOKUP(AK76,GPPoints!$A$2:$A$27,GPPoints!$B$2:$B$27),"")</f>
        <v/>
      </c>
      <c r="AM76" s="114"/>
      <c r="AO76" s="5">
        <f>+G76+K76+O76+S76+W76+AA76+AE76+AI76+AM76</f>
        <v>0</v>
      </c>
      <c r="AP76" s="5">
        <v>0</v>
      </c>
      <c r="AQ76" s="5">
        <v>0</v>
      </c>
      <c r="AR76" s="5">
        <f>COUNT(D76,H76,L76,P76,T76,X76,AB76,AF76,AJ76)</f>
        <v>1</v>
      </c>
      <c r="AS76" s="5">
        <f t="shared" si="73"/>
        <v>0</v>
      </c>
      <c r="AT76" s="5">
        <f t="shared" si="74"/>
        <v>0</v>
      </c>
      <c r="AU76" s="5">
        <f>SUM(D76,H76,L76,P76,T76,X76,AB76,AF76,AJ76)</f>
        <v>23</v>
      </c>
      <c r="AV76" s="47">
        <f t="shared" si="75"/>
        <v>23</v>
      </c>
      <c r="AW76" s="47">
        <f t="shared" ref="AW76:AW81" si="88">IF($AR76&gt;2,$AU76/$AR76,0)</f>
        <v>0</v>
      </c>
      <c r="AX76" s="47">
        <f>IF($AR76&gt;4,$AU76/$AR76,0)</f>
        <v>0</v>
      </c>
      <c r="AY76" s="8">
        <f t="shared" si="76"/>
        <v>23</v>
      </c>
      <c r="AZ76" s="67">
        <f t="shared" si="77"/>
        <v>0</v>
      </c>
      <c r="BA76" s="67"/>
      <c r="BB76" s="8">
        <f>LARGE($BH76:$BP76,1)</f>
        <v>23</v>
      </c>
      <c r="BC76" s="8">
        <f t="shared" si="78"/>
        <v>0</v>
      </c>
      <c r="BD76" s="8">
        <f t="shared" si="79"/>
        <v>0</v>
      </c>
      <c r="BE76" s="8">
        <f t="shared" si="80"/>
        <v>0</v>
      </c>
      <c r="BF76" s="8">
        <f t="shared" si="81"/>
        <v>0</v>
      </c>
      <c r="BG76" s="8"/>
      <c r="BH76" s="8">
        <f>D76</f>
        <v>0</v>
      </c>
      <c r="BI76" s="8">
        <f>H76</f>
        <v>23</v>
      </c>
      <c r="BJ76" s="8">
        <f>L76</f>
        <v>0</v>
      </c>
      <c r="BK76" s="8">
        <f>P76</f>
        <v>0</v>
      </c>
      <c r="BL76" s="8">
        <f>T76</f>
        <v>0</v>
      </c>
      <c r="BM76" s="8">
        <f>X76</f>
        <v>0</v>
      </c>
      <c r="BN76" s="8">
        <f>AB76</f>
        <v>0</v>
      </c>
      <c r="BO76" s="8">
        <f>AF76</f>
        <v>0</v>
      </c>
      <c r="BP76" s="8">
        <f>AJ76</f>
        <v>0</v>
      </c>
      <c r="BQ76" s="8"/>
      <c r="BR76" s="8" t="e">
        <f t="shared" si="82"/>
        <v>#NUM!</v>
      </c>
      <c r="BS76" s="8" t="e">
        <f t="shared" si="83"/>
        <v>#NUM!</v>
      </c>
      <c r="BT76" s="8" t="e">
        <f t="shared" si="84"/>
        <v>#NUM!</v>
      </c>
      <c r="BU76" s="8" t="e">
        <f t="shared" si="85"/>
        <v>#NUM!</v>
      </c>
      <c r="BV76" s="8" t="e">
        <f t="shared" si="86"/>
        <v>#NUM!</v>
      </c>
      <c r="BW76" s="8"/>
      <c r="BX76" s="1" t="str">
        <f>F76</f>
        <v/>
      </c>
      <c r="BY76" s="1" t="str">
        <f>J76</f>
        <v/>
      </c>
      <c r="BZ76" s="1" t="str">
        <f t="shared" ref="BZ76:BZ81" si="89">N76</f>
        <v/>
      </c>
      <c r="CA76" s="1" t="str">
        <f>R76</f>
        <v/>
      </c>
      <c r="CB76" s="1" t="str">
        <f>V76</f>
        <v/>
      </c>
      <c r="CC76" s="1" t="str">
        <f>Z76</f>
        <v/>
      </c>
      <c r="CD76" s="1" t="str">
        <f>AD76</f>
        <v/>
      </c>
      <c r="CE76" s="1" t="str">
        <f t="shared" ref="CE76:CE81" si="90">AH76</f>
        <v/>
      </c>
      <c r="CF76" s="1" t="str">
        <f>AL76</f>
        <v/>
      </c>
      <c r="DC76" s="203"/>
      <c r="DD76" s="203">
        <f>VLOOKUP(A76,'[2]2019'!$A$1:$AV$65536,46,FALSE)</f>
        <v>44</v>
      </c>
      <c r="DE76" s="203"/>
      <c r="DF76" s="107">
        <f>+AX76-DC76</f>
        <v>0</v>
      </c>
      <c r="DG76" s="107">
        <f t="shared" si="72"/>
        <v>-21</v>
      </c>
      <c r="DH76" s="107">
        <f t="shared" si="87"/>
        <v>0</v>
      </c>
    </row>
    <row r="77" spans="1:118" ht="18" customHeight="1" x14ac:dyDescent="0.2">
      <c r="A77" s="78" t="str">
        <f t="shared" si="44"/>
        <v>Kenny Mitchell</v>
      </c>
      <c r="B77" s="93" t="s">
        <v>663</v>
      </c>
      <c r="C77" s="94" t="s">
        <v>474</v>
      </c>
      <c r="D77" s="8"/>
      <c r="E77" s="8"/>
      <c r="F77" s="8" t="str">
        <f>IF(E77&lt;&gt; "",LOOKUP(E77,GPPoints!$A$2:$A$27,GPPoints!$B$2:$B$27),"")</f>
        <v/>
      </c>
      <c r="G77" s="114"/>
      <c r="H77" s="8"/>
      <c r="I77" s="8"/>
      <c r="J77" s="8" t="str">
        <f>IF(I77&lt;&gt; "",LOOKUP(I77,GPPoints!$A$2:$A$27,GPPoints!$B$2:$B$27),"")</f>
        <v/>
      </c>
      <c r="K77" s="114"/>
      <c r="L77" s="8"/>
      <c r="M77" s="8"/>
      <c r="N77" s="8" t="str">
        <f>IF(M77&lt;&gt; "",LOOKUP(M77,GPPoints!$A$2:$A$27,GPPoints!$B$2:$B$27),"")</f>
        <v/>
      </c>
      <c r="O77" s="114"/>
      <c r="P77" s="8"/>
      <c r="Q77" s="8"/>
      <c r="R77" s="8" t="str">
        <f>IF(Q77&lt;&gt; "",LOOKUP(Q77,GPPoints!$A$2:$A$27,GPPoints!$B$2:$B$27),"")</f>
        <v/>
      </c>
      <c r="S77" s="114"/>
      <c r="T77" s="8"/>
      <c r="U77" s="8"/>
      <c r="V77" s="8" t="str">
        <f>IF(U77&lt;&gt; "",LOOKUP(U77,GPPoints!$A$2:$A$27,GPPoints!$B$2:$B$27),"")</f>
        <v/>
      </c>
      <c r="W77" s="114"/>
      <c r="X77" s="8"/>
      <c r="Y77" s="8"/>
      <c r="Z77" s="8" t="str">
        <f>IF(Y77&lt;&gt; "",LOOKUP(Y77,GPPoints!$A$2:$A$27,GPPoints!$B$2:$B$27),"")</f>
        <v/>
      </c>
      <c r="AA77" s="114"/>
      <c r="AB77" s="8"/>
      <c r="AC77" s="8"/>
      <c r="AD77" s="8" t="str">
        <f>IF(AC77&lt;&gt; "",LOOKUP(AC77,GPPoints!$A$2:$A$27,GPPoints!$B$2:$B$27),"")</f>
        <v/>
      </c>
      <c r="AE77" s="114"/>
      <c r="AF77" s="8"/>
      <c r="AG77" s="8"/>
      <c r="AH77" s="8" t="str">
        <f>IF(AG77&lt;&gt; "",LOOKUP(AG77,GPPoints!$A$2:$A$27,GPPoints!$B$2:$B$27),"")</f>
        <v/>
      </c>
      <c r="AI77" s="114"/>
      <c r="AJ77" s="8"/>
      <c r="AK77" s="8"/>
      <c r="AL77" s="8" t="str">
        <f>IF(AK77&lt;&gt; "",LOOKUP(AK77,GPPoints!$A$2:$A$27,GPPoints!$B$2:$B$27),"")</f>
        <v/>
      </c>
      <c r="AM77" s="114"/>
      <c r="AO77" s="5">
        <f t="shared" si="61"/>
        <v>0</v>
      </c>
      <c r="AP77" s="5">
        <v>0</v>
      </c>
      <c r="AQ77" s="5">
        <v>0</v>
      </c>
      <c r="AR77" s="5">
        <f t="shared" si="1"/>
        <v>0</v>
      </c>
      <c r="AS77" s="5">
        <f t="shared" si="73"/>
        <v>0</v>
      </c>
      <c r="AT77" s="5">
        <f t="shared" si="74"/>
        <v>0</v>
      </c>
      <c r="AU77" s="5">
        <f t="shared" si="4"/>
        <v>0</v>
      </c>
      <c r="AV77" s="47">
        <f t="shared" si="75"/>
        <v>0</v>
      </c>
      <c r="AW77" s="47">
        <f t="shared" si="88"/>
        <v>0</v>
      </c>
      <c r="AX77" s="47">
        <f t="shared" si="37"/>
        <v>0</v>
      </c>
      <c r="AY77" s="8">
        <f t="shared" si="76"/>
        <v>0</v>
      </c>
      <c r="AZ77" s="67">
        <f t="shared" si="77"/>
        <v>0</v>
      </c>
      <c r="BA77" s="67"/>
      <c r="BB77" s="8">
        <f t="shared" si="9"/>
        <v>0</v>
      </c>
      <c r="BC77" s="8">
        <f t="shared" si="78"/>
        <v>0</v>
      </c>
      <c r="BD77" s="8">
        <f t="shared" si="79"/>
        <v>0</v>
      </c>
      <c r="BE77" s="8">
        <f t="shared" si="80"/>
        <v>0</v>
      </c>
      <c r="BF77" s="8">
        <f t="shared" si="81"/>
        <v>0</v>
      </c>
      <c r="BG77" s="8"/>
      <c r="BH77" s="8">
        <f t="shared" si="14"/>
        <v>0</v>
      </c>
      <c r="BI77" s="8">
        <f t="shared" si="15"/>
        <v>0</v>
      </c>
      <c r="BJ77" s="8">
        <f t="shared" si="16"/>
        <v>0</v>
      </c>
      <c r="BK77" s="8">
        <f t="shared" si="17"/>
        <v>0</v>
      </c>
      <c r="BL77" s="8">
        <f t="shared" si="18"/>
        <v>0</v>
      </c>
      <c r="BM77" s="8">
        <f t="shared" si="19"/>
        <v>0</v>
      </c>
      <c r="BN77" s="8">
        <f t="shared" si="20"/>
        <v>0</v>
      </c>
      <c r="BO77" s="8">
        <f t="shared" si="21"/>
        <v>0</v>
      </c>
      <c r="BP77" s="8">
        <f t="shared" si="22"/>
        <v>0</v>
      </c>
      <c r="BQ77" s="8"/>
      <c r="BR77" s="8" t="e">
        <f t="shared" si="82"/>
        <v>#NUM!</v>
      </c>
      <c r="BS77" s="8" t="e">
        <f t="shared" si="83"/>
        <v>#NUM!</v>
      </c>
      <c r="BT77" s="8" t="e">
        <f t="shared" si="84"/>
        <v>#NUM!</v>
      </c>
      <c r="BU77" s="8" t="e">
        <f t="shared" si="85"/>
        <v>#NUM!</v>
      </c>
      <c r="BV77" s="8" t="e">
        <f t="shared" si="86"/>
        <v>#NUM!</v>
      </c>
      <c r="BW77" s="8"/>
      <c r="BX77" s="1" t="str">
        <f t="shared" si="28"/>
        <v/>
      </c>
      <c r="BY77" s="1" t="str">
        <f t="shared" si="29"/>
        <v/>
      </c>
      <c r="BZ77" s="1" t="str">
        <f t="shared" si="89"/>
        <v/>
      </c>
      <c r="CA77" s="1" t="str">
        <f t="shared" si="31"/>
        <v/>
      </c>
      <c r="CB77" s="1" t="str">
        <f t="shared" si="32"/>
        <v/>
      </c>
      <c r="CC77" s="1" t="str">
        <f t="shared" si="33"/>
        <v/>
      </c>
      <c r="CD77" s="1" t="str">
        <f t="shared" si="34"/>
        <v/>
      </c>
      <c r="CE77" s="1" t="str">
        <f t="shared" si="90"/>
        <v/>
      </c>
      <c r="CF77" s="1" t="str">
        <f t="shared" si="36"/>
        <v/>
      </c>
      <c r="DC77" s="203">
        <f>VLOOKUP(A77,'[2]2019'!$A$1:$AV$65536,48,FALSE)</f>
        <v>0</v>
      </c>
      <c r="DD77" s="203">
        <f>VLOOKUP(A77,'[2]2019'!$A$1:$AV$65536,46,FALSE)</f>
        <v>0</v>
      </c>
      <c r="DE77" s="203">
        <f>VLOOKUP(A77,'[2]2019'!$A$1:$AZ$65536,52,FALSE)</f>
        <v>0</v>
      </c>
      <c r="DF77" s="107">
        <f t="shared" si="64"/>
        <v>0</v>
      </c>
      <c r="DG77" s="107">
        <f t="shared" si="72"/>
        <v>0</v>
      </c>
      <c r="DH77" s="107">
        <f t="shared" si="87"/>
        <v>0</v>
      </c>
    </row>
    <row r="78" spans="1:118" ht="18" customHeight="1" x14ac:dyDescent="0.2">
      <c r="A78" s="78" t="str">
        <f t="shared" si="44"/>
        <v>Jamie Moreno</v>
      </c>
      <c r="B78" s="93" t="s">
        <v>532</v>
      </c>
      <c r="C78" s="94" t="s">
        <v>332</v>
      </c>
      <c r="D78" s="8"/>
      <c r="E78" s="8"/>
      <c r="F78" s="8" t="str">
        <f>IF(E78&lt;&gt; "",LOOKUP(E78,GPPoints!$A$2:$A$27,GPPoints!$B$2:$B$27),"")</f>
        <v/>
      </c>
      <c r="G78" s="114"/>
      <c r="H78" s="8"/>
      <c r="I78" s="8"/>
      <c r="J78" s="8" t="str">
        <f>IF(I78&lt;&gt; "",LOOKUP(I78,GPPoints!$A$2:$A$27,GPPoints!$B$2:$B$27),"")</f>
        <v/>
      </c>
      <c r="K78" s="114"/>
      <c r="L78" s="8"/>
      <c r="M78" s="8"/>
      <c r="N78" s="8" t="str">
        <f>IF(M78&lt;&gt; "",LOOKUP(M78,GPPoints!$A$2:$A$27,GPPoints!$B$2:$B$27),"")</f>
        <v/>
      </c>
      <c r="O78" s="114"/>
      <c r="P78" s="8"/>
      <c r="Q78" s="8"/>
      <c r="R78" s="8" t="str">
        <f>IF(Q78&lt;&gt; "",LOOKUP(Q78,GPPoints!$A$2:$A$27,GPPoints!$B$2:$B$27),"")</f>
        <v/>
      </c>
      <c r="S78" s="114"/>
      <c r="T78" s="8"/>
      <c r="U78" s="8"/>
      <c r="V78" s="8" t="str">
        <f>IF(U78&lt;&gt; "",LOOKUP(U78,GPPoints!$A$2:$A$27,GPPoints!$B$2:$B$27),"")</f>
        <v/>
      </c>
      <c r="W78" s="114"/>
      <c r="X78" s="8"/>
      <c r="Y78" s="8"/>
      <c r="Z78" s="8" t="str">
        <f>IF(Y78&lt;&gt; "",LOOKUP(Y78,GPPoints!$A$2:$A$27,GPPoints!$B$2:$B$27),"")</f>
        <v/>
      </c>
      <c r="AA78" s="114"/>
      <c r="AB78" s="8"/>
      <c r="AC78" s="8"/>
      <c r="AD78" s="8" t="str">
        <f>IF(AC78&lt;&gt; "",LOOKUP(AC78,GPPoints!$A$2:$A$27,GPPoints!$B$2:$B$27),"")</f>
        <v/>
      </c>
      <c r="AE78" s="114"/>
      <c r="AF78" s="8"/>
      <c r="AG78" s="8"/>
      <c r="AH78" s="8" t="str">
        <f>IF(AG78&lt;&gt; "",LOOKUP(AG78,GPPoints!$A$2:$A$27,GPPoints!$B$2:$B$27),"")</f>
        <v/>
      </c>
      <c r="AI78" s="114"/>
      <c r="AJ78" s="8"/>
      <c r="AK78" s="8"/>
      <c r="AL78" s="8" t="str">
        <f>IF(AK78&lt;&gt; "",LOOKUP(AK78,GPPoints!$A$2:$A$27,GPPoints!$B$2:$B$27),"")</f>
        <v/>
      </c>
      <c r="AM78" s="114"/>
      <c r="AO78" s="5">
        <f>+G78+K78+O78+S78+W78+AA78+AE78+AI78+AM78</f>
        <v>0</v>
      </c>
      <c r="AP78" s="5">
        <v>0</v>
      </c>
      <c r="AQ78" s="5">
        <v>0</v>
      </c>
      <c r="AR78" s="5">
        <f>COUNT(D78,H78,L78,P78,T78,X78,AB78,AF78,AJ78)</f>
        <v>0</v>
      </c>
      <c r="AS78" s="5">
        <f t="shared" si="73"/>
        <v>0</v>
      </c>
      <c r="AT78" s="5">
        <f t="shared" si="74"/>
        <v>0</v>
      </c>
      <c r="AU78" s="5">
        <f>SUM(D78,H78,L78,P78,T78,X78,AB78,AF78,AJ78)</f>
        <v>0</v>
      </c>
      <c r="AV78" s="47">
        <f t="shared" si="75"/>
        <v>0</v>
      </c>
      <c r="AW78" s="47">
        <f t="shared" si="88"/>
        <v>0</v>
      </c>
      <c r="AX78" s="47">
        <f>IF($AR78&gt;4,$AU78/$AR78,0)</f>
        <v>0</v>
      </c>
      <c r="AY78" s="8">
        <f t="shared" si="76"/>
        <v>0</v>
      </c>
      <c r="AZ78" s="67">
        <f t="shared" si="77"/>
        <v>0</v>
      </c>
      <c r="BA78" s="67"/>
      <c r="BB78" s="8">
        <f>LARGE($BH78:$BP78,1)</f>
        <v>0</v>
      </c>
      <c r="BC78" s="8">
        <f t="shared" si="78"/>
        <v>0</v>
      </c>
      <c r="BD78" s="8">
        <f t="shared" si="79"/>
        <v>0</v>
      </c>
      <c r="BE78" s="8">
        <f t="shared" si="80"/>
        <v>0</v>
      </c>
      <c r="BF78" s="8">
        <f t="shared" si="81"/>
        <v>0</v>
      </c>
      <c r="BG78" s="8"/>
      <c r="BH78" s="8">
        <f>D78</f>
        <v>0</v>
      </c>
      <c r="BI78" s="8">
        <f>H78</f>
        <v>0</v>
      </c>
      <c r="BJ78" s="8">
        <f>L78</f>
        <v>0</v>
      </c>
      <c r="BK78" s="8">
        <f>P78</f>
        <v>0</v>
      </c>
      <c r="BL78" s="8">
        <f>T78</f>
        <v>0</v>
      </c>
      <c r="BM78" s="8">
        <f>X78</f>
        <v>0</v>
      </c>
      <c r="BN78" s="8">
        <f>AB78</f>
        <v>0</v>
      </c>
      <c r="BO78" s="8">
        <f>AF78</f>
        <v>0</v>
      </c>
      <c r="BP78" s="8">
        <f>AJ78</f>
        <v>0</v>
      </c>
      <c r="BQ78" s="8"/>
      <c r="BR78" s="8" t="e">
        <f t="shared" si="82"/>
        <v>#NUM!</v>
      </c>
      <c r="BS78" s="8" t="e">
        <f t="shared" si="83"/>
        <v>#NUM!</v>
      </c>
      <c r="BT78" s="8" t="e">
        <f t="shared" si="84"/>
        <v>#NUM!</v>
      </c>
      <c r="BU78" s="8" t="e">
        <f t="shared" si="85"/>
        <v>#NUM!</v>
      </c>
      <c r="BV78" s="8" t="e">
        <f t="shared" si="86"/>
        <v>#NUM!</v>
      </c>
      <c r="BW78" s="8"/>
      <c r="BX78" s="1" t="str">
        <f>F78</f>
        <v/>
      </c>
      <c r="BY78" s="1" t="str">
        <f>J78</f>
        <v/>
      </c>
      <c r="BZ78" s="1" t="str">
        <f t="shared" si="89"/>
        <v/>
      </c>
      <c r="CA78" s="1" t="str">
        <f>R78</f>
        <v/>
      </c>
      <c r="CB78" s="1" t="str">
        <f>V78</f>
        <v/>
      </c>
      <c r="CC78" s="1" t="str">
        <f>Z78</f>
        <v/>
      </c>
      <c r="CD78" s="1" t="str">
        <f>AD78</f>
        <v/>
      </c>
      <c r="CE78" s="1" t="str">
        <f t="shared" si="90"/>
        <v/>
      </c>
      <c r="CF78" s="1" t="str">
        <f>AL78</f>
        <v/>
      </c>
      <c r="DC78" s="203"/>
      <c r="DD78" s="203">
        <f>VLOOKUP(A78,'[2]2019'!$A$1:$AV$65536,46,FALSE)</f>
        <v>0</v>
      </c>
      <c r="DE78" s="203">
        <f>VLOOKUP(A78,'[2]2019'!$A$1:$AZ$65536,52,FALSE)</f>
        <v>0</v>
      </c>
      <c r="DF78" s="107">
        <f>+AX78-DC78</f>
        <v>0</v>
      </c>
      <c r="DG78" s="107">
        <f t="shared" si="72"/>
        <v>0</v>
      </c>
      <c r="DH78" s="107">
        <f t="shared" si="87"/>
        <v>0</v>
      </c>
    </row>
    <row r="79" spans="1:118" ht="18" customHeight="1" x14ac:dyDescent="0.2">
      <c r="A79" s="78" t="str">
        <f t="shared" si="44"/>
        <v>Rich Moore</v>
      </c>
      <c r="B79" s="93" t="s">
        <v>752</v>
      </c>
      <c r="C79" s="94" t="s">
        <v>48</v>
      </c>
      <c r="D79" s="8"/>
      <c r="E79" s="8"/>
      <c r="F79" s="8" t="str">
        <f>IF(E79&lt;&gt; "",LOOKUP(E79,GPPoints!$A$2:$A$27,GPPoints!$B$2:$B$27),"")</f>
        <v/>
      </c>
      <c r="G79" s="114"/>
      <c r="H79" s="8"/>
      <c r="I79" s="8"/>
      <c r="J79" s="8" t="str">
        <f>IF(I79&lt;&gt; "",LOOKUP(I79,GPPoints!$A$2:$A$27,GPPoints!$B$2:$B$27),"")</f>
        <v/>
      </c>
      <c r="K79" s="114"/>
      <c r="L79" s="8"/>
      <c r="M79" s="8"/>
      <c r="N79" s="8" t="str">
        <f>IF(M79&lt;&gt; "",LOOKUP(M79,GPPoints!$A$2:$A$27,GPPoints!$B$2:$B$27),"")</f>
        <v/>
      </c>
      <c r="O79" s="114"/>
      <c r="P79" s="8"/>
      <c r="Q79" s="8"/>
      <c r="R79" s="8" t="str">
        <f>IF(Q79&lt;&gt; "",LOOKUP(Q79,GPPoints!$A$2:$A$27,GPPoints!$B$2:$B$27),"")</f>
        <v/>
      </c>
      <c r="S79" s="114"/>
      <c r="T79" s="8"/>
      <c r="U79" s="8"/>
      <c r="V79" s="8" t="str">
        <f>IF(U79&lt;&gt; "",LOOKUP(U79,GPPoints!$A$2:$A$27,GPPoints!$B$2:$B$27),"")</f>
        <v/>
      </c>
      <c r="W79" s="114"/>
      <c r="X79" s="8"/>
      <c r="Y79" s="8"/>
      <c r="Z79" s="8" t="str">
        <f>IF(Y79&lt;&gt; "",LOOKUP(Y79,GPPoints!$A$2:$A$27,GPPoints!$B$2:$B$27),"")</f>
        <v/>
      </c>
      <c r="AA79" s="114"/>
      <c r="AB79" s="8"/>
      <c r="AC79" s="8"/>
      <c r="AD79" s="8" t="str">
        <f>IF(AC79&lt;&gt; "",LOOKUP(AC79,GPPoints!$A$2:$A$27,GPPoints!$B$2:$B$27),"")</f>
        <v/>
      </c>
      <c r="AE79" s="114"/>
      <c r="AF79" s="8"/>
      <c r="AG79" s="8"/>
      <c r="AH79" s="8" t="str">
        <f>IF(AG79&lt;&gt; "",LOOKUP(AG79,GPPoints!$A$2:$A$27,GPPoints!$B$2:$B$27),"")</f>
        <v/>
      </c>
      <c r="AI79" s="114"/>
      <c r="AJ79" s="8"/>
      <c r="AK79" s="8"/>
      <c r="AL79" s="8" t="str">
        <f>IF(AK79&lt;&gt; "",LOOKUP(AK79,GPPoints!$A$2:$A$27,GPPoints!$B$2:$B$27),"")</f>
        <v/>
      </c>
      <c r="AM79" s="114"/>
      <c r="AO79" s="5">
        <f>+G79+K79+O79+S79+W79+AA79+AE79+AI79+AM79</f>
        <v>0</v>
      </c>
      <c r="AP79" s="5">
        <v>0</v>
      </c>
      <c r="AQ79" s="5">
        <v>0</v>
      </c>
      <c r="AR79" s="5">
        <f>COUNT(D79,H79,L79,P79,T79,X79,AB79,AF79,AJ79)</f>
        <v>0</v>
      </c>
      <c r="AS79" s="5">
        <f t="shared" si="73"/>
        <v>0</v>
      </c>
      <c r="AT79" s="5">
        <f t="shared" si="74"/>
        <v>0</v>
      </c>
      <c r="AU79" s="5">
        <f>SUM(D79,H79,L79,P79,T79,X79,AB79,AF79,AJ79)</f>
        <v>0</v>
      </c>
      <c r="AV79" s="47">
        <f t="shared" si="75"/>
        <v>0</v>
      </c>
      <c r="AW79" s="47">
        <f t="shared" si="88"/>
        <v>0</v>
      </c>
      <c r="AX79" s="47">
        <f>IF($AR79&gt;4,$AU79/$AR79,0)</f>
        <v>0</v>
      </c>
      <c r="AY79" s="8">
        <f t="shared" si="76"/>
        <v>0</v>
      </c>
      <c r="AZ79" s="67">
        <f t="shared" si="77"/>
        <v>0</v>
      </c>
      <c r="BA79" s="67"/>
      <c r="BB79" s="8">
        <f>LARGE($BH79:$BP79,1)</f>
        <v>0</v>
      </c>
      <c r="BC79" s="8">
        <f t="shared" si="78"/>
        <v>0</v>
      </c>
      <c r="BD79" s="8">
        <f t="shared" si="79"/>
        <v>0</v>
      </c>
      <c r="BE79" s="8">
        <f t="shared" si="80"/>
        <v>0</v>
      </c>
      <c r="BF79" s="8">
        <f t="shared" si="81"/>
        <v>0</v>
      </c>
      <c r="BG79" s="8"/>
      <c r="BH79" s="8">
        <f>D79</f>
        <v>0</v>
      </c>
      <c r="BI79" s="8">
        <f>H79</f>
        <v>0</v>
      </c>
      <c r="BJ79" s="8">
        <f>L79</f>
        <v>0</v>
      </c>
      <c r="BK79" s="8">
        <f>P79</f>
        <v>0</v>
      </c>
      <c r="BL79" s="8">
        <f>T79</f>
        <v>0</v>
      </c>
      <c r="BM79" s="8">
        <f>X79</f>
        <v>0</v>
      </c>
      <c r="BN79" s="8">
        <f>AB79</f>
        <v>0</v>
      </c>
      <c r="BO79" s="8">
        <f>AF79</f>
        <v>0</v>
      </c>
      <c r="BP79" s="8">
        <f>AJ79</f>
        <v>0</v>
      </c>
      <c r="BQ79" s="8"/>
      <c r="BR79" s="8" t="e">
        <f t="shared" si="82"/>
        <v>#NUM!</v>
      </c>
      <c r="BS79" s="8" t="e">
        <f t="shared" si="83"/>
        <v>#NUM!</v>
      </c>
      <c r="BT79" s="8" t="e">
        <f t="shared" si="84"/>
        <v>#NUM!</v>
      </c>
      <c r="BU79" s="8" t="e">
        <f t="shared" si="85"/>
        <v>#NUM!</v>
      </c>
      <c r="BV79" s="8" t="e">
        <f t="shared" si="86"/>
        <v>#NUM!</v>
      </c>
      <c r="BW79" s="8"/>
      <c r="BX79" s="1" t="str">
        <f>F79</f>
        <v/>
      </c>
      <c r="BY79" s="1" t="str">
        <f>J79</f>
        <v/>
      </c>
      <c r="BZ79" s="1" t="str">
        <f t="shared" si="89"/>
        <v/>
      </c>
      <c r="CA79" s="1" t="str">
        <f>R79</f>
        <v/>
      </c>
      <c r="CB79" s="1" t="str">
        <f>V79</f>
        <v/>
      </c>
      <c r="CC79" s="1" t="str">
        <f>Z79</f>
        <v/>
      </c>
      <c r="CD79" s="1" t="str">
        <f>AD79</f>
        <v/>
      </c>
      <c r="CE79" s="1" t="str">
        <f t="shared" si="90"/>
        <v/>
      </c>
      <c r="CF79" s="1" t="str">
        <f>AL79</f>
        <v/>
      </c>
      <c r="DC79" s="203">
        <f>VLOOKUP(A79,'[2]2019'!$A$1:$AV$65536,48,FALSE)</f>
        <v>0</v>
      </c>
      <c r="DD79" s="203">
        <f>VLOOKUP(A79,'[2]2019'!$A$1:$AV$65536,46,FALSE)</f>
        <v>0</v>
      </c>
      <c r="DE79" s="203">
        <f>VLOOKUP(A79,'[2]2019'!$A$1:$AZ$65536,52,FALSE)</f>
        <v>0</v>
      </c>
      <c r="DF79" s="107">
        <f>+AX79-DC79</f>
        <v>0</v>
      </c>
      <c r="DG79" s="107">
        <f t="shared" si="72"/>
        <v>0</v>
      </c>
      <c r="DH79" s="107">
        <f t="shared" si="87"/>
        <v>0</v>
      </c>
    </row>
    <row r="80" spans="1:118" ht="18" customHeight="1" x14ac:dyDescent="0.2">
      <c r="A80" s="78" t="str">
        <f t="shared" si="44"/>
        <v>Brian Mortimer</v>
      </c>
      <c r="B80" s="93" t="s">
        <v>791</v>
      </c>
      <c r="C80" s="94" t="s">
        <v>20</v>
      </c>
      <c r="D80" s="8"/>
      <c r="E80" s="8"/>
      <c r="F80" s="8" t="str">
        <f>IF(E80&lt;&gt; "",LOOKUP(E80,GPPoints!$A$2:$A$27,GPPoints!$B$2:$B$27),"")</f>
        <v/>
      </c>
      <c r="G80" s="114"/>
      <c r="H80" s="8"/>
      <c r="I80" s="8"/>
      <c r="J80" s="8" t="str">
        <f>IF(I80&lt;&gt; "",LOOKUP(I80,GPPoints!$A$2:$A$27,GPPoints!$B$2:$B$27),"")</f>
        <v/>
      </c>
      <c r="K80" s="114"/>
      <c r="L80" s="8"/>
      <c r="M80" s="8"/>
      <c r="N80" s="8" t="str">
        <f>IF(M80&lt;&gt; "",LOOKUP(M80,GPPoints!$A$2:$A$27,GPPoints!$B$2:$B$27),"")</f>
        <v/>
      </c>
      <c r="O80" s="114"/>
      <c r="P80" s="8"/>
      <c r="Q80" s="8"/>
      <c r="R80" s="8" t="str">
        <f>IF(Q80&lt;&gt; "",LOOKUP(Q80,GPPoints!$A$2:$A$27,GPPoints!$B$2:$B$27),"")</f>
        <v/>
      </c>
      <c r="S80" s="114"/>
      <c r="T80" s="8"/>
      <c r="U80" s="8"/>
      <c r="V80" s="8" t="str">
        <f>IF(U80&lt;&gt; "",LOOKUP(U80,GPPoints!$A$2:$A$27,GPPoints!$B$2:$B$27),"")</f>
        <v/>
      </c>
      <c r="W80" s="114"/>
      <c r="X80" s="8"/>
      <c r="Y80" s="8"/>
      <c r="Z80" s="8" t="str">
        <f>IF(Y80&lt;&gt; "",LOOKUP(Y80,GPPoints!$A$2:$A$27,GPPoints!$B$2:$B$27),"")</f>
        <v/>
      </c>
      <c r="AA80" s="114"/>
      <c r="AB80" s="8"/>
      <c r="AC80" s="8"/>
      <c r="AD80" s="8" t="str">
        <f>IF(AC80&lt;&gt; "",LOOKUP(AC80,GPPoints!$A$2:$A$27,GPPoints!$B$2:$B$27),"")</f>
        <v/>
      </c>
      <c r="AE80" s="114"/>
      <c r="AF80" s="8"/>
      <c r="AG80" s="8"/>
      <c r="AH80" s="8" t="str">
        <f>IF(AG80&lt;&gt; "",LOOKUP(AG80,GPPoints!$A$2:$A$27,GPPoints!$B$2:$B$27),"")</f>
        <v/>
      </c>
      <c r="AI80" s="114"/>
      <c r="AJ80" s="8"/>
      <c r="AK80" s="8"/>
      <c r="AL80" s="8" t="str">
        <f>IF(AK80&lt;&gt; "",LOOKUP(AK80,GPPoints!$A$2:$A$27,GPPoints!$B$2:$B$27),"")</f>
        <v/>
      </c>
      <c r="AM80" s="114"/>
      <c r="AO80" s="5">
        <f>+G80+K80+O80+S80+W80+AA80+AE80+AI80+AM80</f>
        <v>0</v>
      </c>
      <c r="AP80" s="5">
        <v>0</v>
      </c>
      <c r="AQ80" s="5">
        <v>0</v>
      </c>
      <c r="AR80" s="5">
        <f>COUNT(D80,H80,L80,P80,T80,X80,AB80,AF80,AJ80)</f>
        <v>0</v>
      </c>
      <c r="AS80" s="5">
        <f t="shared" si="73"/>
        <v>0</v>
      </c>
      <c r="AT80" s="5">
        <f t="shared" si="74"/>
        <v>0</v>
      </c>
      <c r="AU80" s="8">
        <f>SUM(D80,H80,L80,P80,T80,X80,AB80,AF80,AJ80)</f>
        <v>0</v>
      </c>
      <c r="AV80" s="67">
        <f t="shared" si="75"/>
        <v>0</v>
      </c>
      <c r="AW80" s="67">
        <f t="shared" si="88"/>
        <v>0</v>
      </c>
      <c r="AX80" s="67">
        <f>IF($AR80&gt;4,$AU80/$AR80,0)</f>
        <v>0</v>
      </c>
      <c r="AY80" s="8">
        <f t="shared" si="76"/>
        <v>0</v>
      </c>
      <c r="AZ80" s="67">
        <f t="shared" si="77"/>
        <v>0</v>
      </c>
      <c r="BA80" s="67"/>
      <c r="BB80" s="8">
        <f>LARGE($BH80:$BP80,1)</f>
        <v>0</v>
      </c>
      <c r="BC80" s="8">
        <f t="shared" si="78"/>
        <v>0</v>
      </c>
      <c r="BD80" s="8">
        <f t="shared" si="79"/>
        <v>0</v>
      </c>
      <c r="BE80" s="8">
        <f t="shared" si="80"/>
        <v>0</v>
      </c>
      <c r="BF80" s="8">
        <f t="shared" si="81"/>
        <v>0</v>
      </c>
      <c r="BG80" s="8"/>
      <c r="BH80" s="8">
        <f>D80</f>
        <v>0</v>
      </c>
      <c r="BI80" s="8">
        <f>H80</f>
        <v>0</v>
      </c>
      <c r="BJ80" s="8">
        <f>L80</f>
        <v>0</v>
      </c>
      <c r="BK80" s="8">
        <f>P80</f>
        <v>0</v>
      </c>
      <c r="BL80" s="8">
        <f>T80</f>
        <v>0</v>
      </c>
      <c r="BM80" s="8">
        <f>X80</f>
        <v>0</v>
      </c>
      <c r="BN80" s="8">
        <f>AB80</f>
        <v>0</v>
      </c>
      <c r="BO80" s="8">
        <f>AF80</f>
        <v>0</v>
      </c>
      <c r="BP80" s="8">
        <f>AJ80</f>
        <v>0</v>
      </c>
      <c r="BQ80" s="8"/>
      <c r="BR80" s="8" t="e">
        <f t="shared" si="82"/>
        <v>#NUM!</v>
      </c>
      <c r="BS80" s="8" t="e">
        <f t="shared" si="83"/>
        <v>#NUM!</v>
      </c>
      <c r="BT80" s="8" t="e">
        <f t="shared" si="84"/>
        <v>#NUM!</v>
      </c>
      <c r="BU80" s="8" t="e">
        <f t="shared" si="85"/>
        <v>#NUM!</v>
      </c>
      <c r="BV80" s="8" t="e">
        <f t="shared" si="86"/>
        <v>#NUM!</v>
      </c>
      <c r="BW80" s="8"/>
      <c r="BX80" s="1" t="str">
        <f>F80</f>
        <v/>
      </c>
      <c r="BY80" s="1" t="str">
        <f>J80</f>
        <v/>
      </c>
      <c r="BZ80" s="1" t="str">
        <f t="shared" si="89"/>
        <v/>
      </c>
      <c r="CA80" s="1" t="str">
        <f>R80</f>
        <v/>
      </c>
      <c r="CB80" s="1" t="str">
        <f>V80</f>
        <v/>
      </c>
      <c r="CC80" s="1" t="str">
        <f>Z80</f>
        <v/>
      </c>
      <c r="CD80" s="1" t="str">
        <f>AD80</f>
        <v/>
      </c>
      <c r="CE80" s="1" t="str">
        <f t="shared" si="90"/>
        <v/>
      </c>
      <c r="CF80" s="1" t="str">
        <f>AL80</f>
        <v/>
      </c>
      <c r="CH80" t="e">
        <f>VLOOKUP(A80,#REF!,41,FALSE)</f>
        <v>#REF!</v>
      </c>
      <c r="CI80" t="e">
        <f>VLOOKUP(A80,#REF!,42,FALSE)</f>
        <v>#REF!</v>
      </c>
      <c r="CJ80" t="e">
        <f>VLOOKUP(A80,#REF!,43,FALSE)</f>
        <v>#REF!</v>
      </c>
      <c r="CK80" t="e">
        <f>VLOOKUP(A80,#REF!,44,FALSE)</f>
        <v>#REF!</v>
      </c>
      <c r="CL80" t="e">
        <f>VLOOKUP(A80,#REF!,45,FALSE)</f>
        <v>#REF!</v>
      </c>
      <c r="CM80" s="105" t="e">
        <f>VLOOKUP(A80,#REF!,46,FALSE)</f>
        <v>#REF!</v>
      </c>
      <c r="CN80" s="105" t="e">
        <f>VLOOKUP(A80,#REF!,47,FALSE)</f>
        <v>#REF!</v>
      </c>
      <c r="CO80" s="105" t="e">
        <f>VLOOKUP(A80,#REF!,48,FALSE)</f>
        <v>#REF!</v>
      </c>
      <c r="CP80" s="105" t="e">
        <f>VLOOKUP(A80,#REF!,49,FALSE)</f>
        <v>#REF!</v>
      </c>
      <c r="CQ80" s="105" t="e">
        <f>VLOOKUP(A80,#REF!,50,FALSE)</f>
        <v>#REF!</v>
      </c>
      <c r="CS80" t="e">
        <f>+AO80-CH80</f>
        <v>#REF!</v>
      </c>
      <c r="CT80" s="106" t="e">
        <f t="shared" ref="CT80:DA80" si="91">+AR80-CI80</f>
        <v>#REF!</v>
      </c>
      <c r="CU80" s="106" t="e">
        <f t="shared" si="91"/>
        <v>#REF!</v>
      </c>
      <c r="CV80" s="106" t="e">
        <f>+AT80-CK80</f>
        <v>#REF!</v>
      </c>
      <c r="CW80" s="106" t="e">
        <f t="shared" si="91"/>
        <v>#REF!</v>
      </c>
      <c r="CX80" s="106" t="e">
        <f t="shared" si="91"/>
        <v>#REF!</v>
      </c>
      <c r="CY80" s="106" t="e">
        <f>+AW80-CN80</f>
        <v>#REF!</v>
      </c>
      <c r="CZ80" s="106" t="e">
        <f>+AX80-CO80</f>
        <v>#REF!</v>
      </c>
      <c r="DA80" s="106" t="e">
        <f t="shared" si="91"/>
        <v>#REF!</v>
      </c>
      <c r="DB80" s="106" t="e">
        <f>+AZ80-CQ80</f>
        <v>#REF!</v>
      </c>
      <c r="DC80" s="203">
        <f>VLOOKUP(A80,'[2]2019'!$A$1:$AV$65536,48,FALSE)</f>
        <v>0</v>
      </c>
      <c r="DD80" s="203">
        <f>VLOOKUP(A80,'[2]2019'!$A$1:$AV$65536,46,FALSE)</f>
        <v>0</v>
      </c>
      <c r="DE80" s="203">
        <f>VLOOKUP(A80,'[2]2019'!$A$1:$AZ$65536,52,FALSE)</f>
        <v>0</v>
      </c>
      <c r="DF80" s="107">
        <f t="shared" si="64"/>
        <v>0</v>
      </c>
      <c r="DG80" s="107">
        <f t="shared" si="72"/>
        <v>0</v>
      </c>
      <c r="DH80" s="107">
        <f t="shared" si="87"/>
        <v>0</v>
      </c>
      <c r="DL80" s="206" t="e">
        <f>+DF80/DC80</f>
        <v>#DIV/0!</v>
      </c>
      <c r="DM80" s="206" t="e">
        <f>+DG80/DD80</f>
        <v>#DIV/0!</v>
      </c>
      <c r="DN80" s="206" t="e">
        <f>+DH80/DE80</f>
        <v>#DIV/0!</v>
      </c>
    </row>
    <row r="81" spans="1:118" ht="18" customHeight="1" x14ac:dyDescent="0.2">
      <c r="A81" s="78" t="str">
        <f t="shared" si="44"/>
        <v>Chuck Najjoum</v>
      </c>
      <c r="B81" s="93" t="s">
        <v>622</v>
      </c>
      <c r="C81" s="94" t="s">
        <v>354</v>
      </c>
      <c r="D81" s="8"/>
      <c r="E81" s="8"/>
      <c r="F81" s="8" t="str">
        <f>IF(E81&lt;&gt; "",LOOKUP(E81,GPPoints!$A$2:$A$27,GPPoints!$B$2:$B$27),"")</f>
        <v/>
      </c>
      <c r="G81" s="114"/>
      <c r="H81" s="8"/>
      <c r="I81" s="8"/>
      <c r="J81" s="8" t="str">
        <f>IF(I81&lt;&gt; "",LOOKUP(I81,GPPoints!$A$2:$A$27,GPPoints!$B$2:$B$27),"")</f>
        <v/>
      </c>
      <c r="K81" s="114"/>
      <c r="L81" s="8"/>
      <c r="M81" s="8"/>
      <c r="N81" s="8" t="str">
        <f>IF(M81&lt;&gt; "",LOOKUP(M81,GPPoints!$A$2:$A$27,GPPoints!$B$2:$B$27),"")</f>
        <v/>
      </c>
      <c r="O81" s="114"/>
      <c r="P81" s="8"/>
      <c r="Q81" s="8"/>
      <c r="R81" s="8" t="str">
        <f>IF(Q81&lt;&gt; "",LOOKUP(Q81,GPPoints!$A$2:$A$27,GPPoints!$B$2:$B$27),"")</f>
        <v/>
      </c>
      <c r="S81" s="114"/>
      <c r="T81" s="8"/>
      <c r="U81" s="8"/>
      <c r="V81" s="8" t="str">
        <f>IF(U81&lt;&gt; "",LOOKUP(U81,GPPoints!$A$2:$A$27,GPPoints!$B$2:$B$27),"")</f>
        <v/>
      </c>
      <c r="W81" s="114"/>
      <c r="X81" s="8"/>
      <c r="Y81" s="8"/>
      <c r="Z81" s="8" t="str">
        <f>IF(Y81&lt;&gt; "",LOOKUP(Y81,GPPoints!$A$2:$A$27,GPPoints!$B$2:$B$27),"")</f>
        <v/>
      </c>
      <c r="AA81" s="114"/>
      <c r="AB81" s="8"/>
      <c r="AC81" s="8"/>
      <c r="AD81" s="8" t="str">
        <f>IF(AC81&lt;&gt; "",LOOKUP(AC81,GPPoints!$A$2:$A$27,GPPoints!$B$2:$B$27),"")</f>
        <v/>
      </c>
      <c r="AE81" s="114"/>
      <c r="AF81" s="8"/>
      <c r="AG81" s="8"/>
      <c r="AH81" s="8" t="str">
        <f>IF(AG81&lt;&gt; "",LOOKUP(AG81,GPPoints!$A$2:$A$27,GPPoints!$B$2:$B$27),"")</f>
        <v/>
      </c>
      <c r="AI81" s="114"/>
      <c r="AJ81" s="8"/>
      <c r="AK81" s="8"/>
      <c r="AL81" s="8" t="str">
        <f>IF(AK81&lt;&gt; "",LOOKUP(AK81,GPPoints!$A$2:$A$27,GPPoints!$B$2:$B$27),"")</f>
        <v/>
      </c>
      <c r="AM81" s="114"/>
      <c r="AO81" s="5">
        <f>+G81+K81+O81+S81+W81+AA81+AE81+AI81+AM81</f>
        <v>0</v>
      </c>
      <c r="AP81" s="5">
        <v>0</v>
      </c>
      <c r="AQ81" s="5">
        <v>0</v>
      </c>
      <c r="AR81" s="5">
        <f>COUNT(D81,H81,L81,P81,T81,X81,AB81,AF81,AJ81)</f>
        <v>0</v>
      </c>
      <c r="AS81" s="5">
        <f t="shared" si="73"/>
        <v>0</v>
      </c>
      <c r="AT81" s="5">
        <f t="shared" si="74"/>
        <v>0</v>
      </c>
      <c r="AU81" s="5">
        <f>SUM(D81,H81,L81,P81,T81,X81,AB81,AF81,AJ81)</f>
        <v>0</v>
      </c>
      <c r="AV81" s="47">
        <f t="shared" si="75"/>
        <v>0</v>
      </c>
      <c r="AW81" s="47">
        <f t="shared" si="88"/>
        <v>0</v>
      </c>
      <c r="AX81" s="47">
        <f>IF($AR81&gt;4,$AU81/$AR81,0)</f>
        <v>0</v>
      </c>
      <c r="AY81" s="8">
        <f t="shared" si="76"/>
        <v>0</v>
      </c>
      <c r="AZ81" s="67">
        <f t="shared" si="77"/>
        <v>0</v>
      </c>
      <c r="BA81" s="67"/>
      <c r="BB81" s="8">
        <f>LARGE($BH81:$BP81,1)</f>
        <v>0</v>
      </c>
      <c r="BC81" s="8">
        <f t="shared" si="78"/>
        <v>0</v>
      </c>
      <c r="BD81" s="8">
        <f t="shared" si="79"/>
        <v>0</v>
      </c>
      <c r="BE81" s="8">
        <f t="shared" si="80"/>
        <v>0</v>
      </c>
      <c r="BF81" s="8">
        <f t="shared" si="81"/>
        <v>0</v>
      </c>
      <c r="BG81" s="8"/>
      <c r="BH81" s="8">
        <f>D81</f>
        <v>0</v>
      </c>
      <c r="BI81" s="8">
        <f>H81</f>
        <v>0</v>
      </c>
      <c r="BJ81" s="8">
        <f>L81</f>
        <v>0</v>
      </c>
      <c r="BK81" s="8">
        <f>P81</f>
        <v>0</v>
      </c>
      <c r="BL81" s="8">
        <f>T81</f>
        <v>0</v>
      </c>
      <c r="BM81" s="8">
        <f>X81</f>
        <v>0</v>
      </c>
      <c r="BN81" s="8">
        <f>AB81</f>
        <v>0</v>
      </c>
      <c r="BO81" s="8">
        <f>AF81</f>
        <v>0</v>
      </c>
      <c r="BP81" s="8">
        <f>AJ81</f>
        <v>0</v>
      </c>
      <c r="BQ81" s="8"/>
      <c r="BR81" s="8" t="e">
        <f t="shared" si="82"/>
        <v>#NUM!</v>
      </c>
      <c r="BS81" s="8" t="e">
        <f t="shared" si="83"/>
        <v>#NUM!</v>
      </c>
      <c r="BT81" s="8" t="e">
        <f t="shared" si="84"/>
        <v>#NUM!</v>
      </c>
      <c r="BU81" s="8" t="e">
        <f t="shared" si="85"/>
        <v>#NUM!</v>
      </c>
      <c r="BV81" s="8" t="e">
        <f t="shared" si="86"/>
        <v>#NUM!</v>
      </c>
      <c r="BW81" s="8"/>
      <c r="BX81" s="1" t="str">
        <f>F81</f>
        <v/>
      </c>
      <c r="BY81" s="1" t="str">
        <f>J81</f>
        <v/>
      </c>
      <c r="BZ81" s="1" t="str">
        <f t="shared" si="89"/>
        <v/>
      </c>
      <c r="CA81" s="1" t="str">
        <f>R81</f>
        <v/>
      </c>
      <c r="CB81" s="1" t="str">
        <f>V81</f>
        <v/>
      </c>
      <c r="CC81" s="1" t="str">
        <f>Z81</f>
        <v/>
      </c>
      <c r="CD81" s="1" t="str">
        <f>AD81</f>
        <v/>
      </c>
      <c r="CE81" s="1" t="str">
        <f t="shared" si="90"/>
        <v/>
      </c>
      <c r="CF81" s="1" t="str">
        <f>AL81</f>
        <v/>
      </c>
      <c r="DC81" s="203">
        <f>VLOOKUP(A81,'[2]2019'!$A$1:$AV$65536,48,FALSE)</f>
        <v>0</v>
      </c>
      <c r="DD81" s="203">
        <f>VLOOKUP(A81,'[2]2019'!$A$1:$AV$65536,46,FALSE)</f>
        <v>0</v>
      </c>
      <c r="DE81" s="203">
        <f>VLOOKUP(A81,'[2]2019'!$A$1:$AZ$65536,52,FALSE)</f>
        <v>0</v>
      </c>
      <c r="DF81" s="107">
        <v>0</v>
      </c>
      <c r="DG81" s="107">
        <v>-38</v>
      </c>
      <c r="DH81" s="107">
        <v>0</v>
      </c>
    </row>
    <row r="82" spans="1:118" ht="18" customHeight="1" x14ac:dyDescent="0.2">
      <c r="A82" s="78" t="str">
        <f t="shared" si="44"/>
        <v>Larry Newell</v>
      </c>
      <c r="B82" s="52" t="s">
        <v>283</v>
      </c>
      <c r="C82" s="62" t="s">
        <v>284</v>
      </c>
      <c r="D82" s="8">
        <v>22</v>
      </c>
      <c r="E82" s="8"/>
      <c r="F82" s="8" t="str">
        <f>IF(E82&lt;&gt; "",LOOKUP(E82,GPPoints!$A$2:$A$27,GPPoints!$B$2:$B$27),"")</f>
        <v/>
      </c>
      <c r="G82" s="114"/>
      <c r="H82" s="8"/>
      <c r="I82" s="8"/>
      <c r="J82" s="8" t="str">
        <f>IF(I82&lt;&gt; "",LOOKUP(I82,GPPoints!$A$2:$A$27,GPPoints!$B$2:$B$27),"")</f>
        <v/>
      </c>
      <c r="K82" s="114"/>
      <c r="L82" s="8">
        <v>29</v>
      </c>
      <c r="M82" s="8">
        <v>11</v>
      </c>
      <c r="N82" s="8">
        <f>IF(M82&lt;&gt; "",LOOKUP(M82,GPPoints!$A$2:$A$27,GPPoints!$B$2:$B$27),"")</f>
        <v>5</v>
      </c>
      <c r="O82" s="114"/>
      <c r="P82" s="8"/>
      <c r="Q82" s="8"/>
      <c r="R82" s="8" t="str">
        <f>IF(Q82&lt;&gt; "",LOOKUP(Q82,GPPoints!$A$2:$A$27,GPPoints!$B$2:$B$27),"")</f>
        <v/>
      </c>
      <c r="S82" s="114"/>
      <c r="T82" s="8"/>
      <c r="U82" s="8"/>
      <c r="V82" s="8" t="str">
        <f>IF(U82&lt;&gt; "",LOOKUP(U82,GPPoints!$A$2:$A$27,GPPoints!$B$2:$B$27),"")</f>
        <v/>
      </c>
      <c r="W82" s="114"/>
      <c r="X82" s="8"/>
      <c r="Y82" s="8"/>
      <c r="Z82" s="8" t="str">
        <f>IF(Y82&lt;&gt; "",LOOKUP(Y82,GPPoints!$A$2:$A$27,GPPoints!$B$2:$B$27),"")</f>
        <v/>
      </c>
      <c r="AA82" s="114"/>
      <c r="AB82" s="8"/>
      <c r="AC82" s="8"/>
      <c r="AD82" s="8" t="str">
        <f>IF(AC82&lt;&gt; "",LOOKUP(AC82,GPPoints!$A$2:$A$27,GPPoints!$B$2:$B$27),"")</f>
        <v/>
      </c>
      <c r="AE82" s="114"/>
      <c r="AF82" s="8"/>
      <c r="AG82" s="8"/>
      <c r="AH82" s="8" t="str">
        <f>IF(AG82&lt;&gt; "",LOOKUP(AG82,GPPoints!$A$2:$A$27,GPPoints!$B$2:$B$27),"")</f>
        <v/>
      </c>
      <c r="AI82" s="114"/>
      <c r="AJ82" s="8"/>
      <c r="AK82" s="8"/>
      <c r="AL82" s="8" t="str">
        <f>IF(AK82&lt;&gt; "",LOOKUP(AK82,GPPoints!$A$2:$A$27,GPPoints!$B$2:$B$27),"")</f>
        <v/>
      </c>
      <c r="AM82" s="114"/>
      <c r="AO82" s="5">
        <f t="shared" si="61"/>
        <v>0</v>
      </c>
      <c r="AP82" s="5">
        <v>0</v>
      </c>
      <c r="AQ82" s="5">
        <v>0</v>
      </c>
      <c r="AR82" s="5">
        <f t="shared" si="1"/>
        <v>2</v>
      </c>
      <c r="AS82" s="5">
        <f t="shared" si="73"/>
        <v>5</v>
      </c>
      <c r="AT82" s="5">
        <f t="shared" si="74"/>
        <v>5</v>
      </c>
      <c r="AU82" s="8">
        <f t="shared" si="4"/>
        <v>51</v>
      </c>
      <c r="AV82" s="67">
        <f t="shared" si="75"/>
        <v>25.5</v>
      </c>
      <c r="AW82" s="67">
        <f t="shared" ref="AW82:AW93" si="92">IF($AR82&gt;2,$AU82/$AR82,0)</f>
        <v>0</v>
      </c>
      <c r="AX82" s="67">
        <f t="shared" si="37"/>
        <v>0</v>
      </c>
      <c r="AY82" s="8">
        <f t="shared" si="76"/>
        <v>51</v>
      </c>
      <c r="AZ82" s="67">
        <f t="shared" si="77"/>
        <v>0</v>
      </c>
      <c r="BA82" s="67"/>
      <c r="BB82" s="8">
        <f t="shared" si="9"/>
        <v>29</v>
      </c>
      <c r="BC82" s="8">
        <f t="shared" si="78"/>
        <v>22</v>
      </c>
      <c r="BD82" s="8">
        <f t="shared" si="79"/>
        <v>0</v>
      </c>
      <c r="BE82" s="8">
        <f t="shared" si="80"/>
        <v>0</v>
      </c>
      <c r="BF82" s="8">
        <f t="shared" si="81"/>
        <v>0</v>
      </c>
      <c r="BG82" s="8"/>
      <c r="BH82" s="8">
        <f t="shared" si="14"/>
        <v>22</v>
      </c>
      <c r="BI82" s="8">
        <f t="shared" si="15"/>
        <v>0</v>
      </c>
      <c r="BJ82" s="8">
        <f t="shared" si="16"/>
        <v>29</v>
      </c>
      <c r="BK82" s="8">
        <f t="shared" si="17"/>
        <v>0</v>
      </c>
      <c r="BL82" s="8">
        <f t="shared" si="18"/>
        <v>0</v>
      </c>
      <c r="BM82" s="8">
        <f t="shared" si="19"/>
        <v>0</v>
      </c>
      <c r="BN82" s="8">
        <f t="shared" si="20"/>
        <v>0</v>
      </c>
      <c r="BO82" s="8">
        <f t="shared" si="21"/>
        <v>0</v>
      </c>
      <c r="BP82" s="8">
        <f t="shared" si="22"/>
        <v>0</v>
      </c>
      <c r="BQ82" s="8"/>
      <c r="BR82" s="8">
        <f t="shared" si="82"/>
        <v>5</v>
      </c>
      <c r="BS82" s="8" t="e">
        <f t="shared" si="83"/>
        <v>#NUM!</v>
      </c>
      <c r="BT82" s="8" t="e">
        <f t="shared" si="84"/>
        <v>#NUM!</v>
      </c>
      <c r="BU82" s="8" t="e">
        <f t="shared" si="85"/>
        <v>#NUM!</v>
      </c>
      <c r="BV82" s="8" t="e">
        <f t="shared" si="86"/>
        <v>#NUM!</v>
      </c>
      <c r="BW82" s="8"/>
      <c r="BX82" s="1" t="str">
        <f t="shared" si="28"/>
        <v/>
      </c>
      <c r="BY82" s="1" t="str">
        <f t="shared" si="29"/>
        <v/>
      </c>
      <c r="BZ82" s="1">
        <f t="shared" si="30"/>
        <v>5</v>
      </c>
      <c r="CA82" s="1" t="str">
        <f t="shared" si="31"/>
        <v/>
      </c>
      <c r="CB82" s="1" t="str">
        <f t="shared" si="32"/>
        <v/>
      </c>
      <c r="CC82" s="1" t="str">
        <f t="shared" si="33"/>
        <v/>
      </c>
      <c r="CD82" s="1" t="str">
        <f t="shared" si="34"/>
        <v/>
      </c>
      <c r="CE82" s="1" t="str">
        <f t="shared" si="35"/>
        <v/>
      </c>
      <c r="CF82" s="1" t="str">
        <f t="shared" si="36"/>
        <v/>
      </c>
      <c r="CH82" t="e">
        <f>VLOOKUP(A82,#REF!,41,FALSE)</f>
        <v>#REF!</v>
      </c>
      <c r="CI82" t="e">
        <f>VLOOKUP(A82,#REF!,42,FALSE)</f>
        <v>#REF!</v>
      </c>
      <c r="CJ82" t="e">
        <f>VLOOKUP(A82,#REF!,43,FALSE)</f>
        <v>#REF!</v>
      </c>
      <c r="CK82" t="e">
        <f>VLOOKUP(A82,#REF!,44,FALSE)</f>
        <v>#REF!</v>
      </c>
      <c r="CL82" t="e">
        <f>VLOOKUP(A82,#REF!,45,FALSE)</f>
        <v>#REF!</v>
      </c>
      <c r="CM82" s="105" t="e">
        <f>VLOOKUP(A82,#REF!,46,FALSE)</f>
        <v>#REF!</v>
      </c>
      <c r="CN82" s="105" t="e">
        <f>VLOOKUP(A82,#REF!,47,FALSE)</f>
        <v>#REF!</v>
      </c>
      <c r="CO82" s="105" t="e">
        <f>VLOOKUP(A82,#REF!,48,FALSE)</f>
        <v>#REF!</v>
      </c>
      <c r="CP82" s="105" t="e">
        <f>VLOOKUP(A82,#REF!,49,FALSE)</f>
        <v>#REF!</v>
      </c>
      <c r="CQ82" s="105" t="e">
        <f>VLOOKUP(A82,#REF!,50,FALSE)</f>
        <v>#REF!</v>
      </c>
      <c r="CT82" s="106"/>
      <c r="CU82" s="106"/>
      <c r="CV82" s="106"/>
      <c r="CW82" s="106"/>
      <c r="CX82" s="106"/>
      <c r="CY82" s="106"/>
      <c r="CZ82" s="106"/>
      <c r="DA82" s="106"/>
      <c r="DB82" s="106"/>
      <c r="DC82" s="203"/>
      <c r="DD82" s="203">
        <f>VLOOKUP(A82,'[2]2019'!$A$1:$AV$65536,46,FALSE)</f>
        <v>30</v>
      </c>
      <c r="DE82" s="203"/>
      <c r="DF82" s="107">
        <f t="shared" ref="DF82:DF105" si="93">+AX82-DC82</f>
        <v>0</v>
      </c>
      <c r="DG82" s="107">
        <f t="shared" ref="DG82:DG105" si="94">+AY82-DD82</f>
        <v>21</v>
      </c>
      <c r="DH82" s="107">
        <f t="shared" ref="DH82:DH105" si="95">+AZ82-DE82</f>
        <v>0</v>
      </c>
      <c r="DL82" s="206" t="e">
        <f t="shared" ref="DL82:DN83" si="96">+DF82/DC82</f>
        <v>#DIV/0!</v>
      </c>
      <c r="DM82" s="206">
        <f t="shared" si="96"/>
        <v>0.7</v>
      </c>
      <c r="DN82" s="206" t="e">
        <f t="shared" si="96"/>
        <v>#DIV/0!</v>
      </c>
    </row>
    <row r="83" spans="1:118" ht="18" customHeight="1" x14ac:dyDescent="0.2">
      <c r="A83" s="78" t="str">
        <f t="shared" si="44"/>
        <v>Chris Nielsen</v>
      </c>
      <c r="B83" s="93" t="s">
        <v>593</v>
      </c>
      <c r="C83" s="94" t="s">
        <v>16</v>
      </c>
      <c r="D83" s="8">
        <v>22</v>
      </c>
      <c r="E83" s="8"/>
      <c r="F83" s="8" t="str">
        <f>IF(E83&lt;&gt; "",LOOKUP(E83,GPPoints!$A$2:$A$27,GPPoints!$B$2:$B$27),"")</f>
        <v/>
      </c>
      <c r="G83" s="114"/>
      <c r="H83" s="8"/>
      <c r="I83" s="8"/>
      <c r="J83" s="8" t="str">
        <f>IF(I83&lt;&gt; "",LOOKUP(I83,GPPoints!$A$2:$A$27,GPPoints!$B$2:$B$27),"")</f>
        <v/>
      </c>
      <c r="K83" s="114"/>
      <c r="L83" s="8"/>
      <c r="M83" s="8"/>
      <c r="N83" s="8" t="str">
        <f>IF(M83&lt;&gt; "",LOOKUP(M83,GPPoints!$A$2:$A$27,GPPoints!$B$2:$B$27),"")</f>
        <v/>
      </c>
      <c r="O83" s="114"/>
      <c r="P83" s="8"/>
      <c r="Q83" s="8"/>
      <c r="R83" s="8" t="str">
        <f>IF(Q83&lt;&gt; "",LOOKUP(Q83,GPPoints!$A$2:$A$27,GPPoints!$B$2:$B$27),"")</f>
        <v/>
      </c>
      <c r="S83" s="114"/>
      <c r="T83" s="8"/>
      <c r="U83" s="8"/>
      <c r="V83" s="8" t="str">
        <f>IF(U83&lt;&gt; "",LOOKUP(U83,GPPoints!$A$2:$A$27,GPPoints!$B$2:$B$27),"")</f>
        <v/>
      </c>
      <c r="W83" s="114"/>
      <c r="X83" s="8"/>
      <c r="Y83" s="8"/>
      <c r="Z83" s="8" t="str">
        <f>IF(Y83&lt;&gt; "",LOOKUP(Y83,GPPoints!$A$2:$A$27,GPPoints!$B$2:$B$27),"")</f>
        <v/>
      </c>
      <c r="AA83" s="114"/>
      <c r="AB83" s="8"/>
      <c r="AC83" s="8"/>
      <c r="AD83" s="8" t="str">
        <f>IF(AC83&lt;&gt; "",LOOKUP(AC83,GPPoints!$A$2:$A$27,GPPoints!$B$2:$B$27),"")</f>
        <v/>
      </c>
      <c r="AE83" s="114"/>
      <c r="AF83" s="8"/>
      <c r="AG83" s="8"/>
      <c r="AH83" s="8" t="str">
        <f>IF(AG83&lt;&gt; "",LOOKUP(AG83,GPPoints!$A$2:$A$27,GPPoints!$B$2:$B$27),"")</f>
        <v/>
      </c>
      <c r="AI83" s="114"/>
      <c r="AJ83" s="8"/>
      <c r="AK83" s="8"/>
      <c r="AL83" s="8" t="str">
        <f>IF(AK83&lt;&gt; "",LOOKUP(AK83,GPPoints!$A$2:$A$27,GPPoints!$B$2:$B$27),"")</f>
        <v/>
      </c>
      <c r="AM83" s="114"/>
      <c r="AO83" s="5">
        <f t="shared" si="61"/>
        <v>0</v>
      </c>
      <c r="AP83" s="5">
        <v>0</v>
      </c>
      <c r="AQ83" s="5">
        <v>0</v>
      </c>
      <c r="AR83" s="5">
        <f t="shared" si="1"/>
        <v>1</v>
      </c>
      <c r="AS83" s="5">
        <f t="shared" si="73"/>
        <v>0</v>
      </c>
      <c r="AT83" s="5">
        <f t="shared" si="74"/>
        <v>0</v>
      </c>
      <c r="AU83" s="5">
        <f t="shared" si="4"/>
        <v>22</v>
      </c>
      <c r="AV83" s="47">
        <f t="shared" si="75"/>
        <v>22</v>
      </c>
      <c r="AW83" s="47">
        <f t="shared" si="92"/>
        <v>0</v>
      </c>
      <c r="AX83" s="47">
        <f t="shared" si="37"/>
        <v>0</v>
      </c>
      <c r="AY83" s="8">
        <f t="shared" si="76"/>
        <v>22</v>
      </c>
      <c r="AZ83" s="67">
        <f t="shared" si="77"/>
        <v>0</v>
      </c>
      <c r="BA83" s="67"/>
      <c r="BB83" s="8">
        <f t="shared" si="9"/>
        <v>22</v>
      </c>
      <c r="BC83" s="8">
        <f t="shared" si="78"/>
        <v>0</v>
      </c>
      <c r="BD83" s="8">
        <f t="shared" si="79"/>
        <v>0</v>
      </c>
      <c r="BE83" s="8">
        <f t="shared" si="80"/>
        <v>0</v>
      </c>
      <c r="BF83" s="8">
        <f t="shared" si="81"/>
        <v>0</v>
      </c>
      <c r="BG83" s="8"/>
      <c r="BH83" s="8">
        <f t="shared" si="14"/>
        <v>22</v>
      </c>
      <c r="BI83" s="8">
        <f t="shared" si="15"/>
        <v>0</v>
      </c>
      <c r="BJ83" s="8">
        <f t="shared" si="16"/>
        <v>0</v>
      </c>
      <c r="BK83" s="8">
        <f t="shared" si="17"/>
        <v>0</v>
      </c>
      <c r="BL83" s="8">
        <f t="shared" si="18"/>
        <v>0</v>
      </c>
      <c r="BM83" s="8">
        <f t="shared" si="19"/>
        <v>0</v>
      </c>
      <c r="BN83" s="8">
        <f t="shared" si="20"/>
        <v>0</v>
      </c>
      <c r="BO83" s="8">
        <f t="shared" si="21"/>
        <v>0</v>
      </c>
      <c r="BP83" s="8">
        <f t="shared" si="22"/>
        <v>0</v>
      </c>
      <c r="BQ83" s="8"/>
      <c r="BR83" s="8" t="e">
        <f t="shared" si="82"/>
        <v>#NUM!</v>
      </c>
      <c r="BS83" s="8" t="e">
        <f t="shared" si="83"/>
        <v>#NUM!</v>
      </c>
      <c r="BT83" s="8" t="e">
        <f t="shared" si="84"/>
        <v>#NUM!</v>
      </c>
      <c r="BU83" s="8" t="e">
        <f t="shared" si="85"/>
        <v>#NUM!</v>
      </c>
      <c r="BV83" s="8" t="e">
        <f t="shared" si="86"/>
        <v>#NUM!</v>
      </c>
      <c r="BW83" s="8"/>
      <c r="BX83" s="1" t="str">
        <f t="shared" si="28"/>
        <v/>
      </c>
      <c r="BY83" s="1" t="str">
        <f t="shared" si="29"/>
        <v/>
      </c>
      <c r="BZ83" s="1" t="str">
        <f t="shared" si="30"/>
        <v/>
      </c>
      <c r="CA83" s="1" t="str">
        <f t="shared" si="31"/>
        <v/>
      </c>
      <c r="CB83" s="1" t="str">
        <f t="shared" si="32"/>
        <v/>
      </c>
      <c r="CC83" s="1" t="str">
        <f t="shared" si="33"/>
        <v/>
      </c>
      <c r="CD83" s="1" t="str">
        <f t="shared" si="34"/>
        <v/>
      </c>
      <c r="CE83" s="1" t="str">
        <f t="shared" si="35"/>
        <v/>
      </c>
      <c r="CF83" s="1" t="str">
        <f t="shared" si="36"/>
        <v/>
      </c>
      <c r="DC83" s="203"/>
      <c r="DD83" s="203"/>
      <c r="DE83" s="203"/>
      <c r="DF83" s="316">
        <f t="shared" si="93"/>
        <v>0</v>
      </c>
      <c r="DG83" s="316">
        <f t="shared" si="94"/>
        <v>22</v>
      </c>
      <c r="DH83" s="316">
        <f t="shared" si="95"/>
        <v>0</v>
      </c>
      <c r="DL83" s="206" t="e">
        <f t="shared" si="96"/>
        <v>#DIV/0!</v>
      </c>
      <c r="DM83" s="206" t="e">
        <f t="shared" si="96"/>
        <v>#DIV/0!</v>
      </c>
      <c r="DN83" s="206" t="e">
        <f t="shared" si="96"/>
        <v>#DIV/0!</v>
      </c>
    </row>
    <row r="84" spans="1:118" ht="18" customHeight="1" x14ac:dyDescent="0.2">
      <c r="A84" s="78" t="str">
        <f t="shared" si="44"/>
        <v>Paul Nowack</v>
      </c>
      <c r="B84" s="52" t="s">
        <v>798</v>
      </c>
      <c r="C84" s="62" t="s">
        <v>27</v>
      </c>
      <c r="D84" s="8"/>
      <c r="E84" s="8"/>
      <c r="F84" s="8" t="str">
        <f>IF(E84&lt;&gt; "",LOOKUP(E84,GPPoints!$A$2:$A$27,GPPoints!$B$2:$B$27),"")</f>
        <v/>
      </c>
      <c r="G84" s="114"/>
      <c r="H84" s="8"/>
      <c r="I84" s="8"/>
      <c r="J84" s="8" t="str">
        <f>IF(I84&lt;&gt; "",LOOKUP(I84,GPPoints!$A$2:$A$27,GPPoints!$B$2:$B$27),"")</f>
        <v/>
      </c>
      <c r="K84" s="114"/>
      <c r="L84" s="8"/>
      <c r="M84" s="8"/>
      <c r="N84" s="8" t="str">
        <f>IF(M84&lt;&gt; "",LOOKUP(M84,GPPoints!$A$2:$A$27,GPPoints!$B$2:$B$27),"")</f>
        <v/>
      </c>
      <c r="O84" s="114"/>
      <c r="P84" s="8"/>
      <c r="Q84" s="8"/>
      <c r="R84" s="8" t="str">
        <f>IF(Q84&lt;&gt; "",LOOKUP(Q84,GPPoints!$A$2:$A$27,GPPoints!$B$2:$B$27),"")</f>
        <v/>
      </c>
      <c r="S84" s="114"/>
      <c r="T84" s="8"/>
      <c r="U84" s="8"/>
      <c r="V84" s="8" t="str">
        <f>IF(U84&lt;&gt; "",LOOKUP(U84,GPPoints!$A$2:$A$27,GPPoints!$B$2:$B$27),"")</f>
        <v/>
      </c>
      <c r="W84" s="114"/>
      <c r="X84" s="8"/>
      <c r="Y84" s="8"/>
      <c r="Z84" s="8" t="str">
        <f>IF(Y84&lt;&gt; "",LOOKUP(Y84,GPPoints!$A$2:$A$27,GPPoints!$B$2:$B$27),"")</f>
        <v/>
      </c>
      <c r="AA84" s="114"/>
      <c r="AB84" s="8"/>
      <c r="AC84" s="8"/>
      <c r="AD84" s="8" t="str">
        <f>IF(AC84&lt;&gt; "",LOOKUP(AC84,GPPoints!$A$2:$A$27,GPPoints!$B$2:$B$27),"")</f>
        <v/>
      </c>
      <c r="AE84" s="114"/>
      <c r="AF84" s="8"/>
      <c r="AG84" s="8"/>
      <c r="AH84" s="8" t="str">
        <f>IF(AG84&lt;&gt; "",LOOKUP(AG84,GPPoints!$A$2:$A$27,GPPoints!$B$2:$B$27),"")</f>
        <v/>
      </c>
      <c r="AI84" s="114"/>
      <c r="AJ84" s="8"/>
      <c r="AK84" s="8"/>
      <c r="AL84" s="8" t="str">
        <f>IF(AK84&lt;&gt; "",LOOKUP(AK84,GPPoints!$A$2:$A$27,GPPoints!$B$2:$B$27),"")</f>
        <v/>
      </c>
      <c r="AM84" s="114"/>
      <c r="AO84" s="5">
        <f>+G84+K84+O84+S84+W84+AA84+AE84+AI84+AM84</f>
        <v>0</v>
      </c>
      <c r="AP84" s="5">
        <v>0</v>
      </c>
      <c r="AQ84" s="5">
        <v>0</v>
      </c>
      <c r="AR84" s="5">
        <f t="shared" si="1"/>
        <v>0</v>
      </c>
      <c r="AS84" s="5">
        <f t="shared" si="73"/>
        <v>0</v>
      </c>
      <c r="AT84" s="5">
        <f t="shared" si="74"/>
        <v>0</v>
      </c>
      <c r="AU84" s="5">
        <f t="shared" si="4"/>
        <v>0</v>
      </c>
      <c r="AV84" s="47">
        <f t="shared" si="75"/>
        <v>0</v>
      </c>
      <c r="AW84" s="47">
        <f t="shared" si="92"/>
        <v>0</v>
      </c>
      <c r="AX84" s="47">
        <f>IF($AR84&gt;4,$AU84/$AR84,0)</f>
        <v>0</v>
      </c>
      <c r="AY84" s="8">
        <f t="shared" si="76"/>
        <v>0</v>
      </c>
      <c r="AZ84" s="67">
        <f t="shared" si="77"/>
        <v>0</v>
      </c>
      <c r="BA84" s="67"/>
      <c r="BB84" s="8">
        <f t="shared" si="9"/>
        <v>0</v>
      </c>
      <c r="BC84" s="8">
        <f t="shared" si="78"/>
        <v>0</v>
      </c>
      <c r="BD84" s="8">
        <f t="shared" si="79"/>
        <v>0</v>
      </c>
      <c r="BE84" s="8">
        <f t="shared" si="80"/>
        <v>0</v>
      </c>
      <c r="BF84" s="8">
        <f t="shared" si="81"/>
        <v>0</v>
      </c>
      <c r="BG84" s="8"/>
      <c r="BH84" s="8">
        <f t="shared" si="14"/>
        <v>0</v>
      </c>
      <c r="BI84" s="8">
        <f t="shared" si="15"/>
        <v>0</v>
      </c>
      <c r="BJ84" s="8">
        <f t="shared" si="16"/>
        <v>0</v>
      </c>
      <c r="BK84" s="8">
        <f t="shared" si="17"/>
        <v>0</v>
      </c>
      <c r="BL84" s="8">
        <f t="shared" si="18"/>
        <v>0</v>
      </c>
      <c r="BM84" s="8">
        <f t="shared" si="19"/>
        <v>0</v>
      </c>
      <c r="BN84" s="8">
        <f t="shared" si="20"/>
        <v>0</v>
      </c>
      <c r="BO84" s="8">
        <f t="shared" si="21"/>
        <v>0</v>
      </c>
      <c r="BP84" s="8">
        <f t="shared" si="22"/>
        <v>0</v>
      </c>
      <c r="BQ84" s="8"/>
      <c r="BR84" s="8" t="e">
        <f t="shared" si="82"/>
        <v>#NUM!</v>
      </c>
      <c r="BS84" s="8" t="e">
        <f t="shared" si="83"/>
        <v>#NUM!</v>
      </c>
      <c r="BT84" s="8" t="e">
        <f t="shared" si="84"/>
        <v>#NUM!</v>
      </c>
      <c r="BU84" s="8" t="e">
        <f t="shared" si="85"/>
        <v>#NUM!</v>
      </c>
      <c r="BV84" s="8" t="e">
        <f t="shared" si="86"/>
        <v>#NUM!</v>
      </c>
      <c r="BW84" s="8"/>
      <c r="BX84" s="1" t="str">
        <f t="shared" si="28"/>
        <v/>
      </c>
      <c r="BY84" s="1" t="str">
        <f t="shared" si="29"/>
        <v/>
      </c>
      <c r="BZ84" s="1" t="str">
        <f t="shared" si="30"/>
        <v/>
      </c>
      <c r="CA84" s="1" t="str">
        <f t="shared" si="31"/>
        <v/>
      </c>
      <c r="CB84" s="1" t="str">
        <f t="shared" si="32"/>
        <v/>
      </c>
      <c r="CC84" s="1" t="str">
        <f t="shared" si="33"/>
        <v/>
      </c>
      <c r="CD84" s="1" t="str">
        <f t="shared" si="34"/>
        <v/>
      </c>
      <c r="CE84" s="1" t="str">
        <f t="shared" si="35"/>
        <v/>
      </c>
      <c r="CF84" s="1" t="str">
        <f t="shared" si="36"/>
        <v/>
      </c>
      <c r="DC84" s="203">
        <f>VLOOKUP(A84,'[2]2019'!$A$1:$AV$65536,48,FALSE)</f>
        <v>0</v>
      </c>
      <c r="DD84" s="203">
        <f>VLOOKUP(A84,'[2]2019'!$A$1:$AV$65536,46,FALSE)</f>
        <v>0</v>
      </c>
      <c r="DE84" s="203">
        <f>VLOOKUP(A84,'[2]2019'!$A$1:$AZ$65536,52,FALSE)</f>
        <v>0</v>
      </c>
      <c r="DF84" s="107">
        <f>+AX84-DC84</f>
        <v>0</v>
      </c>
      <c r="DG84" s="107">
        <f t="shared" si="94"/>
        <v>0</v>
      </c>
      <c r="DH84" s="107">
        <f t="shared" si="95"/>
        <v>0</v>
      </c>
    </row>
    <row r="85" spans="1:118" ht="18" customHeight="1" x14ac:dyDescent="0.2">
      <c r="A85" s="78" t="str">
        <f t="shared" si="44"/>
        <v>Matt Olin</v>
      </c>
      <c r="B85" s="93" t="s">
        <v>858</v>
      </c>
      <c r="C85" s="94" t="s">
        <v>252</v>
      </c>
      <c r="D85" s="8">
        <v>27</v>
      </c>
      <c r="E85" s="8"/>
      <c r="F85" s="8" t="str">
        <f>IF(E85&lt;&gt; "",LOOKUP(E85,GPPoints!$A$2:$A$27,GPPoints!$B$2:$B$27),"")</f>
        <v/>
      </c>
      <c r="G85" s="114"/>
      <c r="H85" s="8"/>
      <c r="I85" s="8"/>
      <c r="J85" s="8" t="str">
        <f>IF(I85&lt;&gt; "",LOOKUP(I85,GPPoints!$A$2:$A$27,GPPoints!$B$2:$B$27),"")</f>
        <v/>
      </c>
      <c r="K85" s="114"/>
      <c r="L85" s="8"/>
      <c r="M85" s="8"/>
      <c r="N85" s="8" t="str">
        <f>IF(M85&lt;&gt; "",LOOKUP(M85,GPPoints!$A$2:$A$27,GPPoints!$B$2:$B$27),"")</f>
        <v/>
      </c>
      <c r="O85" s="114"/>
      <c r="P85" s="8"/>
      <c r="Q85" s="8"/>
      <c r="R85" s="8" t="str">
        <f>IF(Q85&lt;&gt; "",LOOKUP(Q85,GPPoints!$A$2:$A$27,GPPoints!$B$2:$B$27),"")</f>
        <v/>
      </c>
      <c r="S85" s="114"/>
      <c r="T85" s="8"/>
      <c r="U85" s="8"/>
      <c r="V85" s="8" t="str">
        <f>IF(U85&lt;&gt; "",LOOKUP(U85,GPPoints!$A$2:$A$27,GPPoints!$B$2:$B$27),"")</f>
        <v/>
      </c>
      <c r="W85" s="114"/>
      <c r="X85" s="8"/>
      <c r="Y85" s="8"/>
      <c r="Z85" s="8" t="str">
        <f>IF(Y85&lt;&gt; "",LOOKUP(Y85,GPPoints!$A$2:$A$27,GPPoints!$B$2:$B$27),"")</f>
        <v/>
      </c>
      <c r="AA85" s="114"/>
      <c r="AB85" s="8"/>
      <c r="AC85" s="8"/>
      <c r="AD85" s="8" t="str">
        <f>IF(AC85&lt;&gt; "",LOOKUP(AC85,GPPoints!$A$2:$A$27,GPPoints!$B$2:$B$27),"")</f>
        <v/>
      </c>
      <c r="AE85" s="114"/>
      <c r="AF85" s="8"/>
      <c r="AG85" s="8"/>
      <c r="AH85" s="8" t="str">
        <f>IF(AG85&lt;&gt; "",LOOKUP(AG85,GPPoints!$A$2:$A$27,GPPoints!$B$2:$B$27),"")</f>
        <v/>
      </c>
      <c r="AI85" s="114"/>
      <c r="AJ85" s="8"/>
      <c r="AK85" s="8"/>
      <c r="AL85" s="8" t="str">
        <f>IF(AK85&lt;&gt; "",LOOKUP(AK85,GPPoints!$A$2:$A$27,GPPoints!$B$2:$B$27),"")</f>
        <v/>
      </c>
      <c r="AM85" s="114"/>
      <c r="AO85" s="5">
        <f>+G85+K85+O85+S85+W85+AA85+AE85+AI85+AM85</f>
        <v>0</v>
      </c>
      <c r="AP85" s="5">
        <v>0</v>
      </c>
      <c r="AQ85" s="5">
        <v>0</v>
      </c>
      <c r="AR85" s="5">
        <f>COUNT(D85,H85,L85,P85,T85,X85,AB85,AF85,AJ85)</f>
        <v>1</v>
      </c>
      <c r="AS85" s="5">
        <f t="shared" si="73"/>
        <v>0</v>
      </c>
      <c r="AT85" s="5">
        <f t="shared" si="74"/>
        <v>0</v>
      </c>
      <c r="AU85" s="5">
        <f>SUM(D85,H85,L85,P85,T85,X85,AB85,AF85,AJ85)</f>
        <v>27</v>
      </c>
      <c r="AV85" s="47">
        <f t="shared" si="75"/>
        <v>27</v>
      </c>
      <c r="AW85" s="47">
        <f t="shared" si="92"/>
        <v>0</v>
      </c>
      <c r="AX85" s="47">
        <f>IF($AR85&gt;4,$AU85/$AR85,0)</f>
        <v>0</v>
      </c>
      <c r="AY85" s="8">
        <f t="shared" si="76"/>
        <v>27</v>
      </c>
      <c r="AZ85" s="67">
        <f t="shared" si="77"/>
        <v>0</v>
      </c>
      <c r="BA85" s="67"/>
      <c r="BB85" s="8">
        <f>LARGE($BH85:$BP85,1)</f>
        <v>27</v>
      </c>
      <c r="BC85" s="8">
        <f t="shared" si="78"/>
        <v>0</v>
      </c>
      <c r="BD85" s="8">
        <f t="shared" si="79"/>
        <v>0</v>
      </c>
      <c r="BE85" s="8">
        <f t="shared" si="80"/>
        <v>0</v>
      </c>
      <c r="BF85" s="8">
        <f t="shared" si="81"/>
        <v>0</v>
      </c>
      <c r="BG85" s="8"/>
      <c r="BH85" s="8">
        <f>D85</f>
        <v>27</v>
      </c>
      <c r="BI85" s="8">
        <f>H85</f>
        <v>0</v>
      </c>
      <c r="BJ85" s="8">
        <f>L85</f>
        <v>0</v>
      </c>
      <c r="BK85" s="8">
        <f>P85</f>
        <v>0</v>
      </c>
      <c r="BL85" s="8">
        <f>T85</f>
        <v>0</v>
      </c>
      <c r="BM85" s="8">
        <f>X85</f>
        <v>0</v>
      </c>
      <c r="BN85" s="8">
        <f>AB85</f>
        <v>0</v>
      </c>
      <c r="BO85" s="8">
        <f>AF85</f>
        <v>0</v>
      </c>
      <c r="BP85" s="8">
        <f>AJ85</f>
        <v>0</v>
      </c>
      <c r="BQ85" s="8"/>
      <c r="BR85" s="8" t="e">
        <f t="shared" si="82"/>
        <v>#NUM!</v>
      </c>
      <c r="BS85" s="8" t="e">
        <f t="shared" si="83"/>
        <v>#NUM!</v>
      </c>
      <c r="BT85" s="8" t="e">
        <f t="shared" si="84"/>
        <v>#NUM!</v>
      </c>
      <c r="BU85" s="8" t="e">
        <f t="shared" si="85"/>
        <v>#NUM!</v>
      </c>
      <c r="BV85" s="8" t="e">
        <f t="shared" si="86"/>
        <v>#NUM!</v>
      </c>
      <c r="BW85" s="8"/>
      <c r="BX85" s="1" t="str">
        <f>F85</f>
        <v/>
      </c>
      <c r="BY85" s="1" t="str">
        <f>J85</f>
        <v/>
      </c>
      <c r="BZ85" s="1" t="str">
        <f>N85</f>
        <v/>
      </c>
      <c r="CA85" s="1" t="str">
        <f>R85</f>
        <v/>
      </c>
      <c r="CB85" s="1" t="str">
        <f>V85</f>
        <v/>
      </c>
      <c r="CC85" s="1" t="str">
        <f>Z85</f>
        <v/>
      </c>
      <c r="CD85" s="1" t="str">
        <f>AD85</f>
        <v/>
      </c>
      <c r="CE85" s="1" t="str">
        <f>AH85</f>
        <v/>
      </c>
      <c r="CF85" s="1" t="str">
        <f>AL85</f>
        <v/>
      </c>
      <c r="DC85" s="203"/>
      <c r="DD85" s="203">
        <f>VLOOKUP(A85,'[2]2019'!$A$1:$AV$65536,46,FALSE)</f>
        <v>1</v>
      </c>
      <c r="DE85" s="203">
        <f>VLOOKUP(A85,'[2]2019'!$A$1:$AZ$65536,52,FALSE)</f>
        <v>0</v>
      </c>
      <c r="DF85" s="107">
        <f t="shared" si="93"/>
        <v>0</v>
      </c>
      <c r="DG85" s="107">
        <f t="shared" si="94"/>
        <v>26</v>
      </c>
      <c r="DH85" s="107">
        <f t="shared" si="95"/>
        <v>0</v>
      </c>
    </row>
    <row r="86" spans="1:118" ht="18" customHeight="1" x14ac:dyDescent="0.2">
      <c r="A86" s="78" t="str">
        <f t="shared" si="44"/>
        <v>Darryl Oliver</v>
      </c>
      <c r="B86" s="93" t="s">
        <v>745</v>
      </c>
      <c r="C86" s="94" t="s">
        <v>223</v>
      </c>
      <c r="D86" s="8"/>
      <c r="E86" s="8"/>
      <c r="F86" s="8" t="str">
        <f>IF(E86&lt;&gt; "",LOOKUP(E86,GPPoints!$A$2:$A$27,GPPoints!$B$2:$B$27),"")</f>
        <v/>
      </c>
      <c r="G86" s="114"/>
      <c r="H86" s="8"/>
      <c r="I86" s="8"/>
      <c r="J86" s="8" t="str">
        <f>IF(I86&lt;&gt; "",LOOKUP(I86,GPPoints!$A$2:$A$27,GPPoints!$B$2:$B$27),"")</f>
        <v/>
      </c>
      <c r="K86" s="114"/>
      <c r="L86" s="8"/>
      <c r="M86" s="8"/>
      <c r="N86" s="8" t="str">
        <f>IF(M86&lt;&gt; "",LOOKUP(M86,GPPoints!$A$2:$A$27,GPPoints!$B$2:$B$27),"")</f>
        <v/>
      </c>
      <c r="O86" s="114"/>
      <c r="P86" s="8"/>
      <c r="Q86" s="8"/>
      <c r="R86" s="8" t="str">
        <f>IF(Q86&lt;&gt; "",LOOKUP(Q86,GPPoints!$A$2:$A$27,GPPoints!$B$2:$B$27),"")</f>
        <v/>
      </c>
      <c r="S86" s="114"/>
      <c r="T86" s="8"/>
      <c r="U86" s="8"/>
      <c r="V86" s="8" t="str">
        <f>IF(U86&lt;&gt; "",LOOKUP(U86,GPPoints!$A$2:$A$27,GPPoints!$B$2:$B$27),"")</f>
        <v/>
      </c>
      <c r="W86" s="114"/>
      <c r="X86" s="8"/>
      <c r="Y86" s="8"/>
      <c r="Z86" s="8" t="str">
        <f>IF(Y86&lt;&gt; "",LOOKUP(Y86,GPPoints!$A$2:$A$27,GPPoints!$B$2:$B$27),"")</f>
        <v/>
      </c>
      <c r="AA86" s="114"/>
      <c r="AB86" s="8"/>
      <c r="AC86" s="8"/>
      <c r="AD86" s="8" t="str">
        <f>IF(AC86&lt;&gt; "",LOOKUP(AC86,GPPoints!$A$2:$A$27,GPPoints!$B$2:$B$27),"")</f>
        <v/>
      </c>
      <c r="AE86" s="114"/>
      <c r="AF86" s="8"/>
      <c r="AG86" s="8"/>
      <c r="AH86" s="8" t="str">
        <f>IF(AG86&lt;&gt; "",LOOKUP(AG86,GPPoints!$A$2:$A$27,GPPoints!$B$2:$B$27),"")</f>
        <v/>
      </c>
      <c r="AI86" s="114"/>
      <c r="AJ86" s="8"/>
      <c r="AK86" s="8"/>
      <c r="AL86" s="8" t="str">
        <f>IF(AK86&lt;&gt; "",LOOKUP(AK86,GPPoints!$A$2:$A$27,GPPoints!$B$2:$B$27),"")</f>
        <v/>
      </c>
      <c r="AM86" s="114"/>
      <c r="AO86" s="5">
        <f t="shared" si="61"/>
        <v>0</v>
      </c>
      <c r="AP86" s="5">
        <v>0</v>
      </c>
      <c r="AQ86" s="5">
        <v>0</v>
      </c>
      <c r="AR86" s="5">
        <f t="shared" si="1"/>
        <v>0</v>
      </c>
      <c r="AS86" s="5">
        <f t="shared" si="73"/>
        <v>0</v>
      </c>
      <c r="AT86" s="5">
        <f t="shared" si="74"/>
        <v>0</v>
      </c>
      <c r="AU86" s="5">
        <f t="shared" si="4"/>
        <v>0</v>
      </c>
      <c r="AV86" s="47">
        <f t="shared" si="75"/>
        <v>0</v>
      </c>
      <c r="AW86" s="47">
        <f t="shared" si="92"/>
        <v>0</v>
      </c>
      <c r="AX86" s="47">
        <f t="shared" si="37"/>
        <v>0</v>
      </c>
      <c r="AY86" s="8">
        <f t="shared" si="76"/>
        <v>0</v>
      </c>
      <c r="AZ86" s="67">
        <f t="shared" si="77"/>
        <v>0</v>
      </c>
      <c r="BA86" s="67"/>
      <c r="BB86" s="8">
        <f t="shared" si="9"/>
        <v>0</v>
      </c>
      <c r="BC86" s="8">
        <f t="shared" si="78"/>
        <v>0</v>
      </c>
      <c r="BD86" s="8">
        <f t="shared" si="79"/>
        <v>0</v>
      </c>
      <c r="BE86" s="8">
        <f t="shared" si="80"/>
        <v>0</v>
      </c>
      <c r="BF86" s="8">
        <f t="shared" si="81"/>
        <v>0</v>
      </c>
      <c r="BG86" s="8"/>
      <c r="BH86" s="8">
        <f t="shared" si="14"/>
        <v>0</v>
      </c>
      <c r="BI86" s="8">
        <f t="shared" si="15"/>
        <v>0</v>
      </c>
      <c r="BJ86" s="8">
        <f t="shared" si="16"/>
        <v>0</v>
      </c>
      <c r="BK86" s="8">
        <f t="shared" si="17"/>
        <v>0</v>
      </c>
      <c r="BL86" s="8">
        <f t="shared" si="18"/>
        <v>0</v>
      </c>
      <c r="BM86" s="8">
        <f t="shared" si="19"/>
        <v>0</v>
      </c>
      <c r="BN86" s="8">
        <f t="shared" si="20"/>
        <v>0</v>
      </c>
      <c r="BO86" s="8">
        <f t="shared" si="21"/>
        <v>0</v>
      </c>
      <c r="BP86" s="8">
        <f t="shared" si="22"/>
        <v>0</v>
      </c>
      <c r="BQ86" s="8"/>
      <c r="BR86" s="8" t="e">
        <f t="shared" si="82"/>
        <v>#NUM!</v>
      </c>
      <c r="BS86" s="8" t="e">
        <f t="shared" si="83"/>
        <v>#NUM!</v>
      </c>
      <c r="BT86" s="8" t="e">
        <f t="shared" si="84"/>
        <v>#NUM!</v>
      </c>
      <c r="BU86" s="8" t="e">
        <f t="shared" si="85"/>
        <v>#NUM!</v>
      </c>
      <c r="BV86" s="8" t="e">
        <f t="shared" si="86"/>
        <v>#NUM!</v>
      </c>
      <c r="BW86" s="8"/>
      <c r="BX86" s="1" t="str">
        <f t="shared" si="28"/>
        <v/>
      </c>
      <c r="BY86" s="1" t="str">
        <f t="shared" si="29"/>
        <v/>
      </c>
      <c r="BZ86" s="1" t="str">
        <f t="shared" si="30"/>
        <v/>
      </c>
      <c r="CA86" s="1" t="str">
        <f t="shared" si="31"/>
        <v/>
      </c>
      <c r="CB86" s="1" t="str">
        <f>V86</f>
        <v/>
      </c>
      <c r="CC86" s="1" t="str">
        <f t="shared" si="33"/>
        <v/>
      </c>
      <c r="CD86" s="1" t="str">
        <f t="shared" si="34"/>
        <v/>
      </c>
      <c r="CE86" s="1" t="str">
        <f t="shared" si="35"/>
        <v/>
      </c>
      <c r="CF86" s="1" t="str">
        <f t="shared" si="36"/>
        <v/>
      </c>
      <c r="DC86" s="203"/>
      <c r="DD86" s="203">
        <f>VLOOKUP(A86,'[2]2019'!$A$1:$AV$65536,46,FALSE)</f>
        <v>3</v>
      </c>
      <c r="DE86" s="203">
        <f>VLOOKUP(A86,'[2]2019'!$A$1:$AZ$65536,52,FALSE)</f>
        <v>0</v>
      </c>
      <c r="DF86" s="107">
        <f t="shared" si="93"/>
        <v>0</v>
      </c>
      <c r="DG86" s="107">
        <f t="shared" si="94"/>
        <v>-3</v>
      </c>
      <c r="DH86" s="107">
        <f t="shared" si="95"/>
        <v>0</v>
      </c>
    </row>
    <row r="87" spans="1:118" ht="18" customHeight="1" x14ac:dyDescent="0.2">
      <c r="A87" s="78" t="str">
        <f t="shared" si="44"/>
        <v>Dennis Peredo</v>
      </c>
      <c r="B87" s="93" t="s">
        <v>870</v>
      </c>
      <c r="C87" s="94" t="s">
        <v>788</v>
      </c>
      <c r="D87" s="8">
        <v>35</v>
      </c>
      <c r="E87" s="8">
        <v>2</v>
      </c>
      <c r="F87" s="8">
        <f>IF(E87&lt;&gt; "",LOOKUP(E87,GPPoints!$A$2:$A$27,GPPoints!$B$2:$B$27),"")</f>
        <v>17</v>
      </c>
      <c r="G87" s="114">
        <v>2</v>
      </c>
      <c r="H87" s="8">
        <v>26</v>
      </c>
      <c r="I87" s="8"/>
      <c r="J87" s="8" t="str">
        <f>IF(I87&lt;&gt; "",LOOKUP(I87,GPPoints!$A$2:$A$27,GPPoints!$B$2:$B$27),"")</f>
        <v/>
      </c>
      <c r="K87" s="114"/>
      <c r="L87" s="8">
        <v>27</v>
      </c>
      <c r="M87" s="8"/>
      <c r="N87" s="8" t="str">
        <f>IF(M87&lt;&gt; "",LOOKUP(M87,GPPoints!$A$2:$A$27,GPPoints!$B$2:$B$27),"")</f>
        <v/>
      </c>
      <c r="O87" s="114"/>
      <c r="P87" s="8"/>
      <c r="Q87" s="8"/>
      <c r="R87" s="8" t="str">
        <f>IF(Q87&lt;&gt; "",LOOKUP(Q87,GPPoints!$A$2:$A$27,GPPoints!$B$2:$B$27),"")</f>
        <v/>
      </c>
      <c r="S87" s="114"/>
      <c r="T87" s="8"/>
      <c r="U87" s="8"/>
      <c r="V87" s="8" t="str">
        <f>IF(U87&lt;&gt; "",LOOKUP(U87,GPPoints!$A$2:$A$27,GPPoints!$B$2:$B$27),"")</f>
        <v/>
      </c>
      <c r="W87" s="114"/>
      <c r="X87" s="8"/>
      <c r="Y87" s="8"/>
      <c r="Z87" s="8" t="str">
        <f>IF(Y87&lt;&gt; "",LOOKUP(Y87,GPPoints!$A$2:$A$27,GPPoints!$B$2:$B$27),"")</f>
        <v/>
      </c>
      <c r="AA87" s="114"/>
      <c r="AB87" s="8"/>
      <c r="AC87" s="8"/>
      <c r="AD87" s="8" t="str">
        <f>IF(AC87&lt;&gt; "",LOOKUP(AC87,GPPoints!$A$2:$A$27,GPPoints!$B$2:$B$27),"")</f>
        <v/>
      </c>
      <c r="AE87" s="114"/>
      <c r="AF87" s="8"/>
      <c r="AG87" s="8"/>
      <c r="AH87" s="8" t="str">
        <f>IF(AG87&lt;&gt; "",LOOKUP(AG87,GPPoints!$A$2:$A$27,GPPoints!$B$2:$B$27),"")</f>
        <v/>
      </c>
      <c r="AI87" s="114"/>
      <c r="AJ87" s="8"/>
      <c r="AK87" s="8"/>
      <c r="AL87" s="8" t="str">
        <f>IF(AK87&lt;&gt; "",LOOKUP(AK87,GPPoints!$A$2:$A$27,GPPoints!$B$2:$B$27),"")</f>
        <v/>
      </c>
      <c r="AM87" s="114"/>
      <c r="AO87" s="5">
        <f>+G87+K87+O87+S87+W87+AA87+AE87+AI87+AM87</f>
        <v>2</v>
      </c>
      <c r="AP87" s="5">
        <v>0</v>
      </c>
      <c r="AQ87" s="5">
        <v>0</v>
      </c>
      <c r="AR87" s="5">
        <f>COUNT(D87,H87,L87,P87,T87,X87,AB87,AF87,AJ87)</f>
        <v>3</v>
      </c>
      <c r="AS87" s="5">
        <f t="shared" si="73"/>
        <v>17</v>
      </c>
      <c r="AT87" s="5">
        <f t="shared" si="74"/>
        <v>17</v>
      </c>
      <c r="AU87" s="8">
        <f>SUM(D87,H87,L87,P87,T87,X87,AB87,AF87,AJ87)</f>
        <v>88</v>
      </c>
      <c r="AV87" s="67">
        <f t="shared" si="75"/>
        <v>29.333333333333332</v>
      </c>
      <c r="AW87" s="67">
        <f t="shared" si="92"/>
        <v>29.333333333333332</v>
      </c>
      <c r="AX87" s="67">
        <f>IF($AR87&gt;4,$AU87/$AR87,0)</f>
        <v>0</v>
      </c>
      <c r="AY87" s="8">
        <f t="shared" si="76"/>
        <v>88</v>
      </c>
      <c r="AZ87" s="67">
        <f t="shared" si="77"/>
        <v>0</v>
      </c>
      <c r="BA87" s="67"/>
      <c r="BB87" s="8">
        <f t="shared" si="9"/>
        <v>35</v>
      </c>
      <c r="BC87" s="8">
        <f t="shared" si="78"/>
        <v>27</v>
      </c>
      <c r="BD87" s="8">
        <f t="shared" si="79"/>
        <v>26</v>
      </c>
      <c r="BE87" s="8">
        <f t="shared" si="80"/>
        <v>0</v>
      </c>
      <c r="BF87" s="8">
        <f t="shared" si="81"/>
        <v>0</v>
      </c>
      <c r="BG87" s="8"/>
      <c r="BH87" s="8">
        <f>D87</f>
        <v>35</v>
      </c>
      <c r="BI87" s="8">
        <f>H87</f>
        <v>26</v>
      </c>
      <c r="BJ87" s="8">
        <f>L87</f>
        <v>27</v>
      </c>
      <c r="BK87" s="8">
        <f>P87</f>
        <v>0</v>
      </c>
      <c r="BL87" s="8">
        <f>T87</f>
        <v>0</v>
      </c>
      <c r="BM87" s="8">
        <f>X87</f>
        <v>0</v>
      </c>
      <c r="BN87" s="8">
        <f>AB87</f>
        <v>0</v>
      </c>
      <c r="BO87" s="8">
        <f>AF87</f>
        <v>0</v>
      </c>
      <c r="BP87" s="8">
        <f>AJ87</f>
        <v>0</v>
      </c>
      <c r="BQ87" s="8"/>
      <c r="BR87" s="8">
        <f t="shared" si="82"/>
        <v>17</v>
      </c>
      <c r="BS87" s="8" t="e">
        <f t="shared" si="83"/>
        <v>#NUM!</v>
      </c>
      <c r="BT87" s="8" t="e">
        <f t="shared" si="84"/>
        <v>#NUM!</v>
      </c>
      <c r="BU87" s="8" t="e">
        <f t="shared" si="85"/>
        <v>#NUM!</v>
      </c>
      <c r="BV87" s="8" t="e">
        <f t="shared" si="86"/>
        <v>#NUM!</v>
      </c>
      <c r="BW87" s="8"/>
      <c r="BX87" s="1">
        <f>F87</f>
        <v>17</v>
      </c>
      <c r="BY87" s="1" t="str">
        <f>J87</f>
        <v/>
      </c>
      <c r="BZ87" s="1" t="str">
        <f>N87</f>
        <v/>
      </c>
      <c r="CA87" s="1" t="str">
        <f>R87</f>
        <v/>
      </c>
      <c r="CB87" s="1" t="str">
        <f>V87</f>
        <v/>
      </c>
      <c r="CC87" s="1" t="str">
        <f>Z87</f>
        <v/>
      </c>
      <c r="CD87" s="1" t="str">
        <f>AD87</f>
        <v/>
      </c>
      <c r="CE87" s="1" t="str">
        <f>AH87</f>
        <v/>
      </c>
      <c r="CF87" s="1" t="str">
        <f>AL87</f>
        <v/>
      </c>
      <c r="CH87" t="e">
        <f>VLOOKUP(A87,#REF!,41,FALSE)</f>
        <v>#REF!</v>
      </c>
      <c r="CI87" t="e">
        <f>VLOOKUP(A87,#REF!,42,FALSE)</f>
        <v>#REF!</v>
      </c>
      <c r="CJ87" t="e">
        <f>VLOOKUP(A87,#REF!,43,FALSE)</f>
        <v>#REF!</v>
      </c>
      <c r="CK87" t="e">
        <f>VLOOKUP(A87,#REF!,44,FALSE)</f>
        <v>#REF!</v>
      </c>
      <c r="CL87" t="e">
        <f>VLOOKUP(A87,#REF!,45,FALSE)</f>
        <v>#REF!</v>
      </c>
      <c r="CM87" s="105" t="e">
        <f>VLOOKUP(A87,#REF!,46,FALSE)</f>
        <v>#REF!</v>
      </c>
      <c r="CN87" s="105" t="e">
        <f>VLOOKUP(A87,#REF!,47,FALSE)</f>
        <v>#REF!</v>
      </c>
      <c r="CO87" s="105" t="e">
        <f>VLOOKUP(A87,#REF!,48,FALSE)</f>
        <v>#REF!</v>
      </c>
      <c r="CP87" s="105" t="e">
        <f>VLOOKUP(A87,#REF!,49,FALSE)</f>
        <v>#REF!</v>
      </c>
      <c r="CQ87" s="105" t="e">
        <f>VLOOKUP(A87,#REF!,50,FALSE)</f>
        <v>#REF!</v>
      </c>
      <c r="CS87" t="e">
        <f>+AO87-CH87</f>
        <v>#REF!</v>
      </c>
      <c r="CT87" s="106" t="e">
        <f t="shared" ref="CT87:DB88" si="97">+AR87-CI87</f>
        <v>#REF!</v>
      </c>
      <c r="CU87" s="106" t="e">
        <f t="shared" si="97"/>
        <v>#REF!</v>
      </c>
      <c r="CV87" s="106" t="e">
        <f t="shared" si="97"/>
        <v>#REF!</v>
      </c>
      <c r="CW87" s="106" t="e">
        <f t="shared" si="97"/>
        <v>#REF!</v>
      </c>
      <c r="CX87" s="106" t="e">
        <f t="shared" si="97"/>
        <v>#REF!</v>
      </c>
      <c r="CY87" s="106" t="e">
        <f t="shared" si="97"/>
        <v>#REF!</v>
      </c>
      <c r="CZ87" s="106" t="e">
        <f t="shared" si="97"/>
        <v>#REF!</v>
      </c>
      <c r="DA87" s="106" t="e">
        <f t="shared" si="97"/>
        <v>#REF!</v>
      </c>
      <c r="DB87" s="106" t="e">
        <f t="shared" si="97"/>
        <v>#REF!</v>
      </c>
      <c r="DC87" s="203">
        <f>VLOOKUP(A87,'[2]2019'!$A$1:$AV$65536,48,FALSE)</f>
        <v>31</v>
      </c>
      <c r="DD87" s="203">
        <f>VLOOKUP(A87,'[2]2019'!$A$1:$AZ$65536,51,FALSE)</f>
        <v>168</v>
      </c>
      <c r="DE87" s="203">
        <f>VLOOKUP(A87,'[2]2019'!$A$1:$AZ$65536,52,FALSE)</f>
        <v>14.125</v>
      </c>
      <c r="DF87" s="316">
        <f>+AX87-DC87</f>
        <v>-31</v>
      </c>
      <c r="DG87" s="316">
        <f t="shared" si="94"/>
        <v>-80</v>
      </c>
      <c r="DH87" s="316">
        <f t="shared" si="95"/>
        <v>-14.125</v>
      </c>
      <c r="DL87" s="206">
        <f t="shared" ref="DL87:DN88" si="98">+DF87/DC87</f>
        <v>-1</v>
      </c>
      <c r="DM87" s="206">
        <f t="shared" si="98"/>
        <v>-0.47619047619047616</v>
      </c>
      <c r="DN87" s="206">
        <f t="shared" si="98"/>
        <v>-1</v>
      </c>
    </row>
    <row r="88" spans="1:118" ht="18" customHeight="1" x14ac:dyDescent="0.2">
      <c r="A88" s="78" t="str">
        <f t="shared" si="44"/>
        <v>Subash Penmetsa</v>
      </c>
      <c r="B88" s="52" t="s">
        <v>18</v>
      </c>
      <c r="C88" s="62" t="s">
        <v>17</v>
      </c>
      <c r="D88" s="8">
        <v>24</v>
      </c>
      <c r="E88" s="8"/>
      <c r="F88" s="8" t="str">
        <f>IF(E88&lt;&gt; "",LOOKUP(E88,GPPoints!$A$2:$A$27,GPPoints!$B$2:$B$27),"")</f>
        <v/>
      </c>
      <c r="G88" s="114"/>
      <c r="H88" s="8"/>
      <c r="I88" s="8"/>
      <c r="J88" s="8" t="str">
        <f>IF(I88&lt;&gt; "",LOOKUP(I88,GPPoints!$A$2:$A$27,GPPoints!$B$2:$B$27),"")</f>
        <v/>
      </c>
      <c r="K88" s="114"/>
      <c r="L88" s="8"/>
      <c r="M88" s="8"/>
      <c r="N88" s="8" t="str">
        <f>IF(M88&lt;&gt; "",LOOKUP(M88,GPPoints!$A$2:$A$27,GPPoints!$B$2:$B$27),"")</f>
        <v/>
      </c>
      <c r="O88" s="114"/>
      <c r="P88" s="8"/>
      <c r="Q88" s="8"/>
      <c r="R88" s="8" t="str">
        <f>IF(Q88&lt;&gt; "",LOOKUP(Q88,GPPoints!$A$2:$A$27,GPPoints!$B$2:$B$27),"")</f>
        <v/>
      </c>
      <c r="S88" s="114"/>
      <c r="T88" s="8"/>
      <c r="U88" s="8"/>
      <c r="V88" s="8" t="str">
        <f>IF(U88&lt;&gt; "",LOOKUP(U88,GPPoints!$A$2:$A$27,GPPoints!$B$2:$B$27),"")</f>
        <v/>
      </c>
      <c r="W88" s="114"/>
      <c r="X88" s="8"/>
      <c r="Y88" s="8"/>
      <c r="Z88" s="8" t="str">
        <f>IF(Y88&lt;&gt; "",LOOKUP(Y88,GPPoints!$A$2:$A$27,GPPoints!$B$2:$B$27),"")</f>
        <v/>
      </c>
      <c r="AA88" s="114"/>
      <c r="AB88" s="8"/>
      <c r="AC88" s="8"/>
      <c r="AD88" s="8" t="str">
        <f>IF(AC88&lt;&gt; "",LOOKUP(AC88,GPPoints!$A$2:$A$27,GPPoints!$B$2:$B$27),"")</f>
        <v/>
      </c>
      <c r="AE88" s="114"/>
      <c r="AF88" s="8"/>
      <c r="AG88" s="8"/>
      <c r="AH88" s="8" t="str">
        <f>IF(AG88&lt;&gt; "",LOOKUP(AG88,GPPoints!$A$2:$A$27,GPPoints!$B$2:$B$27),"")</f>
        <v/>
      </c>
      <c r="AI88" s="114"/>
      <c r="AJ88" s="8"/>
      <c r="AK88" s="8"/>
      <c r="AL88" s="8" t="str">
        <f>IF(AK88&lt;&gt; "",LOOKUP(AK88,GPPoints!$A$2:$A$27,GPPoints!$B$2:$B$27),"")</f>
        <v/>
      </c>
      <c r="AM88" s="114"/>
      <c r="AO88" s="5">
        <f t="shared" si="61"/>
        <v>0</v>
      </c>
      <c r="AP88" s="5">
        <v>0</v>
      </c>
      <c r="AQ88" s="5">
        <v>0</v>
      </c>
      <c r="AR88" s="5">
        <f t="shared" si="1"/>
        <v>1</v>
      </c>
      <c r="AS88" s="5">
        <f t="shared" si="73"/>
        <v>0</v>
      </c>
      <c r="AT88" s="5">
        <f t="shared" si="74"/>
        <v>0</v>
      </c>
      <c r="AU88" s="8">
        <f t="shared" si="4"/>
        <v>24</v>
      </c>
      <c r="AV88" s="67">
        <f t="shared" si="75"/>
        <v>24</v>
      </c>
      <c r="AW88" s="67">
        <f t="shared" si="92"/>
        <v>0</v>
      </c>
      <c r="AX88" s="67">
        <f>IF($AR88&gt;4,$AU88/$AR88,0)</f>
        <v>0</v>
      </c>
      <c r="AY88" s="8">
        <f t="shared" si="76"/>
        <v>24</v>
      </c>
      <c r="AZ88" s="67">
        <f t="shared" si="77"/>
        <v>0</v>
      </c>
      <c r="BA88" s="67"/>
      <c r="BB88" s="8">
        <f>LARGE($BH88:$BP88,1)</f>
        <v>24</v>
      </c>
      <c r="BC88" s="8">
        <f t="shared" si="78"/>
        <v>0</v>
      </c>
      <c r="BD88" s="8">
        <f t="shared" si="79"/>
        <v>0</v>
      </c>
      <c r="BE88" s="8">
        <f t="shared" si="80"/>
        <v>0</v>
      </c>
      <c r="BF88" s="8">
        <f t="shared" si="81"/>
        <v>0</v>
      </c>
      <c r="BG88" s="8"/>
      <c r="BH88" s="8">
        <f t="shared" si="14"/>
        <v>24</v>
      </c>
      <c r="BI88" s="8">
        <f t="shared" si="15"/>
        <v>0</v>
      </c>
      <c r="BJ88" s="8">
        <f t="shared" si="16"/>
        <v>0</v>
      </c>
      <c r="BK88" s="8">
        <f t="shared" si="17"/>
        <v>0</v>
      </c>
      <c r="BL88" s="8">
        <f t="shared" si="18"/>
        <v>0</v>
      </c>
      <c r="BM88" s="8">
        <f t="shared" si="19"/>
        <v>0</v>
      </c>
      <c r="BN88" s="8">
        <f t="shared" si="20"/>
        <v>0</v>
      </c>
      <c r="BO88" s="8">
        <f t="shared" si="21"/>
        <v>0</v>
      </c>
      <c r="BP88" s="8">
        <f t="shared" si="22"/>
        <v>0</v>
      </c>
      <c r="BQ88" s="8"/>
      <c r="BR88" s="8" t="e">
        <f t="shared" si="82"/>
        <v>#NUM!</v>
      </c>
      <c r="BS88" s="8" t="e">
        <f t="shared" si="83"/>
        <v>#NUM!</v>
      </c>
      <c r="BT88" s="8" t="e">
        <f t="shared" si="84"/>
        <v>#NUM!</v>
      </c>
      <c r="BU88" s="8" t="e">
        <f t="shared" si="85"/>
        <v>#NUM!</v>
      </c>
      <c r="BV88" s="8" t="e">
        <f t="shared" si="86"/>
        <v>#NUM!</v>
      </c>
      <c r="BW88" s="8"/>
      <c r="BX88" s="1" t="str">
        <f t="shared" si="28"/>
        <v/>
      </c>
      <c r="BY88" s="1" t="str">
        <f t="shared" si="29"/>
        <v/>
      </c>
      <c r="BZ88" s="1" t="str">
        <f t="shared" si="30"/>
        <v/>
      </c>
      <c r="CA88" s="1" t="str">
        <f t="shared" si="31"/>
        <v/>
      </c>
      <c r="CB88" s="1" t="str">
        <f t="shared" si="32"/>
        <v/>
      </c>
      <c r="CC88" s="1" t="str">
        <f t="shared" si="33"/>
        <v/>
      </c>
      <c r="CD88" s="1" t="str">
        <f t="shared" si="34"/>
        <v/>
      </c>
      <c r="CE88" s="1" t="str">
        <f t="shared" si="35"/>
        <v/>
      </c>
      <c r="CF88" s="1" t="str">
        <f t="shared" si="36"/>
        <v/>
      </c>
      <c r="CH88" t="e">
        <f>VLOOKUP(A88,#REF!,41,FALSE)</f>
        <v>#REF!</v>
      </c>
      <c r="CI88" t="e">
        <f>VLOOKUP(A88,#REF!,42,FALSE)</f>
        <v>#REF!</v>
      </c>
      <c r="CJ88" t="e">
        <f>VLOOKUP(A88,#REF!,43,FALSE)</f>
        <v>#REF!</v>
      </c>
      <c r="CK88" t="e">
        <f>VLOOKUP(A88,#REF!,44,FALSE)</f>
        <v>#REF!</v>
      </c>
      <c r="CL88" t="e">
        <f>VLOOKUP(A88,#REF!,45,FALSE)</f>
        <v>#REF!</v>
      </c>
      <c r="CM88" s="105" t="e">
        <f>VLOOKUP(A88,#REF!,46,FALSE)</f>
        <v>#REF!</v>
      </c>
      <c r="CN88" s="105" t="e">
        <f>VLOOKUP(A88,#REF!,47,FALSE)</f>
        <v>#REF!</v>
      </c>
      <c r="CO88" s="105" t="e">
        <f>VLOOKUP(A88,#REF!,48,FALSE)</f>
        <v>#REF!</v>
      </c>
      <c r="CP88" s="105" t="e">
        <f>VLOOKUP(A88,#REF!,49,FALSE)</f>
        <v>#REF!</v>
      </c>
      <c r="CQ88" s="105" t="e">
        <f>VLOOKUP(A88,#REF!,50,FALSE)</f>
        <v>#REF!</v>
      </c>
      <c r="CS88" t="e">
        <f>+AO88-CH88</f>
        <v>#REF!</v>
      </c>
      <c r="CT88" s="106" t="e">
        <f t="shared" si="97"/>
        <v>#REF!</v>
      </c>
      <c r="CU88" s="106" t="e">
        <f t="shared" si="97"/>
        <v>#REF!</v>
      </c>
      <c r="CV88" s="106" t="e">
        <f t="shared" si="97"/>
        <v>#REF!</v>
      </c>
      <c r="CW88" s="106" t="e">
        <f t="shared" si="97"/>
        <v>#REF!</v>
      </c>
      <c r="CX88" s="106" t="e">
        <f t="shared" si="97"/>
        <v>#REF!</v>
      </c>
      <c r="CY88" s="106" t="e">
        <f t="shared" si="97"/>
        <v>#REF!</v>
      </c>
      <c r="CZ88" s="106" t="e">
        <f t="shared" si="97"/>
        <v>#REF!</v>
      </c>
      <c r="DA88" s="106" t="e">
        <f t="shared" si="97"/>
        <v>#REF!</v>
      </c>
      <c r="DB88" s="106" t="e">
        <f t="shared" si="97"/>
        <v>#REF!</v>
      </c>
      <c r="DC88" s="203"/>
      <c r="DD88" s="203">
        <f>VLOOKUP(A88,'[2]2019'!$A$1:$AV$65536,46,FALSE)</f>
        <v>4</v>
      </c>
      <c r="DE88" s="203">
        <f>VLOOKUP(A88,'[2]2019'!$A$1:$AZ$65536,52,FALSE)</f>
        <v>0</v>
      </c>
      <c r="DF88" s="107">
        <f>+AX88-DC88</f>
        <v>0</v>
      </c>
      <c r="DG88" s="107">
        <f t="shared" si="94"/>
        <v>20</v>
      </c>
      <c r="DH88" s="107">
        <f>+AZ88-DE88</f>
        <v>0</v>
      </c>
      <c r="DL88" s="206" t="e">
        <f t="shared" si="98"/>
        <v>#DIV/0!</v>
      </c>
      <c r="DM88" s="206">
        <f t="shared" si="98"/>
        <v>5</v>
      </c>
      <c r="DN88" s="206" t="e">
        <f t="shared" si="98"/>
        <v>#DIV/0!</v>
      </c>
    </row>
    <row r="89" spans="1:118" ht="18" customHeight="1" x14ac:dyDescent="0.2">
      <c r="A89" s="78" t="str">
        <f t="shared" si="44"/>
        <v>Eric Pherson</v>
      </c>
      <c r="B89" s="93" t="s">
        <v>801</v>
      </c>
      <c r="C89" s="94" t="s">
        <v>166</v>
      </c>
      <c r="D89" s="8"/>
      <c r="E89" s="8"/>
      <c r="F89" s="8" t="str">
        <f>IF(E89&lt;&gt; "",LOOKUP(E89,GPPoints!$A$2:$A$27,GPPoints!$B$2:$B$27),"")</f>
        <v/>
      </c>
      <c r="G89" s="114"/>
      <c r="H89" s="8"/>
      <c r="I89" s="8"/>
      <c r="J89" s="8" t="str">
        <f>IF(I89&lt;&gt; "",LOOKUP(I89,GPPoints!$A$2:$A$27,GPPoints!$B$2:$B$27),"")</f>
        <v/>
      </c>
      <c r="K89" s="114"/>
      <c r="L89" s="8"/>
      <c r="M89" s="8"/>
      <c r="N89" s="8" t="str">
        <f>IF(M89&lt;&gt; "",LOOKUP(M89,GPPoints!$A$2:$A$27,GPPoints!$B$2:$B$27),"")</f>
        <v/>
      </c>
      <c r="O89" s="114"/>
      <c r="P89" s="8"/>
      <c r="Q89" s="8"/>
      <c r="R89" s="8" t="str">
        <f>IF(Q89&lt;&gt; "",LOOKUP(Q89,GPPoints!$A$2:$A$27,GPPoints!$B$2:$B$27),"")</f>
        <v/>
      </c>
      <c r="S89" s="114"/>
      <c r="T89" s="8"/>
      <c r="U89" s="8"/>
      <c r="V89" s="8" t="str">
        <f>IF(U89&lt;&gt; "",LOOKUP(U89,GPPoints!$A$2:$A$27,GPPoints!$B$2:$B$27),"")</f>
        <v/>
      </c>
      <c r="W89" s="114"/>
      <c r="X89" s="8"/>
      <c r="Y89" s="8"/>
      <c r="Z89" s="8" t="str">
        <f>IF(Y89&lt;&gt; "",LOOKUP(Y89,GPPoints!$A$2:$A$27,GPPoints!$B$2:$B$27),"")</f>
        <v/>
      </c>
      <c r="AA89" s="114"/>
      <c r="AB89" s="8"/>
      <c r="AC89" s="8"/>
      <c r="AD89" s="8" t="str">
        <f>IF(AC89&lt;&gt; "",LOOKUP(AC89,GPPoints!$A$2:$A$27,GPPoints!$B$2:$B$27),"")</f>
        <v/>
      </c>
      <c r="AE89" s="114"/>
      <c r="AF89" s="8"/>
      <c r="AG89" s="8"/>
      <c r="AH89" s="8" t="str">
        <f>IF(AG89&lt;&gt; "",LOOKUP(AG89,GPPoints!$A$2:$A$27,GPPoints!$B$2:$B$27),"")</f>
        <v/>
      </c>
      <c r="AI89" s="114"/>
      <c r="AJ89" s="8"/>
      <c r="AK89" s="8"/>
      <c r="AL89" s="8" t="str">
        <f>IF(AK89&lt;&gt; "",LOOKUP(AK89,GPPoints!$A$2:$A$27,GPPoints!$B$2:$B$27),"")</f>
        <v/>
      </c>
      <c r="AM89" s="114"/>
      <c r="AO89" s="5">
        <f t="shared" si="61"/>
        <v>0</v>
      </c>
      <c r="AP89" s="5">
        <v>0</v>
      </c>
      <c r="AQ89" s="5">
        <v>0</v>
      </c>
      <c r="AR89" s="5">
        <f t="shared" si="1"/>
        <v>0</v>
      </c>
      <c r="AS89" s="5">
        <f t="shared" si="73"/>
        <v>0</v>
      </c>
      <c r="AT89" s="5">
        <f t="shared" si="74"/>
        <v>0</v>
      </c>
      <c r="AU89" s="5">
        <f t="shared" si="4"/>
        <v>0</v>
      </c>
      <c r="AV89" s="47">
        <f t="shared" si="75"/>
        <v>0</v>
      </c>
      <c r="AW89" s="47">
        <f t="shared" si="92"/>
        <v>0</v>
      </c>
      <c r="AX89" s="47">
        <f t="shared" si="37"/>
        <v>0</v>
      </c>
      <c r="AY89" s="8">
        <f t="shared" si="76"/>
        <v>0</v>
      </c>
      <c r="AZ89" s="67">
        <f t="shared" si="77"/>
        <v>0</v>
      </c>
      <c r="BA89" s="67"/>
      <c r="BB89" s="8">
        <f t="shared" si="9"/>
        <v>0</v>
      </c>
      <c r="BC89" s="8">
        <f t="shared" si="78"/>
        <v>0</v>
      </c>
      <c r="BD89" s="8">
        <f t="shared" si="79"/>
        <v>0</v>
      </c>
      <c r="BE89" s="8">
        <f t="shared" si="80"/>
        <v>0</v>
      </c>
      <c r="BF89" s="8">
        <f t="shared" si="81"/>
        <v>0</v>
      </c>
      <c r="BG89" s="8"/>
      <c r="BH89" s="8">
        <f t="shared" si="14"/>
        <v>0</v>
      </c>
      <c r="BI89" s="8">
        <f t="shared" si="15"/>
        <v>0</v>
      </c>
      <c r="BJ89" s="8">
        <f t="shared" si="16"/>
        <v>0</v>
      </c>
      <c r="BK89" s="8">
        <f t="shared" si="17"/>
        <v>0</v>
      </c>
      <c r="BL89" s="8">
        <f t="shared" si="18"/>
        <v>0</v>
      </c>
      <c r="BM89" s="8">
        <f t="shared" si="19"/>
        <v>0</v>
      </c>
      <c r="BN89" s="8">
        <f t="shared" si="20"/>
        <v>0</v>
      </c>
      <c r="BO89" s="8">
        <f t="shared" si="21"/>
        <v>0</v>
      </c>
      <c r="BP89" s="8">
        <f t="shared" si="22"/>
        <v>0</v>
      </c>
      <c r="BQ89" s="8"/>
      <c r="BR89" s="8" t="e">
        <f t="shared" si="82"/>
        <v>#NUM!</v>
      </c>
      <c r="BS89" s="8" t="e">
        <f t="shared" si="83"/>
        <v>#NUM!</v>
      </c>
      <c r="BT89" s="8" t="e">
        <f t="shared" si="84"/>
        <v>#NUM!</v>
      </c>
      <c r="BU89" s="8" t="e">
        <f t="shared" si="85"/>
        <v>#NUM!</v>
      </c>
      <c r="BV89" s="8" t="e">
        <f t="shared" si="86"/>
        <v>#NUM!</v>
      </c>
      <c r="BW89" s="8"/>
      <c r="BX89" s="1" t="str">
        <f t="shared" si="28"/>
        <v/>
      </c>
      <c r="BY89" s="1" t="str">
        <f>J89</f>
        <v/>
      </c>
      <c r="BZ89" s="1" t="str">
        <f t="shared" si="30"/>
        <v/>
      </c>
      <c r="CA89" s="1" t="str">
        <f t="shared" si="31"/>
        <v/>
      </c>
      <c r="CB89" s="1" t="str">
        <f t="shared" si="32"/>
        <v/>
      </c>
      <c r="CC89" s="1" t="str">
        <f t="shared" si="33"/>
        <v/>
      </c>
      <c r="CD89" s="1" t="str">
        <f t="shared" si="34"/>
        <v/>
      </c>
      <c r="CE89" s="1" t="str">
        <f t="shared" si="35"/>
        <v/>
      </c>
      <c r="CF89" s="1" t="str">
        <f>AL89</f>
        <v/>
      </c>
      <c r="DC89" s="203">
        <f>VLOOKUP(A89,'[2]2019'!$A$1:$AV$65536,48,FALSE)</f>
        <v>0</v>
      </c>
      <c r="DD89" s="203">
        <f>VLOOKUP(A89,'[2]2019'!$A$1:$AV$65536,46,FALSE)</f>
        <v>0</v>
      </c>
      <c r="DE89" s="203">
        <f>VLOOKUP(A89,'[2]2019'!$A$1:$AZ$65536,52,FALSE)</f>
        <v>0</v>
      </c>
      <c r="DF89" s="107">
        <f t="shared" si="93"/>
        <v>0</v>
      </c>
      <c r="DG89" s="107">
        <f t="shared" si="94"/>
        <v>0</v>
      </c>
      <c r="DH89" s="107">
        <f t="shared" si="95"/>
        <v>0</v>
      </c>
    </row>
    <row r="90" spans="1:118" ht="18" customHeight="1" x14ac:dyDescent="0.2">
      <c r="A90" s="78" t="str">
        <f t="shared" si="44"/>
        <v>Kevin Plexico</v>
      </c>
      <c r="B90" s="93" t="s">
        <v>751</v>
      </c>
      <c r="C90" s="94" t="s">
        <v>721</v>
      </c>
      <c r="D90" s="8"/>
      <c r="E90" s="8"/>
      <c r="F90" s="8" t="str">
        <f>IF(E90&lt;&gt; "",LOOKUP(E90,GPPoints!$A$2:$A$27,GPPoints!$B$2:$B$27),"")</f>
        <v/>
      </c>
      <c r="G90" s="114"/>
      <c r="H90" s="8"/>
      <c r="I90" s="8"/>
      <c r="J90" s="8" t="str">
        <f>IF(I90&lt;&gt; "",LOOKUP(I90,GPPoints!$A$2:$A$27,GPPoints!$B$2:$B$27),"")</f>
        <v/>
      </c>
      <c r="K90" s="114"/>
      <c r="L90" s="8"/>
      <c r="M90" s="8"/>
      <c r="N90" s="8" t="str">
        <f>IF(M90&lt;&gt; "",LOOKUP(M90,GPPoints!$A$2:$A$27,GPPoints!$B$2:$B$27),"")</f>
        <v/>
      </c>
      <c r="O90" s="114"/>
      <c r="P90" s="8"/>
      <c r="Q90" s="8"/>
      <c r="R90" s="8" t="str">
        <f>IF(Q90&lt;&gt; "",LOOKUP(Q90,GPPoints!$A$2:$A$27,GPPoints!$B$2:$B$27),"")</f>
        <v/>
      </c>
      <c r="S90" s="114"/>
      <c r="T90" s="8"/>
      <c r="U90" s="8"/>
      <c r="V90" s="8" t="str">
        <f>IF(U90&lt;&gt; "",LOOKUP(U90,GPPoints!$A$2:$A$27,GPPoints!$B$2:$B$27),"")</f>
        <v/>
      </c>
      <c r="W90" s="114"/>
      <c r="X90" s="8"/>
      <c r="Y90" s="8"/>
      <c r="Z90" s="8" t="str">
        <f>IF(Y90&lt;&gt; "",LOOKUP(Y90,GPPoints!$A$2:$A$27,GPPoints!$B$2:$B$27),"")</f>
        <v/>
      </c>
      <c r="AA90" s="114"/>
      <c r="AB90" s="8"/>
      <c r="AC90" s="8"/>
      <c r="AD90" s="8" t="str">
        <f>IF(AC90&lt;&gt; "",LOOKUP(AC90,GPPoints!$A$2:$A$27,GPPoints!$B$2:$B$27),"")</f>
        <v/>
      </c>
      <c r="AE90" s="114"/>
      <c r="AF90" s="8"/>
      <c r="AG90" s="8"/>
      <c r="AH90" s="8" t="str">
        <f>IF(AG90&lt;&gt; "",LOOKUP(AG90,GPPoints!$A$2:$A$27,GPPoints!$B$2:$B$27),"")</f>
        <v/>
      </c>
      <c r="AI90" s="114"/>
      <c r="AJ90" s="8"/>
      <c r="AK90" s="8"/>
      <c r="AL90" s="8" t="str">
        <f>IF(AK90&lt;&gt; "",LOOKUP(AK90,GPPoints!$A$2:$A$27,GPPoints!$B$2:$B$27),"")</f>
        <v/>
      </c>
      <c r="AM90" s="114"/>
      <c r="AO90" s="5">
        <f>+G90+K90+O90+S90+W90+AA90+AE90+AI90+AM90</f>
        <v>0</v>
      </c>
      <c r="AP90" s="5">
        <v>0</v>
      </c>
      <c r="AQ90" s="5">
        <v>0</v>
      </c>
      <c r="AR90" s="5">
        <f>COUNT(D90,H90,L90,P90,T90,X90,AB90,AF90,AJ90)</f>
        <v>0</v>
      </c>
      <c r="AS90" s="5">
        <f t="shared" si="73"/>
        <v>0</v>
      </c>
      <c r="AT90" s="5">
        <f t="shared" si="74"/>
        <v>0</v>
      </c>
      <c r="AU90" s="5">
        <f>SUM(D90,H90,L90,P90,T90,X90,AB90,AF90,AJ90)</f>
        <v>0</v>
      </c>
      <c r="AV90" s="47">
        <f t="shared" si="75"/>
        <v>0</v>
      </c>
      <c r="AW90" s="47">
        <f t="shared" si="92"/>
        <v>0</v>
      </c>
      <c r="AX90" s="47">
        <f>IF($AR90&gt;4,$AU90/$AR90,0)</f>
        <v>0</v>
      </c>
      <c r="AY90" s="8">
        <f t="shared" si="76"/>
        <v>0</v>
      </c>
      <c r="AZ90" s="67">
        <f t="shared" si="77"/>
        <v>0</v>
      </c>
      <c r="BA90" s="67"/>
      <c r="BB90" s="8">
        <f>LARGE($BH90:$BP90,1)</f>
        <v>0</v>
      </c>
      <c r="BC90" s="8">
        <f t="shared" si="78"/>
        <v>0</v>
      </c>
      <c r="BD90" s="8">
        <f t="shared" si="79"/>
        <v>0</v>
      </c>
      <c r="BE90" s="8">
        <f t="shared" si="80"/>
        <v>0</v>
      </c>
      <c r="BF90" s="8">
        <f t="shared" si="81"/>
        <v>0</v>
      </c>
      <c r="BG90" s="8"/>
      <c r="BH90" s="8">
        <f>D90</f>
        <v>0</v>
      </c>
      <c r="BI90" s="8">
        <f>H90</f>
        <v>0</v>
      </c>
      <c r="BJ90" s="8">
        <f>L90</f>
        <v>0</v>
      </c>
      <c r="BK90" s="8">
        <f>P90</f>
        <v>0</v>
      </c>
      <c r="BL90" s="8">
        <f>T90</f>
        <v>0</v>
      </c>
      <c r="BM90" s="8">
        <f>X90</f>
        <v>0</v>
      </c>
      <c r="BN90" s="8">
        <f>AB90</f>
        <v>0</v>
      </c>
      <c r="BO90" s="8">
        <f>AF90</f>
        <v>0</v>
      </c>
      <c r="BP90" s="8">
        <f>AJ90</f>
        <v>0</v>
      </c>
      <c r="BQ90" s="8"/>
      <c r="BR90" s="8" t="e">
        <f t="shared" si="82"/>
        <v>#NUM!</v>
      </c>
      <c r="BS90" s="8" t="e">
        <f t="shared" si="83"/>
        <v>#NUM!</v>
      </c>
      <c r="BT90" s="8" t="e">
        <f t="shared" si="84"/>
        <v>#NUM!</v>
      </c>
      <c r="BU90" s="8" t="e">
        <f t="shared" si="85"/>
        <v>#NUM!</v>
      </c>
      <c r="BV90" s="8" t="e">
        <f t="shared" si="86"/>
        <v>#NUM!</v>
      </c>
      <c r="BW90" s="8"/>
      <c r="BX90" s="1" t="str">
        <f>F90</f>
        <v/>
      </c>
      <c r="BY90" s="1" t="str">
        <f>J90</f>
        <v/>
      </c>
      <c r="BZ90" s="1" t="str">
        <f>N90</f>
        <v/>
      </c>
      <c r="CA90" s="1" t="str">
        <f>R90</f>
        <v/>
      </c>
      <c r="CB90" s="1" t="str">
        <f>V90</f>
        <v/>
      </c>
      <c r="CC90" s="1" t="str">
        <f>Z90</f>
        <v/>
      </c>
      <c r="CD90" s="1" t="str">
        <f>AD90</f>
        <v/>
      </c>
      <c r="CE90" s="1" t="str">
        <f>AH90</f>
        <v/>
      </c>
      <c r="CF90" s="1" t="str">
        <f>AL90</f>
        <v/>
      </c>
      <c r="DC90" s="203"/>
      <c r="DD90" s="203">
        <f>VLOOKUP(A90,'[2]2019'!$A$1:$AV$65536,46,FALSE)</f>
        <v>0</v>
      </c>
      <c r="DE90" s="203">
        <f>VLOOKUP(A90,'[2]2019'!$A$1:$AZ$65536,52,FALSE)</f>
        <v>0</v>
      </c>
      <c r="DF90" s="107">
        <f t="shared" si="93"/>
        <v>0</v>
      </c>
      <c r="DG90" s="107">
        <f t="shared" si="94"/>
        <v>0</v>
      </c>
      <c r="DH90" s="107">
        <f>+AZ90-DE90</f>
        <v>0</v>
      </c>
    </row>
    <row r="91" spans="1:118" ht="18" customHeight="1" x14ac:dyDescent="0.2">
      <c r="A91" s="78" t="str">
        <f t="shared" si="44"/>
        <v>Charlie Price</v>
      </c>
      <c r="B91" s="52" t="s">
        <v>499</v>
      </c>
      <c r="C91" s="62" t="s">
        <v>500</v>
      </c>
      <c r="D91" s="8"/>
      <c r="E91" s="8"/>
      <c r="F91" s="8" t="str">
        <f>IF(E91&lt;&gt; "",LOOKUP(E91,GPPoints!$A$2:$A$27,GPPoints!$B$2:$B$27),"")</f>
        <v/>
      </c>
      <c r="G91" s="114"/>
      <c r="H91" s="8"/>
      <c r="I91" s="8"/>
      <c r="J91" s="8" t="str">
        <f>IF(I91&lt;&gt; "",LOOKUP(I91,GPPoints!$A$2:$A$27,GPPoints!$B$2:$B$27),"")</f>
        <v/>
      </c>
      <c r="K91" s="114"/>
      <c r="L91" s="8"/>
      <c r="M91" s="8"/>
      <c r="N91" s="8" t="str">
        <f>IF(M91&lt;&gt; "",LOOKUP(M91,GPPoints!$A$2:$A$27,GPPoints!$B$2:$B$27),"")</f>
        <v/>
      </c>
      <c r="O91" s="114"/>
      <c r="P91" s="8"/>
      <c r="Q91" s="8"/>
      <c r="R91" s="8" t="str">
        <f>IF(Q91&lt;&gt; "",LOOKUP(Q91,GPPoints!$A$2:$A$27,GPPoints!$B$2:$B$27),"")</f>
        <v/>
      </c>
      <c r="S91" s="114"/>
      <c r="T91" s="8"/>
      <c r="U91" s="8"/>
      <c r="V91" s="8" t="str">
        <f>IF(U91&lt;&gt; "",LOOKUP(U91,GPPoints!$A$2:$A$27,GPPoints!$B$2:$B$27),"")</f>
        <v/>
      </c>
      <c r="W91" s="114"/>
      <c r="X91" s="8"/>
      <c r="Y91" s="8"/>
      <c r="Z91" s="8" t="str">
        <f>IF(Y91&lt;&gt; "",LOOKUP(Y91,GPPoints!$A$2:$A$27,GPPoints!$B$2:$B$27),"")</f>
        <v/>
      </c>
      <c r="AA91" s="114"/>
      <c r="AB91" s="8"/>
      <c r="AC91" s="8"/>
      <c r="AD91" s="8" t="str">
        <f>IF(AC91&lt;&gt; "",LOOKUP(AC91,GPPoints!$A$2:$A$27,GPPoints!$B$2:$B$27),"")</f>
        <v/>
      </c>
      <c r="AE91" s="114"/>
      <c r="AF91" s="8"/>
      <c r="AG91" s="8"/>
      <c r="AH91" s="8" t="str">
        <f>IF(AG91&lt;&gt; "",LOOKUP(AG91,GPPoints!$A$2:$A$27,GPPoints!$B$2:$B$27),"")</f>
        <v/>
      </c>
      <c r="AI91" s="114"/>
      <c r="AJ91" s="8"/>
      <c r="AK91" s="8"/>
      <c r="AL91" s="8" t="str">
        <f>IF(AK91&lt;&gt; "",LOOKUP(AK91,GPPoints!$A$2:$A$27,GPPoints!$B$2:$B$27),"")</f>
        <v/>
      </c>
      <c r="AM91" s="114"/>
      <c r="AO91" s="5">
        <f>SUM(LEN(G91),LEN(K91),LEN(O91),LEN(S91),LEN(W91),LEN(AA91),LEN(AE91),LEN(AI91),LEN(AM91))</f>
        <v>0</v>
      </c>
      <c r="AP91" s="5">
        <v>0</v>
      </c>
      <c r="AQ91" s="5">
        <v>0</v>
      </c>
      <c r="AR91" s="5">
        <f t="shared" si="1"/>
        <v>0</v>
      </c>
      <c r="AS91" s="5">
        <f t="shared" si="73"/>
        <v>0</v>
      </c>
      <c r="AT91" s="5">
        <f t="shared" si="74"/>
        <v>0</v>
      </c>
      <c r="AU91" s="5">
        <f t="shared" si="4"/>
        <v>0</v>
      </c>
      <c r="AV91" s="47">
        <f t="shared" si="75"/>
        <v>0</v>
      </c>
      <c r="AW91" s="47">
        <f t="shared" si="92"/>
        <v>0</v>
      </c>
      <c r="AX91" s="47">
        <f t="shared" si="37"/>
        <v>0</v>
      </c>
      <c r="AY91" s="8">
        <f t="shared" si="76"/>
        <v>0</v>
      </c>
      <c r="AZ91" s="67">
        <f t="shared" si="77"/>
        <v>0</v>
      </c>
      <c r="BA91" s="67"/>
      <c r="BB91" s="8">
        <f t="shared" si="9"/>
        <v>0</v>
      </c>
      <c r="BC91" s="8">
        <f t="shared" si="78"/>
        <v>0</v>
      </c>
      <c r="BD91" s="8">
        <f t="shared" si="79"/>
        <v>0</v>
      </c>
      <c r="BE91" s="8">
        <f t="shared" si="80"/>
        <v>0</v>
      </c>
      <c r="BF91" s="8">
        <f t="shared" si="81"/>
        <v>0</v>
      </c>
      <c r="BG91" s="8"/>
      <c r="BH91" s="8">
        <f t="shared" si="14"/>
        <v>0</v>
      </c>
      <c r="BI91" s="8">
        <f t="shared" si="15"/>
        <v>0</v>
      </c>
      <c r="BJ91" s="8">
        <f t="shared" si="16"/>
        <v>0</v>
      </c>
      <c r="BK91" s="8">
        <f t="shared" si="17"/>
        <v>0</v>
      </c>
      <c r="BL91" s="8">
        <f t="shared" si="18"/>
        <v>0</v>
      </c>
      <c r="BM91" s="8">
        <f t="shared" si="19"/>
        <v>0</v>
      </c>
      <c r="BN91" s="8">
        <f t="shared" si="20"/>
        <v>0</v>
      </c>
      <c r="BO91" s="8">
        <f t="shared" si="21"/>
        <v>0</v>
      </c>
      <c r="BP91" s="8">
        <f t="shared" si="22"/>
        <v>0</v>
      </c>
      <c r="BQ91" s="8"/>
      <c r="BR91" s="8" t="e">
        <f t="shared" si="82"/>
        <v>#NUM!</v>
      </c>
      <c r="BS91" s="8" t="e">
        <f t="shared" si="83"/>
        <v>#NUM!</v>
      </c>
      <c r="BT91" s="8" t="e">
        <f t="shared" si="84"/>
        <v>#NUM!</v>
      </c>
      <c r="BU91" s="8" t="e">
        <f t="shared" si="85"/>
        <v>#NUM!</v>
      </c>
      <c r="BV91" s="8" t="e">
        <f t="shared" si="86"/>
        <v>#NUM!</v>
      </c>
      <c r="BW91" s="8"/>
      <c r="BX91" s="1" t="str">
        <f t="shared" si="28"/>
        <v/>
      </c>
      <c r="BY91" s="1" t="str">
        <f t="shared" si="29"/>
        <v/>
      </c>
      <c r="BZ91" s="1" t="str">
        <f t="shared" si="30"/>
        <v/>
      </c>
      <c r="CA91" s="1" t="str">
        <f t="shared" si="31"/>
        <v/>
      </c>
      <c r="CB91" s="1" t="str">
        <f t="shared" si="32"/>
        <v/>
      </c>
      <c r="CC91" s="1" t="str">
        <f t="shared" si="33"/>
        <v/>
      </c>
      <c r="CD91" s="1" t="str">
        <f t="shared" si="34"/>
        <v/>
      </c>
      <c r="CE91" s="1" t="str">
        <f t="shared" si="35"/>
        <v/>
      </c>
      <c r="CF91" s="1" t="str">
        <f t="shared" si="36"/>
        <v/>
      </c>
      <c r="DC91" s="203">
        <f>VLOOKUP(A91,'[2]2019'!$A$1:$AV$65536,48,FALSE)</f>
        <v>0</v>
      </c>
      <c r="DD91" s="203">
        <f>VLOOKUP(A91,'[2]2019'!$A$1:$AV$65536,46,FALSE)</f>
        <v>0</v>
      </c>
      <c r="DE91" s="203">
        <f>VLOOKUP(A91,'[2]2019'!$A$1:$AZ$65536,52,FALSE)</f>
        <v>0</v>
      </c>
      <c r="DF91" s="107">
        <f t="shared" si="93"/>
        <v>0</v>
      </c>
      <c r="DG91" s="107">
        <f t="shared" si="94"/>
        <v>0</v>
      </c>
      <c r="DH91" s="107">
        <f>+AZ91-DE91</f>
        <v>0</v>
      </c>
    </row>
    <row r="92" spans="1:118" ht="18" customHeight="1" x14ac:dyDescent="0.2">
      <c r="A92" s="78" t="str">
        <f t="shared" si="44"/>
        <v>Gary Pulino</v>
      </c>
      <c r="B92" s="52" t="s">
        <v>471</v>
      </c>
      <c r="C92" s="62" t="s">
        <v>472</v>
      </c>
      <c r="D92" s="8">
        <v>29</v>
      </c>
      <c r="E92" s="8">
        <v>14</v>
      </c>
      <c r="F92" s="8">
        <f>IF(E92&lt;&gt; "",LOOKUP(E92,GPPoints!$A$2:$A$27,GPPoints!$B$2:$B$27),"")</f>
        <v>2</v>
      </c>
      <c r="G92" s="114"/>
      <c r="H92" s="8">
        <v>27</v>
      </c>
      <c r="I92" s="8"/>
      <c r="J92" s="8" t="str">
        <f>IF(I92&lt;&gt; "",LOOKUP(I92,GPPoints!$A$2:$A$27,GPPoints!$B$2:$B$27),"")</f>
        <v/>
      </c>
      <c r="K92" s="114">
        <v>2</v>
      </c>
      <c r="L92" s="8">
        <v>31</v>
      </c>
      <c r="M92" s="8">
        <v>7</v>
      </c>
      <c r="N92" s="8">
        <f>IF(M92&lt;&gt; "",LOOKUP(M92,GPPoints!$A$2:$A$27,GPPoints!$B$2:$B$27),"")</f>
        <v>9</v>
      </c>
      <c r="O92" s="114">
        <v>2</v>
      </c>
      <c r="P92" s="8"/>
      <c r="Q92" s="8"/>
      <c r="R92" s="8" t="str">
        <f>IF(Q92&lt;&gt; "",LOOKUP(Q92,GPPoints!$A$2:$A$27,GPPoints!$B$2:$B$27),"")</f>
        <v/>
      </c>
      <c r="S92" s="114"/>
      <c r="T92" s="8"/>
      <c r="U92" s="8"/>
      <c r="V92" s="8" t="str">
        <f>IF(U92&lt;&gt; "",LOOKUP(U92,GPPoints!$A$2:$A$27,GPPoints!$B$2:$B$27),"")</f>
        <v/>
      </c>
      <c r="W92" s="114"/>
      <c r="X92" s="8"/>
      <c r="Y92" s="8"/>
      <c r="Z92" s="8" t="str">
        <f>IF(Y92&lt;&gt; "",LOOKUP(Y92,GPPoints!$A$2:$A$27,GPPoints!$B$2:$B$27),"")</f>
        <v/>
      </c>
      <c r="AA92" s="114"/>
      <c r="AB92" s="8"/>
      <c r="AC92" s="8"/>
      <c r="AD92" s="8" t="str">
        <f>IF(AC92&lt;&gt; "",LOOKUP(AC92,GPPoints!$A$2:$A$27,GPPoints!$B$2:$B$27),"")</f>
        <v/>
      </c>
      <c r="AE92" s="114"/>
      <c r="AF92" s="8"/>
      <c r="AG92" s="8"/>
      <c r="AH92" s="8" t="str">
        <f>IF(AG92&lt;&gt; "",LOOKUP(AG92,GPPoints!$A$2:$A$27,GPPoints!$B$2:$B$27),"")</f>
        <v/>
      </c>
      <c r="AI92" s="114"/>
      <c r="AJ92" s="8"/>
      <c r="AK92" s="8"/>
      <c r="AL92" s="8" t="str">
        <f>IF(AK92&lt;&gt; "",LOOKUP(AK92,GPPoints!$A$2:$A$27,GPPoints!$B$2:$B$27),"")</f>
        <v/>
      </c>
      <c r="AM92" s="114"/>
      <c r="AO92" s="5">
        <f t="shared" ref="AO92:AO132" si="99">+G92+K92+O92+S92+W92+AA92+AE92+AI92+AM92</f>
        <v>4</v>
      </c>
      <c r="AP92" s="5">
        <v>0</v>
      </c>
      <c r="AQ92" s="5">
        <v>0</v>
      </c>
      <c r="AR92" s="5">
        <f t="shared" si="1"/>
        <v>3</v>
      </c>
      <c r="AS92" s="5">
        <f t="shared" si="73"/>
        <v>11</v>
      </c>
      <c r="AT92" s="5">
        <f t="shared" si="74"/>
        <v>11</v>
      </c>
      <c r="AU92" s="8">
        <f t="shared" si="4"/>
        <v>87</v>
      </c>
      <c r="AV92" s="67">
        <f t="shared" si="75"/>
        <v>29</v>
      </c>
      <c r="AW92" s="67">
        <f t="shared" si="92"/>
        <v>29</v>
      </c>
      <c r="AX92" s="67">
        <f>IF($AR92&gt;4,$AU92/$AR92,0)</f>
        <v>0</v>
      </c>
      <c r="AY92" s="8">
        <f t="shared" si="76"/>
        <v>87</v>
      </c>
      <c r="AZ92" s="67">
        <f t="shared" si="77"/>
        <v>0</v>
      </c>
      <c r="BA92" s="67"/>
      <c r="BB92" s="8">
        <f>LARGE($BH92:$BP92,1)</f>
        <v>31</v>
      </c>
      <c r="BC92" s="8">
        <f t="shared" si="78"/>
        <v>29</v>
      </c>
      <c r="BD92" s="8">
        <f t="shared" si="79"/>
        <v>27</v>
      </c>
      <c r="BE92" s="8">
        <f t="shared" si="80"/>
        <v>0</v>
      </c>
      <c r="BF92" s="8">
        <f t="shared" si="81"/>
        <v>0</v>
      </c>
      <c r="BG92" s="8"/>
      <c r="BH92" s="8">
        <f t="shared" si="14"/>
        <v>29</v>
      </c>
      <c r="BI92" s="8">
        <f t="shared" si="15"/>
        <v>27</v>
      </c>
      <c r="BJ92" s="8">
        <f t="shared" si="16"/>
        <v>31</v>
      </c>
      <c r="BK92" s="8">
        <f t="shared" si="17"/>
        <v>0</v>
      </c>
      <c r="BL92" s="8">
        <f t="shared" si="18"/>
        <v>0</v>
      </c>
      <c r="BM92" s="8">
        <f t="shared" si="19"/>
        <v>0</v>
      </c>
      <c r="BN92" s="8">
        <f t="shared" si="20"/>
        <v>0</v>
      </c>
      <c r="BO92" s="8">
        <f t="shared" si="21"/>
        <v>0</v>
      </c>
      <c r="BP92" s="8">
        <f t="shared" si="22"/>
        <v>0</v>
      </c>
      <c r="BQ92" s="8"/>
      <c r="BR92" s="8">
        <f t="shared" si="82"/>
        <v>9</v>
      </c>
      <c r="BS92" s="8">
        <f t="shared" si="83"/>
        <v>2</v>
      </c>
      <c r="BT92" s="8" t="e">
        <f t="shared" si="84"/>
        <v>#NUM!</v>
      </c>
      <c r="BU92" s="8" t="e">
        <f t="shared" si="85"/>
        <v>#NUM!</v>
      </c>
      <c r="BV92" s="8" t="e">
        <f t="shared" si="86"/>
        <v>#NUM!</v>
      </c>
      <c r="BW92" s="8"/>
      <c r="BX92" s="1">
        <f t="shared" si="28"/>
        <v>2</v>
      </c>
      <c r="BY92" s="1" t="str">
        <f t="shared" si="29"/>
        <v/>
      </c>
      <c r="BZ92" s="1">
        <f t="shared" si="30"/>
        <v>9</v>
      </c>
      <c r="CA92" s="1" t="str">
        <f t="shared" si="31"/>
        <v/>
      </c>
      <c r="CB92" s="1" t="str">
        <f t="shared" si="32"/>
        <v/>
      </c>
      <c r="CC92" s="1" t="str">
        <f t="shared" si="33"/>
        <v/>
      </c>
      <c r="CD92" s="1" t="str">
        <f t="shared" si="34"/>
        <v/>
      </c>
      <c r="CE92" s="1" t="str">
        <f t="shared" si="35"/>
        <v/>
      </c>
      <c r="CF92" s="1" t="str">
        <f t="shared" si="36"/>
        <v/>
      </c>
      <c r="CH92" t="e">
        <f>VLOOKUP(A92,#REF!,41,FALSE)</f>
        <v>#REF!</v>
      </c>
      <c r="CI92" t="e">
        <f>VLOOKUP(A92,#REF!,42,FALSE)</f>
        <v>#REF!</v>
      </c>
      <c r="CJ92" t="e">
        <f>VLOOKUP(A92,#REF!,43,FALSE)</f>
        <v>#REF!</v>
      </c>
      <c r="CK92" t="e">
        <f>VLOOKUP(A92,#REF!,44,FALSE)</f>
        <v>#REF!</v>
      </c>
      <c r="CL92" t="e">
        <f>VLOOKUP(A92,#REF!,45,FALSE)</f>
        <v>#REF!</v>
      </c>
      <c r="CM92" s="105" t="e">
        <f>VLOOKUP(A92,#REF!,46,FALSE)</f>
        <v>#REF!</v>
      </c>
      <c r="CN92" s="105" t="e">
        <f>VLOOKUP(A92,#REF!,47,FALSE)</f>
        <v>#REF!</v>
      </c>
      <c r="CO92" s="105" t="e">
        <f>VLOOKUP(A92,#REF!,48,FALSE)</f>
        <v>#REF!</v>
      </c>
      <c r="CP92" s="105" t="e">
        <f>VLOOKUP(A92,#REF!,49,FALSE)</f>
        <v>#REF!</v>
      </c>
      <c r="CQ92" s="105" t="e">
        <f>VLOOKUP(A92,#REF!,50,FALSE)</f>
        <v>#REF!</v>
      </c>
      <c r="CS92" t="e">
        <f>+AO92-CH92</f>
        <v>#REF!</v>
      </c>
      <c r="CT92" s="106" t="e">
        <f t="shared" ref="CT92:DB92" si="100">+AR92-CI92</f>
        <v>#REF!</v>
      </c>
      <c r="CU92" s="106" t="e">
        <f t="shared" si="100"/>
        <v>#REF!</v>
      </c>
      <c r="CV92" s="106" t="e">
        <f t="shared" si="100"/>
        <v>#REF!</v>
      </c>
      <c r="CW92" s="106" t="e">
        <f t="shared" si="100"/>
        <v>#REF!</v>
      </c>
      <c r="CX92" s="106" t="e">
        <f t="shared" si="100"/>
        <v>#REF!</v>
      </c>
      <c r="CY92" s="106" t="e">
        <f t="shared" si="100"/>
        <v>#REF!</v>
      </c>
      <c r="CZ92" s="106" t="e">
        <f t="shared" si="100"/>
        <v>#REF!</v>
      </c>
      <c r="DA92" s="106" t="e">
        <f t="shared" si="100"/>
        <v>#REF!</v>
      </c>
      <c r="DB92" s="106" t="e">
        <f t="shared" si="100"/>
        <v>#REF!</v>
      </c>
      <c r="DC92" s="203">
        <f>VLOOKUP(A92,'[2]2019'!$A$1:$AV$65536,48,FALSE)</f>
        <v>31.888888888888889</v>
      </c>
      <c r="DD92" s="203">
        <f>VLOOKUP(A92,'[2]2019'!$A$1:$AZ$65536,51,FALSE)</f>
        <v>176</v>
      </c>
      <c r="DE92" s="203">
        <f>VLOOKUP(A92,'[2]2019'!$A$1:$AZ$65536,52,FALSE)</f>
        <v>11.555555555555555</v>
      </c>
      <c r="DF92" s="316">
        <f>+AX92-DC92</f>
        <v>-31.888888888888889</v>
      </c>
      <c r="DG92" s="316">
        <f t="shared" si="94"/>
        <v>-89</v>
      </c>
      <c r="DH92" s="316">
        <f>+AZ92-DE92</f>
        <v>-11.555555555555555</v>
      </c>
      <c r="DL92" s="206">
        <f t="shared" ref="DL92:DN95" si="101">+DF92/DC92</f>
        <v>-1</v>
      </c>
      <c r="DM92" s="206">
        <f t="shared" si="101"/>
        <v>-0.50568181818181823</v>
      </c>
      <c r="DN92" s="206">
        <f t="shared" si="101"/>
        <v>-1</v>
      </c>
    </row>
    <row r="93" spans="1:118" ht="18" customHeight="1" x14ac:dyDescent="0.2">
      <c r="A93" s="78" t="str">
        <f t="shared" si="44"/>
        <v>Joe Radakovich</v>
      </c>
      <c r="B93" s="52" t="s">
        <v>581</v>
      </c>
      <c r="C93" s="94" t="s">
        <v>430</v>
      </c>
      <c r="D93" s="8">
        <v>24</v>
      </c>
      <c r="E93" s="8"/>
      <c r="F93" s="8" t="str">
        <f>IF(E93&lt;&gt; "",LOOKUP(E93,GPPoints!$A$2:$A$27,GPPoints!$B$2:$B$27),"")</f>
        <v/>
      </c>
      <c r="G93" s="114"/>
      <c r="H93" s="8">
        <v>32</v>
      </c>
      <c r="I93" s="8">
        <v>15</v>
      </c>
      <c r="J93" s="8">
        <f>IF(I93&lt;&gt; "",LOOKUP(I93,GPPoints!$A$2:$A$27,GPPoints!$B$2:$B$27),"")</f>
        <v>1</v>
      </c>
      <c r="K93" s="114">
        <v>1</v>
      </c>
      <c r="L93" s="8">
        <v>36</v>
      </c>
      <c r="M93" s="8">
        <v>1</v>
      </c>
      <c r="N93" s="8">
        <f>IF(M93&lt;&gt; "",LOOKUP(M93,GPPoints!$A$2:$A$27,GPPoints!$B$2:$B$27),"")</f>
        <v>20</v>
      </c>
      <c r="O93" s="114">
        <v>2</v>
      </c>
      <c r="P93" s="8"/>
      <c r="Q93" s="8"/>
      <c r="R93" s="8" t="str">
        <f>IF(Q93&lt;&gt; "",LOOKUP(Q93,GPPoints!$A$2:$A$27,GPPoints!$B$2:$B$27),"")</f>
        <v/>
      </c>
      <c r="S93" s="114"/>
      <c r="T93" s="8"/>
      <c r="U93" s="8"/>
      <c r="V93" s="8" t="str">
        <f>IF(U93&lt;&gt; "",LOOKUP(U93,GPPoints!$A$2:$A$27,GPPoints!$B$2:$B$27),"")</f>
        <v/>
      </c>
      <c r="W93" s="114"/>
      <c r="X93" s="8"/>
      <c r="Y93" s="8"/>
      <c r="Z93" s="8" t="str">
        <f>IF(Y93&lt;&gt; "",LOOKUP(Y93,GPPoints!$A$2:$A$27,GPPoints!$B$2:$B$27),"")</f>
        <v/>
      </c>
      <c r="AA93" s="114"/>
      <c r="AB93" s="8"/>
      <c r="AC93" s="8"/>
      <c r="AD93" s="8" t="str">
        <f>IF(AC93&lt;&gt; "",LOOKUP(AC93,GPPoints!$A$2:$A$27,GPPoints!$B$2:$B$27),"")</f>
        <v/>
      </c>
      <c r="AE93" s="114"/>
      <c r="AF93" s="8"/>
      <c r="AG93" s="8"/>
      <c r="AH93" s="8" t="str">
        <f>IF(AG93&lt;&gt; "",LOOKUP(AG93,GPPoints!$A$2:$A$27,GPPoints!$B$2:$B$27),"")</f>
        <v/>
      </c>
      <c r="AI93" s="114"/>
      <c r="AJ93" s="8"/>
      <c r="AK93" s="8"/>
      <c r="AL93" s="8" t="str">
        <f>IF(AK93&lt;&gt; "",LOOKUP(AK93,GPPoints!$A$2:$A$27,GPPoints!$B$2:$B$27),"")</f>
        <v/>
      </c>
      <c r="AM93" s="114"/>
      <c r="AO93" s="5">
        <f t="shared" si="99"/>
        <v>3</v>
      </c>
      <c r="AP93" s="5">
        <v>0</v>
      </c>
      <c r="AQ93" s="5">
        <v>0</v>
      </c>
      <c r="AR93" s="5">
        <f t="shared" si="1"/>
        <v>3</v>
      </c>
      <c r="AS93" s="5">
        <f t="shared" si="73"/>
        <v>21</v>
      </c>
      <c r="AT93" s="5">
        <f t="shared" si="74"/>
        <v>21</v>
      </c>
      <c r="AU93" s="8">
        <f t="shared" si="4"/>
        <v>92</v>
      </c>
      <c r="AV93" s="67">
        <f t="shared" si="75"/>
        <v>30.666666666666668</v>
      </c>
      <c r="AW93" s="67">
        <f t="shared" si="92"/>
        <v>30.666666666666668</v>
      </c>
      <c r="AX93" s="67">
        <f t="shared" si="37"/>
        <v>0</v>
      </c>
      <c r="AY93" s="8">
        <f t="shared" si="76"/>
        <v>92</v>
      </c>
      <c r="AZ93" s="67">
        <f t="shared" si="77"/>
        <v>0</v>
      </c>
      <c r="BA93" s="67"/>
      <c r="BB93" s="8">
        <f>LARGE($BH93:$BP93,1)</f>
        <v>36</v>
      </c>
      <c r="BC93" s="8">
        <f t="shared" si="78"/>
        <v>32</v>
      </c>
      <c r="BD93" s="8">
        <f t="shared" si="79"/>
        <v>24</v>
      </c>
      <c r="BE93" s="8">
        <f t="shared" si="80"/>
        <v>0</v>
      </c>
      <c r="BF93" s="8">
        <f t="shared" si="81"/>
        <v>0</v>
      </c>
      <c r="BG93" s="8"/>
      <c r="BH93" s="8">
        <f t="shared" si="14"/>
        <v>24</v>
      </c>
      <c r="BI93" s="8">
        <f t="shared" si="15"/>
        <v>32</v>
      </c>
      <c r="BJ93" s="8">
        <f t="shared" si="16"/>
        <v>36</v>
      </c>
      <c r="BK93" s="8">
        <f t="shared" si="17"/>
        <v>0</v>
      </c>
      <c r="BL93" s="8">
        <f t="shared" si="18"/>
        <v>0</v>
      </c>
      <c r="BM93" s="8">
        <f t="shared" si="19"/>
        <v>0</v>
      </c>
      <c r="BN93" s="8">
        <f t="shared" si="20"/>
        <v>0</v>
      </c>
      <c r="BO93" s="8">
        <f t="shared" si="21"/>
        <v>0</v>
      </c>
      <c r="BP93" s="8">
        <f t="shared" si="22"/>
        <v>0</v>
      </c>
      <c r="BQ93" s="8"/>
      <c r="BR93" s="8">
        <f t="shared" si="82"/>
        <v>20</v>
      </c>
      <c r="BS93" s="8">
        <f t="shared" si="83"/>
        <v>1</v>
      </c>
      <c r="BT93" s="8" t="e">
        <f t="shared" si="84"/>
        <v>#NUM!</v>
      </c>
      <c r="BU93" s="8" t="e">
        <f t="shared" si="85"/>
        <v>#NUM!</v>
      </c>
      <c r="BV93" s="8" t="e">
        <f t="shared" si="86"/>
        <v>#NUM!</v>
      </c>
      <c r="BW93" s="8"/>
      <c r="BX93" s="1" t="str">
        <f t="shared" si="28"/>
        <v/>
      </c>
      <c r="BY93" s="1">
        <f t="shared" si="29"/>
        <v>1</v>
      </c>
      <c r="BZ93" s="1">
        <f t="shared" si="30"/>
        <v>20</v>
      </c>
      <c r="CA93" s="1" t="str">
        <f t="shared" si="31"/>
        <v/>
      </c>
      <c r="CB93" s="1" t="str">
        <f t="shared" si="32"/>
        <v/>
      </c>
      <c r="CC93" s="1" t="str">
        <f t="shared" si="33"/>
        <v/>
      </c>
      <c r="CD93" s="1" t="str">
        <f t="shared" si="34"/>
        <v/>
      </c>
      <c r="CE93" s="1" t="str">
        <f t="shared" si="35"/>
        <v/>
      </c>
      <c r="CF93" s="1" t="str">
        <f t="shared" si="36"/>
        <v/>
      </c>
      <c r="CH93" t="e">
        <f>VLOOKUP(A93,#REF!,41,FALSE)</f>
        <v>#REF!</v>
      </c>
      <c r="CI93" t="e">
        <f>VLOOKUP(A93,#REF!,42,FALSE)</f>
        <v>#REF!</v>
      </c>
      <c r="CJ93" t="e">
        <f>VLOOKUP(A93,#REF!,43,FALSE)</f>
        <v>#REF!</v>
      </c>
      <c r="CK93" t="e">
        <f>VLOOKUP(A93,#REF!,44,FALSE)</f>
        <v>#REF!</v>
      </c>
      <c r="CL93" t="e">
        <f>VLOOKUP(A93,#REF!,45,FALSE)</f>
        <v>#REF!</v>
      </c>
      <c r="CM93" s="105" t="e">
        <f>VLOOKUP(A93,#REF!,46,FALSE)</f>
        <v>#REF!</v>
      </c>
      <c r="CN93" s="105" t="e">
        <f>VLOOKUP(A93,#REF!,47,FALSE)</f>
        <v>#REF!</v>
      </c>
      <c r="CO93" s="105" t="e">
        <f>VLOOKUP(A93,#REF!,48,FALSE)</f>
        <v>#REF!</v>
      </c>
      <c r="CP93" s="105" t="e">
        <f>VLOOKUP(A93,#REF!,49,FALSE)</f>
        <v>#REF!</v>
      </c>
      <c r="CQ93" s="105" t="e">
        <f>VLOOKUP(A93,#REF!,50,FALSE)</f>
        <v>#REF!</v>
      </c>
      <c r="CT93" s="106"/>
      <c r="CU93" s="106"/>
      <c r="CV93" s="106"/>
      <c r="CW93" s="106"/>
      <c r="CX93" s="106"/>
      <c r="CY93" s="106"/>
      <c r="CZ93" s="106"/>
      <c r="DA93" s="106"/>
      <c r="DB93" s="106"/>
      <c r="DC93" s="203">
        <f>VLOOKUP(A93,'[2]2019'!$A$1:$AV$65536,48,FALSE)</f>
        <v>31.6</v>
      </c>
      <c r="DD93" s="203">
        <f>VLOOKUP(A93,'[2]2019'!$A$1:$AZ$65536,51,FALSE)</f>
        <v>158</v>
      </c>
      <c r="DE93" s="203">
        <f>VLOOKUP(A93,'[2]2019'!$A$1:$AZ$65536,52,FALSE)</f>
        <v>14.4</v>
      </c>
      <c r="DF93" s="316">
        <f t="shared" si="93"/>
        <v>-31.6</v>
      </c>
      <c r="DG93" s="316">
        <f t="shared" si="94"/>
        <v>-66</v>
      </c>
      <c r="DH93" s="316">
        <f t="shared" si="95"/>
        <v>-14.4</v>
      </c>
      <c r="DL93" s="206">
        <f t="shared" si="101"/>
        <v>-1</v>
      </c>
      <c r="DM93" s="206">
        <f t="shared" si="101"/>
        <v>-0.41772151898734178</v>
      </c>
      <c r="DN93" s="206">
        <f t="shared" si="101"/>
        <v>-1</v>
      </c>
    </row>
    <row r="94" spans="1:118" ht="18" customHeight="1" x14ac:dyDescent="0.2">
      <c r="A94" s="78" t="str">
        <f t="shared" si="44"/>
        <v>Cory Reagan</v>
      </c>
      <c r="B94" s="52" t="s">
        <v>937</v>
      </c>
      <c r="C94" s="62" t="s">
        <v>938</v>
      </c>
      <c r="D94" s="8"/>
      <c r="E94" s="8"/>
      <c r="F94" s="8"/>
      <c r="G94" s="114"/>
      <c r="H94" s="8">
        <f>25+6</f>
        <v>31</v>
      </c>
      <c r="I94" s="8"/>
      <c r="J94" s="8"/>
      <c r="K94" s="114"/>
      <c r="L94" s="8">
        <v>28</v>
      </c>
      <c r="M94" s="8"/>
      <c r="N94" s="8"/>
      <c r="O94" s="114">
        <v>2</v>
      </c>
      <c r="P94" s="8"/>
      <c r="Q94" s="8"/>
      <c r="R94" s="8"/>
      <c r="S94" s="114"/>
      <c r="T94" s="8"/>
      <c r="U94" s="8"/>
      <c r="V94" s="8"/>
      <c r="W94" s="114"/>
      <c r="X94" s="8"/>
      <c r="Y94" s="8"/>
      <c r="Z94" s="8"/>
      <c r="AA94" s="114"/>
      <c r="AB94" s="8"/>
      <c r="AC94" s="8"/>
      <c r="AD94" s="8"/>
      <c r="AE94" s="114"/>
      <c r="AF94" s="8"/>
      <c r="AG94" s="8"/>
      <c r="AH94" s="8"/>
      <c r="AI94" s="114"/>
      <c r="AJ94" s="8"/>
      <c r="AK94" s="8"/>
      <c r="AL94" s="8"/>
      <c r="AM94" s="114"/>
      <c r="AO94" s="5">
        <f t="shared" si="99"/>
        <v>2</v>
      </c>
      <c r="AP94" s="5"/>
      <c r="AQ94" s="5"/>
      <c r="AR94" s="5"/>
      <c r="AS94" s="5"/>
      <c r="AT94" s="5"/>
      <c r="AU94" s="5"/>
      <c r="AV94" s="47"/>
      <c r="AW94" s="47"/>
      <c r="AX94" s="47"/>
      <c r="AY94" s="8"/>
      <c r="AZ94" s="67"/>
      <c r="BA94" s="67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1"/>
      <c r="BY94" s="1"/>
      <c r="BZ94" s="1"/>
      <c r="CA94" s="1"/>
      <c r="CB94" s="1"/>
      <c r="CC94" s="1"/>
      <c r="CD94" s="1"/>
      <c r="CE94" s="1"/>
      <c r="CF94" s="1"/>
      <c r="DC94" s="203"/>
      <c r="DD94" s="203"/>
      <c r="DE94" s="203"/>
      <c r="DF94" s="107"/>
      <c r="DG94" s="107"/>
      <c r="DH94" s="107"/>
    </row>
    <row r="95" spans="1:118" ht="18" customHeight="1" x14ac:dyDescent="0.2">
      <c r="A95" s="78" t="str">
        <f t="shared" si="44"/>
        <v>Manny Rodriguez</v>
      </c>
      <c r="B95" s="85" t="s">
        <v>506</v>
      </c>
      <c r="C95" s="86" t="s">
        <v>507</v>
      </c>
      <c r="D95" s="8"/>
      <c r="E95" s="8"/>
      <c r="F95" s="8" t="str">
        <f>IF(E95&lt;&gt; "",LOOKUP(E95,GPPoints!$A$2:$A$27,GPPoints!$B$2:$B$27),"")</f>
        <v/>
      </c>
      <c r="G95" s="114"/>
      <c r="H95" s="8"/>
      <c r="I95" s="8"/>
      <c r="J95" s="8" t="str">
        <f>IF(I95&lt;&gt; "",LOOKUP(I95,GPPoints!$A$2:$A$27,GPPoints!$B$2:$B$27),"")</f>
        <v/>
      </c>
      <c r="K95" s="114"/>
      <c r="L95" s="8"/>
      <c r="M95" s="8"/>
      <c r="N95" s="8" t="str">
        <f>IF(M95&lt;&gt; "",LOOKUP(M95,GPPoints!$A$2:$A$27,GPPoints!$B$2:$B$27),"")</f>
        <v/>
      </c>
      <c r="O95" s="114"/>
      <c r="P95" s="8"/>
      <c r="Q95" s="8"/>
      <c r="R95" s="8" t="str">
        <f>IF(Q95&lt;&gt; "",LOOKUP(Q95,GPPoints!$A$2:$A$27,GPPoints!$B$2:$B$27),"")</f>
        <v/>
      </c>
      <c r="S95" s="114"/>
      <c r="T95" s="8"/>
      <c r="U95" s="8"/>
      <c r="V95" s="8" t="str">
        <f>IF(U95&lt;&gt; "",LOOKUP(U95,GPPoints!$A$2:$A$27,GPPoints!$B$2:$B$27),"")</f>
        <v/>
      </c>
      <c r="W95" s="114"/>
      <c r="X95" s="8"/>
      <c r="Y95" s="8"/>
      <c r="Z95" s="8" t="str">
        <f>IF(Y95&lt;&gt; "",LOOKUP(Y95,GPPoints!$A$2:$A$27,GPPoints!$B$2:$B$27),"")</f>
        <v/>
      </c>
      <c r="AA95" s="114"/>
      <c r="AB95" s="8"/>
      <c r="AC95" s="8"/>
      <c r="AD95" s="8" t="str">
        <f>IF(AC95&lt;&gt; "",LOOKUP(AC95,GPPoints!$A$2:$A$27,GPPoints!$B$2:$B$27),"")</f>
        <v/>
      </c>
      <c r="AE95" s="114"/>
      <c r="AF95" s="8"/>
      <c r="AG95" s="8"/>
      <c r="AH95" s="8" t="str">
        <f>IF(AG95&lt;&gt; "",LOOKUP(AG95,GPPoints!$A$2:$A$27,GPPoints!$B$2:$B$27),"")</f>
        <v/>
      </c>
      <c r="AI95" s="114"/>
      <c r="AJ95" s="8"/>
      <c r="AK95" s="8"/>
      <c r="AL95" s="8" t="str">
        <f>IF(AK95&lt;&gt; "",LOOKUP(AK95,GPPoints!$A$2:$A$27,GPPoints!$B$2:$B$27),"")</f>
        <v/>
      </c>
      <c r="AM95" s="114"/>
      <c r="AO95" s="5">
        <f t="shared" si="99"/>
        <v>0</v>
      </c>
      <c r="AP95" s="5">
        <v>0</v>
      </c>
      <c r="AQ95" s="5">
        <v>0</v>
      </c>
      <c r="AR95" s="5">
        <f t="shared" si="1"/>
        <v>0</v>
      </c>
      <c r="AS95" s="5">
        <f t="shared" si="73"/>
        <v>0</v>
      </c>
      <c r="AT95" s="5">
        <f t="shared" si="74"/>
        <v>0</v>
      </c>
      <c r="AU95" s="8">
        <f t="shared" si="4"/>
        <v>0</v>
      </c>
      <c r="AV95" s="67">
        <f t="shared" si="75"/>
        <v>0</v>
      </c>
      <c r="AW95" s="67">
        <f t="shared" ref="AW95:AW104" si="102">IF($AR95&gt;2,$AU95/$AR95,0)</f>
        <v>0</v>
      </c>
      <c r="AX95" s="67">
        <f>IF($AR95&gt;4,$AU95/$AR95,0)</f>
        <v>0</v>
      </c>
      <c r="AY95" s="8">
        <f t="shared" si="76"/>
        <v>0</v>
      </c>
      <c r="AZ95" s="67">
        <f t="shared" si="77"/>
        <v>0</v>
      </c>
      <c r="BA95" s="67"/>
      <c r="BB95" s="8">
        <f t="shared" si="9"/>
        <v>0</v>
      </c>
      <c r="BC95" s="8">
        <f t="shared" si="78"/>
        <v>0</v>
      </c>
      <c r="BD95" s="8">
        <f t="shared" si="79"/>
        <v>0</v>
      </c>
      <c r="BE95" s="8">
        <f t="shared" si="80"/>
        <v>0</v>
      </c>
      <c r="BF95" s="8">
        <f t="shared" si="81"/>
        <v>0</v>
      </c>
      <c r="BG95" s="8"/>
      <c r="BH95" s="8">
        <f t="shared" si="14"/>
        <v>0</v>
      </c>
      <c r="BI95" s="8">
        <f t="shared" si="15"/>
        <v>0</v>
      </c>
      <c r="BJ95" s="8">
        <f t="shared" si="16"/>
        <v>0</v>
      </c>
      <c r="BK95" s="8">
        <f t="shared" si="17"/>
        <v>0</v>
      </c>
      <c r="BL95" s="8">
        <f t="shared" si="18"/>
        <v>0</v>
      </c>
      <c r="BM95" s="8">
        <f t="shared" si="19"/>
        <v>0</v>
      </c>
      <c r="BN95" s="8">
        <f t="shared" si="20"/>
        <v>0</v>
      </c>
      <c r="BO95" s="8">
        <f t="shared" si="21"/>
        <v>0</v>
      </c>
      <c r="BP95" s="8">
        <f t="shared" si="22"/>
        <v>0</v>
      </c>
      <c r="BQ95" s="8"/>
      <c r="BR95" s="8" t="e">
        <f t="shared" si="82"/>
        <v>#NUM!</v>
      </c>
      <c r="BS95" s="8" t="e">
        <f t="shared" si="83"/>
        <v>#NUM!</v>
      </c>
      <c r="BT95" s="8" t="e">
        <f t="shared" si="84"/>
        <v>#NUM!</v>
      </c>
      <c r="BU95" s="8" t="e">
        <f t="shared" si="85"/>
        <v>#NUM!</v>
      </c>
      <c r="BV95" s="8" t="e">
        <f t="shared" si="86"/>
        <v>#NUM!</v>
      </c>
      <c r="BW95" s="8"/>
      <c r="BX95" s="1" t="str">
        <f t="shared" si="28"/>
        <v/>
      </c>
      <c r="BY95" s="1" t="str">
        <f t="shared" si="29"/>
        <v/>
      </c>
      <c r="BZ95" s="1" t="str">
        <f t="shared" si="30"/>
        <v/>
      </c>
      <c r="CA95" s="1" t="str">
        <f t="shared" si="31"/>
        <v/>
      </c>
      <c r="CB95" s="1" t="str">
        <f t="shared" si="32"/>
        <v/>
      </c>
      <c r="CC95" s="1" t="str">
        <f t="shared" si="33"/>
        <v/>
      </c>
      <c r="CD95" s="1" t="str">
        <f t="shared" si="34"/>
        <v/>
      </c>
      <c r="CE95" s="1" t="str">
        <f t="shared" si="35"/>
        <v/>
      </c>
      <c r="CF95" s="1" t="str">
        <f t="shared" si="36"/>
        <v/>
      </c>
      <c r="CH95" t="e">
        <f>VLOOKUP(A95,#REF!,41,FALSE)</f>
        <v>#REF!</v>
      </c>
      <c r="CI95" t="e">
        <f>VLOOKUP(A95,#REF!,42,FALSE)</f>
        <v>#REF!</v>
      </c>
      <c r="CJ95" t="e">
        <f>VLOOKUP(A95,#REF!,43,FALSE)</f>
        <v>#REF!</v>
      </c>
      <c r="CK95" t="e">
        <f>VLOOKUP(A95,#REF!,44,FALSE)</f>
        <v>#REF!</v>
      </c>
      <c r="CL95" t="e">
        <f>VLOOKUP(A95,#REF!,45,FALSE)</f>
        <v>#REF!</v>
      </c>
      <c r="CM95" s="105" t="e">
        <f>VLOOKUP(A95,#REF!,46,FALSE)</f>
        <v>#REF!</v>
      </c>
      <c r="CN95" s="105" t="e">
        <f>VLOOKUP(A95,#REF!,47,FALSE)</f>
        <v>#REF!</v>
      </c>
      <c r="CO95" s="105" t="e">
        <f>VLOOKUP(A95,#REF!,48,FALSE)</f>
        <v>#REF!</v>
      </c>
      <c r="CP95" s="105" t="e">
        <f>VLOOKUP(A95,#REF!,49,FALSE)</f>
        <v>#REF!</v>
      </c>
      <c r="CQ95" s="105" t="e">
        <f>VLOOKUP(A95,#REF!,50,FALSE)</f>
        <v>#REF!</v>
      </c>
      <c r="CT95" s="106"/>
      <c r="CU95" s="106"/>
      <c r="CV95" s="106"/>
      <c r="CW95" s="106"/>
      <c r="CX95" s="106"/>
      <c r="CY95" s="106"/>
      <c r="CZ95" s="106"/>
      <c r="DA95" s="106"/>
      <c r="DB95" s="106"/>
      <c r="DC95" s="203"/>
      <c r="DD95" s="203">
        <f>VLOOKUP(A95,'[2]2019'!$A$1:$AV$65536,46,FALSE)</f>
        <v>0</v>
      </c>
      <c r="DE95" s="203">
        <f>VLOOKUP(A95,'[2]2019'!$A$1:$AZ$65536,52,FALSE)</f>
        <v>0</v>
      </c>
      <c r="DF95" s="107">
        <f>+AX95-DC95</f>
        <v>0</v>
      </c>
      <c r="DG95" s="107">
        <f t="shared" si="94"/>
        <v>0</v>
      </c>
      <c r="DH95" s="107">
        <f t="shared" si="95"/>
        <v>0</v>
      </c>
      <c r="DL95" s="206" t="e">
        <f t="shared" si="101"/>
        <v>#DIV/0!</v>
      </c>
      <c r="DM95" s="206" t="e">
        <f t="shared" si="101"/>
        <v>#DIV/0!</v>
      </c>
      <c r="DN95" s="206" t="e">
        <f t="shared" si="101"/>
        <v>#DIV/0!</v>
      </c>
    </row>
    <row r="96" spans="1:118" ht="18" customHeight="1" x14ac:dyDescent="0.2">
      <c r="A96" s="78" t="str">
        <f t="shared" si="44"/>
        <v>Marvin Rodriguez</v>
      </c>
      <c r="B96" s="93" t="s">
        <v>506</v>
      </c>
      <c r="C96" s="94" t="s">
        <v>652</v>
      </c>
      <c r="D96" s="8"/>
      <c r="E96" s="8"/>
      <c r="F96" s="8" t="str">
        <f>IF(E96&lt;&gt; "",LOOKUP(E96,GPPoints!$A$2:$A$27,GPPoints!$B$2:$B$27),"")</f>
        <v/>
      </c>
      <c r="G96" s="114"/>
      <c r="H96" s="8"/>
      <c r="I96" s="8"/>
      <c r="J96" s="8" t="str">
        <f>IF(I96&lt;&gt; "",LOOKUP(I96,GPPoints!$A$2:$A$27,GPPoints!$B$2:$B$27),"")</f>
        <v/>
      </c>
      <c r="K96" s="114"/>
      <c r="L96" s="8"/>
      <c r="M96" s="8"/>
      <c r="N96" s="8" t="str">
        <f>IF(M96&lt;&gt; "",LOOKUP(M96,GPPoints!$A$2:$A$27,GPPoints!$B$2:$B$27),"")</f>
        <v/>
      </c>
      <c r="O96" s="114"/>
      <c r="P96" s="8"/>
      <c r="Q96" s="8"/>
      <c r="R96" s="8" t="str">
        <f>IF(Q96&lt;&gt; "",LOOKUP(Q96,GPPoints!$A$2:$A$27,GPPoints!$B$2:$B$27),"")</f>
        <v/>
      </c>
      <c r="S96" s="114"/>
      <c r="T96" s="8"/>
      <c r="U96" s="8"/>
      <c r="V96" s="8" t="str">
        <f>IF(U96&lt;&gt; "",LOOKUP(U96,GPPoints!$A$2:$A$27,GPPoints!$B$2:$B$27),"")</f>
        <v/>
      </c>
      <c r="W96" s="114"/>
      <c r="X96" s="8"/>
      <c r="Y96" s="8"/>
      <c r="Z96" s="8" t="str">
        <f>IF(Y96&lt;&gt; "",LOOKUP(Y96,GPPoints!$A$2:$A$27,GPPoints!$B$2:$B$27),"")</f>
        <v/>
      </c>
      <c r="AA96" s="114"/>
      <c r="AB96" s="8"/>
      <c r="AC96" s="8"/>
      <c r="AD96" s="8" t="str">
        <f>IF(AC96&lt;&gt; "",LOOKUP(AC96,GPPoints!$A$2:$A$27,GPPoints!$B$2:$B$27),"")</f>
        <v/>
      </c>
      <c r="AE96" s="114"/>
      <c r="AF96" s="8"/>
      <c r="AG96" s="8"/>
      <c r="AH96" s="8" t="str">
        <f>IF(AG96&lt;&gt; "",LOOKUP(AG96,GPPoints!$A$2:$A$27,GPPoints!$B$2:$B$27),"")</f>
        <v/>
      </c>
      <c r="AI96" s="114"/>
      <c r="AJ96" s="8"/>
      <c r="AK96" s="8"/>
      <c r="AL96" s="8" t="str">
        <f>IF(AK96&lt;&gt; "",LOOKUP(AK96,GPPoints!$A$2:$A$27,GPPoints!$B$2:$B$27),"")</f>
        <v/>
      </c>
      <c r="AM96" s="114"/>
      <c r="AO96" s="5">
        <f t="shared" si="99"/>
        <v>0</v>
      </c>
      <c r="AP96" s="5">
        <v>0</v>
      </c>
      <c r="AQ96" s="5">
        <v>0</v>
      </c>
      <c r="AR96" s="5">
        <f t="shared" si="1"/>
        <v>0</v>
      </c>
      <c r="AS96" s="5">
        <f t="shared" si="73"/>
        <v>0</v>
      </c>
      <c r="AT96" s="5">
        <f t="shared" si="74"/>
        <v>0</v>
      </c>
      <c r="AU96" s="5">
        <f t="shared" si="4"/>
        <v>0</v>
      </c>
      <c r="AV96" s="47">
        <f t="shared" si="75"/>
        <v>0</v>
      </c>
      <c r="AW96" s="47">
        <f t="shared" si="102"/>
        <v>0</v>
      </c>
      <c r="AX96" s="47">
        <f t="shared" si="37"/>
        <v>0</v>
      </c>
      <c r="AY96" s="8">
        <f t="shared" si="76"/>
        <v>0</v>
      </c>
      <c r="AZ96" s="67">
        <f t="shared" si="77"/>
        <v>0</v>
      </c>
      <c r="BA96" s="67"/>
      <c r="BB96" s="8">
        <f t="shared" si="9"/>
        <v>0</v>
      </c>
      <c r="BC96" s="8">
        <f t="shared" si="78"/>
        <v>0</v>
      </c>
      <c r="BD96" s="8">
        <f t="shared" si="79"/>
        <v>0</v>
      </c>
      <c r="BE96" s="8">
        <f t="shared" si="80"/>
        <v>0</v>
      </c>
      <c r="BF96" s="8">
        <f t="shared" si="81"/>
        <v>0</v>
      </c>
      <c r="BG96" s="8"/>
      <c r="BH96" s="8">
        <f t="shared" si="14"/>
        <v>0</v>
      </c>
      <c r="BI96" s="8">
        <f t="shared" si="15"/>
        <v>0</v>
      </c>
      <c r="BJ96" s="8">
        <f t="shared" si="16"/>
        <v>0</v>
      </c>
      <c r="BK96" s="8">
        <f t="shared" si="17"/>
        <v>0</v>
      </c>
      <c r="BL96" s="8">
        <f t="shared" si="18"/>
        <v>0</v>
      </c>
      <c r="BM96" s="8">
        <f t="shared" si="19"/>
        <v>0</v>
      </c>
      <c r="BN96" s="8">
        <f t="shared" si="20"/>
        <v>0</v>
      </c>
      <c r="BO96" s="8">
        <f t="shared" si="21"/>
        <v>0</v>
      </c>
      <c r="BP96" s="8">
        <f t="shared" si="22"/>
        <v>0</v>
      </c>
      <c r="BQ96" s="8"/>
      <c r="BR96" s="8" t="e">
        <f t="shared" si="82"/>
        <v>#NUM!</v>
      </c>
      <c r="BS96" s="8" t="e">
        <f t="shared" si="83"/>
        <v>#NUM!</v>
      </c>
      <c r="BT96" s="8" t="e">
        <f t="shared" si="84"/>
        <v>#NUM!</v>
      </c>
      <c r="BU96" s="8" t="e">
        <f t="shared" si="85"/>
        <v>#NUM!</v>
      </c>
      <c r="BV96" s="8" t="e">
        <f t="shared" si="86"/>
        <v>#NUM!</v>
      </c>
      <c r="BW96" s="8"/>
      <c r="BX96" s="1" t="str">
        <f t="shared" si="28"/>
        <v/>
      </c>
      <c r="BY96" s="1" t="str">
        <f t="shared" si="29"/>
        <v/>
      </c>
      <c r="BZ96" s="1" t="str">
        <f t="shared" si="30"/>
        <v/>
      </c>
      <c r="CA96" s="1" t="str">
        <f t="shared" si="31"/>
        <v/>
      </c>
      <c r="CB96" s="1" t="str">
        <f t="shared" si="32"/>
        <v/>
      </c>
      <c r="CC96" s="1" t="str">
        <f t="shared" si="33"/>
        <v/>
      </c>
      <c r="CD96" s="1" t="str">
        <f t="shared" si="34"/>
        <v/>
      </c>
      <c r="CE96" s="1" t="str">
        <f t="shared" si="35"/>
        <v/>
      </c>
      <c r="CF96" s="1" t="str">
        <f t="shared" si="36"/>
        <v/>
      </c>
      <c r="DC96" s="203">
        <f>VLOOKUP(A96,'[2]2019'!$A$1:$AV$65536,48,FALSE)</f>
        <v>0</v>
      </c>
      <c r="DD96" s="203">
        <f>VLOOKUP(A96,'[2]2019'!$A$1:$AV$65536,46,FALSE)</f>
        <v>0</v>
      </c>
      <c r="DE96" s="203">
        <f>VLOOKUP(A96,'[2]2019'!$A$1:$AZ$65536,52,FALSE)</f>
        <v>0</v>
      </c>
      <c r="DF96" s="107">
        <f t="shared" si="93"/>
        <v>0</v>
      </c>
      <c r="DG96" s="107">
        <f t="shared" si="94"/>
        <v>0</v>
      </c>
      <c r="DH96" s="107">
        <f t="shared" si="95"/>
        <v>0</v>
      </c>
    </row>
    <row r="97" spans="1:118" ht="18" customHeight="1" x14ac:dyDescent="0.2">
      <c r="A97" s="78" t="str">
        <f t="shared" si="44"/>
        <v>Matthew Rodriquez</v>
      </c>
      <c r="B97" s="93" t="s">
        <v>743</v>
      </c>
      <c r="C97" s="94" t="s">
        <v>744</v>
      </c>
      <c r="D97" s="8"/>
      <c r="E97" s="8"/>
      <c r="F97" s="8" t="str">
        <f>IF(E97&lt;&gt; "",LOOKUP(E97,GPPoints!$A$2:$A$27,GPPoints!$B$2:$B$27),"")</f>
        <v/>
      </c>
      <c r="G97" s="114"/>
      <c r="H97" s="8"/>
      <c r="I97" s="8"/>
      <c r="J97" s="8" t="str">
        <f>IF(I97&lt;&gt; "",LOOKUP(I97,GPPoints!$A$2:$A$27,GPPoints!$B$2:$B$27),"")</f>
        <v/>
      </c>
      <c r="K97" s="114"/>
      <c r="L97" s="8"/>
      <c r="M97" s="8"/>
      <c r="N97" s="8" t="str">
        <f>IF(M97&lt;&gt; "",LOOKUP(M97,GPPoints!$A$2:$A$27,GPPoints!$B$2:$B$27),"")</f>
        <v/>
      </c>
      <c r="O97" s="114"/>
      <c r="P97" s="8"/>
      <c r="Q97" s="8"/>
      <c r="R97" s="8" t="str">
        <f>IF(Q97&lt;&gt; "",LOOKUP(Q97,GPPoints!$A$2:$A$27,GPPoints!$B$2:$B$27),"")</f>
        <v/>
      </c>
      <c r="S97" s="114"/>
      <c r="T97" s="8"/>
      <c r="U97" s="8"/>
      <c r="V97" s="8" t="str">
        <f>IF(U97&lt;&gt; "",LOOKUP(U97,GPPoints!$A$2:$A$27,GPPoints!$B$2:$B$27),"")</f>
        <v/>
      </c>
      <c r="W97" s="114"/>
      <c r="X97" s="8"/>
      <c r="Y97" s="8"/>
      <c r="Z97" s="8" t="str">
        <f>IF(Y97&lt;&gt; "",LOOKUP(Y97,GPPoints!$A$2:$A$27,GPPoints!$B$2:$B$27),"")</f>
        <v/>
      </c>
      <c r="AA97" s="114"/>
      <c r="AB97" s="8"/>
      <c r="AC97" s="8"/>
      <c r="AD97" s="8" t="str">
        <f>IF(AC97&lt;&gt; "",LOOKUP(AC97,GPPoints!$A$2:$A$27,GPPoints!$B$2:$B$27),"")</f>
        <v/>
      </c>
      <c r="AE97" s="114"/>
      <c r="AF97" s="8"/>
      <c r="AG97" s="8"/>
      <c r="AH97" s="8" t="str">
        <f>IF(AG97&lt;&gt; "",LOOKUP(AG97,GPPoints!$A$2:$A$27,GPPoints!$B$2:$B$27),"")</f>
        <v/>
      </c>
      <c r="AI97" s="114"/>
      <c r="AJ97" s="8"/>
      <c r="AK97" s="8"/>
      <c r="AL97" s="8" t="str">
        <f>IF(AK97&lt;&gt; "",LOOKUP(AK97,GPPoints!$A$2:$A$27,GPPoints!$B$2:$B$27),"")</f>
        <v/>
      </c>
      <c r="AM97" s="114"/>
      <c r="AO97" s="5">
        <f t="shared" si="99"/>
        <v>0</v>
      </c>
      <c r="AP97" s="5">
        <v>0</v>
      </c>
      <c r="AQ97" s="5">
        <v>0</v>
      </c>
      <c r="AR97" s="5">
        <f t="shared" si="1"/>
        <v>0</v>
      </c>
      <c r="AS97" s="5">
        <f t="shared" si="73"/>
        <v>0</v>
      </c>
      <c r="AT97" s="5">
        <f t="shared" si="74"/>
        <v>0</v>
      </c>
      <c r="AU97" s="5">
        <f t="shared" si="4"/>
        <v>0</v>
      </c>
      <c r="AV97" s="47">
        <f t="shared" si="75"/>
        <v>0</v>
      </c>
      <c r="AW97" s="47">
        <f t="shared" si="102"/>
        <v>0</v>
      </c>
      <c r="AX97" s="47">
        <f t="shared" si="37"/>
        <v>0</v>
      </c>
      <c r="AY97" s="8">
        <f t="shared" si="76"/>
        <v>0</v>
      </c>
      <c r="AZ97" s="67">
        <f t="shared" si="77"/>
        <v>0</v>
      </c>
      <c r="BA97" s="67"/>
      <c r="BB97" s="8">
        <f>LARGE($BH97:$BP97,1)</f>
        <v>0</v>
      </c>
      <c r="BC97" s="8">
        <f t="shared" si="78"/>
        <v>0</v>
      </c>
      <c r="BD97" s="8">
        <f t="shared" si="79"/>
        <v>0</v>
      </c>
      <c r="BE97" s="8">
        <f t="shared" si="80"/>
        <v>0</v>
      </c>
      <c r="BF97" s="8">
        <f t="shared" si="81"/>
        <v>0</v>
      </c>
      <c r="BG97" s="8"/>
      <c r="BH97" s="8">
        <f t="shared" si="14"/>
        <v>0</v>
      </c>
      <c r="BI97" s="8">
        <f t="shared" si="15"/>
        <v>0</v>
      </c>
      <c r="BJ97" s="8">
        <f t="shared" si="16"/>
        <v>0</v>
      </c>
      <c r="BK97" s="8">
        <f t="shared" si="17"/>
        <v>0</v>
      </c>
      <c r="BL97" s="8">
        <f t="shared" si="18"/>
        <v>0</v>
      </c>
      <c r="BM97" s="8">
        <f t="shared" si="19"/>
        <v>0</v>
      </c>
      <c r="BN97" s="8">
        <f t="shared" si="20"/>
        <v>0</v>
      </c>
      <c r="BO97" s="8">
        <f t="shared" si="21"/>
        <v>0</v>
      </c>
      <c r="BP97" s="8">
        <f t="shared" si="22"/>
        <v>0</v>
      </c>
      <c r="BQ97" s="8"/>
      <c r="BR97" s="8" t="e">
        <f t="shared" si="82"/>
        <v>#NUM!</v>
      </c>
      <c r="BS97" s="8" t="e">
        <f t="shared" si="83"/>
        <v>#NUM!</v>
      </c>
      <c r="BT97" s="8" t="e">
        <f t="shared" si="84"/>
        <v>#NUM!</v>
      </c>
      <c r="BU97" s="8" t="e">
        <f t="shared" si="85"/>
        <v>#NUM!</v>
      </c>
      <c r="BV97" s="8" t="e">
        <f t="shared" si="86"/>
        <v>#NUM!</v>
      </c>
      <c r="BW97" s="8"/>
      <c r="BX97" s="1" t="str">
        <f t="shared" si="28"/>
        <v/>
      </c>
      <c r="BY97" s="1" t="str">
        <f t="shared" si="29"/>
        <v/>
      </c>
      <c r="BZ97" s="1" t="str">
        <f t="shared" si="30"/>
        <v/>
      </c>
      <c r="CA97" s="1" t="str">
        <f t="shared" si="31"/>
        <v/>
      </c>
      <c r="CB97" s="1" t="str">
        <f>V97</f>
        <v/>
      </c>
      <c r="CC97" s="1" t="str">
        <f t="shared" si="33"/>
        <v/>
      </c>
      <c r="CD97" s="1" t="str">
        <f t="shared" si="34"/>
        <v/>
      </c>
      <c r="CE97" s="1" t="str">
        <f t="shared" si="35"/>
        <v/>
      </c>
      <c r="CF97" s="1" t="str">
        <f t="shared" si="36"/>
        <v/>
      </c>
      <c r="DC97" s="203">
        <f>VLOOKUP(A97,'[2]2019'!$A$1:$AV$65536,48,FALSE)</f>
        <v>0</v>
      </c>
      <c r="DD97" s="203">
        <f>VLOOKUP(A97,'[2]2019'!$A$1:$AV$65536,46,FALSE)</f>
        <v>0</v>
      </c>
      <c r="DE97" s="203">
        <f>VLOOKUP(A97,'[2]2019'!$A$1:$AZ$65536,52,FALSE)</f>
        <v>0</v>
      </c>
      <c r="DF97" s="107">
        <f t="shared" si="93"/>
        <v>0</v>
      </c>
      <c r="DG97" s="107">
        <f t="shared" si="94"/>
        <v>0</v>
      </c>
      <c r="DH97" s="107">
        <f t="shared" si="95"/>
        <v>0</v>
      </c>
    </row>
    <row r="98" spans="1:118" ht="18" customHeight="1" x14ac:dyDescent="0.2">
      <c r="A98" s="78" t="str">
        <f t="shared" si="44"/>
        <v>Chuck Roney</v>
      </c>
      <c r="B98" s="52" t="s">
        <v>353</v>
      </c>
      <c r="C98" s="62" t="s">
        <v>354</v>
      </c>
      <c r="D98" s="8"/>
      <c r="E98" s="8"/>
      <c r="F98" s="8" t="str">
        <f>IF(E98&lt;&gt; "",LOOKUP(E98,GPPoints!$A$2:$A$27,GPPoints!$B$2:$B$27),"")</f>
        <v/>
      </c>
      <c r="G98" s="114"/>
      <c r="H98" s="8"/>
      <c r="I98" s="8"/>
      <c r="J98" s="8" t="str">
        <f>IF(I98&lt;&gt; "",LOOKUP(I98,GPPoints!$A$2:$A$27,GPPoints!$B$2:$B$27),"")</f>
        <v/>
      </c>
      <c r="K98" s="114"/>
      <c r="L98" s="8"/>
      <c r="M98" s="8"/>
      <c r="N98" s="8" t="str">
        <f>IF(M98&lt;&gt; "",LOOKUP(M98,GPPoints!$A$2:$A$27,GPPoints!$B$2:$B$27),"")</f>
        <v/>
      </c>
      <c r="O98" s="114"/>
      <c r="P98" s="8"/>
      <c r="Q98" s="8"/>
      <c r="R98" s="8" t="str">
        <f>IF(Q98&lt;&gt; "",LOOKUP(Q98,GPPoints!$A$2:$A$27,GPPoints!$B$2:$B$27),"")</f>
        <v/>
      </c>
      <c r="S98" s="114"/>
      <c r="T98" s="8"/>
      <c r="U98" s="8"/>
      <c r="V98" s="8" t="str">
        <f>IF(U98&lt;&gt; "",LOOKUP(U98,GPPoints!$A$2:$A$27,GPPoints!$B$2:$B$27),"")</f>
        <v/>
      </c>
      <c r="W98" s="114"/>
      <c r="X98" s="8"/>
      <c r="Y98" s="8"/>
      <c r="Z98" s="8" t="str">
        <f>IF(Y98&lt;&gt; "",LOOKUP(Y98,GPPoints!$A$2:$A$27,GPPoints!$B$2:$B$27),"")</f>
        <v/>
      </c>
      <c r="AA98" s="114"/>
      <c r="AB98" s="8"/>
      <c r="AC98" s="8"/>
      <c r="AD98" s="8" t="str">
        <f>IF(AC98&lt;&gt; "",LOOKUP(AC98,GPPoints!$A$2:$A$27,GPPoints!$B$2:$B$27),"")</f>
        <v/>
      </c>
      <c r="AE98" s="114"/>
      <c r="AF98" s="8"/>
      <c r="AG98" s="8"/>
      <c r="AH98" s="8" t="str">
        <f>IF(AG98&lt;&gt; "",LOOKUP(AG98,GPPoints!$A$2:$A$27,GPPoints!$B$2:$B$27),"")</f>
        <v/>
      </c>
      <c r="AI98" s="114"/>
      <c r="AJ98" s="8"/>
      <c r="AK98" s="8"/>
      <c r="AL98" s="8" t="str">
        <f>IF(AK98&lt;&gt; "",LOOKUP(AK98,GPPoints!$A$2:$A$27,GPPoints!$B$2:$B$27),"")</f>
        <v/>
      </c>
      <c r="AM98" s="114"/>
      <c r="AO98" s="5">
        <f t="shared" si="99"/>
        <v>0</v>
      </c>
      <c r="AP98" s="5">
        <v>0</v>
      </c>
      <c r="AQ98" s="5">
        <v>0</v>
      </c>
      <c r="AR98" s="5">
        <f t="shared" si="1"/>
        <v>0</v>
      </c>
      <c r="AS98" s="5">
        <f t="shared" si="73"/>
        <v>0</v>
      </c>
      <c r="AT98" s="5">
        <f t="shared" si="74"/>
        <v>0</v>
      </c>
      <c r="AU98" s="8">
        <f t="shared" si="4"/>
        <v>0</v>
      </c>
      <c r="AV98" s="67">
        <f t="shared" si="75"/>
        <v>0</v>
      </c>
      <c r="AW98" s="67">
        <f t="shared" si="102"/>
        <v>0</v>
      </c>
      <c r="AX98" s="67">
        <f t="shared" si="37"/>
        <v>0</v>
      </c>
      <c r="AY98" s="8">
        <f t="shared" si="76"/>
        <v>0</v>
      </c>
      <c r="AZ98" s="67">
        <f t="shared" si="77"/>
        <v>0</v>
      </c>
      <c r="BA98" s="67"/>
      <c r="BB98" s="8">
        <f t="shared" si="9"/>
        <v>0</v>
      </c>
      <c r="BC98" s="8">
        <f t="shared" si="78"/>
        <v>0</v>
      </c>
      <c r="BD98" s="8">
        <f t="shared" si="79"/>
        <v>0</v>
      </c>
      <c r="BE98" s="8">
        <f t="shared" si="80"/>
        <v>0</v>
      </c>
      <c r="BF98" s="8">
        <f t="shared" si="81"/>
        <v>0</v>
      </c>
      <c r="BG98" s="8"/>
      <c r="BH98" s="8">
        <f t="shared" si="14"/>
        <v>0</v>
      </c>
      <c r="BI98" s="8">
        <f t="shared" si="15"/>
        <v>0</v>
      </c>
      <c r="BJ98" s="8">
        <f t="shared" si="16"/>
        <v>0</v>
      </c>
      <c r="BK98" s="8">
        <f t="shared" si="17"/>
        <v>0</v>
      </c>
      <c r="BL98" s="8">
        <f t="shared" si="18"/>
        <v>0</v>
      </c>
      <c r="BM98" s="8">
        <f t="shared" si="19"/>
        <v>0</v>
      </c>
      <c r="BN98" s="8">
        <f t="shared" si="20"/>
        <v>0</v>
      </c>
      <c r="BO98" s="8">
        <f t="shared" si="21"/>
        <v>0</v>
      </c>
      <c r="BP98" s="8">
        <f t="shared" si="22"/>
        <v>0</v>
      </c>
      <c r="BQ98" s="8"/>
      <c r="BR98" s="8" t="e">
        <f t="shared" si="82"/>
        <v>#NUM!</v>
      </c>
      <c r="BS98" s="8" t="e">
        <f t="shared" si="83"/>
        <v>#NUM!</v>
      </c>
      <c r="BT98" s="8" t="e">
        <f t="shared" si="84"/>
        <v>#NUM!</v>
      </c>
      <c r="BU98" s="8" t="e">
        <f t="shared" si="85"/>
        <v>#NUM!</v>
      </c>
      <c r="BV98" s="8" t="e">
        <f t="shared" si="86"/>
        <v>#NUM!</v>
      </c>
      <c r="BW98" s="8"/>
      <c r="BX98" s="1" t="str">
        <f t="shared" si="28"/>
        <v/>
      </c>
      <c r="BY98" s="1" t="str">
        <f t="shared" si="29"/>
        <v/>
      </c>
      <c r="BZ98" s="1" t="str">
        <f t="shared" si="30"/>
        <v/>
      </c>
      <c r="CA98" s="1" t="str">
        <f t="shared" si="31"/>
        <v/>
      </c>
      <c r="CB98" s="1" t="str">
        <f t="shared" si="32"/>
        <v/>
      </c>
      <c r="CC98" s="1" t="str">
        <f t="shared" si="33"/>
        <v/>
      </c>
      <c r="CD98" s="1" t="str">
        <f t="shared" si="34"/>
        <v/>
      </c>
      <c r="CE98" s="1" t="str">
        <f t="shared" si="35"/>
        <v/>
      </c>
      <c r="CF98" s="1" t="str">
        <f t="shared" si="36"/>
        <v/>
      </c>
      <c r="CH98" t="e">
        <f>VLOOKUP(A98,#REF!,41,FALSE)</f>
        <v>#REF!</v>
      </c>
      <c r="CI98" t="e">
        <f>VLOOKUP(A98,#REF!,42,FALSE)</f>
        <v>#REF!</v>
      </c>
      <c r="CJ98" t="e">
        <f>VLOOKUP(A98,#REF!,43,FALSE)</f>
        <v>#REF!</v>
      </c>
      <c r="CK98" t="e">
        <f>VLOOKUP(A98,#REF!,44,FALSE)</f>
        <v>#REF!</v>
      </c>
      <c r="CL98" t="e">
        <f>VLOOKUP(A98,#REF!,45,FALSE)</f>
        <v>#REF!</v>
      </c>
      <c r="CM98" s="105" t="e">
        <f>VLOOKUP(A98,#REF!,46,FALSE)</f>
        <v>#REF!</v>
      </c>
      <c r="CN98" s="105" t="e">
        <f>VLOOKUP(A98,#REF!,47,FALSE)</f>
        <v>#REF!</v>
      </c>
      <c r="CO98" s="105" t="e">
        <f>VLOOKUP(A98,#REF!,48,FALSE)</f>
        <v>#REF!</v>
      </c>
      <c r="CP98" s="105" t="e">
        <f>VLOOKUP(A98,#REF!,49,FALSE)</f>
        <v>#REF!</v>
      </c>
      <c r="CQ98" s="105" t="e">
        <f>VLOOKUP(A98,#REF!,50,FALSE)</f>
        <v>#REF!</v>
      </c>
      <c r="CS98" t="e">
        <f>+AO98-CH98</f>
        <v>#REF!</v>
      </c>
      <c r="CT98" s="106" t="e">
        <f t="shared" ref="CT98:DB101" si="103">+AR98-CI98</f>
        <v>#REF!</v>
      </c>
      <c r="CU98" s="106" t="e">
        <f t="shared" si="103"/>
        <v>#REF!</v>
      </c>
      <c r="CV98" s="106" t="e">
        <f t="shared" si="103"/>
        <v>#REF!</v>
      </c>
      <c r="CW98" s="106" t="e">
        <f t="shared" si="103"/>
        <v>#REF!</v>
      </c>
      <c r="CX98" s="106" t="e">
        <f t="shared" si="103"/>
        <v>#REF!</v>
      </c>
      <c r="CY98" s="106" t="e">
        <f t="shared" si="103"/>
        <v>#REF!</v>
      </c>
      <c r="CZ98" s="106" t="e">
        <f t="shared" si="103"/>
        <v>#REF!</v>
      </c>
      <c r="DA98" s="106" t="e">
        <f t="shared" si="103"/>
        <v>#REF!</v>
      </c>
      <c r="DB98" s="106" t="e">
        <f t="shared" si="103"/>
        <v>#REF!</v>
      </c>
      <c r="DC98" s="203">
        <f>VLOOKUP(A98,'[2]2019'!$A$1:$AV$65536,48,FALSE)</f>
        <v>0</v>
      </c>
      <c r="DD98" s="203">
        <f>VLOOKUP(A98,'[2]2019'!$A$1:$AV$65536,46,FALSE)</f>
        <v>0</v>
      </c>
      <c r="DE98" s="203">
        <f>VLOOKUP(A98,'[2]2019'!$A$1:$AZ$65536,52,FALSE)</f>
        <v>0</v>
      </c>
      <c r="DF98" s="107">
        <f t="shared" si="93"/>
        <v>0</v>
      </c>
      <c r="DG98" s="107">
        <f t="shared" si="94"/>
        <v>0</v>
      </c>
      <c r="DH98" s="107">
        <f t="shared" si="95"/>
        <v>0</v>
      </c>
      <c r="DL98" s="206"/>
      <c r="DM98" s="206"/>
      <c r="DN98" s="206"/>
    </row>
    <row r="99" spans="1:118" ht="18" customHeight="1" x14ac:dyDescent="0.2">
      <c r="A99" s="78" t="str">
        <f t="shared" si="44"/>
        <v>Jerry Ross</v>
      </c>
      <c r="B99" s="93" t="s">
        <v>867</v>
      </c>
      <c r="C99" s="94" t="s">
        <v>331</v>
      </c>
      <c r="D99" s="8">
        <v>27</v>
      </c>
      <c r="E99" s="8"/>
      <c r="F99" s="8" t="str">
        <f>IF(E99&lt;&gt; "",LOOKUP(E99,GPPoints!$A$2:$A$27,GPPoints!$B$2:$B$27),"")</f>
        <v/>
      </c>
      <c r="G99" s="114"/>
      <c r="H99" s="8">
        <v>37</v>
      </c>
      <c r="I99" s="8"/>
      <c r="J99" s="8" t="str">
        <f>IF(I99&lt;&gt; "",LOOKUP(I99,GPPoints!$A$2:$A$27,GPPoints!$B$2:$B$27),"")</f>
        <v/>
      </c>
      <c r="K99" s="114"/>
      <c r="L99" s="8">
        <v>31</v>
      </c>
      <c r="M99" s="8">
        <v>8</v>
      </c>
      <c r="N99" s="8">
        <f>IF(M99&lt;&gt; "",LOOKUP(M99,GPPoints!$A$2:$A$27,GPPoints!$B$2:$B$27),"")</f>
        <v>8</v>
      </c>
      <c r="O99" s="114"/>
      <c r="P99" s="8"/>
      <c r="Q99" s="8"/>
      <c r="R99" s="8" t="str">
        <f>IF(Q99&lt;&gt; "",LOOKUP(Q99,GPPoints!$A$2:$A$27,GPPoints!$B$2:$B$27),"")</f>
        <v/>
      </c>
      <c r="S99" s="114"/>
      <c r="T99" s="8"/>
      <c r="U99" s="8"/>
      <c r="V99" s="8" t="str">
        <f>IF(U99&lt;&gt; "",LOOKUP(U99,GPPoints!$A$2:$A$27,GPPoints!$B$2:$B$27),"")</f>
        <v/>
      </c>
      <c r="W99" s="114"/>
      <c r="X99" s="8"/>
      <c r="Y99" s="8"/>
      <c r="Z99" s="8" t="str">
        <f>IF(Y99&lt;&gt; "",LOOKUP(Y99,GPPoints!$A$2:$A$27,GPPoints!$B$2:$B$27),"")</f>
        <v/>
      </c>
      <c r="AA99" s="114"/>
      <c r="AB99" s="8"/>
      <c r="AC99" s="8"/>
      <c r="AD99" s="8" t="str">
        <f>IF(AC99&lt;&gt; "",LOOKUP(AC99,GPPoints!$A$2:$A$27,GPPoints!$B$2:$B$27),"")</f>
        <v/>
      </c>
      <c r="AE99" s="114"/>
      <c r="AF99" s="8"/>
      <c r="AG99" s="8"/>
      <c r="AH99" s="8" t="str">
        <f>IF(AG99&lt;&gt; "",LOOKUP(AG99,GPPoints!$A$2:$A$27,GPPoints!$B$2:$B$27),"")</f>
        <v/>
      </c>
      <c r="AI99" s="114"/>
      <c r="AJ99" s="8"/>
      <c r="AK99" s="8"/>
      <c r="AL99" s="8" t="str">
        <f>IF(AK99&lt;&gt; "",LOOKUP(AK99,GPPoints!$A$2:$A$27,GPPoints!$B$2:$B$27),"")</f>
        <v/>
      </c>
      <c r="AM99" s="114"/>
      <c r="AO99" s="5">
        <f t="shared" si="99"/>
        <v>0</v>
      </c>
      <c r="AP99" s="5">
        <v>0</v>
      </c>
      <c r="AQ99" s="5">
        <v>0</v>
      </c>
      <c r="AR99" s="5">
        <f t="shared" si="1"/>
        <v>3</v>
      </c>
      <c r="AS99" s="5">
        <f t="shared" si="73"/>
        <v>8</v>
      </c>
      <c r="AT99" s="5">
        <f t="shared" si="74"/>
        <v>8</v>
      </c>
      <c r="AU99" s="5">
        <f t="shared" si="4"/>
        <v>95</v>
      </c>
      <c r="AV99" s="47">
        <f t="shared" si="75"/>
        <v>31.666666666666668</v>
      </c>
      <c r="AW99" s="47">
        <f t="shared" si="102"/>
        <v>31.666666666666668</v>
      </c>
      <c r="AX99" s="47">
        <f t="shared" si="37"/>
        <v>0</v>
      </c>
      <c r="AY99" s="8">
        <f t="shared" si="76"/>
        <v>95</v>
      </c>
      <c r="AZ99" s="67">
        <f t="shared" si="77"/>
        <v>0</v>
      </c>
      <c r="BA99" s="67"/>
      <c r="BB99" s="8">
        <f t="shared" si="9"/>
        <v>37</v>
      </c>
      <c r="BC99" s="8">
        <f t="shared" si="78"/>
        <v>31</v>
      </c>
      <c r="BD99" s="8">
        <f t="shared" si="79"/>
        <v>27</v>
      </c>
      <c r="BE99" s="8">
        <f t="shared" si="80"/>
        <v>0</v>
      </c>
      <c r="BF99" s="8">
        <f t="shared" si="81"/>
        <v>0</v>
      </c>
      <c r="BG99" s="8"/>
      <c r="BH99" s="8">
        <f t="shared" si="14"/>
        <v>27</v>
      </c>
      <c r="BI99" s="8">
        <f t="shared" si="15"/>
        <v>37</v>
      </c>
      <c r="BJ99" s="8">
        <f t="shared" si="16"/>
        <v>31</v>
      </c>
      <c r="BK99" s="8">
        <f t="shared" si="17"/>
        <v>0</v>
      </c>
      <c r="BL99" s="8">
        <f t="shared" si="18"/>
        <v>0</v>
      </c>
      <c r="BM99" s="8">
        <f t="shared" si="19"/>
        <v>0</v>
      </c>
      <c r="BN99" s="8">
        <f t="shared" si="20"/>
        <v>0</v>
      </c>
      <c r="BO99" s="8">
        <f t="shared" si="21"/>
        <v>0</v>
      </c>
      <c r="BP99" s="8">
        <f t="shared" si="22"/>
        <v>0</v>
      </c>
      <c r="BQ99" s="8"/>
      <c r="BR99" s="8">
        <f t="shared" si="82"/>
        <v>8</v>
      </c>
      <c r="BS99" s="8" t="e">
        <f t="shared" si="83"/>
        <v>#NUM!</v>
      </c>
      <c r="BT99" s="8" t="e">
        <f t="shared" si="84"/>
        <v>#NUM!</v>
      </c>
      <c r="BU99" s="8" t="e">
        <f t="shared" si="85"/>
        <v>#NUM!</v>
      </c>
      <c r="BV99" s="8" t="e">
        <f t="shared" si="86"/>
        <v>#NUM!</v>
      </c>
      <c r="BW99" s="8"/>
      <c r="BX99" s="1" t="str">
        <f t="shared" si="28"/>
        <v/>
      </c>
      <c r="BY99" s="1" t="str">
        <f t="shared" si="29"/>
        <v/>
      </c>
      <c r="BZ99" s="1">
        <f t="shared" si="30"/>
        <v>8</v>
      </c>
      <c r="CA99" s="1" t="str">
        <f t="shared" si="31"/>
        <v/>
      </c>
      <c r="CB99" s="1" t="str">
        <f t="shared" si="32"/>
        <v/>
      </c>
      <c r="CC99" s="1" t="str">
        <f t="shared" si="33"/>
        <v/>
      </c>
      <c r="CD99" s="1" t="str">
        <f t="shared" si="34"/>
        <v/>
      </c>
      <c r="CE99" s="1" t="str">
        <f t="shared" si="35"/>
        <v/>
      </c>
      <c r="CF99" s="1" t="str">
        <f t="shared" si="36"/>
        <v/>
      </c>
      <c r="DC99" s="203">
        <v>0</v>
      </c>
      <c r="DD99" s="203">
        <v>0</v>
      </c>
      <c r="DE99" s="203">
        <v>0</v>
      </c>
      <c r="DF99" s="107">
        <f t="shared" si="93"/>
        <v>0</v>
      </c>
      <c r="DG99" s="107">
        <f t="shared" si="94"/>
        <v>95</v>
      </c>
      <c r="DH99" s="107">
        <f t="shared" si="95"/>
        <v>0</v>
      </c>
    </row>
    <row r="100" spans="1:118" ht="18" customHeight="1" x14ac:dyDescent="0.2">
      <c r="A100" s="78" t="str">
        <f t="shared" si="44"/>
        <v>Chris Rossbach</v>
      </c>
      <c r="B100" s="93" t="s">
        <v>971</v>
      </c>
      <c r="C100" s="94" t="s">
        <v>16</v>
      </c>
      <c r="D100" s="8">
        <v>28</v>
      </c>
      <c r="E100" s="8"/>
      <c r="F100" s="8" t="str">
        <f>IF(E100&lt;&gt; "",LOOKUP(E100,GPPoints!$A$2:$A$27,GPPoints!$B$2:$B$27),"")</f>
        <v/>
      </c>
      <c r="G100" s="114"/>
      <c r="H100" s="8">
        <v>26</v>
      </c>
      <c r="I100" s="8"/>
      <c r="J100" s="8" t="str">
        <f>IF(I100&lt;&gt; "",LOOKUP(I100,GPPoints!$A$2:$A$27,GPPoints!$B$2:$B$27),"")</f>
        <v/>
      </c>
      <c r="K100" s="114"/>
      <c r="L100" s="8">
        <v>30</v>
      </c>
      <c r="M100" s="8">
        <v>10</v>
      </c>
      <c r="N100" s="8">
        <f>IF(M100&lt;&gt; "",LOOKUP(M100,GPPoints!$A$2:$A$27,GPPoints!$B$2:$B$27),"")</f>
        <v>6</v>
      </c>
      <c r="O100" s="114"/>
      <c r="P100" s="8"/>
      <c r="Q100" s="8"/>
      <c r="R100" s="8" t="str">
        <f>IF(Q100&lt;&gt; "",LOOKUP(Q100,GPPoints!$A$2:$A$27,GPPoints!$B$2:$B$27),"")</f>
        <v/>
      </c>
      <c r="S100" s="114"/>
      <c r="T100" s="8"/>
      <c r="U100" s="8"/>
      <c r="V100" s="8" t="str">
        <f>IF(U100&lt;&gt; "",LOOKUP(U100,GPPoints!$A$2:$A$27,GPPoints!$B$2:$B$27),"")</f>
        <v/>
      </c>
      <c r="W100" s="114"/>
      <c r="X100" s="8"/>
      <c r="Y100" s="8"/>
      <c r="Z100" s="8" t="str">
        <f>IF(Y100&lt;&gt; "",LOOKUP(Y100,GPPoints!$A$2:$A$27,GPPoints!$B$2:$B$27),"")</f>
        <v/>
      </c>
      <c r="AA100" s="114"/>
      <c r="AB100" s="8"/>
      <c r="AC100" s="8"/>
      <c r="AD100" s="8" t="str">
        <f>IF(AC100&lt;&gt; "",LOOKUP(AC100,GPPoints!$A$2:$A$27,GPPoints!$B$2:$B$27),"")</f>
        <v/>
      </c>
      <c r="AE100" s="114"/>
      <c r="AF100" s="8"/>
      <c r="AG100" s="8"/>
      <c r="AH100" s="8" t="str">
        <f>IF(AG100&lt;&gt; "",LOOKUP(AG100,GPPoints!$A$2:$A$27,GPPoints!$B$2:$B$27),"")</f>
        <v/>
      </c>
      <c r="AI100" s="114"/>
      <c r="AJ100" s="8"/>
      <c r="AK100" s="8"/>
      <c r="AL100" s="8" t="str">
        <f>IF(AK100&lt;&gt; "",LOOKUP(AK100,GPPoints!$A$2:$A$27,GPPoints!$B$2:$B$27),"")</f>
        <v/>
      </c>
      <c r="AM100" s="114"/>
      <c r="AO100" s="5">
        <f t="shared" si="99"/>
        <v>0</v>
      </c>
      <c r="AP100" s="5">
        <v>0</v>
      </c>
      <c r="AQ100" s="5">
        <v>0</v>
      </c>
      <c r="AR100" s="5">
        <f t="shared" si="1"/>
        <v>3</v>
      </c>
      <c r="AS100" s="5">
        <f t="shared" si="73"/>
        <v>6</v>
      </c>
      <c r="AT100" s="5">
        <f t="shared" si="74"/>
        <v>6</v>
      </c>
      <c r="AU100" s="5">
        <f t="shared" si="4"/>
        <v>84</v>
      </c>
      <c r="AV100" s="47">
        <f t="shared" si="75"/>
        <v>28</v>
      </c>
      <c r="AW100" s="47">
        <f t="shared" si="102"/>
        <v>28</v>
      </c>
      <c r="AX100" s="47">
        <f t="shared" si="37"/>
        <v>0</v>
      </c>
      <c r="AY100" s="8">
        <f t="shared" si="76"/>
        <v>84</v>
      </c>
      <c r="AZ100" s="67">
        <f t="shared" si="77"/>
        <v>0</v>
      </c>
      <c r="BA100" s="67"/>
      <c r="BB100" s="8">
        <f t="shared" si="9"/>
        <v>30</v>
      </c>
      <c r="BC100" s="8">
        <f t="shared" si="78"/>
        <v>28</v>
      </c>
      <c r="BD100" s="8">
        <f t="shared" si="79"/>
        <v>26</v>
      </c>
      <c r="BE100" s="8">
        <f t="shared" si="80"/>
        <v>0</v>
      </c>
      <c r="BF100" s="8">
        <f t="shared" si="81"/>
        <v>0</v>
      </c>
      <c r="BG100" s="8"/>
      <c r="BH100" s="8">
        <f t="shared" si="14"/>
        <v>28</v>
      </c>
      <c r="BI100" s="8">
        <f t="shared" si="15"/>
        <v>26</v>
      </c>
      <c r="BJ100" s="8">
        <f t="shared" si="16"/>
        <v>30</v>
      </c>
      <c r="BK100" s="8">
        <f t="shared" si="17"/>
        <v>0</v>
      </c>
      <c r="BL100" s="8">
        <f t="shared" si="18"/>
        <v>0</v>
      </c>
      <c r="BM100" s="8">
        <f t="shared" si="19"/>
        <v>0</v>
      </c>
      <c r="BN100" s="8">
        <f t="shared" si="20"/>
        <v>0</v>
      </c>
      <c r="BO100" s="8">
        <f t="shared" si="21"/>
        <v>0</v>
      </c>
      <c r="BP100" s="8">
        <f t="shared" si="22"/>
        <v>0</v>
      </c>
      <c r="BQ100" s="8"/>
      <c r="BR100" s="8">
        <f t="shared" si="82"/>
        <v>6</v>
      </c>
      <c r="BS100" s="8" t="e">
        <f t="shared" si="83"/>
        <v>#NUM!</v>
      </c>
      <c r="BT100" s="8" t="e">
        <f t="shared" si="84"/>
        <v>#NUM!</v>
      </c>
      <c r="BU100" s="8" t="e">
        <f t="shared" si="85"/>
        <v>#NUM!</v>
      </c>
      <c r="BV100" s="8" t="e">
        <f t="shared" si="86"/>
        <v>#NUM!</v>
      </c>
      <c r="BW100" s="8"/>
      <c r="BX100" s="1" t="str">
        <f t="shared" si="28"/>
        <v/>
      </c>
      <c r="BY100" s="1" t="str">
        <f t="shared" si="29"/>
        <v/>
      </c>
      <c r="BZ100" s="1">
        <f t="shared" si="30"/>
        <v>6</v>
      </c>
      <c r="CA100" s="1" t="str">
        <f t="shared" si="31"/>
        <v/>
      </c>
      <c r="CB100" s="1" t="str">
        <f t="shared" si="32"/>
        <v/>
      </c>
      <c r="CC100" s="1" t="str">
        <f t="shared" si="33"/>
        <v/>
      </c>
      <c r="CD100" s="1" t="str">
        <f t="shared" si="34"/>
        <v/>
      </c>
      <c r="CE100" s="1" t="str">
        <f t="shared" si="35"/>
        <v/>
      </c>
      <c r="CF100" s="1" t="str">
        <f t="shared" si="36"/>
        <v/>
      </c>
      <c r="DC100" s="203">
        <v>0</v>
      </c>
      <c r="DD100" s="203">
        <v>0</v>
      </c>
      <c r="DE100" s="203">
        <v>0</v>
      </c>
      <c r="DF100" s="107">
        <f t="shared" si="93"/>
        <v>0</v>
      </c>
      <c r="DG100" s="107">
        <f t="shared" si="94"/>
        <v>84</v>
      </c>
      <c r="DH100" s="107">
        <f t="shared" si="95"/>
        <v>0</v>
      </c>
    </row>
    <row r="101" spans="1:118" ht="18" customHeight="1" x14ac:dyDescent="0.2">
      <c r="A101" s="78" t="str">
        <f t="shared" si="44"/>
        <v>Mike Rubin</v>
      </c>
      <c r="B101" s="52" t="s">
        <v>42</v>
      </c>
      <c r="C101" s="62" t="s">
        <v>33</v>
      </c>
      <c r="D101" s="8">
        <v>12</v>
      </c>
      <c r="E101" s="8"/>
      <c r="F101" s="8" t="str">
        <f>IF(E101&lt;&gt; "",LOOKUP(E101,GPPoints!$A$2:$A$27,GPPoints!$B$2:$B$27),"")</f>
        <v/>
      </c>
      <c r="G101" s="114"/>
      <c r="H101" s="8">
        <v>22</v>
      </c>
      <c r="I101" s="8"/>
      <c r="J101" s="8" t="str">
        <f>IF(I101&lt;&gt; "",LOOKUP(I101,GPPoints!$A$2:$A$27,GPPoints!$B$2:$B$27),"")</f>
        <v/>
      </c>
      <c r="K101" s="114"/>
      <c r="L101" s="8">
        <v>22</v>
      </c>
      <c r="M101" s="8"/>
      <c r="N101" s="8" t="str">
        <f>IF(M101&lt;&gt; "",LOOKUP(M101,GPPoints!$A$2:$A$27,GPPoints!$B$2:$B$27),"")</f>
        <v/>
      </c>
      <c r="O101" s="114"/>
      <c r="P101" s="8"/>
      <c r="Q101" s="8"/>
      <c r="R101" s="8" t="str">
        <f>IF(Q101&lt;&gt; "",LOOKUP(Q101,GPPoints!$A$2:$A$27,GPPoints!$B$2:$B$27),"")</f>
        <v/>
      </c>
      <c r="S101" s="114"/>
      <c r="T101" s="8"/>
      <c r="U101" s="8"/>
      <c r="V101" s="8" t="str">
        <f>IF(U101&lt;&gt; "",LOOKUP(U101,GPPoints!$A$2:$A$27,GPPoints!$B$2:$B$27),"")</f>
        <v/>
      </c>
      <c r="W101" s="114"/>
      <c r="X101" s="8"/>
      <c r="Y101" s="8"/>
      <c r="Z101" s="8" t="str">
        <f>IF(Y101&lt;&gt; "",LOOKUP(Y101,GPPoints!$A$2:$A$27,GPPoints!$B$2:$B$27),"")</f>
        <v/>
      </c>
      <c r="AA101" s="114"/>
      <c r="AB101" s="8"/>
      <c r="AC101" s="8"/>
      <c r="AD101" s="8" t="str">
        <f>IF(AC101&lt;&gt; "",LOOKUP(AC101,GPPoints!$A$2:$A$27,GPPoints!$B$2:$B$27),"")</f>
        <v/>
      </c>
      <c r="AE101" s="114"/>
      <c r="AF101" s="8"/>
      <c r="AG101" s="8"/>
      <c r="AH101" s="8" t="str">
        <f>IF(AG101&lt;&gt; "",LOOKUP(AG101,GPPoints!$A$2:$A$27,GPPoints!$B$2:$B$27),"")</f>
        <v/>
      </c>
      <c r="AI101" s="114"/>
      <c r="AJ101" s="8"/>
      <c r="AK101" s="8"/>
      <c r="AL101" s="8" t="str">
        <f>IF(AK101&lt;&gt; "",LOOKUP(AK101,GPPoints!$A$2:$A$27,GPPoints!$B$2:$B$27),"")</f>
        <v/>
      </c>
      <c r="AM101" s="114"/>
      <c r="AO101" s="5">
        <f t="shared" si="99"/>
        <v>0</v>
      </c>
      <c r="AP101" s="5">
        <v>0</v>
      </c>
      <c r="AQ101" s="5">
        <v>0</v>
      </c>
      <c r="AR101" s="5">
        <f t="shared" si="1"/>
        <v>3</v>
      </c>
      <c r="AS101" s="5">
        <f t="shared" si="73"/>
        <v>0</v>
      </c>
      <c r="AT101" s="5">
        <f t="shared" si="74"/>
        <v>0</v>
      </c>
      <c r="AU101" s="8">
        <f t="shared" si="4"/>
        <v>56</v>
      </c>
      <c r="AV101" s="67">
        <f t="shared" si="75"/>
        <v>18.666666666666668</v>
      </c>
      <c r="AW101" s="67">
        <f t="shared" si="102"/>
        <v>18.666666666666668</v>
      </c>
      <c r="AX101" s="67">
        <f t="shared" si="37"/>
        <v>0</v>
      </c>
      <c r="AY101" s="8">
        <f t="shared" si="76"/>
        <v>56</v>
      </c>
      <c r="AZ101" s="67">
        <f t="shared" si="77"/>
        <v>0</v>
      </c>
      <c r="BA101" s="67"/>
      <c r="BB101" s="8">
        <f t="shared" si="9"/>
        <v>22</v>
      </c>
      <c r="BC101" s="8">
        <f t="shared" si="78"/>
        <v>22</v>
      </c>
      <c r="BD101" s="8">
        <f t="shared" si="79"/>
        <v>12</v>
      </c>
      <c r="BE101" s="8">
        <f t="shared" si="80"/>
        <v>0</v>
      </c>
      <c r="BF101" s="8">
        <f t="shared" si="81"/>
        <v>0</v>
      </c>
      <c r="BG101" s="8"/>
      <c r="BH101" s="8">
        <f t="shared" si="14"/>
        <v>12</v>
      </c>
      <c r="BI101" s="8">
        <f t="shared" si="15"/>
        <v>22</v>
      </c>
      <c r="BJ101" s="8">
        <f t="shared" si="16"/>
        <v>22</v>
      </c>
      <c r="BK101" s="8">
        <f t="shared" si="17"/>
        <v>0</v>
      </c>
      <c r="BL101" s="8">
        <f t="shared" si="18"/>
        <v>0</v>
      </c>
      <c r="BM101" s="8">
        <f t="shared" si="19"/>
        <v>0</v>
      </c>
      <c r="BN101" s="8">
        <f t="shared" si="20"/>
        <v>0</v>
      </c>
      <c r="BO101" s="8">
        <f t="shared" si="21"/>
        <v>0</v>
      </c>
      <c r="BP101" s="8">
        <f t="shared" si="22"/>
        <v>0</v>
      </c>
      <c r="BQ101" s="8"/>
      <c r="BR101" s="8" t="e">
        <f t="shared" si="82"/>
        <v>#NUM!</v>
      </c>
      <c r="BS101" s="8" t="e">
        <f t="shared" si="83"/>
        <v>#NUM!</v>
      </c>
      <c r="BT101" s="8" t="e">
        <f t="shared" si="84"/>
        <v>#NUM!</v>
      </c>
      <c r="BU101" s="8" t="e">
        <f t="shared" si="85"/>
        <v>#NUM!</v>
      </c>
      <c r="BV101" s="8" t="e">
        <f t="shared" si="86"/>
        <v>#NUM!</v>
      </c>
      <c r="BW101" s="8"/>
      <c r="BX101" s="1" t="str">
        <f t="shared" si="28"/>
        <v/>
      </c>
      <c r="BY101" s="1" t="str">
        <f t="shared" si="29"/>
        <v/>
      </c>
      <c r="BZ101" s="1" t="str">
        <f t="shared" si="30"/>
        <v/>
      </c>
      <c r="CA101" s="1" t="str">
        <f t="shared" si="31"/>
        <v/>
      </c>
      <c r="CB101" s="1" t="str">
        <f t="shared" si="32"/>
        <v/>
      </c>
      <c r="CC101" s="1" t="str">
        <f t="shared" si="33"/>
        <v/>
      </c>
      <c r="CD101" s="1" t="str">
        <f t="shared" si="34"/>
        <v/>
      </c>
      <c r="CE101" s="1" t="str">
        <f t="shared" si="35"/>
        <v/>
      </c>
      <c r="CF101" s="1" t="str">
        <f t="shared" si="36"/>
        <v/>
      </c>
      <c r="CH101" t="e">
        <f>VLOOKUP(A101,#REF!,41,FALSE)</f>
        <v>#REF!</v>
      </c>
      <c r="CI101" t="e">
        <f>VLOOKUP(A101,#REF!,42,FALSE)</f>
        <v>#REF!</v>
      </c>
      <c r="CJ101" t="e">
        <f>VLOOKUP(A101,#REF!,43,FALSE)</f>
        <v>#REF!</v>
      </c>
      <c r="CK101" t="e">
        <f>VLOOKUP(A101,#REF!,44,FALSE)</f>
        <v>#REF!</v>
      </c>
      <c r="CL101" t="e">
        <f>VLOOKUP(A101,#REF!,45,FALSE)</f>
        <v>#REF!</v>
      </c>
      <c r="CM101" s="105" t="e">
        <f>VLOOKUP(A101,#REF!,46,FALSE)</f>
        <v>#REF!</v>
      </c>
      <c r="CN101" s="105" t="e">
        <f>VLOOKUP(A101,#REF!,47,FALSE)</f>
        <v>#REF!</v>
      </c>
      <c r="CO101" s="105" t="e">
        <f>VLOOKUP(A101,#REF!,48,FALSE)</f>
        <v>#REF!</v>
      </c>
      <c r="CP101" s="105" t="e">
        <f>VLOOKUP(A101,#REF!,49,FALSE)</f>
        <v>#REF!</v>
      </c>
      <c r="CQ101" s="105" t="e">
        <f>VLOOKUP(A101,#REF!,50,FALSE)</f>
        <v>#REF!</v>
      </c>
      <c r="CS101" t="e">
        <f>+AO101-CH101</f>
        <v>#REF!</v>
      </c>
      <c r="CT101" s="106" t="e">
        <f t="shared" si="103"/>
        <v>#REF!</v>
      </c>
      <c r="CU101" s="106" t="e">
        <f t="shared" si="103"/>
        <v>#REF!</v>
      </c>
      <c r="CV101" s="106" t="e">
        <f t="shared" si="103"/>
        <v>#REF!</v>
      </c>
      <c r="CW101" s="106" t="e">
        <f t="shared" si="103"/>
        <v>#REF!</v>
      </c>
      <c r="CX101" s="106" t="e">
        <f t="shared" si="103"/>
        <v>#REF!</v>
      </c>
      <c r="CY101" s="106" t="e">
        <f t="shared" si="103"/>
        <v>#REF!</v>
      </c>
      <c r="CZ101" s="106" t="e">
        <f t="shared" si="103"/>
        <v>#REF!</v>
      </c>
      <c r="DA101" s="106" t="e">
        <f t="shared" si="103"/>
        <v>#REF!</v>
      </c>
      <c r="DB101" s="106" t="e">
        <f t="shared" si="103"/>
        <v>#REF!</v>
      </c>
      <c r="DC101" s="203">
        <f>VLOOKUP(A101,'[2]2019'!$A$1:$AV$65536,48,FALSE)</f>
        <v>27</v>
      </c>
      <c r="DD101" s="203">
        <f>VLOOKUP(A101,'[2]2019'!$A$1:$AZ$65536,51,FALSE)</f>
        <v>162</v>
      </c>
      <c r="DE101" s="203">
        <f>VLOOKUP(A101,'[2]2019'!$A$1:$AZ$65536,52,FALSE)</f>
        <v>19.666666666666668</v>
      </c>
      <c r="DF101" s="316">
        <f>+AX101-DC101</f>
        <v>-27</v>
      </c>
      <c r="DG101" s="316">
        <f t="shared" si="94"/>
        <v>-106</v>
      </c>
      <c r="DH101" s="316">
        <f>+AZ101-DE101</f>
        <v>-19.666666666666668</v>
      </c>
      <c r="DL101" s="206">
        <f t="shared" ref="DL101:DN102" si="104">+DF101/DC101</f>
        <v>-1</v>
      </c>
      <c r="DM101" s="206">
        <f t="shared" si="104"/>
        <v>-0.65432098765432101</v>
      </c>
      <c r="DN101" s="206">
        <f t="shared" si="104"/>
        <v>-1</v>
      </c>
    </row>
    <row r="102" spans="1:118" ht="18" customHeight="1" x14ac:dyDescent="0.2">
      <c r="A102" s="78" t="str">
        <f t="shared" ref="A102:A131" si="105">CONCATENATE(C102," ",B102)</f>
        <v>Tino Sahoo</v>
      </c>
      <c r="B102" s="93" t="s">
        <v>947</v>
      </c>
      <c r="C102" s="94" t="s">
        <v>948</v>
      </c>
      <c r="D102" s="8"/>
      <c r="E102" s="8"/>
      <c r="F102" s="8" t="str">
        <f>IF(E102&lt;&gt; "",LOOKUP(E102,GPPoints!$A$2:$A$27,GPPoints!$B$2:$B$27),"")</f>
        <v/>
      </c>
      <c r="G102" s="114"/>
      <c r="H102" s="8"/>
      <c r="I102" s="8"/>
      <c r="J102" s="8" t="str">
        <f>IF(I102&lt;&gt; "",LOOKUP(I102,GPPoints!$A$2:$A$27,GPPoints!$B$2:$B$27),"")</f>
        <v/>
      </c>
      <c r="K102" s="114"/>
      <c r="L102" s="8"/>
      <c r="M102" s="8"/>
      <c r="N102" s="8" t="str">
        <f>IF(M102&lt;&gt; "",LOOKUP(M102,GPPoints!$A$2:$A$27,GPPoints!$B$2:$B$27),"")</f>
        <v/>
      </c>
      <c r="O102" s="114"/>
      <c r="P102" s="8"/>
      <c r="Q102" s="8"/>
      <c r="R102" s="8" t="str">
        <f>IF(Q102&lt;&gt; "",LOOKUP(Q102,GPPoints!$A$2:$A$27,GPPoints!$B$2:$B$27),"")</f>
        <v/>
      </c>
      <c r="S102" s="114"/>
      <c r="T102" s="8"/>
      <c r="U102" s="8"/>
      <c r="V102" s="8" t="str">
        <f>IF(U102&lt;&gt; "",LOOKUP(U102,GPPoints!$A$2:$A$27,GPPoints!$B$2:$B$27),"")</f>
        <v/>
      </c>
      <c r="W102" s="114"/>
      <c r="X102" s="8"/>
      <c r="Y102" s="8"/>
      <c r="Z102" s="8" t="str">
        <f>IF(Y102&lt;&gt; "",LOOKUP(Y102,GPPoints!$A$2:$A$27,GPPoints!$B$2:$B$27),"")</f>
        <v/>
      </c>
      <c r="AA102" s="114"/>
      <c r="AB102" s="8"/>
      <c r="AC102" s="8"/>
      <c r="AD102" s="8" t="str">
        <f>IF(AC102&lt;&gt; "",LOOKUP(AC102,GPPoints!$A$2:$A$27,GPPoints!$B$2:$B$27),"")</f>
        <v/>
      </c>
      <c r="AE102" s="114"/>
      <c r="AF102" s="8"/>
      <c r="AG102" s="8"/>
      <c r="AH102" s="8" t="str">
        <f>IF(AG102&lt;&gt; "",LOOKUP(AG102,GPPoints!$A$2:$A$27,GPPoints!$B$2:$B$27),"")</f>
        <v/>
      </c>
      <c r="AI102" s="114"/>
      <c r="AJ102" s="8"/>
      <c r="AK102" s="8"/>
      <c r="AL102" s="8" t="str">
        <f>IF(AK102&lt;&gt; "",LOOKUP(AK102,GPPoints!$A$2:$A$27,GPPoints!$B$2:$B$27),"")</f>
        <v/>
      </c>
      <c r="AM102" s="114"/>
      <c r="AO102" s="5">
        <f>+G102+K102+O102+S102+W102+AA102+AE102+AI102+AM102</f>
        <v>0</v>
      </c>
      <c r="AP102" s="5">
        <v>0</v>
      </c>
      <c r="AQ102" s="5">
        <v>0</v>
      </c>
      <c r="AR102" s="5">
        <f>COUNT(D102,H102,L102,P102,T102,X102,AB102,AF102,AJ102)</f>
        <v>0</v>
      </c>
      <c r="AS102" s="5">
        <f t="shared" si="73"/>
        <v>0</v>
      </c>
      <c r="AT102" s="5">
        <f t="shared" si="74"/>
        <v>0</v>
      </c>
      <c r="AU102" s="5">
        <f>SUM(D102,H102,L102,P102,T102,X102,AB102,AF102,AJ102)</f>
        <v>0</v>
      </c>
      <c r="AV102" s="47">
        <f t="shared" si="75"/>
        <v>0</v>
      </c>
      <c r="AW102" s="47">
        <f t="shared" si="102"/>
        <v>0</v>
      </c>
      <c r="AX102" s="47">
        <f>IF($AR102&gt;4,$AU102/$AR102,0)</f>
        <v>0</v>
      </c>
      <c r="AY102" s="8">
        <f t="shared" si="76"/>
        <v>0</v>
      </c>
      <c r="AZ102" s="67">
        <f t="shared" si="77"/>
        <v>0</v>
      </c>
      <c r="BA102" s="67"/>
      <c r="BB102" s="8">
        <f>LARGE($BH102:$BP102,1)</f>
        <v>0</v>
      </c>
      <c r="BC102" s="8">
        <f t="shared" si="78"/>
        <v>0</v>
      </c>
      <c r="BD102" s="8">
        <f t="shared" si="79"/>
        <v>0</v>
      </c>
      <c r="BE102" s="8">
        <f t="shared" si="80"/>
        <v>0</v>
      </c>
      <c r="BF102" s="8">
        <f t="shared" si="81"/>
        <v>0</v>
      </c>
      <c r="BG102" s="8"/>
      <c r="BH102" s="8">
        <f>D102</f>
        <v>0</v>
      </c>
      <c r="BI102" s="8">
        <f>H102</f>
        <v>0</v>
      </c>
      <c r="BJ102" s="8">
        <f>L102</f>
        <v>0</v>
      </c>
      <c r="BK102" s="8">
        <f>P102</f>
        <v>0</v>
      </c>
      <c r="BL102" s="8">
        <f>T102</f>
        <v>0</v>
      </c>
      <c r="BM102" s="8">
        <f>X102</f>
        <v>0</v>
      </c>
      <c r="BN102" s="8">
        <f>AB102</f>
        <v>0</v>
      </c>
      <c r="BO102" s="8">
        <f>AF102</f>
        <v>0</v>
      </c>
      <c r="BP102" s="8">
        <f>AJ102</f>
        <v>0</v>
      </c>
      <c r="BQ102" s="8"/>
      <c r="BR102" s="8" t="e">
        <f t="shared" si="82"/>
        <v>#NUM!</v>
      </c>
      <c r="BS102" s="8" t="e">
        <f t="shared" si="83"/>
        <v>#NUM!</v>
      </c>
      <c r="BT102" s="8" t="e">
        <f t="shared" si="84"/>
        <v>#NUM!</v>
      </c>
      <c r="BU102" s="8" t="e">
        <f t="shared" si="85"/>
        <v>#NUM!</v>
      </c>
      <c r="BV102" s="8" t="e">
        <f t="shared" si="86"/>
        <v>#NUM!</v>
      </c>
      <c r="BW102" s="8"/>
      <c r="BX102" s="1" t="str">
        <f>F102</f>
        <v/>
      </c>
      <c r="BY102" s="1" t="str">
        <f>J102</f>
        <v/>
      </c>
      <c r="BZ102" s="1" t="str">
        <f>N102</f>
        <v/>
      </c>
      <c r="CA102" s="1" t="str">
        <f>R102</f>
        <v/>
      </c>
      <c r="CB102" s="1" t="str">
        <f>V102</f>
        <v/>
      </c>
      <c r="CC102" s="1" t="str">
        <f>Z102</f>
        <v/>
      </c>
      <c r="CD102" s="1" t="str">
        <f>AD102</f>
        <v/>
      </c>
      <c r="CE102" s="1" t="str">
        <f>AH102</f>
        <v/>
      </c>
      <c r="CF102" s="1" t="str">
        <f>AL102</f>
        <v/>
      </c>
      <c r="DC102" s="203" t="e">
        <f>VLOOKUP(A102,'[2]2019'!$A$1:$AV$65536,48,FALSE)</f>
        <v>#N/A</v>
      </c>
      <c r="DD102" s="203" t="e">
        <f>VLOOKUP(A102,'[2]2019'!$A$1:$AZ$65536,51,FALSE)</f>
        <v>#N/A</v>
      </c>
      <c r="DE102" s="203" t="e">
        <f>VLOOKUP(A102,'[2]2019'!$A$1:$AZ$65536,52,FALSE)</f>
        <v>#N/A</v>
      </c>
      <c r="DF102" s="316" t="e">
        <f t="shared" si="93"/>
        <v>#N/A</v>
      </c>
      <c r="DG102" s="316" t="e">
        <f t="shared" si="94"/>
        <v>#N/A</v>
      </c>
      <c r="DH102" s="316" t="e">
        <f t="shared" si="95"/>
        <v>#N/A</v>
      </c>
      <c r="DL102" s="206" t="e">
        <f t="shared" si="104"/>
        <v>#N/A</v>
      </c>
      <c r="DM102" s="206" t="e">
        <f t="shared" si="104"/>
        <v>#N/A</v>
      </c>
      <c r="DN102" s="206" t="e">
        <f t="shared" si="104"/>
        <v>#N/A</v>
      </c>
    </row>
    <row r="103" spans="1:118" ht="18" customHeight="1" x14ac:dyDescent="0.2">
      <c r="A103" s="78" t="str">
        <f t="shared" si="105"/>
        <v>John Schaeffler</v>
      </c>
      <c r="B103" s="52" t="s">
        <v>747</v>
      </c>
      <c r="C103" s="62" t="s">
        <v>3</v>
      </c>
      <c r="D103" s="8"/>
      <c r="E103" s="8"/>
      <c r="F103" s="8" t="str">
        <f>IF(E103&lt;&gt; "",LOOKUP(E103,GPPoints!$A$2:$A$27,GPPoints!$B$2:$B$27),"")</f>
        <v/>
      </c>
      <c r="G103" s="114"/>
      <c r="H103" s="8"/>
      <c r="I103" s="8"/>
      <c r="J103" s="8" t="str">
        <f>IF(I103&lt;&gt; "",LOOKUP(I103,GPPoints!$A$2:$A$27,GPPoints!$B$2:$B$27),"")</f>
        <v/>
      </c>
      <c r="K103" s="114"/>
      <c r="L103" s="8"/>
      <c r="M103" s="8"/>
      <c r="N103" s="8" t="str">
        <f>IF(M103&lt;&gt; "",LOOKUP(M103,GPPoints!$A$2:$A$27,GPPoints!$B$2:$B$27),"")</f>
        <v/>
      </c>
      <c r="O103" s="114"/>
      <c r="P103" s="8"/>
      <c r="Q103" s="8"/>
      <c r="R103" s="8" t="str">
        <f>IF(Q103&lt;&gt; "",LOOKUP(Q103,GPPoints!$A$2:$A$27,GPPoints!$B$2:$B$27),"")</f>
        <v/>
      </c>
      <c r="S103" s="114"/>
      <c r="T103" s="8"/>
      <c r="U103" s="8"/>
      <c r="V103" s="8" t="str">
        <f>IF(U103&lt;&gt; "",LOOKUP(U103,GPPoints!$A$2:$A$27,GPPoints!$B$2:$B$27),"")</f>
        <v/>
      </c>
      <c r="W103" s="114"/>
      <c r="X103" s="8"/>
      <c r="Y103" s="8"/>
      <c r="Z103" s="8" t="str">
        <f>IF(Y103&lt;&gt; "",LOOKUP(Y103,GPPoints!$A$2:$A$27,GPPoints!$B$2:$B$27),"")</f>
        <v/>
      </c>
      <c r="AA103" s="114"/>
      <c r="AB103" s="8"/>
      <c r="AC103" s="8"/>
      <c r="AD103" s="8" t="str">
        <f>IF(AC103&lt;&gt; "",LOOKUP(AC103,GPPoints!$A$2:$A$27,GPPoints!$B$2:$B$27),"")</f>
        <v/>
      </c>
      <c r="AE103" s="114"/>
      <c r="AF103" s="8"/>
      <c r="AG103" s="8"/>
      <c r="AH103" s="8" t="str">
        <f>IF(AG103&lt;&gt; "",LOOKUP(AG103,GPPoints!$A$2:$A$27,GPPoints!$B$2:$B$27),"")</f>
        <v/>
      </c>
      <c r="AI103" s="114"/>
      <c r="AJ103" s="8"/>
      <c r="AK103" s="8"/>
      <c r="AL103" s="8" t="str">
        <f>IF(AK103&lt;&gt; "",LOOKUP(AK103,GPPoints!$A$2:$A$27,GPPoints!$B$2:$B$27),"")</f>
        <v/>
      </c>
      <c r="AM103" s="114"/>
      <c r="AO103" s="5">
        <f t="shared" si="99"/>
        <v>0</v>
      </c>
      <c r="AP103" s="5">
        <v>0</v>
      </c>
      <c r="AQ103" s="5">
        <v>0</v>
      </c>
      <c r="AR103" s="5">
        <f t="shared" ref="AR103:AR132" si="106">COUNT(D103,H103,L103,P103,T103,X103,AB103,AF103,AJ103)</f>
        <v>0</v>
      </c>
      <c r="AS103" s="5">
        <f t="shared" si="73"/>
        <v>0</v>
      </c>
      <c r="AT103" s="5">
        <f t="shared" si="74"/>
        <v>0</v>
      </c>
      <c r="AU103" s="5">
        <f t="shared" ref="AU103:AU132" si="107">SUM(D103,H103,L103,P103,T103,X103,AB103,AF103,AJ103)</f>
        <v>0</v>
      </c>
      <c r="AV103" s="47">
        <f t="shared" si="75"/>
        <v>0</v>
      </c>
      <c r="AW103" s="47">
        <f t="shared" si="102"/>
        <v>0</v>
      </c>
      <c r="AX103" s="47">
        <f t="shared" ref="AX103:AX130" si="108">IF($AR103&gt;4,$AU103/$AR103,0)</f>
        <v>0</v>
      </c>
      <c r="AY103" s="8">
        <f t="shared" si="76"/>
        <v>0</v>
      </c>
      <c r="AZ103" s="67">
        <f t="shared" si="77"/>
        <v>0</v>
      </c>
      <c r="BA103" s="67"/>
      <c r="BB103" s="8">
        <f>LARGE($BH103:$BP103,1)</f>
        <v>0</v>
      </c>
      <c r="BC103" s="8">
        <f t="shared" si="78"/>
        <v>0</v>
      </c>
      <c r="BD103" s="8">
        <f t="shared" si="79"/>
        <v>0</v>
      </c>
      <c r="BE103" s="8">
        <f t="shared" si="80"/>
        <v>0</v>
      </c>
      <c r="BF103" s="8">
        <f t="shared" ref="BF103:BF132" si="109">LARGE($BH103:$BP103,5)</f>
        <v>0</v>
      </c>
      <c r="BG103" s="8"/>
      <c r="BH103" s="8">
        <f t="shared" ref="BH103:BH132" si="110">D103</f>
        <v>0</v>
      </c>
      <c r="BI103" s="8">
        <f t="shared" ref="BI103:BI132" si="111">H103</f>
        <v>0</v>
      </c>
      <c r="BJ103" s="8">
        <f t="shared" ref="BJ103:BJ132" si="112">L103</f>
        <v>0</v>
      </c>
      <c r="BK103" s="8">
        <f t="shared" ref="BK103:BK132" si="113">P103</f>
        <v>0</v>
      </c>
      <c r="BL103" s="8">
        <f t="shared" ref="BL103:BL132" si="114">T103</f>
        <v>0</v>
      </c>
      <c r="BM103" s="8">
        <f t="shared" ref="BM103:BM132" si="115">X103</f>
        <v>0</v>
      </c>
      <c r="BN103" s="8">
        <f t="shared" ref="BN103:BN132" si="116">AB103</f>
        <v>0</v>
      </c>
      <c r="BO103" s="8">
        <f t="shared" ref="BO103:BO132" si="117">AF103</f>
        <v>0</v>
      </c>
      <c r="BP103" s="8">
        <f t="shared" ref="BP103:BP132" si="118">AJ103</f>
        <v>0</v>
      </c>
      <c r="BQ103" s="8"/>
      <c r="BR103" s="8" t="e">
        <f t="shared" si="82"/>
        <v>#NUM!</v>
      </c>
      <c r="BS103" s="8" t="e">
        <f t="shared" si="83"/>
        <v>#NUM!</v>
      </c>
      <c r="BT103" s="8" t="e">
        <f t="shared" si="84"/>
        <v>#NUM!</v>
      </c>
      <c r="BU103" s="8" t="e">
        <f t="shared" si="85"/>
        <v>#NUM!</v>
      </c>
      <c r="BV103" s="8" t="e">
        <f t="shared" si="86"/>
        <v>#NUM!</v>
      </c>
      <c r="BW103" s="8"/>
      <c r="BX103" s="1" t="str">
        <f t="shared" ref="BX103:BX132" si="119">F103</f>
        <v/>
      </c>
      <c r="BY103" s="1" t="str">
        <f t="shared" ref="BY103:BY132" si="120">J103</f>
        <v/>
      </c>
      <c r="BZ103" s="1" t="str">
        <f t="shared" ref="BZ103:BZ132" si="121">N103</f>
        <v/>
      </c>
      <c r="CA103" s="1" t="str">
        <f t="shared" ref="CA103:CA132" si="122">R103</f>
        <v/>
      </c>
      <c r="CB103" s="1" t="str">
        <f t="shared" ref="CB103:CB132" si="123">V103</f>
        <v/>
      </c>
      <c r="CC103" s="1" t="str">
        <f t="shared" ref="CC103:CC132" si="124">Z103</f>
        <v/>
      </c>
      <c r="CD103" s="1" t="str">
        <f t="shared" ref="CD103:CD132" si="125">AD103</f>
        <v/>
      </c>
      <c r="CE103" s="1" t="str">
        <f t="shared" ref="CE103:CE132" si="126">AH103</f>
        <v/>
      </c>
      <c r="CF103" s="1" t="str">
        <f t="shared" ref="CF103:CF132" si="127">AL103</f>
        <v/>
      </c>
      <c r="DC103" s="203">
        <f>VLOOKUP(A103,'[2]2019'!$A$1:$AV$65536,48,FALSE)</f>
        <v>0</v>
      </c>
      <c r="DD103" s="203">
        <f>VLOOKUP(A103,'[2]2019'!$A$1:$AV$65536,46,FALSE)</f>
        <v>0</v>
      </c>
      <c r="DE103" s="203">
        <f>VLOOKUP(A103,'[2]2019'!$A$1:$AZ$65536,52,FALSE)</f>
        <v>0</v>
      </c>
      <c r="DF103" s="107">
        <f t="shared" si="93"/>
        <v>0</v>
      </c>
      <c r="DG103" s="107">
        <f t="shared" si="94"/>
        <v>0</v>
      </c>
      <c r="DH103" s="107">
        <f>+AZ103-DE103</f>
        <v>0</v>
      </c>
    </row>
    <row r="104" spans="1:118" ht="18" customHeight="1" x14ac:dyDescent="0.2">
      <c r="A104" s="78" t="str">
        <f t="shared" si="105"/>
        <v>Brent Schnupp</v>
      </c>
      <c r="B104" s="93" t="s">
        <v>518</v>
      </c>
      <c r="C104" s="94" t="s">
        <v>519</v>
      </c>
      <c r="D104" s="8"/>
      <c r="E104" s="8"/>
      <c r="F104" s="8" t="str">
        <f>IF(E104&lt;&gt; "",LOOKUP(E104,GPPoints!$A$2:$A$27,GPPoints!$B$2:$B$27),"")</f>
        <v/>
      </c>
      <c r="G104" s="114"/>
      <c r="H104" s="8"/>
      <c r="I104" s="8"/>
      <c r="J104" s="8" t="str">
        <f>IF(I104&lt;&gt; "",LOOKUP(I104,GPPoints!$A$2:$A$27,GPPoints!$B$2:$B$27),"")</f>
        <v/>
      </c>
      <c r="K104" s="114"/>
      <c r="L104" s="8"/>
      <c r="M104" s="8"/>
      <c r="N104" s="8" t="str">
        <f>IF(M104&lt;&gt; "",LOOKUP(M104,GPPoints!$A$2:$A$27,GPPoints!$B$2:$B$27),"")</f>
        <v/>
      </c>
      <c r="O104" s="114"/>
      <c r="P104" s="8"/>
      <c r="Q104" s="8"/>
      <c r="R104" s="8" t="str">
        <f>IF(Q104&lt;&gt; "",LOOKUP(Q104,GPPoints!$A$2:$A$27,GPPoints!$B$2:$B$27),"")</f>
        <v/>
      </c>
      <c r="S104" s="114"/>
      <c r="T104" s="8"/>
      <c r="U104" s="8"/>
      <c r="V104" s="8" t="str">
        <f>IF(U104&lt;&gt; "",LOOKUP(U104,GPPoints!$A$2:$A$27,GPPoints!$B$2:$B$27),"")</f>
        <v/>
      </c>
      <c r="W104" s="114"/>
      <c r="X104" s="8"/>
      <c r="Y104" s="8"/>
      <c r="Z104" s="8" t="str">
        <f>IF(Y104&lt;&gt; "",LOOKUP(Y104,GPPoints!$A$2:$A$27,GPPoints!$B$2:$B$27),"")</f>
        <v/>
      </c>
      <c r="AA104" s="114"/>
      <c r="AB104" s="8"/>
      <c r="AC104" s="8"/>
      <c r="AD104" s="8" t="str">
        <f>IF(AC104&lt;&gt; "",LOOKUP(AC104,GPPoints!$A$2:$A$27,GPPoints!$B$2:$B$27),"")</f>
        <v/>
      </c>
      <c r="AE104" s="114"/>
      <c r="AF104" s="8"/>
      <c r="AG104" s="8"/>
      <c r="AH104" s="8" t="str">
        <f>IF(AG104&lt;&gt; "",LOOKUP(AG104,GPPoints!$A$2:$A$27,GPPoints!$B$2:$B$27),"")</f>
        <v/>
      </c>
      <c r="AI104" s="114"/>
      <c r="AJ104" s="8"/>
      <c r="AK104" s="8"/>
      <c r="AL104" s="8" t="str">
        <f>IF(AK104&lt;&gt; "",LOOKUP(AK104,GPPoints!$A$2:$A$27,GPPoints!$B$2:$B$27),"")</f>
        <v/>
      </c>
      <c r="AM104" s="114"/>
      <c r="AO104" s="5">
        <f t="shared" si="99"/>
        <v>0</v>
      </c>
      <c r="AP104" s="5">
        <v>0</v>
      </c>
      <c r="AQ104" s="5">
        <v>0</v>
      </c>
      <c r="AR104" s="5">
        <f t="shared" si="106"/>
        <v>0</v>
      </c>
      <c r="AS104" s="5">
        <f t="shared" si="73"/>
        <v>0</v>
      </c>
      <c r="AT104" s="5">
        <f t="shared" si="74"/>
        <v>0</v>
      </c>
      <c r="AU104" s="5">
        <f t="shared" si="107"/>
        <v>0</v>
      </c>
      <c r="AV104" s="47">
        <f t="shared" si="75"/>
        <v>0</v>
      </c>
      <c r="AW104" s="47">
        <f t="shared" si="102"/>
        <v>0</v>
      </c>
      <c r="AX104" s="47">
        <f>IF($AR104&gt;4,$AU104/$AR104,0)</f>
        <v>0</v>
      </c>
      <c r="AY104" s="8">
        <f t="shared" si="76"/>
        <v>0</v>
      </c>
      <c r="AZ104" s="67">
        <f t="shared" si="77"/>
        <v>0</v>
      </c>
      <c r="BA104" s="67"/>
      <c r="BB104" s="8">
        <f t="shared" ref="BB104:BB132" si="128">LARGE($BH104:$BP104,1)</f>
        <v>0</v>
      </c>
      <c r="BC104" s="8">
        <f t="shared" si="78"/>
        <v>0</v>
      </c>
      <c r="BD104" s="8">
        <f t="shared" ref="BD104:BD132" si="129">LARGE($BH104:$BP104,3)</f>
        <v>0</v>
      </c>
      <c r="BE104" s="8">
        <f t="shared" ref="BE104:BE132" si="130">LARGE($BH104:$BP104,4)</f>
        <v>0</v>
      </c>
      <c r="BF104" s="8">
        <f t="shared" si="109"/>
        <v>0</v>
      </c>
      <c r="BG104" s="8"/>
      <c r="BH104" s="8">
        <f t="shared" si="110"/>
        <v>0</v>
      </c>
      <c r="BI104" s="8">
        <f t="shared" si="111"/>
        <v>0</v>
      </c>
      <c r="BJ104" s="8">
        <f t="shared" si="112"/>
        <v>0</v>
      </c>
      <c r="BK104" s="8">
        <f t="shared" si="113"/>
        <v>0</v>
      </c>
      <c r="BL104" s="8">
        <f t="shared" si="114"/>
        <v>0</v>
      </c>
      <c r="BM104" s="8">
        <f t="shared" si="115"/>
        <v>0</v>
      </c>
      <c r="BN104" s="8">
        <f t="shared" si="116"/>
        <v>0</v>
      </c>
      <c r="BO104" s="8">
        <f t="shared" si="117"/>
        <v>0</v>
      </c>
      <c r="BP104" s="8">
        <f t="shared" si="118"/>
        <v>0</v>
      </c>
      <c r="BQ104" s="8"/>
      <c r="BR104" s="8" t="e">
        <f t="shared" si="82"/>
        <v>#NUM!</v>
      </c>
      <c r="BS104" s="8" t="e">
        <f t="shared" si="83"/>
        <v>#NUM!</v>
      </c>
      <c r="BT104" s="8" t="e">
        <f t="shared" si="84"/>
        <v>#NUM!</v>
      </c>
      <c r="BU104" s="8" t="e">
        <f t="shared" si="85"/>
        <v>#NUM!</v>
      </c>
      <c r="BV104" s="8" t="e">
        <f t="shared" si="86"/>
        <v>#NUM!</v>
      </c>
      <c r="BW104" s="8"/>
      <c r="BX104" s="1" t="str">
        <f t="shared" si="119"/>
        <v/>
      </c>
      <c r="BY104" s="1" t="str">
        <f t="shared" si="120"/>
        <v/>
      </c>
      <c r="BZ104" s="1" t="str">
        <f t="shared" si="121"/>
        <v/>
      </c>
      <c r="CA104" s="1" t="str">
        <f t="shared" si="122"/>
        <v/>
      </c>
      <c r="CB104" s="1" t="str">
        <f t="shared" si="123"/>
        <v/>
      </c>
      <c r="CC104" s="1" t="str">
        <f t="shared" si="124"/>
        <v/>
      </c>
      <c r="CD104" s="1" t="str">
        <f t="shared" si="125"/>
        <v/>
      </c>
      <c r="CE104" s="1" t="str">
        <f t="shared" si="126"/>
        <v/>
      </c>
      <c r="CF104" s="1" t="str">
        <f t="shared" si="127"/>
        <v/>
      </c>
      <c r="CH104" t="e">
        <f>VLOOKUP(A104,#REF!,41,FALSE)</f>
        <v>#REF!</v>
      </c>
      <c r="CI104" t="e">
        <f>VLOOKUP(A104,#REF!,42,FALSE)</f>
        <v>#REF!</v>
      </c>
      <c r="CJ104" t="e">
        <f>VLOOKUP(A104,#REF!,43,FALSE)</f>
        <v>#REF!</v>
      </c>
      <c r="CK104" t="e">
        <f>VLOOKUP(A104,#REF!,44,FALSE)</f>
        <v>#REF!</v>
      </c>
      <c r="CL104" t="e">
        <f>VLOOKUP(A104,#REF!,45,FALSE)</f>
        <v>#REF!</v>
      </c>
      <c r="CM104" s="105" t="e">
        <f>VLOOKUP(A104,#REF!,46,FALSE)</f>
        <v>#REF!</v>
      </c>
      <c r="CN104" s="105" t="e">
        <f>VLOOKUP(A104,#REF!,47,FALSE)</f>
        <v>#REF!</v>
      </c>
      <c r="CO104" s="105" t="e">
        <f>VLOOKUP(A104,#REF!,48,FALSE)</f>
        <v>#REF!</v>
      </c>
      <c r="CP104" s="105" t="e">
        <f>VLOOKUP(A104,#REF!,49,FALSE)</f>
        <v>#REF!</v>
      </c>
      <c r="CQ104" s="105" t="e">
        <f>VLOOKUP(A104,#REF!,50,FALSE)</f>
        <v>#REF!</v>
      </c>
      <c r="CS104" t="e">
        <f>+AO104-CH104</f>
        <v>#REF!</v>
      </c>
      <c r="CT104" s="106" t="e">
        <f t="shared" ref="CT104:DB104" si="131">+AR104-CI104</f>
        <v>#REF!</v>
      </c>
      <c r="CU104" s="106" t="e">
        <f t="shared" si="131"/>
        <v>#REF!</v>
      </c>
      <c r="CV104" s="106" t="e">
        <f t="shared" si="131"/>
        <v>#REF!</v>
      </c>
      <c r="CW104" s="106" t="e">
        <f t="shared" si="131"/>
        <v>#REF!</v>
      </c>
      <c r="CX104" s="106" t="e">
        <f t="shared" si="131"/>
        <v>#REF!</v>
      </c>
      <c r="CY104" s="106" t="e">
        <f t="shared" si="131"/>
        <v>#REF!</v>
      </c>
      <c r="CZ104" s="106" t="e">
        <f t="shared" si="131"/>
        <v>#REF!</v>
      </c>
      <c r="DA104" s="106" t="e">
        <f t="shared" si="131"/>
        <v>#REF!</v>
      </c>
      <c r="DB104" s="106" t="e">
        <f t="shared" si="131"/>
        <v>#REF!</v>
      </c>
      <c r="DC104" s="203">
        <f>VLOOKUP(A104,'[2]2019'!$A$1:$AV$65536,48,FALSE)</f>
        <v>0</v>
      </c>
      <c r="DD104" s="203">
        <f>VLOOKUP(A104,'[2]2019'!$A$1:$AV$65536,46,FALSE)</f>
        <v>0</v>
      </c>
      <c r="DE104" s="203">
        <f>VLOOKUP(A104,'[2]2019'!$A$1:$AZ$65536,52,FALSE)</f>
        <v>0</v>
      </c>
      <c r="DF104" s="107">
        <f>+AX104-DC104</f>
        <v>0</v>
      </c>
      <c r="DG104" s="107">
        <f t="shared" si="94"/>
        <v>0</v>
      </c>
      <c r="DH104" s="107">
        <f>+AZ104-DE104</f>
        <v>0</v>
      </c>
      <c r="DL104" s="206"/>
      <c r="DM104" s="206"/>
      <c r="DN104" s="206"/>
    </row>
    <row r="105" spans="1:118" ht="18" customHeight="1" x14ac:dyDescent="0.2">
      <c r="A105" s="78" t="str">
        <f t="shared" si="105"/>
        <v>Larry Schrout</v>
      </c>
      <c r="B105" s="93" t="s">
        <v>884</v>
      </c>
      <c r="C105" s="62" t="s">
        <v>284</v>
      </c>
      <c r="D105" s="8"/>
      <c r="E105" s="8"/>
      <c r="F105" s="8" t="str">
        <f>IF(E105&lt;&gt; "",LOOKUP(E105,GPPoints!$A$2:$A$27,GPPoints!$B$2:$B$27),"")</f>
        <v/>
      </c>
      <c r="G105" s="114"/>
      <c r="H105" s="8"/>
      <c r="I105" s="8"/>
      <c r="J105" s="8" t="str">
        <f>IF(I105&lt;&gt; "",LOOKUP(I105,GPPoints!$A$2:$A$27,GPPoints!$B$2:$B$27),"")</f>
        <v/>
      </c>
      <c r="K105" s="114"/>
      <c r="L105" s="8"/>
      <c r="M105" s="8"/>
      <c r="N105" s="8" t="str">
        <f>IF(M105&lt;&gt; "",LOOKUP(M105,GPPoints!$A$2:$A$27,GPPoints!$B$2:$B$27),"")</f>
        <v/>
      </c>
      <c r="O105" s="114"/>
      <c r="P105" s="8"/>
      <c r="Q105" s="8"/>
      <c r="R105" s="8" t="str">
        <f>IF(Q105&lt;&gt; "",LOOKUP(Q105,GPPoints!$A$2:$A$27,GPPoints!$B$2:$B$27),"")</f>
        <v/>
      </c>
      <c r="S105" s="114"/>
      <c r="T105" s="8"/>
      <c r="U105" s="8"/>
      <c r="V105" s="8" t="str">
        <f>IF(U105&lt;&gt; "",LOOKUP(U105,GPPoints!$A$2:$A$27,GPPoints!$B$2:$B$27),"")</f>
        <v/>
      </c>
      <c r="W105" s="114"/>
      <c r="X105" s="8"/>
      <c r="Y105" s="8"/>
      <c r="Z105" s="8" t="str">
        <f>IF(Y105&lt;&gt; "",LOOKUP(Y105,GPPoints!$A$2:$A$27,GPPoints!$B$2:$B$27),"")</f>
        <v/>
      </c>
      <c r="AA105" s="114"/>
      <c r="AB105" s="8"/>
      <c r="AC105" s="8"/>
      <c r="AD105" s="8" t="str">
        <f>IF(AC105&lt;&gt; "",LOOKUP(AC105,GPPoints!$A$2:$A$27,GPPoints!$B$2:$B$27),"")</f>
        <v/>
      </c>
      <c r="AE105" s="114"/>
      <c r="AF105" s="8"/>
      <c r="AG105" s="8"/>
      <c r="AH105" s="8" t="str">
        <f>IF(AG105&lt;&gt; "",LOOKUP(AG105,GPPoints!$A$2:$A$27,GPPoints!$B$2:$B$27),"")</f>
        <v/>
      </c>
      <c r="AI105" s="114"/>
      <c r="AJ105" s="8"/>
      <c r="AK105" s="8"/>
      <c r="AL105" s="8" t="str">
        <f>IF(AK105&lt;&gt; "",LOOKUP(AK105,GPPoints!$A$2:$A$27,GPPoints!$B$2:$B$27),"")</f>
        <v/>
      </c>
      <c r="AM105" s="114"/>
      <c r="AO105" s="5">
        <f>+G105+K105+O105+S105+W105+AA105+AE105+AI105+AM105</f>
        <v>0</v>
      </c>
      <c r="AP105" s="5">
        <v>0</v>
      </c>
      <c r="AQ105" s="5">
        <v>0</v>
      </c>
      <c r="AR105" s="5">
        <f t="shared" si="106"/>
        <v>0</v>
      </c>
      <c r="AS105" s="5">
        <f t="shared" si="73"/>
        <v>0</v>
      </c>
      <c r="AT105" s="5">
        <f t="shared" si="74"/>
        <v>0</v>
      </c>
      <c r="AU105" s="5">
        <f t="shared" si="107"/>
        <v>0</v>
      </c>
      <c r="AV105" s="47">
        <f t="shared" ref="AV105:AV132" si="132">IF(AR105&gt;0,AU105/AR105,0)</f>
        <v>0</v>
      </c>
      <c r="AW105" s="47">
        <f t="shared" ref="AW105:AW131" si="133">IF($AR105&gt;2,$AU105/$AR105,0)</f>
        <v>0</v>
      </c>
      <c r="AX105" s="47">
        <f t="shared" si="108"/>
        <v>0</v>
      </c>
      <c r="AY105" s="8">
        <f t="shared" si="76"/>
        <v>0</v>
      </c>
      <c r="AZ105" s="67">
        <f t="shared" ref="AZ105:AZ132" si="134">IF(AR105&gt;4,SUM(E105,I105,M105,Q105,U105,Y105,AC105,AG105,AK105)/AR105,0)</f>
        <v>0</v>
      </c>
      <c r="BA105" s="67"/>
      <c r="BB105" s="8">
        <f t="shared" si="128"/>
        <v>0</v>
      </c>
      <c r="BC105" s="8">
        <f t="shared" ref="BC105:BC132" si="135">LARGE($BH105:$BP105,2)</f>
        <v>0</v>
      </c>
      <c r="BD105" s="8">
        <f>LARGE($BH105:$BP105,3)</f>
        <v>0</v>
      </c>
      <c r="BE105" s="8">
        <f t="shared" si="130"/>
        <v>0</v>
      </c>
      <c r="BF105" s="8">
        <f t="shared" si="109"/>
        <v>0</v>
      </c>
      <c r="BG105" s="8"/>
      <c r="BH105" s="8">
        <f t="shared" si="110"/>
        <v>0</v>
      </c>
      <c r="BI105" s="8">
        <f t="shared" si="111"/>
        <v>0</v>
      </c>
      <c r="BJ105" s="8">
        <f t="shared" si="112"/>
        <v>0</v>
      </c>
      <c r="BK105" s="8">
        <f t="shared" si="113"/>
        <v>0</v>
      </c>
      <c r="BL105" s="8">
        <f t="shared" si="114"/>
        <v>0</v>
      </c>
      <c r="BM105" s="8">
        <f t="shared" si="115"/>
        <v>0</v>
      </c>
      <c r="BN105" s="8">
        <f t="shared" si="116"/>
        <v>0</v>
      </c>
      <c r="BO105" s="8">
        <f t="shared" si="117"/>
        <v>0</v>
      </c>
      <c r="BP105" s="8">
        <f t="shared" si="118"/>
        <v>0</v>
      </c>
      <c r="BQ105" s="8"/>
      <c r="BR105" s="8" t="e">
        <f t="shared" si="82"/>
        <v>#NUM!</v>
      </c>
      <c r="BS105" s="8" t="e">
        <f t="shared" si="83"/>
        <v>#NUM!</v>
      </c>
      <c r="BT105" s="8" t="e">
        <f t="shared" si="84"/>
        <v>#NUM!</v>
      </c>
      <c r="BU105" s="8" t="e">
        <f t="shared" si="85"/>
        <v>#NUM!</v>
      </c>
      <c r="BV105" s="8" t="e">
        <f t="shared" si="86"/>
        <v>#NUM!</v>
      </c>
      <c r="BW105" s="8"/>
      <c r="BX105" s="1" t="str">
        <f t="shared" si="119"/>
        <v/>
      </c>
      <c r="BY105" s="1" t="str">
        <f t="shared" si="120"/>
        <v/>
      </c>
      <c r="BZ105" s="1" t="str">
        <f t="shared" si="121"/>
        <v/>
      </c>
      <c r="CA105" s="1" t="str">
        <f t="shared" si="122"/>
        <v/>
      </c>
      <c r="CB105" s="1" t="str">
        <f t="shared" si="123"/>
        <v/>
      </c>
      <c r="CC105" s="1" t="str">
        <f t="shared" si="124"/>
        <v/>
      </c>
      <c r="CD105" s="1" t="str">
        <f t="shared" si="125"/>
        <v/>
      </c>
      <c r="CE105" s="1" t="str">
        <f t="shared" si="126"/>
        <v/>
      </c>
      <c r="CF105" s="1" t="str">
        <f t="shared" si="127"/>
        <v/>
      </c>
      <c r="DC105" s="203"/>
      <c r="DD105" s="203">
        <f>VLOOKUP(A105,'[2]2019'!$A$1:$AV$65536,46,FALSE)</f>
        <v>0</v>
      </c>
      <c r="DE105" s="203">
        <f>VLOOKUP(A105,'[2]2019'!$A$1:$AZ$65536,52,FALSE)</f>
        <v>0</v>
      </c>
      <c r="DF105" s="107">
        <f t="shared" si="93"/>
        <v>0</v>
      </c>
      <c r="DG105" s="107">
        <f t="shared" si="94"/>
        <v>0</v>
      </c>
      <c r="DH105" s="107">
        <f t="shared" si="95"/>
        <v>0</v>
      </c>
    </row>
    <row r="106" spans="1:118" ht="18" customHeight="1" x14ac:dyDescent="0.2">
      <c r="A106" s="78" t="str">
        <f t="shared" si="105"/>
        <v>Dave Shard</v>
      </c>
      <c r="B106" s="93" t="s">
        <v>803</v>
      </c>
      <c r="C106" s="94" t="s">
        <v>8</v>
      </c>
      <c r="D106" s="8"/>
      <c r="E106" s="8"/>
      <c r="F106" s="8" t="str">
        <f>IF(E106&lt;&gt; "",LOOKUP(E106,GPPoints!$A$2:$A$27,GPPoints!$B$2:$B$27),"")</f>
        <v/>
      </c>
      <c r="G106" s="114"/>
      <c r="H106" s="8"/>
      <c r="I106" s="8"/>
      <c r="J106" s="8" t="str">
        <f>IF(I106&lt;&gt; "",LOOKUP(I106,GPPoints!$A$2:$A$27,GPPoints!$B$2:$B$27),"")</f>
        <v/>
      </c>
      <c r="K106" s="114"/>
      <c r="L106" s="8"/>
      <c r="M106" s="8"/>
      <c r="N106" s="8" t="str">
        <f>IF(M106&lt;&gt; "",LOOKUP(M106,GPPoints!$A$2:$A$27,GPPoints!$B$2:$B$27),"")</f>
        <v/>
      </c>
      <c r="O106" s="114"/>
      <c r="P106" s="8"/>
      <c r="Q106" s="8"/>
      <c r="R106" s="8" t="str">
        <f>IF(Q106&lt;&gt; "",LOOKUP(Q106,GPPoints!$A$2:$A$27,GPPoints!$B$2:$B$27),"")</f>
        <v/>
      </c>
      <c r="S106" s="114"/>
      <c r="T106" s="8"/>
      <c r="U106" s="8"/>
      <c r="V106" s="8" t="str">
        <f>IF(U106&lt;&gt; "",LOOKUP(U106,GPPoints!$A$2:$A$27,GPPoints!$B$2:$B$27),"")</f>
        <v/>
      </c>
      <c r="W106" s="114"/>
      <c r="X106" s="8"/>
      <c r="Y106" s="8"/>
      <c r="Z106" s="8" t="str">
        <f>IF(Y106&lt;&gt; "",LOOKUP(Y106,GPPoints!$A$2:$A$27,GPPoints!$B$2:$B$27),"")</f>
        <v/>
      </c>
      <c r="AA106" s="114"/>
      <c r="AB106" s="8"/>
      <c r="AC106" s="8"/>
      <c r="AD106" s="8" t="str">
        <f>IF(AC106&lt;&gt; "",LOOKUP(AC106,GPPoints!$A$2:$A$27,GPPoints!$B$2:$B$27),"")</f>
        <v/>
      </c>
      <c r="AE106" s="114"/>
      <c r="AF106" s="8"/>
      <c r="AG106" s="8"/>
      <c r="AH106" s="8" t="str">
        <f>IF(AG106&lt;&gt; "",LOOKUP(AG106,GPPoints!$A$2:$A$27,GPPoints!$B$2:$B$27),"")</f>
        <v/>
      </c>
      <c r="AI106" s="114"/>
      <c r="AJ106" s="8"/>
      <c r="AK106" s="8"/>
      <c r="AL106" s="8" t="str">
        <f>IF(AK106&lt;&gt; "",LOOKUP(AK106,GPPoints!$A$2:$A$27,GPPoints!$B$2:$B$27),"")</f>
        <v/>
      </c>
      <c r="AM106" s="114"/>
      <c r="AO106" s="5">
        <f>+G106+K106+O106+S106+W106+AA106+AE106+AI106+AM106</f>
        <v>0</v>
      </c>
      <c r="AP106" s="5">
        <v>0</v>
      </c>
      <c r="AQ106" s="5">
        <v>0</v>
      </c>
      <c r="AR106" s="5">
        <f>COUNT(D106,H106,L106,P106,T106,X106,AB106,AF106,AJ106)</f>
        <v>0</v>
      </c>
      <c r="AS106" s="5">
        <f t="shared" si="73"/>
        <v>0</v>
      </c>
      <c r="AT106" s="5">
        <f t="shared" si="74"/>
        <v>0</v>
      </c>
      <c r="AU106" s="5">
        <f>SUM(D106,H106,L106,P106,T106,X106,AB106,AF106,AJ106)</f>
        <v>0</v>
      </c>
      <c r="AV106" s="47">
        <f>IF(AR106&gt;0,AU106/AR106,0)</f>
        <v>0</v>
      </c>
      <c r="AW106" s="47">
        <f t="shared" si="133"/>
        <v>0</v>
      </c>
      <c r="AX106" s="47">
        <f>IF($AR106&gt;4,$AU106/$AR106,0)</f>
        <v>0</v>
      </c>
      <c r="AY106" s="8">
        <f t="shared" si="76"/>
        <v>0</v>
      </c>
      <c r="AZ106" s="67">
        <f>IF(AR106&gt;4,SUM(E106,I106,M106,Q106,U106,Y106,AC106,AG106,AK106)/AR106,0)</f>
        <v>0</v>
      </c>
      <c r="BA106" s="67"/>
      <c r="BB106" s="8">
        <f>LARGE($BH106:$BP106,1)</f>
        <v>0</v>
      </c>
      <c r="BC106" s="8">
        <f>LARGE($BH106:$BP106,2)</f>
        <v>0</v>
      </c>
      <c r="BD106" s="8">
        <f t="shared" si="129"/>
        <v>0</v>
      </c>
      <c r="BE106" s="8">
        <f t="shared" si="130"/>
        <v>0</v>
      </c>
      <c r="BF106" s="8">
        <f>LARGE($BH106:$BP106,5)</f>
        <v>0</v>
      </c>
      <c r="BG106" s="8"/>
      <c r="BH106" s="8">
        <f>D106</f>
        <v>0</v>
      </c>
      <c r="BI106" s="8">
        <f>H106</f>
        <v>0</v>
      </c>
      <c r="BJ106" s="8">
        <f>L106</f>
        <v>0</v>
      </c>
      <c r="BK106" s="8">
        <f>P106</f>
        <v>0</v>
      </c>
      <c r="BL106" s="8">
        <f>T106</f>
        <v>0</v>
      </c>
      <c r="BM106" s="8">
        <f>X106</f>
        <v>0</v>
      </c>
      <c r="BN106" s="8">
        <f>AB106</f>
        <v>0</v>
      </c>
      <c r="BO106" s="8">
        <f>AF106</f>
        <v>0</v>
      </c>
      <c r="BP106" s="8">
        <f>AJ106</f>
        <v>0</v>
      </c>
      <c r="BQ106" s="8"/>
      <c r="BR106" s="8" t="e">
        <f t="shared" si="82"/>
        <v>#NUM!</v>
      </c>
      <c r="BS106" s="8" t="e">
        <f t="shared" si="83"/>
        <v>#NUM!</v>
      </c>
      <c r="BT106" s="8" t="e">
        <f t="shared" si="84"/>
        <v>#NUM!</v>
      </c>
      <c r="BU106" s="8" t="e">
        <f t="shared" si="85"/>
        <v>#NUM!</v>
      </c>
      <c r="BV106" s="8" t="e">
        <f t="shared" si="86"/>
        <v>#NUM!</v>
      </c>
      <c r="BW106" s="8"/>
      <c r="BX106" s="1" t="str">
        <f>F106</f>
        <v/>
      </c>
      <c r="BY106" s="1" t="str">
        <f>J106</f>
        <v/>
      </c>
      <c r="BZ106" s="1" t="str">
        <f>N106</f>
        <v/>
      </c>
      <c r="CA106" s="1" t="str">
        <f>R106</f>
        <v/>
      </c>
      <c r="CB106" s="1" t="str">
        <f>V106</f>
        <v/>
      </c>
      <c r="CC106" s="1" t="str">
        <f>Z106</f>
        <v/>
      </c>
      <c r="CD106" s="1" t="str">
        <f>AD106</f>
        <v/>
      </c>
      <c r="CE106" s="1" t="str">
        <f>AH106</f>
        <v/>
      </c>
      <c r="CF106" s="1" t="str">
        <f>AL106</f>
        <v/>
      </c>
      <c r="DC106" s="203">
        <f>VLOOKUP(A106,'[2]2019'!$A$1:$AV$65536,48,FALSE)</f>
        <v>28</v>
      </c>
      <c r="DD106" s="203">
        <f>VLOOKUP(A106,'[2]2019'!$A$1:$AV$65536,46,FALSE)</f>
        <v>0</v>
      </c>
      <c r="DE106" s="203">
        <f>VLOOKUP(A106,'[2]2019'!$A$1:$AZ$65536,52,FALSE)</f>
        <v>0</v>
      </c>
    </row>
    <row r="107" spans="1:118" ht="18" customHeight="1" x14ac:dyDescent="0.2">
      <c r="A107" s="78" t="str">
        <f t="shared" si="105"/>
        <v>Dan Sherange</v>
      </c>
      <c r="B107" s="93" t="s">
        <v>724</v>
      </c>
      <c r="C107" s="94" t="s">
        <v>276</v>
      </c>
      <c r="D107" s="8"/>
      <c r="E107" s="8"/>
      <c r="F107" s="8" t="str">
        <f>IF(E107&lt;&gt; "",LOOKUP(E107,GPPoints!$A$2:$A$27,GPPoints!$B$2:$B$27),"")</f>
        <v/>
      </c>
      <c r="G107" s="114"/>
      <c r="H107" s="8"/>
      <c r="I107" s="8"/>
      <c r="J107" s="8" t="str">
        <f>IF(I107&lt;&gt; "",LOOKUP(I107,GPPoints!$A$2:$A$27,GPPoints!$B$2:$B$27),"")</f>
        <v/>
      </c>
      <c r="K107" s="114"/>
      <c r="L107" s="8"/>
      <c r="M107" s="8"/>
      <c r="N107" s="8" t="str">
        <f>IF(M107&lt;&gt; "",LOOKUP(M107,GPPoints!$A$2:$A$27,GPPoints!$B$2:$B$27),"")</f>
        <v/>
      </c>
      <c r="O107" s="114"/>
      <c r="P107" s="8"/>
      <c r="Q107" s="8"/>
      <c r="R107" s="8" t="str">
        <f>IF(Q107&lt;&gt; "",LOOKUP(Q107,GPPoints!$A$2:$A$27,GPPoints!$B$2:$B$27),"")</f>
        <v/>
      </c>
      <c r="S107" s="114"/>
      <c r="T107" s="8"/>
      <c r="U107" s="8"/>
      <c r="V107" s="8" t="str">
        <f>IF(U107&lt;&gt; "",LOOKUP(U107,GPPoints!$A$2:$A$27,GPPoints!$B$2:$B$27),"")</f>
        <v/>
      </c>
      <c r="W107" s="114"/>
      <c r="X107" s="8"/>
      <c r="Y107" s="8"/>
      <c r="Z107" s="8" t="str">
        <f>IF(Y107&lt;&gt; "",LOOKUP(Y107,GPPoints!$A$2:$A$27,GPPoints!$B$2:$B$27),"")</f>
        <v/>
      </c>
      <c r="AA107" s="114"/>
      <c r="AB107" s="8"/>
      <c r="AC107" s="8"/>
      <c r="AD107" s="8" t="str">
        <f>IF(AC107&lt;&gt; "",LOOKUP(AC107,GPPoints!$A$2:$A$27,GPPoints!$B$2:$B$27),"")</f>
        <v/>
      </c>
      <c r="AE107" s="114"/>
      <c r="AF107" s="8"/>
      <c r="AG107" s="8"/>
      <c r="AH107" s="8" t="str">
        <f>IF(AG107&lt;&gt; "",LOOKUP(AG107,GPPoints!$A$2:$A$27,GPPoints!$B$2:$B$27),"")</f>
        <v/>
      </c>
      <c r="AI107" s="114"/>
      <c r="AJ107" s="8"/>
      <c r="AK107" s="8"/>
      <c r="AL107" s="8" t="str">
        <f>IF(AK107&lt;&gt; "",LOOKUP(AK107,GPPoints!$A$2:$A$27,GPPoints!$B$2:$B$27),"")</f>
        <v/>
      </c>
      <c r="AM107" s="114"/>
      <c r="AO107" s="5">
        <f t="shared" si="99"/>
        <v>0</v>
      </c>
      <c r="AP107" s="5">
        <v>0</v>
      </c>
      <c r="AQ107" s="5">
        <v>0</v>
      </c>
      <c r="AR107" s="5">
        <f t="shared" si="106"/>
        <v>0</v>
      </c>
      <c r="AS107" s="5">
        <f t="shared" si="73"/>
        <v>0</v>
      </c>
      <c r="AT107" s="5">
        <f t="shared" si="74"/>
        <v>0</v>
      </c>
      <c r="AU107" s="5">
        <f t="shared" si="107"/>
        <v>0</v>
      </c>
      <c r="AV107" s="47">
        <f t="shared" si="132"/>
        <v>0</v>
      </c>
      <c r="AW107" s="47">
        <f t="shared" si="133"/>
        <v>0</v>
      </c>
      <c r="AX107" s="47">
        <f t="shared" si="108"/>
        <v>0</v>
      </c>
      <c r="AY107" s="8">
        <f t="shared" si="76"/>
        <v>0</v>
      </c>
      <c r="AZ107" s="67">
        <f t="shared" si="134"/>
        <v>0</v>
      </c>
      <c r="BA107" s="67"/>
      <c r="BB107" s="8">
        <f>LARGE($BH107:$BP107,1)</f>
        <v>0</v>
      </c>
      <c r="BC107" s="8">
        <f>LARGE($BH107:$BP107,2)</f>
        <v>0</v>
      </c>
      <c r="BD107" s="8">
        <f>LARGE($BH107:$BP107,3)</f>
        <v>0</v>
      </c>
      <c r="BE107" s="8">
        <f>LARGE($BH107:$BP107,4)</f>
        <v>0</v>
      </c>
      <c r="BF107" s="8">
        <f t="shared" si="109"/>
        <v>0</v>
      </c>
      <c r="BG107" s="8"/>
      <c r="BH107" s="8">
        <f t="shared" si="110"/>
        <v>0</v>
      </c>
      <c r="BI107" s="8">
        <f t="shared" si="111"/>
        <v>0</v>
      </c>
      <c r="BJ107" s="8">
        <f t="shared" si="112"/>
        <v>0</v>
      </c>
      <c r="BK107" s="8">
        <f t="shared" si="113"/>
        <v>0</v>
      </c>
      <c r="BL107" s="8">
        <f t="shared" si="114"/>
        <v>0</v>
      </c>
      <c r="BM107" s="8">
        <f t="shared" si="115"/>
        <v>0</v>
      </c>
      <c r="BN107" s="8">
        <f t="shared" si="116"/>
        <v>0</v>
      </c>
      <c r="BO107" s="8">
        <f t="shared" si="117"/>
        <v>0</v>
      </c>
      <c r="BP107" s="8">
        <f t="shared" si="118"/>
        <v>0</v>
      </c>
      <c r="BQ107" s="8"/>
      <c r="BR107" s="8" t="e">
        <f t="shared" si="82"/>
        <v>#NUM!</v>
      </c>
      <c r="BS107" s="8" t="e">
        <f t="shared" si="83"/>
        <v>#NUM!</v>
      </c>
      <c r="BT107" s="8" t="e">
        <f t="shared" si="84"/>
        <v>#NUM!</v>
      </c>
      <c r="BU107" s="8" t="e">
        <f t="shared" si="85"/>
        <v>#NUM!</v>
      </c>
      <c r="BV107" s="8" t="e">
        <f t="shared" si="86"/>
        <v>#NUM!</v>
      </c>
      <c r="BW107" s="8"/>
      <c r="BX107" s="1" t="str">
        <f t="shared" si="119"/>
        <v/>
      </c>
      <c r="BY107" s="1" t="str">
        <f t="shared" si="120"/>
        <v/>
      </c>
      <c r="BZ107" s="1" t="str">
        <f t="shared" si="121"/>
        <v/>
      </c>
      <c r="CA107" s="1" t="str">
        <f t="shared" si="122"/>
        <v/>
      </c>
      <c r="CB107" s="1" t="str">
        <f>V107</f>
        <v/>
      </c>
      <c r="CC107" s="1" t="str">
        <f t="shared" si="124"/>
        <v/>
      </c>
      <c r="CD107" s="1" t="str">
        <f t="shared" si="125"/>
        <v/>
      </c>
      <c r="CE107" s="1" t="str">
        <f t="shared" si="126"/>
        <v/>
      </c>
      <c r="CF107" s="1" t="str">
        <f t="shared" si="127"/>
        <v/>
      </c>
      <c r="DC107" s="203">
        <f>VLOOKUP(A107,'[2]2019'!$A$1:$AV$65536,48,FALSE)</f>
        <v>0</v>
      </c>
      <c r="DD107" s="203">
        <f>VLOOKUP(A107,'[2]2019'!$A$1:$AV$65536,46,FALSE)</f>
        <v>0</v>
      </c>
      <c r="DE107" s="203">
        <f>VLOOKUP(A107,'[2]2019'!$A$1:$AZ$65536,52,FALSE)</f>
        <v>0</v>
      </c>
      <c r="DF107" s="107">
        <f t="shared" ref="DF107:DH109" si="136">+AX107-DC107</f>
        <v>0</v>
      </c>
      <c r="DG107" s="107">
        <f>+AY107-DD107</f>
        <v>0</v>
      </c>
      <c r="DH107" s="107">
        <f t="shared" si="136"/>
        <v>0</v>
      </c>
    </row>
    <row r="108" spans="1:118" ht="18" customHeight="1" x14ac:dyDescent="0.2">
      <c r="A108" s="78" t="str">
        <f t="shared" si="105"/>
        <v>Dan Shlerange</v>
      </c>
      <c r="B108" s="93" t="s">
        <v>905</v>
      </c>
      <c r="C108" s="94" t="s">
        <v>276</v>
      </c>
      <c r="D108" s="8"/>
      <c r="E108" s="8"/>
      <c r="F108" s="8" t="str">
        <f>IF(E108&lt;&gt; "",LOOKUP(E108,GPPoints!$A$2:$A$27,GPPoints!$B$2:$B$27),"")</f>
        <v/>
      </c>
      <c r="G108" s="114"/>
      <c r="H108" s="8"/>
      <c r="I108" s="8"/>
      <c r="J108" s="8" t="str">
        <f>IF(I108&lt;&gt; "",LOOKUP(I108,GPPoints!$A$2:$A$27,GPPoints!$B$2:$B$27),"")</f>
        <v/>
      </c>
      <c r="K108" s="114"/>
      <c r="L108" s="8"/>
      <c r="M108" s="8"/>
      <c r="N108" s="8" t="str">
        <f>IF(M108&lt;&gt; "",LOOKUP(M108,GPPoints!$A$2:$A$27,GPPoints!$B$2:$B$27),"")</f>
        <v/>
      </c>
      <c r="O108" s="114"/>
      <c r="P108" s="8"/>
      <c r="Q108" s="8"/>
      <c r="R108" s="8" t="str">
        <f>IF(Q108&lt;&gt; "",LOOKUP(Q108,GPPoints!$A$2:$A$27,GPPoints!$B$2:$B$27),"")</f>
        <v/>
      </c>
      <c r="S108" s="114"/>
      <c r="T108" s="8"/>
      <c r="U108" s="8"/>
      <c r="V108" s="8" t="str">
        <f>IF(U108&lt;&gt; "",LOOKUP(U108,GPPoints!$A$2:$A$27,GPPoints!$B$2:$B$27),"")</f>
        <v/>
      </c>
      <c r="W108" s="114"/>
      <c r="X108" s="8"/>
      <c r="Y108" s="8"/>
      <c r="Z108" s="8" t="str">
        <f>IF(Y108&lt;&gt; "",LOOKUP(Y108,GPPoints!$A$2:$A$27,GPPoints!$B$2:$B$27),"")</f>
        <v/>
      </c>
      <c r="AA108" s="114"/>
      <c r="AB108" s="8"/>
      <c r="AC108" s="8"/>
      <c r="AD108" s="8" t="str">
        <f>IF(AC108&lt;&gt; "",LOOKUP(AC108,GPPoints!$A$2:$A$27,GPPoints!$B$2:$B$27),"")</f>
        <v/>
      </c>
      <c r="AE108" s="114"/>
      <c r="AF108" s="8"/>
      <c r="AG108" s="8"/>
      <c r="AH108" s="8" t="str">
        <f>IF(AG108&lt;&gt; "",LOOKUP(AG108,GPPoints!$A$2:$A$27,GPPoints!$B$2:$B$27),"")</f>
        <v/>
      </c>
      <c r="AI108" s="114"/>
      <c r="AJ108" s="8"/>
      <c r="AK108" s="8"/>
      <c r="AL108" s="8" t="str">
        <f>IF(AK108&lt;&gt; "",LOOKUP(AK108,GPPoints!$A$2:$A$27,GPPoints!$B$2:$B$27),"")</f>
        <v/>
      </c>
      <c r="AM108" s="114"/>
      <c r="AO108" s="5">
        <f t="shared" si="99"/>
        <v>0</v>
      </c>
      <c r="AP108" s="5">
        <v>0</v>
      </c>
      <c r="AQ108" s="5">
        <v>0</v>
      </c>
      <c r="AR108" s="5">
        <f t="shared" si="106"/>
        <v>0</v>
      </c>
      <c r="AS108" s="5">
        <f t="shared" si="73"/>
        <v>0</v>
      </c>
      <c r="AT108" s="5">
        <f t="shared" si="74"/>
        <v>0</v>
      </c>
      <c r="AU108" s="5">
        <f t="shared" si="107"/>
        <v>0</v>
      </c>
      <c r="AV108" s="47">
        <f t="shared" si="132"/>
        <v>0</v>
      </c>
      <c r="AW108" s="47">
        <f t="shared" si="133"/>
        <v>0</v>
      </c>
      <c r="AX108" s="47">
        <f t="shared" si="108"/>
        <v>0</v>
      </c>
      <c r="AY108" s="8">
        <f t="shared" si="76"/>
        <v>0</v>
      </c>
      <c r="AZ108" s="67">
        <f t="shared" si="134"/>
        <v>0</v>
      </c>
      <c r="BA108" s="67"/>
      <c r="BB108" s="8">
        <f>LARGE($BH108:$BP108,1)</f>
        <v>0</v>
      </c>
      <c r="BC108" s="8">
        <f>LARGE($BH108:$BP108,2)</f>
        <v>0</v>
      </c>
      <c r="BD108" s="8">
        <f>LARGE($BH108:$BP108,3)</f>
        <v>0</v>
      </c>
      <c r="BE108" s="8">
        <f>LARGE($BH108:$BP108,4)</f>
        <v>0</v>
      </c>
      <c r="BF108" s="8">
        <f>LARGE($BH108:$BP108,5)</f>
        <v>0</v>
      </c>
      <c r="BG108" s="8"/>
      <c r="BH108" s="8">
        <f t="shared" si="110"/>
        <v>0</v>
      </c>
      <c r="BI108" s="8">
        <f t="shared" si="111"/>
        <v>0</v>
      </c>
      <c r="BJ108" s="8">
        <f t="shared" si="112"/>
        <v>0</v>
      </c>
      <c r="BK108" s="8">
        <f t="shared" si="113"/>
        <v>0</v>
      </c>
      <c r="BL108" s="8">
        <f t="shared" si="114"/>
        <v>0</v>
      </c>
      <c r="BM108" s="8">
        <f t="shared" si="115"/>
        <v>0</v>
      </c>
      <c r="BN108" s="8">
        <f t="shared" si="116"/>
        <v>0</v>
      </c>
      <c r="BO108" s="8">
        <f t="shared" si="117"/>
        <v>0</v>
      </c>
      <c r="BP108" s="8">
        <f t="shared" si="118"/>
        <v>0</v>
      </c>
      <c r="BQ108" s="8"/>
      <c r="BR108" s="8" t="e">
        <f t="shared" si="82"/>
        <v>#NUM!</v>
      </c>
      <c r="BS108" s="8" t="e">
        <f t="shared" si="83"/>
        <v>#NUM!</v>
      </c>
      <c r="BT108" s="8" t="e">
        <f t="shared" si="84"/>
        <v>#NUM!</v>
      </c>
      <c r="BU108" s="8" t="e">
        <f t="shared" si="85"/>
        <v>#NUM!</v>
      </c>
      <c r="BV108" s="8" t="e">
        <f t="shared" si="86"/>
        <v>#NUM!</v>
      </c>
      <c r="BW108" s="8"/>
      <c r="BX108" s="1" t="str">
        <f t="shared" si="119"/>
        <v/>
      </c>
      <c r="BY108" s="1" t="str">
        <f t="shared" si="120"/>
        <v/>
      </c>
      <c r="BZ108" s="1" t="str">
        <f>N108</f>
        <v/>
      </c>
      <c r="CA108" s="1" t="str">
        <f t="shared" si="122"/>
        <v/>
      </c>
      <c r="CB108" s="1" t="str">
        <f t="shared" si="123"/>
        <v/>
      </c>
      <c r="CC108" s="1" t="str">
        <f t="shared" si="124"/>
        <v/>
      </c>
      <c r="CD108" s="1" t="str">
        <f t="shared" si="125"/>
        <v/>
      </c>
      <c r="CE108" s="1" t="str">
        <f t="shared" si="126"/>
        <v/>
      </c>
      <c r="CF108" s="1" t="str">
        <f t="shared" si="127"/>
        <v/>
      </c>
      <c r="DC108" s="203" t="e">
        <f>VLOOKUP(A108,'[2]2019'!$A$1:$AV$65536,48,FALSE)</f>
        <v>#N/A</v>
      </c>
      <c r="DD108" s="203" t="e">
        <f>VLOOKUP(A108,'[2]2019'!$A$1:$AV$65536,46,FALSE)</f>
        <v>#N/A</v>
      </c>
      <c r="DE108" s="203" t="e">
        <f>VLOOKUP(A108,'[2]2019'!$A$1:$AZ$65536,52,FALSE)</f>
        <v>#N/A</v>
      </c>
      <c r="DF108" s="107" t="e">
        <f t="shared" si="136"/>
        <v>#N/A</v>
      </c>
      <c r="DG108" s="107" t="e">
        <f>+AY108-DD108</f>
        <v>#N/A</v>
      </c>
      <c r="DH108" s="107" t="e">
        <f t="shared" si="136"/>
        <v>#N/A</v>
      </c>
    </row>
    <row r="109" spans="1:118" ht="18" customHeight="1" x14ac:dyDescent="0.2">
      <c r="A109" s="78" t="str">
        <f t="shared" si="105"/>
        <v>Danzel Simmonds</v>
      </c>
      <c r="B109" s="93" t="s">
        <v>795</v>
      </c>
      <c r="C109" s="62" t="s">
        <v>796</v>
      </c>
      <c r="D109" s="8"/>
      <c r="E109" s="8"/>
      <c r="F109" s="8" t="str">
        <f>IF(E109&lt;&gt; "",LOOKUP(E109,GPPoints!$A$2:$A$27,GPPoints!$B$2:$B$27),"")</f>
        <v/>
      </c>
      <c r="G109" s="114"/>
      <c r="H109" s="8"/>
      <c r="I109" s="8"/>
      <c r="J109" s="8" t="str">
        <f>IF(I109&lt;&gt; "",LOOKUP(I109,GPPoints!$A$2:$A$27,GPPoints!$B$2:$B$27),"")</f>
        <v/>
      </c>
      <c r="K109" s="114"/>
      <c r="L109" s="8"/>
      <c r="M109" s="8"/>
      <c r="N109" s="8" t="str">
        <f>IF(M109&lt;&gt; "",LOOKUP(M109,GPPoints!$A$2:$A$27,GPPoints!$B$2:$B$27),"")</f>
        <v/>
      </c>
      <c r="O109" s="114"/>
      <c r="P109" s="8"/>
      <c r="Q109" s="8"/>
      <c r="R109" s="8" t="str">
        <f>IF(Q109&lt;&gt; "",LOOKUP(Q109,GPPoints!$A$2:$A$27,GPPoints!$B$2:$B$27),"")</f>
        <v/>
      </c>
      <c r="S109" s="114"/>
      <c r="T109" s="8"/>
      <c r="U109" s="8"/>
      <c r="V109" s="8" t="str">
        <f>IF(U109&lt;&gt; "",LOOKUP(U109,GPPoints!$A$2:$A$27,GPPoints!$B$2:$B$27),"")</f>
        <v/>
      </c>
      <c r="W109" s="114"/>
      <c r="X109" s="8"/>
      <c r="Y109" s="8"/>
      <c r="Z109" s="8" t="str">
        <f>IF(Y109&lt;&gt; "",LOOKUP(Y109,GPPoints!$A$2:$A$27,GPPoints!$B$2:$B$27),"")</f>
        <v/>
      </c>
      <c r="AA109" s="114"/>
      <c r="AB109" s="8"/>
      <c r="AC109" s="8"/>
      <c r="AD109" s="8" t="str">
        <f>IF(AC109&lt;&gt; "",LOOKUP(AC109,GPPoints!$A$2:$A$27,GPPoints!$B$2:$B$27),"")</f>
        <v/>
      </c>
      <c r="AE109" s="114"/>
      <c r="AF109" s="8"/>
      <c r="AG109" s="8"/>
      <c r="AH109" s="8" t="str">
        <f>IF(AG109&lt;&gt; "",LOOKUP(AG109,GPPoints!$A$2:$A$27,GPPoints!$B$2:$B$27),"")</f>
        <v/>
      </c>
      <c r="AI109" s="114"/>
      <c r="AJ109" s="8"/>
      <c r="AK109" s="8"/>
      <c r="AL109" s="8" t="str">
        <f>IF(AK109&lt;&gt; "",LOOKUP(AK109,GPPoints!$A$2:$A$27,GPPoints!$B$2:$B$27),"")</f>
        <v/>
      </c>
      <c r="AM109" s="114"/>
      <c r="AO109" s="5">
        <f t="shared" si="99"/>
        <v>0</v>
      </c>
      <c r="AP109" s="5">
        <v>0</v>
      </c>
      <c r="AQ109" s="5">
        <v>0</v>
      </c>
      <c r="AR109" s="5">
        <f t="shared" si="106"/>
        <v>0</v>
      </c>
      <c r="AS109" s="5">
        <f t="shared" ref="AS109:AS132" si="137">SUM(F109,J109,N109,R109,V109,Z109,AD109,AH109,AL109)</f>
        <v>0</v>
      </c>
      <c r="AT109" s="5">
        <f t="shared" ref="AT109:AT132" si="138">SUMIF($BR109:$BV109, "&gt;0",$BR109:$BV109)</f>
        <v>0</v>
      </c>
      <c r="AU109" s="5">
        <f t="shared" si="107"/>
        <v>0</v>
      </c>
      <c r="AV109" s="47">
        <f t="shared" si="132"/>
        <v>0</v>
      </c>
      <c r="AW109" s="47">
        <f t="shared" si="133"/>
        <v>0</v>
      </c>
      <c r="AX109" s="47">
        <f t="shared" si="108"/>
        <v>0</v>
      </c>
      <c r="AY109" s="8">
        <f t="shared" ref="AY109:AY132" si="139">SUMIF($BB109:$BF109, "&gt;0",$BB109:$BF109)</f>
        <v>0</v>
      </c>
      <c r="AZ109" s="67">
        <f t="shared" si="134"/>
        <v>0</v>
      </c>
      <c r="BA109" s="67"/>
      <c r="BB109" s="8">
        <f t="shared" si="128"/>
        <v>0</v>
      </c>
      <c r="BC109" s="8">
        <f t="shared" si="135"/>
        <v>0</v>
      </c>
      <c r="BD109" s="8">
        <f t="shared" si="129"/>
        <v>0</v>
      </c>
      <c r="BE109" s="8">
        <f t="shared" si="130"/>
        <v>0</v>
      </c>
      <c r="BF109" s="8">
        <f t="shared" si="109"/>
        <v>0</v>
      </c>
      <c r="BG109" s="8"/>
      <c r="BH109" s="8">
        <f t="shared" si="110"/>
        <v>0</v>
      </c>
      <c r="BI109" s="8">
        <f t="shared" si="111"/>
        <v>0</v>
      </c>
      <c r="BJ109" s="8">
        <f t="shared" si="112"/>
        <v>0</v>
      </c>
      <c r="BK109" s="8">
        <f t="shared" si="113"/>
        <v>0</v>
      </c>
      <c r="BL109" s="8">
        <f t="shared" si="114"/>
        <v>0</v>
      </c>
      <c r="BM109" s="8">
        <f t="shared" si="115"/>
        <v>0</v>
      </c>
      <c r="BN109" s="8">
        <f t="shared" si="116"/>
        <v>0</v>
      </c>
      <c r="BO109" s="8">
        <f t="shared" si="117"/>
        <v>0</v>
      </c>
      <c r="BP109" s="8">
        <f t="shared" si="118"/>
        <v>0</v>
      </c>
      <c r="BQ109" s="8"/>
      <c r="BR109" s="8" t="e">
        <f t="shared" ref="BR109:BR132" si="140">LARGE($BX109:$CF109,1)</f>
        <v>#NUM!</v>
      </c>
      <c r="BS109" s="8" t="e">
        <f t="shared" ref="BS109:BS132" si="141">LARGE($BX109:$CF109,2)</f>
        <v>#NUM!</v>
      </c>
      <c r="BT109" s="8" t="e">
        <f t="shared" ref="BT109:BT132" si="142">LARGE($BX109:$CF109,3)</f>
        <v>#NUM!</v>
      </c>
      <c r="BU109" s="8" t="e">
        <f t="shared" ref="BU109:BU132" si="143">LARGE($BX109:$CF109,4)</f>
        <v>#NUM!</v>
      </c>
      <c r="BV109" s="8" t="e">
        <f t="shared" ref="BV109:BV132" si="144">LARGE($BX109:$CF109,5)</f>
        <v>#NUM!</v>
      </c>
      <c r="BW109" s="8"/>
      <c r="BX109" s="1" t="str">
        <f t="shared" si="119"/>
        <v/>
      </c>
      <c r="BY109" s="1" t="str">
        <f t="shared" si="120"/>
        <v/>
      </c>
      <c r="BZ109" s="1" t="str">
        <f t="shared" si="121"/>
        <v/>
      </c>
      <c r="CA109" s="1" t="str">
        <f t="shared" si="122"/>
        <v/>
      </c>
      <c r="CB109" s="1" t="str">
        <f t="shared" si="123"/>
        <v/>
      </c>
      <c r="CC109" s="1" t="str">
        <f t="shared" si="124"/>
        <v/>
      </c>
      <c r="CD109" s="1" t="str">
        <f t="shared" si="125"/>
        <v/>
      </c>
      <c r="CE109" s="1" t="str">
        <f>AH109</f>
        <v/>
      </c>
      <c r="CF109" s="1" t="str">
        <f t="shared" si="127"/>
        <v/>
      </c>
      <c r="DC109" s="203">
        <f>VLOOKUP(A109,'[2]2019'!$A$1:$AV$65536,48,FALSE)</f>
        <v>0</v>
      </c>
      <c r="DD109" s="203">
        <f>VLOOKUP(A109,'[2]2019'!$A$1:$AV$65536,46,FALSE)</f>
        <v>0</v>
      </c>
      <c r="DE109" s="203">
        <f>VLOOKUP(A109,'[2]2019'!$A$1:$AZ$65536,52,FALSE)</f>
        <v>0</v>
      </c>
      <c r="DF109" s="107">
        <f t="shared" si="136"/>
        <v>0</v>
      </c>
      <c r="DG109" s="107">
        <f>+AY109-DD109</f>
        <v>0</v>
      </c>
      <c r="DH109" s="107">
        <f t="shared" si="136"/>
        <v>0</v>
      </c>
    </row>
    <row r="110" spans="1:118" ht="18" customHeight="1" x14ac:dyDescent="0.2">
      <c r="A110" s="78" t="str">
        <f t="shared" si="105"/>
        <v>John Slye</v>
      </c>
      <c r="B110" s="93" t="s">
        <v>520</v>
      </c>
      <c r="C110" s="94" t="s">
        <v>3</v>
      </c>
      <c r="D110" s="8">
        <v>26</v>
      </c>
      <c r="E110" s="8"/>
      <c r="F110" s="8" t="str">
        <f>IF(E110&lt;&gt; "",LOOKUP(E110,GPPoints!$A$2:$A$27,GPPoints!$B$2:$B$27),"")</f>
        <v/>
      </c>
      <c r="G110" s="114">
        <v>1</v>
      </c>
      <c r="H110" s="8">
        <v>33</v>
      </c>
      <c r="I110" s="8">
        <v>8</v>
      </c>
      <c r="J110" s="8">
        <f>IF(I110&lt;&gt; "",LOOKUP(I110,GPPoints!$A$2:$A$27,GPPoints!$B$2:$B$27),"")</f>
        <v>8</v>
      </c>
      <c r="K110" s="114">
        <v>1</v>
      </c>
      <c r="L110" s="8">
        <v>28</v>
      </c>
      <c r="M110" s="8"/>
      <c r="N110" s="8" t="str">
        <f>IF(M110&lt;&gt; "",LOOKUP(M110,GPPoints!$A$2:$A$27,GPPoints!$B$2:$B$27),"")</f>
        <v/>
      </c>
      <c r="O110" s="114"/>
      <c r="P110" s="8"/>
      <c r="Q110" s="8"/>
      <c r="R110" s="8" t="str">
        <f>IF(Q110&lt;&gt; "",LOOKUP(Q110,GPPoints!$A$2:$A$27,GPPoints!$B$2:$B$27),"")</f>
        <v/>
      </c>
      <c r="S110" s="114"/>
      <c r="T110" s="8"/>
      <c r="U110" s="8"/>
      <c r="V110" s="8" t="str">
        <f>IF(U110&lt;&gt; "",LOOKUP(U110,GPPoints!$A$2:$A$27,GPPoints!$B$2:$B$27),"")</f>
        <v/>
      </c>
      <c r="W110" s="114"/>
      <c r="X110" s="8"/>
      <c r="Y110" s="8"/>
      <c r="Z110" s="8" t="str">
        <f>IF(Y110&lt;&gt; "",LOOKUP(Y110,GPPoints!$A$2:$A$27,GPPoints!$B$2:$B$27),"")</f>
        <v/>
      </c>
      <c r="AA110" s="114"/>
      <c r="AB110" s="8"/>
      <c r="AC110" s="8"/>
      <c r="AD110" s="8" t="str">
        <f>IF(AC110&lt;&gt; "",LOOKUP(AC110,GPPoints!$A$2:$A$27,GPPoints!$B$2:$B$27),"")</f>
        <v/>
      </c>
      <c r="AE110" s="114"/>
      <c r="AF110" s="8"/>
      <c r="AG110" s="8"/>
      <c r="AH110" s="8" t="str">
        <f>IF(AG110&lt;&gt; "",LOOKUP(AG110,GPPoints!$A$2:$A$27,GPPoints!$B$2:$B$27),"")</f>
        <v/>
      </c>
      <c r="AI110" s="114"/>
      <c r="AJ110" s="8"/>
      <c r="AK110" s="8"/>
      <c r="AL110" s="8" t="str">
        <f>IF(AK110&lt;&gt; "",LOOKUP(AK110,GPPoints!$A$2:$A$27,GPPoints!$B$2:$B$27),"")</f>
        <v/>
      </c>
      <c r="AM110" s="114"/>
      <c r="AO110" s="5">
        <f>+G110+K110+O110+S110+W110+AA110+AE110+AI110+AM110</f>
        <v>2</v>
      </c>
      <c r="AP110" s="5">
        <v>0</v>
      </c>
      <c r="AQ110" s="5">
        <v>0</v>
      </c>
      <c r="AR110" s="5">
        <f t="shared" si="106"/>
        <v>3</v>
      </c>
      <c r="AS110" s="5">
        <f t="shared" si="137"/>
        <v>8</v>
      </c>
      <c r="AT110" s="5">
        <f t="shared" si="138"/>
        <v>8</v>
      </c>
      <c r="AU110" s="5">
        <f t="shared" si="107"/>
        <v>87</v>
      </c>
      <c r="AV110" s="47">
        <f t="shared" si="132"/>
        <v>29</v>
      </c>
      <c r="AW110" s="47">
        <f t="shared" si="133"/>
        <v>29</v>
      </c>
      <c r="AX110" s="47">
        <f t="shared" si="108"/>
        <v>0</v>
      </c>
      <c r="AY110" s="8">
        <f t="shared" si="139"/>
        <v>87</v>
      </c>
      <c r="AZ110" s="67">
        <f t="shared" si="134"/>
        <v>0</v>
      </c>
      <c r="BA110" s="67"/>
      <c r="BB110" s="8">
        <f t="shared" si="128"/>
        <v>33</v>
      </c>
      <c r="BC110" s="8">
        <f t="shared" si="135"/>
        <v>28</v>
      </c>
      <c r="BD110" s="8">
        <f t="shared" si="129"/>
        <v>26</v>
      </c>
      <c r="BE110" s="8">
        <f t="shared" si="130"/>
        <v>0</v>
      </c>
      <c r="BF110" s="8">
        <f t="shared" si="109"/>
        <v>0</v>
      </c>
      <c r="BG110" s="8"/>
      <c r="BH110" s="8">
        <f t="shared" si="110"/>
        <v>26</v>
      </c>
      <c r="BI110" s="8">
        <f t="shared" si="111"/>
        <v>33</v>
      </c>
      <c r="BJ110" s="8">
        <f t="shared" si="112"/>
        <v>28</v>
      </c>
      <c r="BK110" s="8">
        <f t="shared" si="113"/>
        <v>0</v>
      </c>
      <c r="BL110" s="8">
        <f t="shared" si="114"/>
        <v>0</v>
      </c>
      <c r="BM110" s="8">
        <f t="shared" si="115"/>
        <v>0</v>
      </c>
      <c r="BN110" s="8">
        <f t="shared" si="116"/>
        <v>0</v>
      </c>
      <c r="BO110" s="8">
        <f t="shared" si="117"/>
        <v>0</v>
      </c>
      <c r="BP110" s="8">
        <f t="shared" si="118"/>
        <v>0</v>
      </c>
      <c r="BQ110" s="8"/>
      <c r="BR110" s="8">
        <f t="shared" si="140"/>
        <v>8</v>
      </c>
      <c r="BS110" s="8" t="e">
        <f t="shared" si="141"/>
        <v>#NUM!</v>
      </c>
      <c r="BT110" s="8" t="e">
        <f t="shared" si="142"/>
        <v>#NUM!</v>
      </c>
      <c r="BU110" s="8" t="e">
        <f t="shared" si="143"/>
        <v>#NUM!</v>
      </c>
      <c r="BV110" s="8" t="e">
        <f t="shared" si="144"/>
        <v>#NUM!</v>
      </c>
      <c r="BW110" s="8"/>
      <c r="BX110" s="1" t="str">
        <f>F110</f>
        <v/>
      </c>
      <c r="BY110" s="1">
        <f t="shared" si="120"/>
        <v>8</v>
      </c>
      <c r="BZ110" s="1" t="str">
        <f t="shared" si="121"/>
        <v/>
      </c>
      <c r="CA110" s="1" t="str">
        <f t="shared" si="122"/>
        <v/>
      </c>
      <c r="CB110" s="1" t="str">
        <f t="shared" si="123"/>
        <v/>
      </c>
      <c r="CC110" s="1" t="str">
        <f t="shared" si="124"/>
        <v/>
      </c>
      <c r="CD110" s="1" t="str">
        <f t="shared" si="125"/>
        <v/>
      </c>
      <c r="CE110" s="1" t="str">
        <f t="shared" si="126"/>
        <v/>
      </c>
      <c r="CF110" s="1" t="str">
        <f>AL110</f>
        <v/>
      </c>
      <c r="DC110" s="203">
        <f>VLOOKUP(A110,'[2]2019'!$A$1:$AV$65536,48,FALSE)</f>
        <v>29.8</v>
      </c>
      <c r="DD110" s="203">
        <f>VLOOKUP(A110,'[2]2019'!$A$1:$AV$65536,46,FALSE)</f>
        <v>25</v>
      </c>
      <c r="DE110" s="203">
        <f>VLOOKUP(A110,'[2]2019'!$A$1:$AZ$65536,52,FALSE)</f>
        <v>14.4</v>
      </c>
    </row>
    <row r="111" spans="1:118" ht="18" customHeight="1" x14ac:dyDescent="0.2">
      <c r="A111" s="78" t="str">
        <f t="shared" si="105"/>
        <v>Steve Smingler</v>
      </c>
      <c r="B111" s="52" t="s">
        <v>296</v>
      </c>
      <c r="C111" s="62" t="s">
        <v>15</v>
      </c>
      <c r="D111" s="8">
        <v>30</v>
      </c>
      <c r="E111" s="8">
        <v>12</v>
      </c>
      <c r="F111" s="8">
        <f>IF(E111&lt;&gt; "",LOOKUP(E111,GPPoints!$A$2:$A$27,GPPoints!$B$2:$B$27),"")</f>
        <v>4</v>
      </c>
      <c r="G111" s="114">
        <v>1</v>
      </c>
      <c r="H111" s="8">
        <v>28</v>
      </c>
      <c r="I111" s="8"/>
      <c r="J111" s="8" t="str">
        <f>IF(I111&lt;&gt; "",LOOKUP(I111,GPPoints!$A$2:$A$27,GPPoints!$B$2:$B$27),"")</f>
        <v/>
      </c>
      <c r="K111" s="114"/>
      <c r="L111" s="8">
        <v>29</v>
      </c>
      <c r="M111" s="8">
        <v>13</v>
      </c>
      <c r="N111" s="8">
        <f>IF(M111&lt;&gt; "",LOOKUP(M111,GPPoints!$A$2:$A$27,GPPoints!$B$2:$B$27),"")</f>
        <v>3</v>
      </c>
      <c r="O111" s="114"/>
      <c r="P111" s="8"/>
      <c r="Q111" s="8"/>
      <c r="R111" s="8" t="str">
        <f>IF(Q111&lt;&gt; "",LOOKUP(Q111,GPPoints!$A$2:$A$27,GPPoints!$B$2:$B$27),"")</f>
        <v/>
      </c>
      <c r="S111" s="114"/>
      <c r="T111" s="8"/>
      <c r="U111" s="8"/>
      <c r="V111" s="8" t="str">
        <f>IF(U111&lt;&gt; "",LOOKUP(U111,GPPoints!$A$2:$A$27,GPPoints!$B$2:$B$27),"")</f>
        <v/>
      </c>
      <c r="W111" s="114"/>
      <c r="X111" s="8"/>
      <c r="Y111" s="8"/>
      <c r="Z111" s="8" t="str">
        <f>IF(Y111&lt;&gt; "",LOOKUP(Y111,GPPoints!$A$2:$A$27,GPPoints!$B$2:$B$27),"")</f>
        <v/>
      </c>
      <c r="AA111" s="114"/>
      <c r="AB111" s="8"/>
      <c r="AC111" s="8"/>
      <c r="AD111" s="8" t="str">
        <f>IF(AC111&lt;&gt; "",LOOKUP(AC111,GPPoints!$A$2:$A$27,GPPoints!$B$2:$B$27),"")</f>
        <v/>
      </c>
      <c r="AE111" s="114"/>
      <c r="AF111" s="8"/>
      <c r="AG111" s="8"/>
      <c r="AH111" s="8" t="str">
        <f>IF(AG111&lt;&gt; "",LOOKUP(AG111,GPPoints!$A$2:$A$27,GPPoints!$B$2:$B$27),"")</f>
        <v/>
      </c>
      <c r="AI111" s="114"/>
      <c r="AJ111" s="8"/>
      <c r="AK111" s="8"/>
      <c r="AL111" s="8" t="str">
        <f>IF(AK111&lt;&gt; "",LOOKUP(AK111,GPPoints!$A$2:$A$27,GPPoints!$B$2:$B$27),"")</f>
        <v/>
      </c>
      <c r="AM111" s="114"/>
      <c r="AO111" s="5">
        <f t="shared" si="99"/>
        <v>1</v>
      </c>
      <c r="AP111" s="5">
        <v>0</v>
      </c>
      <c r="AQ111" s="5">
        <v>0</v>
      </c>
      <c r="AR111" s="5">
        <f t="shared" si="106"/>
        <v>3</v>
      </c>
      <c r="AS111" s="5">
        <f t="shared" si="137"/>
        <v>7</v>
      </c>
      <c r="AT111" s="104">
        <f t="shared" si="138"/>
        <v>7</v>
      </c>
      <c r="AU111" s="5">
        <f t="shared" si="107"/>
        <v>87</v>
      </c>
      <c r="AV111" s="47">
        <f t="shared" si="132"/>
        <v>29</v>
      </c>
      <c r="AW111" s="47">
        <f t="shared" si="133"/>
        <v>29</v>
      </c>
      <c r="AX111" s="47">
        <f t="shared" si="108"/>
        <v>0</v>
      </c>
      <c r="AY111" s="8">
        <f t="shared" si="139"/>
        <v>87</v>
      </c>
      <c r="AZ111" s="67">
        <f t="shared" si="134"/>
        <v>0</v>
      </c>
      <c r="BA111" s="67"/>
      <c r="BB111" s="8">
        <f t="shared" si="128"/>
        <v>30</v>
      </c>
      <c r="BC111" s="8">
        <f>LARGE($BH111:$BP111,2)</f>
        <v>29</v>
      </c>
      <c r="BD111" s="8">
        <f>LARGE($BH111:$BP111,3)</f>
        <v>28</v>
      </c>
      <c r="BE111" s="8">
        <f t="shared" si="130"/>
        <v>0</v>
      </c>
      <c r="BF111" s="8">
        <f t="shared" si="109"/>
        <v>0</v>
      </c>
      <c r="BG111" s="8"/>
      <c r="BH111" s="8">
        <f t="shared" si="110"/>
        <v>30</v>
      </c>
      <c r="BI111" s="8">
        <f t="shared" si="111"/>
        <v>28</v>
      </c>
      <c r="BJ111" s="8">
        <f t="shared" si="112"/>
        <v>29</v>
      </c>
      <c r="BK111" s="8">
        <f t="shared" si="113"/>
        <v>0</v>
      </c>
      <c r="BL111" s="8">
        <f t="shared" si="114"/>
        <v>0</v>
      </c>
      <c r="BM111" s="8">
        <f t="shared" si="115"/>
        <v>0</v>
      </c>
      <c r="BN111" s="8">
        <f t="shared" si="116"/>
        <v>0</v>
      </c>
      <c r="BO111" s="8">
        <f t="shared" si="117"/>
        <v>0</v>
      </c>
      <c r="BP111" s="8">
        <f t="shared" si="118"/>
        <v>0</v>
      </c>
      <c r="BQ111" s="8"/>
      <c r="BR111" s="8">
        <f t="shared" si="140"/>
        <v>4</v>
      </c>
      <c r="BS111" s="8">
        <f t="shared" si="141"/>
        <v>3</v>
      </c>
      <c r="BT111" s="8" t="e">
        <f t="shared" si="142"/>
        <v>#NUM!</v>
      </c>
      <c r="BU111" s="8" t="e">
        <f t="shared" si="143"/>
        <v>#NUM!</v>
      </c>
      <c r="BV111" s="8" t="e">
        <f t="shared" si="144"/>
        <v>#NUM!</v>
      </c>
      <c r="BW111" s="8"/>
      <c r="BX111" s="1">
        <f t="shared" si="119"/>
        <v>4</v>
      </c>
      <c r="BY111" s="1" t="str">
        <f t="shared" si="120"/>
        <v/>
      </c>
      <c r="BZ111" s="1">
        <f t="shared" si="121"/>
        <v>3</v>
      </c>
      <c r="CA111" s="1" t="str">
        <f t="shared" si="122"/>
        <v/>
      </c>
      <c r="CB111" s="1" t="str">
        <f t="shared" si="123"/>
        <v/>
      </c>
      <c r="CC111" s="1" t="str">
        <f t="shared" si="124"/>
        <v/>
      </c>
      <c r="CD111" s="1" t="str">
        <f t="shared" si="125"/>
        <v/>
      </c>
      <c r="CE111" s="1" t="str">
        <f t="shared" si="126"/>
        <v/>
      </c>
      <c r="CF111" s="1" t="str">
        <f t="shared" si="127"/>
        <v/>
      </c>
      <c r="CH111" t="e">
        <f>VLOOKUP(A111,#REF!,41,FALSE)</f>
        <v>#REF!</v>
      </c>
      <c r="CI111" t="e">
        <f>VLOOKUP(A111,#REF!,42,FALSE)</f>
        <v>#REF!</v>
      </c>
      <c r="CJ111" t="e">
        <f>VLOOKUP(A111,#REF!,43,FALSE)</f>
        <v>#REF!</v>
      </c>
      <c r="CK111" t="e">
        <f>VLOOKUP(A111,#REF!,44,FALSE)</f>
        <v>#REF!</v>
      </c>
      <c r="CL111" t="e">
        <f>VLOOKUP(A111,#REF!,45,FALSE)</f>
        <v>#REF!</v>
      </c>
      <c r="CM111" s="105" t="e">
        <f>VLOOKUP(A111,#REF!,46,FALSE)</f>
        <v>#REF!</v>
      </c>
      <c r="CN111" s="105" t="e">
        <f>VLOOKUP(A111,#REF!,47,FALSE)</f>
        <v>#REF!</v>
      </c>
      <c r="CO111" s="105" t="e">
        <f>VLOOKUP(A111,#REF!,48,FALSE)</f>
        <v>#REF!</v>
      </c>
      <c r="CP111" s="105" t="e">
        <f>VLOOKUP(A111,#REF!,49,FALSE)</f>
        <v>#REF!</v>
      </c>
      <c r="CQ111" s="105" t="e">
        <f>VLOOKUP(A111,#REF!,50,FALSE)</f>
        <v>#REF!</v>
      </c>
      <c r="CS111" t="e">
        <f>+AO111-CH111</f>
        <v>#REF!</v>
      </c>
      <c r="CT111" s="106" t="e">
        <f t="shared" ref="CT111:CY111" si="145">+AR111-CI111</f>
        <v>#REF!</v>
      </c>
      <c r="CU111" s="106" t="e">
        <f t="shared" si="145"/>
        <v>#REF!</v>
      </c>
      <c r="CV111" s="106" t="e">
        <f>+AT111-CK111</f>
        <v>#REF!</v>
      </c>
      <c r="CW111" s="106" t="e">
        <f t="shared" si="145"/>
        <v>#REF!</v>
      </c>
      <c r="CX111" s="106" t="e">
        <f t="shared" si="145"/>
        <v>#REF!</v>
      </c>
      <c r="CY111" s="106" t="e">
        <f t="shared" si="145"/>
        <v>#REF!</v>
      </c>
      <c r="CZ111" s="106" t="e">
        <f>+AX111-CO111</f>
        <v>#REF!</v>
      </c>
      <c r="DA111" s="106" t="e">
        <f>+AY111-CP111</f>
        <v>#REF!</v>
      </c>
      <c r="DB111" s="106" t="e">
        <f>+AZ111-CQ111</f>
        <v>#REF!</v>
      </c>
      <c r="DC111" s="203">
        <f>VLOOKUP(A111,'[2]2019'!$A$1:$AV$65536,48,FALSE)</f>
        <v>29.625</v>
      </c>
      <c r="DD111" s="203">
        <f>VLOOKUP(A111,'[2]2019'!$A$1:$AZ$65536,51,FALSE)</f>
        <v>163</v>
      </c>
      <c r="DE111" s="203">
        <f>VLOOKUP(A111,'[2]2019'!$A$1:$AZ$65536,52,FALSE)</f>
        <v>15.125</v>
      </c>
      <c r="DF111" s="316">
        <f t="shared" ref="DF111:DF130" si="146">+AX111-DC111</f>
        <v>-29.625</v>
      </c>
      <c r="DG111" s="316">
        <f t="shared" ref="DG111:DG123" si="147">+AY111-DD111</f>
        <v>-76</v>
      </c>
      <c r="DH111" s="316">
        <f t="shared" ref="DH111:DH123" si="148">+AZ111-DE111</f>
        <v>-15.125</v>
      </c>
      <c r="DL111" s="206">
        <f t="shared" ref="DL111:DN112" si="149">+DF111/DC111</f>
        <v>-1</v>
      </c>
      <c r="DM111" s="206">
        <f t="shared" si="149"/>
        <v>-0.46625766871165641</v>
      </c>
      <c r="DN111" s="206">
        <f t="shared" si="149"/>
        <v>-1</v>
      </c>
    </row>
    <row r="112" spans="1:118" ht="18" customHeight="1" x14ac:dyDescent="0.2">
      <c r="A112" s="78" t="str">
        <f t="shared" si="105"/>
        <v>Marc Steigerwald</v>
      </c>
      <c r="B112" s="93" t="s">
        <v>859</v>
      </c>
      <c r="C112" s="94" t="s">
        <v>860</v>
      </c>
      <c r="D112" s="8">
        <v>29</v>
      </c>
      <c r="E112" s="8">
        <v>15</v>
      </c>
      <c r="F112" s="8">
        <f>IF(E112&lt;&gt; "",LOOKUP(E112,GPPoints!$A$2:$A$27,GPPoints!$B$2:$B$27),"")</f>
        <v>1</v>
      </c>
      <c r="G112" s="114">
        <v>2</v>
      </c>
      <c r="H112" s="8">
        <v>30</v>
      </c>
      <c r="I112" s="8">
        <v>14</v>
      </c>
      <c r="J112" s="8">
        <f>IF(I112&lt;&gt; "",LOOKUP(I112,GPPoints!$A$2:$A$27,GPPoints!$B$2:$B$27),"")</f>
        <v>2</v>
      </c>
      <c r="K112" s="114"/>
      <c r="L112" s="8">
        <v>27</v>
      </c>
      <c r="M112" s="8"/>
      <c r="N112" s="8" t="str">
        <f>IF(M112&lt;&gt; "",LOOKUP(M112,GPPoints!$A$2:$A$27,GPPoints!$B$2:$B$27),"")</f>
        <v/>
      </c>
      <c r="O112" s="114"/>
      <c r="P112" s="8"/>
      <c r="Q112" s="8"/>
      <c r="R112" s="8" t="str">
        <f>IF(Q112&lt;&gt; "",LOOKUP(Q112,GPPoints!$A$2:$A$27,GPPoints!$B$2:$B$27),"")</f>
        <v/>
      </c>
      <c r="S112" s="114"/>
      <c r="T112" s="8"/>
      <c r="U112" s="8"/>
      <c r="V112" s="8" t="str">
        <f>IF(U112&lt;&gt; "",LOOKUP(U112,GPPoints!$A$2:$A$27,GPPoints!$B$2:$B$27),"")</f>
        <v/>
      </c>
      <c r="W112" s="114"/>
      <c r="X112" s="8"/>
      <c r="Y112" s="8"/>
      <c r="Z112" s="8" t="str">
        <f>IF(Y112&lt;&gt; "",LOOKUP(Y112,GPPoints!$A$2:$A$27,GPPoints!$B$2:$B$27),"")</f>
        <v/>
      </c>
      <c r="AA112" s="114"/>
      <c r="AB112" s="8"/>
      <c r="AC112" s="8"/>
      <c r="AD112" s="8" t="str">
        <f>IF(AC112&lt;&gt; "",LOOKUP(AC112,GPPoints!$A$2:$A$27,GPPoints!$B$2:$B$27),"")</f>
        <v/>
      </c>
      <c r="AE112" s="114"/>
      <c r="AF112" s="8"/>
      <c r="AG112" s="8"/>
      <c r="AH112" s="8" t="str">
        <f>IF(AG112&lt;&gt; "",LOOKUP(AG112,GPPoints!$A$2:$A$27,GPPoints!$B$2:$B$27),"")</f>
        <v/>
      </c>
      <c r="AI112" s="114"/>
      <c r="AJ112" s="8"/>
      <c r="AK112" s="8"/>
      <c r="AL112" s="8" t="str">
        <f>IF(AK112&lt;&gt; "",LOOKUP(AK112,GPPoints!$A$2:$A$27,GPPoints!$B$2:$B$27),"")</f>
        <v/>
      </c>
      <c r="AM112" s="114"/>
      <c r="AO112" s="5">
        <f>+G112+K112+O112+S112+W112+AA112+AE112+AI112+AM112</f>
        <v>2</v>
      </c>
      <c r="AP112" s="5">
        <v>0</v>
      </c>
      <c r="AQ112" s="5">
        <v>0</v>
      </c>
      <c r="AR112" s="5">
        <f>COUNT(D112,H112,L112,P112,T112,X112,AB112,AF112,AJ112)</f>
        <v>3</v>
      </c>
      <c r="AS112" s="5">
        <f t="shared" si="137"/>
        <v>3</v>
      </c>
      <c r="AT112" s="5">
        <f t="shared" si="138"/>
        <v>3</v>
      </c>
      <c r="AU112" s="5">
        <f>SUM(D112,H112,L112,P112,T112,X112,AB112,AF112,AJ112)</f>
        <v>86</v>
      </c>
      <c r="AV112" s="47">
        <f>IF(AR112&gt;0,AU112/AR112,0)</f>
        <v>28.666666666666668</v>
      </c>
      <c r="AW112" s="47">
        <f>IF($AR112&gt;2,$AU112/$AR112,0)</f>
        <v>28.666666666666668</v>
      </c>
      <c r="AX112" s="47">
        <f>IF($AR112&gt;4,$AU112/$AR112,0)</f>
        <v>0</v>
      </c>
      <c r="AY112" s="8">
        <f t="shared" si="139"/>
        <v>86</v>
      </c>
      <c r="AZ112" s="67">
        <f>IF(AR112&gt;4,SUM(E112,I112,M112,Q112,U112,Y112,AC112,AG112,AK112)/AR112,0)</f>
        <v>0</v>
      </c>
      <c r="BA112" s="67"/>
      <c r="BB112" s="8">
        <f>LARGE($BH112:$BP112,1)</f>
        <v>30</v>
      </c>
      <c r="BC112" s="8">
        <f>LARGE($BH112:$BP112,2)</f>
        <v>29</v>
      </c>
      <c r="BD112" s="8">
        <f>LARGE($BH112:$BP112,3)</f>
        <v>27</v>
      </c>
      <c r="BE112" s="8">
        <f>LARGE($BH112:$BP112,4)</f>
        <v>0</v>
      </c>
      <c r="BF112" s="8">
        <f>LARGE($BH112:$BP112,5)</f>
        <v>0</v>
      </c>
      <c r="BG112" s="8"/>
      <c r="BH112" s="8">
        <f>D112</f>
        <v>29</v>
      </c>
      <c r="BI112" s="8">
        <f>H112</f>
        <v>30</v>
      </c>
      <c r="BJ112" s="8">
        <f>L112</f>
        <v>27</v>
      </c>
      <c r="BK112" s="8">
        <f>P112</f>
        <v>0</v>
      </c>
      <c r="BL112" s="8">
        <f>T112</f>
        <v>0</v>
      </c>
      <c r="BM112" s="8">
        <f>X112</f>
        <v>0</v>
      </c>
      <c r="BN112" s="8">
        <f>AB112</f>
        <v>0</v>
      </c>
      <c r="BO112" s="8">
        <f>AF112</f>
        <v>0</v>
      </c>
      <c r="BP112" s="8">
        <f>AJ112</f>
        <v>0</v>
      </c>
      <c r="BQ112" s="8"/>
      <c r="BR112" s="8">
        <f t="shared" si="140"/>
        <v>2</v>
      </c>
      <c r="BS112" s="8">
        <f t="shared" si="141"/>
        <v>1</v>
      </c>
      <c r="BT112" s="8" t="e">
        <f t="shared" si="142"/>
        <v>#NUM!</v>
      </c>
      <c r="BU112" s="8" t="e">
        <f t="shared" si="143"/>
        <v>#NUM!</v>
      </c>
      <c r="BV112" s="8" t="e">
        <f t="shared" si="144"/>
        <v>#NUM!</v>
      </c>
      <c r="BW112" s="8"/>
      <c r="BX112" s="1">
        <f>F112</f>
        <v>1</v>
      </c>
      <c r="BY112" s="1">
        <f>J112</f>
        <v>2</v>
      </c>
      <c r="BZ112" s="1" t="str">
        <f>N112</f>
        <v/>
      </c>
      <c r="CA112" s="1" t="str">
        <f>R112</f>
        <v/>
      </c>
      <c r="CB112" s="1" t="str">
        <f>V112</f>
        <v/>
      </c>
      <c r="CC112" s="1" t="str">
        <f>Z112</f>
        <v/>
      </c>
      <c r="CD112" s="1" t="str">
        <f>AD112</f>
        <v/>
      </c>
      <c r="CE112" s="1" t="str">
        <f>AH112</f>
        <v/>
      </c>
      <c r="CF112" s="1" t="str">
        <f>AL112</f>
        <v/>
      </c>
      <c r="DC112" s="203">
        <f>VLOOKUP(A112,'[2]2019'!$A$1:$AV$65536,48,FALSE)</f>
        <v>29.8</v>
      </c>
      <c r="DD112" s="203">
        <f>VLOOKUP(A112,'[2]2019'!$A$1:$AZ$65536,51,FALSE)</f>
        <v>149</v>
      </c>
      <c r="DE112" s="203">
        <f>VLOOKUP(A112,'[2]2019'!$A$1:$AZ$65536,52,FALSE)</f>
        <v>12.8</v>
      </c>
      <c r="DF112" s="316">
        <f t="shared" si="146"/>
        <v>-29.8</v>
      </c>
      <c r="DG112" s="316">
        <f t="shared" si="147"/>
        <v>-63</v>
      </c>
      <c r="DH112" s="316">
        <f t="shared" si="148"/>
        <v>-12.8</v>
      </c>
      <c r="DL112" s="206">
        <f t="shared" si="149"/>
        <v>-1</v>
      </c>
      <c r="DM112" s="206">
        <f t="shared" si="149"/>
        <v>-0.42281879194630873</v>
      </c>
      <c r="DN112" s="206">
        <f t="shared" si="149"/>
        <v>-1</v>
      </c>
    </row>
    <row r="113" spans="1:118" ht="18" customHeight="1" x14ac:dyDescent="0.2">
      <c r="A113" s="78" t="str">
        <f>CONCATENATE(C113," ",B113)</f>
        <v>Rick Sterrett</v>
      </c>
      <c r="B113" s="93" t="s">
        <v>0</v>
      </c>
      <c r="C113" s="94" t="s">
        <v>1</v>
      </c>
      <c r="D113" s="8"/>
      <c r="E113" s="8"/>
      <c r="F113" s="8" t="str">
        <f>IF(E113&lt;&gt; "",LOOKUP(E113,GPPoints!$A$2:$A$27,GPPoints!$B$2:$B$27),"")</f>
        <v/>
      </c>
      <c r="G113" s="114"/>
      <c r="H113" s="8"/>
      <c r="I113" s="8"/>
      <c r="J113" s="8" t="str">
        <f>IF(I113&lt;&gt; "",LOOKUP(I113,GPPoints!$A$2:$A$27,GPPoints!$B$2:$B$27),"")</f>
        <v/>
      </c>
      <c r="K113" s="114"/>
      <c r="L113" s="8">
        <v>32</v>
      </c>
      <c r="M113" s="8">
        <v>6</v>
      </c>
      <c r="N113" s="8">
        <f>IF(M113&lt;&gt; "",LOOKUP(M113,GPPoints!$A$2:$A$27,GPPoints!$B$2:$B$27),"")</f>
        <v>10</v>
      </c>
      <c r="O113" s="114"/>
      <c r="P113" s="8"/>
      <c r="Q113" s="8"/>
      <c r="R113" s="8" t="str">
        <f>IF(Q113&lt;&gt; "",LOOKUP(Q113,GPPoints!$A$2:$A$27,GPPoints!$B$2:$B$27),"")</f>
        <v/>
      </c>
      <c r="S113" s="114"/>
      <c r="T113" s="8"/>
      <c r="U113" s="8"/>
      <c r="V113" s="8" t="str">
        <f>IF(U113&lt;&gt; "",LOOKUP(U113,GPPoints!$A$2:$A$27,GPPoints!$B$2:$B$27),"")</f>
        <v/>
      </c>
      <c r="W113" s="114"/>
      <c r="X113" s="8"/>
      <c r="Y113" s="8"/>
      <c r="Z113" s="8" t="str">
        <f>IF(Y113&lt;&gt; "",LOOKUP(Y113,GPPoints!$A$2:$A$27,GPPoints!$B$2:$B$27),"")</f>
        <v/>
      </c>
      <c r="AA113" s="114"/>
      <c r="AB113" s="8"/>
      <c r="AC113" s="8"/>
      <c r="AD113" s="8" t="str">
        <f>IF(AC113&lt;&gt; "",LOOKUP(AC113,GPPoints!$A$2:$A$27,GPPoints!$B$2:$B$27),"")</f>
        <v/>
      </c>
      <c r="AE113" s="114"/>
      <c r="AF113" s="8"/>
      <c r="AG113" s="8"/>
      <c r="AH113" s="8" t="str">
        <f>IF(AG113&lt;&gt; "",LOOKUP(AG113,GPPoints!$A$2:$A$27,GPPoints!$B$2:$B$27),"")</f>
        <v/>
      </c>
      <c r="AI113" s="114"/>
      <c r="AJ113" s="8"/>
      <c r="AK113" s="8"/>
      <c r="AL113" s="8" t="str">
        <f>IF(AK113&lt;&gt; "",LOOKUP(AK113,GPPoints!$A$2:$A$27,GPPoints!$B$2:$B$27),"")</f>
        <v/>
      </c>
      <c r="AM113" s="114"/>
      <c r="AO113" s="5">
        <f>+G113+K113+O113+S113+W113+AA113+AE113+AI113+AM113</f>
        <v>0</v>
      </c>
      <c r="AP113" s="5">
        <v>0</v>
      </c>
      <c r="AQ113" s="5">
        <v>0</v>
      </c>
      <c r="AR113" s="5">
        <f>COUNT(D113,H113,L113,P113,T113,X113,AB113,AF113,AJ113)</f>
        <v>1</v>
      </c>
      <c r="AS113" s="5">
        <f>SUM(F113,J113,N113,R113,V113,Z113,AD113,AH113,AL113)</f>
        <v>10</v>
      </c>
      <c r="AT113" s="5">
        <f>SUMIF($BR113:$BV113, "&gt;0",$BR113:$BV113)</f>
        <v>10</v>
      </c>
      <c r="AU113" s="5">
        <f>SUM(D113,H113,L113,P113,T113,X113,AB113,AF113,AJ113)</f>
        <v>32</v>
      </c>
      <c r="AV113" s="47">
        <f>IF(AR113&gt;0,AU113/AR113,0)</f>
        <v>32</v>
      </c>
      <c r="AW113" s="47">
        <f>IF($AR113&gt;2,$AU113/$AR113,0)</f>
        <v>0</v>
      </c>
      <c r="AX113" s="47">
        <f>IF($AR113&gt;4,$AU113/$AR113,0)</f>
        <v>0</v>
      </c>
      <c r="AY113" s="8">
        <f>SUMIF($BB113:$BF113, "&gt;0",$BB113:$BF113)</f>
        <v>32</v>
      </c>
      <c r="AZ113" s="67">
        <f>IF(AR113&gt;4,SUM(E113,I113,M113,Q113,U113,Y113,AC113,AG113,AK113)/AR113,0)</f>
        <v>0</v>
      </c>
      <c r="BA113" s="67"/>
      <c r="BB113" s="8">
        <f>LARGE($BH113:$BP113,1)</f>
        <v>32</v>
      </c>
      <c r="BC113" s="8">
        <f>LARGE($BH113:$BP113,2)</f>
        <v>0</v>
      </c>
      <c r="BD113" s="8">
        <f>LARGE($BH113:$BP113,3)</f>
        <v>0</v>
      </c>
      <c r="BE113" s="8">
        <f>LARGE($BH113:$BP113,4)</f>
        <v>0</v>
      </c>
      <c r="BF113" s="8">
        <f>LARGE($BH113:$BP113,5)</f>
        <v>0</v>
      </c>
      <c r="BG113" s="8"/>
      <c r="BH113" s="8">
        <f>D113</f>
        <v>0</v>
      </c>
      <c r="BI113" s="8">
        <f>H113</f>
        <v>0</v>
      </c>
      <c r="BJ113" s="8">
        <f>L113</f>
        <v>32</v>
      </c>
      <c r="BK113" s="8">
        <f>P113</f>
        <v>0</v>
      </c>
      <c r="BL113" s="8">
        <f>T113</f>
        <v>0</v>
      </c>
      <c r="BM113" s="8">
        <f>X113</f>
        <v>0</v>
      </c>
      <c r="BN113" s="8">
        <f>AB113</f>
        <v>0</v>
      </c>
      <c r="BO113" s="8">
        <f>AF113</f>
        <v>0</v>
      </c>
      <c r="BP113" s="8">
        <f>AJ113</f>
        <v>0</v>
      </c>
      <c r="BQ113" s="8"/>
      <c r="BR113" s="8">
        <f>LARGE($BX113:$CF113,1)</f>
        <v>10</v>
      </c>
      <c r="BS113" s="8" t="e">
        <f>LARGE($BX113:$CF113,2)</f>
        <v>#NUM!</v>
      </c>
      <c r="BT113" s="8" t="e">
        <f>LARGE($BX113:$CF113,3)</f>
        <v>#NUM!</v>
      </c>
      <c r="BU113" s="8" t="e">
        <f>LARGE($BX113:$CF113,4)</f>
        <v>#NUM!</v>
      </c>
      <c r="BV113" s="8" t="e">
        <f>LARGE($BX113:$CF113,5)</f>
        <v>#NUM!</v>
      </c>
      <c r="BW113" s="8"/>
      <c r="BX113" s="1" t="str">
        <f>F113</f>
        <v/>
      </c>
      <c r="BY113" s="1" t="str">
        <f>J113</f>
        <v/>
      </c>
      <c r="BZ113" s="1">
        <f>N113</f>
        <v>10</v>
      </c>
      <c r="CA113" s="1" t="str">
        <f>R113</f>
        <v/>
      </c>
      <c r="CB113" s="1" t="str">
        <f>V113</f>
        <v/>
      </c>
      <c r="CC113" s="1" t="str">
        <f>Z113</f>
        <v/>
      </c>
      <c r="CD113" s="1" t="str">
        <f>AD113</f>
        <v/>
      </c>
      <c r="CE113" s="1" t="str">
        <f>AH113</f>
        <v/>
      </c>
      <c r="CF113" s="1" t="str">
        <f>AL113</f>
        <v/>
      </c>
      <c r="DC113" s="203">
        <f>VLOOKUP(A113,'[2]2019'!$A$1:$AV$65536,48,FALSE)</f>
        <v>0</v>
      </c>
      <c r="DD113" s="203">
        <f>VLOOKUP(A113,'[2]2019'!$A$1:$AV$65536,46,FALSE)</f>
        <v>0</v>
      </c>
      <c r="DE113" s="203">
        <f>VLOOKUP(A113,'[2]2019'!$A$1:$AZ$65536,52,FALSE)</f>
        <v>0</v>
      </c>
      <c r="DF113" s="107">
        <f t="shared" ref="DF113:DH114" si="150">+AX113-DC113</f>
        <v>0</v>
      </c>
      <c r="DG113" s="107">
        <f t="shared" si="150"/>
        <v>32</v>
      </c>
      <c r="DH113" s="107">
        <f t="shared" si="150"/>
        <v>0</v>
      </c>
    </row>
    <row r="114" spans="1:118" ht="18" customHeight="1" x14ac:dyDescent="0.2">
      <c r="A114" s="78" t="str">
        <f>CONCATENATE(C114," ",B114)</f>
        <v>Sam Stowers</v>
      </c>
      <c r="B114" s="93" t="s">
        <v>732</v>
      </c>
      <c r="C114" s="94" t="s">
        <v>728</v>
      </c>
      <c r="D114" s="8"/>
      <c r="E114" s="8"/>
      <c r="F114" s="8" t="str">
        <f>IF(E114&lt;&gt; "",LOOKUP(E114,GPPoints!$A$2:$A$27,GPPoints!$B$2:$B$27),"")</f>
        <v/>
      </c>
      <c r="G114" s="114"/>
      <c r="H114" s="8"/>
      <c r="I114" s="8"/>
      <c r="J114" s="8" t="str">
        <f>IF(I114&lt;&gt; "",LOOKUP(I114,GPPoints!$A$2:$A$27,GPPoints!$B$2:$B$27),"")</f>
        <v/>
      </c>
      <c r="K114" s="114"/>
      <c r="L114" s="8"/>
      <c r="M114" s="8"/>
      <c r="N114" s="8" t="str">
        <f>IF(M114&lt;&gt; "",LOOKUP(M114,GPPoints!$A$2:$A$27,GPPoints!$B$2:$B$27),"")</f>
        <v/>
      </c>
      <c r="O114" s="114"/>
      <c r="P114" s="8"/>
      <c r="Q114" s="8"/>
      <c r="R114" s="8" t="str">
        <f>IF(Q114&lt;&gt; "",LOOKUP(Q114,GPPoints!$A$2:$A$27,GPPoints!$B$2:$B$27),"")</f>
        <v/>
      </c>
      <c r="S114" s="114"/>
      <c r="T114" s="8"/>
      <c r="U114" s="8"/>
      <c r="V114" s="8" t="str">
        <f>IF(U114&lt;&gt; "",LOOKUP(U114,GPPoints!$A$2:$A$27,GPPoints!$B$2:$B$27),"")</f>
        <v/>
      </c>
      <c r="W114" s="114"/>
      <c r="X114" s="8"/>
      <c r="Y114" s="8"/>
      <c r="Z114" s="8" t="str">
        <f>IF(Y114&lt;&gt; "",LOOKUP(Y114,GPPoints!$A$2:$A$27,GPPoints!$B$2:$B$27),"")</f>
        <v/>
      </c>
      <c r="AA114" s="114"/>
      <c r="AB114" s="8"/>
      <c r="AC114" s="8"/>
      <c r="AD114" s="8" t="str">
        <f>IF(AC114&lt;&gt; "",LOOKUP(AC114,GPPoints!$A$2:$A$27,GPPoints!$B$2:$B$27),"")</f>
        <v/>
      </c>
      <c r="AE114" s="114"/>
      <c r="AF114" s="8"/>
      <c r="AG114" s="8"/>
      <c r="AH114" s="8" t="str">
        <f>IF(AG114&lt;&gt; "",LOOKUP(AG114,GPPoints!$A$2:$A$27,GPPoints!$B$2:$B$27),"")</f>
        <v/>
      </c>
      <c r="AI114" s="114"/>
      <c r="AJ114" s="8"/>
      <c r="AK114" s="8"/>
      <c r="AL114" s="8" t="str">
        <f>IF(AK114&lt;&gt; "",LOOKUP(AK114,GPPoints!$A$2:$A$27,GPPoints!$B$2:$B$27),"")</f>
        <v/>
      </c>
      <c r="AM114" s="114"/>
      <c r="AO114" s="5">
        <f>+G114+K114+O114+S114+W114+AA114+AE114+AI114+AM114</f>
        <v>0</v>
      </c>
      <c r="AP114" s="5">
        <v>0</v>
      </c>
      <c r="AQ114" s="5">
        <v>0</v>
      </c>
      <c r="AR114" s="5">
        <f>COUNT(D114,H114,L114,P114,T114,X114,AB114,AF114,AJ114)</f>
        <v>0</v>
      </c>
      <c r="AS114" s="5">
        <f>SUM(F114,J114,N114,R114,V114,Z114,AD114,AH114,AL114)</f>
        <v>0</v>
      </c>
      <c r="AT114" s="5">
        <f t="shared" si="138"/>
        <v>0</v>
      </c>
      <c r="AU114" s="5">
        <f>SUM(D114,H114,L114,P114,T114,X114,AB114,AF114,AJ114)</f>
        <v>0</v>
      </c>
      <c r="AV114" s="47">
        <f>IF(AR114&gt;0,AU114/AR114,0)</f>
        <v>0</v>
      </c>
      <c r="AW114" s="47">
        <f t="shared" si="133"/>
        <v>0</v>
      </c>
      <c r="AX114" s="47">
        <f t="shared" si="108"/>
        <v>0</v>
      </c>
      <c r="AY114" s="8">
        <f t="shared" si="139"/>
        <v>0</v>
      </c>
      <c r="AZ114" s="67">
        <f>IF(AR114&gt;4,SUM(E114,I114,M114,Q114,U114,Y114,AC114,AG114,AK114)/AR114,0)</f>
        <v>0</v>
      </c>
      <c r="BA114" s="67"/>
      <c r="BB114" s="8">
        <f t="shared" si="128"/>
        <v>0</v>
      </c>
      <c r="BC114" s="8">
        <f t="shared" si="135"/>
        <v>0</v>
      </c>
      <c r="BD114" s="8">
        <f>LARGE($BH114:$BP114,3)</f>
        <v>0</v>
      </c>
      <c r="BE114" s="8">
        <f t="shared" si="130"/>
        <v>0</v>
      </c>
      <c r="BF114" s="8">
        <f>LARGE($BH114:$BP114,5)</f>
        <v>0</v>
      </c>
      <c r="BG114" s="8"/>
      <c r="BH114" s="8">
        <f>D114</f>
        <v>0</v>
      </c>
      <c r="BI114" s="8">
        <f>H114</f>
        <v>0</v>
      </c>
      <c r="BJ114" s="8">
        <f>L114</f>
        <v>0</v>
      </c>
      <c r="BK114" s="8">
        <f>P114</f>
        <v>0</v>
      </c>
      <c r="BL114" s="8">
        <f>T114</f>
        <v>0</v>
      </c>
      <c r="BM114" s="8">
        <f>X114</f>
        <v>0</v>
      </c>
      <c r="BN114" s="8">
        <f>AB114</f>
        <v>0</v>
      </c>
      <c r="BO114" s="8">
        <f>AF114</f>
        <v>0</v>
      </c>
      <c r="BP114" s="8">
        <f>AJ114</f>
        <v>0</v>
      </c>
      <c r="BQ114" s="8"/>
      <c r="BR114" s="8" t="e">
        <f t="shared" si="140"/>
        <v>#NUM!</v>
      </c>
      <c r="BS114" s="8" t="e">
        <f t="shared" si="141"/>
        <v>#NUM!</v>
      </c>
      <c r="BT114" s="8" t="e">
        <f t="shared" si="142"/>
        <v>#NUM!</v>
      </c>
      <c r="BU114" s="8" t="e">
        <f t="shared" si="143"/>
        <v>#NUM!</v>
      </c>
      <c r="BV114" s="8" t="e">
        <f t="shared" si="144"/>
        <v>#NUM!</v>
      </c>
      <c r="BW114" s="8"/>
      <c r="BX114" s="1" t="str">
        <f>F114</f>
        <v/>
      </c>
      <c r="BY114" s="1" t="str">
        <f>J114</f>
        <v/>
      </c>
      <c r="BZ114" s="1" t="str">
        <f>N114</f>
        <v/>
      </c>
      <c r="CA114" s="1" t="str">
        <f>R114</f>
        <v/>
      </c>
      <c r="CB114" s="1" t="str">
        <f>V114</f>
        <v/>
      </c>
      <c r="CC114" s="1" t="str">
        <f>Z114</f>
        <v/>
      </c>
      <c r="CD114" s="1" t="str">
        <f>AD114</f>
        <v/>
      </c>
      <c r="CE114" s="1" t="str">
        <f>AH114</f>
        <v/>
      </c>
      <c r="CF114" s="1" t="str">
        <f>AL114</f>
        <v/>
      </c>
      <c r="DC114" s="203">
        <f>VLOOKUP(A114,'[2]2019'!$A$1:$AV$65536,48,FALSE)</f>
        <v>0</v>
      </c>
      <c r="DD114" s="203">
        <f>VLOOKUP(A114,'[2]2019'!$A$1:$AV$65536,46,FALSE)</f>
        <v>0</v>
      </c>
      <c r="DE114" s="203">
        <f>VLOOKUP(A114,'[2]2019'!$A$1:$AZ$65536,52,FALSE)</f>
        <v>0</v>
      </c>
      <c r="DF114" s="107">
        <f t="shared" si="150"/>
        <v>0</v>
      </c>
      <c r="DG114" s="107">
        <f t="shared" si="150"/>
        <v>0</v>
      </c>
      <c r="DH114" s="107">
        <f t="shared" si="150"/>
        <v>0</v>
      </c>
    </row>
    <row r="115" spans="1:118" ht="18" customHeight="1" x14ac:dyDescent="0.2">
      <c r="A115" s="78" t="str">
        <f t="shared" si="105"/>
        <v>John Sullivan</v>
      </c>
      <c r="B115" s="52" t="s">
        <v>2</v>
      </c>
      <c r="C115" s="62" t="s">
        <v>3</v>
      </c>
      <c r="D115" s="8">
        <v>29</v>
      </c>
      <c r="E115" s="8"/>
      <c r="F115" s="8" t="str">
        <f>IF(E115&lt;&gt; "",LOOKUP(E115,GPPoints!$A$2:$A$27,GPPoints!$B$2:$B$27),"")</f>
        <v/>
      </c>
      <c r="G115" s="114">
        <v>1</v>
      </c>
      <c r="H115" s="8">
        <v>32</v>
      </c>
      <c r="I115" s="8">
        <v>10</v>
      </c>
      <c r="J115" s="8">
        <f>IF(I115&lt;&gt; "",LOOKUP(I115,GPPoints!$A$2:$A$27,GPPoints!$B$2:$B$27),"")</f>
        <v>6</v>
      </c>
      <c r="K115" s="114"/>
      <c r="L115" s="8">
        <v>23</v>
      </c>
      <c r="M115" s="8"/>
      <c r="N115" s="8" t="str">
        <f>IF(M115&lt;&gt; "",LOOKUP(M115,GPPoints!$A$2:$A$27,GPPoints!$B$2:$B$27),"")</f>
        <v/>
      </c>
      <c r="O115" s="114"/>
      <c r="P115" s="8"/>
      <c r="Q115" s="8"/>
      <c r="R115" s="8" t="str">
        <f>IF(Q115&lt;&gt; "",LOOKUP(Q115,GPPoints!$A$2:$A$27,GPPoints!$B$2:$B$27),"")</f>
        <v/>
      </c>
      <c r="S115" s="114"/>
      <c r="T115" s="8"/>
      <c r="U115" s="8"/>
      <c r="V115" s="8" t="str">
        <f>IF(U115&lt;&gt; "",LOOKUP(U115,GPPoints!$A$2:$A$27,GPPoints!$B$2:$B$27),"")</f>
        <v/>
      </c>
      <c r="W115" s="114"/>
      <c r="X115" s="8"/>
      <c r="Y115" s="8"/>
      <c r="Z115" s="8" t="str">
        <f>IF(Y115&lt;&gt; "",LOOKUP(Y115,GPPoints!$A$2:$A$27,GPPoints!$B$2:$B$27),"")</f>
        <v/>
      </c>
      <c r="AA115" s="114"/>
      <c r="AB115" s="8"/>
      <c r="AC115" s="8"/>
      <c r="AD115" s="8" t="str">
        <f>IF(AC115&lt;&gt; "",LOOKUP(AC115,GPPoints!$A$2:$A$27,GPPoints!$B$2:$B$27),"")</f>
        <v/>
      </c>
      <c r="AE115" s="114"/>
      <c r="AF115" s="8"/>
      <c r="AG115" s="8"/>
      <c r="AH115" s="8" t="str">
        <f>IF(AG115&lt;&gt; "",LOOKUP(AG115,GPPoints!$A$2:$A$27,GPPoints!$B$2:$B$27),"")</f>
        <v/>
      </c>
      <c r="AI115" s="114"/>
      <c r="AJ115" s="8"/>
      <c r="AK115" s="8"/>
      <c r="AL115" s="8" t="str">
        <f>IF(AK115&lt;&gt; "",LOOKUP(AK115,GPPoints!$A$2:$A$27,GPPoints!$B$2:$B$27),"")</f>
        <v/>
      </c>
      <c r="AM115" s="114"/>
      <c r="AO115" s="5">
        <f t="shared" si="99"/>
        <v>1</v>
      </c>
      <c r="AP115" s="5">
        <v>0</v>
      </c>
      <c r="AQ115" s="5">
        <v>0</v>
      </c>
      <c r="AR115" s="5">
        <f t="shared" si="106"/>
        <v>3</v>
      </c>
      <c r="AS115" s="5">
        <f t="shared" si="137"/>
        <v>6</v>
      </c>
      <c r="AT115" s="5">
        <f t="shared" si="138"/>
        <v>6</v>
      </c>
      <c r="AU115" s="5">
        <f t="shared" si="107"/>
        <v>84</v>
      </c>
      <c r="AV115" s="47">
        <f t="shared" si="132"/>
        <v>28</v>
      </c>
      <c r="AW115" s="47">
        <f t="shared" si="133"/>
        <v>28</v>
      </c>
      <c r="AX115" s="47">
        <f t="shared" si="108"/>
        <v>0</v>
      </c>
      <c r="AY115" s="8">
        <f t="shared" si="139"/>
        <v>84</v>
      </c>
      <c r="AZ115" s="67">
        <f t="shared" si="134"/>
        <v>0</v>
      </c>
      <c r="BA115" s="67"/>
      <c r="BB115" s="8">
        <f>LARGE($BH115:$BP115,1)</f>
        <v>32</v>
      </c>
      <c r="BC115" s="8">
        <f t="shared" si="135"/>
        <v>29</v>
      </c>
      <c r="BD115" s="8">
        <f t="shared" si="129"/>
        <v>23</v>
      </c>
      <c r="BE115" s="8">
        <f>LARGE($BH115:$BP115,4)</f>
        <v>0</v>
      </c>
      <c r="BF115" s="8">
        <f t="shared" si="109"/>
        <v>0</v>
      </c>
      <c r="BG115" s="8"/>
      <c r="BH115" s="8">
        <f t="shared" si="110"/>
        <v>29</v>
      </c>
      <c r="BI115" s="8">
        <f t="shared" si="111"/>
        <v>32</v>
      </c>
      <c r="BJ115" s="8">
        <f t="shared" si="112"/>
        <v>23</v>
      </c>
      <c r="BK115" s="8">
        <f t="shared" si="113"/>
        <v>0</v>
      </c>
      <c r="BL115" s="8">
        <f t="shared" si="114"/>
        <v>0</v>
      </c>
      <c r="BM115" s="8">
        <f t="shared" si="115"/>
        <v>0</v>
      </c>
      <c r="BN115" s="8">
        <f t="shared" si="116"/>
        <v>0</v>
      </c>
      <c r="BO115" s="8">
        <f t="shared" si="117"/>
        <v>0</v>
      </c>
      <c r="BP115" s="8">
        <f t="shared" si="118"/>
        <v>0</v>
      </c>
      <c r="BQ115" s="8"/>
      <c r="BR115" s="8">
        <f t="shared" si="140"/>
        <v>6</v>
      </c>
      <c r="BS115" s="8" t="e">
        <f t="shared" si="141"/>
        <v>#NUM!</v>
      </c>
      <c r="BT115" s="8" t="e">
        <f t="shared" si="142"/>
        <v>#NUM!</v>
      </c>
      <c r="BU115" s="8" t="e">
        <f t="shared" si="143"/>
        <v>#NUM!</v>
      </c>
      <c r="BV115" s="8" t="e">
        <f t="shared" si="144"/>
        <v>#NUM!</v>
      </c>
      <c r="BW115" s="8"/>
      <c r="BX115" s="1" t="str">
        <f t="shared" si="119"/>
        <v/>
      </c>
      <c r="BY115" s="1">
        <f>J115</f>
        <v>6</v>
      </c>
      <c r="BZ115" s="1" t="str">
        <f t="shared" si="121"/>
        <v/>
      </c>
      <c r="CA115" s="1" t="str">
        <f t="shared" si="122"/>
        <v/>
      </c>
      <c r="CB115" s="1" t="str">
        <f t="shared" si="123"/>
        <v/>
      </c>
      <c r="CC115" s="1" t="str">
        <f t="shared" si="124"/>
        <v/>
      </c>
      <c r="CD115" s="1" t="str">
        <f t="shared" si="125"/>
        <v/>
      </c>
      <c r="CE115" s="1" t="str">
        <f t="shared" si="126"/>
        <v/>
      </c>
      <c r="CF115" s="1" t="str">
        <f t="shared" si="127"/>
        <v/>
      </c>
      <c r="CH115" t="e">
        <f>VLOOKUP(A115,#REF!,41,FALSE)</f>
        <v>#REF!</v>
      </c>
      <c r="CI115" t="e">
        <f>VLOOKUP(A115,#REF!,42,FALSE)</f>
        <v>#REF!</v>
      </c>
      <c r="CJ115" t="e">
        <f>VLOOKUP(A115,#REF!,43,FALSE)</f>
        <v>#REF!</v>
      </c>
      <c r="CK115" t="e">
        <f>VLOOKUP(A115,#REF!,44,FALSE)</f>
        <v>#REF!</v>
      </c>
      <c r="CL115" t="e">
        <f>VLOOKUP(A115,#REF!,45,FALSE)</f>
        <v>#REF!</v>
      </c>
      <c r="CM115" s="105" t="e">
        <f>VLOOKUP(A115,#REF!,46,FALSE)</f>
        <v>#REF!</v>
      </c>
      <c r="CN115" s="105" t="e">
        <f>VLOOKUP(A115,#REF!,47,FALSE)</f>
        <v>#REF!</v>
      </c>
      <c r="CO115" s="105" t="e">
        <f>VLOOKUP(A115,#REF!,48,FALSE)</f>
        <v>#REF!</v>
      </c>
      <c r="CP115" s="105" t="e">
        <f>VLOOKUP(A115,#REF!,49,FALSE)</f>
        <v>#REF!</v>
      </c>
      <c r="CQ115" s="105" t="e">
        <f>VLOOKUP(A115,#REF!,50,FALSE)</f>
        <v>#REF!</v>
      </c>
      <c r="CS115" t="e">
        <f>+AO115-CH115</f>
        <v>#REF!</v>
      </c>
      <c r="CT115" s="106" t="e">
        <f t="shared" ref="CT115:CY115" si="151">+AR115-CI115</f>
        <v>#REF!</v>
      </c>
      <c r="CU115" s="106" t="e">
        <f>+AS115-CJ115</f>
        <v>#REF!</v>
      </c>
      <c r="CV115" s="106" t="e">
        <f>+AT115-CK115</f>
        <v>#REF!</v>
      </c>
      <c r="CW115" s="106" t="e">
        <f t="shared" si="151"/>
        <v>#REF!</v>
      </c>
      <c r="CX115" s="106" t="e">
        <f t="shared" si="151"/>
        <v>#REF!</v>
      </c>
      <c r="CY115" s="106" t="e">
        <f t="shared" si="151"/>
        <v>#REF!</v>
      </c>
      <c r="CZ115" s="106" t="e">
        <f>+AX115-CO115</f>
        <v>#REF!</v>
      </c>
      <c r="DA115" s="106" t="e">
        <f>+AY115-CP115</f>
        <v>#REF!</v>
      </c>
      <c r="DB115" s="106" t="e">
        <f>+AZ115-CQ115</f>
        <v>#REF!</v>
      </c>
      <c r="DC115" s="203">
        <f>VLOOKUP(A115,'[2]2019'!$A$1:$AV$65536,48,FALSE)</f>
        <v>30.222222222222221</v>
      </c>
      <c r="DD115" s="203">
        <f>VLOOKUP(A115,'[2]2019'!$A$1:$AZ$65536,51,FALSE)</f>
        <v>164</v>
      </c>
      <c r="DE115" s="203">
        <f>VLOOKUP(A115,'[2]2019'!$A$1:$AZ$65536,52,FALSE)</f>
        <v>14.555555555555555</v>
      </c>
      <c r="DF115" s="316">
        <f t="shared" si="146"/>
        <v>-30.222222222222221</v>
      </c>
      <c r="DG115" s="316">
        <f t="shared" si="147"/>
        <v>-80</v>
      </c>
      <c r="DH115" s="316">
        <f t="shared" si="148"/>
        <v>-14.555555555555555</v>
      </c>
      <c r="DL115" s="206">
        <f>+DF115/DC115</f>
        <v>-1</v>
      </c>
      <c r="DM115" s="206">
        <f>+DG115/DD115</f>
        <v>-0.48780487804878048</v>
      </c>
      <c r="DN115" s="206">
        <f>+DH115/DE115</f>
        <v>-1</v>
      </c>
    </row>
    <row r="116" spans="1:118" ht="18" customHeight="1" x14ac:dyDescent="0.2">
      <c r="A116" s="78" t="str">
        <f t="shared" si="105"/>
        <v>Paul Sutura</v>
      </c>
      <c r="B116" s="93" t="s">
        <v>878</v>
      </c>
      <c r="C116" s="94" t="s">
        <v>27</v>
      </c>
      <c r="D116" s="8"/>
      <c r="E116" s="8"/>
      <c r="F116" s="8" t="str">
        <f>IF(E116&lt;&gt; "",LOOKUP(E116,GPPoints!$A$2:$A$27,GPPoints!$B$2:$B$27),"")</f>
        <v/>
      </c>
      <c r="G116" s="114"/>
      <c r="H116" s="8"/>
      <c r="I116" s="8"/>
      <c r="J116" s="8" t="str">
        <f>IF(I116&lt;&gt; "",LOOKUP(I116,GPPoints!$A$2:$A$27,GPPoints!$B$2:$B$27),"")</f>
        <v/>
      </c>
      <c r="K116" s="114"/>
      <c r="L116" s="8"/>
      <c r="M116" s="8"/>
      <c r="N116" s="8" t="str">
        <f>IF(M116&lt;&gt; "",LOOKUP(M116,GPPoints!$A$2:$A$27,GPPoints!$B$2:$B$27),"")</f>
        <v/>
      </c>
      <c r="O116" s="114"/>
      <c r="P116" s="8"/>
      <c r="Q116" s="8"/>
      <c r="R116" s="8" t="str">
        <f>IF(Q116&lt;&gt; "",LOOKUP(Q116,GPPoints!$A$2:$A$27,GPPoints!$B$2:$B$27),"")</f>
        <v/>
      </c>
      <c r="S116" s="114"/>
      <c r="T116" s="8"/>
      <c r="U116" s="8"/>
      <c r="V116" s="8" t="str">
        <f>IF(U116&lt;&gt; "",LOOKUP(U116,GPPoints!$A$2:$A$27,GPPoints!$B$2:$B$27),"")</f>
        <v/>
      </c>
      <c r="W116" s="114"/>
      <c r="X116" s="8"/>
      <c r="Y116" s="8"/>
      <c r="Z116" s="8" t="str">
        <f>IF(Y116&lt;&gt; "",LOOKUP(Y116,GPPoints!$A$2:$A$27,GPPoints!$B$2:$B$27),"")</f>
        <v/>
      </c>
      <c r="AA116" s="114"/>
      <c r="AB116" s="8"/>
      <c r="AC116" s="8"/>
      <c r="AD116" s="8" t="str">
        <f>IF(AC116&lt;&gt; "",LOOKUP(AC116,GPPoints!$A$2:$A$27,GPPoints!$B$2:$B$27),"")</f>
        <v/>
      </c>
      <c r="AE116" s="114"/>
      <c r="AF116" s="8"/>
      <c r="AG116" s="8"/>
      <c r="AH116" s="8" t="str">
        <f>IF(AG116&lt;&gt; "",LOOKUP(AG116,GPPoints!$A$2:$A$27,GPPoints!$B$2:$B$27),"")</f>
        <v/>
      </c>
      <c r="AI116" s="114"/>
      <c r="AJ116" s="8"/>
      <c r="AK116" s="8"/>
      <c r="AL116" s="8" t="str">
        <f>IF(AK116&lt;&gt; "",LOOKUP(AK116,GPPoints!$A$2:$A$27,GPPoints!$B$2:$B$27),"")</f>
        <v/>
      </c>
      <c r="AM116" s="114"/>
      <c r="AO116" s="5">
        <f>+G116+K116+O116+S116+W116+AA116+AE116+AI116+AM116</f>
        <v>0</v>
      </c>
      <c r="AP116" s="5">
        <v>0</v>
      </c>
      <c r="AQ116" s="5">
        <v>0</v>
      </c>
      <c r="AR116" s="5">
        <f t="shared" si="106"/>
        <v>0</v>
      </c>
      <c r="AS116" s="5">
        <f t="shared" si="137"/>
        <v>0</v>
      </c>
      <c r="AT116" s="5">
        <f t="shared" si="138"/>
        <v>0</v>
      </c>
      <c r="AU116" s="5">
        <f t="shared" si="107"/>
        <v>0</v>
      </c>
      <c r="AV116" s="47">
        <f>IF(AR116&gt;0,AU116/AR116,0)</f>
        <v>0</v>
      </c>
      <c r="AW116" s="47">
        <f>IF($AR116&gt;2,$AU116/$AR116,0)</f>
        <v>0</v>
      </c>
      <c r="AX116" s="47">
        <f>IF($AR116&gt;4,$AU116/$AR116,0)</f>
        <v>0</v>
      </c>
      <c r="AY116" s="8">
        <f t="shared" si="139"/>
        <v>0</v>
      </c>
      <c r="AZ116" s="67">
        <f>IF(AR116&gt;4,SUM(E116,I116,M116,Q116,U116,Y116,AC116,AG116,AK116)/AR116,0)</f>
        <v>0</v>
      </c>
      <c r="BA116" s="67"/>
      <c r="BB116" s="8">
        <f t="shared" si="128"/>
        <v>0</v>
      </c>
      <c r="BC116" s="8">
        <f t="shared" si="135"/>
        <v>0</v>
      </c>
      <c r="BD116" s="8">
        <f t="shared" si="129"/>
        <v>0</v>
      </c>
      <c r="BE116" s="8">
        <f t="shared" si="130"/>
        <v>0</v>
      </c>
      <c r="BF116" s="8">
        <f t="shared" si="109"/>
        <v>0</v>
      </c>
      <c r="BG116" s="8"/>
      <c r="BH116" s="8">
        <f t="shared" si="110"/>
        <v>0</v>
      </c>
      <c r="BI116" s="8">
        <f t="shared" si="111"/>
        <v>0</v>
      </c>
      <c r="BJ116" s="8">
        <f t="shared" si="112"/>
        <v>0</v>
      </c>
      <c r="BK116" s="8">
        <f t="shared" si="113"/>
        <v>0</v>
      </c>
      <c r="BL116" s="8">
        <f t="shared" si="114"/>
        <v>0</v>
      </c>
      <c r="BM116" s="8">
        <f t="shared" si="115"/>
        <v>0</v>
      </c>
      <c r="BN116" s="8">
        <f t="shared" si="116"/>
        <v>0</v>
      </c>
      <c r="BO116" s="8">
        <f t="shared" si="117"/>
        <v>0</v>
      </c>
      <c r="BP116" s="8">
        <f t="shared" si="118"/>
        <v>0</v>
      </c>
      <c r="BQ116" s="8"/>
      <c r="BR116" s="8" t="e">
        <f t="shared" si="140"/>
        <v>#NUM!</v>
      </c>
      <c r="BS116" s="8" t="e">
        <f t="shared" si="141"/>
        <v>#NUM!</v>
      </c>
      <c r="BT116" s="8" t="e">
        <f t="shared" si="142"/>
        <v>#NUM!</v>
      </c>
      <c r="BU116" s="8" t="e">
        <f t="shared" si="143"/>
        <v>#NUM!</v>
      </c>
      <c r="BV116" s="8" t="e">
        <f t="shared" si="144"/>
        <v>#NUM!</v>
      </c>
      <c r="BW116" s="8"/>
      <c r="BX116" s="1" t="str">
        <f t="shared" si="119"/>
        <v/>
      </c>
      <c r="BY116" s="1" t="str">
        <f t="shared" si="120"/>
        <v/>
      </c>
      <c r="BZ116" s="1" t="str">
        <f t="shared" si="121"/>
        <v/>
      </c>
      <c r="CA116" s="1" t="str">
        <f t="shared" si="122"/>
        <v/>
      </c>
      <c r="CB116" s="1" t="str">
        <f t="shared" si="123"/>
        <v/>
      </c>
      <c r="CC116" s="1" t="str">
        <f t="shared" si="124"/>
        <v/>
      </c>
      <c r="CD116" s="1" t="str">
        <f>AD116</f>
        <v/>
      </c>
      <c r="CE116" s="1" t="str">
        <f t="shared" si="126"/>
        <v/>
      </c>
      <c r="CF116" s="1" t="str">
        <f t="shared" si="127"/>
        <v/>
      </c>
      <c r="DC116" s="203"/>
      <c r="DD116" s="203">
        <f>VLOOKUP(A116,'[2]2019'!$A$1:$AV$65536,46,FALSE)</f>
        <v>0</v>
      </c>
      <c r="DE116" s="203">
        <f>VLOOKUP(A116,'[2]2019'!$A$1:$AZ$65536,52,FALSE)</f>
        <v>0</v>
      </c>
      <c r="DF116" s="107">
        <f>+AX116-DC116</f>
        <v>0</v>
      </c>
      <c r="DG116" s="107">
        <f t="shared" si="147"/>
        <v>0</v>
      </c>
      <c r="DH116" s="107">
        <f t="shared" si="148"/>
        <v>0</v>
      </c>
    </row>
    <row r="117" spans="1:118" ht="18" customHeight="1" x14ac:dyDescent="0.2">
      <c r="A117" s="78" t="str">
        <f t="shared" si="105"/>
        <v>Chris Swanson</v>
      </c>
      <c r="B117" s="93" t="s">
        <v>582</v>
      </c>
      <c r="C117" s="94" t="s">
        <v>16</v>
      </c>
      <c r="D117" s="8"/>
      <c r="E117" s="8"/>
      <c r="F117" s="8" t="str">
        <f>IF(E117&lt;&gt; "",LOOKUP(E117,GPPoints!$A$2:$A$27,GPPoints!$B$2:$B$27),"")</f>
        <v/>
      </c>
      <c r="G117" s="114"/>
      <c r="H117" s="8"/>
      <c r="I117" s="8"/>
      <c r="J117" s="8" t="str">
        <f>IF(I117&lt;&gt; "",LOOKUP(I117,GPPoints!$A$2:$A$27,GPPoints!$B$2:$B$27),"")</f>
        <v/>
      </c>
      <c r="K117" s="114"/>
      <c r="L117" s="8"/>
      <c r="M117" s="8"/>
      <c r="N117" s="8" t="str">
        <f>IF(M117&lt;&gt; "",LOOKUP(M117,GPPoints!$A$2:$A$27,GPPoints!$B$2:$B$27),"")</f>
        <v/>
      </c>
      <c r="O117" s="114"/>
      <c r="P117" s="8"/>
      <c r="Q117" s="8"/>
      <c r="R117" s="8" t="str">
        <f>IF(Q117&lt;&gt; "",LOOKUP(Q117,GPPoints!$A$2:$A$27,GPPoints!$B$2:$B$27),"")</f>
        <v/>
      </c>
      <c r="S117" s="114"/>
      <c r="T117" s="8"/>
      <c r="U117" s="8"/>
      <c r="V117" s="8" t="str">
        <f>IF(U117&lt;&gt; "",LOOKUP(U117,GPPoints!$A$2:$A$27,GPPoints!$B$2:$B$27),"")</f>
        <v/>
      </c>
      <c r="W117" s="114"/>
      <c r="X117" s="8"/>
      <c r="Y117" s="8"/>
      <c r="Z117" s="8" t="str">
        <f>IF(Y117&lt;&gt; "",LOOKUP(Y117,GPPoints!$A$2:$A$27,GPPoints!$B$2:$B$27),"")</f>
        <v/>
      </c>
      <c r="AA117" s="114"/>
      <c r="AB117" s="8"/>
      <c r="AC117" s="8"/>
      <c r="AD117" s="8" t="str">
        <f>IF(AC117&lt;&gt; "",LOOKUP(AC117,GPPoints!$A$2:$A$27,GPPoints!$B$2:$B$27),"")</f>
        <v/>
      </c>
      <c r="AE117" s="114"/>
      <c r="AF117" s="8"/>
      <c r="AG117" s="8"/>
      <c r="AH117" s="8" t="str">
        <f>IF(AG117&lt;&gt; "",LOOKUP(AG117,GPPoints!$A$2:$A$27,GPPoints!$B$2:$B$27),"")</f>
        <v/>
      </c>
      <c r="AI117" s="114"/>
      <c r="AJ117" s="8"/>
      <c r="AK117" s="8"/>
      <c r="AL117" s="8" t="str">
        <f>IF(AK117&lt;&gt; "",LOOKUP(AK117,GPPoints!$A$2:$A$27,GPPoints!$B$2:$B$27),"")</f>
        <v/>
      </c>
      <c r="AM117" s="114"/>
      <c r="AO117" s="5">
        <f t="shared" si="99"/>
        <v>0</v>
      </c>
      <c r="AP117" s="5">
        <v>0</v>
      </c>
      <c r="AQ117" s="5">
        <v>0</v>
      </c>
      <c r="AR117" s="5">
        <f t="shared" si="106"/>
        <v>0</v>
      </c>
      <c r="AS117" s="5">
        <f t="shared" si="137"/>
        <v>0</v>
      </c>
      <c r="AT117" s="5">
        <f t="shared" si="138"/>
        <v>0</v>
      </c>
      <c r="AU117" s="5">
        <f t="shared" si="107"/>
        <v>0</v>
      </c>
      <c r="AV117" s="47">
        <f>IF(AR117&gt;0,AU117/AR117,0)</f>
        <v>0</v>
      </c>
      <c r="AW117" s="47">
        <f>IF($AR117&gt;2,$AU117/$AR117,0)</f>
        <v>0</v>
      </c>
      <c r="AX117" s="47">
        <f>IF($AR117&gt;4,$AU117/$AR117,0)</f>
        <v>0</v>
      </c>
      <c r="AY117" s="8">
        <f t="shared" si="139"/>
        <v>0</v>
      </c>
      <c r="AZ117" s="67">
        <f>IF(AR117&gt;4,SUM(E117,I117,M117,Q117,U117,Y117,AC117,AG117,AK117)/AR117,0)</f>
        <v>0</v>
      </c>
      <c r="BA117" s="67"/>
      <c r="BB117" s="8">
        <f t="shared" si="128"/>
        <v>0</v>
      </c>
      <c r="BC117" s="8">
        <f t="shared" si="135"/>
        <v>0</v>
      </c>
      <c r="BD117" s="8">
        <f t="shared" si="129"/>
        <v>0</v>
      </c>
      <c r="BE117" s="8">
        <f t="shared" si="130"/>
        <v>0</v>
      </c>
      <c r="BF117" s="8">
        <f t="shared" si="109"/>
        <v>0</v>
      </c>
      <c r="BG117" s="8"/>
      <c r="BH117" s="8">
        <f t="shared" si="110"/>
        <v>0</v>
      </c>
      <c r="BI117" s="8">
        <f t="shared" si="111"/>
        <v>0</v>
      </c>
      <c r="BJ117" s="8">
        <f t="shared" si="112"/>
        <v>0</v>
      </c>
      <c r="BK117" s="8">
        <f t="shared" si="113"/>
        <v>0</v>
      </c>
      <c r="BL117" s="8">
        <f t="shared" si="114"/>
        <v>0</v>
      </c>
      <c r="BM117" s="8">
        <f t="shared" si="115"/>
        <v>0</v>
      </c>
      <c r="BN117" s="8">
        <f t="shared" si="116"/>
        <v>0</v>
      </c>
      <c r="BO117" s="8">
        <f t="shared" si="117"/>
        <v>0</v>
      </c>
      <c r="BP117" s="8">
        <f t="shared" si="118"/>
        <v>0</v>
      </c>
      <c r="BQ117" s="8"/>
      <c r="BR117" s="8" t="e">
        <f t="shared" si="140"/>
        <v>#NUM!</v>
      </c>
      <c r="BS117" s="8" t="e">
        <f t="shared" si="141"/>
        <v>#NUM!</v>
      </c>
      <c r="BT117" s="8" t="e">
        <f t="shared" si="142"/>
        <v>#NUM!</v>
      </c>
      <c r="BU117" s="8" t="e">
        <f t="shared" si="143"/>
        <v>#NUM!</v>
      </c>
      <c r="BV117" s="8" t="e">
        <f t="shared" si="144"/>
        <v>#NUM!</v>
      </c>
      <c r="BW117" s="8"/>
      <c r="BX117" s="1" t="str">
        <f t="shared" si="119"/>
        <v/>
      </c>
      <c r="BY117" s="1" t="str">
        <f t="shared" si="120"/>
        <v/>
      </c>
      <c r="BZ117" s="1" t="str">
        <f t="shared" si="121"/>
        <v/>
      </c>
      <c r="CA117" s="1" t="str">
        <f t="shared" si="122"/>
        <v/>
      </c>
      <c r="CB117" s="1" t="str">
        <f t="shared" si="123"/>
        <v/>
      </c>
      <c r="CC117" s="1" t="str">
        <f t="shared" si="124"/>
        <v/>
      </c>
      <c r="CD117" s="1" t="str">
        <f t="shared" si="125"/>
        <v/>
      </c>
      <c r="CE117" s="1" t="str">
        <f t="shared" si="126"/>
        <v/>
      </c>
      <c r="CF117" s="1" t="str">
        <f t="shared" si="127"/>
        <v/>
      </c>
      <c r="DC117" s="203"/>
      <c r="DD117" s="203">
        <f>VLOOKUP(A117,'[2]2019'!$A$1:$AV$65536,46,FALSE)</f>
        <v>2</v>
      </c>
      <c r="DE117" s="203">
        <f>VLOOKUP(A117,'[2]2019'!$A$1:$AZ$65536,52,FALSE)</f>
        <v>0</v>
      </c>
      <c r="DF117" s="107">
        <f>+AX117-DC117</f>
        <v>0</v>
      </c>
      <c r="DG117" s="107">
        <f t="shared" si="147"/>
        <v>-2</v>
      </c>
      <c r="DH117" s="107">
        <f t="shared" si="148"/>
        <v>0</v>
      </c>
    </row>
    <row r="118" spans="1:118" ht="18" customHeight="1" x14ac:dyDescent="0.2">
      <c r="A118" s="78" t="str">
        <f t="shared" si="105"/>
        <v>Ralph Tener</v>
      </c>
      <c r="B118" s="93" t="s">
        <v>722</v>
      </c>
      <c r="C118" s="94" t="s">
        <v>723</v>
      </c>
      <c r="D118" s="8">
        <v>24</v>
      </c>
      <c r="E118" s="8"/>
      <c r="F118" s="8" t="str">
        <f>IF(E118&lt;&gt; "",LOOKUP(E118,GPPoints!$A$2:$A$27,GPPoints!$B$2:$B$27),"")</f>
        <v/>
      </c>
      <c r="G118" s="114"/>
      <c r="H118" s="8">
        <v>31</v>
      </c>
      <c r="I118" s="8">
        <v>12</v>
      </c>
      <c r="J118" s="8">
        <f>IF(I118&lt;&gt; "",LOOKUP(I118,GPPoints!$A$2:$A$27,GPPoints!$B$2:$B$27),"")</f>
        <v>4</v>
      </c>
      <c r="K118" s="114"/>
      <c r="L118" s="8">
        <v>23</v>
      </c>
      <c r="M118" s="8"/>
      <c r="N118" s="8" t="str">
        <f>IF(M118&lt;&gt; "",LOOKUP(M118,GPPoints!$A$2:$A$27,GPPoints!$B$2:$B$27),"")</f>
        <v/>
      </c>
      <c r="O118" s="114">
        <v>1</v>
      </c>
      <c r="P118" s="8"/>
      <c r="Q118" s="8"/>
      <c r="R118" s="8" t="str">
        <f>IF(Q118&lt;&gt; "",LOOKUP(Q118,GPPoints!$A$2:$A$27,GPPoints!$B$2:$B$27),"")</f>
        <v/>
      </c>
      <c r="S118" s="114"/>
      <c r="T118" s="8"/>
      <c r="U118" s="8"/>
      <c r="V118" s="8" t="str">
        <f>IF(U118&lt;&gt; "",LOOKUP(U118,GPPoints!$A$2:$A$27,GPPoints!$B$2:$B$27),"")</f>
        <v/>
      </c>
      <c r="W118" s="114"/>
      <c r="X118" s="8"/>
      <c r="Y118" s="8"/>
      <c r="Z118" s="8" t="str">
        <f>IF(Y118&lt;&gt; "",LOOKUP(Y118,GPPoints!$A$2:$A$27,GPPoints!$B$2:$B$27),"")</f>
        <v/>
      </c>
      <c r="AA118" s="114"/>
      <c r="AB118" s="8"/>
      <c r="AC118" s="8"/>
      <c r="AD118" s="8" t="str">
        <f>IF(AC118&lt;&gt; "",LOOKUP(AC118,GPPoints!$A$2:$A$27,GPPoints!$B$2:$B$27),"")</f>
        <v/>
      </c>
      <c r="AE118" s="114"/>
      <c r="AF118" s="8"/>
      <c r="AG118" s="8"/>
      <c r="AH118" s="8" t="str">
        <f>IF(AG118&lt;&gt; "",LOOKUP(AG118,GPPoints!$A$2:$A$27,GPPoints!$B$2:$B$27),"")</f>
        <v/>
      </c>
      <c r="AI118" s="114"/>
      <c r="AJ118" s="8"/>
      <c r="AK118" s="8"/>
      <c r="AL118" s="8" t="str">
        <f>IF(AK118&lt;&gt; "",LOOKUP(AK118,GPPoints!$A$2:$A$27,GPPoints!$B$2:$B$27),"")</f>
        <v/>
      </c>
      <c r="AM118" s="114"/>
      <c r="AO118" s="5">
        <f t="shared" si="99"/>
        <v>1</v>
      </c>
      <c r="AP118" s="5">
        <v>0</v>
      </c>
      <c r="AQ118" s="5">
        <v>0</v>
      </c>
      <c r="AR118" s="5">
        <f t="shared" si="106"/>
        <v>3</v>
      </c>
      <c r="AS118" s="5">
        <f t="shared" si="137"/>
        <v>4</v>
      </c>
      <c r="AT118" s="5">
        <f t="shared" si="138"/>
        <v>4</v>
      </c>
      <c r="AU118" s="5">
        <f t="shared" si="107"/>
        <v>78</v>
      </c>
      <c r="AV118" s="47">
        <f t="shared" si="132"/>
        <v>26</v>
      </c>
      <c r="AW118" s="47">
        <f t="shared" si="133"/>
        <v>26</v>
      </c>
      <c r="AX118" s="47">
        <f t="shared" si="108"/>
        <v>0</v>
      </c>
      <c r="AY118" s="8">
        <f t="shared" si="139"/>
        <v>78</v>
      </c>
      <c r="AZ118" s="67">
        <f t="shared" si="134"/>
        <v>0</v>
      </c>
      <c r="BA118" s="67"/>
      <c r="BB118" s="8">
        <f>LARGE($BH118:$BP118,1)</f>
        <v>31</v>
      </c>
      <c r="BC118" s="8">
        <f t="shared" si="135"/>
        <v>24</v>
      </c>
      <c r="BD118" s="8">
        <f t="shared" si="129"/>
        <v>23</v>
      </c>
      <c r="BE118" s="8">
        <f>LARGE($BH118:$BP118,4)</f>
        <v>0</v>
      </c>
      <c r="BF118" s="8">
        <f t="shared" si="109"/>
        <v>0</v>
      </c>
      <c r="BG118" s="8"/>
      <c r="BH118" s="8">
        <f t="shared" si="110"/>
        <v>24</v>
      </c>
      <c r="BI118" s="8">
        <f t="shared" si="111"/>
        <v>31</v>
      </c>
      <c r="BJ118" s="8">
        <f t="shared" si="112"/>
        <v>23</v>
      </c>
      <c r="BK118" s="8">
        <f t="shared" si="113"/>
        <v>0</v>
      </c>
      <c r="BL118" s="8">
        <f t="shared" si="114"/>
        <v>0</v>
      </c>
      <c r="BM118" s="8">
        <f t="shared" si="115"/>
        <v>0</v>
      </c>
      <c r="BN118" s="8">
        <f t="shared" si="116"/>
        <v>0</v>
      </c>
      <c r="BO118" s="8">
        <f t="shared" si="117"/>
        <v>0</v>
      </c>
      <c r="BP118" s="8">
        <f t="shared" si="118"/>
        <v>0</v>
      </c>
      <c r="BQ118" s="8"/>
      <c r="BR118" s="8">
        <f t="shared" si="140"/>
        <v>4</v>
      </c>
      <c r="BS118" s="8" t="e">
        <f t="shared" si="141"/>
        <v>#NUM!</v>
      </c>
      <c r="BT118" s="8" t="e">
        <f t="shared" si="142"/>
        <v>#NUM!</v>
      </c>
      <c r="BU118" s="8" t="e">
        <f t="shared" si="143"/>
        <v>#NUM!</v>
      </c>
      <c r="BV118" s="8" t="e">
        <f t="shared" si="144"/>
        <v>#NUM!</v>
      </c>
      <c r="BW118" s="8"/>
      <c r="BX118" s="1" t="str">
        <f t="shared" si="119"/>
        <v/>
      </c>
      <c r="BY118" s="1">
        <f t="shared" si="120"/>
        <v>4</v>
      </c>
      <c r="BZ118" s="1" t="str">
        <f t="shared" si="121"/>
        <v/>
      </c>
      <c r="CA118" s="1" t="str">
        <f t="shared" si="122"/>
        <v/>
      </c>
      <c r="CB118" s="1" t="str">
        <f t="shared" si="123"/>
        <v/>
      </c>
      <c r="CC118" s="1" t="str">
        <f t="shared" si="124"/>
        <v/>
      </c>
      <c r="CD118" s="1" t="str">
        <f t="shared" si="125"/>
        <v/>
      </c>
      <c r="CE118" s="1" t="str">
        <f t="shared" si="126"/>
        <v/>
      </c>
      <c r="CF118" s="1" t="str">
        <f t="shared" si="127"/>
        <v/>
      </c>
      <c r="DC118" s="203">
        <f>VLOOKUP(A118,'[2]2019'!$A$1:$AV$65536,48,FALSE)</f>
        <v>29.666666666666668</v>
      </c>
      <c r="DD118" s="203">
        <f>VLOOKUP(A118,'[2]2019'!$A$1:$AZ$65536,51,FALSE)</f>
        <v>161</v>
      </c>
      <c r="DE118" s="203">
        <f>VLOOKUP(A118,'[2]2019'!$A$1:$AZ$65536,52,FALSE)</f>
        <v>17</v>
      </c>
      <c r="DF118" s="107">
        <f t="shared" si="146"/>
        <v>-29.666666666666668</v>
      </c>
      <c r="DG118" s="107">
        <f t="shared" si="147"/>
        <v>-83</v>
      </c>
      <c r="DH118" s="107">
        <f t="shared" si="148"/>
        <v>-17</v>
      </c>
      <c r="DL118" s="206">
        <f>+DF118/DC118</f>
        <v>-1</v>
      </c>
      <c r="DM118" s="206">
        <f>+DG118/DD118</f>
        <v>-0.51552795031055898</v>
      </c>
      <c r="DN118" s="206">
        <f>+DH118/DE118</f>
        <v>-1</v>
      </c>
    </row>
    <row r="119" spans="1:118" ht="18" customHeight="1" x14ac:dyDescent="0.2">
      <c r="A119" s="78" t="str">
        <f t="shared" si="105"/>
        <v>Paul Tierney</v>
      </c>
      <c r="B119" s="52" t="s">
        <v>26</v>
      </c>
      <c r="C119" s="62" t="s">
        <v>27</v>
      </c>
      <c r="D119" s="8">
        <v>28</v>
      </c>
      <c r="E119" s="8"/>
      <c r="F119" s="8" t="str">
        <f>IF(E119&lt;&gt; "",LOOKUP(E119,GPPoints!$A$2:$A$27,GPPoints!$B$2:$B$27),"")</f>
        <v/>
      </c>
      <c r="G119" s="114"/>
      <c r="H119" s="8"/>
      <c r="I119" s="8"/>
      <c r="J119" s="8" t="str">
        <f>IF(I119&lt;&gt; "",LOOKUP(I119,GPPoints!$A$2:$A$27,GPPoints!$B$2:$B$27),"")</f>
        <v/>
      </c>
      <c r="K119" s="114"/>
      <c r="L119" s="8"/>
      <c r="M119" s="8"/>
      <c r="N119" s="8" t="str">
        <f>IF(M119&lt;&gt; "",LOOKUP(M119,GPPoints!$A$2:$A$27,GPPoints!$B$2:$B$27),"")</f>
        <v/>
      </c>
      <c r="O119" s="114"/>
      <c r="P119" s="8"/>
      <c r="Q119" s="8"/>
      <c r="R119" s="8" t="str">
        <f>IF(Q119&lt;&gt; "",LOOKUP(Q119,GPPoints!$A$2:$A$27,GPPoints!$B$2:$B$27),"")</f>
        <v/>
      </c>
      <c r="S119" s="114"/>
      <c r="T119" s="8"/>
      <c r="U119" s="8"/>
      <c r="V119" s="8" t="str">
        <f>IF(U119&lt;&gt; "",LOOKUP(U119,GPPoints!$A$2:$A$27,GPPoints!$B$2:$B$27),"")</f>
        <v/>
      </c>
      <c r="W119" s="114"/>
      <c r="X119" s="8"/>
      <c r="Y119" s="8"/>
      <c r="Z119" s="8" t="str">
        <f>IF(Y119&lt;&gt; "",LOOKUP(Y119,GPPoints!$A$2:$A$27,GPPoints!$B$2:$B$27),"")</f>
        <v/>
      </c>
      <c r="AA119" s="114"/>
      <c r="AB119" s="8"/>
      <c r="AC119" s="8"/>
      <c r="AD119" s="8" t="str">
        <f>IF(AC119&lt;&gt; "",LOOKUP(AC119,GPPoints!$A$2:$A$27,GPPoints!$B$2:$B$27),"")</f>
        <v/>
      </c>
      <c r="AE119" s="114"/>
      <c r="AF119" s="8"/>
      <c r="AG119" s="8"/>
      <c r="AH119" s="8" t="str">
        <f>IF(AG119&lt;&gt; "",LOOKUP(AG119,GPPoints!$A$2:$A$27,GPPoints!$B$2:$B$27),"")</f>
        <v/>
      </c>
      <c r="AI119" s="114"/>
      <c r="AJ119" s="8"/>
      <c r="AK119" s="8"/>
      <c r="AL119" s="8" t="str">
        <f>IF(AK119&lt;&gt; "",LOOKUP(AK119,GPPoints!$A$2:$A$27,GPPoints!$B$2:$B$27),"")</f>
        <v/>
      </c>
      <c r="AM119" s="114"/>
      <c r="AO119" s="5">
        <f t="shared" si="99"/>
        <v>0</v>
      </c>
      <c r="AP119" s="5">
        <v>0</v>
      </c>
      <c r="AQ119" s="5">
        <v>0</v>
      </c>
      <c r="AR119" s="5">
        <f t="shared" si="106"/>
        <v>1</v>
      </c>
      <c r="AS119" s="5">
        <f t="shared" si="137"/>
        <v>0</v>
      </c>
      <c r="AT119" s="5">
        <f t="shared" si="138"/>
        <v>0</v>
      </c>
      <c r="AU119" s="5">
        <f t="shared" si="107"/>
        <v>28</v>
      </c>
      <c r="AV119" s="47">
        <f t="shared" si="132"/>
        <v>28</v>
      </c>
      <c r="AW119" s="47">
        <f t="shared" si="133"/>
        <v>0</v>
      </c>
      <c r="AX119" s="47">
        <f t="shared" si="108"/>
        <v>0</v>
      </c>
      <c r="AY119" s="8">
        <f t="shared" si="139"/>
        <v>28</v>
      </c>
      <c r="AZ119" s="67">
        <f t="shared" si="134"/>
        <v>0</v>
      </c>
      <c r="BA119" s="67"/>
      <c r="BB119" s="8">
        <f t="shared" si="128"/>
        <v>28</v>
      </c>
      <c r="BC119" s="8">
        <f t="shared" si="135"/>
        <v>0</v>
      </c>
      <c r="BD119" s="8">
        <f>LARGE($BH119:$BP119,3)</f>
        <v>0</v>
      </c>
      <c r="BE119" s="8">
        <f t="shared" si="130"/>
        <v>0</v>
      </c>
      <c r="BF119" s="8">
        <f t="shared" si="109"/>
        <v>0</v>
      </c>
      <c r="BG119" s="8"/>
      <c r="BH119" s="8">
        <f t="shared" si="110"/>
        <v>28</v>
      </c>
      <c r="BI119" s="8">
        <f t="shared" si="111"/>
        <v>0</v>
      </c>
      <c r="BJ119" s="8">
        <f t="shared" si="112"/>
        <v>0</v>
      </c>
      <c r="BK119" s="8">
        <f t="shared" si="113"/>
        <v>0</v>
      </c>
      <c r="BL119" s="8">
        <f t="shared" si="114"/>
        <v>0</v>
      </c>
      <c r="BM119" s="8">
        <f t="shared" si="115"/>
        <v>0</v>
      </c>
      <c r="BN119" s="8">
        <f t="shared" si="116"/>
        <v>0</v>
      </c>
      <c r="BO119" s="8">
        <f t="shared" si="117"/>
        <v>0</v>
      </c>
      <c r="BP119" s="8">
        <f t="shared" si="118"/>
        <v>0</v>
      </c>
      <c r="BQ119" s="8"/>
      <c r="BR119" s="8" t="e">
        <f t="shared" si="140"/>
        <v>#NUM!</v>
      </c>
      <c r="BS119" s="8" t="e">
        <f t="shared" si="141"/>
        <v>#NUM!</v>
      </c>
      <c r="BT119" s="8" t="e">
        <f t="shared" si="142"/>
        <v>#NUM!</v>
      </c>
      <c r="BU119" s="8" t="e">
        <f t="shared" si="143"/>
        <v>#NUM!</v>
      </c>
      <c r="BV119" s="8" t="e">
        <f t="shared" si="144"/>
        <v>#NUM!</v>
      </c>
      <c r="BW119" s="8"/>
      <c r="BX119" s="1" t="str">
        <f t="shared" si="119"/>
        <v/>
      </c>
      <c r="BY119" s="1" t="str">
        <f t="shared" si="120"/>
        <v/>
      </c>
      <c r="BZ119" s="1" t="str">
        <f t="shared" si="121"/>
        <v/>
      </c>
      <c r="CA119" s="1" t="str">
        <f t="shared" si="122"/>
        <v/>
      </c>
      <c r="CB119" s="1" t="str">
        <f t="shared" si="123"/>
        <v/>
      </c>
      <c r="CC119" s="1" t="str">
        <f t="shared" si="124"/>
        <v/>
      </c>
      <c r="CD119" s="1" t="str">
        <f>AD119</f>
        <v/>
      </c>
      <c r="CE119" s="1" t="str">
        <f t="shared" si="126"/>
        <v/>
      </c>
      <c r="CF119" s="1" t="str">
        <f t="shared" si="127"/>
        <v/>
      </c>
      <c r="CH119" t="e">
        <f>VLOOKUP(A119,#REF!,41,FALSE)</f>
        <v>#REF!</v>
      </c>
      <c r="CI119" t="e">
        <f>VLOOKUP(A119,#REF!,42,FALSE)</f>
        <v>#REF!</v>
      </c>
      <c r="CJ119" t="e">
        <f>VLOOKUP(A119,#REF!,43,FALSE)</f>
        <v>#REF!</v>
      </c>
      <c r="CK119" t="e">
        <f>VLOOKUP(A119,#REF!,44,FALSE)</f>
        <v>#REF!</v>
      </c>
      <c r="CL119" t="e">
        <f>VLOOKUP(A119,#REF!,45,FALSE)</f>
        <v>#REF!</v>
      </c>
      <c r="CM119" s="105" t="e">
        <f>VLOOKUP(A119,#REF!,46,FALSE)</f>
        <v>#REF!</v>
      </c>
      <c r="CN119" s="105" t="e">
        <f>VLOOKUP(A119,#REF!,47,FALSE)</f>
        <v>#REF!</v>
      </c>
      <c r="CO119" s="105" t="e">
        <f>VLOOKUP(A119,#REF!,48,FALSE)</f>
        <v>#REF!</v>
      </c>
      <c r="CP119" s="105" t="e">
        <f>VLOOKUP(A119,#REF!,49,FALSE)</f>
        <v>#REF!</v>
      </c>
      <c r="CQ119" s="105" t="e">
        <f>VLOOKUP(A119,#REF!,50,FALSE)</f>
        <v>#REF!</v>
      </c>
      <c r="CS119" t="e">
        <f>+AO119-CH119</f>
        <v>#REF!</v>
      </c>
      <c r="CT119" s="106" t="e">
        <f t="shared" ref="CT119:DB119" si="152">+AR119-CI119</f>
        <v>#REF!</v>
      </c>
      <c r="CU119" s="106" t="e">
        <f>+AS119-CJ119</f>
        <v>#REF!</v>
      </c>
      <c r="CV119" s="106" t="e">
        <f>+AT119-CK119</f>
        <v>#REF!</v>
      </c>
      <c r="CW119" s="106" t="e">
        <f t="shared" si="152"/>
        <v>#REF!</v>
      </c>
      <c r="CX119" s="106" t="e">
        <f t="shared" si="152"/>
        <v>#REF!</v>
      </c>
      <c r="CY119" s="106" t="e">
        <f t="shared" si="152"/>
        <v>#REF!</v>
      </c>
      <c r="CZ119" s="106" t="e">
        <f t="shared" si="152"/>
        <v>#REF!</v>
      </c>
      <c r="DA119" s="106" t="e">
        <f>+AY119-CP119</f>
        <v>#REF!</v>
      </c>
      <c r="DB119" s="106" t="e">
        <f t="shared" si="152"/>
        <v>#REF!</v>
      </c>
      <c r="DC119" s="203"/>
      <c r="DD119" s="203">
        <f>VLOOKUP(A119,'[2]2019'!$A$1:$AV$65536,46,FALSE)</f>
        <v>0</v>
      </c>
      <c r="DE119" s="203">
        <f>VLOOKUP(A119,'[2]2019'!$A$1:$AZ$65536,52,FALSE)</f>
        <v>0</v>
      </c>
      <c r="DF119" s="107">
        <f t="shared" si="146"/>
        <v>0</v>
      </c>
      <c r="DG119" s="107">
        <f t="shared" si="147"/>
        <v>28</v>
      </c>
      <c r="DH119" s="107">
        <f t="shared" si="148"/>
        <v>0</v>
      </c>
    </row>
    <row r="120" spans="1:118" ht="18" customHeight="1" x14ac:dyDescent="0.2">
      <c r="A120" s="78" t="str">
        <f t="shared" si="105"/>
        <v>Michael Todd</v>
      </c>
      <c r="B120" s="52" t="s">
        <v>278</v>
      </c>
      <c r="C120" s="62" t="s">
        <v>58</v>
      </c>
      <c r="D120" s="8"/>
      <c r="E120" s="8"/>
      <c r="F120" s="8" t="str">
        <f>IF(E120&lt;&gt; "",LOOKUP(E120,GPPoints!$A$2:$A$27,GPPoints!$B$2:$B$27),"")</f>
        <v/>
      </c>
      <c r="G120" s="114"/>
      <c r="H120" s="8"/>
      <c r="I120" s="8"/>
      <c r="J120" s="8" t="str">
        <f>IF(I120&lt;&gt; "",LOOKUP(I120,GPPoints!$A$2:$A$27,GPPoints!$B$2:$B$27),"")</f>
        <v/>
      </c>
      <c r="K120" s="114"/>
      <c r="L120" s="8"/>
      <c r="M120" s="8"/>
      <c r="N120" s="8" t="str">
        <f>IF(M120&lt;&gt; "",LOOKUP(M120,GPPoints!$A$2:$A$27,GPPoints!$B$2:$B$27),"")</f>
        <v/>
      </c>
      <c r="O120" s="114"/>
      <c r="P120" s="8"/>
      <c r="Q120" s="8"/>
      <c r="R120" s="8" t="str">
        <f>IF(Q120&lt;&gt; "",LOOKUP(Q120,GPPoints!$A$2:$A$27,GPPoints!$B$2:$B$27),"")</f>
        <v/>
      </c>
      <c r="S120" s="114"/>
      <c r="T120" s="8"/>
      <c r="U120" s="8"/>
      <c r="V120" s="8" t="str">
        <f>IF(U120&lt;&gt; "",LOOKUP(U120,GPPoints!$A$2:$A$27,GPPoints!$B$2:$B$27),"")</f>
        <v/>
      </c>
      <c r="W120" s="114"/>
      <c r="X120" s="8"/>
      <c r="Y120" s="8"/>
      <c r="Z120" s="8" t="str">
        <f>IF(Y120&lt;&gt; "",LOOKUP(Y120,GPPoints!$A$2:$A$27,GPPoints!$B$2:$B$27),"")</f>
        <v/>
      </c>
      <c r="AA120" s="114"/>
      <c r="AB120" s="8"/>
      <c r="AC120" s="8"/>
      <c r="AD120" s="8" t="str">
        <f>IF(AC120&lt;&gt; "",LOOKUP(AC120,GPPoints!$A$2:$A$27,GPPoints!$B$2:$B$27),"")</f>
        <v/>
      </c>
      <c r="AE120" s="114"/>
      <c r="AF120" s="8"/>
      <c r="AG120" s="8"/>
      <c r="AH120" s="8" t="str">
        <f>IF(AG120&lt;&gt; "",LOOKUP(AG120,GPPoints!$A$2:$A$27,GPPoints!$B$2:$B$27),"")</f>
        <v/>
      </c>
      <c r="AI120" s="114"/>
      <c r="AJ120" s="8"/>
      <c r="AK120" s="8"/>
      <c r="AL120" s="8" t="str">
        <f>IF(AK120&lt;&gt; "",LOOKUP(AK120,GPPoints!$A$2:$A$27,GPPoints!$B$2:$B$27),"")</f>
        <v/>
      </c>
      <c r="AM120" s="114"/>
      <c r="AO120" s="5">
        <f>+G120+K120+O120+S120+W120+AA120+AE120+AI120+AM120</f>
        <v>0</v>
      </c>
      <c r="AP120" s="5">
        <v>0</v>
      </c>
      <c r="AQ120" s="5">
        <v>0</v>
      </c>
      <c r="AR120" s="5">
        <f t="shared" si="106"/>
        <v>0</v>
      </c>
      <c r="AS120" s="5">
        <f t="shared" si="137"/>
        <v>0</v>
      </c>
      <c r="AT120" s="5">
        <f t="shared" si="138"/>
        <v>0</v>
      </c>
      <c r="AU120" s="5">
        <f t="shared" si="107"/>
        <v>0</v>
      </c>
      <c r="AV120" s="47">
        <f t="shared" si="132"/>
        <v>0</v>
      </c>
      <c r="AW120" s="47">
        <f t="shared" si="133"/>
        <v>0</v>
      </c>
      <c r="AX120" s="47">
        <f t="shared" si="108"/>
        <v>0</v>
      </c>
      <c r="AY120" s="8">
        <f t="shared" si="139"/>
        <v>0</v>
      </c>
      <c r="AZ120" s="67">
        <f t="shared" si="134"/>
        <v>0</v>
      </c>
      <c r="BA120" s="67"/>
      <c r="BB120" s="8">
        <f t="shared" si="128"/>
        <v>0</v>
      </c>
      <c r="BC120" s="8">
        <f t="shared" si="135"/>
        <v>0</v>
      </c>
      <c r="BD120" s="8">
        <f t="shared" si="129"/>
        <v>0</v>
      </c>
      <c r="BE120" s="8">
        <f t="shared" si="130"/>
        <v>0</v>
      </c>
      <c r="BF120" s="8">
        <f t="shared" si="109"/>
        <v>0</v>
      </c>
      <c r="BG120" s="8"/>
      <c r="BH120" s="8">
        <f t="shared" si="110"/>
        <v>0</v>
      </c>
      <c r="BI120" s="8">
        <f t="shared" si="111"/>
        <v>0</v>
      </c>
      <c r="BJ120" s="8">
        <f t="shared" si="112"/>
        <v>0</v>
      </c>
      <c r="BK120" s="8">
        <f t="shared" si="113"/>
        <v>0</v>
      </c>
      <c r="BL120" s="8">
        <f t="shared" si="114"/>
        <v>0</v>
      </c>
      <c r="BM120" s="8">
        <f t="shared" si="115"/>
        <v>0</v>
      </c>
      <c r="BN120" s="8">
        <f t="shared" si="116"/>
        <v>0</v>
      </c>
      <c r="BO120" s="8">
        <f t="shared" si="117"/>
        <v>0</v>
      </c>
      <c r="BP120" s="8">
        <f t="shared" si="118"/>
        <v>0</v>
      </c>
      <c r="BQ120" s="8"/>
      <c r="BR120" s="8" t="e">
        <f t="shared" si="140"/>
        <v>#NUM!</v>
      </c>
      <c r="BS120" s="8" t="e">
        <f t="shared" si="141"/>
        <v>#NUM!</v>
      </c>
      <c r="BT120" s="8" t="e">
        <f t="shared" si="142"/>
        <v>#NUM!</v>
      </c>
      <c r="BU120" s="8" t="e">
        <f t="shared" si="143"/>
        <v>#NUM!</v>
      </c>
      <c r="BV120" s="8" t="e">
        <f t="shared" si="144"/>
        <v>#NUM!</v>
      </c>
      <c r="BW120" s="8"/>
      <c r="BX120" s="1" t="str">
        <f t="shared" si="119"/>
        <v/>
      </c>
      <c r="BY120" s="1" t="str">
        <f t="shared" si="120"/>
        <v/>
      </c>
      <c r="BZ120" s="1" t="str">
        <f t="shared" si="121"/>
        <v/>
      </c>
      <c r="CA120" s="1" t="str">
        <f t="shared" si="122"/>
        <v/>
      </c>
      <c r="CB120" s="1" t="str">
        <f t="shared" si="123"/>
        <v/>
      </c>
      <c r="CC120" s="1" t="str">
        <f t="shared" si="124"/>
        <v/>
      </c>
      <c r="CD120" s="1" t="str">
        <f t="shared" si="125"/>
        <v/>
      </c>
      <c r="CE120" s="1" t="str">
        <f t="shared" si="126"/>
        <v/>
      </c>
      <c r="CF120" s="1" t="str">
        <f>AL120</f>
        <v/>
      </c>
      <c r="DC120" s="203">
        <f>VLOOKUP(A120,'[2]2019'!$A$1:$AV$65536,48,FALSE)</f>
        <v>0</v>
      </c>
      <c r="DD120" s="203">
        <f>VLOOKUP(A120,'[2]2019'!$A$1:$AV$65536,46,FALSE)</f>
        <v>0</v>
      </c>
      <c r="DE120" s="203">
        <f>VLOOKUP(A120,'[2]2019'!$A$1:$AZ$65536,52,FALSE)</f>
        <v>0</v>
      </c>
      <c r="DF120" s="107">
        <f t="shared" si="146"/>
        <v>0</v>
      </c>
      <c r="DG120" s="107">
        <f t="shared" si="147"/>
        <v>0</v>
      </c>
      <c r="DH120" s="107">
        <f t="shared" si="148"/>
        <v>0</v>
      </c>
    </row>
    <row r="121" spans="1:118" ht="18" customHeight="1" x14ac:dyDescent="0.2">
      <c r="A121" s="78" t="str">
        <f t="shared" si="105"/>
        <v>Ed Umstead</v>
      </c>
      <c r="B121" s="93" t="s">
        <v>542</v>
      </c>
      <c r="C121" s="94" t="s">
        <v>72</v>
      </c>
      <c r="D121" s="8"/>
      <c r="E121" s="8"/>
      <c r="F121" s="8" t="str">
        <f>IF(E121&lt;&gt; "",LOOKUP(E121,GPPoints!$A$2:$A$27,GPPoints!$B$2:$B$27),"")</f>
        <v/>
      </c>
      <c r="G121" s="114"/>
      <c r="H121" s="8"/>
      <c r="I121" s="8"/>
      <c r="J121" s="8" t="str">
        <f>IF(I121&lt;&gt; "",LOOKUP(I121,GPPoints!$A$2:$A$27,GPPoints!$B$2:$B$27),"")</f>
        <v/>
      </c>
      <c r="K121" s="114"/>
      <c r="L121" s="8"/>
      <c r="M121" s="8"/>
      <c r="N121" s="8" t="str">
        <f>IF(M121&lt;&gt; "",LOOKUP(M121,GPPoints!$A$2:$A$27,GPPoints!$B$2:$B$27),"")</f>
        <v/>
      </c>
      <c r="O121" s="114"/>
      <c r="P121" s="8"/>
      <c r="Q121" s="8"/>
      <c r="R121" s="8" t="str">
        <f>IF(Q121&lt;&gt; "",LOOKUP(Q121,GPPoints!$A$2:$A$27,GPPoints!$B$2:$B$27),"")</f>
        <v/>
      </c>
      <c r="S121" s="114"/>
      <c r="T121" s="8"/>
      <c r="U121" s="8"/>
      <c r="V121" s="8" t="str">
        <f>IF(U121&lt;&gt; "",LOOKUP(U121,GPPoints!$A$2:$A$27,GPPoints!$B$2:$B$27),"")</f>
        <v/>
      </c>
      <c r="W121" s="114"/>
      <c r="X121" s="8"/>
      <c r="Y121" s="8"/>
      <c r="Z121" s="8" t="str">
        <f>IF(Y121&lt;&gt; "",LOOKUP(Y121,GPPoints!$A$2:$A$27,GPPoints!$B$2:$B$27),"")</f>
        <v/>
      </c>
      <c r="AA121" s="114"/>
      <c r="AB121" s="8"/>
      <c r="AC121" s="8"/>
      <c r="AD121" s="8" t="str">
        <f>IF(AC121&lt;&gt; "",LOOKUP(AC121,GPPoints!$A$2:$A$27,GPPoints!$B$2:$B$27),"")</f>
        <v/>
      </c>
      <c r="AE121" s="114"/>
      <c r="AF121" s="8"/>
      <c r="AG121" s="8"/>
      <c r="AH121" s="8" t="str">
        <f>IF(AG121&lt;&gt; "",LOOKUP(AG121,GPPoints!$A$2:$A$27,GPPoints!$B$2:$B$27),"")</f>
        <v/>
      </c>
      <c r="AI121" s="114"/>
      <c r="AJ121" s="8"/>
      <c r="AK121" s="8"/>
      <c r="AL121" s="8" t="str">
        <f>IF(AK121&lt;&gt; "",LOOKUP(AK121,GPPoints!$A$2:$A$27,GPPoints!$B$2:$B$27),"")</f>
        <v/>
      </c>
      <c r="AM121" s="114"/>
      <c r="AO121" s="5">
        <f t="shared" si="99"/>
        <v>0</v>
      </c>
      <c r="AP121" s="5">
        <v>0</v>
      </c>
      <c r="AQ121" s="5">
        <v>0</v>
      </c>
      <c r="AR121" s="5">
        <f t="shared" si="106"/>
        <v>0</v>
      </c>
      <c r="AS121" s="5">
        <f t="shared" si="137"/>
        <v>0</v>
      </c>
      <c r="AT121" s="5">
        <f t="shared" si="138"/>
        <v>0</v>
      </c>
      <c r="AU121" s="5">
        <f t="shared" si="107"/>
        <v>0</v>
      </c>
      <c r="AV121" s="47">
        <f t="shared" si="132"/>
        <v>0</v>
      </c>
      <c r="AW121" s="47">
        <f t="shared" si="133"/>
        <v>0</v>
      </c>
      <c r="AX121" s="47">
        <f t="shared" si="108"/>
        <v>0</v>
      </c>
      <c r="AY121" s="8">
        <f t="shared" si="139"/>
        <v>0</v>
      </c>
      <c r="AZ121" s="67">
        <f t="shared" si="134"/>
        <v>0</v>
      </c>
      <c r="BA121" s="67"/>
      <c r="BB121" s="8">
        <f t="shared" si="128"/>
        <v>0</v>
      </c>
      <c r="BC121" s="8">
        <f t="shared" si="135"/>
        <v>0</v>
      </c>
      <c r="BD121" s="8">
        <f t="shared" si="129"/>
        <v>0</v>
      </c>
      <c r="BE121" s="8">
        <f t="shared" si="130"/>
        <v>0</v>
      </c>
      <c r="BF121" s="8">
        <f t="shared" si="109"/>
        <v>0</v>
      </c>
      <c r="BG121" s="8"/>
      <c r="BH121" s="8">
        <f t="shared" si="110"/>
        <v>0</v>
      </c>
      <c r="BI121" s="8">
        <f t="shared" si="111"/>
        <v>0</v>
      </c>
      <c r="BJ121" s="8">
        <f t="shared" si="112"/>
        <v>0</v>
      </c>
      <c r="BK121" s="8">
        <f t="shared" si="113"/>
        <v>0</v>
      </c>
      <c r="BL121" s="8">
        <f t="shared" si="114"/>
        <v>0</v>
      </c>
      <c r="BM121" s="8">
        <f t="shared" si="115"/>
        <v>0</v>
      </c>
      <c r="BN121" s="8">
        <f t="shared" si="116"/>
        <v>0</v>
      </c>
      <c r="BO121" s="8">
        <f t="shared" si="117"/>
        <v>0</v>
      </c>
      <c r="BP121" s="8">
        <f t="shared" si="118"/>
        <v>0</v>
      </c>
      <c r="BQ121" s="8"/>
      <c r="BR121" s="8" t="e">
        <f t="shared" si="140"/>
        <v>#NUM!</v>
      </c>
      <c r="BS121" s="8" t="e">
        <f t="shared" si="141"/>
        <v>#NUM!</v>
      </c>
      <c r="BT121" s="8" t="e">
        <f t="shared" si="142"/>
        <v>#NUM!</v>
      </c>
      <c r="BU121" s="8" t="e">
        <f t="shared" si="143"/>
        <v>#NUM!</v>
      </c>
      <c r="BV121" s="8" t="e">
        <f t="shared" si="144"/>
        <v>#NUM!</v>
      </c>
      <c r="BW121" s="8"/>
      <c r="BX121" s="1" t="str">
        <f t="shared" si="119"/>
        <v/>
      </c>
      <c r="BY121" s="1" t="str">
        <f t="shared" si="120"/>
        <v/>
      </c>
      <c r="BZ121" s="1" t="str">
        <f>N121</f>
        <v/>
      </c>
      <c r="CA121" s="1" t="str">
        <f t="shared" si="122"/>
        <v/>
      </c>
      <c r="CB121" s="1" t="str">
        <f t="shared" si="123"/>
        <v/>
      </c>
      <c r="CC121" s="1" t="str">
        <f t="shared" si="124"/>
        <v/>
      </c>
      <c r="CD121" s="1" t="str">
        <f t="shared" si="125"/>
        <v/>
      </c>
      <c r="CE121" s="1" t="str">
        <f t="shared" si="126"/>
        <v/>
      </c>
      <c r="CF121" s="1" t="str">
        <f t="shared" si="127"/>
        <v/>
      </c>
      <c r="DC121" s="203">
        <f>VLOOKUP(A121,'[2]2019'!$A$1:$AV$65536,48,FALSE)</f>
        <v>0</v>
      </c>
      <c r="DD121" s="203">
        <f>VLOOKUP(A121,'[2]2019'!$A$1:$AV$65536,46,FALSE)</f>
        <v>0</v>
      </c>
      <c r="DE121" s="203">
        <f>VLOOKUP(A121,'[2]2019'!$A$1:$AZ$65536,52,FALSE)</f>
        <v>0</v>
      </c>
      <c r="DF121" s="107">
        <f t="shared" si="146"/>
        <v>0</v>
      </c>
      <c r="DG121" s="107">
        <f t="shared" si="147"/>
        <v>0</v>
      </c>
      <c r="DH121" s="107">
        <f t="shared" si="148"/>
        <v>0</v>
      </c>
    </row>
    <row r="122" spans="1:118" ht="18" customHeight="1" x14ac:dyDescent="0.2">
      <c r="A122" s="78" t="str">
        <f t="shared" si="105"/>
        <v>Gary Vanderheiden</v>
      </c>
      <c r="B122" s="52" t="s">
        <v>498</v>
      </c>
      <c r="C122" s="62" t="s">
        <v>472</v>
      </c>
      <c r="D122" s="8">
        <v>18</v>
      </c>
      <c r="E122" s="8"/>
      <c r="F122" s="8" t="str">
        <f>IF(E122&lt;&gt; "",LOOKUP(E122,GPPoints!$A$2:$A$27,GPPoints!$B$2:$B$27),"")</f>
        <v/>
      </c>
      <c r="G122" s="114"/>
      <c r="H122" s="8">
        <v>37</v>
      </c>
      <c r="I122" s="8">
        <v>1</v>
      </c>
      <c r="J122" s="8">
        <f>IF(I122&lt;&gt; "",LOOKUP(I122,GPPoints!$A$2:$A$27,GPPoints!$B$2:$B$27),"")</f>
        <v>20</v>
      </c>
      <c r="K122" s="114">
        <v>1</v>
      </c>
      <c r="L122" s="8">
        <v>20</v>
      </c>
      <c r="M122" s="8"/>
      <c r="N122" s="8" t="str">
        <f>IF(M122&lt;&gt; "",LOOKUP(M122,GPPoints!$A$2:$A$27,GPPoints!$B$2:$B$27),"")</f>
        <v/>
      </c>
      <c r="O122" s="114"/>
      <c r="P122" s="8"/>
      <c r="Q122" s="8"/>
      <c r="R122" s="8" t="str">
        <f>IF(Q122&lt;&gt; "",LOOKUP(Q122,GPPoints!$A$2:$A$27,GPPoints!$B$2:$B$27),"")</f>
        <v/>
      </c>
      <c r="S122" s="114"/>
      <c r="T122" s="8"/>
      <c r="U122" s="8"/>
      <c r="V122" s="8" t="str">
        <f>IF(U122&lt;&gt; "",LOOKUP(U122,GPPoints!$A$2:$A$27,GPPoints!$B$2:$B$27),"")</f>
        <v/>
      </c>
      <c r="W122" s="114"/>
      <c r="X122" s="8"/>
      <c r="Y122" s="8"/>
      <c r="Z122" s="8" t="str">
        <f>IF(Y122&lt;&gt; "",LOOKUP(Y122,GPPoints!$A$2:$A$27,GPPoints!$B$2:$B$27),"")</f>
        <v/>
      </c>
      <c r="AA122" s="114"/>
      <c r="AB122" s="8"/>
      <c r="AC122" s="8"/>
      <c r="AD122" s="8" t="str">
        <f>IF(AC122&lt;&gt; "",LOOKUP(AC122,GPPoints!$A$2:$A$27,GPPoints!$B$2:$B$27),"")</f>
        <v/>
      </c>
      <c r="AE122" s="114"/>
      <c r="AF122" s="8"/>
      <c r="AG122" s="8"/>
      <c r="AH122" s="8" t="str">
        <f>IF(AG122&lt;&gt; "",LOOKUP(AG122,GPPoints!$A$2:$A$27,GPPoints!$B$2:$B$27),"")</f>
        <v/>
      </c>
      <c r="AI122" s="114"/>
      <c r="AJ122" s="8"/>
      <c r="AK122" s="8"/>
      <c r="AL122" s="8" t="str">
        <f>IF(AK122&lt;&gt; "",LOOKUP(AK122,GPPoints!$A$2:$A$27,GPPoints!$B$2:$B$27),"")</f>
        <v/>
      </c>
      <c r="AM122" s="114"/>
      <c r="AO122" s="5">
        <f t="shared" si="99"/>
        <v>1</v>
      </c>
      <c r="AP122" s="5">
        <v>0</v>
      </c>
      <c r="AQ122" s="5">
        <v>0</v>
      </c>
      <c r="AR122" s="5">
        <f t="shared" si="106"/>
        <v>3</v>
      </c>
      <c r="AS122" s="5">
        <f t="shared" si="137"/>
        <v>20</v>
      </c>
      <c r="AT122" s="5">
        <f t="shared" si="138"/>
        <v>20</v>
      </c>
      <c r="AU122" s="5">
        <f t="shared" si="107"/>
        <v>75</v>
      </c>
      <c r="AV122" s="47">
        <f>IF(AR122&gt;0,AU122/AR122,0)</f>
        <v>25</v>
      </c>
      <c r="AW122" s="47">
        <f t="shared" si="133"/>
        <v>25</v>
      </c>
      <c r="AX122" s="47">
        <f>IF($AR122&gt;4,$AU122/$AR122,0)</f>
        <v>0</v>
      </c>
      <c r="AY122" s="8">
        <f t="shared" si="139"/>
        <v>75</v>
      </c>
      <c r="AZ122" s="67">
        <f t="shared" si="134"/>
        <v>0</v>
      </c>
      <c r="BA122" s="67"/>
      <c r="BB122" s="8">
        <f t="shared" si="128"/>
        <v>37</v>
      </c>
      <c r="BC122" s="8">
        <f t="shared" si="135"/>
        <v>20</v>
      </c>
      <c r="BD122" s="8">
        <f t="shared" si="129"/>
        <v>18</v>
      </c>
      <c r="BE122" s="8">
        <f t="shared" si="130"/>
        <v>0</v>
      </c>
      <c r="BF122" s="8">
        <f t="shared" si="109"/>
        <v>0</v>
      </c>
      <c r="BG122" s="8"/>
      <c r="BH122" s="8">
        <f t="shared" si="110"/>
        <v>18</v>
      </c>
      <c r="BI122" s="8">
        <f t="shared" si="111"/>
        <v>37</v>
      </c>
      <c r="BJ122" s="8">
        <f t="shared" si="112"/>
        <v>20</v>
      </c>
      <c r="BK122" s="8">
        <f t="shared" si="113"/>
        <v>0</v>
      </c>
      <c r="BL122" s="8">
        <f t="shared" si="114"/>
        <v>0</v>
      </c>
      <c r="BM122" s="8">
        <f t="shared" si="115"/>
        <v>0</v>
      </c>
      <c r="BN122" s="8">
        <f t="shared" si="116"/>
        <v>0</v>
      </c>
      <c r="BO122" s="8">
        <f t="shared" si="117"/>
        <v>0</v>
      </c>
      <c r="BP122" s="8">
        <f t="shared" si="118"/>
        <v>0</v>
      </c>
      <c r="BQ122" s="8"/>
      <c r="BR122" s="8">
        <f t="shared" si="140"/>
        <v>20</v>
      </c>
      <c r="BS122" s="8" t="e">
        <f t="shared" si="141"/>
        <v>#NUM!</v>
      </c>
      <c r="BT122" s="8" t="e">
        <f t="shared" si="142"/>
        <v>#NUM!</v>
      </c>
      <c r="BU122" s="8" t="e">
        <f t="shared" si="143"/>
        <v>#NUM!</v>
      </c>
      <c r="BV122" s="8" t="e">
        <f t="shared" si="144"/>
        <v>#NUM!</v>
      </c>
      <c r="BW122" s="8"/>
      <c r="BX122" s="1" t="str">
        <f t="shared" si="119"/>
        <v/>
      </c>
      <c r="BY122" s="1">
        <f t="shared" si="120"/>
        <v>20</v>
      </c>
      <c r="BZ122" s="1" t="str">
        <f t="shared" si="121"/>
        <v/>
      </c>
      <c r="CA122" s="1" t="str">
        <f t="shared" si="122"/>
        <v/>
      </c>
      <c r="CB122" s="1" t="str">
        <f>V122</f>
        <v/>
      </c>
      <c r="CC122" s="1" t="str">
        <f t="shared" si="124"/>
        <v/>
      </c>
      <c r="CD122" s="1" t="str">
        <f t="shared" si="125"/>
        <v/>
      </c>
      <c r="CE122" s="1" t="str">
        <f t="shared" si="126"/>
        <v/>
      </c>
      <c r="CF122" s="1" t="str">
        <f t="shared" si="127"/>
        <v/>
      </c>
      <c r="CH122" t="e">
        <f>VLOOKUP(A122,#REF!,41,FALSE)</f>
        <v>#REF!</v>
      </c>
      <c r="CI122" t="e">
        <f>VLOOKUP(A122,#REF!,42,FALSE)</f>
        <v>#REF!</v>
      </c>
      <c r="CJ122" t="e">
        <f>VLOOKUP(A122,#REF!,43,FALSE)</f>
        <v>#REF!</v>
      </c>
      <c r="CK122" t="e">
        <f>VLOOKUP(A122,#REF!,44,FALSE)</f>
        <v>#REF!</v>
      </c>
      <c r="CL122" t="e">
        <f>VLOOKUP(A122,#REF!,45,FALSE)</f>
        <v>#REF!</v>
      </c>
      <c r="CM122" s="105" t="e">
        <f>VLOOKUP(A122,#REF!,46,FALSE)</f>
        <v>#REF!</v>
      </c>
      <c r="CN122" s="105" t="e">
        <f>VLOOKUP(A122,#REF!,47,FALSE)</f>
        <v>#REF!</v>
      </c>
      <c r="CO122" s="105" t="e">
        <f>VLOOKUP(A122,#REF!,48,FALSE)</f>
        <v>#REF!</v>
      </c>
      <c r="CP122" s="105" t="e">
        <f>VLOOKUP(A122,#REF!,49,FALSE)</f>
        <v>#REF!</v>
      </c>
      <c r="CQ122" s="105" t="e">
        <f>VLOOKUP(A122,#REF!,50,FALSE)</f>
        <v>#REF!</v>
      </c>
      <c r="CS122" t="e">
        <f>+AO122-CH122</f>
        <v>#REF!</v>
      </c>
      <c r="CT122" s="106" t="e">
        <f t="shared" ref="CT122:DB123" si="153">+AR122-CI122</f>
        <v>#REF!</v>
      </c>
      <c r="CU122" s="106" t="e">
        <f t="shared" si="153"/>
        <v>#REF!</v>
      </c>
      <c r="CV122" s="106" t="e">
        <f t="shared" si="153"/>
        <v>#REF!</v>
      </c>
      <c r="CW122" s="106" t="e">
        <f t="shared" si="153"/>
        <v>#REF!</v>
      </c>
      <c r="CX122" s="106" t="e">
        <f t="shared" si="153"/>
        <v>#REF!</v>
      </c>
      <c r="CY122" s="106" t="e">
        <f t="shared" si="153"/>
        <v>#REF!</v>
      </c>
      <c r="CZ122" s="106" t="e">
        <f t="shared" si="153"/>
        <v>#REF!</v>
      </c>
      <c r="DA122" s="106" t="e">
        <f t="shared" si="153"/>
        <v>#REF!</v>
      </c>
      <c r="DB122" s="106" t="e">
        <f t="shared" si="153"/>
        <v>#REF!</v>
      </c>
      <c r="DC122" s="203">
        <f>VLOOKUP(A122,'[2]2019'!$A$1:$AV$65536,48,FALSE)</f>
        <v>25</v>
      </c>
      <c r="DD122" s="203">
        <f>VLOOKUP(A122,'[2]2019'!$A$1:$AZ$65536,51,FALSE)</f>
        <v>160</v>
      </c>
      <c r="DE122" s="203">
        <f>VLOOKUP(A122,'[2]2019'!$A$1:$AZ$65536,52,FALSE)</f>
        <v>21.333333333333332</v>
      </c>
      <c r="DF122" s="107">
        <f>+AX122-DC122</f>
        <v>-25</v>
      </c>
      <c r="DG122" s="107">
        <f t="shared" si="147"/>
        <v>-85</v>
      </c>
      <c r="DH122" s="107">
        <f t="shared" si="148"/>
        <v>-21.333333333333332</v>
      </c>
      <c r="DI122">
        <v>2</v>
      </c>
      <c r="DJ122">
        <v>1</v>
      </c>
      <c r="DK122">
        <v>3</v>
      </c>
      <c r="DL122" s="206">
        <f t="shared" ref="DL122:DN123" si="154">+DF122/DC122</f>
        <v>-1</v>
      </c>
      <c r="DM122" s="206">
        <f t="shared" si="154"/>
        <v>-0.53125</v>
      </c>
      <c r="DN122" s="206">
        <f t="shared" si="154"/>
        <v>-1</v>
      </c>
    </row>
    <row r="123" spans="1:118" ht="18" customHeight="1" x14ac:dyDescent="0.2">
      <c r="A123" s="78" t="str">
        <f t="shared" si="105"/>
        <v>Michael Volpe</v>
      </c>
      <c r="B123" s="93" t="s">
        <v>524</v>
      </c>
      <c r="C123" s="94" t="s">
        <v>58</v>
      </c>
      <c r="D123" s="8"/>
      <c r="E123" s="8"/>
      <c r="F123" s="8" t="str">
        <f>IF(E123&lt;&gt; "",LOOKUP(E123,GPPoints!$A$2:$A$27,GPPoints!$B$2:$B$27),"")</f>
        <v/>
      </c>
      <c r="G123" s="114"/>
      <c r="H123" s="8"/>
      <c r="I123" s="8"/>
      <c r="J123" s="8" t="str">
        <f>IF(I123&lt;&gt; "",LOOKUP(I123,GPPoints!$A$2:$A$27,GPPoints!$B$2:$B$27),"")</f>
        <v/>
      </c>
      <c r="K123" s="114"/>
      <c r="L123" s="8"/>
      <c r="M123" s="8"/>
      <c r="N123" s="8" t="str">
        <f>IF(M123&lt;&gt; "",LOOKUP(M123,GPPoints!$A$2:$A$27,GPPoints!$B$2:$B$27),"")</f>
        <v/>
      </c>
      <c r="O123" s="114"/>
      <c r="P123" s="8"/>
      <c r="Q123" s="8"/>
      <c r="R123" s="8" t="str">
        <f>IF(Q123&lt;&gt; "",LOOKUP(Q123,GPPoints!$A$2:$A$27,GPPoints!$B$2:$B$27),"")</f>
        <v/>
      </c>
      <c r="S123" s="114"/>
      <c r="T123" s="8"/>
      <c r="U123" s="8"/>
      <c r="V123" s="8" t="str">
        <f>IF(U123&lt;&gt; "",LOOKUP(U123,GPPoints!$A$2:$A$27,GPPoints!$B$2:$B$27),"")</f>
        <v/>
      </c>
      <c r="W123" s="114"/>
      <c r="X123" s="8"/>
      <c r="Y123" s="8"/>
      <c r="Z123" s="8" t="str">
        <f>IF(Y123&lt;&gt; "",LOOKUP(Y123,GPPoints!$A$2:$A$27,GPPoints!$B$2:$B$27),"")</f>
        <v/>
      </c>
      <c r="AA123" s="114"/>
      <c r="AB123" s="8"/>
      <c r="AC123" s="8"/>
      <c r="AD123" s="8" t="str">
        <f>IF(AC123&lt;&gt; "",LOOKUP(AC123,GPPoints!$A$2:$A$27,GPPoints!$B$2:$B$27),"")</f>
        <v/>
      </c>
      <c r="AE123" s="114"/>
      <c r="AF123" s="8"/>
      <c r="AG123" s="8"/>
      <c r="AH123" s="8" t="str">
        <f>IF(AG123&lt;&gt; "",LOOKUP(AG123,GPPoints!$A$2:$A$27,GPPoints!$B$2:$B$27),"")</f>
        <v/>
      </c>
      <c r="AI123" s="114"/>
      <c r="AJ123" s="8"/>
      <c r="AK123" s="8"/>
      <c r="AL123" s="8" t="str">
        <f>IF(AK123&lt;&gt; "",LOOKUP(AK123,GPPoints!$A$2:$A$27,GPPoints!$B$2:$B$27),"")</f>
        <v/>
      </c>
      <c r="AM123" s="114"/>
      <c r="AO123" s="5">
        <f t="shared" si="99"/>
        <v>0</v>
      </c>
      <c r="AP123" s="5">
        <v>0</v>
      </c>
      <c r="AQ123" s="5">
        <v>0</v>
      </c>
      <c r="AR123" s="5">
        <f t="shared" si="106"/>
        <v>0</v>
      </c>
      <c r="AS123" s="5">
        <f t="shared" si="137"/>
        <v>0</v>
      </c>
      <c r="AT123" s="5">
        <f t="shared" si="138"/>
        <v>0</v>
      </c>
      <c r="AU123" s="5">
        <f t="shared" si="107"/>
        <v>0</v>
      </c>
      <c r="AV123" s="47">
        <f t="shared" si="132"/>
        <v>0</v>
      </c>
      <c r="AW123" s="47">
        <f t="shared" si="133"/>
        <v>0</v>
      </c>
      <c r="AX123" s="47">
        <f t="shared" si="108"/>
        <v>0</v>
      </c>
      <c r="AY123" s="8">
        <f t="shared" si="139"/>
        <v>0</v>
      </c>
      <c r="AZ123" s="67">
        <f t="shared" si="134"/>
        <v>0</v>
      </c>
      <c r="BA123" s="67"/>
      <c r="BB123" s="8">
        <f t="shared" si="128"/>
        <v>0</v>
      </c>
      <c r="BC123" s="8">
        <f t="shared" si="135"/>
        <v>0</v>
      </c>
      <c r="BD123" s="8">
        <f t="shared" si="129"/>
        <v>0</v>
      </c>
      <c r="BE123" s="8">
        <f t="shared" si="130"/>
        <v>0</v>
      </c>
      <c r="BF123" s="8">
        <f t="shared" si="109"/>
        <v>0</v>
      </c>
      <c r="BG123" s="8"/>
      <c r="BH123" s="8">
        <f t="shared" si="110"/>
        <v>0</v>
      </c>
      <c r="BI123" s="8">
        <f t="shared" si="111"/>
        <v>0</v>
      </c>
      <c r="BJ123" s="8">
        <f t="shared" si="112"/>
        <v>0</v>
      </c>
      <c r="BK123" s="8">
        <f t="shared" si="113"/>
        <v>0</v>
      </c>
      <c r="BL123" s="8">
        <f t="shared" si="114"/>
        <v>0</v>
      </c>
      <c r="BM123" s="8">
        <f t="shared" si="115"/>
        <v>0</v>
      </c>
      <c r="BN123" s="8">
        <f t="shared" si="116"/>
        <v>0</v>
      </c>
      <c r="BO123" s="8">
        <f t="shared" si="117"/>
        <v>0</v>
      </c>
      <c r="BP123" s="8">
        <f t="shared" si="118"/>
        <v>0</v>
      </c>
      <c r="BQ123" s="8"/>
      <c r="BR123" s="8" t="e">
        <f t="shared" si="140"/>
        <v>#NUM!</v>
      </c>
      <c r="BS123" s="8" t="e">
        <f t="shared" si="141"/>
        <v>#NUM!</v>
      </c>
      <c r="BT123" s="8" t="e">
        <f t="shared" si="142"/>
        <v>#NUM!</v>
      </c>
      <c r="BU123" s="8" t="e">
        <f t="shared" si="143"/>
        <v>#NUM!</v>
      </c>
      <c r="BV123" s="8" t="e">
        <f t="shared" si="144"/>
        <v>#NUM!</v>
      </c>
      <c r="BW123" s="8"/>
      <c r="BX123" s="1" t="str">
        <f t="shared" si="119"/>
        <v/>
      </c>
      <c r="BY123" s="1" t="str">
        <f t="shared" si="120"/>
        <v/>
      </c>
      <c r="BZ123" s="1" t="str">
        <f t="shared" si="121"/>
        <v/>
      </c>
      <c r="CA123" s="1" t="str">
        <f t="shared" si="122"/>
        <v/>
      </c>
      <c r="CB123" s="1" t="str">
        <f t="shared" si="123"/>
        <v/>
      </c>
      <c r="CC123" s="1" t="str">
        <f t="shared" si="124"/>
        <v/>
      </c>
      <c r="CD123" s="1" t="str">
        <f t="shared" si="125"/>
        <v/>
      </c>
      <c r="CE123" s="1" t="str">
        <f t="shared" si="126"/>
        <v/>
      </c>
      <c r="CF123" s="1" t="str">
        <f t="shared" si="127"/>
        <v/>
      </c>
      <c r="CH123" t="e">
        <f>VLOOKUP(A123,#REF!,41,FALSE)</f>
        <v>#REF!</v>
      </c>
      <c r="CI123" t="e">
        <f>VLOOKUP(A123,#REF!,42,FALSE)</f>
        <v>#REF!</v>
      </c>
      <c r="CJ123" t="e">
        <f>VLOOKUP(A123,#REF!,43,FALSE)</f>
        <v>#REF!</v>
      </c>
      <c r="CK123" t="e">
        <f>VLOOKUP(A123,#REF!,44,FALSE)</f>
        <v>#REF!</v>
      </c>
      <c r="CL123" t="e">
        <f>VLOOKUP(A123,#REF!,45,FALSE)</f>
        <v>#REF!</v>
      </c>
      <c r="CM123" s="105" t="e">
        <f>VLOOKUP(A123,#REF!,46,FALSE)</f>
        <v>#REF!</v>
      </c>
      <c r="CN123" s="105" t="e">
        <f>VLOOKUP(A123,#REF!,47,FALSE)</f>
        <v>#REF!</v>
      </c>
      <c r="CO123" s="105" t="e">
        <f>VLOOKUP(A123,#REF!,48,FALSE)</f>
        <v>#REF!</v>
      </c>
      <c r="CP123" s="105" t="e">
        <f>VLOOKUP(A123,#REF!,49,FALSE)</f>
        <v>#REF!</v>
      </c>
      <c r="CQ123" s="105" t="e">
        <f>VLOOKUP(A123,#REF!,50,FALSE)</f>
        <v>#REF!</v>
      </c>
      <c r="CS123" t="e">
        <f>+AO123-CH123</f>
        <v>#REF!</v>
      </c>
      <c r="CT123" s="106" t="e">
        <f t="shared" si="153"/>
        <v>#REF!</v>
      </c>
      <c r="CU123" s="106" t="e">
        <f t="shared" si="153"/>
        <v>#REF!</v>
      </c>
      <c r="CV123" s="106" t="e">
        <f t="shared" si="153"/>
        <v>#REF!</v>
      </c>
      <c r="CW123" s="106" t="e">
        <f t="shared" si="153"/>
        <v>#REF!</v>
      </c>
      <c r="CX123" s="106" t="e">
        <f t="shared" si="153"/>
        <v>#REF!</v>
      </c>
      <c r="CY123" s="106" t="e">
        <f t="shared" si="153"/>
        <v>#REF!</v>
      </c>
      <c r="CZ123" s="106" t="e">
        <f t="shared" si="153"/>
        <v>#REF!</v>
      </c>
      <c r="DA123" s="106" t="e">
        <f t="shared" si="153"/>
        <v>#REF!</v>
      </c>
      <c r="DB123" s="106" t="e">
        <f t="shared" si="153"/>
        <v>#REF!</v>
      </c>
      <c r="DC123" s="203"/>
      <c r="DD123" s="203">
        <f>VLOOKUP(A123,'[2]2019'!$A$1:$AV$65536,46,FALSE)</f>
        <v>0</v>
      </c>
      <c r="DE123" s="203">
        <f>VLOOKUP(A123,'[2]2019'!$A$1:$AZ$65536,52,FALSE)</f>
        <v>0</v>
      </c>
      <c r="DF123" s="107">
        <f t="shared" si="146"/>
        <v>0</v>
      </c>
      <c r="DG123" s="107">
        <f t="shared" si="147"/>
        <v>0</v>
      </c>
      <c r="DH123" s="107">
        <f t="shared" si="148"/>
        <v>0</v>
      </c>
      <c r="DL123" s="206" t="e">
        <f t="shared" si="154"/>
        <v>#DIV/0!</v>
      </c>
      <c r="DM123" s="206" t="e">
        <f t="shared" si="154"/>
        <v>#DIV/0!</v>
      </c>
      <c r="DN123" s="206" t="e">
        <f t="shared" si="154"/>
        <v>#DIV/0!</v>
      </c>
    </row>
    <row r="124" spans="1:118" ht="18" customHeight="1" x14ac:dyDescent="0.2">
      <c r="A124" s="78" t="str">
        <f t="shared" si="105"/>
        <v>Jeffrey Webster</v>
      </c>
      <c r="B124" s="93" t="s">
        <v>861</v>
      </c>
      <c r="C124" s="94" t="s">
        <v>862</v>
      </c>
      <c r="D124" s="8"/>
      <c r="E124" s="8"/>
      <c r="F124" s="8" t="str">
        <f>IF(E124&lt;&gt; "",LOOKUP(E124,GPPoints!$A$2:$A$27,GPPoints!$B$2:$B$27),"")</f>
        <v/>
      </c>
      <c r="G124" s="114"/>
      <c r="H124" s="8"/>
      <c r="I124" s="8"/>
      <c r="J124" s="8" t="str">
        <f>IF(I124&lt;&gt; "",LOOKUP(I124,GPPoints!$A$2:$A$27,GPPoints!$B$2:$B$27),"")</f>
        <v/>
      </c>
      <c r="K124" s="114"/>
      <c r="L124" s="8"/>
      <c r="M124" s="8"/>
      <c r="N124" s="8" t="str">
        <f>IF(M124&lt;&gt; "",LOOKUP(M124,GPPoints!$A$2:$A$27,GPPoints!$B$2:$B$27),"")</f>
        <v/>
      </c>
      <c r="O124" s="114"/>
      <c r="P124" s="8"/>
      <c r="Q124" s="8"/>
      <c r="R124" s="8" t="str">
        <f>IF(Q124&lt;&gt; "",LOOKUP(Q124,GPPoints!$A$2:$A$27,GPPoints!$B$2:$B$27),"")</f>
        <v/>
      </c>
      <c r="S124" s="114"/>
      <c r="T124" s="8"/>
      <c r="U124" s="8"/>
      <c r="V124" s="8" t="str">
        <f>IF(U124&lt;&gt; "",LOOKUP(U124,GPPoints!$A$2:$A$27,GPPoints!$B$2:$B$27),"")</f>
        <v/>
      </c>
      <c r="W124" s="114"/>
      <c r="X124" s="8"/>
      <c r="Y124" s="8"/>
      <c r="Z124" s="8" t="str">
        <f>IF(Y124&lt;&gt; "",LOOKUP(Y124,GPPoints!$A$2:$A$27,GPPoints!$B$2:$B$27),"")</f>
        <v/>
      </c>
      <c r="AA124" s="114"/>
      <c r="AB124" s="8"/>
      <c r="AC124" s="8"/>
      <c r="AD124" s="8" t="str">
        <f>IF(AC124&lt;&gt; "",LOOKUP(AC124,GPPoints!$A$2:$A$27,GPPoints!$B$2:$B$27),"")</f>
        <v/>
      </c>
      <c r="AE124" s="114"/>
      <c r="AF124" s="8"/>
      <c r="AG124" s="8"/>
      <c r="AH124" s="8" t="str">
        <f>IF(AG124&lt;&gt; "",LOOKUP(AG124,GPPoints!$A$2:$A$27,GPPoints!$B$2:$B$27),"")</f>
        <v/>
      </c>
      <c r="AI124" s="114"/>
      <c r="AJ124" s="8"/>
      <c r="AK124" s="8"/>
      <c r="AL124" s="8" t="str">
        <f>IF(AK124&lt;&gt; "",LOOKUP(AK124,GPPoints!$A$2:$A$27,GPPoints!$B$2:$B$27),"")</f>
        <v/>
      </c>
      <c r="AM124" s="114"/>
      <c r="AO124" s="5">
        <f>+G124+K124+O124+S124+W124+AA124+AE124+AI124+AM124</f>
        <v>0</v>
      </c>
      <c r="AP124" s="5">
        <v>0</v>
      </c>
      <c r="AQ124" s="5">
        <v>0</v>
      </c>
      <c r="AR124" s="5">
        <f>COUNT(D124,H124,L124,P124,T124,X124,AB124,AF124,AJ124)</f>
        <v>0</v>
      </c>
      <c r="AS124" s="5">
        <f t="shared" si="137"/>
        <v>0</v>
      </c>
      <c r="AT124" s="5">
        <f t="shared" si="138"/>
        <v>0</v>
      </c>
      <c r="AU124" s="5">
        <f>SUM(D124,H124,L124,P124,T124,X124,AB124,AF124,AJ124)</f>
        <v>0</v>
      </c>
      <c r="AV124" s="47">
        <f>IF(AR124&gt;0,AU124/AR124,0)</f>
        <v>0</v>
      </c>
      <c r="AW124" s="47">
        <f>IF($AR124&gt;2,$AU124/$AR124,0)</f>
        <v>0</v>
      </c>
      <c r="AX124" s="47">
        <f>IF($AR124&gt;4,$AU124/$AR124,0)</f>
        <v>0</v>
      </c>
      <c r="AY124" s="8">
        <f t="shared" si="139"/>
        <v>0</v>
      </c>
      <c r="AZ124" s="67">
        <f>IF(AR124&gt;4,SUM(E124,I124,M124,Q124,U124,Y124,AC124,AG124,AK124)/AR124,0)</f>
        <v>0</v>
      </c>
      <c r="BA124" s="67"/>
      <c r="BB124" s="8">
        <f>LARGE($BH124:$BP124,1)</f>
        <v>0</v>
      </c>
      <c r="BC124" s="8">
        <f>LARGE($BH124:$BP124,2)</f>
        <v>0</v>
      </c>
      <c r="BD124" s="8">
        <f>LARGE($BH124:$BP124,3)</f>
        <v>0</v>
      </c>
      <c r="BE124" s="8">
        <f>LARGE($BH124:$BP124,4)</f>
        <v>0</v>
      </c>
      <c r="BF124" s="8">
        <f>LARGE($BH124:$BP124,5)</f>
        <v>0</v>
      </c>
      <c r="BG124" s="8"/>
      <c r="BH124" s="8">
        <f>D124</f>
        <v>0</v>
      </c>
      <c r="BI124" s="8">
        <f>H124</f>
        <v>0</v>
      </c>
      <c r="BJ124" s="8">
        <f>L124</f>
        <v>0</v>
      </c>
      <c r="BK124" s="8">
        <f>P124</f>
        <v>0</v>
      </c>
      <c r="BL124" s="8">
        <f>T124</f>
        <v>0</v>
      </c>
      <c r="BM124" s="8">
        <f>X124</f>
        <v>0</v>
      </c>
      <c r="BN124" s="8">
        <f>AB124</f>
        <v>0</v>
      </c>
      <c r="BO124" s="8">
        <f>AF124</f>
        <v>0</v>
      </c>
      <c r="BP124" s="8">
        <f>AJ124</f>
        <v>0</v>
      </c>
      <c r="BQ124" s="8"/>
      <c r="BR124" s="8" t="e">
        <f t="shared" si="140"/>
        <v>#NUM!</v>
      </c>
      <c r="BS124" s="8" t="e">
        <f t="shared" si="141"/>
        <v>#NUM!</v>
      </c>
      <c r="BT124" s="8" t="e">
        <f t="shared" si="142"/>
        <v>#NUM!</v>
      </c>
      <c r="BU124" s="8" t="e">
        <f t="shared" si="143"/>
        <v>#NUM!</v>
      </c>
      <c r="BV124" s="8" t="e">
        <f t="shared" si="144"/>
        <v>#NUM!</v>
      </c>
      <c r="BW124" s="8"/>
      <c r="BX124" s="1" t="str">
        <f>F124</f>
        <v/>
      </c>
      <c r="BY124" s="1" t="str">
        <f>J124</f>
        <v/>
      </c>
      <c r="BZ124" s="1" t="str">
        <f>N124</f>
        <v/>
      </c>
      <c r="CA124" s="1" t="str">
        <f>R124</f>
        <v/>
      </c>
      <c r="CB124" s="1" t="str">
        <f>V124</f>
        <v/>
      </c>
      <c r="CC124" s="1" t="str">
        <f>Z124</f>
        <v/>
      </c>
      <c r="CD124" s="1" t="str">
        <f>AD124</f>
        <v/>
      </c>
      <c r="CE124" s="1" t="str">
        <f>AH124</f>
        <v/>
      </c>
      <c r="CF124" s="1" t="str">
        <f>AL124</f>
        <v/>
      </c>
      <c r="DC124" s="203"/>
      <c r="DD124" s="203">
        <f>VLOOKUP(A124,'[2]2019'!$A$1:$AV$65536,46,FALSE)</f>
        <v>0</v>
      </c>
      <c r="DE124" s="203">
        <f>VLOOKUP(A124,'[2]2019'!$A$1:$AZ$65536,52,FALSE)</f>
        <v>0</v>
      </c>
      <c r="DF124" s="107">
        <f t="shared" ref="DF124:DH126" si="155">+AX124-DC124</f>
        <v>0</v>
      </c>
      <c r="DG124" s="107">
        <f t="shared" ref="DG124:DG131" si="156">+AY124-DD124</f>
        <v>0</v>
      </c>
      <c r="DH124" s="107">
        <f t="shared" si="155"/>
        <v>0</v>
      </c>
    </row>
    <row r="125" spans="1:118" ht="18" customHeight="1" x14ac:dyDescent="0.2">
      <c r="A125" s="78" t="str">
        <f t="shared" si="105"/>
        <v>Daniel Whiteash</v>
      </c>
      <c r="B125" s="93" t="s">
        <v>863</v>
      </c>
      <c r="C125" s="94" t="s">
        <v>864</v>
      </c>
      <c r="D125" s="8"/>
      <c r="E125" s="8"/>
      <c r="F125" s="8" t="str">
        <f>IF(E125&lt;&gt; "",LOOKUP(E125,GPPoints!$A$2:$A$27,GPPoints!$B$2:$B$27),"")</f>
        <v/>
      </c>
      <c r="G125" s="114"/>
      <c r="H125" s="8"/>
      <c r="I125" s="8"/>
      <c r="J125" s="8" t="str">
        <f>IF(I125&lt;&gt; "",LOOKUP(I125,GPPoints!$A$2:$A$27,GPPoints!$B$2:$B$27),"")</f>
        <v/>
      </c>
      <c r="K125" s="114"/>
      <c r="L125" s="8"/>
      <c r="M125" s="8"/>
      <c r="N125" s="8" t="str">
        <f>IF(M125&lt;&gt; "",LOOKUP(M125,GPPoints!$A$2:$A$27,GPPoints!$B$2:$B$27),"")</f>
        <v/>
      </c>
      <c r="O125" s="114"/>
      <c r="P125" s="8"/>
      <c r="Q125" s="8"/>
      <c r="R125" s="8" t="str">
        <f>IF(Q125&lt;&gt; "",LOOKUP(Q125,GPPoints!$A$2:$A$27,GPPoints!$B$2:$B$27),"")</f>
        <v/>
      </c>
      <c r="S125" s="114"/>
      <c r="T125" s="8"/>
      <c r="U125" s="8"/>
      <c r="V125" s="8" t="str">
        <f>IF(U125&lt;&gt; "",LOOKUP(U125,GPPoints!$A$2:$A$27,GPPoints!$B$2:$B$27),"")</f>
        <v/>
      </c>
      <c r="W125" s="114"/>
      <c r="X125" s="8"/>
      <c r="Y125" s="8"/>
      <c r="Z125" s="8" t="str">
        <f>IF(Y125&lt;&gt; "",LOOKUP(Y125,GPPoints!$A$2:$A$27,GPPoints!$B$2:$B$27),"")</f>
        <v/>
      </c>
      <c r="AA125" s="114"/>
      <c r="AB125" s="8"/>
      <c r="AC125" s="8"/>
      <c r="AD125" s="8" t="str">
        <f>IF(AC125&lt;&gt; "",LOOKUP(AC125,GPPoints!$A$2:$A$27,GPPoints!$B$2:$B$27),"")</f>
        <v/>
      </c>
      <c r="AE125" s="114"/>
      <c r="AF125" s="8"/>
      <c r="AG125" s="8"/>
      <c r="AH125" s="8" t="str">
        <f>IF(AG125&lt;&gt; "",LOOKUP(AG125,GPPoints!$A$2:$A$27,GPPoints!$B$2:$B$27),"")</f>
        <v/>
      </c>
      <c r="AI125" s="114"/>
      <c r="AJ125" s="8"/>
      <c r="AK125" s="8"/>
      <c r="AL125" s="8" t="str">
        <f>IF(AK125&lt;&gt; "",LOOKUP(AK125,GPPoints!$A$2:$A$27,GPPoints!$B$2:$B$27),"")</f>
        <v/>
      </c>
      <c r="AM125" s="114"/>
      <c r="AO125" s="5">
        <f>+G125+K125+O125+S125+W125+AA125+AE125+AI125+AM125</f>
        <v>0</v>
      </c>
      <c r="AP125" s="5">
        <v>0</v>
      </c>
      <c r="AQ125" s="5">
        <v>0</v>
      </c>
      <c r="AR125" s="5">
        <f>COUNT(D125,H125,L125,P125,T125,X125,AB125,AF125,AJ125)</f>
        <v>0</v>
      </c>
      <c r="AS125" s="5">
        <f t="shared" si="137"/>
        <v>0</v>
      </c>
      <c r="AT125" s="5">
        <f t="shared" si="138"/>
        <v>0</v>
      </c>
      <c r="AU125" s="5">
        <f>SUM(D125,H125,L125,P125,T125,X125,AB125,AF125,AJ125)</f>
        <v>0</v>
      </c>
      <c r="AV125" s="47">
        <f>IF(AR125&gt;0,AU125/AR125,0)</f>
        <v>0</v>
      </c>
      <c r="AW125" s="47">
        <f>IF($AR125&gt;2,$AU125/$AR125,0)</f>
        <v>0</v>
      </c>
      <c r="AX125" s="47">
        <f>IF($AR125&gt;4,$AU125/$AR125,0)</f>
        <v>0</v>
      </c>
      <c r="AY125" s="8">
        <f t="shared" si="139"/>
        <v>0</v>
      </c>
      <c r="AZ125" s="67">
        <f>IF(AR125&gt;4,SUM(E125,I125,M125,Q125,U125,Y125,AC125,AG125,AK125)/AR125,0)</f>
        <v>0</v>
      </c>
      <c r="BA125" s="67"/>
      <c r="BB125" s="8">
        <f>LARGE($BH125:$BP125,1)</f>
        <v>0</v>
      </c>
      <c r="BC125" s="8">
        <f>LARGE($BH125:$BP125,2)</f>
        <v>0</v>
      </c>
      <c r="BD125" s="8">
        <f>LARGE($BH125:$BP125,3)</f>
        <v>0</v>
      </c>
      <c r="BE125" s="8">
        <f>LARGE($BH125:$BP125,4)</f>
        <v>0</v>
      </c>
      <c r="BF125" s="8">
        <f>LARGE($BH125:$BP125,5)</f>
        <v>0</v>
      </c>
      <c r="BG125" s="8"/>
      <c r="BH125" s="8">
        <f>D125</f>
        <v>0</v>
      </c>
      <c r="BI125" s="8">
        <f>H125</f>
        <v>0</v>
      </c>
      <c r="BJ125" s="8">
        <f>L125</f>
        <v>0</v>
      </c>
      <c r="BK125" s="8">
        <f>P125</f>
        <v>0</v>
      </c>
      <c r="BL125" s="8">
        <f>T125</f>
        <v>0</v>
      </c>
      <c r="BM125" s="8">
        <f>X125</f>
        <v>0</v>
      </c>
      <c r="BN125" s="8">
        <f>AB125</f>
        <v>0</v>
      </c>
      <c r="BO125" s="8">
        <f>AF125</f>
        <v>0</v>
      </c>
      <c r="BP125" s="8">
        <f>AJ125</f>
        <v>0</v>
      </c>
      <c r="BQ125" s="8"/>
      <c r="BR125" s="8" t="e">
        <f t="shared" si="140"/>
        <v>#NUM!</v>
      </c>
      <c r="BS125" s="8" t="e">
        <f t="shared" si="141"/>
        <v>#NUM!</v>
      </c>
      <c r="BT125" s="8" t="e">
        <f t="shared" si="142"/>
        <v>#NUM!</v>
      </c>
      <c r="BU125" s="8" t="e">
        <f t="shared" si="143"/>
        <v>#NUM!</v>
      </c>
      <c r="BV125" s="8" t="e">
        <f t="shared" si="144"/>
        <v>#NUM!</v>
      </c>
      <c r="BW125" s="8"/>
      <c r="BX125" s="1" t="str">
        <f>F125</f>
        <v/>
      </c>
      <c r="BY125" s="1" t="str">
        <f>J125</f>
        <v/>
      </c>
      <c r="BZ125" s="1" t="str">
        <f>N125</f>
        <v/>
      </c>
      <c r="CA125" s="1" t="str">
        <f>R125</f>
        <v/>
      </c>
      <c r="CB125" s="1" t="str">
        <f>V125</f>
        <v/>
      </c>
      <c r="CC125" s="1" t="str">
        <f>Z125</f>
        <v/>
      </c>
      <c r="CD125" s="1" t="str">
        <f>AD125</f>
        <v/>
      </c>
      <c r="CE125" s="1" t="str">
        <f>AH125</f>
        <v/>
      </c>
      <c r="CF125" s="1" t="str">
        <f>AL125</f>
        <v/>
      </c>
      <c r="DC125" s="203"/>
      <c r="DD125" s="203"/>
      <c r="DE125" s="203"/>
      <c r="DF125" s="107">
        <f t="shared" si="155"/>
        <v>0</v>
      </c>
      <c r="DG125" s="107">
        <f t="shared" si="156"/>
        <v>0</v>
      </c>
      <c r="DH125" s="107">
        <f t="shared" si="155"/>
        <v>0</v>
      </c>
    </row>
    <row r="126" spans="1:118" ht="18" customHeight="1" x14ac:dyDescent="0.2">
      <c r="A126" s="78" t="str">
        <f t="shared" si="105"/>
        <v>Bill Wiggs</v>
      </c>
      <c r="B126" s="93" t="s">
        <v>899</v>
      </c>
      <c r="C126" s="94" t="s">
        <v>147</v>
      </c>
      <c r="D126" s="8"/>
      <c r="E126" s="8"/>
      <c r="F126" s="8" t="str">
        <f>IF(E126&lt;&gt; "",LOOKUP(E126,GPPoints!$A$2:$A$27,GPPoints!$B$2:$B$27),"")</f>
        <v/>
      </c>
      <c r="G126" s="114"/>
      <c r="H126" s="8"/>
      <c r="I126" s="8"/>
      <c r="J126" s="8" t="str">
        <f>IF(I126&lt;&gt; "",LOOKUP(I126,GPPoints!$A$2:$A$27,GPPoints!$B$2:$B$27),"")</f>
        <v/>
      </c>
      <c r="K126" s="114"/>
      <c r="L126" s="8"/>
      <c r="M126" s="8"/>
      <c r="N126" s="8" t="str">
        <f>IF(M126&lt;&gt; "",LOOKUP(M126,GPPoints!$A$2:$A$27,GPPoints!$B$2:$B$27),"")</f>
        <v/>
      </c>
      <c r="O126" s="114"/>
      <c r="P126" s="8"/>
      <c r="Q126" s="8"/>
      <c r="R126" s="8" t="str">
        <f>IF(Q126&lt;&gt; "",LOOKUP(Q126,GPPoints!$A$2:$A$27,GPPoints!$B$2:$B$27),"")</f>
        <v/>
      </c>
      <c r="S126" s="114"/>
      <c r="T126" s="8"/>
      <c r="U126" s="8"/>
      <c r="V126" s="8" t="str">
        <f>IF(U126&lt;&gt; "",LOOKUP(U126,GPPoints!$A$2:$A$27,GPPoints!$B$2:$B$27),"")</f>
        <v/>
      </c>
      <c r="W126" s="114"/>
      <c r="X126" s="8"/>
      <c r="Y126" s="8"/>
      <c r="Z126" s="8" t="str">
        <f>IF(Y126&lt;&gt; "",LOOKUP(Y126,GPPoints!$A$2:$A$27,GPPoints!$B$2:$B$27),"")</f>
        <v/>
      </c>
      <c r="AA126" s="114"/>
      <c r="AB126" s="8"/>
      <c r="AC126" s="8"/>
      <c r="AD126" s="8" t="str">
        <f>IF(AC126&lt;&gt; "",LOOKUP(AC126,GPPoints!$A$2:$A$27,GPPoints!$B$2:$B$27),"")</f>
        <v/>
      </c>
      <c r="AE126" s="114"/>
      <c r="AF126" s="8"/>
      <c r="AG126" s="8"/>
      <c r="AH126" s="8" t="str">
        <f>IF(AG126&lt;&gt; "",LOOKUP(AG126,GPPoints!$A$2:$A$27,GPPoints!$B$2:$B$27),"")</f>
        <v/>
      </c>
      <c r="AI126" s="114"/>
      <c r="AJ126" s="8"/>
      <c r="AK126" s="8"/>
      <c r="AL126" s="8" t="str">
        <f>IF(AK126&lt;&gt; "",LOOKUP(AK126,GPPoints!$A$2:$A$27,GPPoints!$B$2:$B$27),"")</f>
        <v/>
      </c>
      <c r="AM126" s="114"/>
      <c r="AO126" s="5">
        <f>+G126+K126+O126+S126+W126+AA126+AE126+AI126+AM126</f>
        <v>0</v>
      </c>
      <c r="AP126" s="5">
        <v>0</v>
      </c>
      <c r="AQ126" s="5">
        <v>0</v>
      </c>
      <c r="AR126" s="5">
        <f>COUNT(D126,H126,L126,P126,T126,X126,AB126,AF126,AJ126)</f>
        <v>0</v>
      </c>
      <c r="AS126" s="5">
        <f t="shared" si="137"/>
        <v>0</v>
      </c>
      <c r="AT126" s="5">
        <f t="shared" si="138"/>
        <v>0</v>
      </c>
      <c r="AU126" s="5">
        <f>SUM(D126,H126,L126,P126,T126,X126,AB126,AF126,AJ126)</f>
        <v>0</v>
      </c>
      <c r="AV126" s="47">
        <f>IF(AR126&gt;0,AU126/AR126,0)</f>
        <v>0</v>
      </c>
      <c r="AW126" s="47">
        <f>IF($AR126&gt;2,$AU126/$AR126,0)</f>
        <v>0</v>
      </c>
      <c r="AX126" s="47">
        <f>IF($AR126&gt;4,$AU126/$AR126,0)</f>
        <v>0</v>
      </c>
      <c r="AY126" s="8">
        <f t="shared" si="139"/>
        <v>0</v>
      </c>
      <c r="AZ126" s="67">
        <f>IF(AR126&gt;4,SUM(E126,I126,M126,Q126,U126,Y126,AC126,AG126,AK126)/AR126,0)</f>
        <v>0</v>
      </c>
      <c r="BA126" s="67"/>
      <c r="BB126" s="8">
        <f>LARGE($BH126:$BP126,1)</f>
        <v>0</v>
      </c>
      <c r="BC126" s="8">
        <f>LARGE($BH126:$BP126,2)</f>
        <v>0</v>
      </c>
      <c r="BD126" s="8">
        <f>LARGE($BH126:$BP126,3)</f>
        <v>0</v>
      </c>
      <c r="BE126" s="8">
        <f>LARGE($BH126:$BP126,4)</f>
        <v>0</v>
      </c>
      <c r="BF126" s="8">
        <f>LARGE($BH126:$BP126,5)</f>
        <v>0</v>
      </c>
      <c r="BG126" s="8"/>
      <c r="BH126" s="8">
        <f>D126</f>
        <v>0</v>
      </c>
      <c r="BI126" s="8">
        <f>H126</f>
        <v>0</v>
      </c>
      <c r="BJ126" s="8">
        <f>L126</f>
        <v>0</v>
      </c>
      <c r="BK126" s="8">
        <f>P126</f>
        <v>0</v>
      </c>
      <c r="BL126" s="8">
        <f>T126</f>
        <v>0</v>
      </c>
      <c r="BM126" s="8">
        <f>X126</f>
        <v>0</v>
      </c>
      <c r="BN126" s="8">
        <f>AB126</f>
        <v>0</v>
      </c>
      <c r="BO126" s="8">
        <f>AF126</f>
        <v>0</v>
      </c>
      <c r="BP126" s="8">
        <f>AJ126</f>
        <v>0</v>
      </c>
      <c r="BQ126" s="8"/>
      <c r="BR126" s="8" t="e">
        <f t="shared" si="140"/>
        <v>#NUM!</v>
      </c>
      <c r="BS126" s="8" t="e">
        <f t="shared" si="141"/>
        <v>#NUM!</v>
      </c>
      <c r="BT126" s="8" t="e">
        <f t="shared" si="142"/>
        <v>#NUM!</v>
      </c>
      <c r="BU126" s="8" t="e">
        <f t="shared" si="143"/>
        <v>#NUM!</v>
      </c>
      <c r="BV126" s="8" t="e">
        <f t="shared" si="144"/>
        <v>#NUM!</v>
      </c>
      <c r="BW126" s="8"/>
      <c r="BX126" s="1" t="str">
        <f>F126</f>
        <v/>
      </c>
      <c r="BY126" s="1" t="str">
        <f>J126</f>
        <v/>
      </c>
      <c r="BZ126" s="1" t="str">
        <f>N126</f>
        <v/>
      </c>
      <c r="CA126" s="1" t="str">
        <f>R126</f>
        <v/>
      </c>
      <c r="CB126" s="1" t="str">
        <f>V126</f>
        <v/>
      </c>
      <c r="CC126" s="1" t="str">
        <f>Z126</f>
        <v/>
      </c>
      <c r="CD126" s="1" t="str">
        <f>AD126</f>
        <v/>
      </c>
      <c r="CE126" s="1" t="str">
        <f>AH126</f>
        <v/>
      </c>
      <c r="CF126" s="1" t="str">
        <f>AL126</f>
        <v/>
      </c>
      <c r="DC126" s="203"/>
      <c r="DD126" s="203">
        <f>VLOOKUP(A126,'[2]2019'!$A$1:$AV$65536,46,FALSE)</f>
        <v>0</v>
      </c>
      <c r="DE126" s="203">
        <f>VLOOKUP(A126,'[2]2019'!$A$1:$AZ$65536,52,FALSE)</f>
        <v>0</v>
      </c>
      <c r="DF126" s="107">
        <f>+AX126-DC126</f>
        <v>0</v>
      </c>
      <c r="DG126" s="107">
        <f t="shared" si="156"/>
        <v>0</v>
      </c>
      <c r="DH126" s="107">
        <f t="shared" si="155"/>
        <v>0</v>
      </c>
    </row>
    <row r="127" spans="1:118" ht="18" customHeight="1" x14ac:dyDescent="0.2">
      <c r="A127" s="78" t="str">
        <f>CONCATENATE(C127," ",B127)</f>
        <v>Chandler Wilkins</v>
      </c>
      <c r="B127" s="93" t="s">
        <v>975</v>
      </c>
      <c r="C127" s="94" t="s">
        <v>976</v>
      </c>
      <c r="D127" s="8"/>
      <c r="E127" s="8"/>
      <c r="F127" s="8" t="str">
        <f>IF(E127&lt;&gt; "",LOOKUP(E127,GPPoints!$A$2:$A$27,GPPoints!$B$2:$B$27),"")</f>
        <v/>
      </c>
      <c r="G127" s="114"/>
      <c r="H127" s="8">
        <v>33</v>
      </c>
      <c r="I127" s="8"/>
      <c r="J127" s="8" t="str">
        <f>IF(I127&lt;&gt; "",LOOKUP(I127,GPPoints!$A$2:$A$27,GPPoints!$B$2:$B$27),"")</f>
        <v/>
      </c>
      <c r="K127" s="114">
        <v>1</v>
      </c>
      <c r="L127" s="8">
        <v>32</v>
      </c>
      <c r="M127" s="8">
        <v>4</v>
      </c>
      <c r="N127" s="8">
        <f>IF(M127&lt;&gt; "",LOOKUP(M127,GPPoints!$A$2:$A$27,GPPoints!$B$2:$B$27),"")</f>
        <v>12</v>
      </c>
      <c r="O127" s="114">
        <v>1</v>
      </c>
      <c r="P127" s="8"/>
      <c r="Q127" s="8"/>
      <c r="R127" s="8" t="str">
        <f>IF(Q127&lt;&gt; "",LOOKUP(Q127,GPPoints!$A$2:$A$27,GPPoints!$B$2:$B$27),"")</f>
        <v/>
      </c>
      <c r="S127" s="114"/>
      <c r="T127" s="8"/>
      <c r="U127" s="8"/>
      <c r="V127" s="8" t="str">
        <f>IF(U127&lt;&gt; "",LOOKUP(U127,GPPoints!$A$2:$A$27,GPPoints!$B$2:$B$27),"")</f>
        <v/>
      </c>
      <c r="W127" s="114"/>
      <c r="X127" s="8"/>
      <c r="Y127" s="8"/>
      <c r="Z127" s="8" t="str">
        <f>IF(Y127&lt;&gt; "",LOOKUP(Y127,GPPoints!$A$2:$A$27,GPPoints!$B$2:$B$27),"")</f>
        <v/>
      </c>
      <c r="AA127" s="114"/>
      <c r="AB127" s="8"/>
      <c r="AC127" s="8"/>
      <c r="AD127" s="8" t="str">
        <f>IF(AC127&lt;&gt; "",LOOKUP(AC127,GPPoints!$A$2:$A$27,GPPoints!$B$2:$B$27),"")</f>
        <v/>
      </c>
      <c r="AE127" s="114"/>
      <c r="AF127" s="8"/>
      <c r="AG127" s="8"/>
      <c r="AH127" s="8" t="str">
        <f>IF(AG127&lt;&gt; "",LOOKUP(AG127,GPPoints!$A$2:$A$27,GPPoints!$B$2:$B$27),"")</f>
        <v/>
      </c>
      <c r="AI127" s="114"/>
      <c r="AJ127" s="8"/>
      <c r="AK127" s="8"/>
      <c r="AL127" s="8" t="str">
        <f>IF(AK127&lt;&gt; "",LOOKUP(AK127,GPPoints!$A$2:$A$27,GPPoints!$B$2:$B$27),"")</f>
        <v/>
      </c>
      <c r="AM127" s="114"/>
      <c r="AO127" s="5">
        <f>+G127+K127+O127+S127+W127+AA127+AE127+AI127+AM127</f>
        <v>2</v>
      </c>
      <c r="AP127" s="5">
        <v>0</v>
      </c>
      <c r="AQ127" s="5">
        <v>0</v>
      </c>
      <c r="AR127" s="5">
        <f>COUNT(D127,H127,L127,P127,T127,X127,AB127,AF127,AJ127)</f>
        <v>2</v>
      </c>
      <c r="AS127" s="5">
        <f>SUM(F127,J127,N127,R127,V127,Z127,AD127,AH127,AL127)</f>
        <v>12</v>
      </c>
      <c r="AT127" s="5">
        <f>SUMIF($BR127:$BV127, "&gt;0",$BR127:$BV127)</f>
        <v>12</v>
      </c>
      <c r="AU127" s="5">
        <f>SUM(D127,H127,L127,P127,T127,X127,AB127,AF127,AJ127)</f>
        <v>65</v>
      </c>
      <c r="AV127" s="47">
        <f>IF(AR127&gt;0,AU127/AR127,0)</f>
        <v>32.5</v>
      </c>
      <c r="AW127" s="47">
        <f>IF($AR127&gt;2,$AU127/$AR127,0)</f>
        <v>0</v>
      </c>
      <c r="AX127" s="47">
        <f>IF($AR127&gt;4,$AU127/$AR127,0)</f>
        <v>0</v>
      </c>
      <c r="AY127" s="8">
        <f>SUMIF($BB127:$BF127, "&gt;0",$BB127:$BF127)</f>
        <v>65</v>
      </c>
      <c r="AZ127" s="67">
        <f>IF(AR127&gt;4,SUM(E127,I127,M127,Q127,U127,Y127,AC127,AG127,AK127)/AR127,0)</f>
        <v>0</v>
      </c>
      <c r="BA127" s="67"/>
      <c r="BB127" s="8">
        <f>LARGE($BH127:$BP127,1)</f>
        <v>33</v>
      </c>
      <c r="BC127" s="8">
        <f>LARGE($BH127:$BP127,2)</f>
        <v>32</v>
      </c>
      <c r="BD127" s="8">
        <f>LARGE($BH127:$BP127,3)</f>
        <v>0</v>
      </c>
      <c r="BE127" s="8">
        <f>LARGE($BH127:$BP127,4)</f>
        <v>0</v>
      </c>
      <c r="BF127" s="8">
        <f>LARGE($BH127:$BP127,5)</f>
        <v>0</v>
      </c>
      <c r="BG127" s="8"/>
      <c r="BH127" s="8">
        <f>D127</f>
        <v>0</v>
      </c>
      <c r="BI127" s="8">
        <f>H127</f>
        <v>33</v>
      </c>
      <c r="BJ127" s="8">
        <f>L127</f>
        <v>32</v>
      </c>
      <c r="BK127" s="8">
        <f>P127</f>
        <v>0</v>
      </c>
      <c r="BL127" s="8">
        <f>T127</f>
        <v>0</v>
      </c>
      <c r="BM127" s="8">
        <f>X127</f>
        <v>0</v>
      </c>
      <c r="BN127" s="8">
        <f>AB127</f>
        <v>0</v>
      </c>
      <c r="BO127" s="8">
        <f>AF127</f>
        <v>0</v>
      </c>
      <c r="BP127" s="8">
        <f>AJ127</f>
        <v>0</v>
      </c>
      <c r="BQ127" s="8"/>
      <c r="BR127" s="8">
        <f>LARGE($BX127:$CF127,1)</f>
        <v>12</v>
      </c>
      <c r="BS127" s="8" t="e">
        <f>LARGE($BX127:$CF127,2)</f>
        <v>#NUM!</v>
      </c>
      <c r="BT127" s="8" t="e">
        <f>LARGE($BX127:$CF127,3)</f>
        <v>#NUM!</v>
      </c>
      <c r="BU127" s="8" t="e">
        <f>LARGE($BX127:$CF127,4)</f>
        <v>#NUM!</v>
      </c>
      <c r="BV127" s="8" t="e">
        <f>LARGE($BX127:$CF127,5)</f>
        <v>#NUM!</v>
      </c>
      <c r="BW127" s="8"/>
      <c r="BX127" s="1" t="str">
        <f>F127</f>
        <v/>
      </c>
      <c r="BY127" s="1" t="str">
        <f>J127</f>
        <v/>
      </c>
      <c r="BZ127" s="1">
        <f>N127</f>
        <v>12</v>
      </c>
      <c r="CA127" s="1" t="str">
        <f>R127</f>
        <v/>
      </c>
      <c r="CB127" s="1" t="str">
        <f>V127</f>
        <v/>
      </c>
      <c r="CC127" s="1" t="str">
        <f>Z127</f>
        <v/>
      </c>
      <c r="CD127" s="1" t="str">
        <f>AD127</f>
        <v/>
      </c>
      <c r="CE127" s="1" t="str">
        <f>AH127</f>
        <v/>
      </c>
      <c r="CF127" s="1" t="str">
        <f>AL127</f>
        <v/>
      </c>
      <c r="DC127" s="203"/>
      <c r="DD127" s="203"/>
      <c r="DE127" s="203"/>
      <c r="DF127" s="107">
        <f>+AX127-DC127</f>
        <v>0</v>
      </c>
      <c r="DG127" s="107">
        <f>+AY127-DD127</f>
        <v>65</v>
      </c>
      <c r="DH127" s="107">
        <f>+AZ127-DE127</f>
        <v>0</v>
      </c>
    </row>
    <row r="128" spans="1:118" ht="18" customHeight="1" x14ac:dyDescent="0.2">
      <c r="A128" s="78" t="str">
        <f t="shared" si="105"/>
        <v>Del Wilson</v>
      </c>
      <c r="B128" s="93" t="s">
        <v>789</v>
      </c>
      <c r="C128" s="94" t="s">
        <v>790</v>
      </c>
      <c r="D128" s="8"/>
      <c r="E128" s="8"/>
      <c r="F128" s="8" t="str">
        <f>IF(E128&lt;&gt; "",LOOKUP(E128,GPPoints!$A$2:$A$27,GPPoints!$B$2:$B$27),"")</f>
        <v/>
      </c>
      <c r="G128" s="114"/>
      <c r="H128" s="8"/>
      <c r="I128" s="8"/>
      <c r="J128" s="8" t="str">
        <f>IF(I128&lt;&gt; "",LOOKUP(I128,GPPoints!$A$2:$A$27,GPPoints!$B$2:$B$27),"")</f>
        <v/>
      </c>
      <c r="K128" s="114"/>
      <c r="L128" s="8"/>
      <c r="M128" s="8"/>
      <c r="N128" s="8" t="str">
        <f>IF(M128&lt;&gt; "",LOOKUP(M128,GPPoints!$A$2:$A$27,GPPoints!$B$2:$B$27),"")</f>
        <v/>
      </c>
      <c r="O128" s="114"/>
      <c r="P128" s="8"/>
      <c r="Q128" s="8"/>
      <c r="R128" s="8" t="str">
        <f>IF(Q128&lt;&gt; "",LOOKUP(Q128,GPPoints!$A$2:$A$27,GPPoints!$B$2:$B$27),"")</f>
        <v/>
      </c>
      <c r="S128" s="114"/>
      <c r="T128" s="8"/>
      <c r="U128" s="8"/>
      <c r="V128" s="8" t="str">
        <f>IF(U128&lt;&gt; "",LOOKUP(U128,GPPoints!$A$2:$A$27,GPPoints!$B$2:$B$27),"")</f>
        <v/>
      </c>
      <c r="W128" s="114"/>
      <c r="X128" s="8"/>
      <c r="Y128" s="8"/>
      <c r="Z128" s="8" t="str">
        <f>IF(Y128&lt;&gt; "",LOOKUP(Y128,GPPoints!$A$2:$A$27,GPPoints!$B$2:$B$27),"")</f>
        <v/>
      </c>
      <c r="AA128" s="114"/>
      <c r="AB128" s="8"/>
      <c r="AC128" s="8"/>
      <c r="AD128" s="8" t="str">
        <f>IF(AC128&lt;&gt; "",LOOKUP(AC128,GPPoints!$A$2:$A$27,GPPoints!$B$2:$B$27),"")</f>
        <v/>
      </c>
      <c r="AE128" s="114"/>
      <c r="AF128" s="8"/>
      <c r="AG128" s="8"/>
      <c r="AH128" s="8" t="str">
        <f>IF(AG128&lt;&gt; "",LOOKUP(AG128,GPPoints!$A$2:$A$27,GPPoints!$B$2:$B$27),"")</f>
        <v/>
      </c>
      <c r="AI128" s="114"/>
      <c r="AJ128" s="8"/>
      <c r="AK128" s="8"/>
      <c r="AL128" s="8" t="str">
        <f>IF(AK128&lt;&gt; "",LOOKUP(AK128,GPPoints!$A$2:$A$27,GPPoints!$B$2:$B$27),"")</f>
        <v/>
      </c>
      <c r="AM128" s="114"/>
      <c r="AO128" s="5">
        <f t="shared" si="99"/>
        <v>0</v>
      </c>
      <c r="AP128" s="5">
        <v>0</v>
      </c>
      <c r="AQ128" s="5">
        <v>0</v>
      </c>
      <c r="AR128" s="5">
        <f t="shared" si="106"/>
        <v>0</v>
      </c>
      <c r="AS128" s="5">
        <f t="shared" si="137"/>
        <v>0</v>
      </c>
      <c r="AT128" s="5">
        <f t="shared" si="138"/>
        <v>0</v>
      </c>
      <c r="AU128" s="8">
        <f t="shared" si="107"/>
        <v>0</v>
      </c>
      <c r="AV128" s="67">
        <f>IF(AR128&gt;0,AU128/AR128,0)</f>
        <v>0</v>
      </c>
      <c r="AW128" s="67">
        <f>IF($AR128&gt;2,$AU128/$AR128,0)</f>
        <v>0</v>
      </c>
      <c r="AX128" s="67">
        <f>IF($AR128&gt;4,$AU128/$AR128,0)</f>
        <v>0</v>
      </c>
      <c r="AY128" s="8">
        <f t="shared" si="139"/>
        <v>0</v>
      </c>
      <c r="AZ128" s="67">
        <f>IF(AR128&gt;4,SUM(E128,I128,M128,Q128,U128,Y128,AC128,AG128,AK128)/AR128,0)</f>
        <v>0</v>
      </c>
      <c r="BA128" s="67"/>
      <c r="BB128" s="8">
        <f>LARGE($BH128:$BP128,1)</f>
        <v>0</v>
      </c>
      <c r="BC128" s="8">
        <f>LARGE($BH128:$BP128,2)</f>
        <v>0</v>
      </c>
      <c r="BD128" s="8">
        <f>LARGE($BH128:$BP128,3)</f>
        <v>0</v>
      </c>
      <c r="BE128" s="8">
        <f t="shared" si="130"/>
        <v>0</v>
      </c>
      <c r="BF128" s="8">
        <f t="shared" si="109"/>
        <v>0</v>
      </c>
      <c r="BG128" s="8"/>
      <c r="BH128" s="8">
        <f t="shared" si="110"/>
        <v>0</v>
      </c>
      <c r="BI128" s="8">
        <f t="shared" si="111"/>
        <v>0</v>
      </c>
      <c r="BJ128" s="8">
        <f t="shared" si="112"/>
        <v>0</v>
      </c>
      <c r="BK128" s="8">
        <f t="shared" si="113"/>
        <v>0</v>
      </c>
      <c r="BL128" s="8">
        <f t="shared" si="114"/>
        <v>0</v>
      </c>
      <c r="BM128" s="8">
        <f t="shared" si="115"/>
        <v>0</v>
      </c>
      <c r="BN128" s="8">
        <f t="shared" si="116"/>
        <v>0</v>
      </c>
      <c r="BO128" s="8">
        <f t="shared" si="117"/>
        <v>0</v>
      </c>
      <c r="BP128" s="8">
        <f t="shared" si="118"/>
        <v>0</v>
      </c>
      <c r="BQ128" s="8"/>
      <c r="BR128" s="8" t="e">
        <f t="shared" si="140"/>
        <v>#NUM!</v>
      </c>
      <c r="BS128" s="8" t="e">
        <f t="shared" si="141"/>
        <v>#NUM!</v>
      </c>
      <c r="BT128" s="8" t="e">
        <f t="shared" si="142"/>
        <v>#NUM!</v>
      </c>
      <c r="BU128" s="8" t="e">
        <f t="shared" si="143"/>
        <v>#NUM!</v>
      </c>
      <c r="BV128" s="8" t="e">
        <f t="shared" si="144"/>
        <v>#NUM!</v>
      </c>
      <c r="BW128" s="8"/>
      <c r="BX128" s="1" t="str">
        <f t="shared" si="119"/>
        <v/>
      </c>
      <c r="BY128" s="1" t="str">
        <f t="shared" si="120"/>
        <v/>
      </c>
      <c r="BZ128" s="1" t="str">
        <f t="shared" si="121"/>
        <v/>
      </c>
      <c r="CA128" s="1" t="str">
        <f t="shared" si="122"/>
        <v/>
      </c>
      <c r="CB128" s="1" t="str">
        <f t="shared" si="123"/>
        <v/>
      </c>
      <c r="CC128" s="1" t="str">
        <f t="shared" si="124"/>
        <v/>
      </c>
      <c r="CD128" s="1" t="str">
        <f t="shared" si="125"/>
        <v/>
      </c>
      <c r="CE128" s="1" t="str">
        <f t="shared" si="126"/>
        <v/>
      </c>
      <c r="CF128" s="1" t="str">
        <f t="shared" si="127"/>
        <v/>
      </c>
      <c r="CH128" t="e">
        <f>VLOOKUP(A128,#REF!,41,FALSE)</f>
        <v>#REF!</v>
      </c>
      <c r="CI128" t="e">
        <f>VLOOKUP(A128,#REF!,42,FALSE)</f>
        <v>#REF!</v>
      </c>
      <c r="CJ128" t="e">
        <f>VLOOKUP(A128,#REF!,43,FALSE)</f>
        <v>#REF!</v>
      </c>
      <c r="CK128" t="e">
        <f>VLOOKUP(A128,#REF!,44,FALSE)</f>
        <v>#REF!</v>
      </c>
      <c r="CL128" t="e">
        <f>VLOOKUP(A128,#REF!,45,FALSE)</f>
        <v>#REF!</v>
      </c>
      <c r="CM128" s="105" t="e">
        <f>VLOOKUP(A128,#REF!,46,FALSE)</f>
        <v>#REF!</v>
      </c>
      <c r="CN128" s="105" t="e">
        <f>VLOOKUP(A128,#REF!,47,FALSE)</f>
        <v>#REF!</v>
      </c>
      <c r="CO128" s="105" t="e">
        <f>VLOOKUP(A128,#REF!,48,FALSE)</f>
        <v>#REF!</v>
      </c>
      <c r="CP128" s="105" t="e">
        <f>VLOOKUP(A128,#REF!,49,FALSE)</f>
        <v>#REF!</v>
      </c>
      <c r="CQ128" s="105" t="e">
        <f>VLOOKUP(A128,#REF!,50,FALSE)</f>
        <v>#REF!</v>
      </c>
      <c r="CS128" t="e">
        <f>+AO128-CH128</f>
        <v>#REF!</v>
      </c>
      <c r="CT128" s="106" t="e">
        <f t="shared" ref="CT128:DB128" si="157">+AR128-CI128</f>
        <v>#REF!</v>
      </c>
      <c r="CU128" s="106" t="e">
        <f t="shared" si="157"/>
        <v>#REF!</v>
      </c>
      <c r="CV128" s="106" t="e">
        <f t="shared" si="157"/>
        <v>#REF!</v>
      </c>
      <c r="CW128" s="106" t="e">
        <f t="shared" si="157"/>
        <v>#REF!</v>
      </c>
      <c r="CX128" s="106" t="e">
        <f t="shared" si="157"/>
        <v>#REF!</v>
      </c>
      <c r="CY128" s="106" t="e">
        <f t="shared" si="157"/>
        <v>#REF!</v>
      </c>
      <c r="CZ128" s="106" t="e">
        <f t="shared" si="157"/>
        <v>#REF!</v>
      </c>
      <c r="DA128" s="106" t="e">
        <f t="shared" si="157"/>
        <v>#REF!</v>
      </c>
      <c r="DB128" s="106" t="e">
        <f t="shared" si="157"/>
        <v>#REF!</v>
      </c>
      <c r="DC128" s="203">
        <f>VLOOKUP(A128,'[2]2019'!$A$1:$AV$65536,48,FALSE)</f>
        <v>0</v>
      </c>
      <c r="DD128" s="203">
        <f>VLOOKUP(A128,'[2]2019'!$A$1:$AV$65536,46,FALSE)</f>
        <v>0</v>
      </c>
      <c r="DE128" s="203">
        <f>VLOOKUP(A128,'[2]2019'!$A$1:$AZ$65536,52,FALSE)</f>
        <v>0</v>
      </c>
      <c r="DF128" s="107">
        <f>+AX128-DC128</f>
        <v>0</v>
      </c>
      <c r="DG128" s="107">
        <f t="shared" si="156"/>
        <v>0</v>
      </c>
      <c r="DH128" s="107">
        <f>+AZ128-DE128</f>
        <v>0</v>
      </c>
      <c r="DL128" s="206" t="e">
        <f>+DF128/DC128</f>
        <v>#DIV/0!</v>
      </c>
      <c r="DM128" s="206" t="e">
        <f>+DG128/DD128</f>
        <v>#DIV/0!</v>
      </c>
      <c r="DN128" s="206" t="e">
        <f>+DH128/DE128</f>
        <v>#DIV/0!</v>
      </c>
    </row>
    <row r="129" spans="1:117" ht="18" customHeight="1" x14ac:dyDescent="0.2">
      <c r="A129" s="78" t="str">
        <f t="shared" si="105"/>
        <v>Morris Workman</v>
      </c>
      <c r="B129" s="52" t="s">
        <v>755</v>
      </c>
      <c r="C129" s="62" t="s">
        <v>756</v>
      </c>
      <c r="D129" s="8"/>
      <c r="E129" s="8"/>
      <c r="F129" s="8" t="str">
        <f>IF(E129&lt;&gt; "",LOOKUP(E129,GPPoints!$A$2:$A$27,GPPoints!$B$2:$B$27),"")</f>
        <v/>
      </c>
      <c r="G129" s="114"/>
      <c r="H129" s="8"/>
      <c r="I129" s="8"/>
      <c r="J129" s="8" t="str">
        <f>IF(I129&lt;&gt; "",LOOKUP(I129,GPPoints!$A$2:$A$27,GPPoints!$B$2:$B$27),"")</f>
        <v/>
      </c>
      <c r="K129" s="114"/>
      <c r="L129" s="8"/>
      <c r="M129" s="8"/>
      <c r="N129" s="8" t="str">
        <f>IF(M129&lt;&gt; "",LOOKUP(M129,GPPoints!$A$2:$A$27,GPPoints!$B$2:$B$27),"")</f>
        <v/>
      </c>
      <c r="O129" s="114"/>
      <c r="P129" s="8"/>
      <c r="Q129" s="8"/>
      <c r="R129" s="8" t="str">
        <f>IF(Q129&lt;&gt; "",LOOKUP(Q129,GPPoints!$A$2:$A$27,GPPoints!$B$2:$B$27),"")</f>
        <v/>
      </c>
      <c r="S129" s="114"/>
      <c r="T129" s="8"/>
      <c r="U129" s="8"/>
      <c r="V129" s="8" t="str">
        <f>IF(U129&lt;&gt; "",LOOKUP(U129,GPPoints!$A$2:$A$27,GPPoints!$B$2:$B$27),"")</f>
        <v/>
      </c>
      <c r="W129" s="114"/>
      <c r="X129" s="8"/>
      <c r="Y129" s="8"/>
      <c r="Z129" s="8" t="str">
        <f>IF(Y129&lt;&gt; "",LOOKUP(Y129,GPPoints!$A$2:$A$27,GPPoints!$B$2:$B$27),"")</f>
        <v/>
      </c>
      <c r="AA129" s="114"/>
      <c r="AB129" s="8"/>
      <c r="AC129" s="8"/>
      <c r="AD129" s="8" t="str">
        <f>IF(AC129&lt;&gt; "",LOOKUP(AC129,GPPoints!$A$2:$A$27,GPPoints!$B$2:$B$27),"")</f>
        <v/>
      </c>
      <c r="AE129" s="114"/>
      <c r="AF129" s="8"/>
      <c r="AG129" s="8"/>
      <c r="AH129" s="8" t="str">
        <f>IF(AG129&lt;&gt; "",LOOKUP(AG129,GPPoints!$A$2:$A$27,GPPoints!$B$2:$B$27),"")</f>
        <v/>
      </c>
      <c r="AI129" s="114"/>
      <c r="AJ129" s="8"/>
      <c r="AK129" s="8"/>
      <c r="AL129" s="8" t="str">
        <f>IF(AK129&lt;&gt; "",LOOKUP(AK129,GPPoints!$A$2:$A$27,GPPoints!$B$2:$B$27),"")</f>
        <v/>
      </c>
      <c r="AM129" s="114"/>
      <c r="AO129" s="5">
        <f>+G129+K129+O129+S129+W129+AA129+AE129+AI129+AM129</f>
        <v>0</v>
      </c>
      <c r="AP129" s="5">
        <v>0</v>
      </c>
      <c r="AQ129" s="5">
        <v>0</v>
      </c>
      <c r="AR129" s="5">
        <f t="shared" si="106"/>
        <v>0</v>
      </c>
      <c r="AS129" s="5">
        <f t="shared" si="137"/>
        <v>0</v>
      </c>
      <c r="AT129" s="5">
        <f t="shared" si="138"/>
        <v>0</v>
      </c>
      <c r="AU129" s="5">
        <f t="shared" si="107"/>
        <v>0</v>
      </c>
      <c r="AV129" s="47">
        <f t="shared" si="132"/>
        <v>0</v>
      </c>
      <c r="AW129" s="47">
        <f t="shared" si="133"/>
        <v>0</v>
      </c>
      <c r="AX129" s="47">
        <f t="shared" si="108"/>
        <v>0</v>
      </c>
      <c r="AY129" s="8">
        <f t="shared" si="139"/>
        <v>0</v>
      </c>
      <c r="AZ129" s="67">
        <f t="shared" si="134"/>
        <v>0</v>
      </c>
      <c r="BA129" s="67"/>
      <c r="BB129" s="8">
        <f t="shared" si="128"/>
        <v>0</v>
      </c>
      <c r="BC129" s="8">
        <f t="shared" si="135"/>
        <v>0</v>
      </c>
      <c r="BD129" s="8">
        <f t="shared" si="129"/>
        <v>0</v>
      </c>
      <c r="BE129" s="8">
        <f t="shared" si="130"/>
        <v>0</v>
      </c>
      <c r="BF129" s="8">
        <f t="shared" si="109"/>
        <v>0</v>
      </c>
      <c r="BG129" s="8"/>
      <c r="BH129" s="8">
        <f t="shared" si="110"/>
        <v>0</v>
      </c>
      <c r="BI129" s="8">
        <f t="shared" si="111"/>
        <v>0</v>
      </c>
      <c r="BJ129" s="8">
        <f t="shared" si="112"/>
        <v>0</v>
      </c>
      <c r="BK129" s="8">
        <f t="shared" si="113"/>
        <v>0</v>
      </c>
      <c r="BL129" s="8">
        <f t="shared" si="114"/>
        <v>0</v>
      </c>
      <c r="BM129" s="8">
        <f t="shared" si="115"/>
        <v>0</v>
      </c>
      <c r="BN129" s="8">
        <f t="shared" si="116"/>
        <v>0</v>
      </c>
      <c r="BO129" s="8">
        <f t="shared" si="117"/>
        <v>0</v>
      </c>
      <c r="BP129" s="8">
        <f t="shared" si="118"/>
        <v>0</v>
      </c>
      <c r="BQ129" s="8"/>
      <c r="BR129" s="8" t="e">
        <f t="shared" si="140"/>
        <v>#NUM!</v>
      </c>
      <c r="BS129" s="8" t="e">
        <f t="shared" si="141"/>
        <v>#NUM!</v>
      </c>
      <c r="BT129" s="8" t="e">
        <f t="shared" si="142"/>
        <v>#NUM!</v>
      </c>
      <c r="BU129" s="8" t="e">
        <f t="shared" si="143"/>
        <v>#NUM!</v>
      </c>
      <c r="BV129" s="8" t="e">
        <f t="shared" si="144"/>
        <v>#NUM!</v>
      </c>
      <c r="BW129" s="8"/>
      <c r="BX129" s="1" t="str">
        <f t="shared" si="119"/>
        <v/>
      </c>
      <c r="BY129" s="1" t="str">
        <f t="shared" si="120"/>
        <v/>
      </c>
      <c r="BZ129" s="1" t="str">
        <f t="shared" si="121"/>
        <v/>
      </c>
      <c r="CA129" s="1" t="str">
        <f t="shared" si="122"/>
        <v/>
      </c>
      <c r="CB129" s="1" t="str">
        <f t="shared" si="123"/>
        <v/>
      </c>
      <c r="CC129" s="1" t="str">
        <f t="shared" si="124"/>
        <v/>
      </c>
      <c r="CD129" s="1" t="str">
        <f t="shared" si="125"/>
        <v/>
      </c>
      <c r="CE129" s="1" t="str">
        <f t="shared" si="126"/>
        <v/>
      </c>
      <c r="CF129" s="1" t="str">
        <f t="shared" si="127"/>
        <v/>
      </c>
      <c r="DC129" s="203">
        <f>VLOOKUP(A129,'[2]2019'!$A$1:$AV$65536,48,FALSE)</f>
        <v>0</v>
      </c>
      <c r="DD129" s="203">
        <f>VLOOKUP(A129,'[2]2019'!$A$1:$AV$65536,46,FALSE)</f>
        <v>0</v>
      </c>
      <c r="DE129" s="203">
        <f>VLOOKUP(A129,'[2]2019'!$A$1:$AZ$65536,52,FALSE)</f>
        <v>0</v>
      </c>
      <c r="DF129" s="107">
        <f t="shared" si="146"/>
        <v>0</v>
      </c>
      <c r="DG129" s="107">
        <f t="shared" si="156"/>
        <v>0</v>
      </c>
      <c r="DH129" s="107">
        <f>+AZ129-DE129</f>
        <v>0</v>
      </c>
    </row>
    <row r="130" spans="1:117" ht="18" customHeight="1" x14ac:dyDescent="0.2">
      <c r="A130" s="78" t="str">
        <f t="shared" si="105"/>
        <v>Pierce Youngbar</v>
      </c>
      <c r="B130" s="93" t="s">
        <v>800</v>
      </c>
      <c r="C130" s="94" t="s">
        <v>802</v>
      </c>
      <c r="D130" s="8"/>
      <c r="E130" s="8"/>
      <c r="F130" s="8" t="str">
        <f>IF(E130&lt;&gt; "",LOOKUP(E130,GPPoints!$A$2:$A$27,GPPoints!$B$2:$B$27),"")</f>
        <v/>
      </c>
      <c r="G130" s="114"/>
      <c r="H130" s="8"/>
      <c r="I130" s="8"/>
      <c r="J130" s="8" t="str">
        <f>IF(I130&lt;&gt; "",LOOKUP(I130,GPPoints!$A$2:$A$27,GPPoints!$B$2:$B$27),"")</f>
        <v/>
      </c>
      <c r="K130" s="114"/>
      <c r="L130" s="8"/>
      <c r="M130" s="8"/>
      <c r="N130" s="8" t="str">
        <f>IF(M130&lt;&gt; "",LOOKUP(M130,GPPoints!$A$2:$A$27,GPPoints!$B$2:$B$27),"")</f>
        <v/>
      </c>
      <c r="O130" s="114"/>
      <c r="P130" s="8"/>
      <c r="Q130" s="8"/>
      <c r="R130" s="8" t="str">
        <f>IF(Q130&lt;&gt; "",LOOKUP(Q130,GPPoints!$A$2:$A$27,GPPoints!$B$2:$B$27),"")</f>
        <v/>
      </c>
      <c r="S130" s="114"/>
      <c r="T130" s="8"/>
      <c r="U130" s="8"/>
      <c r="V130" s="8" t="str">
        <f>IF(U130&lt;&gt; "",LOOKUP(U130,GPPoints!$A$2:$A$27,GPPoints!$B$2:$B$27),"")</f>
        <v/>
      </c>
      <c r="W130" s="114"/>
      <c r="X130" s="8"/>
      <c r="Y130" s="8"/>
      <c r="Z130" s="8" t="str">
        <f>IF(Y130&lt;&gt; "",LOOKUP(Y130,GPPoints!$A$2:$A$27,GPPoints!$B$2:$B$27),"")</f>
        <v/>
      </c>
      <c r="AA130" s="114"/>
      <c r="AB130" s="8"/>
      <c r="AC130" s="8"/>
      <c r="AD130" s="8" t="str">
        <f>IF(AC130&lt;&gt; "",LOOKUP(AC130,GPPoints!$A$2:$A$27,GPPoints!$B$2:$B$27),"")</f>
        <v/>
      </c>
      <c r="AE130" s="114"/>
      <c r="AF130" s="8"/>
      <c r="AG130" s="8"/>
      <c r="AH130" s="8" t="str">
        <f>IF(AG130&lt;&gt; "",LOOKUP(AG130,GPPoints!$A$2:$A$27,GPPoints!$B$2:$B$27),"")</f>
        <v/>
      </c>
      <c r="AI130" s="114"/>
      <c r="AJ130" s="8"/>
      <c r="AK130" s="8"/>
      <c r="AL130" s="8" t="str">
        <f>IF(AK130&lt;&gt; "",LOOKUP(AK130,GPPoints!$A$2:$A$27,GPPoints!$B$2:$B$27),"")</f>
        <v/>
      </c>
      <c r="AM130" s="114"/>
      <c r="AO130" s="5">
        <f>+G130+K130+O130+S130+W130+AA130+AE130+AI130+AM130</f>
        <v>0</v>
      </c>
      <c r="AP130" s="5">
        <v>0</v>
      </c>
      <c r="AQ130" s="5">
        <v>0</v>
      </c>
      <c r="AR130" s="5">
        <f>COUNT(D130,H130,L130,P130,T130,X130,AB130,AF130,AJ130)</f>
        <v>0</v>
      </c>
      <c r="AS130" s="5">
        <f t="shared" si="137"/>
        <v>0</v>
      </c>
      <c r="AT130" s="5">
        <f t="shared" si="138"/>
        <v>0</v>
      </c>
      <c r="AU130" s="5">
        <f>SUM(D130,H130,L130,P130,T130,X130,AB130,AF130,AJ130)</f>
        <v>0</v>
      </c>
      <c r="AV130" s="47">
        <f>IF(AR130&gt;0,AU130/AR130,0)</f>
        <v>0</v>
      </c>
      <c r="AW130" s="47">
        <f t="shared" si="133"/>
        <v>0</v>
      </c>
      <c r="AX130" s="47">
        <f t="shared" si="108"/>
        <v>0</v>
      </c>
      <c r="AY130" s="8">
        <f t="shared" si="139"/>
        <v>0</v>
      </c>
      <c r="AZ130" s="67">
        <f>IF(AR130&gt;4,SUM(E130,I130,M130,Q130,U130,Y130,AC130,AG130,AK130)/AR130,0)</f>
        <v>0</v>
      </c>
      <c r="BA130" s="67"/>
      <c r="BB130" s="8">
        <f t="shared" si="128"/>
        <v>0</v>
      </c>
      <c r="BC130" s="8">
        <f t="shared" si="135"/>
        <v>0</v>
      </c>
      <c r="BD130" s="8">
        <f t="shared" si="129"/>
        <v>0</v>
      </c>
      <c r="BE130" s="8">
        <f t="shared" si="130"/>
        <v>0</v>
      </c>
      <c r="BF130" s="8">
        <f t="shared" si="109"/>
        <v>0</v>
      </c>
      <c r="BG130" s="8"/>
      <c r="BH130" s="8">
        <f>D130</f>
        <v>0</v>
      </c>
      <c r="BI130" s="8">
        <f>H130</f>
        <v>0</v>
      </c>
      <c r="BJ130" s="8">
        <f>L130</f>
        <v>0</v>
      </c>
      <c r="BK130" s="8">
        <f>P130</f>
        <v>0</v>
      </c>
      <c r="BL130" s="8">
        <f>T130</f>
        <v>0</v>
      </c>
      <c r="BM130" s="8">
        <f>X130</f>
        <v>0</v>
      </c>
      <c r="BN130" s="8">
        <f>AB130</f>
        <v>0</v>
      </c>
      <c r="BO130" s="8">
        <f>AF130</f>
        <v>0</v>
      </c>
      <c r="BP130" s="8">
        <f>AJ130</f>
        <v>0</v>
      </c>
      <c r="BQ130" s="8"/>
      <c r="BR130" s="8" t="e">
        <f t="shared" si="140"/>
        <v>#NUM!</v>
      </c>
      <c r="BS130" s="8" t="e">
        <f t="shared" si="141"/>
        <v>#NUM!</v>
      </c>
      <c r="BT130" s="8" t="e">
        <f t="shared" si="142"/>
        <v>#NUM!</v>
      </c>
      <c r="BU130" s="8" t="e">
        <f t="shared" si="143"/>
        <v>#NUM!</v>
      </c>
      <c r="BV130" s="8" t="e">
        <f t="shared" si="144"/>
        <v>#NUM!</v>
      </c>
      <c r="BW130" s="8"/>
      <c r="BX130" s="1" t="str">
        <f>F130</f>
        <v/>
      </c>
      <c r="BY130" s="1" t="str">
        <f>J130</f>
        <v/>
      </c>
      <c r="BZ130" s="1" t="str">
        <f>N130</f>
        <v/>
      </c>
      <c r="CA130" s="1" t="str">
        <f>R130</f>
        <v/>
      </c>
      <c r="CB130" s="1" t="str">
        <f>V130</f>
        <v/>
      </c>
      <c r="CC130" s="1" t="str">
        <f>Z130</f>
        <v/>
      </c>
      <c r="CD130" s="1" t="str">
        <f>AD130</f>
        <v/>
      </c>
      <c r="CE130" s="1" t="str">
        <f>AH130</f>
        <v/>
      </c>
      <c r="CF130" s="1" t="str">
        <f>AL130</f>
        <v/>
      </c>
      <c r="DC130" s="203">
        <f>VLOOKUP(A130,'[2]2019'!$A$1:$AV$65536,48,FALSE)</f>
        <v>0</v>
      </c>
      <c r="DD130" s="203">
        <f>VLOOKUP(A130,'[2]2019'!$A$1:$AV$65536,46,FALSE)</f>
        <v>0</v>
      </c>
      <c r="DE130" s="203">
        <f>VLOOKUP(A130,'[2]2019'!$A$1:$AZ$65536,52,FALSE)</f>
        <v>0</v>
      </c>
      <c r="DF130" s="107">
        <f t="shared" si="146"/>
        <v>0</v>
      </c>
      <c r="DG130" s="107">
        <f t="shared" si="156"/>
        <v>0</v>
      </c>
      <c r="DH130" s="107">
        <f>+AZ130-DE130</f>
        <v>0</v>
      </c>
    </row>
    <row r="131" spans="1:117" ht="18" customHeight="1" x14ac:dyDescent="0.2">
      <c r="A131" s="78" t="str">
        <f t="shared" si="105"/>
        <v>Ziki Zuck</v>
      </c>
      <c r="B131" s="52" t="s">
        <v>482</v>
      </c>
      <c r="C131" s="62" t="s">
        <v>483</v>
      </c>
      <c r="D131" s="8"/>
      <c r="E131" s="8"/>
      <c r="F131" s="8" t="str">
        <f>IF(E131&lt;&gt; "",LOOKUP(E131,GPPoints!$A$2:$A$27,GPPoints!$B$2:$B$27),"")</f>
        <v/>
      </c>
      <c r="G131" s="114"/>
      <c r="H131" s="8"/>
      <c r="I131" s="8"/>
      <c r="J131" s="8" t="str">
        <f>IF(I131&lt;&gt; "",LOOKUP(I131,GPPoints!$A$2:$A$27,GPPoints!$B$2:$B$27),"")</f>
        <v/>
      </c>
      <c r="K131" s="114"/>
      <c r="L131" s="8"/>
      <c r="M131" s="8"/>
      <c r="N131" s="8" t="str">
        <f>IF(M131&lt;&gt; "",LOOKUP(M131,GPPoints!$A$2:$A$27,GPPoints!$B$2:$B$27),"")</f>
        <v/>
      </c>
      <c r="O131" s="114"/>
      <c r="P131" s="8"/>
      <c r="Q131" s="8"/>
      <c r="R131" s="8" t="str">
        <f>IF(Q131&lt;&gt; "",LOOKUP(Q131,GPPoints!$A$2:$A$27,GPPoints!$B$2:$B$27),"")</f>
        <v/>
      </c>
      <c r="S131" s="114"/>
      <c r="T131" s="8"/>
      <c r="U131" s="8"/>
      <c r="V131" s="8" t="str">
        <f>IF(U131&lt;&gt; "",LOOKUP(U131,GPPoints!$A$2:$A$27,GPPoints!$B$2:$B$27),"")</f>
        <v/>
      </c>
      <c r="W131" s="114"/>
      <c r="X131" s="8"/>
      <c r="Y131" s="8"/>
      <c r="Z131" s="8" t="str">
        <f>IF(Y131&lt;&gt; "",LOOKUP(Y131,GPPoints!$A$2:$A$27,GPPoints!$B$2:$B$27),"")</f>
        <v/>
      </c>
      <c r="AA131" s="114"/>
      <c r="AB131" s="8"/>
      <c r="AC131" s="8"/>
      <c r="AD131" s="8" t="str">
        <f>IF(AC131&lt;&gt; "",LOOKUP(AC131,GPPoints!$A$2:$A$27,GPPoints!$B$2:$B$27),"")</f>
        <v/>
      </c>
      <c r="AE131" s="114"/>
      <c r="AF131" s="8"/>
      <c r="AG131" s="8"/>
      <c r="AH131" s="8" t="str">
        <f>IF(AG131&lt;&gt; "",LOOKUP(AG131,GPPoints!$A$2:$A$27,GPPoints!$B$2:$B$27),"")</f>
        <v/>
      </c>
      <c r="AI131" s="114"/>
      <c r="AJ131" s="8"/>
      <c r="AK131" s="8"/>
      <c r="AL131" s="8" t="str">
        <f>IF(AK131&lt;&gt; "",LOOKUP(AK131,GPPoints!$A$2:$A$27,GPPoints!$B$2:$B$27),"")</f>
        <v/>
      </c>
      <c r="AM131" s="114"/>
      <c r="AO131" s="5">
        <f t="shared" si="99"/>
        <v>0</v>
      </c>
      <c r="AP131" s="5">
        <v>0</v>
      </c>
      <c r="AQ131" s="5">
        <v>0</v>
      </c>
      <c r="AR131" s="5">
        <f t="shared" si="106"/>
        <v>0</v>
      </c>
      <c r="AS131" s="5">
        <f t="shared" si="137"/>
        <v>0</v>
      </c>
      <c r="AT131" s="5">
        <f t="shared" si="138"/>
        <v>0</v>
      </c>
      <c r="AU131" s="5">
        <f t="shared" si="107"/>
        <v>0</v>
      </c>
      <c r="AV131" s="47">
        <f t="shared" si="132"/>
        <v>0</v>
      </c>
      <c r="AW131" s="47">
        <f t="shared" si="133"/>
        <v>0</v>
      </c>
      <c r="AX131" s="47">
        <f>IF($AR131&gt;4,$AU131/$AR131,0)</f>
        <v>0</v>
      </c>
      <c r="AY131" s="8">
        <f t="shared" si="139"/>
        <v>0</v>
      </c>
      <c r="AZ131" s="67">
        <f>IF(AR131&gt;4,SUM(E131,I131,M131,Q131,U131,Y131,AC131,AG131,AK131)/AR131,0)</f>
        <v>0</v>
      </c>
      <c r="BA131" s="67"/>
      <c r="BB131" s="8">
        <f t="shared" si="128"/>
        <v>0</v>
      </c>
      <c r="BC131" s="8">
        <f t="shared" si="135"/>
        <v>0</v>
      </c>
      <c r="BD131" s="8">
        <f t="shared" si="129"/>
        <v>0</v>
      </c>
      <c r="BE131" s="8">
        <f t="shared" si="130"/>
        <v>0</v>
      </c>
      <c r="BF131" s="8">
        <f t="shared" si="109"/>
        <v>0</v>
      </c>
      <c r="BG131" s="8"/>
      <c r="BH131" s="8">
        <f t="shared" si="110"/>
        <v>0</v>
      </c>
      <c r="BI131" s="8">
        <f t="shared" si="111"/>
        <v>0</v>
      </c>
      <c r="BJ131" s="8">
        <f t="shared" si="112"/>
        <v>0</v>
      </c>
      <c r="BK131" s="8">
        <f t="shared" si="113"/>
        <v>0</v>
      </c>
      <c r="BL131" s="8">
        <f t="shared" si="114"/>
        <v>0</v>
      </c>
      <c r="BM131" s="8">
        <f t="shared" si="115"/>
        <v>0</v>
      </c>
      <c r="BN131" s="8">
        <f t="shared" si="116"/>
        <v>0</v>
      </c>
      <c r="BO131" s="8">
        <f t="shared" si="117"/>
        <v>0</v>
      </c>
      <c r="BP131" s="8">
        <f t="shared" si="118"/>
        <v>0</v>
      </c>
      <c r="BQ131" s="8"/>
      <c r="BR131" s="8" t="e">
        <f t="shared" si="140"/>
        <v>#NUM!</v>
      </c>
      <c r="BS131" s="8" t="e">
        <f t="shared" si="141"/>
        <v>#NUM!</v>
      </c>
      <c r="BT131" s="8" t="e">
        <f t="shared" si="142"/>
        <v>#NUM!</v>
      </c>
      <c r="BU131" s="8" t="e">
        <f t="shared" si="143"/>
        <v>#NUM!</v>
      </c>
      <c r="BV131" s="8" t="e">
        <f t="shared" si="144"/>
        <v>#NUM!</v>
      </c>
      <c r="BW131" s="8"/>
      <c r="BX131" s="1" t="str">
        <f>F131</f>
        <v/>
      </c>
      <c r="BY131" s="1" t="str">
        <f>J131</f>
        <v/>
      </c>
      <c r="BZ131" s="1" t="str">
        <f t="shared" si="121"/>
        <v/>
      </c>
      <c r="CA131" s="1" t="str">
        <f t="shared" si="122"/>
        <v/>
      </c>
      <c r="CB131" s="1" t="str">
        <f t="shared" si="123"/>
        <v/>
      </c>
      <c r="CC131" s="1" t="str">
        <f t="shared" si="124"/>
        <v/>
      </c>
      <c r="CD131" s="1" t="str">
        <f t="shared" si="125"/>
        <v/>
      </c>
      <c r="CE131" s="1" t="str">
        <f t="shared" si="126"/>
        <v/>
      </c>
      <c r="CF131" s="1" t="str">
        <f t="shared" si="127"/>
        <v/>
      </c>
      <c r="DC131" s="203">
        <f>VLOOKUP(A131,'[2]2019'!$A$1:$AV$65536,48,FALSE)</f>
        <v>0</v>
      </c>
      <c r="DD131" s="203">
        <f>VLOOKUP(A131,'[2]2019'!$A$1:$AV$65536,46,FALSE)</f>
        <v>0</v>
      </c>
      <c r="DE131" s="203">
        <f>VLOOKUP(A131,'[2]2019'!$A$1:$AZ$65536,52,FALSE)</f>
        <v>0</v>
      </c>
      <c r="DF131" s="107">
        <f>+AX131-DC131</f>
        <v>0</v>
      </c>
      <c r="DG131" s="107">
        <f t="shared" si="156"/>
        <v>0</v>
      </c>
      <c r="DH131" s="107">
        <f>+AZ131-DE131</f>
        <v>0</v>
      </c>
    </row>
    <row r="132" spans="1:117" ht="18" customHeight="1" x14ac:dyDescent="0.2">
      <c r="A132" s="52" t="s">
        <v>701</v>
      </c>
      <c r="B132" s="52"/>
      <c r="C132" s="62"/>
      <c r="D132" s="8"/>
      <c r="E132" s="8"/>
      <c r="F132" s="8" t="str">
        <f>IF(E132&lt;&gt; "",LOOKUP(E132,GPPoints!$A$2:$A$27,GPPoints!$B$2:$B$27),"")</f>
        <v/>
      </c>
      <c r="G132" s="114"/>
      <c r="H132" s="8"/>
      <c r="I132" s="8"/>
      <c r="J132" s="8" t="str">
        <f>IF(I132&lt;&gt; "",LOOKUP(I132,GPPoints!$A$2:$A$27,GPPoints!$B$2:$B$27),"")</f>
        <v/>
      </c>
      <c r="K132" s="114"/>
      <c r="L132" s="8"/>
      <c r="M132" s="8"/>
      <c r="N132" s="8" t="str">
        <f>IF(M132&lt;&gt; "",LOOKUP(M132,GPPoints!$A$2:$A$27,GPPoints!$B$2:$B$27),"")</f>
        <v/>
      </c>
      <c r="O132" s="114"/>
      <c r="P132" s="8"/>
      <c r="Q132" s="8"/>
      <c r="R132" s="8" t="str">
        <f>IF(Q132&lt;&gt; "",LOOKUP(Q132,GPPoints!$A$2:$A$27,GPPoints!$B$2:$B$27),"")</f>
        <v/>
      </c>
      <c r="S132" s="114"/>
      <c r="T132" s="8"/>
      <c r="U132" s="8"/>
      <c r="V132" s="8" t="str">
        <f>IF(U132&lt;&gt; "",LOOKUP(U132,GPPoints!$A$2:$A$27,GPPoints!$B$2:$B$27),"")</f>
        <v/>
      </c>
      <c r="W132" s="114"/>
      <c r="X132" s="8"/>
      <c r="Y132" s="8"/>
      <c r="Z132" s="8" t="str">
        <f>IF(Y132&lt;&gt; "",LOOKUP(Y132,GPPoints!$A$2:$A$27,GPPoints!$B$2:$B$27),"")</f>
        <v/>
      </c>
      <c r="AA132" s="114"/>
      <c r="AB132" s="8"/>
      <c r="AC132" s="8"/>
      <c r="AD132" s="8" t="str">
        <f>IF(AC132&lt;&gt; "",LOOKUP(AC132,GPPoints!$A$2:$A$27,GPPoints!$B$2:$B$27),"")</f>
        <v/>
      </c>
      <c r="AE132" s="114"/>
      <c r="AF132" s="8"/>
      <c r="AG132" s="8"/>
      <c r="AH132" s="8" t="str">
        <f>IF(AG132&lt;&gt; "",LOOKUP(AG132,GPPoints!$A$2:$A$27,GPPoints!$B$2:$B$27),"")</f>
        <v/>
      </c>
      <c r="AI132" s="114"/>
      <c r="AJ132" s="8"/>
      <c r="AK132" s="8"/>
      <c r="AL132" s="8" t="str">
        <f>IF(AK132&lt;&gt; "",LOOKUP(AK132,GPPoints!$A$2:$A$27,GPPoints!$B$2:$B$27),"")</f>
        <v/>
      </c>
      <c r="AM132" s="114"/>
      <c r="AO132" s="5">
        <f t="shared" si="99"/>
        <v>0</v>
      </c>
      <c r="AP132" s="5">
        <v>0</v>
      </c>
      <c r="AQ132" s="5">
        <v>0</v>
      </c>
      <c r="AR132" s="5">
        <f t="shared" si="106"/>
        <v>0</v>
      </c>
      <c r="AS132" s="5">
        <f t="shared" si="137"/>
        <v>0</v>
      </c>
      <c r="AT132" s="5">
        <f t="shared" si="138"/>
        <v>0</v>
      </c>
      <c r="AU132" s="5">
        <f t="shared" si="107"/>
        <v>0</v>
      </c>
      <c r="AV132" s="47">
        <f t="shared" si="132"/>
        <v>0</v>
      </c>
      <c r="AW132" s="47">
        <f>IF($AR132&gt;2,$AU132/$AR132,0)</f>
        <v>0</v>
      </c>
      <c r="AX132" s="47">
        <f>IF($AR132&gt;4,$AU132/$AR132,0)</f>
        <v>0</v>
      </c>
      <c r="AY132" s="8">
        <f t="shared" si="139"/>
        <v>0</v>
      </c>
      <c r="AZ132" s="67">
        <f t="shared" si="134"/>
        <v>0</v>
      </c>
      <c r="BA132" s="67"/>
      <c r="BB132" s="8">
        <f t="shared" si="128"/>
        <v>0</v>
      </c>
      <c r="BC132" s="8">
        <f t="shared" si="135"/>
        <v>0</v>
      </c>
      <c r="BD132" s="8">
        <f t="shared" si="129"/>
        <v>0</v>
      </c>
      <c r="BE132" s="8">
        <f t="shared" si="130"/>
        <v>0</v>
      </c>
      <c r="BF132" s="8">
        <f t="shared" si="109"/>
        <v>0</v>
      </c>
      <c r="BG132" s="8"/>
      <c r="BH132" s="8">
        <f t="shared" si="110"/>
        <v>0</v>
      </c>
      <c r="BI132" s="8">
        <f t="shared" si="111"/>
        <v>0</v>
      </c>
      <c r="BJ132" s="8">
        <f t="shared" si="112"/>
        <v>0</v>
      </c>
      <c r="BK132" s="8">
        <f t="shared" si="113"/>
        <v>0</v>
      </c>
      <c r="BL132" s="8">
        <f t="shared" si="114"/>
        <v>0</v>
      </c>
      <c r="BM132" s="8">
        <f t="shared" si="115"/>
        <v>0</v>
      </c>
      <c r="BN132" s="8">
        <f t="shared" si="116"/>
        <v>0</v>
      </c>
      <c r="BO132" s="8">
        <f t="shared" si="117"/>
        <v>0</v>
      </c>
      <c r="BP132" s="8">
        <f t="shared" si="118"/>
        <v>0</v>
      </c>
      <c r="BQ132" s="8"/>
      <c r="BR132" s="8" t="e">
        <f t="shared" si="140"/>
        <v>#NUM!</v>
      </c>
      <c r="BS132" s="8" t="e">
        <f t="shared" si="141"/>
        <v>#NUM!</v>
      </c>
      <c r="BT132" s="8" t="e">
        <f t="shared" si="142"/>
        <v>#NUM!</v>
      </c>
      <c r="BU132" s="8" t="e">
        <f t="shared" si="143"/>
        <v>#NUM!</v>
      </c>
      <c r="BV132" s="8" t="e">
        <f t="shared" si="144"/>
        <v>#NUM!</v>
      </c>
      <c r="BW132" s="8"/>
      <c r="BX132" s="1" t="str">
        <f t="shared" si="119"/>
        <v/>
      </c>
      <c r="BY132" s="1" t="str">
        <f t="shared" si="120"/>
        <v/>
      </c>
      <c r="BZ132" s="1" t="str">
        <f t="shared" si="121"/>
        <v/>
      </c>
      <c r="CA132" s="1" t="str">
        <f t="shared" si="122"/>
        <v/>
      </c>
      <c r="CB132" s="1" t="str">
        <f t="shared" si="123"/>
        <v/>
      </c>
      <c r="CC132" s="1" t="str">
        <f t="shared" si="124"/>
        <v/>
      </c>
      <c r="CD132" s="1" t="str">
        <f t="shared" si="125"/>
        <v/>
      </c>
      <c r="CE132" s="1" t="str">
        <f t="shared" si="126"/>
        <v/>
      </c>
      <c r="CF132" s="1" t="str">
        <f t="shared" si="127"/>
        <v/>
      </c>
    </row>
    <row r="133" spans="1:117" x14ac:dyDescent="0.2">
      <c r="B133" s="424" t="s">
        <v>376</v>
      </c>
      <c r="C133" s="424"/>
      <c r="D133" s="418">
        <v>41</v>
      </c>
      <c r="E133" s="418"/>
      <c r="F133" s="418"/>
      <c r="G133" s="419"/>
      <c r="H133" s="418">
        <v>37</v>
      </c>
      <c r="I133" s="418"/>
      <c r="J133" s="418"/>
      <c r="K133" s="419"/>
      <c r="L133" s="418">
        <v>36</v>
      </c>
      <c r="M133" s="418"/>
      <c r="N133" s="418"/>
      <c r="O133" s="419"/>
      <c r="P133" s="418"/>
      <c r="Q133" s="418"/>
      <c r="R133" s="418"/>
      <c r="S133" s="419"/>
      <c r="T133" s="418"/>
      <c r="U133" s="418"/>
      <c r="V133" s="418"/>
      <c r="W133" s="419"/>
      <c r="X133" s="418"/>
      <c r="Y133" s="418"/>
      <c r="Z133" s="418"/>
      <c r="AA133" s="419"/>
      <c r="AB133" s="418"/>
      <c r="AC133" s="418"/>
      <c r="AD133" s="418"/>
      <c r="AE133" s="419"/>
      <c r="AF133" s="418"/>
      <c r="AG133" s="418"/>
      <c r="AH133" s="418"/>
      <c r="AI133" s="419"/>
      <c r="AJ133" s="418"/>
      <c r="AK133" s="418"/>
      <c r="AL133" s="418"/>
      <c r="AM133" s="419"/>
      <c r="AN133" s="29"/>
      <c r="AS133" s="29"/>
      <c r="AT133" s="29"/>
    </row>
    <row r="134" spans="1:117" x14ac:dyDescent="0.2">
      <c r="C134" s="212" t="s">
        <v>780</v>
      </c>
      <c r="D134" s="213">
        <v>12</v>
      </c>
      <c r="H134" s="213">
        <v>21</v>
      </c>
      <c r="L134" s="213">
        <v>17</v>
      </c>
      <c r="P134" s="213"/>
      <c r="T134" s="213"/>
      <c r="X134" s="213"/>
      <c r="AB134" s="213"/>
      <c r="AF134" s="213"/>
      <c r="AJ134" s="213"/>
      <c r="AO134" s="4">
        <f>SUM(AO5:AO132)</f>
        <v>78</v>
      </c>
      <c r="AP134" s="4">
        <f>SUM(AP5:AP132)</f>
        <v>1</v>
      </c>
      <c r="AQ134" s="4">
        <f>SUM(AQ5:AQ132)</f>
        <v>0</v>
      </c>
      <c r="AU134" s="4">
        <f>SUM(AU5:AU132)</f>
        <v>3295</v>
      </c>
      <c r="AV134" s="21"/>
      <c r="AW134" s="21"/>
      <c r="AX134" s="21"/>
      <c r="AY134" s="28"/>
      <c r="AZ134" s="28"/>
      <c r="BA134" s="28"/>
      <c r="BB134" s="27"/>
      <c r="BR134" s="27"/>
    </row>
    <row r="135" spans="1:117" x14ac:dyDescent="0.2">
      <c r="B135" s="33" t="s">
        <v>168</v>
      </c>
      <c r="D135" s="4">
        <f>COUNT(D5:D132)</f>
        <v>41</v>
      </c>
      <c r="F135" s="4">
        <f>SUM(F5:F132)</f>
        <v>130</v>
      </c>
      <c r="H135" s="4">
        <f>COUNT(H5:H132)</f>
        <v>39</v>
      </c>
      <c r="J135" s="4">
        <f>SUM(J5:J132)</f>
        <v>130</v>
      </c>
      <c r="L135" s="4">
        <f>COUNT(L5:L132)</f>
        <v>39</v>
      </c>
      <c r="N135" s="4">
        <f>SUM(N5:N132)</f>
        <v>130</v>
      </c>
      <c r="P135" s="4">
        <f>COUNT(P5:P132)</f>
        <v>0</v>
      </c>
      <c r="R135" s="4">
        <f>SUM(R5:R132)</f>
        <v>0</v>
      </c>
      <c r="T135" s="4">
        <f>COUNT(T5:T132)</f>
        <v>0</v>
      </c>
      <c r="V135" s="4">
        <f>SUM(V5:V132)</f>
        <v>0</v>
      </c>
      <c r="X135" s="4">
        <f>COUNT(X5:X132)</f>
        <v>0</v>
      </c>
      <c r="Z135" s="4">
        <f>SUM(Z5:Z132)</f>
        <v>0</v>
      </c>
      <c r="AB135" s="4">
        <f>COUNT(AB5:AB132)</f>
        <v>0</v>
      </c>
      <c r="AD135" s="4">
        <f>SUM(AD5:AD132)</f>
        <v>0</v>
      </c>
      <c r="AF135" s="4">
        <f>COUNT(AF5:AF132)</f>
        <v>0</v>
      </c>
      <c r="AH135" s="4">
        <f>SUM(AH5:AH132)</f>
        <v>0</v>
      </c>
      <c r="AJ135" s="4">
        <f>COUNT(AJ5:AJ132)</f>
        <v>0</v>
      </c>
      <c r="CI135" s="106"/>
      <c r="CK135" s="107"/>
    </row>
    <row r="136" spans="1:117" x14ac:dyDescent="0.2">
      <c r="B136" s="33" t="s">
        <v>212</v>
      </c>
      <c r="D136" s="4">
        <f>P142-D135</f>
        <v>85</v>
      </c>
      <c r="H136" s="4">
        <f>P142-H135</f>
        <v>87</v>
      </c>
      <c r="L136" s="4">
        <f>P142-L135</f>
        <v>87</v>
      </c>
      <c r="P136" s="4">
        <f>P142-P135</f>
        <v>126</v>
      </c>
      <c r="T136" s="4">
        <f>P142-T135</f>
        <v>126</v>
      </c>
      <c r="X136" s="4">
        <f>P142-X135</f>
        <v>126</v>
      </c>
      <c r="AB136" s="4">
        <f>P142-AB135</f>
        <v>126</v>
      </c>
      <c r="AF136" s="4">
        <f>P142-AF135</f>
        <v>126</v>
      </c>
      <c r="AJ136" s="4">
        <f>P142-AJ135</f>
        <v>126</v>
      </c>
      <c r="CI136" s="106"/>
    </row>
    <row r="137" spans="1:117" x14ac:dyDescent="0.2">
      <c r="B137" s="33" t="s">
        <v>197</v>
      </c>
      <c r="G137" s="54">
        <f>SUM(G5:G132)</f>
        <v>33</v>
      </c>
      <c r="K137" s="54">
        <f>SUM(K5:K132)</f>
        <v>19</v>
      </c>
      <c r="O137" s="54">
        <f>SUM(O5:O132)</f>
        <v>26</v>
      </c>
      <c r="S137" s="54">
        <f>SUM(S5:S132)</f>
        <v>0</v>
      </c>
      <c r="W137" s="54">
        <f>SUM(W5:W132)</f>
        <v>0</v>
      </c>
      <c r="AA137" s="54">
        <f>SUM(AA5:AA132)</f>
        <v>0</v>
      </c>
      <c r="AE137" s="54">
        <f>SUM(AE5:AE132)</f>
        <v>0</v>
      </c>
      <c r="AI137" s="54">
        <f>SUM(AI5:AI132)</f>
        <v>0</v>
      </c>
      <c r="AM137" s="54">
        <f>SUM(AM5:AM132)</f>
        <v>0</v>
      </c>
      <c r="AO137" s="4">
        <f>SUM(AO5:AO132)</f>
        <v>78</v>
      </c>
      <c r="CI137" s="106"/>
    </row>
    <row r="138" spans="1:117" x14ac:dyDescent="0.2">
      <c r="B138" s="32"/>
      <c r="C138" s="10"/>
      <c r="D138" s="211">
        <f>SUM(D5:D132)-D133-D134</f>
        <v>1088</v>
      </c>
      <c r="H138" s="28">
        <f>SUM(H5:H132)-H133-H134</f>
        <v>1093</v>
      </c>
      <c r="I138" s="28"/>
      <c r="J138" s="28"/>
      <c r="K138" s="28"/>
      <c r="L138" s="28">
        <f>SUM(L5:L132)-L133-L134</f>
        <v>1009</v>
      </c>
      <c r="P138" s="28">
        <f>SUM(P5:P132)-P133-P134</f>
        <v>0</v>
      </c>
      <c r="T138" s="28">
        <f>SUM(T5:T132)-T133-T134</f>
        <v>0</v>
      </c>
      <c r="X138" s="28">
        <f>SUM(X5:X132)-X133-X134</f>
        <v>0</v>
      </c>
      <c r="AB138" s="28">
        <f>SUM(AB5:AB132)-AB133-AB134</f>
        <v>0</v>
      </c>
      <c r="AF138" s="28">
        <f>SUM(AF5:AF132)-AF133-AF134</f>
        <v>0</v>
      </c>
      <c r="AJ138" s="28">
        <f>SUM(AJ5:AJ132)-AJ133-AJ134</f>
        <v>0</v>
      </c>
      <c r="AO138" s="188" t="s">
        <v>667</v>
      </c>
      <c r="AP138" s="17"/>
      <c r="AQ138" s="17"/>
      <c r="AU138" s="17"/>
      <c r="CI138" s="106"/>
      <c r="CK138" s="107"/>
    </row>
    <row r="139" spans="1:117" x14ac:dyDescent="0.2">
      <c r="C139" s="10" t="s">
        <v>706</v>
      </c>
      <c r="D139" s="281">
        <f>ROUND(+D138/(+D135-2),0)</f>
        <v>28</v>
      </c>
      <c r="H139" s="208">
        <f>ROUND(+H138/(+H135-2),0)</f>
        <v>30</v>
      </c>
      <c r="L139" s="208">
        <f>ROUND(+L138/(+L135-2),0)</f>
        <v>27</v>
      </c>
      <c r="P139" s="208">
        <f>ROUND(+P138/(+P135-2),0)</f>
        <v>0</v>
      </c>
      <c r="T139" s="208">
        <f>ROUND(+T138/(+T135-2),0)</f>
        <v>0</v>
      </c>
      <c r="X139" s="208">
        <f>ROUND(+X138/(+X135-2),0)</f>
        <v>0</v>
      </c>
      <c r="AB139" s="208">
        <f>ROUND(+AB138/(+AB135-2),0)</f>
        <v>0</v>
      </c>
      <c r="AF139" s="208">
        <f>ROUND(+AF138/(+AF135-2),0)</f>
        <v>0</v>
      </c>
      <c r="AJ139" s="208">
        <f>ROUND(+AJ138/(+AJ135-2),0)</f>
        <v>0</v>
      </c>
      <c r="AO139" s="188" t="s">
        <v>668</v>
      </c>
      <c r="AP139" s="17"/>
      <c r="AQ139" s="17"/>
      <c r="AU139" s="17"/>
      <c r="CI139" s="106"/>
      <c r="CK139" s="107"/>
      <c r="DC139" s="204"/>
      <c r="DD139" s="204"/>
      <c r="DE139" s="204"/>
      <c r="DG139" s="105"/>
      <c r="DH139" s="105"/>
      <c r="DI139" s="105"/>
      <c r="DK139" s="107"/>
      <c r="DL139" s="205"/>
      <c r="DM139" s="107"/>
    </row>
    <row r="140" spans="1:117" x14ac:dyDescent="0.2">
      <c r="B140" s="53" t="s">
        <v>219</v>
      </c>
      <c r="C140" s="10"/>
      <c r="D140" s="34">
        <f>+D133-D139</f>
        <v>13</v>
      </c>
      <c r="H140" s="34">
        <f>+H133-H139</f>
        <v>7</v>
      </c>
      <c r="L140" s="34">
        <f>+L133-L139</f>
        <v>9</v>
      </c>
      <c r="P140" s="34">
        <f>+P133-P139</f>
        <v>0</v>
      </c>
      <c r="T140" s="34">
        <f>+T133-T139</f>
        <v>0</v>
      </c>
      <c r="X140" s="34">
        <f>+X133-X139</f>
        <v>0</v>
      </c>
      <c r="AB140" s="34">
        <f>+AB133-AB139</f>
        <v>0</v>
      </c>
      <c r="AF140" s="34">
        <f>+AF133-AF139</f>
        <v>0</v>
      </c>
      <c r="AJ140" s="34">
        <f>+AJ133-AJ139</f>
        <v>0</v>
      </c>
      <c r="AO140" s="188" t="s">
        <v>669</v>
      </c>
      <c r="AP140" s="17"/>
      <c r="AQ140" s="17"/>
      <c r="AU140" s="17"/>
      <c r="CI140" s="106"/>
      <c r="CK140" s="107"/>
      <c r="DC140" s="204"/>
      <c r="DD140" s="204"/>
      <c r="DE140" s="204"/>
      <c r="DG140" s="105"/>
      <c r="DH140" s="105"/>
      <c r="DI140" s="105"/>
      <c r="DK140" s="107"/>
      <c r="DL140" s="205"/>
      <c r="DM140" s="107"/>
    </row>
    <row r="141" spans="1:117" x14ac:dyDescent="0.2">
      <c r="B141" s="53" t="s">
        <v>198</v>
      </c>
      <c r="C141" s="10"/>
      <c r="AO141" s="17"/>
      <c r="AP141" s="17"/>
      <c r="AQ141" s="17"/>
      <c r="AU141" s="17"/>
      <c r="CI141" s="106"/>
    </row>
    <row r="142" spans="1:117" x14ac:dyDescent="0.2">
      <c r="B142" s="95" t="s">
        <v>44</v>
      </c>
      <c r="C142" s="28"/>
      <c r="E142" s="33"/>
      <c r="F142" s="33"/>
      <c r="G142" s="33"/>
      <c r="I142" s="33"/>
      <c r="J142" s="33"/>
      <c r="N142" s="33"/>
      <c r="O142" s="66" t="s">
        <v>186</v>
      </c>
      <c r="P142" s="32">
        <f>COUNTA(B6:B132)</f>
        <v>126</v>
      </c>
      <c r="Q142" s="33"/>
      <c r="R142" s="33"/>
      <c r="U142" s="33"/>
      <c r="V142" s="33"/>
      <c r="X142" s="66"/>
      <c r="Z142" s="15"/>
      <c r="AC142" s="33"/>
      <c r="AD142" s="33"/>
      <c r="AG142" s="33"/>
      <c r="AH142" s="33"/>
      <c r="AK142" s="33"/>
      <c r="AL142" s="33"/>
      <c r="AO142" s="17"/>
      <c r="AP142" s="17"/>
      <c r="AQ142" s="17"/>
      <c r="AU142" s="17"/>
      <c r="CI142" s="106"/>
    </row>
    <row r="143" spans="1:117" x14ac:dyDescent="0.2">
      <c r="B143" s="171" t="s">
        <v>51</v>
      </c>
      <c r="C143" s="28"/>
      <c r="E143" s="33"/>
      <c r="F143" s="33"/>
      <c r="G143" s="33"/>
      <c r="I143" s="33"/>
      <c r="J143" s="33"/>
      <c r="N143" s="33"/>
      <c r="O143" s="66" t="s">
        <v>168</v>
      </c>
      <c r="P143" s="17">
        <f>SUM(D135:AJ135)</f>
        <v>509</v>
      </c>
      <c r="Q143" s="33"/>
      <c r="R143" s="33"/>
      <c r="U143" s="33"/>
      <c r="V143" s="33"/>
      <c r="X143" s="66"/>
      <c r="Z143" s="53"/>
      <c r="AC143" s="33"/>
      <c r="AD143" s="33"/>
      <c r="AG143" s="33"/>
      <c r="AH143" s="33"/>
      <c r="AK143" s="33"/>
      <c r="AL143" s="33"/>
      <c r="AO143" s="17"/>
      <c r="AP143" s="17"/>
      <c r="AQ143" s="17"/>
      <c r="AU143" s="17"/>
      <c r="CI143" s="106"/>
      <c r="CK143" s="107"/>
    </row>
    <row r="144" spans="1:117" x14ac:dyDescent="0.2">
      <c r="B144" s="98" t="s">
        <v>49</v>
      </c>
      <c r="C144" s="28"/>
      <c r="E144" s="33"/>
      <c r="F144" s="33"/>
      <c r="G144" s="33"/>
      <c r="I144" s="33"/>
      <c r="J144" s="33"/>
      <c r="N144" s="33"/>
      <c r="O144" s="66" t="s">
        <v>199</v>
      </c>
      <c r="P144" s="34">
        <f>IF(P143&lt;&gt;0,P143/COUNTIF(D135:AJ135,"&gt;0"),0)</f>
        <v>84.833333333333329</v>
      </c>
      <c r="Q144" s="33"/>
      <c r="R144" s="33"/>
      <c r="U144" s="33"/>
      <c r="V144" s="33"/>
      <c r="X144" s="66"/>
      <c r="Z144" s="15"/>
      <c r="AC144" s="33"/>
      <c r="AD144" s="33"/>
      <c r="AG144" s="33"/>
      <c r="AH144" s="33"/>
      <c r="AK144" s="33"/>
      <c r="AL144" s="33"/>
      <c r="AO144" s="17"/>
      <c r="AP144" s="17"/>
      <c r="AQ144" s="17"/>
      <c r="AU144" s="17"/>
      <c r="CI144" s="106"/>
    </row>
    <row r="145" spans="1:112" x14ac:dyDescent="0.2">
      <c r="B145" s="100" t="s">
        <v>52</v>
      </c>
      <c r="C145" s="28"/>
      <c r="P145" s="120" t="s">
        <v>210</v>
      </c>
      <c r="X145" s="66"/>
      <c r="Z145" s="53"/>
      <c r="CI145" s="106"/>
    </row>
    <row r="146" spans="1:112" x14ac:dyDescent="0.2">
      <c r="B146" s="97" t="s">
        <v>307</v>
      </c>
      <c r="C146" s="28"/>
      <c r="P146" s="120" t="s">
        <v>210</v>
      </c>
      <c r="T146" s="33"/>
      <c r="AB146" s="15"/>
      <c r="CI146" s="106"/>
      <c r="CK146" s="107"/>
    </row>
    <row r="147" spans="1:112" x14ac:dyDescent="0.2">
      <c r="B147" s="142" t="s">
        <v>571</v>
      </c>
      <c r="C147" s="28"/>
      <c r="P147" s="120" t="s">
        <v>210</v>
      </c>
      <c r="T147" s="33"/>
      <c r="AB147" s="15"/>
      <c r="CI147" s="106"/>
      <c r="CK147" s="107"/>
    </row>
    <row r="148" spans="1:112" x14ac:dyDescent="0.2">
      <c r="B148" s="23" t="s">
        <v>83</v>
      </c>
      <c r="C148" s="28"/>
      <c r="P148" s="120" t="s">
        <v>210</v>
      </c>
      <c r="CI148" s="106"/>
      <c r="CK148" s="107"/>
    </row>
    <row r="149" spans="1:112" x14ac:dyDescent="0.2">
      <c r="B149" s="3"/>
      <c r="C149" s="3"/>
      <c r="CI149" s="106"/>
      <c r="CK149" s="107"/>
    </row>
    <row r="150" spans="1:112" ht="18" customHeight="1" x14ac:dyDescent="0.2">
      <c r="A150" s="52" t="str">
        <f>CONCATENATE(C150," ",B150)</f>
        <v>Bruce Bibb</v>
      </c>
      <c r="B150" s="93" t="s">
        <v>964</v>
      </c>
      <c r="C150" s="94" t="s">
        <v>250</v>
      </c>
      <c r="D150" s="8">
        <v>27</v>
      </c>
      <c r="E150" s="8"/>
      <c r="F150" s="8" t="str">
        <f>IF(E150&lt;&gt; "",LOOKUP(E150,Points!$A$2:$A$27,Points!$B$2:$B$27),"")</f>
        <v/>
      </c>
      <c r="G150" s="114"/>
      <c r="H150" s="64">
        <v>21</v>
      </c>
      <c r="I150" s="8"/>
      <c r="J150" s="8" t="str">
        <f>IF(I150&lt;&gt; "",LOOKUP(I150,Points!$A$2:$A$27,Points!$B$2:$B$27),"")</f>
        <v/>
      </c>
      <c r="K150" s="114"/>
      <c r="L150" s="64"/>
      <c r="M150" s="8"/>
      <c r="N150" s="8" t="str">
        <f>IF(M150&lt;&gt; "",LOOKUP(M150,Points!$A$2:$A$27,Points!$B$2:$B$27),"")</f>
        <v/>
      </c>
      <c r="O150" s="114"/>
      <c r="P150" s="64"/>
      <c r="Q150" s="8"/>
      <c r="R150" s="8" t="str">
        <f>IF(Q150&lt;&gt; "",LOOKUP(Q150,Points!$A$2:$A$27,Points!$B$2:$B$27),"")</f>
        <v/>
      </c>
      <c r="S150" s="114"/>
      <c r="T150" s="64"/>
      <c r="U150" s="8"/>
      <c r="V150" s="8" t="str">
        <f>IF(U150&lt;&gt; "",LOOKUP(U150,Points!$A$2:$A$27,Points!$B$2:$B$27),"")</f>
        <v/>
      </c>
      <c r="W150" s="114"/>
      <c r="X150" s="64"/>
      <c r="Y150" s="8"/>
      <c r="Z150" s="8" t="str">
        <f>IF(Y150&lt;&gt; "",LOOKUP(Y150,Points!$A$2:$A$27,Points!$B$2:$B$27),"")</f>
        <v/>
      </c>
      <c r="AA150" s="114"/>
      <c r="AB150" s="64"/>
      <c r="AC150" s="8"/>
      <c r="AD150" s="8" t="str">
        <f>IF(AC150&lt;&gt; "",LOOKUP(AC150,Points!$A$2:$A$27,Points!$B$2:$B$27),"")</f>
        <v/>
      </c>
      <c r="AE150" s="114"/>
      <c r="AF150" s="64"/>
      <c r="AG150" s="8"/>
      <c r="AH150" s="8" t="str">
        <f>IF(AG150&lt;&gt; "",LOOKUP(AG150,Points!$A$2:$A$27,Points!$B$2:$B$27),"")</f>
        <v/>
      </c>
      <c r="AI150" s="114"/>
      <c r="AJ150" s="64"/>
      <c r="AK150" s="8"/>
      <c r="AL150" s="8" t="str">
        <f>IF(AK150&lt;&gt; "",LOOKUP(AK150,[1]Points!$A$2:$A$27,[1]Points!$B$2:$B$27),"")</f>
        <v/>
      </c>
      <c r="AM150" s="114"/>
      <c r="AO150" s="5">
        <f t="shared" ref="AO150:AO157" si="158">+G150+K150+O150+S150+W150+AA150+AE150+AI150+AM150</f>
        <v>0</v>
      </c>
      <c r="AP150" s="5">
        <v>0</v>
      </c>
      <c r="AQ150" s="5">
        <v>0</v>
      </c>
      <c r="AR150" s="5">
        <f t="shared" ref="AR150:AR158" si="159">COUNT(D150,H150,L150,P150,T150,X150,AB150,AF150,AJ150)</f>
        <v>2</v>
      </c>
      <c r="AS150" s="5">
        <f t="shared" ref="AS150:AS157" si="160">SUM(F150,J150,N150,R150,V150,Z150,AD150,AH150,AL150)</f>
        <v>0</v>
      </c>
      <c r="AT150" s="5">
        <f t="shared" ref="AT150:AT157" si="161">SUMIF($BR150:$BV150, "&gt;0",$BR150:$BV150)</f>
        <v>0</v>
      </c>
      <c r="AU150" s="5">
        <f t="shared" ref="AU150:AU158" si="162">SUM(D150,H150,L150,P150,T150,X150,AB150,AF150,AJ150)</f>
        <v>48</v>
      </c>
      <c r="AV150" s="47">
        <f t="shared" ref="AV150:AV157" si="163">IF(AR150&gt;0,AU150/AR150,0)</f>
        <v>24</v>
      </c>
      <c r="AW150" s="47">
        <f t="shared" ref="AW150:AW157" si="164">IF($AR150&gt;2,$AU150/$AR150,0)</f>
        <v>0</v>
      </c>
      <c r="AX150" s="47">
        <f t="shared" ref="AX150:AX156" si="165">IF($AR150&gt;4,$AU150/$AR150,0)</f>
        <v>0</v>
      </c>
      <c r="AY150" s="8">
        <f t="shared" ref="AY150:AY157" si="166">SUMIF($BB150:$BF150, "&gt;0",$BB150:$BF150)</f>
        <v>48</v>
      </c>
      <c r="AZ150" s="67">
        <f t="shared" ref="AZ150:AZ157" si="167">IF(AR150&gt;4,SUM(E150,I150,M150,Q150,U150,Y150,AC150,AG150,AK150)/AR150,0)</f>
        <v>0</v>
      </c>
      <c r="BA150" s="67"/>
      <c r="BB150" s="8">
        <f t="shared" ref="BB150:BB157" si="168">LARGE($BH150:$BP150,1)</f>
        <v>27</v>
      </c>
      <c r="BC150" s="8">
        <f t="shared" ref="BC150:BC157" si="169">LARGE($BH150:$BP150,2)</f>
        <v>21</v>
      </c>
      <c r="BD150" s="8">
        <f t="shared" ref="BD150:BD157" si="170">LARGE($BH150:$BP150,3)</f>
        <v>0</v>
      </c>
      <c r="BE150" s="8">
        <f t="shared" ref="BE150:BE157" si="171">LARGE($BH150:$BP150,4)</f>
        <v>0</v>
      </c>
      <c r="BF150" s="8">
        <f t="shared" ref="BF150:BF157" si="172">LARGE($BH150:$BP150,5)</f>
        <v>0</v>
      </c>
      <c r="BG150" s="8"/>
      <c r="BH150" s="8">
        <f t="shared" ref="BH150:BH158" si="173">D150</f>
        <v>27</v>
      </c>
      <c r="BI150" s="8">
        <f t="shared" ref="BI150:BI158" si="174">H150</f>
        <v>21</v>
      </c>
      <c r="BJ150" s="8">
        <f t="shared" ref="BJ150:BJ158" si="175">L150</f>
        <v>0</v>
      </c>
      <c r="BK150" s="8">
        <f t="shared" ref="BK150:BK158" si="176">P150</f>
        <v>0</v>
      </c>
      <c r="BL150" s="8">
        <f t="shared" ref="BL150:BL158" si="177">T150</f>
        <v>0</v>
      </c>
      <c r="BM150" s="8">
        <f t="shared" ref="BM150:BM158" si="178">X150</f>
        <v>0</v>
      </c>
      <c r="BN150" s="8">
        <f t="shared" ref="BN150:BN158" si="179">AB150</f>
        <v>0</v>
      </c>
      <c r="BO150" s="8">
        <f t="shared" ref="BO150:BO158" si="180">AF150</f>
        <v>0</v>
      </c>
      <c r="BP150" s="8">
        <f t="shared" ref="BP150:BP158" si="181">AJ150</f>
        <v>0</v>
      </c>
      <c r="BQ150" s="8"/>
      <c r="BR150" s="8" t="e">
        <f t="shared" ref="BR150:BR157" si="182">LARGE($BX150:$CF150,1)</f>
        <v>#NUM!</v>
      </c>
      <c r="BS150" s="8" t="e">
        <f t="shared" ref="BS150:BS157" si="183">LARGE($BX150:$CF150,2)</f>
        <v>#NUM!</v>
      </c>
      <c r="BT150" s="8" t="e">
        <f t="shared" ref="BT150:BT157" si="184">LARGE($BX150:$CF150,3)</f>
        <v>#NUM!</v>
      </c>
      <c r="BU150" s="8" t="e">
        <f t="shared" ref="BU150:BU157" si="185">LARGE($BX150:$CF150,4)</f>
        <v>#NUM!</v>
      </c>
      <c r="BV150" s="8" t="e">
        <f t="shared" ref="BV150:BV157" si="186">LARGE($BX150:$CF150,5)</f>
        <v>#NUM!</v>
      </c>
      <c r="BW150" s="8"/>
      <c r="BX150" s="1" t="str">
        <f t="shared" ref="BX150:BX158" si="187">F150</f>
        <v/>
      </c>
      <c r="BY150" s="1" t="str">
        <f t="shared" ref="BY150:BY158" si="188">J150</f>
        <v/>
      </c>
      <c r="BZ150" s="1" t="str">
        <f t="shared" ref="BZ150:BZ158" si="189">N150</f>
        <v/>
      </c>
      <c r="CA150" s="1" t="str">
        <f t="shared" ref="CA150:CA158" si="190">R150</f>
        <v/>
      </c>
      <c r="CB150" s="1" t="str">
        <f t="shared" ref="CB150:CB158" si="191">V150</f>
        <v/>
      </c>
      <c r="CC150" s="1" t="str">
        <f t="shared" ref="CC150:CC158" si="192">Z150</f>
        <v/>
      </c>
      <c r="CD150" s="1" t="str">
        <f t="shared" ref="CD150:CD158" si="193">AD150</f>
        <v/>
      </c>
      <c r="CE150" s="1" t="str">
        <f t="shared" ref="CE150:CE158" si="194">AH150</f>
        <v/>
      </c>
      <c r="CF150" s="1" t="str">
        <f t="shared" ref="CF150:CF158" si="195">AL150</f>
        <v/>
      </c>
      <c r="DC150" s="203">
        <v>0</v>
      </c>
      <c r="DD150" s="203">
        <v>95</v>
      </c>
      <c r="DE150" s="203">
        <v>0</v>
      </c>
      <c r="DF150" s="107">
        <v>0</v>
      </c>
      <c r="DG150" s="107">
        <v>-95</v>
      </c>
      <c r="DH150" s="107">
        <v>0</v>
      </c>
    </row>
    <row r="151" spans="1:112" ht="18" customHeight="1" x14ac:dyDescent="0.2">
      <c r="A151" s="52" t="str">
        <f>CONCATENATE(C151," ",B151)</f>
        <v>Lance Daughtry</v>
      </c>
      <c r="B151" s="93" t="s">
        <v>965</v>
      </c>
      <c r="C151" s="94" t="s">
        <v>966</v>
      </c>
      <c r="D151" s="8">
        <v>29</v>
      </c>
      <c r="E151" s="8"/>
      <c r="F151" s="8" t="str">
        <f>IF(E151&lt;&gt; "",LOOKUP(E151,GPPoints!$A$2:$A$27,GPPoints!$B$2:$B$27),"")</f>
        <v/>
      </c>
      <c r="G151" s="114"/>
      <c r="H151" s="8">
        <v>37</v>
      </c>
      <c r="I151" s="8"/>
      <c r="J151" s="8" t="str">
        <f>IF(I151&lt;&gt; "",LOOKUP(I151,GPPoints!$A$2:$A$27,GPPoints!$B$2:$B$27),"")</f>
        <v/>
      </c>
      <c r="K151" s="114"/>
      <c r="L151" s="8"/>
      <c r="M151" s="8"/>
      <c r="N151" s="8" t="str">
        <f>IF(M151&lt;&gt; "",LOOKUP(M151,GPPoints!$A$2:$A$27,GPPoints!$B$2:$B$27),"")</f>
        <v/>
      </c>
      <c r="O151" s="114"/>
      <c r="P151" s="8"/>
      <c r="Q151" s="8"/>
      <c r="R151" s="8" t="str">
        <f>IF(Q151&lt;&gt; "",LOOKUP(Q151,GPPoints!$A$2:$A$27,GPPoints!$B$2:$B$27),"")</f>
        <v/>
      </c>
      <c r="S151" s="114"/>
      <c r="T151" s="8"/>
      <c r="U151" s="8"/>
      <c r="V151" s="8" t="str">
        <f>IF(U151&lt;&gt; "",LOOKUP(U151,GPPoints!$A$2:$A$27,GPPoints!$B$2:$B$27),"")</f>
        <v/>
      </c>
      <c r="W151" s="114"/>
      <c r="X151" s="8"/>
      <c r="Y151" s="8"/>
      <c r="Z151" s="8" t="str">
        <f>IF(Y151&lt;&gt; "",LOOKUP(Y151,GPPoints!$A$2:$A$27,GPPoints!$B$2:$B$27),"")</f>
        <v/>
      </c>
      <c r="AA151" s="114"/>
      <c r="AB151" s="8"/>
      <c r="AC151" s="8"/>
      <c r="AD151" s="8" t="str">
        <f>IF(AC151&lt;&gt; "",LOOKUP(AC151,GPPoints!$A$2:$A$27,GPPoints!$B$2:$B$27),"")</f>
        <v/>
      </c>
      <c r="AE151" s="114"/>
      <c r="AF151" s="8"/>
      <c r="AG151" s="8"/>
      <c r="AH151" s="8" t="str">
        <f>IF(AG151&lt;&gt; "",LOOKUP(AG151,GPPoints!$A$2:$A$27,GPPoints!$B$2:$B$27),"")</f>
        <v/>
      </c>
      <c r="AI151" s="114"/>
      <c r="AJ151" s="8"/>
      <c r="AK151" s="8"/>
      <c r="AL151" s="8" t="str">
        <f>IF(AK151&lt;&gt; "",LOOKUP(AK151,GPPoints!$A$2:$A$27,GPPoints!$B$2:$B$27),"")</f>
        <v/>
      </c>
      <c r="AM151" s="114"/>
      <c r="AO151" s="5">
        <f t="shared" si="158"/>
        <v>0</v>
      </c>
      <c r="AP151" s="5">
        <v>0</v>
      </c>
      <c r="AQ151" s="5">
        <v>0</v>
      </c>
      <c r="AR151" s="5">
        <f t="shared" si="159"/>
        <v>2</v>
      </c>
      <c r="AS151" s="5">
        <f t="shared" si="160"/>
        <v>0</v>
      </c>
      <c r="AT151" s="5">
        <f t="shared" si="161"/>
        <v>0</v>
      </c>
      <c r="AU151" s="5">
        <f t="shared" si="162"/>
        <v>66</v>
      </c>
      <c r="AV151" s="47">
        <f t="shared" si="163"/>
        <v>33</v>
      </c>
      <c r="AW151" s="47">
        <f t="shared" si="164"/>
        <v>0</v>
      </c>
      <c r="AX151" s="47">
        <f t="shared" si="165"/>
        <v>0</v>
      </c>
      <c r="AY151" s="8">
        <f t="shared" si="166"/>
        <v>66</v>
      </c>
      <c r="AZ151" s="67">
        <f t="shared" si="167"/>
        <v>0</v>
      </c>
      <c r="BA151" s="67"/>
      <c r="BB151" s="8">
        <f t="shared" si="168"/>
        <v>37</v>
      </c>
      <c r="BC151" s="8">
        <f t="shared" si="169"/>
        <v>29</v>
      </c>
      <c r="BD151" s="8">
        <f t="shared" si="170"/>
        <v>0</v>
      </c>
      <c r="BE151" s="8">
        <f t="shared" si="171"/>
        <v>0</v>
      </c>
      <c r="BF151" s="8">
        <f t="shared" si="172"/>
        <v>0</v>
      </c>
      <c r="BG151" s="8"/>
      <c r="BH151" s="8">
        <f t="shared" si="173"/>
        <v>29</v>
      </c>
      <c r="BI151" s="8">
        <f t="shared" si="174"/>
        <v>37</v>
      </c>
      <c r="BJ151" s="8">
        <f t="shared" si="175"/>
        <v>0</v>
      </c>
      <c r="BK151" s="8">
        <f t="shared" si="176"/>
        <v>0</v>
      </c>
      <c r="BL151" s="8">
        <f t="shared" si="177"/>
        <v>0</v>
      </c>
      <c r="BM151" s="8">
        <f t="shared" si="178"/>
        <v>0</v>
      </c>
      <c r="BN151" s="8">
        <f t="shared" si="179"/>
        <v>0</v>
      </c>
      <c r="BO151" s="8">
        <f t="shared" si="180"/>
        <v>0</v>
      </c>
      <c r="BP151" s="8">
        <f t="shared" si="181"/>
        <v>0</v>
      </c>
      <c r="BQ151" s="8"/>
      <c r="BR151" s="8" t="e">
        <f t="shared" si="182"/>
        <v>#NUM!</v>
      </c>
      <c r="BS151" s="8" t="e">
        <f t="shared" si="183"/>
        <v>#NUM!</v>
      </c>
      <c r="BT151" s="8" t="e">
        <f t="shared" si="184"/>
        <v>#NUM!</v>
      </c>
      <c r="BU151" s="8" t="e">
        <f t="shared" si="185"/>
        <v>#NUM!</v>
      </c>
      <c r="BV151" s="8" t="e">
        <f t="shared" si="186"/>
        <v>#NUM!</v>
      </c>
      <c r="BW151" s="8"/>
      <c r="BX151" s="1" t="str">
        <f t="shared" si="187"/>
        <v/>
      </c>
      <c r="BY151" s="1" t="str">
        <f t="shared" si="188"/>
        <v/>
      </c>
      <c r="BZ151" s="1" t="str">
        <f t="shared" si="189"/>
        <v/>
      </c>
      <c r="CA151" s="1" t="str">
        <f t="shared" si="190"/>
        <v/>
      </c>
      <c r="CB151" s="1" t="str">
        <f t="shared" si="191"/>
        <v/>
      </c>
      <c r="CC151" s="1" t="str">
        <f t="shared" si="192"/>
        <v/>
      </c>
      <c r="CD151" s="1" t="str">
        <f t="shared" si="193"/>
        <v/>
      </c>
      <c r="CE151" s="1" t="str">
        <f t="shared" si="194"/>
        <v/>
      </c>
      <c r="CF151" s="1" t="str">
        <f t="shared" si="195"/>
        <v/>
      </c>
      <c r="DC151" s="203">
        <v>0</v>
      </c>
      <c r="DD151" s="203">
        <v>0</v>
      </c>
      <c r="DE151" s="203">
        <v>0</v>
      </c>
      <c r="DF151" s="107">
        <f t="shared" ref="DF151:DF157" si="196">+AX151-DC151</f>
        <v>0</v>
      </c>
      <c r="DG151" s="107">
        <f t="shared" ref="DG151:DG157" si="197">+AY151-DD151</f>
        <v>66</v>
      </c>
      <c r="DH151" s="107">
        <f t="shared" ref="DH151:DH157" si="198">+AZ151-DE151</f>
        <v>0</v>
      </c>
    </row>
    <row r="152" spans="1:112" ht="18" customHeight="1" x14ac:dyDescent="0.2">
      <c r="A152" s="52" t="s">
        <v>949</v>
      </c>
      <c r="B152" s="93" t="s">
        <v>967</v>
      </c>
      <c r="C152" s="94" t="s">
        <v>968</v>
      </c>
      <c r="D152" s="8">
        <v>23</v>
      </c>
      <c r="E152" s="8"/>
      <c r="F152" s="8" t="str">
        <f>IF(E152&lt;&gt; "",LOOKUP(E152,GPPoints!$A$2:$A$27,GPPoints!$B$2:$B$27),"")</f>
        <v/>
      </c>
      <c r="G152" s="114"/>
      <c r="H152" s="8">
        <v>22</v>
      </c>
      <c r="I152" s="8"/>
      <c r="J152" s="8" t="str">
        <f>IF(I152&lt;&gt; "",LOOKUP(I152,GPPoints!$A$2:$A$27,GPPoints!$B$2:$B$27),"")</f>
        <v/>
      </c>
      <c r="K152" s="114"/>
      <c r="L152" s="8"/>
      <c r="M152" s="8"/>
      <c r="N152" s="8" t="str">
        <f>IF(M152&lt;&gt; "",LOOKUP(M152,GPPoints!$A$2:$A$27,GPPoints!$B$2:$B$27),"")</f>
        <v/>
      </c>
      <c r="O152" s="114"/>
      <c r="P152" s="8"/>
      <c r="Q152" s="8"/>
      <c r="R152" s="8" t="str">
        <f>IF(Q152&lt;&gt; "",LOOKUP(Q152,GPPoints!$A$2:$A$27,GPPoints!$B$2:$B$27),"")</f>
        <v/>
      </c>
      <c r="S152" s="114"/>
      <c r="T152" s="8"/>
      <c r="U152" s="8"/>
      <c r="V152" s="8" t="str">
        <f>IF(U152&lt;&gt; "",LOOKUP(U152,GPPoints!$A$2:$A$27,GPPoints!$B$2:$B$27),"")</f>
        <v/>
      </c>
      <c r="W152" s="114"/>
      <c r="X152" s="8"/>
      <c r="Y152" s="8"/>
      <c r="Z152" s="8" t="str">
        <f>IF(Y152&lt;&gt; "",LOOKUP(Y152,GPPoints!$A$2:$A$27,GPPoints!$B$2:$B$27),"")</f>
        <v/>
      </c>
      <c r="AA152" s="114"/>
      <c r="AB152" s="8"/>
      <c r="AC152" s="8"/>
      <c r="AD152" s="8" t="str">
        <f>IF(AC152&lt;&gt; "",LOOKUP(AC152,GPPoints!$A$2:$A$27,GPPoints!$B$2:$B$27),"")</f>
        <v/>
      </c>
      <c r="AE152" s="114"/>
      <c r="AF152" s="8"/>
      <c r="AG152" s="8"/>
      <c r="AH152" s="8" t="str">
        <f>IF(AG152&lt;&gt; "",LOOKUP(AG152,GPPoints!$A$2:$A$27,GPPoints!$B$2:$B$27),"")</f>
        <v/>
      </c>
      <c r="AI152" s="114"/>
      <c r="AJ152" s="8"/>
      <c r="AK152" s="8"/>
      <c r="AL152" s="8" t="str">
        <f>IF(AK152&lt;&gt; "",LOOKUP(AK152,GPPoints!$A$2:$A$27,GPPoints!$B$2:$B$27),"")</f>
        <v/>
      </c>
      <c r="AM152" s="114"/>
      <c r="AO152" s="5">
        <f t="shared" si="158"/>
        <v>0</v>
      </c>
      <c r="AP152" s="5">
        <v>0</v>
      </c>
      <c r="AQ152" s="5">
        <v>0</v>
      </c>
      <c r="AR152" s="5">
        <f t="shared" si="159"/>
        <v>2</v>
      </c>
      <c r="AS152" s="5">
        <f t="shared" si="160"/>
        <v>0</v>
      </c>
      <c r="AT152" s="5">
        <f t="shared" si="161"/>
        <v>0</v>
      </c>
      <c r="AU152" s="5">
        <f t="shared" si="162"/>
        <v>45</v>
      </c>
      <c r="AV152" s="47">
        <f t="shared" si="163"/>
        <v>22.5</v>
      </c>
      <c r="AW152" s="47">
        <f t="shared" si="164"/>
        <v>0</v>
      </c>
      <c r="AX152" s="47">
        <f t="shared" si="165"/>
        <v>0</v>
      </c>
      <c r="AY152" s="8">
        <f t="shared" si="166"/>
        <v>45</v>
      </c>
      <c r="AZ152" s="67">
        <f t="shared" si="167"/>
        <v>0</v>
      </c>
      <c r="BA152" s="67"/>
      <c r="BB152" s="8">
        <f t="shared" si="168"/>
        <v>23</v>
      </c>
      <c r="BC152" s="8">
        <f t="shared" si="169"/>
        <v>22</v>
      </c>
      <c r="BD152" s="8">
        <f t="shared" si="170"/>
        <v>0</v>
      </c>
      <c r="BE152" s="8">
        <f t="shared" si="171"/>
        <v>0</v>
      </c>
      <c r="BF152" s="8">
        <f t="shared" si="172"/>
        <v>0</v>
      </c>
      <c r="BG152" s="8"/>
      <c r="BH152" s="8">
        <f t="shared" si="173"/>
        <v>23</v>
      </c>
      <c r="BI152" s="8">
        <f t="shared" si="174"/>
        <v>22</v>
      </c>
      <c r="BJ152" s="8">
        <f t="shared" si="175"/>
        <v>0</v>
      </c>
      <c r="BK152" s="8">
        <f t="shared" si="176"/>
        <v>0</v>
      </c>
      <c r="BL152" s="8">
        <f t="shared" si="177"/>
        <v>0</v>
      </c>
      <c r="BM152" s="8">
        <f t="shared" si="178"/>
        <v>0</v>
      </c>
      <c r="BN152" s="8">
        <f t="shared" si="179"/>
        <v>0</v>
      </c>
      <c r="BO152" s="8">
        <f t="shared" si="180"/>
        <v>0</v>
      </c>
      <c r="BP152" s="8">
        <f t="shared" si="181"/>
        <v>0</v>
      </c>
      <c r="BQ152" s="8"/>
      <c r="BR152" s="8" t="e">
        <f t="shared" si="182"/>
        <v>#NUM!</v>
      </c>
      <c r="BS152" s="8" t="e">
        <f t="shared" si="183"/>
        <v>#NUM!</v>
      </c>
      <c r="BT152" s="8" t="e">
        <f t="shared" si="184"/>
        <v>#NUM!</v>
      </c>
      <c r="BU152" s="8" t="e">
        <f t="shared" si="185"/>
        <v>#NUM!</v>
      </c>
      <c r="BV152" s="8" t="e">
        <f t="shared" si="186"/>
        <v>#NUM!</v>
      </c>
      <c r="BW152" s="8"/>
      <c r="BX152" s="1" t="str">
        <f t="shared" si="187"/>
        <v/>
      </c>
      <c r="BY152" s="1" t="str">
        <f t="shared" si="188"/>
        <v/>
      </c>
      <c r="BZ152" s="1" t="str">
        <f t="shared" si="189"/>
        <v/>
      </c>
      <c r="CA152" s="1" t="str">
        <f t="shared" si="190"/>
        <v/>
      </c>
      <c r="CB152" s="1" t="str">
        <f t="shared" si="191"/>
        <v/>
      </c>
      <c r="CC152" s="1" t="str">
        <f t="shared" si="192"/>
        <v/>
      </c>
      <c r="CD152" s="1" t="str">
        <f t="shared" si="193"/>
        <v/>
      </c>
      <c r="CE152" s="1" t="str">
        <f t="shared" si="194"/>
        <v/>
      </c>
      <c r="CF152" s="1" t="str">
        <f t="shared" si="195"/>
        <v/>
      </c>
      <c r="DC152" s="203">
        <v>0</v>
      </c>
      <c r="DD152" s="203">
        <v>0</v>
      </c>
      <c r="DE152" s="203">
        <v>0</v>
      </c>
      <c r="DF152" s="107">
        <f t="shared" si="196"/>
        <v>0</v>
      </c>
      <c r="DG152" s="107">
        <f t="shared" si="197"/>
        <v>45</v>
      </c>
      <c r="DH152" s="107">
        <f t="shared" si="198"/>
        <v>0</v>
      </c>
    </row>
    <row r="153" spans="1:112" ht="18" customHeight="1" x14ac:dyDescent="0.2">
      <c r="A153" s="52" t="s">
        <v>896</v>
      </c>
      <c r="B153" s="93" t="s">
        <v>969</v>
      </c>
      <c r="C153" s="94" t="s">
        <v>577</v>
      </c>
      <c r="D153" s="8">
        <v>28</v>
      </c>
      <c r="E153" s="8"/>
      <c r="F153" s="8" t="str">
        <f>IF(E153&lt;&gt; "",LOOKUP(E153,GPPoints!$A$2:$A$27,GPPoints!$B$2:$B$27),"")</f>
        <v/>
      </c>
      <c r="G153" s="114"/>
      <c r="H153" s="8">
        <v>30</v>
      </c>
      <c r="I153" s="8"/>
      <c r="J153" s="8" t="str">
        <f>IF(I153&lt;&gt; "",LOOKUP(I153,GPPoints!$A$2:$A$27,GPPoints!$B$2:$B$27),"")</f>
        <v/>
      </c>
      <c r="K153" s="114"/>
      <c r="L153" s="8"/>
      <c r="M153" s="8"/>
      <c r="N153" s="8" t="str">
        <f>IF(M153&lt;&gt; "",LOOKUP(M153,GPPoints!$A$2:$A$27,GPPoints!$B$2:$B$27),"")</f>
        <v/>
      </c>
      <c r="O153" s="114"/>
      <c r="P153" s="8"/>
      <c r="Q153" s="8"/>
      <c r="R153" s="8" t="str">
        <f>IF(Q153&lt;&gt; "",LOOKUP(Q153,GPPoints!$A$2:$A$27,GPPoints!$B$2:$B$27),"")</f>
        <v/>
      </c>
      <c r="S153" s="114"/>
      <c r="T153" s="8"/>
      <c r="U153" s="8"/>
      <c r="V153" s="8" t="str">
        <f>IF(U153&lt;&gt; "",LOOKUP(U153,GPPoints!$A$2:$A$27,GPPoints!$B$2:$B$27),"")</f>
        <v/>
      </c>
      <c r="W153" s="114"/>
      <c r="X153" s="8"/>
      <c r="Y153" s="8"/>
      <c r="Z153" s="8" t="str">
        <f>IF(Y153&lt;&gt; "",LOOKUP(Y153,GPPoints!$A$2:$A$27,GPPoints!$B$2:$B$27),"")</f>
        <v/>
      </c>
      <c r="AA153" s="114"/>
      <c r="AB153" s="8"/>
      <c r="AC153" s="8"/>
      <c r="AD153" s="8" t="str">
        <f>IF(AC153&lt;&gt; "",LOOKUP(AC153,GPPoints!$A$2:$A$27,GPPoints!$B$2:$B$27),"")</f>
        <v/>
      </c>
      <c r="AE153" s="114"/>
      <c r="AF153" s="8"/>
      <c r="AG153" s="8"/>
      <c r="AH153" s="8" t="str">
        <f>IF(AG153&lt;&gt; "",LOOKUP(AG153,GPPoints!$A$2:$A$27,GPPoints!$B$2:$B$27),"")</f>
        <v/>
      </c>
      <c r="AI153" s="114"/>
      <c r="AJ153" s="8"/>
      <c r="AK153" s="8"/>
      <c r="AL153" s="8" t="str">
        <f>IF(AK153&lt;&gt; "",LOOKUP(AK153,GPPoints!$A$2:$A$27,GPPoints!$B$2:$B$27),"")</f>
        <v/>
      </c>
      <c r="AM153" s="114"/>
      <c r="AO153" s="5">
        <f t="shared" si="158"/>
        <v>0</v>
      </c>
      <c r="AP153" s="5">
        <v>0</v>
      </c>
      <c r="AQ153" s="5">
        <v>0</v>
      </c>
      <c r="AR153" s="5">
        <f t="shared" si="159"/>
        <v>2</v>
      </c>
      <c r="AS153" s="5">
        <f t="shared" si="160"/>
        <v>0</v>
      </c>
      <c r="AT153" s="5">
        <f t="shared" si="161"/>
        <v>0</v>
      </c>
      <c r="AU153" s="5">
        <f t="shared" si="162"/>
        <v>58</v>
      </c>
      <c r="AV153" s="47">
        <f t="shared" si="163"/>
        <v>29</v>
      </c>
      <c r="AW153" s="47">
        <f>IF($AR153&gt;2,$AU153/$AR153,0)</f>
        <v>0</v>
      </c>
      <c r="AX153" s="47">
        <f>IF($AR153&gt;4,$AU153/$AR153,0)</f>
        <v>0</v>
      </c>
      <c r="AY153" s="8">
        <f t="shared" si="166"/>
        <v>58</v>
      </c>
      <c r="AZ153" s="67">
        <f t="shared" si="167"/>
        <v>0</v>
      </c>
      <c r="BA153" s="67"/>
      <c r="BB153" s="8">
        <f t="shared" si="168"/>
        <v>30</v>
      </c>
      <c r="BC153" s="8">
        <f t="shared" si="169"/>
        <v>28</v>
      </c>
      <c r="BD153" s="8">
        <f t="shared" si="170"/>
        <v>0</v>
      </c>
      <c r="BE153" s="8">
        <f t="shared" si="171"/>
        <v>0</v>
      </c>
      <c r="BF153" s="8">
        <f t="shared" si="172"/>
        <v>0</v>
      </c>
      <c r="BG153" s="8"/>
      <c r="BH153" s="8">
        <f t="shared" si="173"/>
        <v>28</v>
      </c>
      <c r="BI153" s="8">
        <f t="shared" si="174"/>
        <v>30</v>
      </c>
      <c r="BJ153" s="8">
        <f t="shared" si="175"/>
        <v>0</v>
      </c>
      <c r="BK153" s="8">
        <f t="shared" si="176"/>
        <v>0</v>
      </c>
      <c r="BL153" s="8">
        <f t="shared" si="177"/>
        <v>0</v>
      </c>
      <c r="BM153" s="8">
        <f t="shared" si="178"/>
        <v>0</v>
      </c>
      <c r="BN153" s="8">
        <f t="shared" si="179"/>
        <v>0</v>
      </c>
      <c r="BO153" s="8">
        <f t="shared" si="180"/>
        <v>0</v>
      </c>
      <c r="BP153" s="8">
        <f t="shared" si="181"/>
        <v>0</v>
      </c>
      <c r="BQ153" s="8"/>
      <c r="BR153" s="8" t="e">
        <f t="shared" si="182"/>
        <v>#NUM!</v>
      </c>
      <c r="BS153" s="8" t="e">
        <f t="shared" si="183"/>
        <v>#NUM!</v>
      </c>
      <c r="BT153" s="8" t="e">
        <f t="shared" si="184"/>
        <v>#NUM!</v>
      </c>
      <c r="BU153" s="8" t="e">
        <f t="shared" si="185"/>
        <v>#NUM!</v>
      </c>
      <c r="BV153" s="8" t="e">
        <f t="shared" si="186"/>
        <v>#NUM!</v>
      </c>
      <c r="BW153" s="8"/>
      <c r="BX153" s="1" t="str">
        <f t="shared" si="187"/>
        <v/>
      </c>
      <c r="BY153" s="1" t="str">
        <f t="shared" si="188"/>
        <v/>
      </c>
      <c r="BZ153" s="1" t="str">
        <f t="shared" si="189"/>
        <v/>
      </c>
      <c r="CA153" s="1" t="str">
        <f t="shared" si="190"/>
        <v/>
      </c>
      <c r="CB153" s="1" t="str">
        <f t="shared" si="191"/>
        <v/>
      </c>
      <c r="CC153" s="1" t="str">
        <f t="shared" si="192"/>
        <v/>
      </c>
      <c r="CD153" s="1" t="str">
        <f t="shared" si="193"/>
        <v/>
      </c>
      <c r="CE153" s="1" t="str">
        <f t="shared" si="194"/>
        <v/>
      </c>
      <c r="CF153" s="1" t="str">
        <f t="shared" si="195"/>
        <v/>
      </c>
      <c r="DC153" s="203">
        <v>0</v>
      </c>
      <c r="DD153" s="203">
        <v>0</v>
      </c>
      <c r="DE153" s="203">
        <v>0</v>
      </c>
      <c r="DF153" s="107">
        <f t="shared" si="196"/>
        <v>0</v>
      </c>
      <c r="DG153" s="107">
        <f t="shared" si="197"/>
        <v>58</v>
      </c>
      <c r="DH153" s="107">
        <f t="shared" si="198"/>
        <v>0</v>
      </c>
    </row>
    <row r="154" spans="1:112" ht="18" customHeight="1" x14ac:dyDescent="0.2">
      <c r="A154" s="52" t="s">
        <v>950</v>
      </c>
      <c r="B154" s="93" t="s">
        <v>970</v>
      </c>
      <c r="C154" s="94" t="s">
        <v>531</v>
      </c>
      <c r="D154" s="8">
        <v>32</v>
      </c>
      <c r="E154" s="8"/>
      <c r="F154" s="8" t="str">
        <f>IF(E154&lt;&gt; "",LOOKUP(E154,GPPoints!$A$2:$A$27,GPPoints!$B$2:$B$27),"")</f>
        <v/>
      </c>
      <c r="G154" s="114"/>
      <c r="H154" s="8"/>
      <c r="I154" s="8"/>
      <c r="J154" s="8" t="str">
        <f>IF(I154&lt;&gt; "",LOOKUP(I154,GPPoints!$A$2:$A$27,GPPoints!$B$2:$B$27),"")</f>
        <v/>
      </c>
      <c r="K154" s="114"/>
      <c r="L154" s="8"/>
      <c r="M154" s="8"/>
      <c r="N154" s="8" t="str">
        <f>IF(M154&lt;&gt; "",LOOKUP(M154,GPPoints!$A$2:$A$27,GPPoints!$B$2:$B$27),"")</f>
        <v/>
      </c>
      <c r="O154" s="114"/>
      <c r="P154" s="8"/>
      <c r="Q154" s="8"/>
      <c r="R154" s="8" t="str">
        <f>IF(Q154&lt;&gt; "",LOOKUP(Q154,GPPoints!$A$2:$A$27,GPPoints!$B$2:$B$27),"")</f>
        <v/>
      </c>
      <c r="S154" s="114"/>
      <c r="T154" s="8"/>
      <c r="U154" s="8"/>
      <c r="V154" s="8" t="str">
        <f>IF(U154&lt;&gt; "",LOOKUP(U154,GPPoints!$A$2:$A$27,GPPoints!$B$2:$B$27),"")</f>
        <v/>
      </c>
      <c r="W154" s="114"/>
      <c r="X154" s="8"/>
      <c r="Y154" s="8"/>
      <c r="Z154" s="8" t="str">
        <f>IF(Y154&lt;&gt; "",LOOKUP(Y154,GPPoints!$A$2:$A$27,GPPoints!$B$2:$B$27),"")</f>
        <v/>
      </c>
      <c r="AA154" s="114"/>
      <c r="AB154" s="8"/>
      <c r="AC154" s="8"/>
      <c r="AD154" s="8" t="str">
        <f>IF(AC154&lt;&gt; "",LOOKUP(AC154,GPPoints!$A$2:$A$27,GPPoints!$B$2:$B$27),"")</f>
        <v/>
      </c>
      <c r="AE154" s="114"/>
      <c r="AF154" s="8"/>
      <c r="AG154" s="8"/>
      <c r="AH154" s="8" t="str">
        <f>IF(AG154&lt;&gt; "",LOOKUP(AG154,GPPoints!$A$2:$A$27,GPPoints!$B$2:$B$27),"")</f>
        <v/>
      </c>
      <c r="AI154" s="114"/>
      <c r="AJ154" s="8"/>
      <c r="AK154" s="8"/>
      <c r="AL154" s="8" t="str">
        <f>IF(AK154&lt;&gt; "",LOOKUP(AK154,GPPoints!$A$2:$A$27,GPPoints!$B$2:$B$27),"")</f>
        <v/>
      </c>
      <c r="AM154" s="114"/>
      <c r="AO154" s="5">
        <f t="shared" si="158"/>
        <v>0</v>
      </c>
      <c r="AP154" s="5">
        <v>0</v>
      </c>
      <c r="AQ154" s="5">
        <v>0</v>
      </c>
      <c r="AR154" s="5">
        <f t="shared" si="159"/>
        <v>1</v>
      </c>
      <c r="AS154" s="5">
        <f t="shared" si="160"/>
        <v>0</v>
      </c>
      <c r="AT154" s="5">
        <f t="shared" si="161"/>
        <v>0</v>
      </c>
      <c r="AU154" s="5">
        <f t="shared" si="162"/>
        <v>32</v>
      </c>
      <c r="AV154" s="47">
        <f t="shared" si="163"/>
        <v>32</v>
      </c>
      <c r="AW154" s="47">
        <f>IF($AR154&gt;2,$AU154/$AR154,0)</f>
        <v>0</v>
      </c>
      <c r="AX154" s="47">
        <f>IF($AR154&gt;4,$AU154/$AR154,0)</f>
        <v>0</v>
      </c>
      <c r="AY154" s="8">
        <f t="shared" si="166"/>
        <v>32</v>
      </c>
      <c r="AZ154" s="67">
        <f t="shared" si="167"/>
        <v>0</v>
      </c>
      <c r="BA154" s="67"/>
      <c r="BB154" s="8">
        <f t="shared" si="168"/>
        <v>32</v>
      </c>
      <c r="BC154" s="8">
        <f t="shared" si="169"/>
        <v>0</v>
      </c>
      <c r="BD154" s="8">
        <f t="shared" si="170"/>
        <v>0</v>
      </c>
      <c r="BE154" s="8">
        <f t="shared" si="171"/>
        <v>0</v>
      </c>
      <c r="BF154" s="8">
        <f t="shared" si="172"/>
        <v>0</v>
      </c>
      <c r="BG154" s="8"/>
      <c r="BH154" s="8">
        <f t="shared" si="173"/>
        <v>32</v>
      </c>
      <c r="BI154" s="8">
        <f t="shared" si="174"/>
        <v>0</v>
      </c>
      <c r="BJ154" s="8">
        <f t="shared" si="175"/>
        <v>0</v>
      </c>
      <c r="BK154" s="8">
        <f t="shared" si="176"/>
        <v>0</v>
      </c>
      <c r="BL154" s="8">
        <f t="shared" si="177"/>
        <v>0</v>
      </c>
      <c r="BM154" s="8">
        <f t="shared" si="178"/>
        <v>0</v>
      </c>
      <c r="BN154" s="8">
        <f t="shared" si="179"/>
        <v>0</v>
      </c>
      <c r="BO154" s="8">
        <f t="shared" si="180"/>
        <v>0</v>
      </c>
      <c r="BP154" s="8">
        <f t="shared" si="181"/>
        <v>0</v>
      </c>
      <c r="BQ154" s="8"/>
      <c r="BR154" s="8" t="e">
        <f t="shared" si="182"/>
        <v>#NUM!</v>
      </c>
      <c r="BS154" s="8" t="e">
        <f t="shared" si="183"/>
        <v>#NUM!</v>
      </c>
      <c r="BT154" s="8" t="e">
        <f t="shared" si="184"/>
        <v>#NUM!</v>
      </c>
      <c r="BU154" s="8" t="e">
        <f t="shared" si="185"/>
        <v>#NUM!</v>
      </c>
      <c r="BV154" s="8" t="e">
        <f t="shared" si="186"/>
        <v>#NUM!</v>
      </c>
      <c r="BW154" s="8"/>
      <c r="BX154" s="1" t="str">
        <f t="shared" si="187"/>
        <v/>
      </c>
      <c r="BY154" s="1" t="str">
        <f t="shared" si="188"/>
        <v/>
      </c>
      <c r="BZ154" s="1" t="str">
        <f t="shared" si="189"/>
        <v/>
      </c>
      <c r="CA154" s="1" t="str">
        <f t="shared" si="190"/>
        <v/>
      </c>
      <c r="CB154" s="1" t="str">
        <f t="shared" si="191"/>
        <v/>
      </c>
      <c r="CC154" s="1" t="str">
        <f t="shared" si="192"/>
        <v/>
      </c>
      <c r="CD154" s="1" t="str">
        <f t="shared" si="193"/>
        <v/>
      </c>
      <c r="CE154" s="1" t="str">
        <f t="shared" si="194"/>
        <v/>
      </c>
      <c r="CF154" s="1" t="str">
        <f t="shared" si="195"/>
        <v/>
      </c>
      <c r="DC154" s="203">
        <v>0</v>
      </c>
      <c r="DD154" s="203">
        <v>0</v>
      </c>
      <c r="DE154" s="203">
        <v>0</v>
      </c>
      <c r="DF154" s="107">
        <f t="shared" si="196"/>
        <v>0</v>
      </c>
      <c r="DG154" s="107">
        <f t="shared" si="197"/>
        <v>32</v>
      </c>
      <c r="DH154" s="107">
        <f t="shared" si="198"/>
        <v>0</v>
      </c>
    </row>
    <row r="155" spans="1:112" ht="18" customHeight="1" x14ac:dyDescent="0.2">
      <c r="A155" s="52" t="s">
        <v>657</v>
      </c>
      <c r="B155" s="93" t="s">
        <v>867</v>
      </c>
      <c r="C155" s="94" t="s">
        <v>331</v>
      </c>
      <c r="D155" s="8">
        <v>27</v>
      </c>
      <c r="E155" s="8"/>
      <c r="F155" s="8" t="str">
        <f>IF(E155&lt;&gt; "",LOOKUP(E155,GPPoints!$A$2:$A$27,GPPoints!$B$2:$B$27),"")</f>
        <v/>
      </c>
      <c r="G155" s="114"/>
      <c r="H155" s="8">
        <v>37</v>
      </c>
      <c r="I155" s="8"/>
      <c r="J155" s="8" t="str">
        <f>IF(I155&lt;&gt; "",LOOKUP(I155,GPPoints!$A$2:$A$27,GPPoints!$B$2:$B$27),"")</f>
        <v/>
      </c>
      <c r="K155" s="114"/>
      <c r="L155" s="8"/>
      <c r="M155" s="8"/>
      <c r="N155" s="8" t="str">
        <f>IF(M155&lt;&gt; "",LOOKUP(M155,GPPoints!$A$2:$A$27,GPPoints!$B$2:$B$27),"")</f>
        <v/>
      </c>
      <c r="O155" s="114"/>
      <c r="P155" s="8"/>
      <c r="Q155" s="8"/>
      <c r="R155" s="8" t="str">
        <f>IF(Q155&lt;&gt; "",LOOKUP(Q155,GPPoints!$A$2:$A$27,GPPoints!$B$2:$B$27),"")</f>
        <v/>
      </c>
      <c r="S155" s="114"/>
      <c r="T155" s="8"/>
      <c r="U155" s="8"/>
      <c r="V155" s="8" t="str">
        <f>IF(U155&lt;&gt; "",LOOKUP(U155,GPPoints!$A$2:$A$27,GPPoints!$B$2:$B$27),"")</f>
        <v/>
      </c>
      <c r="W155" s="114"/>
      <c r="X155" s="8"/>
      <c r="Y155" s="8"/>
      <c r="Z155" s="8" t="str">
        <f>IF(Y155&lt;&gt; "",LOOKUP(Y155,GPPoints!$A$2:$A$27,GPPoints!$B$2:$B$27),"")</f>
        <v/>
      </c>
      <c r="AA155" s="114"/>
      <c r="AB155" s="8"/>
      <c r="AC155" s="8"/>
      <c r="AD155" s="8" t="str">
        <f>IF(AC155&lt;&gt; "",LOOKUP(AC155,GPPoints!$A$2:$A$27,GPPoints!$B$2:$B$27),"")</f>
        <v/>
      </c>
      <c r="AE155" s="114"/>
      <c r="AF155" s="8"/>
      <c r="AG155" s="8"/>
      <c r="AH155" s="8" t="str">
        <f>IF(AG155&lt;&gt; "",LOOKUP(AG155,GPPoints!$A$2:$A$27,GPPoints!$B$2:$B$27),"")</f>
        <v/>
      </c>
      <c r="AI155" s="114"/>
      <c r="AJ155" s="8"/>
      <c r="AK155" s="8"/>
      <c r="AL155" s="8" t="str">
        <f>IF(AK155&lt;&gt; "",LOOKUP(AK155,GPPoints!$A$2:$A$27,GPPoints!$B$2:$B$27),"")</f>
        <v/>
      </c>
      <c r="AM155" s="114"/>
      <c r="AO155" s="5">
        <f t="shared" si="158"/>
        <v>0</v>
      </c>
      <c r="AP155" s="5">
        <v>0</v>
      </c>
      <c r="AQ155" s="5">
        <v>0</v>
      </c>
      <c r="AR155" s="5">
        <f t="shared" si="159"/>
        <v>2</v>
      </c>
      <c r="AS155" s="5">
        <f t="shared" si="160"/>
        <v>0</v>
      </c>
      <c r="AT155" s="5">
        <f t="shared" si="161"/>
        <v>0</v>
      </c>
      <c r="AU155" s="5">
        <f t="shared" si="162"/>
        <v>64</v>
      </c>
      <c r="AV155" s="47">
        <f t="shared" si="163"/>
        <v>32</v>
      </c>
      <c r="AW155" s="47">
        <f t="shared" si="164"/>
        <v>0</v>
      </c>
      <c r="AX155" s="47">
        <f t="shared" si="165"/>
        <v>0</v>
      </c>
      <c r="AY155" s="8">
        <f t="shared" si="166"/>
        <v>64</v>
      </c>
      <c r="AZ155" s="67">
        <f t="shared" si="167"/>
        <v>0</v>
      </c>
      <c r="BA155" s="67"/>
      <c r="BB155" s="8">
        <f t="shared" si="168"/>
        <v>37</v>
      </c>
      <c r="BC155" s="8">
        <f t="shared" si="169"/>
        <v>27</v>
      </c>
      <c r="BD155" s="8">
        <f t="shared" si="170"/>
        <v>0</v>
      </c>
      <c r="BE155" s="8">
        <f t="shared" si="171"/>
        <v>0</v>
      </c>
      <c r="BF155" s="8">
        <f t="shared" si="172"/>
        <v>0</v>
      </c>
      <c r="BG155" s="8"/>
      <c r="BH155" s="8">
        <f t="shared" si="173"/>
        <v>27</v>
      </c>
      <c r="BI155" s="8">
        <f t="shared" si="174"/>
        <v>37</v>
      </c>
      <c r="BJ155" s="8">
        <f t="shared" si="175"/>
        <v>0</v>
      </c>
      <c r="BK155" s="8">
        <f t="shared" si="176"/>
        <v>0</v>
      </c>
      <c r="BL155" s="8">
        <f t="shared" si="177"/>
        <v>0</v>
      </c>
      <c r="BM155" s="8">
        <f t="shared" si="178"/>
        <v>0</v>
      </c>
      <c r="BN155" s="8">
        <f t="shared" si="179"/>
        <v>0</v>
      </c>
      <c r="BO155" s="8">
        <f t="shared" si="180"/>
        <v>0</v>
      </c>
      <c r="BP155" s="8">
        <f t="shared" si="181"/>
        <v>0</v>
      </c>
      <c r="BQ155" s="8"/>
      <c r="BR155" s="8" t="e">
        <f t="shared" si="182"/>
        <v>#NUM!</v>
      </c>
      <c r="BS155" s="8" t="e">
        <f t="shared" si="183"/>
        <v>#NUM!</v>
      </c>
      <c r="BT155" s="8" t="e">
        <f t="shared" si="184"/>
        <v>#NUM!</v>
      </c>
      <c r="BU155" s="8" t="e">
        <f t="shared" si="185"/>
        <v>#NUM!</v>
      </c>
      <c r="BV155" s="8" t="e">
        <f t="shared" si="186"/>
        <v>#NUM!</v>
      </c>
      <c r="BW155" s="8"/>
      <c r="BX155" s="1" t="str">
        <f t="shared" si="187"/>
        <v/>
      </c>
      <c r="BY155" s="1" t="str">
        <f t="shared" si="188"/>
        <v/>
      </c>
      <c r="BZ155" s="1" t="str">
        <f t="shared" si="189"/>
        <v/>
      </c>
      <c r="CA155" s="1" t="str">
        <f t="shared" si="190"/>
        <v/>
      </c>
      <c r="CB155" s="1" t="str">
        <f t="shared" si="191"/>
        <v/>
      </c>
      <c r="CC155" s="1" t="str">
        <f t="shared" si="192"/>
        <v/>
      </c>
      <c r="CD155" s="1" t="str">
        <f t="shared" si="193"/>
        <v/>
      </c>
      <c r="CE155" s="1" t="str">
        <f t="shared" si="194"/>
        <v/>
      </c>
      <c r="CF155" s="1" t="str">
        <f t="shared" si="195"/>
        <v/>
      </c>
      <c r="DC155" s="203">
        <v>0</v>
      </c>
      <c r="DD155" s="203">
        <v>0</v>
      </c>
      <c r="DE155" s="203">
        <v>0</v>
      </c>
      <c r="DF155" s="107">
        <f t="shared" si="196"/>
        <v>0</v>
      </c>
      <c r="DG155" s="107">
        <f t="shared" si="197"/>
        <v>64</v>
      </c>
      <c r="DH155" s="107">
        <f t="shared" si="198"/>
        <v>0</v>
      </c>
    </row>
    <row r="156" spans="1:112" ht="18" customHeight="1" x14ac:dyDescent="0.2">
      <c r="A156" s="52" t="str">
        <f>CONCATENATE(C156," ",B156)</f>
        <v>Chris Rossbach</v>
      </c>
      <c r="B156" s="93" t="s">
        <v>971</v>
      </c>
      <c r="C156" s="94" t="s">
        <v>16</v>
      </c>
      <c r="D156" s="8">
        <v>28</v>
      </c>
      <c r="E156" s="8"/>
      <c r="F156" s="8" t="str">
        <f>IF(E156&lt;&gt; "",LOOKUP(E156,GPPoints!$A$2:$A$27,GPPoints!$B$2:$B$27),"")</f>
        <v/>
      </c>
      <c r="G156" s="114"/>
      <c r="H156" s="8">
        <v>26</v>
      </c>
      <c r="I156" s="8"/>
      <c r="J156" s="8" t="str">
        <f>IF(I156&lt;&gt; "",LOOKUP(I156,GPPoints!$A$2:$A$27,GPPoints!$B$2:$B$27),"")</f>
        <v/>
      </c>
      <c r="K156" s="114"/>
      <c r="L156" s="8"/>
      <c r="M156" s="8"/>
      <c r="N156" s="8" t="str">
        <f>IF(M156&lt;&gt; "",LOOKUP(M156,GPPoints!$A$2:$A$27,GPPoints!$B$2:$B$27),"")</f>
        <v/>
      </c>
      <c r="O156" s="114"/>
      <c r="P156" s="8"/>
      <c r="Q156" s="8"/>
      <c r="R156" s="8" t="str">
        <f>IF(Q156&lt;&gt; "",LOOKUP(Q156,GPPoints!$A$2:$A$27,GPPoints!$B$2:$B$27),"")</f>
        <v/>
      </c>
      <c r="S156" s="114"/>
      <c r="T156" s="8"/>
      <c r="U156" s="8"/>
      <c r="V156" s="8" t="str">
        <f>IF(U156&lt;&gt; "",LOOKUP(U156,GPPoints!$A$2:$A$27,GPPoints!$B$2:$B$27),"")</f>
        <v/>
      </c>
      <c r="W156" s="114"/>
      <c r="X156" s="8"/>
      <c r="Y156" s="8"/>
      <c r="Z156" s="8" t="str">
        <f>IF(Y156&lt;&gt; "",LOOKUP(Y156,GPPoints!$A$2:$A$27,GPPoints!$B$2:$B$27),"")</f>
        <v/>
      </c>
      <c r="AA156" s="114"/>
      <c r="AB156" s="8"/>
      <c r="AC156" s="8"/>
      <c r="AD156" s="8" t="str">
        <f>IF(AC156&lt;&gt; "",LOOKUP(AC156,GPPoints!$A$2:$A$27,GPPoints!$B$2:$B$27),"")</f>
        <v/>
      </c>
      <c r="AE156" s="114"/>
      <c r="AF156" s="8"/>
      <c r="AG156" s="8"/>
      <c r="AH156" s="8" t="str">
        <f>IF(AG156&lt;&gt; "",LOOKUP(AG156,GPPoints!$A$2:$A$27,GPPoints!$B$2:$B$27),"")</f>
        <v/>
      </c>
      <c r="AI156" s="114"/>
      <c r="AJ156" s="8"/>
      <c r="AK156" s="8"/>
      <c r="AL156" s="8" t="str">
        <f>IF(AK156&lt;&gt; "",LOOKUP(AK156,GPPoints!$A$2:$A$27,GPPoints!$B$2:$B$27),"")</f>
        <v/>
      </c>
      <c r="AM156" s="114"/>
      <c r="AO156" s="5">
        <f t="shared" si="158"/>
        <v>0</v>
      </c>
      <c r="AP156" s="5">
        <v>0</v>
      </c>
      <c r="AQ156" s="5">
        <v>0</v>
      </c>
      <c r="AR156" s="5">
        <f t="shared" si="159"/>
        <v>2</v>
      </c>
      <c r="AS156" s="5">
        <f t="shared" si="160"/>
        <v>0</v>
      </c>
      <c r="AT156" s="5">
        <f t="shared" si="161"/>
        <v>0</v>
      </c>
      <c r="AU156" s="5">
        <f t="shared" si="162"/>
        <v>54</v>
      </c>
      <c r="AV156" s="47">
        <f t="shared" si="163"/>
        <v>27</v>
      </c>
      <c r="AW156" s="47">
        <f>IF($AR156&gt;2,$AU156/$AR156,0)</f>
        <v>0</v>
      </c>
      <c r="AX156" s="47">
        <f t="shared" si="165"/>
        <v>0</v>
      </c>
      <c r="AY156" s="8">
        <f t="shared" si="166"/>
        <v>54</v>
      </c>
      <c r="AZ156" s="67">
        <f t="shared" si="167"/>
        <v>0</v>
      </c>
      <c r="BA156" s="67"/>
      <c r="BB156" s="8">
        <f t="shared" si="168"/>
        <v>28</v>
      </c>
      <c r="BC156" s="8">
        <f t="shared" si="169"/>
        <v>26</v>
      </c>
      <c r="BD156" s="8">
        <f t="shared" si="170"/>
        <v>0</v>
      </c>
      <c r="BE156" s="8">
        <f t="shared" si="171"/>
        <v>0</v>
      </c>
      <c r="BF156" s="8">
        <f t="shared" si="172"/>
        <v>0</v>
      </c>
      <c r="BG156" s="8"/>
      <c r="BH156" s="8">
        <f t="shared" si="173"/>
        <v>28</v>
      </c>
      <c r="BI156" s="8">
        <f t="shared" si="174"/>
        <v>26</v>
      </c>
      <c r="BJ156" s="8">
        <f t="shared" si="175"/>
        <v>0</v>
      </c>
      <c r="BK156" s="8">
        <f t="shared" si="176"/>
        <v>0</v>
      </c>
      <c r="BL156" s="8">
        <f t="shared" si="177"/>
        <v>0</v>
      </c>
      <c r="BM156" s="8">
        <f t="shared" si="178"/>
        <v>0</v>
      </c>
      <c r="BN156" s="8">
        <f t="shared" si="179"/>
        <v>0</v>
      </c>
      <c r="BO156" s="8">
        <f t="shared" si="180"/>
        <v>0</v>
      </c>
      <c r="BP156" s="8">
        <f t="shared" si="181"/>
        <v>0</v>
      </c>
      <c r="BQ156" s="8"/>
      <c r="BR156" s="8" t="e">
        <f t="shared" si="182"/>
        <v>#NUM!</v>
      </c>
      <c r="BS156" s="8" t="e">
        <f t="shared" si="183"/>
        <v>#NUM!</v>
      </c>
      <c r="BT156" s="8" t="e">
        <f t="shared" si="184"/>
        <v>#NUM!</v>
      </c>
      <c r="BU156" s="8" t="e">
        <f t="shared" si="185"/>
        <v>#NUM!</v>
      </c>
      <c r="BV156" s="8" t="e">
        <f t="shared" si="186"/>
        <v>#NUM!</v>
      </c>
      <c r="BW156" s="8"/>
      <c r="BX156" s="1" t="str">
        <f t="shared" si="187"/>
        <v/>
      </c>
      <c r="BY156" s="1" t="str">
        <f t="shared" si="188"/>
        <v/>
      </c>
      <c r="BZ156" s="1" t="str">
        <f t="shared" si="189"/>
        <v/>
      </c>
      <c r="CA156" s="1" t="str">
        <f t="shared" si="190"/>
        <v/>
      </c>
      <c r="CB156" s="1" t="str">
        <f t="shared" si="191"/>
        <v/>
      </c>
      <c r="CC156" s="1" t="str">
        <f t="shared" si="192"/>
        <v/>
      </c>
      <c r="CD156" s="1" t="str">
        <f t="shared" si="193"/>
        <v/>
      </c>
      <c r="CE156" s="1" t="str">
        <f t="shared" si="194"/>
        <v/>
      </c>
      <c r="CF156" s="1" t="str">
        <f t="shared" si="195"/>
        <v/>
      </c>
      <c r="DC156" s="203">
        <v>0</v>
      </c>
      <c r="DD156" s="203">
        <v>0</v>
      </c>
      <c r="DE156" s="203">
        <v>0</v>
      </c>
      <c r="DF156" s="107">
        <f t="shared" si="196"/>
        <v>0</v>
      </c>
      <c r="DG156" s="107">
        <f t="shared" si="197"/>
        <v>54</v>
      </c>
      <c r="DH156" s="107">
        <f t="shared" si="198"/>
        <v>0</v>
      </c>
    </row>
    <row r="157" spans="1:112" ht="18" customHeight="1" x14ac:dyDescent="0.2">
      <c r="A157" s="52" t="s">
        <v>951</v>
      </c>
      <c r="B157" s="93" t="s">
        <v>972</v>
      </c>
      <c r="C157" s="94" t="s">
        <v>15</v>
      </c>
      <c r="D157" s="8">
        <v>28</v>
      </c>
      <c r="E157" s="8"/>
      <c r="F157" s="8" t="str">
        <f>IF(E157&lt;&gt; "",LOOKUP(E157,GPPoints!$A$2:$A$27,GPPoints!$B$2:$B$27),"")</f>
        <v/>
      </c>
      <c r="G157" s="114"/>
      <c r="H157" s="8"/>
      <c r="I157" s="8"/>
      <c r="J157" s="8" t="str">
        <f>IF(I157&lt;&gt; "",LOOKUP(I157,GPPoints!$A$2:$A$27,GPPoints!$B$2:$B$27),"")</f>
        <v/>
      </c>
      <c r="K157" s="114"/>
      <c r="L157" s="8"/>
      <c r="M157" s="8"/>
      <c r="N157" s="8" t="str">
        <f>IF(M157&lt;&gt; "",LOOKUP(M157,GPPoints!$A$2:$A$27,GPPoints!$B$2:$B$27),"")</f>
        <v/>
      </c>
      <c r="O157" s="114"/>
      <c r="P157" s="8"/>
      <c r="Q157" s="8"/>
      <c r="R157" s="8" t="str">
        <f>IF(Q157&lt;&gt; "",LOOKUP(Q157,GPPoints!$A$2:$A$27,GPPoints!$B$2:$B$27),"")</f>
        <v/>
      </c>
      <c r="S157" s="114"/>
      <c r="T157" s="8"/>
      <c r="U157" s="8"/>
      <c r="V157" s="8" t="str">
        <f>IF(U157&lt;&gt; "",LOOKUP(U157,GPPoints!$A$2:$A$27,GPPoints!$B$2:$B$27),"")</f>
        <v/>
      </c>
      <c r="W157" s="114"/>
      <c r="X157" s="8"/>
      <c r="Y157" s="8"/>
      <c r="Z157" s="8" t="str">
        <f>IF(Y157&lt;&gt; "",LOOKUP(Y157,GPPoints!$A$2:$A$27,GPPoints!$B$2:$B$27),"")</f>
        <v/>
      </c>
      <c r="AA157" s="114"/>
      <c r="AB157" s="8"/>
      <c r="AC157" s="8"/>
      <c r="AD157" s="8" t="str">
        <f>IF(AC157&lt;&gt; "",LOOKUP(AC157,GPPoints!$A$2:$A$27,GPPoints!$B$2:$B$27),"")</f>
        <v/>
      </c>
      <c r="AE157" s="114"/>
      <c r="AF157" s="8"/>
      <c r="AG157" s="8"/>
      <c r="AH157" s="8" t="str">
        <f>IF(AG157&lt;&gt; "",LOOKUP(AG157,GPPoints!$A$2:$A$27,GPPoints!$B$2:$B$27),"")</f>
        <v/>
      </c>
      <c r="AI157" s="114"/>
      <c r="AJ157" s="8"/>
      <c r="AK157" s="8"/>
      <c r="AL157" s="8" t="str">
        <f>IF(AK157&lt;&gt; "",LOOKUP(AK157,GPPoints!$A$2:$A$27,GPPoints!$B$2:$B$27),"")</f>
        <v/>
      </c>
      <c r="AM157" s="114"/>
      <c r="AO157" s="5">
        <f t="shared" si="158"/>
        <v>0</v>
      </c>
      <c r="AP157" s="5">
        <v>0</v>
      </c>
      <c r="AQ157" s="5">
        <v>0</v>
      </c>
      <c r="AR157" s="5">
        <f t="shared" si="159"/>
        <v>1</v>
      </c>
      <c r="AS157" s="5">
        <f t="shared" si="160"/>
        <v>0</v>
      </c>
      <c r="AT157" s="5">
        <f t="shared" si="161"/>
        <v>0</v>
      </c>
      <c r="AU157" s="5">
        <f t="shared" si="162"/>
        <v>28</v>
      </c>
      <c r="AV157" s="47">
        <f t="shared" si="163"/>
        <v>28</v>
      </c>
      <c r="AW157" s="47">
        <f t="shared" si="164"/>
        <v>0</v>
      </c>
      <c r="AX157" s="47">
        <f>IF($AR157&gt;4,$AU157/$AR157,0)</f>
        <v>0</v>
      </c>
      <c r="AY157" s="8">
        <f t="shared" si="166"/>
        <v>28</v>
      </c>
      <c r="AZ157" s="67">
        <f t="shared" si="167"/>
        <v>0</v>
      </c>
      <c r="BA157" s="67"/>
      <c r="BB157" s="8">
        <f t="shared" si="168"/>
        <v>28</v>
      </c>
      <c r="BC157" s="8">
        <f t="shared" si="169"/>
        <v>0</v>
      </c>
      <c r="BD157" s="8">
        <f t="shared" si="170"/>
        <v>0</v>
      </c>
      <c r="BE157" s="8">
        <f t="shared" si="171"/>
        <v>0</v>
      </c>
      <c r="BF157" s="8">
        <f t="shared" si="172"/>
        <v>0</v>
      </c>
      <c r="BG157" s="8"/>
      <c r="BH157" s="8">
        <f t="shared" si="173"/>
        <v>28</v>
      </c>
      <c r="BI157" s="8">
        <f t="shared" si="174"/>
        <v>0</v>
      </c>
      <c r="BJ157" s="8">
        <f t="shared" si="175"/>
        <v>0</v>
      </c>
      <c r="BK157" s="8">
        <f t="shared" si="176"/>
        <v>0</v>
      </c>
      <c r="BL157" s="8">
        <f t="shared" si="177"/>
        <v>0</v>
      </c>
      <c r="BM157" s="8">
        <f t="shared" si="178"/>
        <v>0</v>
      </c>
      <c r="BN157" s="8">
        <f t="shared" si="179"/>
        <v>0</v>
      </c>
      <c r="BO157" s="8">
        <f t="shared" si="180"/>
        <v>0</v>
      </c>
      <c r="BP157" s="8">
        <f t="shared" si="181"/>
        <v>0</v>
      </c>
      <c r="BQ157" s="8"/>
      <c r="BR157" s="8" t="e">
        <f t="shared" si="182"/>
        <v>#NUM!</v>
      </c>
      <c r="BS157" s="8" t="e">
        <f t="shared" si="183"/>
        <v>#NUM!</v>
      </c>
      <c r="BT157" s="8" t="e">
        <f t="shared" si="184"/>
        <v>#NUM!</v>
      </c>
      <c r="BU157" s="8" t="e">
        <f t="shared" si="185"/>
        <v>#NUM!</v>
      </c>
      <c r="BV157" s="8" t="e">
        <f t="shared" si="186"/>
        <v>#NUM!</v>
      </c>
      <c r="BW157" s="8"/>
      <c r="BX157" s="1" t="str">
        <f t="shared" si="187"/>
        <v/>
      </c>
      <c r="BY157" s="1" t="str">
        <f t="shared" si="188"/>
        <v/>
      </c>
      <c r="BZ157" s="1" t="str">
        <f t="shared" si="189"/>
        <v/>
      </c>
      <c r="CA157" s="1" t="str">
        <f t="shared" si="190"/>
        <v/>
      </c>
      <c r="CB157" s="1" t="str">
        <f t="shared" si="191"/>
        <v/>
      </c>
      <c r="CC157" s="1" t="str">
        <f t="shared" si="192"/>
        <v/>
      </c>
      <c r="CD157" s="1" t="str">
        <f t="shared" si="193"/>
        <v/>
      </c>
      <c r="CE157" s="1" t="str">
        <f t="shared" si="194"/>
        <v/>
      </c>
      <c r="CF157" s="1" t="str">
        <f t="shared" si="195"/>
        <v/>
      </c>
      <c r="DC157" s="203">
        <v>0</v>
      </c>
      <c r="DD157" s="203">
        <v>0</v>
      </c>
      <c r="DE157" s="203">
        <v>0</v>
      </c>
      <c r="DF157" s="107">
        <f t="shared" si="196"/>
        <v>0</v>
      </c>
      <c r="DG157" s="107">
        <f t="shared" si="197"/>
        <v>28</v>
      </c>
      <c r="DH157" s="107">
        <f t="shared" si="198"/>
        <v>0</v>
      </c>
    </row>
    <row r="158" spans="1:112" ht="18" customHeight="1" x14ac:dyDescent="0.2">
      <c r="A158" s="52" t="s">
        <v>102</v>
      </c>
      <c r="B158" s="52" t="s">
        <v>21</v>
      </c>
      <c r="C158" s="62" t="s">
        <v>22</v>
      </c>
      <c r="D158" s="8"/>
      <c r="E158" s="8"/>
      <c r="F158" s="8" t="str">
        <f>IF(E158&lt;&gt; "",LOOKUP(E158,GPPoints!$A$2:$A$27,GPPoints!$B$2:$B$27),"")</f>
        <v/>
      </c>
      <c r="G158" s="114"/>
      <c r="H158" s="8"/>
      <c r="I158" s="8"/>
      <c r="J158" s="8" t="str">
        <f>IF(I158&lt;&gt; "",LOOKUP(I158,GPPoints!$A$2:$A$27,GPPoints!$B$2:$B$27),"")</f>
        <v/>
      </c>
      <c r="K158" s="114"/>
      <c r="L158" s="8"/>
      <c r="M158" s="8"/>
      <c r="N158" s="8" t="str">
        <f>IF(M158&lt;&gt; "",LOOKUP(M158,GPPoints!$A$2:$A$27,GPPoints!$B$2:$B$27),"")</f>
        <v/>
      </c>
      <c r="O158" s="114"/>
      <c r="P158" s="8"/>
      <c r="Q158" s="8"/>
      <c r="R158" s="8" t="str">
        <f>IF(Q158&lt;&gt; "",LOOKUP(Q158,GPPoints!$A$2:$A$27,GPPoints!$B$2:$B$27),"")</f>
        <v/>
      </c>
      <c r="S158" s="114"/>
      <c r="T158" s="8"/>
      <c r="U158" s="8"/>
      <c r="V158" s="8" t="str">
        <f>IF(U158&lt;&gt; "",LOOKUP(U158,GPPoints!$A$2:$A$27,GPPoints!$B$2:$B$27),"")</f>
        <v/>
      </c>
      <c r="W158" s="114"/>
      <c r="X158" s="8"/>
      <c r="Y158" s="8"/>
      <c r="Z158" s="8" t="str">
        <f>IF(Y158&lt;&gt; "",LOOKUP(Y158,GPPoints!$A$2:$A$27,GPPoints!$B$2:$B$27),"")</f>
        <v/>
      </c>
      <c r="AA158" s="114"/>
      <c r="AB158" s="8"/>
      <c r="AC158" s="8"/>
      <c r="AD158" s="8" t="str">
        <f>IF(AC158&lt;&gt; "",LOOKUP(AC158,GPPoints!$A$2:$A$27,GPPoints!$B$2:$B$27),"")</f>
        <v/>
      </c>
      <c r="AE158" s="114"/>
      <c r="AF158" s="8"/>
      <c r="AG158" s="8"/>
      <c r="AH158" s="8" t="str">
        <f>IF(AG158&lt;&gt; "",LOOKUP(AG158,GPPoints!$A$2:$A$27,GPPoints!$B$2:$B$27),"")</f>
        <v/>
      </c>
      <c r="AI158" s="114"/>
      <c r="AJ158" s="8"/>
      <c r="AK158" s="8"/>
      <c r="AL158" s="8" t="str">
        <f>IF(AK158&lt;&gt; "",LOOKUP(AK158,GPPoints!$A$2:$A$27,GPPoints!$B$2:$B$27),"")</f>
        <v/>
      </c>
      <c r="AM158" s="114"/>
      <c r="AO158" s="5">
        <f>SUM(LEN(G158),LEN(K158),LEN(O158),LEN(S158),LEN(W158),LEN(AA158),LEN(AE158),LEN(AI158),LEN(AM158))</f>
        <v>0</v>
      </c>
      <c r="AP158" s="5">
        <v>0</v>
      </c>
      <c r="AQ158" s="5">
        <v>0</v>
      </c>
      <c r="AR158" s="5">
        <f t="shared" si="159"/>
        <v>0</v>
      </c>
      <c r="AS158" s="5">
        <f>SUM(F158,J158,N158,R158,V158,Z158,AD158,AH158,AL158)</f>
        <v>0</v>
      </c>
      <c r="AT158" s="5">
        <f>SUMIF($BR158:$BV158, "&gt;0",$BR158:$BV158)</f>
        <v>0</v>
      </c>
      <c r="AU158" s="5">
        <f t="shared" si="162"/>
        <v>0</v>
      </c>
      <c r="AV158" s="47">
        <f>IF(AR158&gt;0,AU158/AR158,0)</f>
        <v>0</v>
      </c>
      <c r="AW158" s="47">
        <f>IF($AR158&gt;2,$AU158/$AR158,0)</f>
        <v>0</v>
      </c>
      <c r="AX158" s="47">
        <f>IF($AR158&gt;4,$AU158/$AR158,0)</f>
        <v>0</v>
      </c>
      <c r="AY158" s="8">
        <f>SUMIF($BB158:$BF158, "&gt;0",$BB158:$BF158)</f>
        <v>0</v>
      </c>
      <c r="AZ158" s="67">
        <f>IF(AR158&gt;4,SUM(E158,I158,M158,Q158,U158,Y158,AC158,AG158,AK158)/AR158,0)</f>
        <v>0</v>
      </c>
      <c r="BA158" s="67"/>
      <c r="BB158" s="8">
        <f>LARGE($BH158:$BP158,1)</f>
        <v>0</v>
      </c>
      <c r="BC158" s="8">
        <f>LARGE($BH158:$BP158,2)</f>
        <v>0</v>
      </c>
      <c r="BD158" s="8">
        <f>LARGE($BH158:$BP158,3)</f>
        <v>0</v>
      </c>
      <c r="BE158" s="8">
        <f>LARGE($BH158:$BP158,4)</f>
        <v>0</v>
      </c>
      <c r="BF158" s="8">
        <f>LARGE($BH158:$BP158,5)</f>
        <v>0</v>
      </c>
      <c r="BG158" s="8"/>
      <c r="BH158" s="8">
        <f t="shared" si="173"/>
        <v>0</v>
      </c>
      <c r="BI158" s="8">
        <f t="shared" si="174"/>
        <v>0</v>
      </c>
      <c r="BJ158" s="8">
        <f t="shared" si="175"/>
        <v>0</v>
      </c>
      <c r="BK158" s="8">
        <f t="shared" si="176"/>
        <v>0</v>
      </c>
      <c r="BL158" s="8">
        <f t="shared" si="177"/>
        <v>0</v>
      </c>
      <c r="BM158" s="8">
        <f t="shared" si="178"/>
        <v>0</v>
      </c>
      <c r="BN158" s="8">
        <f t="shared" si="179"/>
        <v>0</v>
      </c>
      <c r="BO158" s="8">
        <f t="shared" si="180"/>
        <v>0</v>
      </c>
      <c r="BP158" s="8">
        <f t="shared" si="181"/>
        <v>0</v>
      </c>
      <c r="BQ158" s="8"/>
      <c r="BR158" s="8" t="e">
        <f>LARGE($BX158:$CF158,1)</f>
        <v>#NUM!</v>
      </c>
      <c r="BS158" s="8" t="e">
        <f>LARGE($BX158:$CF158,2)</f>
        <v>#NUM!</v>
      </c>
      <c r="BT158" s="8" t="e">
        <f>LARGE($BX158:$CF158,3)</f>
        <v>#NUM!</v>
      </c>
      <c r="BU158" s="8" t="e">
        <f>LARGE($BX158:$CF158,4)</f>
        <v>#NUM!</v>
      </c>
      <c r="BV158" s="8" t="e">
        <f>LARGE($BX158:$CF158,5)</f>
        <v>#NUM!</v>
      </c>
      <c r="BW158" s="8"/>
      <c r="BX158" s="1" t="str">
        <f t="shared" si="187"/>
        <v/>
      </c>
      <c r="BY158" s="1" t="str">
        <f t="shared" si="188"/>
        <v/>
      </c>
      <c r="BZ158" s="1" t="str">
        <f t="shared" si="189"/>
        <v/>
      </c>
      <c r="CA158" s="1" t="str">
        <f t="shared" si="190"/>
        <v/>
      </c>
      <c r="CB158" s="1" t="str">
        <f t="shared" si="191"/>
        <v/>
      </c>
      <c r="CC158" s="1" t="str">
        <f t="shared" si="192"/>
        <v/>
      </c>
      <c r="CD158" s="1" t="str">
        <f t="shared" si="193"/>
        <v/>
      </c>
      <c r="CE158" s="1" t="str">
        <f t="shared" si="194"/>
        <v/>
      </c>
      <c r="CF158" s="1" t="str">
        <f t="shared" si="195"/>
        <v/>
      </c>
      <c r="DC158" s="203">
        <v>0</v>
      </c>
      <c r="DD158" s="203">
        <v>0</v>
      </c>
      <c r="DE158" s="203">
        <v>0</v>
      </c>
      <c r="DF158" s="107">
        <f>+AX158-DC158</f>
        <v>0</v>
      </c>
      <c r="DG158" s="107">
        <f>+AY158-DD158</f>
        <v>0</v>
      </c>
      <c r="DH158" s="107">
        <f>+AZ158-DE158</f>
        <v>0</v>
      </c>
    </row>
    <row r="159" spans="1:112" ht="18" customHeight="1" x14ac:dyDescent="0.2">
      <c r="A159" s="52" t="s">
        <v>939</v>
      </c>
      <c r="B159" s="52" t="s">
        <v>932</v>
      </c>
      <c r="C159" s="62" t="s">
        <v>15</v>
      </c>
      <c r="D159" s="8"/>
      <c r="E159" s="8"/>
      <c r="F159" s="8"/>
      <c r="G159" s="114"/>
      <c r="H159" s="8"/>
      <c r="I159" s="8"/>
      <c r="J159" s="8"/>
      <c r="K159" s="114"/>
      <c r="L159" s="8"/>
      <c r="M159" s="8"/>
      <c r="N159" s="8"/>
      <c r="O159" s="114"/>
      <c r="P159" s="8"/>
      <c r="Q159" s="8"/>
      <c r="R159" s="8"/>
      <c r="S159" s="114"/>
      <c r="T159" s="8"/>
      <c r="U159" s="8"/>
      <c r="V159" s="8"/>
      <c r="W159" s="114"/>
      <c r="X159" s="8"/>
      <c r="Y159" s="8"/>
      <c r="Z159" s="8"/>
      <c r="AA159" s="114"/>
      <c r="AB159" s="8"/>
      <c r="AC159" s="8"/>
      <c r="AD159" s="8"/>
      <c r="AE159" s="114"/>
      <c r="AF159" s="8"/>
      <c r="AG159" s="8"/>
      <c r="AH159" s="8"/>
      <c r="AI159" s="114"/>
      <c r="AJ159" s="8"/>
      <c r="AK159" s="8"/>
      <c r="AL159" s="8"/>
      <c r="AM159" s="114"/>
      <c r="AO159" s="5">
        <f t="shared" ref="AO159:AO164" si="199">+G159+K159+O159+S159+W159+AA159+AE159+AI159+AM159</f>
        <v>0</v>
      </c>
      <c r="AP159" s="5"/>
      <c r="AQ159" s="5"/>
      <c r="AR159" s="5"/>
      <c r="AS159" s="5"/>
      <c r="AT159" s="5"/>
      <c r="AU159" s="5"/>
      <c r="AV159" s="47"/>
      <c r="AW159" s="47"/>
      <c r="AX159" s="47"/>
      <c r="AY159" s="8"/>
      <c r="AZ159" s="67"/>
      <c r="BA159" s="67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1"/>
      <c r="BY159" s="1"/>
      <c r="BZ159" s="1"/>
      <c r="CA159" s="1"/>
      <c r="CB159" s="1"/>
      <c r="CC159" s="1"/>
      <c r="CD159" s="1"/>
      <c r="CE159" s="1"/>
      <c r="CF159" s="1"/>
      <c r="DC159" s="203"/>
      <c r="DD159" s="203"/>
      <c r="DE159" s="203"/>
      <c r="DF159" s="107"/>
      <c r="DG159" s="107"/>
      <c r="DH159" s="107"/>
    </row>
    <row r="160" spans="1:112" ht="18" customHeight="1" x14ac:dyDescent="0.2">
      <c r="A160" s="93" t="s">
        <v>929</v>
      </c>
      <c r="B160" s="93" t="s">
        <v>946</v>
      </c>
      <c r="C160" s="62" t="s">
        <v>933</v>
      </c>
      <c r="D160" s="8"/>
      <c r="E160" s="8"/>
      <c r="F160" s="8"/>
      <c r="G160" s="114"/>
      <c r="H160" s="8"/>
      <c r="I160" s="8"/>
      <c r="J160" s="8"/>
      <c r="K160" s="114"/>
      <c r="L160" s="8"/>
      <c r="M160" s="8"/>
      <c r="N160" s="8"/>
      <c r="O160" s="114"/>
      <c r="P160" s="8"/>
      <c r="Q160" s="8"/>
      <c r="R160" s="8"/>
      <c r="S160" s="114"/>
      <c r="T160" s="8"/>
      <c r="U160" s="8"/>
      <c r="V160" s="8"/>
      <c r="W160" s="114"/>
      <c r="X160" s="8"/>
      <c r="Y160" s="8"/>
      <c r="Z160" s="8"/>
      <c r="AA160" s="114"/>
      <c r="AB160" s="8"/>
      <c r="AC160" s="8"/>
      <c r="AD160" s="8"/>
      <c r="AE160" s="114"/>
      <c r="AF160" s="8"/>
      <c r="AG160" s="8"/>
      <c r="AH160" s="8"/>
      <c r="AI160" s="114"/>
      <c r="AJ160" s="8"/>
      <c r="AK160" s="8"/>
      <c r="AL160" s="8"/>
      <c r="AM160" s="114"/>
      <c r="AO160" s="5">
        <f t="shared" si="199"/>
        <v>0</v>
      </c>
      <c r="AP160" s="5"/>
      <c r="AQ160" s="5"/>
      <c r="AR160" s="5"/>
      <c r="AS160" s="5"/>
      <c r="AT160" s="5"/>
      <c r="AU160" s="5"/>
      <c r="AV160" s="47"/>
      <c r="AW160" s="47"/>
      <c r="AX160" s="47"/>
      <c r="AY160" s="8"/>
      <c r="AZ160" s="67"/>
      <c r="BA160" s="67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1"/>
      <c r="BY160" s="1"/>
      <c r="BZ160" s="1"/>
      <c r="CA160" s="1"/>
      <c r="CB160" s="1"/>
      <c r="CC160" s="1"/>
      <c r="CD160" s="1"/>
      <c r="CE160" s="1"/>
      <c r="CF160" s="1"/>
      <c r="DC160" s="203"/>
      <c r="DD160" s="203"/>
      <c r="DE160" s="203"/>
      <c r="DF160" s="107"/>
      <c r="DG160" s="107"/>
      <c r="DH160" s="107"/>
    </row>
    <row r="161" spans="1:112" ht="18" customHeight="1" x14ac:dyDescent="0.2">
      <c r="A161" s="52" t="s">
        <v>940</v>
      </c>
      <c r="B161" s="52" t="s">
        <v>934</v>
      </c>
      <c r="C161" s="62" t="s">
        <v>20</v>
      </c>
      <c r="D161" s="8"/>
      <c r="E161" s="8"/>
      <c r="F161" s="8"/>
      <c r="G161" s="114"/>
      <c r="H161" s="8"/>
      <c r="I161" s="8"/>
      <c r="J161" s="8"/>
      <c r="K161" s="114"/>
      <c r="L161" s="8"/>
      <c r="M161" s="8"/>
      <c r="N161" s="8"/>
      <c r="O161" s="114"/>
      <c r="P161" s="8"/>
      <c r="Q161" s="8"/>
      <c r="R161" s="8"/>
      <c r="S161" s="114"/>
      <c r="T161" s="8"/>
      <c r="U161" s="8"/>
      <c r="V161" s="8"/>
      <c r="W161" s="114"/>
      <c r="X161" s="8"/>
      <c r="Y161" s="8"/>
      <c r="Z161" s="8"/>
      <c r="AA161" s="114"/>
      <c r="AB161" s="8"/>
      <c r="AC161" s="8"/>
      <c r="AD161" s="8"/>
      <c r="AE161" s="114"/>
      <c r="AF161" s="8"/>
      <c r="AG161" s="8"/>
      <c r="AH161" s="8"/>
      <c r="AI161" s="114"/>
      <c r="AJ161" s="8"/>
      <c r="AK161" s="8"/>
      <c r="AL161" s="8"/>
      <c r="AM161" s="114"/>
      <c r="AO161" s="5">
        <f t="shared" si="199"/>
        <v>0</v>
      </c>
      <c r="AP161" s="5"/>
      <c r="AQ161" s="5"/>
      <c r="AR161" s="5"/>
      <c r="AS161" s="5"/>
      <c r="AT161" s="5"/>
      <c r="AU161" s="5"/>
      <c r="AV161" s="47"/>
      <c r="AW161" s="47"/>
      <c r="AX161" s="47"/>
      <c r="AY161" s="8"/>
      <c r="AZ161" s="67"/>
      <c r="BA161" s="67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1"/>
      <c r="BY161" s="1"/>
      <c r="BZ161" s="1"/>
      <c r="CA161" s="1"/>
      <c r="CB161" s="1"/>
      <c r="CC161" s="1"/>
      <c r="CD161" s="1"/>
      <c r="CE161" s="1"/>
      <c r="CF161" s="1"/>
      <c r="DC161" s="203"/>
      <c r="DD161" s="203"/>
      <c r="DE161" s="203"/>
      <c r="DF161" s="107"/>
      <c r="DG161" s="107"/>
      <c r="DH161" s="107"/>
    </row>
    <row r="162" spans="1:112" ht="18" customHeight="1" x14ac:dyDescent="0.2">
      <c r="A162" s="52" t="s">
        <v>941</v>
      </c>
      <c r="B162" s="52" t="s">
        <v>935</v>
      </c>
      <c r="C162" s="62" t="s">
        <v>936</v>
      </c>
      <c r="D162" s="8"/>
      <c r="E162" s="8"/>
      <c r="F162" s="8"/>
      <c r="G162" s="114"/>
      <c r="H162" s="8"/>
      <c r="I162" s="8"/>
      <c r="J162" s="8"/>
      <c r="K162" s="114"/>
      <c r="L162" s="8"/>
      <c r="M162" s="8"/>
      <c r="N162" s="8"/>
      <c r="O162" s="114"/>
      <c r="P162" s="8"/>
      <c r="Q162" s="8"/>
      <c r="R162" s="8"/>
      <c r="S162" s="114"/>
      <c r="T162" s="8"/>
      <c r="U162" s="8"/>
      <c r="V162" s="8"/>
      <c r="W162" s="114"/>
      <c r="X162" s="8"/>
      <c r="Y162" s="8"/>
      <c r="Z162" s="8"/>
      <c r="AA162" s="114"/>
      <c r="AB162" s="8"/>
      <c r="AC162" s="8"/>
      <c r="AD162" s="8"/>
      <c r="AE162" s="114"/>
      <c r="AF162" s="8"/>
      <c r="AG162" s="8"/>
      <c r="AH162" s="8"/>
      <c r="AI162" s="114"/>
      <c r="AJ162" s="8"/>
      <c r="AK162" s="8"/>
      <c r="AL162" s="8"/>
      <c r="AM162" s="114"/>
      <c r="AO162" s="5">
        <f t="shared" si="199"/>
        <v>0</v>
      </c>
      <c r="AP162" s="5"/>
      <c r="AQ162" s="5"/>
      <c r="AR162" s="5"/>
      <c r="AS162" s="5"/>
      <c r="AT162" s="5"/>
      <c r="AU162" s="5"/>
      <c r="AV162" s="47"/>
      <c r="AW162" s="47"/>
      <c r="AX162" s="47"/>
      <c r="AY162" s="8"/>
      <c r="AZ162" s="67"/>
      <c r="BA162" s="67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1"/>
      <c r="BY162" s="1"/>
      <c r="BZ162" s="1"/>
      <c r="CA162" s="1"/>
      <c r="CB162" s="1"/>
      <c r="CC162" s="1"/>
      <c r="CD162" s="1"/>
      <c r="CE162" s="1"/>
      <c r="CF162" s="1"/>
      <c r="DC162" s="203"/>
      <c r="DD162" s="203"/>
      <c r="DE162" s="203"/>
      <c r="DF162" s="107"/>
      <c r="DG162" s="107"/>
      <c r="DH162" s="107"/>
    </row>
    <row r="163" spans="1:112" ht="18" customHeight="1" x14ac:dyDescent="0.2">
      <c r="A163" s="52" t="s">
        <v>942</v>
      </c>
      <c r="B163" s="52" t="s">
        <v>937</v>
      </c>
      <c r="C163" s="62" t="s">
        <v>938</v>
      </c>
      <c r="D163" s="8"/>
      <c r="E163" s="8"/>
      <c r="F163" s="8"/>
      <c r="G163" s="114"/>
      <c r="H163" s="8"/>
      <c r="I163" s="8"/>
      <c r="J163" s="8"/>
      <c r="K163" s="114"/>
      <c r="L163" s="8"/>
      <c r="M163" s="8"/>
      <c r="N163" s="8"/>
      <c r="O163" s="114"/>
      <c r="P163" s="8"/>
      <c r="Q163" s="8"/>
      <c r="R163" s="8"/>
      <c r="S163" s="114"/>
      <c r="T163" s="8"/>
      <c r="U163" s="8"/>
      <c r="V163" s="8"/>
      <c r="W163" s="114"/>
      <c r="X163" s="8"/>
      <c r="Y163" s="8"/>
      <c r="Z163" s="8"/>
      <c r="AA163" s="114"/>
      <c r="AB163" s="8"/>
      <c r="AC163" s="8"/>
      <c r="AD163" s="8"/>
      <c r="AE163" s="114"/>
      <c r="AF163" s="8"/>
      <c r="AG163" s="8"/>
      <c r="AH163" s="8"/>
      <c r="AI163" s="114"/>
      <c r="AJ163" s="8"/>
      <c r="AK163" s="8"/>
      <c r="AL163" s="8"/>
      <c r="AM163" s="114"/>
      <c r="AO163" s="5">
        <f t="shared" si="199"/>
        <v>0</v>
      </c>
      <c r="AP163" s="5"/>
      <c r="AQ163" s="5"/>
      <c r="AR163" s="5"/>
      <c r="AS163" s="5"/>
      <c r="AT163" s="5"/>
      <c r="AU163" s="5"/>
      <c r="AV163" s="47"/>
      <c r="AW163" s="47"/>
      <c r="AX163" s="47"/>
      <c r="AY163" s="8"/>
      <c r="AZ163" s="67"/>
      <c r="BA163" s="67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1"/>
      <c r="BY163" s="1"/>
      <c r="BZ163" s="1"/>
      <c r="CA163" s="1"/>
      <c r="CB163" s="1"/>
      <c r="CC163" s="1"/>
      <c r="CD163" s="1"/>
      <c r="CE163" s="1"/>
      <c r="CF163" s="1"/>
      <c r="DC163" s="203"/>
      <c r="DD163" s="203"/>
      <c r="DE163" s="203"/>
      <c r="DF163" s="107"/>
      <c r="DG163" s="107"/>
      <c r="DH163" s="107"/>
    </row>
    <row r="164" spans="1:112" ht="18" customHeight="1" x14ac:dyDescent="0.2">
      <c r="A164" s="52" t="s">
        <v>943</v>
      </c>
      <c r="B164" s="52" t="s">
        <v>925</v>
      </c>
      <c r="C164" s="62" t="s">
        <v>744</v>
      </c>
      <c r="D164" s="8"/>
      <c r="E164" s="8"/>
      <c r="F164" s="8"/>
      <c r="G164" s="114"/>
      <c r="H164" s="8"/>
      <c r="I164" s="8"/>
      <c r="J164" s="8"/>
      <c r="K164" s="114"/>
      <c r="L164" s="8"/>
      <c r="M164" s="8"/>
      <c r="N164" s="8"/>
      <c r="O164" s="114"/>
      <c r="P164" s="8"/>
      <c r="Q164" s="8"/>
      <c r="R164" s="8"/>
      <c r="S164" s="114"/>
      <c r="T164" s="8"/>
      <c r="U164" s="8"/>
      <c r="V164" s="8"/>
      <c r="W164" s="114"/>
      <c r="X164" s="8"/>
      <c r="Y164" s="8"/>
      <c r="Z164" s="8"/>
      <c r="AA164" s="114"/>
      <c r="AB164" s="8"/>
      <c r="AC164" s="8"/>
      <c r="AD164" s="8"/>
      <c r="AE164" s="114"/>
      <c r="AF164" s="8"/>
      <c r="AG164" s="8"/>
      <c r="AH164" s="8"/>
      <c r="AI164" s="114"/>
      <c r="AJ164" s="8"/>
      <c r="AK164" s="8"/>
      <c r="AL164" s="8"/>
      <c r="AM164" s="114"/>
      <c r="AO164" s="5">
        <f t="shared" si="199"/>
        <v>0</v>
      </c>
      <c r="AP164" s="5"/>
      <c r="AQ164" s="5"/>
      <c r="AR164" s="5"/>
      <c r="AS164" s="5"/>
      <c r="AT164" s="5"/>
      <c r="AU164" s="5"/>
      <c r="AV164" s="47"/>
      <c r="AW164" s="47"/>
      <c r="AX164" s="47"/>
      <c r="AY164" s="8"/>
      <c r="AZ164" s="67"/>
      <c r="BA164" s="67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1"/>
      <c r="BY164" s="1"/>
      <c r="BZ164" s="1"/>
      <c r="CA164" s="1"/>
      <c r="CB164" s="1"/>
      <c r="CC164" s="1"/>
      <c r="CD164" s="1"/>
      <c r="CE164" s="1"/>
      <c r="CF164" s="1"/>
      <c r="DC164" s="203"/>
      <c r="DD164" s="203"/>
      <c r="DE164" s="203"/>
      <c r="DF164" s="107"/>
      <c r="DG164" s="107"/>
      <c r="DH164" s="107"/>
    </row>
    <row r="165" spans="1:112" ht="18" customHeight="1" x14ac:dyDescent="0.2">
      <c r="A165" s="52" t="s">
        <v>613</v>
      </c>
      <c r="B165" s="85" t="s">
        <v>511</v>
      </c>
      <c r="C165" s="86" t="s">
        <v>430</v>
      </c>
      <c r="D165" s="8"/>
      <c r="E165" s="8"/>
      <c r="F165" s="8" t="str">
        <f>IF(E165&lt;&gt; "",LOOKUP(E165,GPPoints!$A$2:$A$27,GPPoints!$B$2:$B$27),"")</f>
        <v/>
      </c>
      <c r="G165" s="114"/>
      <c r="H165" s="8"/>
      <c r="I165" s="8"/>
      <c r="J165" s="8" t="str">
        <f>IF(I165&lt;&gt; "",LOOKUP(I165,GPPoints!$A$2:$A$27,GPPoints!$B$2:$B$27),"")</f>
        <v/>
      </c>
      <c r="K165" s="114"/>
      <c r="L165" s="8"/>
      <c r="M165" s="8"/>
      <c r="N165" s="8" t="str">
        <f>IF(M165&lt;&gt; "",LOOKUP(M165,GPPoints!$A$2:$A$27,GPPoints!$B$2:$B$27),"")</f>
        <v/>
      </c>
      <c r="O165" s="114"/>
      <c r="P165" s="8"/>
      <c r="Q165" s="8"/>
      <c r="R165" s="8" t="str">
        <f>IF(Q165&lt;&gt; "",LOOKUP(Q165,GPPoints!$A$2:$A$27,GPPoints!$B$2:$B$27),"")</f>
        <v/>
      </c>
      <c r="S165" s="114"/>
      <c r="T165" s="8"/>
      <c r="U165" s="8"/>
      <c r="V165" s="8" t="str">
        <f>IF(U165&lt;&gt; "",LOOKUP(U165,GPPoints!$A$2:$A$27,GPPoints!$B$2:$B$27),"")</f>
        <v/>
      </c>
      <c r="W165" s="114"/>
      <c r="X165" s="8"/>
      <c r="Y165" s="8"/>
      <c r="Z165" s="8" t="str">
        <f>IF(Y165&lt;&gt; "",LOOKUP(Y165,GPPoints!$A$2:$A$27,GPPoints!$B$2:$B$27),"")</f>
        <v/>
      </c>
      <c r="AA165" s="114"/>
      <c r="AB165" s="8"/>
      <c r="AC165" s="8"/>
      <c r="AD165" s="8" t="str">
        <f>IF(AC165&lt;&gt; "",LOOKUP(AC165,GPPoints!$A$2:$A$27,GPPoints!$B$2:$B$27),"")</f>
        <v/>
      </c>
      <c r="AE165" s="114"/>
      <c r="AF165" s="8"/>
      <c r="AG165" s="8"/>
      <c r="AH165" s="8" t="str">
        <f>IF(AG165&lt;&gt; "",LOOKUP(AG165,GPPoints!$A$2:$A$27,GPPoints!$B$2:$B$27),"")</f>
        <v/>
      </c>
      <c r="AI165" s="114"/>
      <c r="AJ165" s="8"/>
      <c r="AK165" s="8"/>
      <c r="AL165" s="8" t="str">
        <f>IF(AK165&lt;&gt; "",LOOKUP(AK165,GPPoints!$A$2:$A$27,GPPoints!$B$2:$B$27),"")</f>
        <v/>
      </c>
      <c r="AM165" s="114"/>
      <c r="AO165" s="5">
        <f>+G165+K165+O165+S165+W165+AA165+AE165+AI165+AM165</f>
        <v>0</v>
      </c>
      <c r="AP165" s="5">
        <v>0</v>
      </c>
      <c r="AQ165" s="5">
        <v>0</v>
      </c>
      <c r="AR165" s="5">
        <f>COUNT(D165,H165,L165,P165,T165,X165,AB165,AF165,AJ165)</f>
        <v>0</v>
      </c>
      <c r="AS165" s="8">
        <f t="shared" ref="AS165:AS177" si="200">SUM(F165,J165,N165,R165,V165,Z165,AD165,AH165,AL165)</f>
        <v>0</v>
      </c>
      <c r="AT165" s="5">
        <f t="shared" ref="AT165:AT177" si="201">SUMIF($BR165:$BV165, "&gt;0",$BR165:$BV165)</f>
        <v>0</v>
      </c>
      <c r="AU165" s="5">
        <f>SUM(D165,H165,L165,P165,T165,X165,AB165,AF165,AJ165)</f>
        <v>0</v>
      </c>
      <c r="AV165" s="47">
        <f t="shared" ref="AV165:AV177" si="202">IF(AR165&gt;0,AU165/AR165,0)</f>
        <v>0</v>
      </c>
      <c r="AW165" s="47">
        <f>IF($AR165&gt;2,$AU165/$AR165,0)</f>
        <v>0</v>
      </c>
      <c r="AX165" s="47">
        <f>IF($AR165&gt;4,$AU165/$AR165,0)</f>
        <v>0</v>
      </c>
      <c r="AY165" s="8">
        <f t="shared" ref="AY165:AY177" si="203">SUMIF($BB165:$BF165, "&gt;0",$BB165:$BF165)</f>
        <v>0</v>
      </c>
      <c r="AZ165" s="67">
        <f t="shared" ref="AZ165:AZ177" si="204">IF(AR165&gt;4,SUM(E165,I165,M165,Q165,U165,Y165,AC165,AG165,AK165)/AR165,0)</f>
        <v>0</v>
      </c>
      <c r="BA165" s="67"/>
      <c r="BB165" s="8">
        <f t="shared" ref="BB165:BB177" si="205">LARGE($BH165:$BP165,1)</f>
        <v>0</v>
      </c>
      <c r="BC165" s="8">
        <f t="shared" ref="BC165:BC177" si="206">LARGE($BH165:$BP165,2)</f>
        <v>0</v>
      </c>
      <c r="BD165" s="8">
        <f t="shared" ref="BD165:BD177" si="207">LARGE($BH165:$BP165,3)</f>
        <v>0</v>
      </c>
      <c r="BE165" s="8">
        <f t="shared" ref="BE165:BE177" si="208">LARGE($BH165:$BP165,4)</f>
        <v>0</v>
      </c>
      <c r="BF165" s="8">
        <f t="shared" ref="BF165:BF177" si="209">LARGE($BH165:$BP165,5)</f>
        <v>0</v>
      </c>
      <c r="BG165" s="8"/>
      <c r="BH165" s="8">
        <f>D165</f>
        <v>0</v>
      </c>
      <c r="BI165" s="8">
        <f>H165</f>
        <v>0</v>
      </c>
      <c r="BJ165" s="8">
        <f>L165</f>
        <v>0</v>
      </c>
      <c r="BK165" s="8">
        <f>P165</f>
        <v>0</v>
      </c>
      <c r="BL165" s="8">
        <f>T165</f>
        <v>0</v>
      </c>
      <c r="BM165" s="8">
        <f>X165</f>
        <v>0</v>
      </c>
      <c r="BN165" s="8">
        <f>AB165</f>
        <v>0</v>
      </c>
      <c r="BO165" s="8">
        <f>AF165</f>
        <v>0</v>
      </c>
      <c r="BP165" s="8">
        <f>AJ165</f>
        <v>0</v>
      </c>
      <c r="BQ165" s="8"/>
      <c r="BR165" s="8" t="e">
        <f t="shared" ref="BR165:BR177" si="210">LARGE($BX165:$CF165,1)</f>
        <v>#NUM!</v>
      </c>
      <c r="BS165" s="8" t="e">
        <f t="shared" ref="BS165:BS177" si="211">LARGE($BX165:$CF165,2)</f>
        <v>#NUM!</v>
      </c>
      <c r="BT165" s="8" t="e">
        <f t="shared" ref="BT165:BT177" si="212">LARGE($BX165:$CF165,3)</f>
        <v>#NUM!</v>
      </c>
      <c r="BU165" s="8" t="e">
        <f t="shared" ref="BU165:BU177" si="213">LARGE($BX165:$CF165,4)</f>
        <v>#NUM!</v>
      </c>
      <c r="BV165" s="8" t="e">
        <f t="shared" ref="BV165:BV177" si="214">LARGE($BX165:$CF165,5)</f>
        <v>#NUM!</v>
      </c>
      <c r="BW165" s="8"/>
      <c r="BX165" s="1" t="str">
        <f>F165</f>
        <v/>
      </c>
      <c r="BY165" s="1" t="str">
        <f>J165</f>
        <v/>
      </c>
      <c r="BZ165" s="1" t="str">
        <f>N165</f>
        <v/>
      </c>
      <c r="CA165" s="1" t="str">
        <f>R165</f>
        <v/>
      </c>
      <c r="CB165" s="1" t="str">
        <f>V165</f>
        <v/>
      </c>
      <c r="CC165" s="1" t="str">
        <f>Z165</f>
        <v/>
      </c>
      <c r="CD165" s="1" t="str">
        <f>AD165</f>
        <v/>
      </c>
      <c r="CE165" s="1" t="str">
        <f>AH165</f>
        <v/>
      </c>
      <c r="CF165" s="1" t="str">
        <f>AL165</f>
        <v/>
      </c>
      <c r="DC165" s="203">
        <v>0</v>
      </c>
      <c r="DD165" s="203">
        <v>22</v>
      </c>
      <c r="DE165" s="203">
        <v>0</v>
      </c>
      <c r="DF165" s="107">
        <f t="shared" ref="DF165:DH169" si="215">+AX165-DC165</f>
        <v>0</v>
      </c>
      <c r="DG165" s="107">
        <f t="shared" si="215"/>
        <v>-22</v>
      </c>
      <c r="DH165" s="107">
        <f t="shared" si="215"/>
        <v>0</v>
      </c>
    </row>
    <row r="166" spans="1:112" ht="18" customHeight="1" x14ac:dyDescent="0.2">
      <c r="A166" s="52" t="s">
        <v>893</v>
      </c>
      <c r="B166" s="93" t="s">
        <v>889</v>
      </c>
      <c r="C166" s="94" t="s">
        <v>890</v>
      </c>
      <c r="D166" s="8"/>
      <c r="E166" s="8"/>
      <c r="F166" s="8" t="str">
        <f>IF(E166&lt;&gt; "",LOOKUP(E166,GPPoints!$A$2:$A$27,GPPoints!$B$2:$B$27),"")</f>
        <v/>
      </c>
      <c r="G166" s="114"/>
      <c r="H166" s="8"/>
      <c r="I166" s="8"/>
      <c r="J166" s="8" t="str">
        <f>IF(I166&lt;&gt; "",LOOKUP(I166,GPPoints!$A$2:$A$27,GPPoints!$B$2:$B$27),"")</f>
        <v/>
      </c>
      <c r="K166" s="114"/>
      <c r="L166" s="8"/>
      <c r="M166" s="8"/>
      <c r="N166" s="8" t="str">
        <f>IF(M166&lt;&gt; "",LOOKUP(M166,GPPoints!$A$2:$A$27,GPPoints!$B$2:$B$27),"")</f>
        <v/>
      </c>
      <c r="O166" s="114"/>
      <c r="P166" s="8"/>
      <c r="Q166" s="8"/>
      <c r="R166" s="8" t="str">
        <f>IF(Q166&lt;&gt; "",LOOKUP(Q166,GPPoints!$A$2:$A$27,GPPoints!$B$2:$B$27),"")</f>
        <v/>
      </c>
      <c r="S166" s="114"/>
      <c r="T166" s="8"/>
      <c r="U166" s="8"/>
      <c r="V166" s="8" t="str">
        <f>IF(U166&lt;&gt; "",LOOKUP(U166,GPPoints!$A$2:$A$27,GPPoints!$B$2:$B$27),"")</f>
        <v/>
      </c>
      <c r="W166" s="114"/>
      <c r="X166" s="8"/>
      <c r="Y166" s="8"/>
      <c r="Z166" s="8" t="str">
        <f>IF(Y166&lt;&gt; "",LOOKUP(Y166,GPPoints!$A$2:$A$27,GPPoints!$B$2:$B$27),"")</f>
        <v/>
      </c>
      <c r="AA166" s="114"/>
      <c r="AB166" s="8"/>
      <c r="AC166" s="8"/>
      <c r="AD166" s="8" t="str">
        <f>IF(AC166&lt;&gt; "",LOOKUP(AC166,GPPoints!$A$2:$A$27,GPPoints!$B$2:$B$27),"")</f>
        <v/>
      </c>
      <c r="AE166" s="114"/>
      <c r="AF166" s="8"/>
      <c r="AG166" s="8"/>
      <c r="AH166" s="8" t="str">
        <f>IF(AG166&lt;&gt; "",LOOKUP(AG166,GPPoints!$A$2:$A$27,GPPoints!$B$2:$B$27),"")</f>
        <v/>
      </c>
      <c r="AI166" s="114"/>
      <c r="AJ166" s="8"/>
      <c r="AK166" s="8"/>
      <c r="AL166" s="8" t="str">
        <f>IF(AK166&lt;&gt; "",LOOKUP(AK166,GPPoints!$A$2:$A$27,GPPoints!$B$2:$B$27),"")</f>
        <v/>
      </c>
      <c r="AM166" s="114"/>
      <c r="AO166" s="5">
        <f t="shared" ref="AO166:AO177" si="216">+G166+K166+O166+S166+W166+AA166+AE166+AI166+AM166</f>
        <v>0</v>
      </c>
      <c r="AP166" s="5">
        <v>0</v>
      </c>
      <c r="AQ166" s="5">
        <v>0</v>
      </c>
      <c r="AR166" s="5">
        <f t="shared" ref="AR166:AR177" si="217">COUNT(D166,H166,L166,P166,T166,X166,AB166,AF166,AJ166)</f>
        <v>0</v>
      </c>
      <c r="AS166" s="5">
        <f t="shared" si="200"/>
        <v>0</v>
      </c>
      <c r="AT166" s="5">
        <f t="shared" si="201"/>
        <v>0</v>
      </c>
      <c r="AU166" s="5">
        <f t="shared" ref="AU166:AU177" si="218">SUM(D166,H166,L166,P166,T166,X166,AB166,AF166,AJ166)</f>
        <v>0</v>
      </c>
      <c r="AV166" s="47">
        <f t="shared" si="202"/>
        <v>0</v>
      </c>
      <c r="AW166" s="47">
        <f>IF($AR166&gt;2,$AU166/$AR166,0)</f>
        <v>0</v>
      </c>
      <c r="AX166" s="47">
        <f>IF($AR166&gt;4,$AU166/$AR166,0)</f>
        <v>0</v>
      </c>
      <c r="AY166" s="8">
        <f t="shared" si="203"/>
        <v>0</v>
      </c>
      <c r="AZ166" s="67">
        <f t="shared" si="204"/>
        <v>0</v>
      </c>
      <c r="BA166" s="67"/>
      <c r="BB166" s="8">
        <f t="shared" si="205"/>
        <v>0</v>
      </c>
      <c r="BC166" s="8">
        <f t="shared" si="206"/>
        <v>0</v>
      </c>
      <c r="BD166" s="8">
        <f t="shared" si="207"/>
        <v>0</v>
      </c>
      <c r="BE166" s="8">
        <f t="shared" si="208"/>
        <v>0</v>
      </c>
      <c r="BF166" s="8">
        <f t="shared" si="209"/>
        <v>0</v>
      </c>
      <c r="BG166" s="8"/>
      <c r="BH166" s="8">
        <f t="shared" ref="BH166:BH177" si="219">D166</f>
        <v>0</v>
      </c>
      <c r="BI166" s="8">
        <f t="shared" ref="BI166:BI177" si="220">H166</f>
        <v>0</v>
      </c>
      <c r="BJ166" s="8">
        <f t="shared" ref="BJ166:BJ177" si="221">L166</f>
        <v>0</v>
      </c>
      <c r="BK166" s="8">
        <f t="shared" ref="BK166:BK177" si="222">P166</f>
        <v>0</v>
      </c>
      <c r="BL166" s="8">
        <f t="shared" ref="BL166:BL177" si="223">T166</f>
        <v>0</v>
      </c>
      <c r="BM166" s="8">
        <f t="shared" ref="BM166:BM177" si="224">X166</f>
        <v>0</v>
      </c>
      <c r="BN166" s="8">
        <f t="shared" ref="BN166:BN177" si="225">AB166</f>
        <v>0</v>
      </c>
      <c r="BO166" s="8">
        <f t="shared" ref="BO166:BO177" si="226">AF166</f>
        <v>0</v>
      </c>
      <c r="BP166" s="8">
        <f t="shared" ref="BP166:BP177" si="227">AJ166</f>
        <v>0</v>
      </c>
      <c r="BQ166" s="8"/>
      <c r="BR166" s="8" t="e">
        <f t="shared" si="210"/>
        <v>#NUM!</v>
      </c>
      <c r="BS166" s="8" t="e">
        <f t="shared" si="211"/>
        <v>#NUM!</v>
      </c>
      <c r="BT166" s="8" t="e">
        <f t="shared" si="212"/>
        <v>#NUM!</v>
      </c>
      <c r="BU166" s="8" t="e">
        <f t="shared" si="213"/>
        <v>#NUM!</v>
      </c>
      <c r="BV166" s="8" t="e">
        <f t="shared" si="214"/>
        <v>#NUM!</v>
      </c>
      <c r="BW166" s="8"/>
      <c r="BX166" s="1" t="str">
        <f t="shared" ref="BX166:BX177" si="228">F166</f>
        <v/>
      </c>
      <c r="BY166" s="1" t="str">
        <f t="shared" ref="BY166:BY177" si="229">J166</f>
        <v/>
      </c>
      <c r="BZ166" s="1" t="str">
        <f t="shared" ref="BZ166:BZ177" si="230">N166</f>
        <v/>
      </c>
      <c r="CA166" s="1" t="str">
        <f t="shared" ref="CA166:CA173" si="231">R166</f>
        <v/>
      </c>
      <c r="CB166" s="1" t="str">
        <f>V166</f>
        <v/>
      </c>
      <c r="CC166" s="1" t="str">
        <f t="shared" ref="CC166:CC177" si="232">Z166</f>
        <v/>
      </c>
      <c r="CD166" s="1" t="str">
        <f t="shared" ref="CD166:CD177" si="233">AD166</f>
        <v/>
      </c>
      <c r="CE166" s="1" t="str">
        <f t="shared" ref="CE166:CE177" si="234">AH166</f>
        <v/>
      </c>
      <c r="CF166" s="1" t="str">
        <f t="shared" ref="CF166:CF177" si="235">AL166</f>
        <v/>
      </c>
      <c r="DC166" s="203">
        <v>0</v>
      </c>
      <c r="DD166" s="203">
        <v>0</v>
      </c>
      <c r="DE166" s="203">
        <v>0</v>
      </c>
      <c r="DF166" s="107">
        <f t="shared" si="215"/>
        <v>0</v>
      </c>
      <c r="DG166" s="107">
        <f t="shared" si="215"/>
        <v>0</v>
      </c>
      <c r="DH166" s="107">
        <f t="shared" si="215"/>
        <v>0</v>
      </c>
    </row>
    <row r="167" spans="1:112" ht="18" customHeight="1" x14ac:dyDescent="0.2">
      <c r="A167" s="52" t="s">
        <v>904</v>
      </c>
      <c r="B167" s="93" t="s">
        <v>902</v>
      </c>
      <c r="C167" s="94" t="s">
        <v>147</v>
      </c>
      <c r="D167" s="8"/>
      <c r="E167" s="8"/>
      <c r="F167" s="8" t="str">
        <f>IF(E167&lt;&gt; "",LOOKUP(E167,GPPoints!$A$2:$A$27,GPPoints!$B$2:$B$27),"")</f>
        <v/>
      </c>
      <c r="G167" s="114"/>
      <c r="H167" s="8"/>
      <c r="I167" s="8"/>
      <c r="J167" s="8" t="str">
        <f>IF(I167&lt;&gt; "",LOOKUP(I167,GPPoints!$A$2:$A$27,GPPoints!$B$2:$B$27),"")</f>
        <v/>
      </c>
      <c r="K167" s="114"/>
      <c r="L167" s="8"/>
      <c r="M167" s="8"/>
      <c r="N167" s="8" t="str">
        <f>IF(M167&lt;&gt; "",LOOKUP(M167,GPPoints!$A$2:$A$27,GPPoints!$B$2:$B$27),"")</f>
        <v/>
      </c>
      <c r="O167" s="114"/>
      <c r="P167" s="8"/>
      <c r="Q167" s="8"/>
      <c r="R167" s="8" t="str">
        <f>IF(Q167&lt;&gt; "",LOOKUP(Q167,GPPoints!$A$2:$A$27,GPPoints!$B$2:$B$27),"")</f>
        <v/>
      </c>
      <c r="S167" s="114"/>
      <c r="T167" s="8"/>
      <c r="U167" s="8"/>
      <c r="V167" s="8" t="str">
        <f>IF(U167&lt;&gt; "",LOOKUP(U167,GPPoints!$A$2:$A$27,GPPoints!$B$2:$B$27),"")</f>
        <v/>
      </c>
      <c r="W167" s="114"/>
      <c r="X167" s="8"/>
      <c r="Y167" s="8"/>
      <c r="Z167" s="8" t="str">
        <f>IF(Y167&lt;&gt; "",LOOKUP(Y167,GPPoints!$A$2:$A$27,GPPoints!$B$2:$B$27),"")</f>
        <v/>
      </c>
      <c r="AA167" s="114"/>
      <c r="AB167" s="8"/>
      <c r="AC167" s="8"/>
      <c r="AD167" s="8" t="str">
        <f>IF(AC167&lt;&gt; "",LOOKUP(AC167,GPPoints!$A$2:$A$27,GPPoints!$B$2:$B$27),"")</f>
        <v/>
      </c>
      <c r="AE167" s="114"/>
      <c r="AF167" s="8"/>
      <c r="AG167" s="8"/>
      <c r="AH167" s="8" t="str">
        <f>IF(AG167&lt;&gt; "",LOOKUP(AG167,GPPoints!$A$2:$A$27,GPPoints!$B$2:$B$27),"")</f>
        <v/>
      </c>
      <c r="AI167" s="114"/>
      <c r="AJ167" s="8"/>
      <c r="AK167" s="8"/>
      <c r="AL167" s="8" t="str">
        <f>IF(AK167&lt;&gt; "",LOOKUP(AK167,GPPoints!$A$2:$A$27,GPPoints!$B$2:$B$27),"")</f>
        <v/>
      </c>
      <c r="AM167" s="114"/>
      <c r="AO167" s="5">
        <f t="shared" si="216"/>
        <v>0</v>
      </c>
      <c r="AP167" s="5">
        <v>0</v>
      </c>
      <c r="AQ167" s="5">
        <v>0</v>
      </c>
      <c r="AR167" s="5">
        <f t="shared" si="217"/>
        <v>0</v>
      </c>
      <c r="AS167" s="5">
        <f t="shared" si="200"/>
        <v>0</v>
      </c>
      <c r="AT167" s="5">
        <f t="shared" si="201"/>
        <v>0</v>
      </c>
      <c r="AU167" s="5">
        <f t="shared" si="218"/>
        <v>0</v>
      </c>
      <c r="AV167" s="47">
        <f t="shared" si="202"/>
        <v>0</v>
      </c>
      <c r="AW167" s="47">
        <f t="shared" ref="AW167:AW177" si="236">IF($AR167&gt;2,$AU167/$AR167,0)</f>
        <v>0</v>
      </c>
      <c r="AX167" s="47">
        <f t="shared" ref="AX167:AX176" si="237">IF($AR167&gt;4,$AU167/$AR167,0)</f>
        <v>0</v>
      </c>
      <c r="AY167" s="8">
        <f t="shared" si="203"/>
        <v>0</v>
      </c>
      <c r="AZ167" s="67">
        <f t="shared" si="204"/>
        <v>0</v>
      </c>
      <c r="BA167" s="67"/>
      <c r="BB167" s="8">
        <f t="shared" si="205"/>
        <v>0</v>
      </c>
      <c r="BC167" s="8">
        <f t="shared" si="206"/>
        <v>0</v>
      </c>
      <c r="BD167" s="8">
        <f t="shared" si="207"/>
        <v>0</v>
      </c>
      <c r="BE167" s="8">
        <f t="shared" si="208"/>
        <v>0</v>
      </c>
      <c r="BF167" s="8">
        <f t="shared" si="209"/>
        <v>0</v>
      </c>
      <c r="BG167" s="8"/>
      <c r="BH167" s="8">
        <f t="shared" si="219"/>
        <v>0</v>
      </c>
      <c r="BI167" s="8">
        <f t="shared" si="220"/>
        <v>0</v>
      </c>
      <c r="BJ167" s="8">
        <f t="shared" si="221"/>
        <v>0</v>
      </c>
      <c r="BK167" s="8">
        <f t="shared" si="222"/>
        <v>0</v>
      </c>
      <c r="BL167" s="8">
        <f t="shared" si="223"/>
        <v>0</v>
      </c>
      <c r="BM167" s="8">
        <f t="shared" si="224"/>
        <v>0</v>
      </c>
      <c r="BN167" s="8">
        <f t="shared" si="225"/>
        <v>0</v>
      </c>
      <c r="BO167" s="8">
        <f t="shared" si="226"/>
        <v>0</v>
      </c>
      <c r="BP167" s="8">
        <f t="shared" si="227"/>
        <v>0</v>
      </c>
      <c r="BQ167" s="8"/>
      <c r="BR167" s="8" t="e">
        <f t="shared" si="210"/>
        <v>#NUM!</v>
      </c>
      <c r="BS167" s="8" t="e">
        <f t="shared" si="211"/>
        <v>#NUM!</v>
      </c>
      <c r="BT167" s="8" t="e">
        <f t="shared" si="212"/>
        <v>#NUM!</v>
      </c>
      <c r="BU167" s="8" t="e">
        <f t="shared" si="213"/>
        <v>#NUM!</v>
      </c>
      <c r="BV167" s="8" t="e">
        <f t="shared" si="214"/>
        <v>#NUM!</v>
      </c>
      <c r="BW167" s="8"/>
      <c r="BX167" s="1" t="str">
        <f t="shared" si="228"/>
        <v/>
      </c>
      <c r="BY167" s="1" t="str">
        <f t="shared" si="229"/>
        <v/>
      </c>
      <c r="BZ167" s="1" t="str">
        <f t="shared" si="230"/>
        <v/>
      </c>
      <c r="CA167" s="1" t="str">
        <f t="shared" si="231"/>
        <v/>
      </c>
      <c r="CB167" s="1" t="str">
        <f t="shared" ref="CB167:CB177" si="238">V167</f>
        <v/>
      </c>
      <c r="CC167" s="1" t="str">
        <f t="shared" si="232"/>
        <v/>
      </c>
      <c r="CD167" s="1" t="str">
        <f t="shared" si="233"/>
        <v/>
      </c>
      <c r="CE167" s="1" t="str">
        <f t="shared" si="234"/>
        <v/>
      </c>
      <c r="CF167" s="1" t="str">
        <f t="shared" si="235"/>
        <v/>
      </c>
      <c r="DC167" s="203">
        <v>0</v>
      </c>
      <c r="DD167" s="203">
        <v>34</v>
      </c>
      <c r="DE167" s="203">
        <v>0</v>
      </c>
      <c r="DF167" s="107">
        <f t="shared" si="215"/>
        <v>0</v>
      </c>
      <c r="DG167" s="107">
        <f t="shared" si="215"/>
        <v>-34</v>
      </c>
      <c r="DH167" s="107">
        <f t="shared" si="215"/>
        <v>0</v>
      </c>
    </row>
    <row r="168" spans="1:112" ht="18" customHeight="1" x14ac:dyDescent="0.2">
      <c r="A168" s="52" t="s">
        <v>897</v>
      </c>
      <c r="B168" s="93" t="s">
        <v>653</v>
      </c>
      <c r="C168" s="94" t="s">
        <v>410</v>
      </c>
      <c r="D168" s="8"/>
      <c r="E168" s="8"/>
      <c r="F168" s="8" t="str">
        <f>IF(E168&lt;&gt; "",LOOKUP(E168,GPPoints!$A$2:$A$27,GPPoints!$B$2:$B$27),"")</f>
        <v/>
      </c>
      <c r="G168" s="114"/>
      <c r="H168" s="8"/>
      <c r="I168" s="8"/>
      <c r="J168" s="8" t="str">
        <f>IF(I168&lt;&gt; "",LOOKUP(I168,GPPoints!$A$2:$A$27,GPPoints!$B$2:$B$27),"")</f>
        <v/>
      </c>
      <c r="K168" s="114"/>
      <c r="L168" s="8"/>
      <c r="M168" s="8"/>
      <c r="N168" s="8" t="str">
        <f>IF(M168&lt;&gt; "",LOOKUP(M168,GPPoints!$A$2:$A$27,GPPoints!$B$2:$B$27),"")</f>
        <v/>
      </c>
      <c r="O168" s="114"/>
      <c r="P168" s="8"/>
      <c r="Q168" s="8"/>
      <c r="R168" s="8" t="str">
        <f>IF(Q168&lt;&gt; "",LOOKUP(Q168,GPPoints!$A$2:$A$27,GPPoints!$B$2:$B$27),"")</f>
        <v/>
      </c>
      <c r="S168" s="114"/>
      <c r="T168" s="8"/>
      <c r="U168" s="8"/>
      <c r="V168" s="8" t="str">
        <f>IF(U168&lt;&gt; "",LOOKUP(U168,GPPoints!$A$2:$A$27,GPPoints!$B$2:$B$27),"")</f>
        <v/>
      </c>
      <c r="W168" s="114"/>
      <c r="X168" s="8"/>
      <c r="Y168" s="8"/>
      <c r="Z168" s="8" t="str">
        <f>IF(Y168&lt;&gt; "",LOOKUP(Y168,GPPoints!$A$2:$A$27,GPPoints!$B$2:$B$27),"")</f>
        <v/>
      </c>
      <c r="AA168" s="114"/>
      <c r="AB168" s="8"/>
      <c r="AC168" s="8"/>
      <c r="AD168" s="8" t="str">
        <f>IF(AC168&lt;&gt; "",LOOKUP(AC168,GPPoints!$A$2:$A$27,GPPoints!$B$2:$B$27),"")</f>
        <v/>
      </c>
      <c r="AE168" s="114"/>
      <c r="AF168" s="8"/>
      <c r="AG168" s="8"/>
      <c r="AH168" s="8" t="str">
        <f>IF(AG168&lt;&gt; "",LOOKUP(AG168,GPPoints!$A$2:$A$27,GPPoints!$B$2:$B$27),"")</f>
        <v/>
      </c>
      <c r="AI168" s="114"/>
      <c r="AJ168" s="8"/>
      <c r="AK168" s="8"/>
      <c r="AL168" s="8" t="str">
        <f>IF(AK168&lt;&gt; "",LOOKUP(AK168,GPPoints!$A$2:$A$27,GPPoints!$B$2:$B$27),"")</f>
        <v/>
      </c>
      <c r="AM168" s="114"/>
      <c r="AO168" s="5">
        <f>+G168+K168+O168+S168+W168+AA168+AE168+AI168+AM168</f>
        <v>0</v>
      </c>
      <c r="AP168" s="5">
        <v>0</v>
      </c>
      <c r="AQ168" s="5">
        <v>0</v>
      </c>
      <c r="AR168" s="5">
        <f>COUNT(D168,H168,L168,P168,T168,X168,AB168,AF168,AJ168)</f>
        <v>0</v>
      </c>
      <c r="AS168" s="5">
        <f t="shared" si="200"/>
        <v>0</v>
      </c>
      <c r="AT168" s="5">
        <f t="shared" si="201"/>
        <v>0</v>
      </c>
      <c r="AU168" s="5">
        <f>SUM(D168,H168,L168,P168,T168,X168,AB168,AF168,AJ168)</f>
        <v>0</v>
      </c>
      <c r="AV168" s="47">
        <f t="shared" si="202"/>
        <v>0</v>
      </c>
      <c r="AW168" s="47">
        <f t="shared" si="236"/>
        <v>0</v>
      </c>
      <c r="AX168" s="47">
        <f t="shared" si="237"/>
        <v>0</v>
      </c>
      <c r="AY168" s="8">
        <f t="shared" si="203"/>
        <v>0</v>
      </c>
      <c r="AZ168" s="67">
        <f t="shared" si="204"/>
        <v>0</v>
      </c>
      <c r="BA168" s="67"/>
      <c r="BB168" s="8">
        <f t="shared" si="205"/>
        <v>0</v>
      </c>
      <c r="BC168" s="8">
        <f t="shared" si="206"/>
        <v>0</v>
      </c>
      <c r="BD168" s="8">
        <f t="shared" si="207"/>
        <v>0</v>
      </c>
      <c r="BE168" s="8">
        <f t="shared" si="208"/>
        <v>0</v>
      </c>
      <c r="BF168" s="8">
        <f t="shared" si="209"/>
        <v>0</v>
      </c>
      <c r="BG168" s="8"/>
      <c r="BH168" s="8">
        <f>D168</f>
        <v>0</v>
      </c>
      <c r="BI168" s="8">
        <f>H168</f>
        <v>0</v>
      </c>
      <c r="BJ168" s="8">
        <f>L168</f>
        <v>0</v>
      </c>
      <c r="BK168" s="8">
        <f>P168</f>
        <v>0</v>
      </c>
      <c r="BL168" s="8">
        <f>T168</f>
        <v>0</v>
      </c>
      <c r="BM168" s="8">
        <f>X168</f>
        <v>0</v>
      </c>
      <c r="BN168" s="8">
        <f>AB168</f>
        <v>0</v>
      </c>
      <c r="BO168" s="8">
        <f>AF168</f>
        <v>0</v>
      </c>
      <c r="BP168" s="8">
        <f>AJ168</f>
        <v>0</v>
      </c>
      <c r="BQ168" s="8"/>
      <c r="BR168" s="8" t="e">
        <f t="shared" si="210"/>
        <v>#NUM!</v>
      </c>
      <c r="BS168" s="8" t="e">
        <f t="shared" si="211"/>
        <v>#NUM!</v>
      </c>
      <c r="BT168" s="8" t="e">
        <f t="shared" si="212"/>
        <v>#NUM!</v>
      </c>
      <c r="BU168" s="8" t="e">
        <f t="shared" si="213"/>
        <v>#NUM!</v>
      </c>
      <c r="BV168" s="8" t="e">
        <f t="shared" si="214"/>
        <v>#NUM!</v>
      </c>
      <c r="BW168" s="8"/>
      <c r="BX168" s="1" t="str">
        <f>F168</f>
        <v/>
      </c>
      <c r="BY168" s="1" t="str">
        <f>J168</f>
        <v/>
      </c>
      <c r="BZ168" s="1" t="str">
        <f>N168</f>
        <v/>
      </c>
      <c r="CA168" s="1" t="str">
        <f>R168</f>
        <v/>
      </c>
      <c r="CB168" s="1" t="str">
        <f>V168</f>
        <v/>
      </c>
      <c r="CC168" s="1" t="str">
        <f>Z168</f>
        <v/>
      </c>
      <c r="CD168" s="1" t="str">
        <f>AD168</f>
        <v/>
      </c>
      <c r="CE168" s="1" t="str">
        <f>AH168</f>
        <v/>
      </c>
      <c r="CF168" s="1" t="str">
        <f>AL168</f>
        <v/>
      </c>
      <c r="DC168" s="203">
        <v>0</v>
      </c>
      <c r="DD168" s="203">
        <v>34</v>
      </c>
      <c r="DE168" s="203">
        <v>0</v>
      </c>
      <c r="DF168" s="107">
        <f t="shared" si="215"/>
        <v>0</v>
      </c>
      <c r="DG168" s="107">
        <f t="shared" si="215"/>
        <v>-34</v>
      </c>
      <c r="DH168" s="107">
        <f t="shared" si="215"/>
        <v>0</v>
      </c>
    </row>
    <row r="169" spans="1:112" ht="18" customHeight="1" x14ac:dyDescent="0.2">
      <c r="A169" s="52" t="s">
        <v>895</v>
      </c>
      <c r="B169" s="93" t="s">
        <v>892</v>
      </c>
      <c r="C169" s="94" t="s">
        <v>16</v>
      </c>
      <c r="D169" s="8"/>
      <c r="E169" s="8"/>
      <c r="F169" s="8" t="str">
        <f>IF(E169&lt;&gt; "",LOOKUP(E169,GPPoints!$A$2:$A$27,GPPoints!$B$2:$B$27),"")</f>
        <v/>
      </c>
      <c r="G169" s="114"/>
      <c r="H169" s="8"/>
      <c r="I169" s="8"/>
      <c r="J169" s="8" t="str">
        <f>IF(I169&lt;&gt; "",LOOKUP(I169,GPPoints!$A$2:$A$27,GPPoints!$B$2:$B$27),"")</f>
        <v/>
      </c>
      <c r="K169" s="114"/>
      <c r="L169" s="8"/>
      <c r="M169" s="8"/>
      <c r="N169" s="8" t="str">
        <f>IF(M169&lt;&gt; "",LOOKUP(M169,GPPoints!$A$2:$A$27,GPPoints!$B$2:$B$27),"")</f>
        <v/>
      </c>
      <c r="O169" s="114"/>
      <c r="P169" s="8"/>
      <c r="Q169" s="8"/>
      <c r="R169" s="8" t="str">
        <f>IF(Q169&lt;&gt; "",LOOKUP(Q169,GPPoints!$A$2:$A$27,GPPoints!$B$2:$B$27),"")</f>
        <v/>
      </c>
      <c r="S169" s="114"/>
      <c r="T169" s="8"/>
      <c r="U169" s="8"/>
      <c r="V169" s="8" t="str">
        <f>IF(U169&lt;&gt; "",LOOKUP(U169,GPPoints!$A$2:$A$27,GPPoints!$B$2:$B$27),"")</f>
        <v/>
      </c>
      <c r="W169" s="114"/>
      <c r="X169" s="8"/>
      <c r="Y169" s="8"/>
      <c r="Z169" s="8" t="str">
        <f>IF(Y169&lt;&gt; "",LOOKUP(Y169,GPPoints!$A$2:$A$27,GPPoints!$B$2:$B$27),"")</f>
        <v/>
      </c>
      <c r="AA169" s="114"/>
      <c r="AB169" s="8"/>
      <c r="AC169" s="8"/>
      <c r="AD169" s="8" t="str">
        <f>IF(AC169&lt;&gt; "",LOOKUP(AC169,GPPoints!$A$2:$A$27,GPPoints!$B$2:$B$27),"")</f>
        <v/>
      </c>
      <c r="AE169" s="114"/>
      <c r="AF169" s="8"/>
      <c r="AG169" s="8"/>
      <c r="AH169" s="8" t="str">
        <f>IF(AG169&lt;&gt; "",LOOKUP(AG169,GPPoints!$A$2:$A$27,GPPoints!$B$2:$B$27),"")</f>
        <v/>
      </c>
      <c r="AI169" s="114"/>
      <c r="AJ169" s="8"/>
      <c r="AK169" s="8"/>
      <c r="AL169" s="8" t="str">
        <f>IF(AK169&lt;&gt; "",LOOKUP(AK169,GPPoints!$A$2:$A$27,GPPoints!$B$2:$B$27),"")</f>
        <v/>
      </c>
      <c r="AM169" s="114"/>
      <c r="AO169" s="5">
        <f t="shared" si="216"/>
        <v>0</v>
      </c>
      <c r="AP169" s="5">
        <v>0</v>
      </c>
      <c r="AQ169" s="5">
        <v>0</v>
      </c>
      <c r="AR169" s="5">
        <f t="shared" si="217"/>
        <v>0</v>
      </c>
      <c r="AS169" s="5">
        <f t="shared" si="200"/>
        <v>0</v>
      </c>
      <c r="AT169" s="5">
        <f t="shared" si="201"/>
        <v>0</v>
      </c>
      <c r="AU169" s="5">
        <f t="shared" si="218"/>
        <v>0</v>
      </c>
      <c r="AV169" s="47">
        <f t="shared" si="202"/>
        <v>0</v>
      </c>
      <c r="AW169" s="47">
        <f t="shared" si="236"/>
        <v>0</v>
      </c>
      <c r="AX169" s="47">
        <f t="shared" si="237"/>
        <v>0</v>
      </c>
      <c r="AY169" s="8">
        <f t="shared" si="203"/>
        <v>0</v>
      </c>
      <c r="AZ169" s="67">
        <f t="shared" si="204"/>
        <v>0</v>
      </c>
      <c r="BA169" s="67"/>
      <c r="BB169" s="8">
        <f t="shared" si="205"/>
        <v>0</v>
      </c>
      <c r="BC169" s="8">
        <f t="shared" si="206"/>
        <v>0</v>
      </c>
      <c r="BD169" s="8">
        <f t="shared" si="207"/>
        <v>0</v>
      </c>
      <c r="BE169" s="8">
        <f t="shared" si="208"/>
        <v>0</v>
      </c>
      <c r="BF169" s="8">
        <f t="shared" si="209"/>
        <v>0</v>
      </c>
      <c r="BG169" s="8"/>
      <c r="BH169" s="8">
        <f t="shared" si="219"/>
        <v>0</v>
      </c>
      <c r="BI169" s="8">
        <f t="shared" si="220"/>
        <v>0</v>
      </c>
      <c r="BJ169" s="8">
        <f t="shared" si="221"/>
        <v>0</v>
      </c>
      <c r="BK169" s="8">
        <f t="shared" si="222"/>
        <v>0</v>
      </c>
      <c r="BL169" s="8">
        <f t="shared" si="223"/>
        <v>0</v>
      </c>
      <c r="BM169" s="8">
        <f t="shared" si="224"/>
        <v>0</v>
      </c>
      <c r="BN169" s="8">
        <f t="shared" si="225"/>
        <v>0</v>
      </c>
      <c r="BO169" s="8">
        <f t="shared" si="226"/>
        <v>0</v>
      </c>
      <c r="BP169" s="8">
        <f t="shared" si="227"/>
        <v>0</v>
      </c>
      <c r="BQ169" s="8"/>
      <c r="BR169" s="8" t="e">
        <f t="shared" si="210"/>
        <v>#NUM!</v>
      </c>
      <c r="BS169" s="8" t="e">
        <f t="shared" si="211"/>
        <v>#NUM!</v>
      </c>
      <c r="BT169" s="8" t="e">
        <f t="shared" si="212"/>
        <v>#NUM!</v>
      </c>
      <c r="BU169" s="8" t="e">
        <f t="shared" si="213"/>
        <v>#NUM!</v>
      </c>
      <c r="BV169" s="8" t="e">
        <f t="shared" si="214"/>
        <v>#NUM!</v>
      </c>
      <c r="BW169" s="8"/>
      <c r="BX169" s="1" t="str">
        <f t="shared" si="228"/>
        <v/>
      </c>
      <c r="BY169" s="1" t="str">
        <f t="shared" si="229"/>
        <v/>
      </c>
      <c r="BZ169" s="1" t="str">
        <f t="shared" si="230"/>
        <v/>
      </c>
      <c r="CA169" s="1" t="str">
        <f t="shared" si="231"/>
        <v/>
      </c>
      <c r="CB169" s="1" t="str">
        <f t="shared" si="238"/>
        <v/>
      </c>
      <c r="CC169" s="1" t="str">
        <f t="shared" si="232"/>
        <v/>
      </c>
      <c r="CD169" s="1" t="str">
        <f>AD169</f>
        <v/>
      </c>
      <c r="CE169" s="1" t="str">
        <f t="shared" si="234"/>
        <v/>
      </c>
      <c r="CF169" s="1" t="str">
        <f t="shared" si="235"/>
        <v/>
      </c>
      <c r="DC169" s="203">
        <v>0</v>
      </c>
      <c r="DD169" s="203">
        <v>0</v>
      </c>
      <c r="DE169" s="203">
        <v>0</v>
      </c>
      <c r="DF169" s="107">
        <f t="shared" si="215"/>
        <v>0</v>
      </c>
      <c r="DG169" s="107">
        <f t="shared" si="215"/>
        <v>0</v>
      </c>
      <c r="DH169" s="107">
        <f t="shared" si="215"/>
        <v>0</v>
      </c>
    </row>
    <row r="170" spans="1:112" ht="18" customHeight="1" x14ac:dyDescent="0.2">
      <c r="A170" s="52" t="str">
        <f>CONCATENATE(C170," ",B170)</f>
        <v>Adam Kennedy</v>
      </c>
      <c r="B170" s="52" t="s">
        <v>539</v>
      </c>
      <c r="C170" s="62" t="s">
        <v>540</v>
      </c>
      <c r="D170" s="8"/>
      <c r="E170" s="8"/>
      <c r="F170" s="8" t="str">
        <f>IF(E170&lt;&gt; "",LOOKUP(E170,Points!$A$2:$A$27,Points!$B$2:$B$27),"")</f>
        <v/>
      </c>
      <c r="G170" s="114"/>
      <c r="H170" s="64"/>
      <c r="I170" s="8"/>
      <c r="J170" s="8" t="str">
        <f>IF(I170&lt;&gt; "",LOOKUP(I170,Points!$A$2:$A$27,Points!$B$2:$B$27),"")</f>
        <v/>
      </c>
      <c r="K170" s="114"/>
      <c r="L170" s="64"/>
      <c r="M170" s="8"/>
      <c r="N170" s="8" t="str">
        <f>IF(M170&lt;&gt; "",LOOKUP(M170,Points!$A$2:$A$27,Points!$B$2:$B$27),"")</f>
        <v/>
      </c>
      <c r="O170" s="114"/>
      <c r="P170" s="64"/>
      <c r="Q170" s="8"/>
      <c r="R170" s="8" t="str">
        <f>IF(Q170&lt;&gt; "",LOOKUP(Q170,Points!$A$2:$A$27,Points!$B$2:$B$27),"")</f>
        <v/>
      </c>
      <c r="S170" s="114"/>
      <c r="T170" s="64"/>
      <c r="U170" s="8"/>
      <c r="V170" s="8" t="str">
        <f>IF(U170&lt;&gt; "",LOOKUP(U170,Points!$A$2:$A$27,Points!$B$2:$B$27),"")</f>
        <v/>
      </c>
      <c r="W170" s="114"/>
      <c r="X170" s="64"/>
      <c r="Y170" s="8"/>
      <c r="Z170" s="8" t="str">
        <f>IF(Y170&lt;&gt; "",LOOKUP(Y170,Points!$A$2:$A$27,Points!$B$2:$B$27),"")</f>
        <v/>
      </c>
      <c r="AA170" s="114"/>
      <c r="AB170" s="64"/>
      <c r="AC170" s="8"/>
      <c r="AD170" s="8" t="str">
        <f>IF(AC170&lt;&gt; "",LOOKUP(AC170,Points!$A$2:$A$27,Points!$B$2:$B$27),"")</f>
        <v/>
      </c>
      <c r="AE170" s="114"/>
      <c r="AF170" s="64"/>
      <c r="AG170" s="8"/>
      <c r="AH170" s="8" t="str">
        <f>IF(AG170&lt;&gt; "",LOOKUP(AG170,Points!$A$2:$A$27,Points!$B$2:$B$27),"")</f>
        <v/>
      </c>
      <c r="AI170" s="114"/>
      <c r="AJ170" s="64"/>
      <c r="AK170" s="8"/>
      <c r="AL170" s="8" t="str">
        <f>IF(AK170&lt;&gt; "",LOOKUP(AK170,[1]Points!$A$2:$A$27,[1]Points!$B$2:$B$27),"")</f>
        <v/>
      </c>
      <c r="AM170" s="114"/>
      <c r="AO170" s="5">
        <f>+G170+K170+O170+S170+W170+AA170+AE170+AI170+AM170</f>
        <v>0</v>
      </c>
      <c r="AP170" s="5">
        <v>0</v>
      </c>
      <c r="AQ170" s="5">
        <v>0</v>
      </c>
      <c r="AR170" s="5">
        <f t="shared" si="217"/>
        <v>0</v>
      </c>
      <c r="AS170" s="5">
        <f t="shared" si="200"/>
        <v>0</v>
      </c>
      <c r="AT170" s="5">
        <f t="shared" si="201"/>
        <v>0</v>
      </c>
      <c r="AU170" s="5">
        <f t="shared" si="218"/>
        <v>0</v>
      </c>
      <c r="AV170" s="47">
        <f t="shared" si="202"/>
        <v>0</v>
      </c>
      <c r="AW170" s="47">
        <f t="shared" si="236"/>
        <v>0</v>
      </c>
      <c r="AX170" s="47">
        <f t="shared" si="237"/>
        <v>0</v>
      </c>
      <c r="AY170" s="8">
        <f t="shared" si="203"/>
        <v>0</v>
      </c>
      <c r="AZ170" s="67">
        <f t="shared" si="204"/>
        <v>0</v>
      </c>
      <c r="BA170" s="67"/>
      <c r="BB170" s="8">
        <f t="shared" si="205"/>
        <v>0</v>
      </c>
      <c r="BC170" s="8">
        <f t="shared" si="206"/>
        <v>0</v>
      </c>
      <c r="BD170" s="8">
        <f t="shared" si="207"/>
        <v>0</v>
      </c>
      <c r="BE170" s="8">
        <f t="shared" si="208"/>
        <v>0</v>
      </c>
      <c r="BF170" s="8">
        <f t="shared" si="209"/>
        <v>0</v>
      </c>
      <c r="BG170" s="8"/>
      <c r="BH170" s="8">
        <f t="shared" si="219"/>
        <v>0</v>
      </c>
      <c r="BI170" s="8">
        <f t="shared" si="220"/>
        <v>0</v>
      </c>
      <c r="BJ170" s="8">
        <f t="shared" si="221"/>
        <v>0</v>
      </c>
      <c r="BK170" s="8">
        <f t="shared" si="222"/>
        <v>0</v>
      </c>
      <c r="BL170" s="8">
        <f t="shared" si="223"/>
        <v>0</v>
      </c>
      <c r="BM170" s="8">
        <f t="shared" si="224"/>
        <v>0</v>
      </c>
      <c r="BN170" s="8">
        <f t="shared" si="225"/>
        <v>0</v>
      </c>
      <c r="BO170" s="8">
        <f t="shared" si="226"/>
        <v>0</v>
      </c>
      <c r="BP170" s="8">
        <f t="shared" si="227"/>
        <v>0</v>
      </c>
      <c r="BQ170" s="8"/>
      <c r="BR170" s="8" t="e">
        <f t="shared" si="210"/>
        <v>#NUM!</v>
      </c>
      <c r="BS170" s="8" t="e">
        <f t="shared" si="211"/>
        <v>#NUM!</v>
      </c>
      <c r="BT170" s="8" t="e">
        <f t="shared" si="212"/>
        <v>#NUM!</v>
      </c>
      <c r="BU170" s="8" t="e">
        <f t="shared" si="213"/>
        <v>#NUM!</v>
      </c>
      <c r="BV170" s="8" t="e">
        <f t="shared" si="214"/>
        <v>#NUM!</v>
      </c>
      <c r="BW170" s="8"/>
      <c r="BX170" s="1" t="str">
        <f t="shared" si="228"/>
        <v/>
      </c>
      <c r="BY170" s="1" t="str">
        <f t="shared" si="229"/>
        <v/>
      </c>
      <c r="BZ170" s="1" t="str">
        <f t="shared" si="230"/>
        <v/>
      </c>
      <c r="CA170" s="1" t="str">
        <f t="shared" si="231"/>
        <v/>
      </c>
      <c r="CB170" s="1" t="str">
        <f t="shared" si="238"/>
        <v/>
      </c>
      <c r="CC170" s="1" t="str">
        <f t="shared" si="232"/>
        <v/>
      </c>
      <c r="CD170" s="1" t="str">
        <f t="shared" si="233"/>
        <v/>
      </c>
      <c r="CE170" s="1" t="str">
        <f t="shared" si="234"/>
        <v/>
      </c>
      <c r="CF170" s="1" t="str">
        <f t="shared" si="235"/>
        <v/>
      </c>
      <c r="DC170" s="203">
        <v>0</v>
      </c>
      <c r="DD170" s="203">
        <v>95</v>
      </c>
      <c r="DE170" s="203">
        <v>0</v>
      </c>
      <c r="DF170" s="107">
        <v>0</v>
      </c>
      <c r="DG170" s="107">
        <v>-95</v>
      </c>
      <c r="DH170" s="107">
        <v>0</v>
      </c>
    </row>
    <row r="171" spans="1:112" ht="18" customHeight="1" x14ac:dyDescent="0.2">
      <c r="A171" s="52" t="s">
        <v>898</v>
      </c>
      <c r="B171" s="93" t="s">
        <v>880</v>
      </c>
      <c r="C171" s="94" t="s">
        <v>881</v>
      </c>
      <c r="D171" s="8"/>
      <c r="E171" s="8"/>
      <c r="F171" s="8" t="str">
        <f>IF(E171&lt;&gt; "",LOOKUP(E171,GPPoints!$A$2:$A$27,GPPoints!$B$2:$B$27),"")</f>
        <v/>
      </c>
      <c r="G171" s="114"/>
      <c r="H171" s="8"/>
      <c r="I171" s="8"/>
      <c r="J171" s="8" t="str">
        <f>IF(I171&lt;&gt; "",LOOKUP(I171,GPPoints!$A$2:$A$27,GPPoints!$B$2:$B$27),"")</f>
        <v/>
      </c>
      <c r="K171" s="114"/>
      <c r="L171" s="8"/>
      <c r="M171" s="8"/>
      <c r="N171" s="8" t="str">
        <f>IF(M171&lt;&gt; "",LOOKUP(M171,GPPoints!$A$2:$A$27,GPPoints!$B$2:$B$27),"")</f>
        <v/>
      </c>
      <c r="O171" s="114"/>
      <c r="P171" s="8"/>
      <c r="Q171" s="8"/>
      <c r="R171" s="8" t="str">
        <f>IF(Q171&lt;&gt; "",LOOKUP(Q171,GPPoints!$A$2:$A$27,GPPoints!$B$2:$B$27),"")</f>
        <v/>
      </c>
      <c r="S171" s="114"/>
      <c r="T171" s="8"/>
      <c r="U171" s="8"/>
      <c r="V171" s="8" t="str">
        <f>IF(U171&lt;&gt; "",LOOKUP(U171,GPPoints!$A$2:$A$27,GPPoints!$B$2:$B$27),"")</f>
        <v/>
      </c>
      <c r="W171" s="114"/>
      <c r="X171" s="8"/>
      <c r="Y171" s="8"/>
      <c r="Z171" s="8" t="str">
        <f>IF(Y171&lt;&gt; "",LOOKUP(Y171,GPPoints!$A$2:$A$27,GPPoints!$B$2:$B$27),"")</f>
        <v/>
      </c>
      <c r="AA171" s="114"/>
      <c r="AB171" s="8"/>
      <c r="AC171" s="8"/>
      <c r="AD171" s="8" t="str">
        <f>IF(AC171&lt;&gt; "",LOOKUP(AC171,GPPoints!$A$2:$A$27,GPPoints!$B$2:$B$27),"")</f>
        <v/>
      </c>
      <c r="AE171" s="114"/>
      <c r="AF171" s="8"/>
      <c r="AG171" s="8"/>
      <c r="AH171" s="8" t="str">
        <f>IF(AG171&lt;&gt; "",LOOKUP(AG171,GPPoints!$A$2:$A$27,GPPoints!$B$2:$B$27),"")</f>
        <v/>
      </c>
      <c r="AI171" s="114"/>
      <c r="AJ171" s="8"/>
      <c r="AK171" s="8"/>
      <c r="AL171" s="8" t="str">
        <f>IF(AK171&lt;&gt; "",LOOKUP(AK171,GPPoints!$A$2:$A$27,GPPoints!$B$2:$B$27),"")</f>
        <v/>
      </c>
      <c r="AM171" s="114"/>
      <c r="AO171" s="5">
        <f t="shared" si="216"/>
        <v>0</v>
      </c>
      <c r="AP171" s="5">
        <v>0</v>
      </c>
      <c r="AQ171" s="5">
        <v>0</v>
      </c>
      <c r="AR171" s="5">
        <f t="shared" si="217"/>
        <v>0</v>
      </c>
      <c r="AS171" s="5">
        <f t="shared" si="200"/>
        <v>0</v>
      </c>
      <c r="AT171" s="5">
        <f t="shared" si="201"/>
        <v>0</v>
      </c>
      <c r="AU171" s="5">
        <f t="shared" si="218"/>
        <v>0</v>
      </c>
      <c r="AV171" s="47">
        <f t="shared" si="202"/>
        <v>0</v>
      </c>
      <c r="AW171" s="47">
        <f t="shared" si="236"/>
        <v>0</v>
      </c>
      <c r="AX171" s="47">
        <f t="shared" si="237"/>
        <v>0</v>
      </c>
      <c r="AY171" s="8">
        <f t="shared" si="203"/>
        <v>0</v>
      </c>
      <c r="AZ171" s="67">
        <f t="shared" si="204"/>
        <v>0</v>
      </c>
      <c r="BA171" s="67"/>
      <c r="BB171" s="8">
        <f t="shared" si="205"/>
        <v>0</v>
      </c>
      <c r="BC171" s="8">
        <f t="shared" si="206"/>
        <v>0</v>
      </c>
      <c r="BD171" s="8">
        <f t="shared" si="207"/>
        <v>0</v>
      </c>
      <c r="BE171" s="8">
        <f t="shared" si="208"/>
        <v>0</v>
      </c>
      <c r="BF171" s="8">
        <f t="shared" si="209"/>
        <v>0</v>
      </c>
      <c r="BG171" s="8"/>
      <c r="BH171" s="8">
        <f t="shared" si="219"/>
        <v>0</v>
      </c>
      <c r="BI171" s="8">
        <f t="shared" si="220"/>
        <v>0</v>
      </c>
      <c r="BJ171" s="8">
        <f t="shared" si="221"/>
        <v>0</v>
      </c>
      <c r="BK171" s="8">
        <f t="shared" si="222"/>
        <v>0</v>
      </c>
      <c r="BL171" s="8">
        <f t="shared" si="223"/>
        <v>0</v>
      </c>
      <c r="BM171" s="8">
        <f t="shared" si="224"/>
        <v>0</v>
      </c>
      <c r="BN171" s="8">
        <f t="shared" si="225"/>
        <v>0</v>
      </c>
      <c r="BO171" s="8">
        <f t="shared" si="226"/>
        <v>0</v>
      </c>
      <c r="BP171" s="8">
        <f t="shared" si="227"/>
        <v>0</v>
      </c>
      <c r="BQ171" s="8"/>
      <c r="BR171" s="8" t="e">
        <f t="shared" si="210"/>
        <v>#NUM!</v>
      </c>
      <c r="BS171" s="8" t="e">
        <f t="shared" si="211"/>
        <v>#NUM!</v>
      </c>
      <c r="BT171" s="8" t="e">
        <f t="shared" si="212"/>
        <v>#NUM!</v>
      </c>
      <c r="BU171" s="8" t="e">
        <f t="shared" si="213"/>
        <v>#NUM!</v>
      </c>
      <c r="BV171" s="8" t="e">
        <f t="shared" si="214"/>
        <v>#NUM!</v>
      </c>
      <c r="BW171" s="8"/>
      <c r="BX171" s="1" t="str">
        <f t="shared" si="228"/>
        <v/>
      </c>
      <c r="BY171" s="1" t="str">
        <f t="shared" si="229"/>
        <v/>
      </c>
      <c r="BZ171" s="1" t="str">
        <f t="shared" si="230"/>
        <v/>
      </c>
      <c r="CA171" s="1" t="str">
        <f t="shared" si="231"/>
        <v/>
      </c>
      <c r="CB171" s="1" t="str">
        <f t="shared" si="238"/>
        <v/>
      </c>
      <c r="CC171" s="1" t="str">
        <f t="shared" si="232"/>
        <v/>
      </c>
      <c r="CD171" s="1" t="str">
        <f t="shared" si="233"/>
        <v/>
      </c>
      <c r="CE171" s="1" t="str">
        <f t="shared" si="234"/>
        <v/>
      </c>
      <c r="CF171" s="1" t="str">
        <f t="shared" si="235"/>
        <v/>
      </c>
      <c r="DC171" s="203">
        <v>0</v>
      </c>
      <c r="DD171" s="203">
        <v>0</v>
      </c>
      <c r="DE171" s="203">
        <v>0</v>
      </c>
      <c r="DF171" s="107">
        <f t="shared" ref="DF171:DH177" si="239">+AX171-DC171</f>
        <v>0</v>
      </c>
      <c r="DG171" s="107">
        <f t="shared" si="239"/>
        <v>0</v>
      </c>
      <c r="DH171" s="107">
        <f t="shared" si="239"/>
        <v>0</v>
      </c>
    </row>
    <row r="172" spans="1:112" ht="18" customHeight="1" x14ac:dyDescent="0.2">
      <c r="A172" s="52" t="s">
        <v>949</v>
      </c>
      <c r="B172" s="93" t="s">
        <v>926</v>
      </c>
      <c r="C172" s="94" t="s">
        <v>927</v>
      </c>
      <c r="D172" s="8"/>
      <c r="E172" s="8"/>
      <c r="F172" s="8" t="str">
        <f>IF(E172&lt;&gt; "",LOOKUP(E172,GPPoints!$A$2:$A$27,GPPoints!$B$2:$B$27),"")</f>
        <v/>
      </c>
      <c r="G172" s="114"/>
      <c r="H172" s="8"/>
      <c r="I172" s="8"/>
      <c r="J172" s="8" t="str">
        <f>IF(I172&lt;&gt; "",LOOKUP(I172,GPPoints!$A$2:$A$27,GPPoints!$B$2:$B$27),"")</f>
        <v/>
      </c>
      <c r="K172" s="114"/>
      <c r="L172" s="8"/>
      <c r="M172" s="8"/>
      <c r="N172" s="8" t="str">
        <f>IF(M172&lt;&gt; "",LOOKUP(M172,GPPoints!$A$2:$A$27,GPPoints!$B$2:$B$27),"")</f>
        <v/>
      </c>
      <c r="O172" s="114"/>
      <c r="P172" s="8"/>
      <c r="Q172" s="8"/>
      <c r="R172" s="8" t="str">
        <f>IF(Q172&lt;&gt; "",LOOKUP(Q172,GPPoints!$A$2:$A$27,GPPoints!$B$2:$B$27),"")</f>
        <v/>
      </c>
      <c r="S172" s="114"/>
      <c r="T172" s="8"/>
      <c r="U172" s="8"/>
      <c r="V172" s="8" t="str">
        <f>IF(U172&lt;&gt; "",LOOKUP(U172,GPPoints!$A$2:$A$27,GPPoints!$B$2:$B$27),"")</f>
        <v/>
      </c>
      <c r="W172" s="114"/>
      <c r="X172" s="8"/>
      <c r="Y172" s="8"/>
      <c r="Z172" s="8" t="str">
        <f>IF(Y172&lt;&gt; "",LOOKUP(Y172,GPPoints!$A$2:$A$27,GPPoints!$B$2:$B$27),"")</f>
        <v/>
      </c>
      <c r="AA172" s="114"/>
      <c r="AB172" s="8"/>
      <c r="AC172" s="8"/>
      <c r="AD172" s="8" t="str">
        <f>IF(AC172&lt;&gt; "",LOOKUP(AC172,GPPoints!$A$2:$A$27,GPPoints!$B$2:$B$27),"")</f>
        <v/>
      </c>
      <c r="AE172" s="114"/>
      <c r="AF172" s="8"/>
      <c r="AG172" s="8"/>
      <c r="AH172" s="8" t="str">
        <f>IF(AG172&lt;&gt; "",LOOKUP(AG172,GPPoints!$A$2:$A$27,GPPoints!$B$2:$B$27),"")</f>
        <v/>
      </c>
      <c r="AI172" s="114"/>
      <c r="AJ172" s="8"/>
      <c r="AK172" s="8"/>
      <c r="AL172" s="8" t="str">
        <f>IF(AK172&lt;&gt; "",LOOKUP(AK172,GPPoints!$A$2:$A$27,GPPoints!$B$2:$B$27),"")</f>
        <v/>
      </c>
      <c r="AM172" s="114"/>
      <c r="AO172" s="5">
        <f>+G172+K172+O172+S172+W172+AA172+AE172+AI172+AM172</f>
        <v>0</v>
      </c>
      <c r="AP172" s="5">
        <v>0</v>
      </c>
      <c r="AQ172" s="5">
        <v>0</v>
      </c>
      <c r="AR172" s="5">
        <f>COUNT(D172,H172,L172,P172,T172,X172,AB172,AF172,AJ172)</f>
        <v>0</v>
      </c>
      <c r="AS172" s="5">
        <f t="shared" si="200"/>
        <v>0</v>
      </c>
      <c r="AT172" s="5">
        <f t="shared" si="201"/>
        <v>0</v>
      </c>
      <c r="AU172" s="5">
        <f>SUM(D172,H172,L172,P172,T172,X172,AB172,AF172,AJ172)</f>
        <v>0</v>
      </c>
      <c r="AV172" s="47">
        <f t="shared" si="202"/>
        <v>0</v>
      </c>
      <c r="AW172" s="47">
        <f t="shared" si="236"/>
        <v>0</v>
      </c>
      <c r="AX172" s="47">
        <f t="shared" si="237"/>
        <v>0</v>
      </c>
      <c r="AY172" s="8">
        <f t="shared" si="203"/>
        <v>0</v>
      </c>
      <c r="AZ172" s="67">
        <f t="shared" si="204"/>
        <v>0</v>
      </c>
      <c r="BA172" s="67"/>
      <c r="BB172" s="8">
        <f t="shared" si="205"/>
        <v>0</v>
      </c>
      <c r="BC172" s="8">
        <f t="shared" si="206"/>
        <v>0</v>
      </c>
      <c r="BD172" s="8">
        <f t="shared" si="207"/>
        <v>0</v>
      </c>
      <c r="BE172" s="8">
        <f t="shared" si="208"/>
        <v>0</v>
      </c>
      <c r="BF172" s="8">
        <f t="shared" si="209"/>
        <v>0</v>
      </c>
      <c r="BG172" s="8"/>
      <c r="BH172" s="8">
        <f>D172</f>
        <v>0</v>
      </c>
      <c r="BI172" s="8">
        <f>H172</f>
        <v>0</v>
      </c>
      <c r="BJ172" s="8">
        <f>L172</f>
        <v>0</v>
      </c>
      <c r="BK172" s="8">
        <f>P172</f>
        <v>0</v>
      </c>
      <c r="BL172" s="8">
        <f>T172</f>
        <v>0</v>
      </c>
      <c r="BM172" s="8">
        <f>X172</f>
        <v>0</v>
      </c>
      <c r="BN172" s="8">
        <f>AB172</f>
        <v>0</v>
      </c>
      <c r="BO172" s="8">
        <f>AF172</f>
        <v>0</v>
      </c>
      <c r="BP172" s="8">
        <f>AJ172</f>
        <v>0</v>
      </c>
      <c r="BQ172" s="8"/>
      <c r="BR172" s="8" t="e">
        <f t="shared" si="210"/>
        <v>#NUM!</v>
      </c>
      <c r="BS172" s="8" t="e">
        <f t="shared" si="211"/>
        <v>#NUM!</v>
      </c>
      <c r="BT172" s="8" t="e">
        <f t="shared" si="212"/>
        <v>#NUM!</v>
      </c>
      <c r="BU172" s="8" t="e">
        <f t="shared" si="213"/>
        <v>#NUM!</v>
      </c>
      <c r="BV172" s="8" t="e">
        <f t="shared" si="214"/>
        <v>#NUM!</v>
      </c>
      <c r="BW172" s="8"/>
      <c r="BX172" s="1" t="str">
        <f>F172</f>
        <v/>
      </c>
      <c r="BY172" s="1" t="str">
        <f>J172</f>
        <v/>
      </c>
      <c r="BZ172" s="1" t="str">
        <f>N172</f>
        <v/>
      </c>
      <c r="CA172" s="1" t="str">
        <f>R172</f>
        <v/>
      </c>
      <c r="CB172" s="1" t="str">
        <f>V172</f>
        <v/>
      </c>
      <c r="CC172" s="1" t="str">
        <f>Z172</f>
        <v/>
      </c>
      <c r="CD172" s="1" t="str">
        <f>AD172</f>
        <v/>
      </c>
      <c r="CE172" s="1" t="str">
        <f>AH172</f>
        <v/>
      </c>
      <c r="CF172" s="1" t="str">
        <f>AL172</f>
        <v/>
      </c>
      <c r="DC172" s="203">
        <v>0</v>
      </c>
      <c r="DD172" s="203">
        <v>0</v>
      </c>
      <c r="DE172" s="203">
        <v>0</v>
      </c>
      <c r="DF172" s="107">
        <f t="shared" si="239"/>
        <v>0</v>
      </c>
      <c r="DG172" s="107">
        <f t="shared" si="239"/>
        <v>0</v>
      </c>
      <c r="DH172" s="107">
        <f t="shared" si="239"/>
        <v>0</v>
      </c>
    </row>
    <row r="173" spans="1:112" ht="18" customHeight="1" x14ac:dyDescent="0.2">
      <c r="A173" s="52" t="s">
        <v>896</v>
      </c>
      <c r="B173" s="93" t="s">
        <v>304</v>
      </c>
      <c r="C173" s="94" t="s">
        <v>865</v>
      </c>
      <c r="D173" s="8"/>
      <c r="E173" s="8"/>
      <c r="F173" s="8" t="str">
        <f>IF(E173&lt;&gt; "",LOOKUP(E173,GPPoints!$A$2:$A$27,GPPoints!$B$2:$B$27),"")</f>
        <v/>
      </c>
      <c r="G173" s="114"/>
      <c r="H173" s="8"/>
      <c r="I173" s="8"/>
      <c r="J173" s="8" t="str">
        <f>IF(I173&lt;&gt; "",LOOKUP(I173,GPPoints!$A$2:$A$27,GPPoints!$B$2:$B$27),"")</f>
        <v/>
      </c>
      <c r="K173" s="114"/>
      <c r="L173" s="8"/>
      <c r="M173" s="8"/>
      <c r="N173" s="8" t="str">
        <f>IF(M173&lt;&gt; "",LOOKUP(M173,GPPoints!$A$2:$A$27,GPPoints!$B$2:$B$27),"")</f>
        <v/>
      </c>
      <c r="O173" s="114"/>
      <c r="P173" s="8"/>
      <c r="Q173" s="8"/>
      <c r="R173" s="8" t="str">
        <f>IF(Q173&lt;&gt; "",LOOKUP(Q173,GPPoints!$A$2:$A$27,GPPoints!$B$2:$B$27),"")</f>
        <v/>
      </c>
      <c r="S173" s="114"/>
      <c r="T173" s="8"/>
      <c r="U173" s="8"/>
      <c r="V173" s="8" t="str">
        <f>IF(U173&lt;&gt; "",LOOKUP(U173,GPPoints!$A$2:$A$27,GPPoints!$B$2:$B$27),"")</f>
        <v/>
      </c>
      <c r="W173" s="114"/>
      <c r="X173" s="8"/>
      <c r="Y173" s="8"/>
      <c r="Z173" s="8" t="str">
        <f>IF(Y173&lt;&gt; "",LOOKUP(Y173,GPPoints!$A$2:$A$27,GPPoints!$B$2:$B$27),"")</f>
        <v/>
      </c>
      <c r="AA173" s="114"/>
      <c r="AB173" s="8"/>
      <c r="AC173" s="8"/>
      <c r="AD173" s="8" t="str">
        <f>IF(AC173&lt;&gt; "",LOOKUP(AC173,GPPoints!$A$2:$A$27,GPPoints!$B$2:$B$27),"")</f>
        <v/>
      </c>
      <c r="AE173" s="114"/>
      <c r="AF173" s="8"/>
      <c r="AG173" s="8"/>
      <c r="AH173" s="8" t="str">
        <f>IF(AG173&lt;&gt; "",LOOKUP(AG173,GPPoints!$A$2:$A$27,GPPoints!$B$2:$B$27),"")</f>
        <v/>
      </c>
      <c r="AI173" s="114"/>
      <c r="AJ173" s="8"/>
      <c r="AK173" s="8"/>
      <c r="AL173" s="8" t="str">
        <f>IF(AK173&lt;&gt; "",LOOKUP(AK173,GPPoints!$A$2:$A$27,GPPoints!$B$2:$B$27),"")</f>
        <v/>
      </c>
      <c r="AM173" s="114"/>
      <c r="AO173" s="5">
        <f t="shared" si="216"/>
        <v>0</v>
      </c>
      <c r="AP173" s="5">
        <v>0</v>
      </c>
      <c r="AQ173" s="5">
        <v>0</v>
      </c>
      <c r="AR173" s="5">
        <f t="shared" si="217"/>
        <v>0</v>
      </c>
      <c r="AS173" s="5">
        <f t="shared" si="200"/>
        <v>0</v>
      </c>
      <c r="AT173" s="5">
        <f t="shared" si="201"/>
        <v>0</v>
      </c>
      <c r="AU173" s="5">
        <f t="shared" si="218"/>
        <v>0</v>
      </c>
      <c r="AV173" s="47">
        <f t="shared" si="202"/>
        <v>0</v>
      </c>
      <c r="AW173" s="47">
        <f>IF($AR173&gt;2,$AU173/$AR173,0)</f>
        <v>0</v>
      </c>
      <c r="AX173" s="47">
        <f>IF($AR173&gt;4,$AU173/$AR173,0)</f>
        <v>0</v>
      </c>
      <c r="AY173" s="8">
        <f t="shared" si="203"/>
        <v>0</v>
      </c>
      <c r="AZ173" s="67">
        <f t="shared" si="204"/>
        <v>0</v>
      </c>
      <c r="BA173" s="67"/>
      <c r="BB173" s="8">
        <f t="shared" si="205"/>
        <v>0</v>
      </c>
      <c r="BC173" s="8">
        <f t="shared" si="206"/>
        <v>0</v>
      </c>
      <c r="BD173" s="8">
        <f t="shared" si="207"/>
        <v>0</v>
      </c>
      <c r="BE173" s="8">
        <f t="shared" si="208"/>
        <v>0</v>
      </c>
      <c r="BF173" s="8">
        <f t="shared" si="209"/>
        <v>0</v>
      </c>
      <c r="BG173" s="8"/>
      <c r="BH173" s="8">
        <f t="shared" si="219"/>
        <v>0</v>
      </c>
      <c r="BI173" s="8">
        <f t="shared" si="220"/>
        <v>0</v>
      </c>
      <c r="BJ173" s="8">
        <f t="shared" si="221"/>
        <v>0</v>
      </c>
      <c r="BK173" s="8">
        <f t="shared" si="222"/>
        <v>0</v>
      </c>
      <c r="BL173" s="8">
        <f t="shared" si="223"/>
        <v>0</v>
      </c>
      <c r="BM173" s="8">
        <f t="shared" si="224"/>
        <v>0</v>
      </c>
      <c r="BN173" s="8">
        <f t="shared" si="225"/>
        <v>0</v>
      </c>
      <c r="BO173" s="8">
        <f t="shared" si="226"/>
        <v>0</v>
      </c>
      <c r="BP173" s="8">
        <f t="shared" si="227"/>
        <v>0</v>
      </c>
      <c r="BQ173" s="8"/>
      <c r="BR173" s="8" t="e">
        <f t="shared" si="210"/>
        <v>#NUM!</v>
      </c>
      <c r="BS173" s="8" t="e">
        <f t="shared" si="211"/>
        <v>#NUM!</v>
      </c>
      <c r="BT173" s="8" t="e">
        <f t="shared" si="212"/>
        <v>#NUM!</v>
      </c>
      <c r="BU173" s="8" t="e">
        <f t="shared" si="213"/>
        <v>#NUM!</v>
      </c>
      <c r="BV173" s="8" t="e">
        <f t="shared" si="214"/>
        <v>#NUM!</v>
      </c>
      <c r="BW173" s="8"/>
      <c r="BX173" s="1" t="str">
        <f t="shared" si="228"/>
        <v/>
      </c>
      <c r="BY173" s="1" t="str">
        <f>J173</f>
        <v/>
      </c>
      <c r="BZ173" s="1" t="str">
        <f t="shared" si="230"/>
        <v/>
      </c>
      <c r="CA173" s="1" t="str">
        <f t="shared" si="231"/>
        <v/>
      </c>
      <c r="CB173" s="1" t="str">
        <f t="shared" si="238"/>
        <v/>
      </c>
      <c r="CC173" s="1" t="str">
        <f t="shared" si="232"/>
        <v/>
      </c>
      <c r="CD173" s="1" t="str">
        <f t="shared" si="233"/>
        <v/>
      </c>
      <c r="CE173" s="1" t="str">
        <f t="shared" si="234"/>
        <v/>
      </c>
      <c r="CF173" s="1" t="str">
        <f t="shared" si="235"/>
        <v/>
      </c>
      <c r="DC173" s="203">
        <v>0</v>
      </c>
      <c r="DD173" s="203">
        <v>0</v>
      </c>
      <c r="DE173" s="203">
        <v>0</v>
      </c>
      <c r="DF173" s="107">
        <f t="shared" si="239"/>
        <v>0</v>
      </c>
      <c r="DG173" s="107">
        <f t="shared" si="239"/>
        <v>0</v>
      </c>
      <c r="DH173" s="107">
        <f t="shared" si="239"/>
        <v>0</v>
      </c>
    </row>
    <row r="174" spans="1:112" ht="18" customHeight="1" x14ac:dyDescent="0.2">
      <c r="A174" s="52" t="s">
        <v>950</v>
      </c>
      <c r="B174" s="93" t="s">
        <v>947</v>
      </c>
      <c r="C174" s="94" t="s">
        <v>948</v>
      </c>
      <c r="D174" s="8"/>
      <c r="E174" s="8"/>
      <c r="F174" s="8" t="str">
        <f>IF(E174&lt;&gt; "",LOOKUP(E174,GPPoints!$A$2:$A$27,GPPoints!$B$2:$B$27),"")</f>
        <v/>
      </c>
      <c r="G174" s="114"/>
      <c r="H174" s="8"/>
      <c r="I174" s="8"/>
      <c r="J174" s="8" t="str">
        <f>IF(I174&lt;&gt; "",LOOKUP(I174,GPPoints!$A$2:$A$27,GPPoints!$B$2:$B$27),"")</f>
        <v/>
      </c>
      <c r="K174" s="114"/>
      <c r="L174" s="8"/>
      <c r="M174" s="8"/>
      <c r="N174" s="8" t="str">
        <f>IF(M174&lt;&gt; "",LOOKUP(M174,GPPoints!$A$2:$A$27,GPPoints!$B$2:$B$27),"")</f>
        <v/>
      </c>
      <c r="O174" s="114"/>
      <c r="P174" s="8"/>
      <c r="Q174" s="8"/>
      <c r="R174" s="8" t="str">
        <f>IF(Q174&lt;&gt; "",LOOKUP(Q174,GPPoints!$A$2:$A$27,GPPoints!$B$2:$B$27),"")</f>
        <v/>
      </c>
      <c r="S174" s="114"/>
      <c r="T174" s="8"/>
      <c r="U174" s="8"/>
      <c r="V174" s="8" t="str">
        <f>IF(U174&lt;&gt; "",LOOKUP(U174,GPPoints!$A$2:$A$27,GPPoints!$B$2:$B$27),"")</f>
        <v/>
      </c>
      <c r="W174" s="114"/>
      <c r="X174" s="8"/>
      <c r="Y174" s="8"/>
      <c r="Z174" s="8" t="str">
        <f>IF(Y174&lt;&gt; "",LOOKUP(Y174,GPPoints!$A$2:$A$27,GPPoints!$B$2:$B$27),"")</f>
        <v/>
      </c>
      <c r="AA174" s="114"/>
      <c r="AB174" s="8"/>
      <c r="AC174" s="8"/>
      <c r="AD174" s="8" t="str">
        <f>IF(AC174&lt;&gt; "",LOOKUP(AC174,GPPoints!$A$2:$A$27,GPPoints!$B$2:$B$27),"")</f>
        <v/>
      </c>
      <c r="AE174" s="114"/>
      <c r="AF174" s="8"/>
      <c r="AG174" s="8"/>
      <c r="AH174" s="8" t="str">
        <f>IF(AG174&lt;&gt; "",LOOKUP(AG174,GPPoints!$A$2:$A$27,GPPoints!$B$2:$B$27),"")</f>
        <v/>
      </c>
      <c r="AI174" s="114"/>
      <c r="AJ174" s="8"/>
      <c r="AK174" s="8"/>
      <c r="AL174" s="8" t="str">
        <f>IF(AK174&lt;&gt; "",LOOKUP(AK174,GPPoints!$A$2:$A$27,GPPoints!$B$2:$B$27),"")</f>
        <v/>
      </c>
      <c r="AM174" s="114"/>
      <c r="AO174" s="5">
        <f>+G174+K174+O174+S174+W174+AA174+AE174+AI174+AM174</f>
        <v>0</v>
      </c>
      <c r="AP174" s="5">
        <v>0</v>
      </c>
      <c r="AQ174" s="5">
        <v>0</v>
      </c>
      <c r="AR174" s="5">
        <f>COUNT(D174,H174,L174,P174,T174,X174,AB174,AF174,AJ174)</f>
        <v>0</v>
      </c>
      <c r="AS174" s="5">
        <f t="shared" si="200"/>
        <v>0</v>
      </c>
      <c r="AT174" s="5">
        <f t="shared" si="201"/>
        <v>0</v>
      </c>
      <c r="AU174" s="5">
        <f>SUM(D174,H174,L174,P174,T174,X174,AB174,AF174,AJ174)</f>
        <v>0</v>
      </c>
      <c r="AV174" s="47">
        <f t="shared" si="202"/>
        <v>0</v>
      </c>
      <c r="AW174" s="47">
        <f>IF($AR174&gt;2,$AU174/$AR174,0)</f>
        <v>0</v>
      </c>
      <c r="AX174" s="47">
        <f>IF($AR174&gt;4,$AU174/$AR174,0)</f>
        <v>0</v>
      </c>
      <c r="AY174" s="8">
        <f t="shared" si="203"/>
        <v>0</v>
      </c>
      <c r="AZ174" s="67">
        <f t="shared" si="204"/>
        <v>0</v>
      </c>
      <c r="BA174" s="67"/>
      <c r="BB174" s="8">
        <f t="shared" si="205"/>
        <v>0</v>
      </c>
      <c r="BC174" s="8">
        <f t="shared" si="206"/>
        <v>0</v>
      </c>
      <c r="BD174" s="8">
        <f t="shared" si="207"/>
        <v>0</v>
      </c>
      <c r="BE174" s="8">
        <f t="shared" si="208"/>
        <v>0</v>
      </c>
      <c r="BF174" s="8">
        <f t="shared" si="209"/>
        <v>0</v>
      </c>
      <c r="BG174" s="8"/>
      <c r="BH174" s="8">
        <f>D174</f>
        <v>0</v>
      </c>
      <c r="BI174" s="8">
        <f>H174</f>
        <v>0</v>
      </c>
      <c r="BJ174" s="8">
        <f>L174</f>
        <v>0</v>
      </c>
      <c r="BK174" s="8">
        <f>P174</f>
        <v>0</v>
      </c>
      <c r="BL174" s="8">
        <f>T174</f>
        <v>0</v>
      </c>
      <c r="BM174" s="8">
        <f>X174</f>
        <v>0</v>
      </c>
      <c r="BN174" s="8">
        <f>AB174</f>
        <v>0</v>
      </c>
      <c r="BO174" s="8">
        <f>AF174</f>
        <v>0</v>
      </c>
      <c r="BP174" s="8">
        <f>AJ174</f>
        <v>0</v>
      </c>
      <c r="BQ174" s="8"/>
      <c r="BR174" s="8" t="e">
        <f t="shared" si="210"/>
        <v>#NUM!</v>
      </c>
      <c r="BS174" s="8" t="e">
        <f t="shared" si="211"/>
        <v>#NUM!</v>
      </c>
      <c r="BT174" s="8" t="e">
        <f t="shared" si="212"/>
        <v>#NUM!</v>
      </c>
      <c r="BU174" s="8" t="e">
        <f t="shared" si="213"/>
        <v>#NUM!</v>
      </c>
      <c r="BV174" s="8" t="e">
        <f t="shared" si="214"/>
        <v>#NUM!</v>
      </c>
      <c r="BW174" s="8"/>
      <c r="BX174" s="1" t="str">
        <f>F174</f>
        <v/>
      </c>
      <c r="BY174" s="1" t="str">
        <f>J174</f>
        <v/>
      </c>
      <c r="BZ174" s="1" t="str">
        <f>N174</f>
        <v/>
      </c>
      <c r="CA174" s="1" t="str">
        <f>R174</f>
        <v/>
      </c>
      <c r="CB174" s="1" t="str">
        <f>V174</f>
        <v/>
      </c>
      <c r="CC174" s="1" t="str">
        <f>Z174</f>
        <v/>
      </c>
      <c r="CD174" s="1" t="str">
        <f>AD174</f>
        <v/>
      </c>
      <c r="CE174" s="1" t="str">
        <f>AH174</f>
        <v/>
      </c>
      <c r="CF174" s="1" t="str">
        <f>AL174</f>
        <v/>
      </c>
      <c r="DC174" s="203">
        <v>0</v>
      </c>
      <c r="DD174" s="203">
        <v>0</v>
      </c>
      <c r="DE174" s="203">
        <v>0</v>
      </c>
      <c r="DF174" s="107">
        <f t="shared" si="239"/>
        <v>0</v>
      </c>
      <c r="DG174" s="107">
        <f t="shared" si="239"/>
        <v>0</v>
      </c>
      <c r="DH174" s="107">
        <f t="shared" si="239"/>
        <v>0</v>
      </c>
    </row>
    <row r="175" spans="1:112" ht="18" customHeight="1" x14ac:dyDescent="0.2">
      <c r="A175" s="52" t="s">
        <v>657</v>
      </c>
      <c r="B175" s="93" t="s">
        <v>660</v>
      </c>
      <c r="C175" s="94" t="s">
        <v>306</v>
      </c>
      <c r="D175" s="8"/>
      <c r="E175" s="8"/>
      <c r="F175" s="8" t="str">
        <f>IF(E175&lt;&gt; "",LOOKUP(E175,GPPoints!$A$2:$A$27,GPPoints!$B$2:$B$27),"")</f>
        <v/>
      </c>
      <c r="G175" s="114"/>
      <c r="H175" s="8"/>
      <c r="I175" s="8"/>
      <c r="J175" s="8" t="str">
        <f>IF(I175&lt;&gt; "",LOOKUP(I175,GPPoints!$A$2:$A$27,GPPoints!$B$2:$B$27),"")</f>
        <v/>
      </c>
      <c r="K175" s="114"/>
      <c r="L175" s="8"/>
      <c r="M175" s="8"/>
      <c r="N175" s="8" t="str">
        <f>IF(M175&lt;&gt; "",LOOKUP(M175,GPPoints!$A$2:$A$27,GPPoints!$B$2:$B$27),"")</f>
        <v/>
      </c>
      <c r="O175" s="114"/>
      <c r="P175" s="8"/>
      <c r="Q175" s="8"/>
      <c r="R175" s="8" t="str">
        <f>IF(Q175&lt;&gt; "",LOOKUP(Q175,GPPoints!$A$2:$A$27,GPPoints!$B$2:$B$27),"")</f>
        <v/>
      </c>
      <c r="S175" s="114"/>
      <c r="T175" s="8"/>
      <c r="U175" s="8"/>
      <c r="V175" s="8" t="str">
        <f>IF(U175&lt;&gt; "",LOOKUP(U175,GPPoints!$A$2:$A$27,GPPoints!$B$2:$B$27),"")</f>
        <v/>
      </c>
      <c r="W175" s="114"/>
      <c r="X175" s="8"/>
      <c r="Y175" s="8"/>
      <c r="Z175" s="8" t="str">
        <f>IF(Y175&lt;&gt; "",LOOKUP(Y175,GPPoints!$A$2:$A$27,GPPoints!$B$2:$B$27),"")</f>
        <v/>
      </c>
      <c r="AA175" s="114"/>
      <c r="AB175" s="8"/>
      <c r="AC175" s="8"/>
      <c r="AD175" s="8" t="str">
        <f>IF(AC175&lt;&gt; "",LOOKUP(AC175,GPPoints!$A$2:$A$27,GPPoints!$B$2:$B$27),"")</f>
        <v/>
      </c>
      <c r="AE175" s="114"/>
      <c r="AF175" s="8"/>
      <c r="AG175" s="8"/>
      <c r="AH175" s="8" t="str">
        <f>IF(AG175&lt;&gt; "",LOOKUP(AG175,GPPoints!$A$2:$A$27,GPPoints!$B$2:$B$27),"")</f>
        <v/>
      </c>
      <c r="AI175" s="114"/>
      <c r="AJ175" s="8"/>
      <c r="AK175" s="8"/>
      <c r="AL175" s="8" t="str">
        <f>IF(AK175&lt;&gt; "",LOOKUP(AK175,GPPoints!$A$2:$A$27,GPPoints!$B$2:$B$27),"")</f>
        <v/>
      </c>
      <c r="AM175" s="114"/>
      <c r="AO175" s="5">
        <f>+G175+K175+O175+S175+W175+AA175+AE175+AI175+AM175</f>
        <v>0</v>
      </c>
      <c r="AP175" s="5">
        <v>0</v>
      </c>
      <c r="AQ175" s="5">
        <v>0</v>
      </c>
      <c r="AR175" s="5">
        <f>COUNT(D175,H175,L175,P175,T175,X175,AB175,AF175,AJ175)</f>
        <v>0</v>
      </c>
      <c r="AS175" s="5">
        <f t="shared" si="200"/>
        <v>0</v>
      </c>
      <c r="AT175" s="5">
        <f t="shared" si="201"/>
        <v>0</v>
      </c>
      <c r="AU175" s="5">
        <f>SUM(D175,H175,L175,P175,T175,X175,AB175,AF175,AJ175)</f>
        <v>0</v>
      </c>
      <c r="AV175" s="47">
        <f t="shared" si="202"/>
        <v>0</v>
      </c>
      <c r="AW175" s="47">
        <f t="shared" si="236"/>
        <v>0</v>
      </c>
      <c r="AX175" s="47">
        <f t="shared" si="237"/>
        <v>0</v>
      </c>
      <c r="AY175" s="8">
        <f t="shared" si="203"/>
        <v>0</v>
      </c>
      <c r="AZ175" s="67">
        <f t="shared" si="204"/>
        <v>0</v>
      </c>
      <c r="BA175" s="67"/>
      <c r="BB175" s="8">
        <f t="shared" si="205"/>
        <v>0</v>
      </c>
      <c r="BC175" s="8">
        <f t="shared" si="206"/>
        <v>0</v>
      </c>
      <c r="BD175" s="8">
        <f t="shared" si="207"/>
        <v>0</v>
      </c>
      <c r="BE175" s="8">
        <f t="shared" si="208"/>
        <v>0</v>
      </c>
      <c r="BF175" s="8">
        <f t="shared" si="209"/>
        <v>0</v>
      </c>
      <c r="BG175" s="8"/>
      <c r="BH175" s="8">
        <f>D175</f>
        <v>0</v>
      </c>
      <c r="BI175" s="8">
        <f>H175</f>
        <v>0</v>
      </c>
      <c r="BJ175" s="8">
        <f>L175</f>
        <v>0</v>
      </c>
      <c r="BK175" s="8">
        <f>P175</f>
        <v>0</v>
      </c>
      <c r="BL175" s="8">
        <f>T175</f>
        <v>0</v>
      </c>
      <c r="BM175" s="8">
        <f>X175</f>
        <v>0</v>
      </c>
      <c r="BN175" s="8">
        <f>AB175</f>
        <v>0</v>
      </c>
      <c r="BO175" s="8">
        <f>AF175</f>
        <v>0</v>
      </c>
      <c r="BP175" s="8">
        <f>AJ175</f>
        <v>0</v>
      </c>
      <c r="BQ175" s="8"/>
      <c r="BR175" s="8" t="e">
        <f t="shared" si="210"/>
        <v>#NUM!</v>
      </c>
      <c r="BS175" s="8" t="e">
        <f t="shared" si="211"/>
        <v>#NUM!</v>
      </c>
      <c r="BT175" s="8" t="e">
        <f t="shared" si="212"/>
        <v>#NUM!</v>
      </c>
      <c r="BU175" s="8" t="e">
        <f t="shared" si="213"/>
        <v>#NUM!</v>
      </c>
      <c r="BV175" s="8" t="e">
        <f t="shared" si="214"/>
        <v>#NUM!</v>
      </c>
      <c r="BW175" s="8"/>
      <c r="BX175" s="1" t="str">
        <f>F175</f>
        <v/>
      </c>
      <c r="BY175" s="1" t="str">
        <f>J175</f>
        <v/>
      </c>
      <c r="BZ175" s="1" t="str">
        <f>N175</f>
        <v/>
      </c>
      <c r="CA175" s="1" t="str">
        <f>R175</f>
        <v/>
      </c>
      <c r="CB175" s="1" t="str">
        <f>V175</f>
        <v/>
      </c>
      <c r="CC175" s="1" t="str">
        <f>Z175</f>
        <v/>
      </c>
      <c r="CD175" s="1" t="str">
        <f>AD175</f>
        <v/>
      </c>
      <c r="CE175" s="1" t="str">
        <f>AH175</f>
        <v/>
      </c>
      <c r="CF175" s="1" t="str">
        <f>AL175</f>
        <v/>
      </c>
      <c r="DC175" s="203">
        <v>0</v>
      </c>
      <c r="DD175" s="203">
        <v>0</v>
      </c>
      <c r="DE175" s="203">
        <v>0</v>
      </c>
      <c r="DF175" s="107">
        <f t="shared" si="239"/>
        <v>0</v>
      </c>
      <c r="DG175" s="107">
        <f t="shared" si="239"/>
        <v>0</v>
      </c>
      <c r="DH175" s="107">
        <f t="shared" si="239"/>
        <v>0</v>
      </c>
    </row>
    <row r="176" spans="1:112" ht="18" customHeight="1" x14ac:dyDescent="0.2">
      <c r="A176" s="52" t="str">
        <f>CONCATENATE(C176," ",B176)</f>
        <v>Joe Sturem</v>
      </c>
      <c r="B176" s="93" t="s">
        <v>952</v>
      </c>
      <c r="C176" s="94" t="s">
        <v>430</v>
      </c>
      <c r="D176" s="8"/>
      <c r="E176" s="8"/>
      <c r="F176" s="8" t="str">
        <f>IF(E176&lt;&gt; "",LOOKUP(E176,GPPoints!$A$2:$A$27,GPPoints!$B$2:$B$27),"")</f>
        <v/>
      </c>
      <c r="G176" s="114"/>
      <c r="H176" s="8"/>
      <c r="I176" s="8"/>
      <c r="J176" s="8" t="str">
        <f>IF(I176&lt;&gt; "",LOOKUP(I176,GPPoints!$A$2:$A$27,GPPoints!$B$2:$B$27),"")</f>
        <v/>
      </c>
      <c r="K176" s="114"/>
      <c r="L176" s="8"/>
      <c r="M176" s="8"/>
      <c r="N176" s="8" t="str">
        <f>IF(M176&lt;&gt; "",LOOKUP(M176,GPPoints!$A$2:$A$27,GPPoints!$B$2:$B$27),"")</f>
        <v/>
      </c>
      <c r="O176" s="114"/>
      <c r="P176" s="8"/>
      <c r="Q176" s="8"/>
      <c r="R176" s="8" t="str">
        <f>IF(Q176&lt;&gt; "",LOOKUP(Q176,GPPoints!$A$2:$A$27,GPPoints!$B$2:$B$27),"")</f>
        <v/>
      </c>
      <c r="S176" s="114"/>
      <c r="T176" s="8"/>
      <c r="U176" s="8"/>
      <c r="V176" s="8" t="str">
        <f>IF(U176&lt;&gt; "",LOOKUP(U176,GPPoints!$A$2:$A$27,GPPoints!$B$2:$B$27),"")</f>
        <v/>
      </c>
      <c r="W176" s="114"/>
      <c r="X176" s="8"/>
      <c r="Y176" s="8"/>
      <c r="Z176" s="8" t="str">
        <f>IF(Y176&lt;&gt; "",LOOKUP(Y176,GPPoints!$A$2:$A$27,GPPoints!$B$2:$B$27),"")</f>
        <v/>
      </c>
      <c r="AA176" s="114"/>
      <c r="AB176" s="8"/>
      <c r="AC176" s="8"/>
      <c r="AD176" s="8" t="str">
        <f>IF(AC176&lt;&gt; "",LOOKUP(AC176,GPPoints!$A$2:$A$27,GPPoints!$B$2:$B$27),"")</f>
        <v/>
      </c>
      <c r="AE176" s="114"/>
      <c r="AF176" s="8"/>
      <c r="AG176" s="8"/>
      <c r="AH176" s="8" t="str">
        <f>IF(AG176&lt;&gt; "",LOOKUP(AG176,GPPoints!$A$2:$A$27,GPPoints!$B$2:$B$27),"")</f>
        <v/>
      </c>
      <c r="AI176" s="114"/>
      <c r="AJ176" s="8"/>
      <c r="AK176" s="8"/>
      <c r="AL176" s="8" t="str">
        <f>IF(AK176&lt;&gt; "",LOOKUP(AK176,GPPoints!$A$2:$A$27,GPPoints!$B$2:$B$27),"")</f>
        <v/>
      </c>
      <c r="AM176" s="114"/>
      <c r="AO176" s="5">
        <f t="shared" si="216"/>
        <v>0</v>
      </c>
      <c r="AP176" s="5">
        <v>0</v>
      </c>
      <c r="AQ176" s="5">
        <v>0</v>
      </c>
      <c r="AR176" s="5">
        <f t="shared" si="217"/>
        <v>0</v>
      </c>
      <c r="AS176" s="5">
        <f t="shared" si="200"/>
        <v>0</v>
      </c>
      <c r="AT176" s="5">
        <f t="shared" si="201"/>
        <v>0</v>
      </c>
      <c r="AU176" s="5">
        <f t="shared" si="218"/>
        <v>0</v>
      </c>
      <c r="AV176" s="47">
        <f t="shared" si="202"/>
        <v>0</v>
      </c>
      <c r="AW176" s="47">
        <f>IF($AR176&gt;2,$AU176/$AR176,0)</f>
        <v>0</v>
      </c>
      <c r="AX176" s="47">
        <f t="shared" si="237"/>
        <v>0</v>
      </c>
      <c r="AY176" s="8">
        <f t="shared" si="203"/>
        <v>0</v>
      </c>
      <c r="AZ176" s="67">
        <f t="shared" si="204"/>
        <v>0</v>
      </c>
      <c r="BA176" s="67"/>
      <c r="BB176" s="8">
        <f t="shared" si="205"/>
        <v>0</v>
      </c>
      <c r="BC176" s="8">
        <f t="shared" si="206"/>
        <v>0</v>
      </c>
      <c r="BD176" s="8">
        <f t="shared" si="207"/>
        <v>0</v>
      </c>
      <c r="BE176" s="8">
        <f t="shared" si="208"/>
        <v>0</v>
      </c>
      <c r="BF176" s="8">
        <f t="shared" si="209"/>
        <v>0</v>
      </c>
      <c r="BG176" s="8"/>
      <c r="BH176" s="8">
        <f t="shared" si="219"/>
        <v>0</v>
      </c>
      <c r="BI176" s="8">
        <f t="shared" si="220"/>
        <v>0</v>
      </c>
      <c r="BJ176" s="8">
        <f t="shared" si="221"/>
        <v>0</v>
      </c>
      <c r="BK176" s="8">
        <f t="shared" si="222"/>
        <v>0</v>
      </c>
      <c r="BL176" s="8">
        <f t="shared" si="223"/>
        <v>0</v>
      </c>
      <c r="BM176" s="8">
        <f t="shared" si="224"/>
        <v>0</v>
      </c>
      <c r="BN176" s="8">
        <f t="shared" si="225"/>
        <v>0</v>
      </c>
      <c r="BO176" s="8">
        <f t="shared" si="226"/>
        <v>0</v>
      </c>
      <c r="BP176" s="8">
        <f t="shared" si="227"/>
        <v>0</v>
      </c>
      <c r="BQ176" s="8"/>
      <c r="BR176" s="8" t="e">
        <f t="shared" si="210"/>
        <v>#NUM!</v>
      </c>
      <c r="BS176" s="8" t="e">
        <f t="shared" si="211"/>
        <v>#NUM!</v>
      </c>
      <c r="BT176" s="8" t="e">
        <f t="shared" si="212"/>
        <v>#NUM!</v>
      </c>
      <c r="BU176" s="8" t="e">
        <f t="shared" si="213"/>
        <v>#NUM!</v>
      </c>
      <c r="BV176" s="8" t="e">
        <f t="shared" si="214"/>
        <v>#NUM!</v>
      </c>
      <c r="BW176" s="8"/>
      <c r="BX176" s="1" t="str">
        <f t="shared" si="228"/>
        <v/>
      </c>
      <c r="BY176" s="1" t="str">
        <f t="shared" si="229"/>
        <v/>
      </c>
      <c r="BZ176" s="1" t="str">
        <f t="shared" si="230"/>
        <v/>
      </c>
      <c r="CA176" s="1" t="str">
        <f>R176</f>
        <v/>
      </c>
      <c r="CB176" s="1" t="str">
        <f t="shared" si="238"/>
        <v/>
      </c>
      <c r="CC176" s="1" t="str">
        <f t="shared" si="232"/>
        <v/>
      </c>
      <c r="CD176" s="1" t="str">
        <f t="shared" si="233"/>
        <v/>
      </c>
      <c r="CE176" s="1" t="str">
        <f t="shared" si="234"/>
        <v/>
      </c>
      <c r="CF176" s="1" t="str">
        <f t="shared" si="235"/>
        <v/>
      </c>
      <c r="DC176" s="203">
        <v>0</v>
      </c>
      <c r="DD176" s="203">
        <v>0</v>
      </c>
      <c r="DE176" s="203">
        <v>0</v>
      </c>
      <c r="DF176" s="107">
        <f t="shared" si="239"/>
        <v>0</v>
      </c>
      <c r="DG176" s="107">
        <f t="shared" si="239"/>
        <v>0</v>
      </c>
      <c r="DH176" s="107">
        <f t="shared" si="239"/>
        <v>0</v>
      </c>
    </row>
    <row r="177" spans="1:112" ht="18" customHeight="1" x14ac:dyDescent="0.2">
      <c r="A177" s="52" t="s">
        <v>951</v>
      </c>
      <c r="B177" s="93" t="s">
        <v>899</v>
      </c>
      <c r="C177" s="94" t="s">
        <v>147</v>
      </c>
      <c r="D177" s="8"/>
      <c r="E177" s="8"/>
      <c r="F177" s="8" t="str">
        <f>IF(E177&lt;&gt; "",LOOKUP(E177,GPPoints!$A$2:$A$27,GPPoints!$B$2:$B$27),"")</f>
        <v/>
      </c>
      <c r="G177" s="114"/>
      <c r="H177" s="8"/>
      <c r="I177" s="8"/>
      <c r="J177" s="8" t="str">
        <f>IF(I177&lt;&gt; "",LOOKUP(I177,GPPoints!$A$2:$A$27,GPPoints!$B$2:$B$27),"")</f>
        <v/>
      </c>
      <c r="K177" s="114"/>
      <c r="L177" s="8"/>
      <c r="M177" s="8"/>
      <c r="N177" s="8" t="str">
        <f>IF(M177&lt;&gt; "",LOOKUP(M177,GPPoints!$A$2:$A$27,GPPoints!$B$2:$B$27),"")</f>
        <v/>
      </c>
      <c r="O177" s="114"/>
      <c r="P177" s="8"/>
      <c r="Q177" s="8"/>
      <c r="R177" s="8" t="str">
        <f>IF(Q177&lt;&gt; "",LOOKUP(Q177,GPPoints!$A$2:$A$27,GPPoints!$B$2:$B$27),"")</f>
        <v/>
      </c>
      <c r="S177" s="114"/>
      <c r="T177" s="8"/>
      <c r="U177" s="8"/>
      <c r="V177" s="8" t="str">
        <f>IF(U177&lt;&gt; "",LOOKUP(U177,GPPoints!$A$2:$A$27,GPPoints!$B$2:$B$27),"")</f>
        <v/>
      </c>
      <c r="W177" s="114"/>
      <c r="X177" s="8"/>
      <c r="Y177" s="8"/>
      <c r="Z177" s="8" t="str">
        <f>IF(Y177&lt;&gt; "",LOOKUP(Y177,GPPoints!$A$2:$A$27,GPPoints!$B$2:$B$27),"")</f>
        <v/>
      </c>
      <c r="AA177" s="114"/>
      <c r="AB177" s="8"/>
      <c r="AC177" s="8"/>
      <c r="AD177" s="8" t="str">
        <f>IF(AC177&lt;&gt; "",LOOKUP(AC177,GPPoints!$A$2:$A$27,GPPoints!$B$2:$B$27),"")</f>
        <v/>
      </c>
      <c r="AE177" s="114"/>
      <c r="AF177" s="8"/>
      <c r="AG177" s="8"/>
      <c r="AH177" s="8" t="str">
        <f>IF(AG177&lt;&gt; "",LOOKUP(AG177,GPPoints!$A$2:$A$27,GPPoints!$B$2:$B$27),"")</f>
        <v/>
      </c>
      <c r="AI177" s="114"/>
      <c r="AJ177" s="8"/>
      <c r="AK177" s="8"/>
      <c r="AL177" s="8" t="str">
        <f>IF(AK177&lt;&gt; "",LOOKUP(AK177,GPPoints!$A$2:$A$27,GPPoints!$B$2:$B$27),"")</f>
        <v/>
      </c>
      <c r="AM177" s="114"/>
      <c r="AO177" s="5">
        <f t="shared" si="216"/>
        <v>0</v>
      </c>
      <c r="AP177" s="5">
        <v>0</v>
      </c>
      <c r="AQ177" s="5">
        <v>0</v>
      </c>
      <c r="AR177" s="5">
        <f t="shared" si="217"/>
        <v>0</v>
      </c>
      <c r="AS177" s="5">
        <f t="shared" si="200"/>
        <v>0</v>
      </c>
      <c r="AT177" s="5">
        <f t="shared" si="201"/>
        <v>0</v>
      </c>
      <c r="AU177" s="5">
        <f t="shared" si="218"/>
        <v>0</v>
      </c>
      <c r="AV177" s="47">
        <f t="shared" si="202"/>
        <v>0</v>
      </c>
      <c r="AW177" s="47">
        <f t="shared" si="236"/>
        <v>0</v>
      </c>
      <c r="AX177" s="47">
        <f>IF($AR177&gt;4,$AU177/$AR177,0)</f>
        <v>0</v>
      </c>
      <c r="AY177" s="8">
        <f t="shared" si="203"/>
        <v>0</v>
      </c>
      <c r="AZ177" s="67">
        <f t="shared" si="204"/>
        <v>0</v>
      </c>
      <c r="BA177" s="67"/>
      <c r="BB177" s="8">
        <f t="shared" si="205"/>
        <v>0</v>
      </c>
      <c r="BC177" s="8">
        <f t="shared" si="206"/>
        <v>0</v>
      </c>
      <c r="BD177" s="8">
        <f t="shared" si="207"/>
        <v>0</v>
      </c>
      <c r="BE177" s="8">
        <f t="shared" si="208"/>
        <v>0</v>
      </c>
      <c r="BF177" s="8">
        <f t="shared" si="209"/>
        <v>0</v>
      </c>
      <c r="BG177" s="8"/>
      <c r="BH177" s="8">
        <f t="shared" si="219"/>
        <v>0</v>
      </c>
      <c r="BI177" s="8">
        <f t="shared" si="220"/>
        <v>0</v>
      </c>
      <c r="BJ177" s="8">
        <f t="shared" si="221"/>
        <v>0</v>
      </c>
      <c r="BK177" s="8">
        <f t="shared" si="222"/>
        <v>0</v>
      </c>
      <c r="BL177" s="8">
        <f t="shared" si="223"/>
        <v>0</v>
      </c>
      <c r="BM177" s="8">
        <f t="shared" si="224"/>
        <v>0</v>
      </c>
      <c r="BN177" s="8">
        <f t="shared" si="225"/>
        <v>0</v>
      </c>
      <c r="BO177" s="8">
        <f t="shared" si="226"/>
        <v>0</v>
      </c>
      <c r="BP177" s="8">
        <f t="shared" si="227"/>
        <v>0</v>
      </c>
      <c r="BQ177" s="8"/>
      <c r="BR177" s="8" t="e">
        <f t="shared" si="210"/>
        <v>#NUM!</v>
      </c>
      <c r="BS177" s="8" t="e">
        <f t="shared" si="211"/>
        <v>#NUM!</v>
      </c>
      <c r="BT177" s="8" t="e">
        <f t="shared" si="212"/>
        <v>#NUM!</v>
      </c>
      <c r="BU177" s="8" t="e">
        <f t="shared" si="213"/>
        <v>#NUM!</v>
      </c>
      <c r="BV177" s="8" t="e">
        <f t="shared" si="214"/>
        <v>#NUM!</v>
      </c>
      <c r="BW177" s="8"/>
      <c r="BX177" s="1" t="str">
        <f t="shared" si="228"/>
        <v/>
      </c>
      <c r="BY177" s="1" t="str">
        <f t="shared" si="229"/>
        <v/>
      </c>
      <c r="BZ177" s="1" t="str">
        <f t="shared" si="230"/>
        <v/>
      </c>
      <c r="CA177" s="1" t="str">
        <f>R177</f>
        <v/>
      </c>
      <c r="CB177" s="1" t="str">
        <f t="shared" si="238"/>
        <v/>
      </c>
      <c r="CC177" s="1" t="str">
        <f t="shared" si="232"/>
        <v/>
      </c>
      <c r="CD177" s="1" t="str">
        <f t="shared" si="233"/>
        <v/>
      </c>
      <c r="CE177" s="1" t="str">
        <f t="shared" si="234"/>
        <v/>
      </c>
      <c r="CF177" s="1" t="str">
        <f t="shared" si="235"/>
        <v/>
      </c>
      <c r="DC177" s="203">
        <v>0</v>
      </c>
      <c r="DD177" s="203">
        <v>0</v>
      </c>
      <c r="DE177" s="203">
        <v>0</v>
      </c>
      <c r="DF177" s="107">
        <f t="shared" si="239"/>
        <v>0</v>
      </c>
      <c r="DG177" s="107">
        <f t="shared" si="239"/>
        <v>0</v>
      </c>
      <c r="DH177" s="107">
        <f t="shared" si="239"/>
        <v>0</v>
      </c>
    </row>
    <row r="178" spans="1:112" x14ac:dyDescent="0.2">
      <c r="B178" s="3"/>
      <c r="C178" s="3"/>
      <c r="CI178" s="106"/>
      <c r="CK178" s="107"/>
    </row>
    <row r="179" spans="1:112" x14ac:dyDescent="0.2">
      <c r="B179" s="3"/>
      <c r="C179" s="3"/>
      <c r="CI179" s="106"/>
      <c r="CK179" s="107"/>
    </row>
    <row r="180" spans="1:112" x14ac:dyDescent="0.2">
      <c r="B180" s="3"/>
      <c r="C180" s="3"/>
      <c r="CI180" s="106"/>
      <c r="CK180" s="107"/>
    </row>
    <row r="181" spans="1:112" x14ac:dyDescent="0.2">
      <c r="B181" s="3"/>
      <c r="C181" s="3"/>
      <c r="CI181" s="106"/>
      <c r="CK181" s="107"/>
    </row>
    <row r="182" spans="1:112" x14ac:dyDescent="0.2">
      <c r="B182" s="33"/>
      <c r="C182" s="3"/>
      <c r="CI182" s="106"/>
      <c r="CK182" s="107"/>
    </row>
    <row r="183" spans="1:112" x14ac:dyDescent="0.2">
      <c r="C183" s="3"/>
      <c r="CI183" s="106"/>
      <c r="CK183" s="107"/>
    </row>
    <row r="184" spans="1:112" x14ac:dyDescent="0.2">
      <c r="A184" t="s">
        <v>562</v>
      </c>
      <c r="CI184" s="106"/>
      <c r="CK184" s="107"/>
    </row>
    <row r="185" spans="1:112" ht="18" customHeight="1" x14ac:dyDescent="0.2">
      <c r="A185" s="52" t="str">
        <f t="shared" ref="A185:A216" si="240">CONCATENATE(C185," ",B185)</f>
        <v>Greg Abbott</v>
      </c>
      <c r="B185" s="52" t="s">
        <v>220</v>
      </c>
      <c r="C185" s="62" t="s">
        <v>221</v>
      </c>
      <c r="D185" s="8"/>
      <c r="E185" s="8"/>
      <c r="F185" s="8" t="str">
        <f>IF(E185&lt;&gt; "",LOOKUP(E185,Points!$A$2:$A$27,Points!$B$2:$B$27),"")</f>
        <v/>
      </c>
      <c r="G185" s="114"/>
      <c r="H185" s="8"/>
      <c r="I185" s="8"/>
      <c r="J185" s="8" t="str">
        <f>IF(I185&lt;&gt; "",LOOKUP(I185,Points!$A$2:$A$27,Points!$B$2:$B$27),"")</f>
        <v/>
      </c>
      <c r="K185" s="114"/>
      <c r="L185" s="8"/>
      <c r="M185" s="8"/>
      <c r="N185" s="8" t="str">
        <f>IF(M185&lt;&gt; "",LOOKUP(M185,Points!$A$2:$A$27,Points!$B$2:$B$27),"")</f>
        <v/>
      </c>
      <c r="O185" s="114"/>
      <c r="P185" s="8"/>
      <c r="Q185" s="8"/>
      <c r="R185" s="8" t="str">
        <f>IF(Q185&lt;&gt; "",LOOKUP(Q185,Points!$A$2:$A$27,Points!$B$2:$B$27),"")</f>
        <v/>
      </c>
      <c r="S185" s="114"/>
      <c r="T185" s="8"/>
      <c r="U185" s="8"/>
      <c r="V185" s="8" t="str">
        <f>IF(U185&lt;&gt; "",LOOKUP(U185,Points!$A$2:$A$27,Points!$B$2:$B$27),"")</f>
        <v/>
      </c>
      <c r="W185" s="114"/>
      <c r="X185" s="8"/>
      <c r="Y185" s="8"/>
      <c r="Z185" s="8" t="str">
        <f>IF(Y185&lt;&gt; "",LOOKUP(Y185,Points!$A$2:$A$27,Points!$B$2:$B$27),"")</f>
        <v/>
      </c>
      <c r="AA185" s="114"/>
      <c r="AB185" s="8"/>
      <c r="AC185" s="8"/>
      <c r="AD185" s="8" t="str">
        <f>IF(AC185&lt;&gt; "",LOOKUP(AC185,Points!$A$2:$A$27,Points!$B$2:$B$27),"")</f>
        <v/>
      </c>
      <c r="AE185" s="114"/>
      <c r="AF185" s="8"/>
      <c r="AG185" s="8"/>
      <c r="AH185" s="8" t="str">
        <f>IF(AG185&lt;&gt; "",LOOKUP(AG185,Points!$A$2:$A$27,Points!$B$2:$B$27),"")</f>
        <v/>
      </c>
      <c r="AI185" s="114"/>
      <c r="AJ185" s="8"/>
      <c r="AK185" s="8"/>
      <c r="AL185" s="8" t="str">
        <f>IF(AK185&lt;&gt; "",LOOKUP(AK185,Points!$A$2:$A$27,Points!$B$2:$B$27),"")</f>
        <v/>
      </c>
      <c r="AM185" s="114"/>
      <c r="AO185" s="5">
        <f>SUM(LEN(G185),LEN(K185),LEN(O185),LEN(S185),LEN(W185),LEN(AA185),LEN(AE185),LEN(AI185),LEN(AM185))</f>
        <v>0</v>
      </c>
      <c r="AP185" s="5">
        <v>0</v>
      </c>
      <c r="AQ185" s="5">
        <v>0</v>
      </c>
      <c r="AR185" s="5">
        <f t="shared" ref="AR185:AR248" si="241">COUNT(D185,H185,L185,P185,T185,X185,AB185,AF185,AJ185)</f>
        <v>0</v>
      </c>
      <c r="AS185" s="5">
        <f t="shared" ref="AS185:AS216" si="242">SUM(F185,J185,N185,R185,V185,Z185,AD185,AH185,AL185)</f>
        <v>0</v>
      </c>
      <c r="AT185" s="5">
        <f t="shared" ref="AT185:AT216" si="243">SUMIF($BR185:$BV185, "&gt;0",$BR185:$BV185)</f>
        <v>0</v>
      </c>
      <c r="AU185" s="5">
        <f t="shared" ref="AU185:AU248" si="244">SUM(D185,H185,L185,P185,T185,X185,AB185,AF185,AJ185)</f>
        <v>0</v>
      </c>
      <c r="AV185" s="47">
        <f t="shared" ref="AV185:AV248" si="245">IF(AR185&gt;0,AU185/AR185,0)</f>
        <v>0</v>
      </c>
      <c r="AW185" s="47">
        <f t="shared" ref="AW185:AW248" si="246">IF($AR185&gt;2,$AU185/$AR185,0)</f>
        <v>0</v>
      </c>
      <c r="AX185" s="47">
        <f t="shared" ref="AX185:AX248" si="247">IF($AR185&gt;4,$AU185/$AR185,0)</f>
        <v>0</v>
      </c>
      <c r="AY185" s="8">
        <f t="shared" ref="AY185:AY216" si="248">SUMIF($BB185:$BF185, "&gt;0",$BB185:$BF185)</f>
        <v>0</v>
      </c>
      <c r="AZ185" s="67">
        <f t="shared" ref="AZ185:AZ248" si="249">IF(AR185&gt;4,SUM(E185,I185,M185,Q185,U185,Y185,AC185,AG185,AK185)/AR185,0)</f>
        <v>0</v>
      </c>
      <c r="BA185" s="67"/>
      <c r="BB185" s="8">
        <f t="shared" ref="BB185:BB231" si="250">LARGE($BH185:$BP185,1)</f>
        <v>0</v>
      </c>
      <c r="BC185" s="8">
        <f t="shared" ref="BC185:BC247" si="251">LARGE($BH185:$BP185,2)</f>
        <v>0</v>
      </c>
      <c r="BD185" s="8">
        <f t="shared" ref="BD185:BD231" si="252">LARGE($BH185:$BP185,3)</f>
        <v>0</v>
      </c>
      <c r="BE185" s="8">
        <f t="shared" ref="BE185:BE241" si="253">LARGE($BH185:$BP185,4)</f>
        <v>0</v>
      </c>
      <c r="BF185" s="8">
        <f t="shared" ref="BF185:BF242" si="254">LARGE($BH185:$BP185,5)</f>
        <v>0</v>
      </c>
      <c r="BG185" s="8"/>
      <c r="BH185" s="8">
        <f t="shared" ref="BH185:BH248" si="255">D185</f>
        <v>0</v>
      </c>
      <c r="BI185" s="8">
        <f t="shared" ref="BI185:BI248" si="256">H185</f>
        <v>0</v>
      </c>
      <c r="BJ185" s="8">
        <f t="shared" ref="BJ185:BJ248" si="257">L185</f>
        <v>0</v>
      </c>
      <c r="BK185" s="8">
        <f t="shared" ref="BK185:BK248" si="258">P185</f>
        <v>0</v>
      </c>
      <c r="BL185" s="8">
        <f t="shared" ref="BL185:BL248" si="259">T185</f>
        <v>0</v>
      </c>
      <c r="BM185" s="8">
        <f t="shared" ref="BM185:BM248" si="260">X185</f>
        <v>0</v>
      </c>
      <c r="BN185" s="8">
        <f t="shared" ref="BN185:BN248" si="261">AB185</f>
        <v>0</v>
      </c>
      <c r="BO185" s="8">
        <f t="shared" ref="BO185:BO248" si="262">AF185</f>
        <v>0</v>
      </c>
      <c r="BP185" s="8">
        <f t="shared" ref="BP185:BP248" si="263">AJ185</f>
        <v>0</v>
      </c>
      <c r="BQ185" s="8"/>
      <c r="BR185" s="8" t="e">
        <f t="shared" ref="BR185:BR216" si="264">LARGE($BX185:$CF185,1)</f>
        <v>#NUM!</v>
      </c>
      <c r="BS185" s="8" t="e">
        <f t="shared" ref="BS185:BS216" si="265">LARGE($BX185:$CF185,2)</f>
        <v>#NUM!</v>
      </c>
      <c r="BT185" s="8" t="e">
        <f t="shared" ref="BT185:BT216" si="266">LARGE($BX185:$CF185,3)</f>
        <v>#NUM!</v>
      </c>
      <c r="BU185" s="8" t="e">
        <f t="shared" ref="BU185:BU216" si="267">LARGE($BX185:$CF185,4)</f>
        <v>#NUM!</v>
      </c>
      <c r="BV185" s="8" t="e">
        <f t="shared" ref="BV185:BV216" si="268">LARGE($BX185:$CF185,5)</f>
        <v>#NUM!</v>
      </c>
      <c r="BW185" s="8"/>
      <c r="BX185" s="8" t="str">
        <f t="shared" ref="BX185:BX248" si="269">F185</f>
        <v/>
      </c>
      <c r="BY185" s="1" t="str">
        <f t="shared" ref="BY185:BY248" si="270">J185</f>
        <v/>
      </c>
      <c r="BZ185" s="1" t="str">
        <f t="shared" ref="BZ185:BZ247" si="271">N185</f>
        <v/>
      </c>
      <c r="CA185" s="1" t="str">
        <f t="shared" ref="CA185:CA248" si="272">R185</f>
        <v/>
      </c>
      <c r="CB185" s="1" t="str">
        <f t="shared" ref="CB185:CB248" si="273">V185</f>
        <v/>
      </c>
      <c r="CC185" s="1" t="str">
        <f t="shared" ref="CC185:CC248" si="274">Z185</f>
        <v/>
      </c>
      <c r="CD185" s="1" t="str">
        <f t="shared" ref="CD185:CD248" si="275">AD185</f>
        <v/>
      </c>
      <c r="CE185" s="1" t="str">
        <f t="shared" ref="CE185:CE248" si="276">AH185</f>
        <v/>
      </c>
      <c r="CF185" s="1" t="str">
        <f t="shared" ref="CF185:CF248" si="277">AL185</f>
        <v/>
      </c>
    </row>
    <row r="186" spans="1:112" ht="18" customHeight="1" x14ac:dyDescent="0.2">
      <c r="A186" s="52" t="str">
        <f t="shared" si="240"/>
        <v>Tom Adrounie</v>
      </c>
      <c r="B186" s="93" t="s">
        <v>588</v>
      </c>
      <c r="C186" s="94" t="s">
        <v>589</v>
      </c>
      <c r="D186" s="8"/>
      <c r="E186" s="8"/>
      <c r="F186" s="8" t="str">
        <f>IF(E186&lt;&gt; "",LOOKUP(E186,Points!$A$2:$A$27,Points!$B$2:$B$27),"")</f>
        <v/>
      </c>
      <c r="G186" s="114"/>
      <c r="H186" s="8"/>
      <c r="I186" s="8"/>
      <c r="J186" s="8" t="str">
        <f>IF(I186&lt;&gt; "",LOOKUP(I186,Points!$A$2:$A$27,Points!$B$2:$B$27),"")</f>
        <v/>
      </c>
      <c r="K186" s="114"/>
      <c r="L186" s="8"/>
      <c r="M186" s="8"/>
      <c r="N186" s="8" t="str">
        <f>IF(M186&lt;&gt; "",LOOKUP(M186,Points!$A$2:$A$27,Points!$B$2:$B$27),"")</f>
        <v/>
      </c>
      <c r="O186" s="114"/>
      <c r="P186" s="8"/>
      <c r="Q186" s="8"/>
      <c r="R186" s="8" t="str">
        <f>IF(Q186&lt;&gt; "",LOOKUP(Q186,Points!$A$2:$A$27,Points!$B$2:$B$27),"")</f>
        <v/>
      </c>
      <c r="S186" s="114"/>
      <c r="T186" s="8"/>
      <c r="U186" s="8"/>
      <c r="V186" s="8" t="str">
        <f>IF(U186&lt;&gt; "",LOOKUP(U186,Points!$A$2:$A$27,Points!$B$2:$B$27),"")</f>
        <v/>
      </c>
      <c r="W186" s="114"/>
      <c r="X186" s="8"/>
      <c r="Y186" s="8"/>
      <c r="Z186" s="8" t="str">
        <f>IF(Y186&lt;&gt; "",LOOKUP(Y186,Points!$A$2:$A$27,Points!$B$2:$B$27),"")</f>
        <v/>
      </c>
      <c r="AA186" s="114"/>
      <c r="AB186" s="8"/>
      <c r="AC186" s="8"/>
      <c r="AD186" s="8" t="str">
        <f>IF(AC186&lt;&gt; "",LOOKUP(AC186,Points!$A$2:$A$27,Points!$B$2:$B$27),"")</f>
        <v/>
      </c>
      <c r="AE186" s="114"/>
      <c r="AF186" s="8"/>
      <c r="AG186" s="8"/>
      <c r="AH186" s="8" t="str">
        <f>IF(AG186&lt;&gt; "",LOOKUP(AG186,Points!$A$2:$A$27,Points!$B$2:$B$27),"")</f>
        <v/>
      </c>
      <c r="AI186" s="114"/>
      <c r="AJ186" s="8"/>
      <c r="AK186" s="8"/>
      <c r="AL186" s="8" t="str">
        <f>IF(AK186&lt;&gt; "",LOOKUP(AK186,Points!$A$2:$A$27,Points!$B$2:$B$27),"")</f>
        <v/>
      </c>
      <c r="AM186" s="114"/>
      <c r="AO186" s="5">
        <f>+G186+K186+O186+S186+W186+AA186+AE186+AI186+AM186</f>
        <v>0</v>
      </c>
      <c r="AP186" s="5">
        <v>0</v>
      </c>
      <c r="AQ186" s="5">
        <v>0</v>
      </c>
      <c r="AR186" s="5">
        <f t="shared" si="241"/>
        <v>0</v>
      </c>
      <c r="AS186" s="5">
        <f t="shared" si="242"/>
        <v>0</v>
      </c>
      <c r="AT186" s="5">
        <f t="shared" si="243"/>
        <v>0</v>
      </c>
      <c r="AU186" s="5">
        <f t="shared" si="244"/>
        <v>0</v>
      </c>
      <c r="AV186" s="47">
        <f t="shared" si="245"/>
        <v>0</v>
      </c>
      <c r="AW186" s="47">
        <f>IF($AR186&gt;2,$AU186/$AR186,0)</f>
        <v>0</v>
      </c>
      <c r="AX186" s="47">
        <f t="shared" si="247"/>
        <v>0</v>
      </c>
      <c r="AY186" s="8">
        <f t="shared" si="248"/>
        <v>0</v>
      </c>
      <c r="AZ186" s="67">
        <f>IF(AR186&gt;4,SUM(E186,I186,M186,Q186,U186,Y186,AC186,AG186,AK186)/AR186,0)</f>
        <v>0</v>
      </c>
      <c r="BA186" s="67"/>
      <c r="BB186" s="8">
        <f t="shared" si="250"/>
        <v>0</v>
      </c>
      <c r="BC186" s="8">
        <f t="shared" si="251"/>
        <v>0</v>
      </c>
      <c r="BD186" s="8">
        <f t="shared" si="252"/>
        <v>0</v>
      </c>
      <c r="BE186" s="8">
        <f t="shared" si="253"/>
        <v>0</v>
      </c>
      <c r="BF186" s="8">
        <f t="shared" si="254"/>
        <v>0</v>
      </c>
      <c r="BG186" s="8"/>
      <c r="BH186" s="8">
        <f t="shared" si="255"/>
        <v>0</v>
      </c>
      <c r="BI186" s="8">
        <f t="shared" si="256"/>
        <v>0</v>
      </c>
      <c r="BJ186" s="8">
        <f t="shared" si="257"/>
        <v>0</v>
      </c>
      <c r="BK186" s="8">
        <f t="shared" si="258"/>
        <v>0</v>
      </c>
      <c r="BL186" s="8">
        <f t="shared" si="259"/>
        <v>0</v>
      </c>
      <c r="BM186" s="8">
        <f t="shared" si="260"/>
        <v>0</v>
      </c>
      <c r="BN186" s="8">
        <f t="shared" si="261"/>
        <v>0</v>
      </c>
      <c r="BO186" s="8">
        <f t="shared" si="262"/>
        <v>0</v>
      </c>
      <c r="BP186" s="8">
        <f t="shared" si="263"/>
        <v>0</v>
      </c>
      <c r="BQ186" s="8"/>
      <c r="BR186" s="8" t="e">
        <f t="shared" si="264"/>
        <v>#NUM!</v>
      </c>
      <c r="BS186" s="8" t="e">
        <f t="shared" si="265"/>
        <v>#NUM!</v>
      </c>
      <c r="BT186" s="8" t="e">
        <f t="shared" si="266"/>
        <v>#NUM!</v>
      </c>
      <c r="BU186" s="8" t="e">
        <f t="shared" si="267"/>
        <v>#NUM!</v>
      </c>
      <c r="BV186" s="8" t="e">
        <f t="shared" si="268"/>
        <v>#NUM!</v>
      </c>
      <c r="BW186" s="8"/>
      <c r="BX186" s="1" t="str">
        <f t="shared" si="269"/>
        <v/>
      </c>
      <c r="BY186" s="1" t="str">
        <f t="shared" si="270"/>
        <v/>
      </c>
      <c r="BZ186" s="1" t="str">
        <f t="shared" si="271"/>
        <v/>
      </c>
      <c r="CA186" s="1" t="str">
        <f t="shared" si="272"/>
        <v/>
      </c>
      <c r="CB186" s="1" t="str">
        <f t="shared" si="273"/>
        <v/>
      </c>
      <c r="CC186" s="1" t="str">
        <f t="shared" si="274"/>
        <v/>
      </c>
      <c r="CD186" s="1" t="str">
        <f t="shared" si="275"/>
        <v/>
      </c>
      <c r="CE186" s="1" t="str">
        <f t="shared" si="276"/>
        <v/>
      </c>
      <c r="CF186" s="1" t="str">
        <f t="shared" si="277"/>
        <v/>
      </c>
      <c r="DC186" t="e">
        <f>VLOOKUP(A186,#REF!,49,FALSE)</f>
        <v>#REF!</v>
      </c>
      <c r="DD186" t="e">
        <f>VLOOKUP(A186,#REF!,50,FALSE)</f>
        <v>#REF!</v>
      </c>
      <c r="DE186" t="e">
        <f>VLOOKUP(A186,#REF!,51,FALSE)</f>
        <v>#REF!</v>
      </c>
    </row>
    <row r="187" spans="1:112" ht="18" customHeight="1" x14ac:dyDescent="0.2">
      <c r="A187" s="52" t="str">
        <f t="shared" si="240"/>
        <v>Mike Allsup</v>
      </c>
      <c r="B187" s="93" t="s">
        <v>575</v>
      </c>
      <c r="C187" s="94" t="s">
        <v>33</v>
      </c>
      <c r="D187" s="8"/>
      <c r="E187" s="143"/>
      <c r="F187" s="8" t="str">
        <f>IF(E187&lt;&gt; "",LOOKUP(E187,Points!$A$2:$A$27,Points!$B$2:$B$27),"")</f>
        <v/>
      </c>
      <c r="G187" s="114"/>
      <c r="H187" s="8"/>
      <c r="I187" s="143"/>
      <c r="J187" s="8" t="str">
        <f>IF(I187&lt;&gt; "",LOOKUP(I187,Points!$A$2:$A$27,Points!$B$2:$B$27),"")</f>
        <v/>
      </c>
      <c r="K187" s="114"/>
      <c r="L187" s="8"/>
      <c r="M187" s="143"/>
      <c r="N187" s="8" t="str">
        <f>IF(M187&lt;&gt; "",LOOKUP(M187,Points!$A$2:$A$27,Points!$B$2:$B$27),"")</f>
        <v/>
      </c>
      <c r="O187" s="114"/>
      <c r="P187" s="8"/>
      <c r="Q187" s="143"/>
      <c r="R187" s="8" t="str">
        <f>IF(Q187&lt;&gt; "",LOOKUP(Q187,Points!$A$2:$A$27,Points!$B$2:$B$27),"")</f>
        <v/>
      </c>
      <c r="S187" s="114"/>
      <c r="T187" s="8"/>
      <c r="U187" s="143"/>
      <c r="V187" s="8" t="str">
        <f>IF(U187&lt;&gt; "",LOOKUP(U187,Points!$A$2:$A$27,Points!$B$2:$B$27),"")</f>
        <v/>
      </c>
      <c r="W187" s="114"/>
      <c r="X187" s="8"/>
      <c r="Y187" s="8"/>
      <c r="Z187" s="8" t="str">
        <f>IF(Y187&lt;&gt; "",LOOKUP(Y187,Points!$A$2:$A$27,Points!$B$2:$B$27),"")</f>
        <v/>
      </c>
      <c r="AA187" s="114"/>
      <c r="AB187" s="8"/>
      <c r="AC187" s="143"/>
      <c r="AD187" s="8" t="str">
        <f>IF(AC187&lt;&gt; "",LOOKUP(AC187,Points!$A$2:$A$27,Points!$B$2:$B$27),"")</f>
        <v/>
      </c>
      <c r="AE187" s="114"/>
      <c r="AF187" s="8"/>
      <c r="AG187" s="143"/>
      <c r="AH187" s="8" t="str">
        <f>IF(AG187&lt;&gt; "",LOOKUP(AG187,Points!$A$2:$A$27,Points!$B$2:$B$27),"")</f>
        <v/>
      </c>
      <c r="AI187" s="114"/>
      <c r="AJ187" s="8"/>
      <c r="AK187" s="143"/>
      <c r="AL187" s="8" t="str">
        <f>IF(AK187&lt;&gt; "",LOOKUP(AK187,Points!$A$2:$A$27,Points!$B$2:$B$27),"")</f>
        <v/>
      </c>
      <c r="AM187" s="114"/>
      <c r="AO187" s="5">
        <f>+G187+K187+O187+S187+W187+AA187+AE187+AI187+AM187</f>
        <v>0</v>
      </c>
      <c r="AP187" s="5">
        <v>0</v>
      </c>
      <c r="AQ187" s="5">
        <v>0</v>
      </c>
      <c r="AR187" s="5">
        <f t="shared" si="241"/>
        <v>0</v>
      </c>
      <c r="AS187" s="5">
        <f t="shared" si="242"/>
        <v>0</v>
      </c>
      <c r="AT187" s="5">
        <f t="shared" si="243"/>
        <v>0</v>
      </c>
      <c r="AU187" s="5">
        <f t="shared" si="244"/>
        <v>0</v>
      </c>
      <c r="AV187" s="47">
        <f>IF(AR187&gt;0,AU187/AR187,0)</f>
        <v>0</v>
      </c>
      <c r="AW187" s="47">
        <f>IF($AR187&gt;2,$AU187/$AR187,0)</f>
        <v>0</v>
      </c>
      <c r="AX187" s="47">
        <f>IF($AR187&gt;4,$AU187/$AR187,0)</f>
        <v>0</v>
      </c>
      <c r="AY187" s="8">
        <f t="shared" si="248"/>
        <v>0</v>
      </c>
      <c r="AZ187" s="67">
        <f>IF(AR187&gt;4,SUM(E187,I187,M187,Q187,U187,Y187,AC187,AG187,AK187)/AR187,0)</f>
        <v>0</v>
      </c>
      <c r="BA187" s="67"/>
      <c r="BB187" s="8">
        <f t="shared" si="250"/>
        <v>0</v>
      </c>
      <c r="BC187" s="8">
        <f t="shared" si="251"/>
        <v>0</v>
      </c>
      <c r="BD187" s="8">
        <f t="shared" si="252"/>
        <v>0</v>
      </c>
      <c r="BE187" s="8">
        <f t="shared" si="253"/>
        <v>0</v>
      </c>
      <c r="BF187" s="8">
        <f t="shared" si="254"/>
        <v>0</v>
      </c>
      <c r="BG187" s="8"/>
      <c r="BH187" s="8">
        <f t="shared" si="255"/>
        <v>0</v>
      </c>
      <c r="BI187" s="8">
        <f t="shared" si="256"/>
        <v>0</v>
      </c>
      <c r="BJ187" s="8">
        <f t="shared" si="257"/>
        <v>0</v>
      </c>
      <c r="BK187" s="8">
        <f t="shared" si="258"/>
        <v>0</v>
      </c>
      <c r="BL187" s="8">
        <f t="shared" si="259"/>
        <v>0</v>
      </c>
      <c r="BM187" s="8">
        <f t="shared" si="260"/>
        <v>0</v>
      </c>
      <c r="BN187" s="8">
        <f t="shared" si="261"/>
        <v>0</v>
      </c>
      <c r="BO187" s="8">
        <f t="shared" si="262"/>
        <v>0</v>
      </c>
      <c r="BP187" s="8">
        <f t="shared" si="263"/>
        <v>0</v>
      </c>
      <c r="BQ187" s="8"/>
      <c r="BR187" s="8" t="e">
        <f t="shared" si="264"/>
        <v>#NUM!</v>
      </c>
      <c r="BS187" s="8" t="e">
        <f t="shared" si="265"/>
        <v>#NUM!</v>
      </c>
      <c r="BT187" s="8" t="e">
        <f t="shared" si="266"/>
        <v>#NUM!</v>
      </c>
      <c r="BU187" s="8" t="e">
        <f t="shared" si="267"/>
        <v>#NUM!</v>
      </c>
      <c r="BV187" s="8" t="e">
        <f t="shared" si="268"/>
        <v>#NUM!</v>
      </c>
      <c r="BW187" s="8"/>
      <c r="BX187" s="1" t="str">
        <f t="shared" si="269"/>
        <v/>
      </c>
      <c r="BY187" s="1" t="str">
        <f t="shared" si="270"/>
        <v/>
      </c>
      <c r="BZ187" s="1" t="str">
        <f t="shared" si="271"/>
        <v/>
      </c>
      <c r="CA187" s="1" t="str">
        <f>R187</f>
        <v/>
      </c>
      <c r="CB187" s="1" t="str">
        <f t="shared" si="273"/>
        <v/>
      </c>
      <c r="CC187" s="1" t="str">
        <f t="shared" si="274"/>
        <v/>
      </c>
      <c r="CD187" s="1" t="str">
        <f t="shared" si="275"/>
        <v/>
      </c>
      <c r="CE187" s="1" t="str">
        <f t="shared" si="276"/>
        <v/>
      </c>
      <c r="CF187" s="1" t="str">
        <f t="shared" si="277"/>
        <v/>
      </c>
      <c r="DC187" s="203">
        <v>0</v>
      </c>
      <c r="DD187" s="203">
        <v>15</v>
      </c>
      <c r="DE187" s="203">
        <v>0</v>
      </c>
      <c r="DF187" s="107">
        <v>0</v>
      </c>
      <c r="DG187" s="107">
        <v>-15</v>
      </c>
      <c r="DH187" s="107">
        <v>0</v>
      </c>
    </row>
    <row r="188" spans="1:112" ht="18" customHeight="1" x14ac:dyDescent="0.2">
      <c r="A188" s="52" t="str">
        <f t="shared" si="240"/>
        <v>Alex Andrews</v>
      </c>
      <c r="B188" s="52" t="s">
        <v>485</v>
      </c>
      <c r="C188" s="62" t="s">
        <v>486</v>
      </c>
      <c r="D188" s="8"/>
      <c r="E188" s="8"/>
      <c r="F188" s="8" t="str">
        <f>IF(E188&lt;&gt; "",LOOKUP(E188,Points!$A$2:$A$27,Points!$B$2:$B$27),"")</f>
        <v/>
      </c>
      <c r="G188" s="114"/>
      <c r="H188" s="8"/>
      <c r="I188" s="8"/>
      <c r="J188" s="8" t="str">
        <f>IF(I188&lt;&gt; "",LOOKUP(I188,Points!$A$2:$A$27,Points!$B$2:$B$27),"")</f>
        <v/>
      </c>
      <c r="K188" s="114"/>
      <c r="L188" s="8"/>
      <c r="M188" s="8"/>
      <c r="N188" s="8" t="str">
        <f>IF(M188&lt;&gt; "",LOOKUP(M188,Points!$A$2:$A$27,Points!$B$2:$B$27),"")</f>
        <v/>
      </c>
      <c r="O188" s="114"/>
      <c r="P188" s="8"/>
      <c r="Q188" s="8"/>
      <c r="R188" s="8" t="str">
        <f>IF(Q188&lt;&gt; "",LOOKUP(Q188,Points!$A$2:$A$27,Points!$B$2:$B$27),"")</f>
        <v/>
      </c>
      <c r="S188" s="114"/>
      <c r="T188" s="8"/>
      <c r="U188" s="8"/>
      <c r="V188" s="8" t="str">
        <f>IF(U188&lt;&gt; "",LOOKUP(U188,Points!$A$2:$A$27,Points!$B$2:$B$27),"")</f>
        <v/>
      </c>
      <c r="W188" s="114"/>
      <c r="X188" s="8"/>
      <c r="Y188" s="8"/>
      <c r="Z188" s="8" t="str">
        <f>IF(Y188&lt;&gt; "",LOOKUP(Y188,Points!$A$2:$A$27,Points!$B$2:$B$27),"")</f>
        <v/>
      </c>
      <c r="AA188" s="114"/>
      <c r="AB188" s="8"/>
      <c r="AC188" s="8"/>
      <c r="AD188" s="8" t="str">
        <f>IF(AC188&lt;&gt; "",LOOKUP(AC188,Points!$A$2:$A$27,Points!$B$2:$B$27),"")</f>
        <v/>
      </c>
      <c r="AE188" s="114"/>
      <c r="AF188" s="8"/>
      <c r="AG188" s="8"/>
      <c r="AH188" s="8" t="str">
        <f>IF(AG188&lt;&gt; "",LOOKUP(AG188,Points!$A$2:$A$27,Points!$B$2:$B$27),"")</f>
        <v/>
      </c>
      <c r="AI188" s="114"/>
      <c r="AJ188" s="8"/>
      <c r="AK188" s="8"/>
      <c r="AL188" s="8" t="str">
        <f>IF(AK188&lt;&gt; "",LOOKUP(AK188,Points!$A$2:$A$27,Points!$B$2:$B$27),"")</f>
        <v/>
      </c>
      <c r="AM188" s="114"/>
      <c r="AO188" s="5">
        <f t="shared" ref="AO188:AO194" si="278">SUM(LEN(G188),LEN(K188),LEN(O188),LEN(S188),LEN(W188),LEN(AA188),LEN(AE188),LEN(AI188),LEN(AM188))</f>
        <v>0</v>
      </c>
      <c r="AP188" s="5">
        <v>0</v>
      </c>
      <c r="AQ188" s="5">
        <v>0</v>
      </c>
      <c r="AR188" s="5">
        <f t="shared" si="241"/>
        <v>0</v>
      </c>
      <c r="AS188" s="5">
        <f t="shared" si="242"/>
        <v>0</v>
      </c>
      <c r="AT188" s="5">
        <f t="shared" si="243"/>
        <v>0</v>
      </c>
      <c r="AU188" s="5">
        <f t="shared" si="244"/>
        <v>0</v>
      </c>
      <c r="AV188" s="47">
        <f t="shared" si="245"/>
        <v>0</v>
      </c>
      <c r="AW188" s="47">
        <f t="shared" si="246"/>
        <v>0</v>
      </c>
      <c r="AX188" s="47">
        <f t="shared" si="247"/>
        <v>0</v>
      </c>
      <c r="AY188" s="8">
        <f t="shared" si="248"/>
        <v>0</v>
      </c>
      <c r="AZ188" s="67">
        <f t="shared" si="249"/>
        <v>0</v>
      </c>
      <c r="BA188" s="67"/>
      <c r="BB188" s="8">
        <f t="shared" si="250"/>
        <v>0</v>
      </c>
      <c r="BC188" s="8">
        <f t="shared" si="251"/>
        <v>0</v>
      </c>
      <c r="BD188" s="8">
        <f t="shared" si="252"/>
        <v>0</v>
      </c>
      <c r="BE188" s="8">
        <f t="shared" si="253"/>
        <v>0</v>
      </c>
      <c r="BF188" s="8">
        <f t="shared" si="254"/>
        <v>0</v>
      </c>
      <c r="BG188" s="8"/>
      <c r="BH188" s="8">
        <f t="shared" si="255"/>
        <v>0</v>
      </c>
      <c r="BI188" s="8">
        <f t="shared" si="256"/>
        <v>0</v>
      </c>
      <c r="BJ188" s="8">
        <f t="shared" si="257"/>
        <v>0</v>
      </c>
      <c r="BK188" s="8">
        <f t="shared" si="258"/>
        <v>0</v>
      </c>
      <c r="BL188" s="8">
        <f t="shared" si="259"/>
        <v>0</v>
      </c>
      <c r="BM188" s="8">
        <f t="shared" si="260"/>
        <v>0</v>
      </c>
      <c r="BN188" s="8">
        <f t="shared" si="261"/>
        <v>0</v>
      </c>
      <c r="BO188" s="8">
        <f t="shared" si="262"/>
        <v>0</v>
      </c>
      <c r="BP188" s="8">
        <f t="shared" si="263"/>
        <v>0</v>
      </c>
      <c r="BQ188" s="8"/>
      <c r="BR188" s="8" t="e">
        <f t="shared" si="264"/>
        <v>#NUM!</v>
      </c>
      <c r="BS188" s="8" t="e">
        <f t="shared" si="265"/>
        <v>#NUM!</v>
      </c>
      <c r="BT188" s="8" t="e">
        <f t="shared" si="266"/>
        <v>#NUM!</v>
      </c>
      <c r="BU188" s="8" t="e">
        <f t="shared" si="267"/>
        <v>#NUM!</v>
      </c>
      <c r="BV188" s="8" t="e">
        <f t="shared" si="268"/>
        <v>#NUM!</v>
      </c>
      <c r="BW188" s="8"/>
      <c r="BX188" s="8" t="str">
        <f t="shared" si="269"/>
        <v/>
      </c>
      <c r="BY188" s="1" t="str">
        <f>J188</f>
        <v/>
      </c>
      <c r="BZ188" s="1" t="str">
        <f t="shared" si="271"/>
        <v/>
      </c>
      <c r="CA188" s="1" t="str">
        <f t="shared" si="272"/>
        <v/>
      </c>
      <c r="CB188" s="1" t="str">
        <f t="shared" si="273"/>
        <v/>
      </c>
      <c r="CC188" s="1" t="str">
        <f>Z188</f>
        <v/>
      </c>
      <c r="CD188" s="1" t="str">
        <f t="shared" si="275"/>
        <v/>
      </c>
      <c r="CE188" s="1" t="str">
        <f t="shared" si="276"/>
        <v/>
      </c>
      <c r="CF188" s="1" t="str">
        <f t="shared" si="277"/>
        <v/>
      </c>
    </row>
    <row r="189" spans="1:112" ht="18" customHeight="1" x14ac:dyDescent="0.2">
      <c r="A189" s="52" t="str">
        <f t="shared" si="240"/>
        <v>Norm Aroesty</v>
      </c>
      <c r="B189" s="52" t="s">
        <v>21</v>
      </c>
      <c r="C189" s="62" t="s">
        <v>22</v>
      </c>
      <c r="D189" s="8"/>
      <c r="E189" s="8"/>
      <c r="F189" s="8" t="str">
        <f>IF(E189&lt;&gt; "",LOOKUP(E189,Points!$A$2:$A$27,Points!$B$2:$B$27),"")</f>
        <v/>
      </c>
      <c r="G189" s="114"/>
      <c r="H189" s="64"/>
      <c r="I189" s="8"/>
      <c r="J189" s="8" t="str">
        <f>IF(I189&lt;&gt; "",LOOKUP(I189,Points!$A$2:$A$27,Points!$B$2:$B$27),"")</f>
        <v/>
      </c>
      <c r="K189" s="114"/>
      <c r="L189" s="64"/>
      <c r="M189" s="8"/>
      <c r="N189" s="8" t="str">
        <f>IF(M189&lt;&gt; "",LOOKUP(M189,Points!$A$2:$A$27,Points!$B$2:$B$27),"")</f>
        <v/>
      </c>
      <c r="O189" s="114"/>
      <c r="P189" s="64"/>
      <c r="Q189" s="8"/>
      <c r="R189" s="8" t="str">
        <f>IF(Q189&lt;&gt; "",LOOKUP(Q189,Points!$A$2:$A$27,Points!$B$2:$B$27),"")</f>
        <v/>
      </c>
      <c r="S189" s="114"/>
      <c r="T189" s="64"/>
      <c r="U189" s="8"/>
      <c r="V189" s="8" t="str">
        <f>IF(U189&lt;&gt; "",LOOKUP(U189,Points!$A$2:$A$27,Points!$B$2:$B$27),"")</f>
        <v/>
      </c>
      <c r="W189" s="114"/>
      <c r="X189" s="8"/>
      <c r="Y189" s="8"/>
      <c r="Z189" s="8" t="str">
        <f>IF(Y189&lt;&gt; "",LOOKUP(Y189,Points!$A$2:$A$27,Points!$B$2:$B$27),"")</f>
        <v/>
      </c>
      <c r="AA189" s="114"/>
      <c r="AB189" s="64"/>
      <c r="AC189" s="8"/>
      <c r="AD189" s="8" t="str">
        <f>IF(AC189&lt;&gt; "",LOOKUP(AC189,Points!$A$2:$A$27,Points!$B$2:$B$27),"")</f>
        <v/>
      </c>
      <c r="AE189" s="114"/>
      <c r="AF189" s="64"/>
      <c r="AG189" s="8"/>
      <c r="AH189" s="8" t="str">
        <f>IF(AG189&lt;&gt; "",LOOKUP(AG189,Points!$A$2:$A$27,Points!$B$2:$B$27),"")</f>
        <v/>
      </c>
      <c r="AI189" s="114"/>
      <c r="AJ189" s="64"/>
      <c r="AK189" s="8"/>
      <c r="AL189" s="8" t="str">
        <f>IF(AK189&lt;&gt; "",LOOKUP(AK189,Points!$A$2:$A$27,Points!$B$2:$B$27),"")</f>
        <v/>
      </c>
      <c r="AM189" s="114"/>
      <c r="AO189" s="5">
        <f t="shared" si="278"/>
        <v>0</v>
      </c>
      <c r="AP189" s="5">
        <v>0</v>
      </c>
      <c r="AQ189" s="5">
        <v>0</v>
      </c>
      <c r="AR189" s="5">
        <f t="shared" si="241"/>
        <v>0</v>
      </c>
      <c r="AS189" s="5">
        <f t="shared" si="242"/>
        <v>0</v>
      </c>
      <c r="AT189" s="5">
        <f t="shared" si="243"/>
        <v>0</v>
      </c>
      <c r="AU189" s="5">
        <f t="shared" si="244"/>
        <v>0</v>
      </c>
      <c r="AV189" s="47">
        <f t="shared" si="245"/>
        <v>0</v>
      </c>
      <c r="AW189" s="47">
        <f t="shared" si="246"/>
        <v>0</v>
      </c>
      <c r="AX189" s="47">
        <f t="shared" si="247"/>
        <v>0</v>
      </c>
      <c r="AY189" s="8">
        <f t="shared" si="248"/>
        <v>0</v>
      </c>
      <c r="AZ189" s="67">
        <f t="shared" si="249"/>
        <v>0</v>
      </c>
      <c r="BA189" s="67"/>
      <c r="BB189" s="8">
        <f t="shared" si="250"/>
        <v>0</v>
      </c>
      <c r="BC189" s="8">
        <f t="shared" si="251"/>
        <v>0</v>
      </c>
      <c r="BD189" s="8">
        <f t="shared" si="252"/>
        <v>0</v>
      </c>
      <c r="BE189" s="8">
        <f t="shared" si="253"/>
        <v>0</v>
      </c>
      <c r="BF189" s="8">
        <f t="shared" si="254"/>
        <v>0</v>
      </c>
      <c r="BG189" s="8"/>
      <c r="BH189" s="8">
        <f t="shared" si="255"/>
        <v>0</v>
      </c>
      <c r="BI189" s="8">
        <f t="shared" si="256"/>
        <v>0</v>
      </c>
      <c r="BJ189" s="8">
        <f t="shared" si="257"/>
        <v>0</v>
      </c>
      <c r="BK189" s="8">
        <f t="shared" si="258"/>
        <v>0</v>
      </c>
      <c r="BL189" s="8">
        <f t="shared" si="259"/>
        <v>0</v>
      </c>
      <c r="BM189" s="8">
        <f t="shared" si="260"/>
        <v>0</v>
      </c>
      <c r="BN189" s="8">
        <f t="shared" si="261"/>
        <v>0</v>
      </c>
      <c r="BO189" s="8">
        <f t="shared" si="262"/>
        <v>0</v>
      </c>
      <c r="BP189" s="8">
        <f t="shared" si="263"/>
        <v>0</v>
      </c>
      <c r="BQ189" s="8"/>
      <c r="BR189" s="8" t="e">
        <f t="shared" si="264"/>
        <v>#NUM!</v>
      </c>
      <c r="BS189" s="8" t="e">
        <f t="shared" si="265"/>
        <v>#NUM!</v>
      </c>
      <c r="BT189" s="8" t="e">
        <f t="shared" si="266"/>
        <v>#NUM!</v>
      </c>
      <c r="BU189" s="8" t="e">
        <f t="shared" si="267"/>
        <v>#NUM!</v>
      </c>
      <c r="BV189" s="8" t="e">
        <f t="shared" si="268"/>
        <v>#NUM!</v>
      </c>
      <c r="BW189" s="8"/>
      <c r="BX189" s="1" t="str">
        <f t="shared" si="269"/>
        <v/>
      </c>
      <c r="BY189" s="1" t="str">
        <f t="shared" si="270"/>
        <v/>
      </c>
      <c r="BZ189" s="1" t="str">
        <f t="shared" si="271"/>
        <v/>
      </c>
      <c r="CA189" s="1" t="str">
        <f>R189</f>
        <v/>
      </c>
      <c r="CB189" s="1" t="str">
        <f t="shared" si="273"/>
        <v/>
      </c>
      <c r="CC189" s="1" t="str">
        <f t="shared" si="274"/>
        <v/>
      </c>
      <c r="CD189" s="1" t="str">
        <f t="shared" si="275"/>
        <v/>
      </c>
      <c r="CE189" s="1" t="str">
        <f t="shared" si="276"/>
        <v/>
      </c>
      <c r="CF189" s="1" t="str">
        <f t="shared" si="277"/>
        <v/>
      </c>
    </row>
    <row r="190" spans="1:112" ht="18" customHeight="1" x14ac:dyDescent="0.2">
      <c r="A190" s="52" t="str">
        <f t="shared" si="240"/>
        <v>Eric Ball</v>
      </c>
      <c r="B190" s="52" t="s">
        <v>300</v>
      </c>
      <c r="C190" s="62" t="s">
        <v>166</v>
      </c>
      <c r="D190" s="8"/>
      <c r="E190" s="8"/>
      <c r="F190" s="8" t="str">
        <f>IF(E190&lt;&gt; "",LOOKUP(E190,Points!$A$2:$A$27,Points!$B$2:$B$27),"")</f>
        <v/>
      </c>
      <c r="G190" s="114"/>
      <c r="H190" s="64"/>
      <c r="I190" s="8"/>
      <c r="J190" s="8" t="str">
        <f>IF(I190&lt;&gt; "",LOOKUP(I190,Points!$A$2:$A$27,Points!$B$2:$B$27),"")</f>
        <v/>
      </c>
      <c r="K190" s="114"/>
      <c r="L190" s="64"/>
      <c r="M190" s="8"/>
      <c r="N190" s="8" t="str">
        <f>IF(M190&lt;&gt; "",LOOKUP(M190,Points!$A$2:$A$27,Points!$B$2:$B$27),"")</f>
        <v/>
      </c>
      <c r="O190" s="114"/>
      <c r="P190" s="64"/>
      <c r="Q190" s="8"/>
      <c r="R190" s="8" t="str">
        <f>IF(Q190&lt;&gt; "",LOOKUP(Q190,Points!$A$2:$A$27,Points!$B$2:$B$27),"")</f>
        <v/>
      </c>
      <c r="S190" s="114"/>
      <c r="T190" s="64"/>
      <c r="U190" s="8"/>
      <c r="V190" s="8" t="str">
        <f>IF(U190&lt;&gt; "",LOOKUP(U190,Points!$A$2:$A$27,Points!$B$2:$B$27),"")</f>
        <v/>
      </c>
      <c r="W190" s="114"/>
      <c r="X190" s="8"/>
      <c r="Y190" s="8"/>
      <c r="Z190" s="8" t="str">
        <f>IF(Y190&lt;&gt; "",LOOKUP(Y190,Points!$A$2:$A$27,Points!$B$2:$B$27),"")</f>
        <v/>
      </c>
      <c r="AA190" s="114"/>
      <c r="AB190" s="64"/>
      <c r="AC190" s="8"/>
      <c r="AD190" s="8" t="str">
        <f>IF(AC190&lt;&gt; "",LOOKUP(AC190,Points!$A$2:$A$27,Points!$B$2:$B$27),"")</f>
        <v/>
      </c>
      <c r="AE190" s="114"/>
      <c r="AF190" s="64"/>
      <c r="AG190" s="8"/>
      <c r="AH190" s="8" t="str">
        <f>IF(AG190&lt;&gt; "",LOOKUP(AG190,Points!$A$2:$A$27,Points!$B$2:$B$27),"")</f>
        <v/>
      </c>
      <c r="AI190" s="114"/>
      <c r="AJ190" s="64"/>
      <c r="AK190" s="8"/>
      <c r="AL190" s="8" t="str">
        <f>IF(AK190&lt;&gt; "",LOOKUP(AK190,Points!$A$2:$A$27,Points!$B$2:$B$27),"")</f>
        <v/>
      </c>
      <c r="AM190" s="114"/>
      <c r="AO190" s="5">
        <f t="shared" si="278"/>
        <v>0</v>
      </c>
      <c r="AP190" s="5">
        <v>0</v>
      </c>
      <c r="AQ190" s="5">
        <v>0</v>
      </c>
      <c r="AR190" s="5">
        <f t="shared" si="241"/>
        <v>0</v>
      </c>
      <c r="AS190" s="5">
        <f t="shared" si="242"/>
        <v>0</v>
      </c>
      <c r="AT190" s="5">
        <f t="shared" si="243"/>
        <v>0</v>
      </c>
      <c r="AU190" s="5">
        <f t="shared" si="244"/>
        <v>0</v>
      </c>
      <c r="AV190" s="47">
        <f>IF(AR190&gt;0,AU190/AR190,0)</f>
        <v>0</v>
      </c>
      <c r="AW190" s="47">
        <f>IF($AR190&gt;2,$AU190/$AR190,0)</f>
        <v>0</v>
      </c>
      <c r="AX190" s="47">
        <f t="shared" si="247"/>
        <v>0</v>
      </c>
      <c r="AY190" s="8">
        <f t="shared" si="248"/>
        <v>0</v>
      </c>
      <c r="AZ190" s="67">
        <f>IF(AR190&gt;4,SUM(E190,I190,M190,Q190,U190,Y190,AC190,AG190,AK190)/AR190,0)</f>
        <v>0</v>
      </c>
      <c r="BA190" s="67"/>
      <c r="BB190" s="8">
        <f>LARGE($BH190:$BP190,1)</f>
        <v>0</v>
      </c>
      <c r="BC190" s="8">
        <f>LARGE($BH190:$BP190,2)</f>
        <v>0</v>
      </c>
      <c r="BD190" s="8">
        <f>LARGE($BH190:$BP190,3)</f>
        <v>0</v>
      </c>
      <c r="BE190" s="8">
        <f>LARGE($BH190:$BP190,4)</f>
        <v>0</v>
      </c>
      <c r="BF190" s="8">
        <f>LARGE($BH190:$BP190,5)</f>
        <v>0</v>
      </c>
      <c r="BG190" s="8"/>
      <c r="BH190" s="8">
        <f t="shared" si="255"/>
        <v>0</v>
      </c>
      <c r="BI190" s="8">
        <f t="shared" si="256"/>
        <v>0</v>
      </c>
      <c r="BJ190" s="8">
        <f t="shared" si="257"/>
        <v>0</v>
      </c>
      <c r="BK190" s="8">
        <f t="shared" si="258"/>
        <v>0</v>
      </c>
      <c r="BL190" s="8">
        <f t="shared" si="259"/>
        <v>0</v>
      </c>
      <c r="BM190" s="8">
        <f t="shared" si="260"/>
        <v>0</v>
      </c>
      <c r="BN190" s="8">
        <f t="shared" si="261"/>
        <v>0</v>
      </c>
      <c r="BO190" s="8">
        <f t="shared" si="262"/>
        <v>0</v>
      </c>
      <c r="BP190" s="8">
        <f t="shared" si="263"/>
        <v>0</v>
      </c>
      <c r="BQ190" s="8"/>
      <c r="BR190" s="8" t="e">
        <f t="shared" si="264"/>
        <v>#NUM!</v>
      </c>
      <c r="BS190" s="8" t="e">
        <f t="shared" si="265"/>
        <v>#NUM!</v>
      </c>
      <c r="BT190" s="8" t="e">
        <f t="shared" si="266"/>
        <v>#NUM!</v>
      </c>
      <c r="BU190" s="8" t="e">
        <f t="shared" si="267"/>
        <v>#NUM!</v>
      </c>
      <c r="BV190" s="8" t="e">
        <f t="shared" si="268"/>
        <v>#NUM!</v>
      </c>
      <c r="BW190" s="8"/>
      <c r="BX190" s="1" t="str">
        <f t="shared" si="269"/>
        <v/>
      </c>
      <c r="BY190" s="1" t="str">
        <f t="shared" si="270"/>
        <v/>
      </c>
      <c r="BZ190" s="1" t="str">
        <f t="shared" si="271"/>
        <v/>
      </c>
      <c r="CA190" s="1" t="str">
        <f t="shared" si="272"/>
        <v/>
      </c>
      <c r="CB190" s="1" t="str">
        <f t="shared" si="273"/>
        <v/>
      </c>
      <c r="CC190" s="1" t="str">
        <f t="shared" si="274"/>
        <v/>
      </c>
      <c r="CD190" s="1" t="str">
        <f t="shared" si="275"/>
        <v/>
      </c>
      <c r="CE190" s="1" t="str">
        <f t="shared" si="276"/>
        <v/>
      </c>
      <c r="CF190" s="1" t="str">
        <f t="shared" si="277"/>
        <v/>
      </c>
    </row>
    <row r="191" spans="1:112" ht="18" customHeight="1" x14ac:dyDescent="0.2">
      <c r="A191" s="52" t="str">
        <f t="shared" si="240"/>
        <v>Dave Barnett</v>
      </c>
      <c r="B191" s="52" t="s">
        <v>268</v>
      </c>
      <c r="C191" s="62" t="s">
        <v>8</v>
      </c>
      <c r="D191" s="8"/>
      <c r="E191" s="8"/>
      <c r="F191" s="8" t="str">
        <f>IF(E191&lt;&gt; "",LOOKUP(E191,Points!$A$2:$A$27,Points!$B$2:$B$27),"")</f>
        <v/>
      </c>
      <c r="G191" s="114"/>
      <c r="H191" s="8"/>
      <c r="I191" s="8"/>
      <c r="J191" s="8" t="str">
        <f>IF(I191&lt;&gt; "",LOOKUP(I191,Points!$A$2:$A$27,Points!$B$2:$B$27),"")</f>
        <v/>
      </c>
      <c r="K191" s="114"/>
      <c r="L191" s="8"/>
      <c r="M191" s="8"/>
      <c r="N191" s="8" t="str">
        <f>IF(M191&lt;&gt; "",LOOKUP(M191,Points!$A$2:$A$27,Points!$B$2:$B$27),"")</f>
        <v/>
      </c>
      <c r="O191" s="114"/>
      <c r="P191" s="8"/>
      <c r="Q191" s="8"/>
      <c r="R191" s="8" t="str">
        <f>IF(Q191&lt;&gt; "",LOOKUP(Q191,Points!$A$2:$A$27,Points!$B$2:$B$27),"")</f>
        <v/>
      </c>
      <c r="S191" s="114"/>
      <c r="T191" s="8"/>
      <c r="U191" s="8"/>
      <c r="V191" s="8" t="str">
        <f>IF(U191&lt;&gt; "",LOOKUP(U191,Points!$A$2:$A$27,Points!$B$2:$B$27),"")</f>
        <v/>
      </c>
      <c r="W191" s="114"/>
      <c r="X191" s="8"/>
      <c r="Y191" s="8"/>
      <c r="Z191" s="8" t="str">
        <f>IF(Y191&lt;&gt; "",LOOKUP(Y191,Points!$A$2:$A$27,Points!$B$2:$B$27),"")</f>
        <v/>
      </c>
      <c r="AA191" s="114"/>
      <c r="AB191" s="8"/>
      <c r="AC191" s="8"/>
      <c r="AD191" s="8" t="str">
        <f>IF(AC191&lt;&gt; "",LOOKUP(AC191,Points!$A$2:$A$27,Points!$B$2:$B$27),"")</f>
        <v/>
      </c>
      <c r="AE191" s="114"/>
      <c r="AF191" s="8"/>
      <c r="AG191" s="8"/>
      <c r="AH191" s="8" t="str">
        <f>IF(AG191&lt;&gt; "",LOOKUP(AG191,Points!$A$2:$A$27,Points!$B$2:$B$27),"")</f>
        <v/>
      </c>
      <c r="AI191" s="114"/>
      <c r="AJ191" s="8"/>
      <c r="AK191" s="8"/>
      <c r="AL191" s="8" t="str">
        <f>IF(AK191&lt;&gt; "",LOOKUP(AK191,Points!$A$2:$A$27,Points!$B$2:$B$27),"")</f>
        <v/>
      </c>
      <c r="AM191" s="114"/>
      <c r="AO191" s="5">
        <f t="shared" si="278"/>
        <v>0</v>
      </c>
      <c r="AP191" s="5">
        <v>0</v>
      </c>
      <c r="AQ191" s="5">
        <v>0</v>
      </c>
      <c r="AR191" s="5">
        <f t="shared" si="241"/>
        <v>0</v>
      </c>
      <c r="AS191" s="5">
        <f t="shared" si="242"/>
        <v>0</v>
      </c>
      <c r="AT191" s="5">
        <f t="shared" si="243"/>
        <v>0</v>
      </c>
      <c r="AU191" s="5">
        <f t="shared" si="244"/>
        <v>0</v>
      </c>
      <c r="AV191" s="47">
        <f>IF(AR191&gt;0,AU191/AR191,0)</f>
        <v>0</v>
      </c>
      <c r="AW191" s="47">
        <f>IF($AR191&gt;2,$AU191/$AR191,0)</f>
        <v>0</v>
      </c>
      <c r="AX191" s="47">
        <f>IF($AR191&gt;4,$AU191/$AR191,0)</f>
        <v>0</v>
      </c>
      <c r="AY191" s="8">
        <f t="shared" si="248"/>
        <v>0</v>
      </c>
      <c r="AZ191" s="67">
        <f>IF(AR191&gt;4,SUM(E191,I191,M191,Q191,U191,Y191,AC191,AG191,AK191)/AR191,0)</f>
        <v>0</v>
      </c>
      <c r="BA191" s="67"/>
      <c r="BB191" s="8">
        <f>LARGE($BH191:$BP191,1)</f>
        <v>0</v>
      </c>
      <c r="BC191" s="8">
        <f>LARGE($BH191:$BP191,2)</f>
        <v>0</v>
      </c>
      <c r="BD191" s="8">
        <f t="shared" si="252"/>
        <v>0</v>
      </c>
      <c r="BE191" s="8">
        <f>LARGE($BH191:$BP191,4)</f>
        <v>0</v>
      </c>
      <c r="BF191" s="8">
        <f>LARGE($BH191:$BP191,5)</f>
        <v>0</v>
      </c>
      <c r="BG191" s="8"/>
      <c r="BH191" s="8">
        <f t="shared" si="255"/>
        <v>0</v>
      </c>
      <c r="BI191" s="8">
        <f t="shared" si="256"/>
        <v>0</v>
      </c>
      <c r="BJ191" s="8">
        <f t="shared" si="257"/>
        <v>0</v>
      </c>
      <c r="BK191" s="8">
        <f t="shared" si="258"/>
        <v>0</v>
      </c>
      <c r="BL191" s="8">
        <f t="shared" si="259"/>
        <v>0</v>
      </c>
      <c r="BM191" s="8">
        <f t="shared" si="260"/>
        <v>0</v>
      </c>
      <c r="BN191" s="8">
        <f t="shared" si="261"/>
        <v>0</v>
      </c>
      <c r="BO191" s="8">
        <f t="shared" si="262"/>
        <v>0</v>
      </c>
      <c r="BP191" s="8">
        <f t="shared" si="263"/>
        <v>0</v>
      </c>
      <c r="BQ191" s="8"/>
      <c r="BR191" s="8" t="e">
        <f t="shared" si="264"/>
        <v>#NUM!</v>
      </c>
      <c r="BS191" s="8" t="e">
        <f t="shared" si="265"/>
        <v>#NUM!</v>
      </c>
      <c r="BT191" s="8" t="e">
        <f t="shared" si="266"/>
        <v>#NUM!</v>
      </c>
      <c r="BU191" s="8" t="e">
        <f t="shared" si="267"/>
        <v>#NUM!</v>
      </c>
      <c r="BV191" s="8" t="e">
        <f t="shared" si="268"/>
        <v>#NUM!</v>
      </c>
      <c r="BW191" s="8"/>
      <c r="BX191" s="1" t="str">
        <f t="shared" si="269"/>
        <v/>
      </c>
      <c r="BY191" s="1" t="str">
        <f t="shared" si="270"/>
        <v/>
      </c>
      <c r="BZ191" s="1" t="str">
        <f t="shared" si="271"/>
        <v/>
      </c>
      <c r="CA191" s="1" t="str">
        <f t="shared" si="272"/>
        <v/>
      </c>
      <c r="CB191" s="1" t="str">
        <f t="shared" si="273"/>
        <v/>
      </c>
      <c r="CC191" s="1" t="str">
        <f t="shared" si="274"/>
        <v/>
      </c>
      <c r="CD191" s="1" t="str">
        <f t="shared" si="275"/>
        <v/>
      </c>
      <c r="CE191" s="1" t="str">
        <f t="shared" si="276"/>
        <v/>
      </c>
      <c r="CF191" s="1" t="str">
        <f t="shared" si="277"/>
        <v/>
      </c>
    </row>
    <row r="192" spans="1:112" ht="18" customHeight="1" x14ac:dyDescent="0.2">
      <c r="A192" s="52" t="str">
        <f t="shared" si="240"/>
        <v>Dave Beauchamp</v>
      </c>
      <c r="B192" s="52" t="s">
        <v>7</v>
      </c>
      <c r="C192" s="62" t="s">
        <v>8</v>
      </c>
      <c r="D192" s="8"/>
      <c r="E192" s="8"/>
      <c r="F192" s="8" t="str">
        <f>IF(E192&lt;&gt; "",LOOKUP(E192,Points!$A$2:$A$27,Points!$B$2:$B$27),"")</f>
        <v/>
      </c>
      <c r="G192" s="114"/>
      <c r="H192" s="8"/>
      <c r="I192" s="8"/>
      <c r="J192" s="8" t="str">
        <f>IF(I192&lt;&gt; "",LOOKUP(I192,Points!$A$2:$A$27,Points!$B$2:$B$27),"")</f>
        <v/>
      </c>
      <c r="K192" s="114"/>
      <c r="L192" s="8"/>
      <c r="M192" s="8"/>
      <c r="N192" s="8" t="str">
        <f>IF(M192&lt;&gt; "",LOOKUP(M192,Points!$A$2:$A$27,Points!$B$2:$B$27),"")</f>
        <v/>
      </c>
      <c r="O192" s="114"/>
      <c r="P192" s="8"/>
      <c r="Q192" s="8"/>
      <c r="R192" s="8" t="str">
        <f>IF(Q192&lt;&gt; "",LOOKUP(Q192,Points!$A$2:$A$27,Points!$B$2:$B$27),"")</f>
        <v/>
      </c>
      <c r="S192" s="114"/>
      <c r="T192" s="8"/>
      <c r="U192" s="8"/>
      <c r="V192" s="8" t="str">
        <f>IF(U192&lt;&gt; "",LOOKUP(U192,Points!$A$2:$A$27,Points!$B$2:$B$27),"")</f>
        <v/>
      </c>
      <c r="W192" s="114"/>
      <c r="X192" s="8"/>
      <c r="Y192" s="8"/>
      <c r="Z192" s="8" t="str">
        <f>IF(Y192&lt;&gt; "",LOOKUP(Y192,Points!$A$2:$A$27,Points!$B$2:$B$27),"")</f>
        <v/>
      </c>
      <c r="AA192" s="114"/>
      <c r="AB192" s="8"/>
      <c r="AC192" s="8"/>
      <c r="AD192" s="8" t="str">
        <f>IF(AC192&lt;&gt; "",LOOKUP(AC192,Points!$A$2:$A$27,Points!$B$2:$B$27),"")</f>
        <v/>
      </c>
      <c r="AE192" s="114"/>
      <c r="AF192" s="8"/>
      <c r="AG192" s="8"/>
      <c r="AH192" s="8" t="str">
        <f>IF(AG192&lt;&gt; "",LOOKUP(AG192,Points!$A$2:$A$27,Points!$B$2:$B$27),"")</f>
        <v/>
      </c>
      <c r="AI192" s="114"/>
      <c r="AJ192" s="8"/>
      <c r="AK192" s="8"/>
      <c r="AL192" s="8" t="str">
        <f>IF(AK192&lt;&gt; "",LOOKUP(AK192,Points!$A$2:$A$27,Points!$B$2:$B$27),"")</f>
        <v/>
      </c>
      <c r="AM192" s="114"/>
      <c r="AO192" s="5">
        <f t="shared" si="278"/>
        <v>0</v>
      </c>
      <c r="AP192" s="5">
        <v>0</v>
      </c>
      <c r="AQ192" s="5">
        <v>0</v>
      </c>
      <c r="AR192" s="5">
        <f t="shared" si="241"/>
        <v>0</v>
      </c>
      <c r="AS192" s="5">
        <f t="shared" si="242"/>
        <v>0</v>
      </c>
      <c r="AT192" s="5">
        <f t="shared" si="243"/>
        <v>0</v>
      </c>
      <c r="AU192" s="5">
        <f t="shared" si="244"/>
        <v>0</v>
      </c>
      <c r="AV192" s="47">
        <f>IF(AR192&gt;0,AU192/AR192,0)</f>
        <v>0</v>
      </c>
      <c r="AW192" s="47">
        <f>IF($AR192&gt;2,$AU192/$AR192,0)</f>
        <v>0</v>
      </c>
      <c r="AX192" s="47">
        <f>IF($AR192&gt;4,$AU192/$AR192,0)</f>
        <v>0</v>
      </c>
      <c r="AY192" s="8">
        <f t="shared" si="248"/>
        <v>0</v>
      </c>
      <c r="AZ192" s="67">
        <f>IF(AR192&gt;4,SUM(E192,I192,M192,Q192,U192,Y192,AC192,AG192,AK192)/AR192,0)</f>
        <v>0</v>
      </c>
      <c r="BA192" s="67"/>
      <c r="BB192" s="8">
        <f>LARGE($BH192:$BP192,1)</f>
        <v>0</v>
      </c>
      <c r="BC192" s="8">
        <f>LARGE($BH192:$BP192,2)</f>
        <v>0</v>
      </c>
      <c r="BD192" s="8">
        <f t="shared" si="252"/>
        <v>0</v>
      </c>
      <c r="BE192" s="8">
        <f>LARGE($BH192:$BP192,4)</f>
        <v>0</v>
      </c>
      <c r="BF192" s="8">
        <f>LARGE($BH192:$BP192,5)</f>
        <v>0</v>
      </c>
      <c r="BG192" s="8"/>
      <c r="BH192" s="8">
        <f t="shared" si="255"/>
        <v>0</v>
      </c>
      <c r="BI192" s="8">
        <f t="shared" si="256"/>
        <v>0</v>
      </c>
      <c r="BJ192" s="8">
        <f t="shared" si="257"/>
        <v>0</v>
      </c>
      <c r="BK192" s="8">
        <f t="shared" si="258"/>
        <v>0</v>
      </c>
      <c r="BL192" s="8">
        <f t="shared" si="259"/>
        <v>0</v>
      </c>
      <c r="BM192" s="8">
        <f t="shared" si="260"/>
        <v>0</v>
      </c>
      <c r="BN192" s="8">
        <f t="shared" si="261"/>
        <v>0</v>
      </c>
      <c r="BO192" s="8">
        <f t="shared" si="262"/>
        <v>0</v>
      </c>
      <c r="BP192" s="8">
        <f t="shared" si="263"/>
        <v>0</v>
      </c>
      <c r="BQ192" s="8"/>
      <c r="BR192" s="8" t="e">
        <f t="shared" si="264"/>
        <v>#NUM!</v>
      </c>
      <c r="BS192" s="8" t="e">
        <f t="shared" si="265"/>
        <v>#NUM!</v>
      </c>
      <c r="BT192" s="8" t="e">
        <f t="shared" si="266"/>
        <v>#NUM!</v>
      </c>
      <c r="BU192" s="8" t="e">
        <f t="shared" si="267"/>
        <v>#NUM!</v>
      </c>
      <c r="BV192" s="8" t="e">
        <f t="shared" si="268"/>
        <v>#NUM!</v>
      </c>
      <c r="BW192" s="8"/>
      <c r="BX192" s="1" t="str">
        <f t="shared" si="269"/>
        <v/>
      </c>
      <c r="BY192" s="1" t="str">
        <f t="shared" si="270"/>
        <v/>
      </c>
      <c r="BZ192" s="1" t="str">
        <f t="shared" si="271"/>
        <v/>
      </c>
      <c r="CA192" s="1" t="str">
        <f t="shared" si="272"/>
        <v/>
      </c>
      <c r="CB192" s="1" t="str">
        <f t="shared" si="273"/>
        <v/>
      </c>
      <c r="CC192" s="1" t="str">
        <f t="shared" si="274"/>
        <v/>
      </c>
      <c r="CD192" s="1" t="str">
        <f t="shared" si="275"/>
        <v/>
      </c>
      <c r="CE192" s="1" t="str">
        <f t="shared" si="276"/>
        <v/>
      </c>
      <c r="CF192" s="1" t="str">
        <f t="shared" si="277"/>
        <v/>
      </c>
    </row>
    <row r="193" spans="1:112" ht="18" customHeight="1" x14ac:dyDescent="0.2">
      <c r="A193" s="52" t="str">
        <f t="shared" si="240"/>
        <v>Jerry Belanger</v>
      </c>
      <c r="B193" s="52" t="s">
        <v>330</v>
      </c>
      <c r="C193" s="62" t="s">
        <v>331</v>
      </c>
      <c r="D193" s="8"/>
      <c r="E193" s="8"/>
      <c r="F193" s="8" t="str">
        <f>IF(E193&lt;&gt; "",LOOKUP(E193,Points!$A$2:$A$27,Points!$B$2:$B$27),"")</f>
        <v/>
      </c>
      <c r="G193" s="114"/>
      <c r="H193" s="8"/>
      <c r="I193" s="8"/>
      <c r="J193" s="8" t="str">
        <f>IF(I193&lt;&gt; "",LOOKUP(I193,Points!$A$2:$A$27,Points!$B$2:$B$27),"")</f>
        <v/>
      </c>
      <c r="K193" s="114"/>
      <c r="L193" s="8"/>
      <c r="M193" s="8"/>
      <c r="N193" s="8" t="str">
        <f>IF(M193&lt;&gt; "",LOOKUP(M193,Points!$A$2:$A$27,Points!$B$2:$B$27),"")</f>
        <v/>
      </c>
      <c r="O193" s="114"/>
      <c r="P193" s="8"/>
      <c r="Q193" s="8"/>
      <c r="R193" s="8" t="str">
        <f>IF(Q193&lt;&gt; "",LOOKUP(Q193,Points!$A$2:$A$27,Points!$B$2:$B$27),"")</f>
        <v/>
      </c>
      <c r="S193" s="114"/>
      <c r="T193" s="8"/>
      <c r="U193" s="8"/>
      <c r="V193" s="8" t="str">
        <f>IF(U193&lt;&gt; "",LOOKUP(U193,Points!$A$2:$A$27,Points!$B$2:$B$27),"")</f>
        <v/>
      </c>
      <c r="W193" s="114"/>
      <c r="X193" s="8"/>
      <c r="Y193" s="8"/>
      <c r="Z193" s="8" t="str">
        <f>IF(Y193&lt;&gt; "",LOOKUP(Y193,Points!$A$2:$A$27,Points!$B$2:$B$27),"")</f>
        <v/>
      </c>
      <c r="AA193" s="114"/>
      <c r="AB193" s="8"/>
      <c r="AC193" s="8"/>
      <c r="AD193" s="8" t="str">
        <f>IF(AC193&lt;&gt; "",LOOKUP(AC193,Points!$A$2:$A$27,Points!$B$2:$B$27),"")</f>
        <v/>
      </c>
      <c r="AE193" s="114"/>
      <c r="AF193" s="8"/>
      <c r="AG193" s="8"/>
      <c r="AH193" s="8" t="str">
        <f>IF(AG193&lt;&gt; "",LOOKUP(AG193,Points!$A$2:$A$27,Points!$B$2:$B$27),"")</f>
        <v/>
      </c>
      <c r="AI193" s="114"/>
      <c r="AJ193" s="8"/>
      <c r="AK193" s="8"/>
      <c r="AL193" s="8" t="str">
        <f>IF(AK193&lt;&gt; "",LOOKUP(AK193,Points!$A$2:$A$27,Points!$B$2:$B$27),"")</f>
        <v/>
      </c>
      <c r="AM193" s="114"/>
      <c r="AO193" s="5">
        <f t="shared" si="278"/>
        <v>0</v>
      </c>
      <c r="AP193" s="5">
        <v>0</v>
      </c>
      <c r="AQ193" s="5">
        <v>0</v>
      </c>
      <c r="AR193" s="5">
        <f t="shared" si="241"/>
        <v>0</v>
      </c>
      <c r="AS193" s="5">
        <f t="shared" si="242"/>
        <v>0</v>
      </c>
      <c r="AT193" s="5">
        <f t="shared" si="243"/>
        <v>0</v>
      </c>
      <c r="AU193" s="5">
        <f t="shared" si="244"/>
        <v>0</v>
      </c>
      <c r="AV193" s="47">
        <f t="shared" si="245"/>
        <v>0</v>
      </c>
      <c r="AW193" s="47">
        <f t="shared" si="246"/>
        <v>0</v>
      </c>
      <c r="AX193" s="47">
        <f t="shared" si="247"/>
        <v>0</v>
      </c>
      <c r="AY193" s="8">
        <f t="shared" si="248"/>
        <v>0</v>
      </c>
      <c r="AZ193" s="67">
        <f t="shared" si="249"/>
        <v>0</v>
      </c>
      <c r="BA193" s="67"/>
      <c r="BB193" s="8">
        <f t="shared" si="250"/>
        <v>0</v>
      </c>
      <c r="BC193" s="8">
        <f t="shared" si="251"/>
        <v>0</v>
      </c>
      <c r="BD193" s="8">
        <f t="shared" si="252"/>
        <v>0</v>
      </c>
      <c r="BE193" s="8">
        <f t="shared" si="253"/>
        <v>0</v>
      </c>
      <c r="BF193" s="8">
        <f t="shared" si="254"/>
        <v>0</v>
      </c>
      <c r="BG193" s="8"/>
      <c r="BH193" s="8">
        <f t="shared" si="255"/>
        <v>0</v>
      </c>
      <c r="BI193" s="8">
        <f t="shared" si="256"/>
        <v>0</v>
      </c>
      <c r="BJ193" s="8">
        <f t="shared" si="257"/>
        <v>0</v>
      </c>
      <c r="BK193" s="8">
        <f t="shared" si="258"/>
        <v>0</v>
      </c>
      <c r="BL193" s="8">
        <f t="shared" si="259"/>
        <v>0</v>
      </c>
      <c r="BM193" s="8">
        <f t="shared" si="260"/>
        <v>0</v>
      </c>
      <c r="BN193" s="8">
        <f t="shared" si="261"/>
        <v>0</v>
      </c>
      <c r="BO193" s="8">
        <f t="shared" si="262"/>
        <v>0</v>
      </c>
      <c r="BP193" s="8">
        <f t="shared" si="263"/>
        <v>0</v>
      </c>
      <c r="BQ193" s="8"/>
      <c r="BR193" s="8" t="e">
        <f t="shared" si="264"/>
        <v>#NUM!</v>
      </c>
      <c r="BS193" s="8" t="e">
        <f t="shared" si="265"/>
        <v>#NUM!</v>
      </c>
      <c r="BT193" s="8" t="e">
        <f t="shared" si="266"/>
        <v>#NUM!</v>
      </c>
      <c r="BU193" s="8" t="e">
        <f t="shared" si="267"/>
        <v>#NUM!</v>
      </c>
      <c r="BV193" s="8" t="e">
        <f t="shared" si="268"/>
        <v>#NUM!</v>
      </c>
      <c r="BW193" s="8"/>
      <c r="BX193" s="1" t="str">
        <f t="shared" si="269"/>
        <v/>
      </c>
      <c r="BY193" s="1" t="str">
        <f t="shared" si="270"/>
        <v/>
      </c>
      <c r="BZ193" s="1" t="str">
        <f t="shared" si="271"/>
        <v/>
      </c>
      <c r="CA193" s="1" t="str">
        <f t="shared" si="272"/>
        <v/>
      </c>
      <c r="CB193" s="1" t="str">
        <f t="shared" si="273"/>
        <v/>
      </c>
      <c r="CC193" s="1" t="str">
        <f t="shared" si="274"/>
        <v/>
      </c>
      <c r="CD193" s="1" t="str">
        <f t="shared" si="275"/>
        <v/>
      </c>
      <c r="CE193" s="1" t="str">
        <f t="shared" si="276"/>
        <v/>
      </c>
      <c r="CF193" s="1" t="str">
        <f t="shared" si="277"/>
        <v/>
      </c>
    </row>
    <row r="194" spans="1:112" ht="18" customHeight="1" x14ac:dyDescent="0.2">
      <c r="A194" s="52" t="str">
        <f t="shared" si="240"/>
        <v>Ted Bennett</v>
      </c>
      <c r="B194" s="52" t="s">
        <v>290</v>
      </c>
      <c r="C194" s="62" t="s">
        <v>291</v>
      </c>
      <c r="D194" s="8"/>
      <c r="E194" s="8"/>
      <c r="F194" s="8" t="str">
        <f>IF(E194&lt;&gt; "",LOOKUP(E194,Points!$A$2:$A$27,Points!$B$2:$B$27),"")</f>
        <v/>
      </c>
      <c r="G194" s="114"/>
      <c r="H194" s="8"/>
      <c r="I194" s="8"/>
      <c r="J194" s="8" t="str">
        <f>IF(I194&lt;&gt; "",LOOKUP(I194,Points!$A$2:$A$27,Points!$B$2:$B$27),"")</f>
        <v/>
      </c>
      <c r="K194" s="114"/>
      <c r="L194" s="8"/>
      <c r="M194" s="8"/>
      <c r="N194" s="8" t="str">
        <f>IF(M194&lt;&gt; "",LOOKUP(M194,Points!$A$2:$A$27,Points!$B$2:$B$27),"")</f>
        <v/>
      </c>
      <c r="O194" s="114"/>
      <c r="P194" s="8"/>
      <c r="Q194" s="8"/>
      <c r="R194" s="8" t="str">
        <f>IF(Q194&lt;&gt; "",LOOKUP(Q194,Points!$A$2:$A$27,Points!$B$2:$B$27),"")</f>
        <v/>
      </c>
      <c r="S194" s="114"/>
      <c r="T194" s="8"/>
      <c r="U194" s="8"/>
      <c r="V194" s="8" t="str">
        <f>IF(U194&lt;&gt; "",LOOKUP(U194,Points!$A$2:$A$27,Points!$B$2:$B$27),"")</f>
        <v/>
      </c>
      <c r="W194" s="114"/>
      <c r="X194" s="8"/>
      <c r="Y194" s="8"/>
      <c r="Z194" s="8" t="str">
        <f>IF(Y194&lt;&gt; "",LOOKUP(Y194,Points!$A$2:$A$27,Points!$B$2:$B$27),"")</f>
        <v/>
      </c>
      <c r="AA194" s="114"/>
      <c r="AB194" s="8"/>
      <c r="AC194" s="8"/>
      <c r="AD194" s="8" t="str">
        <f>IF(AC194&lt;&gt; "",LOOKUP(AC194,Points!$A$2:$A$27,Points!$B$2:$B$27),"")</f>
        <v/>
      </c>
      <c r="AE194" s="114"/>
      <c r="AF194" s="8"/>
      <c r="AG194" s="8"/>
      <c r="AH194" s="8" t="str">
        <f>IF(AG194&lt;&gt; "",LOOKUP(AG194,Points!$A$2:$A$27,Points!$B$2:$B$27),"")</f>
        <v/>
      </c>
      <c r="AI194" s="114"/>
      <c r="AJ194" s="8"/>
      <c r="AK194" s="8"/>
      <c r="AL194" s="8" t="str">
        <f>IF(AK194&lt;&gt; "",LOOKUP(AK194,Points!$A$2:$A$27,Points!$B$2:$B$27),"")</f>
        <v/>
      </c>
      <c r="AM194" s="114"/>
      <c r="AO194" s="5">
        <f t="shared" si="278"/>
        <v>0</v>
      </c>
      <c r="AP194" s="5">
        <v>0</v>
      </c>
      <c r="AQ194" s="5">
        <v>0</v>
      </c>
      <c r="AR194" s="5">
        <f t="shared" si="241"/>
        <v>0</v>
      </c>
      <c r="AS194" s="5">
        <f t="shared" si="242"/>
        <v>0</v>
      </c>
      <c r="AT194" s="5">
        <f t="shared" si="243"/>
        <v>0</v>
      </c>
      <c r="AU194" s="5">
        <f t="shared" si="244"/>
        <v>0</v>
      </c>
      <c r="AV194" s="47">
        <f t="shared" si="245"/>
        <v>0</v>
      </c>
      <c r="AW194" s="47">
        <f t="shared" si="246"/>
        <v>0</v>
      </c>
      <c r="AX194" s="47">
        <f>IF($AR194&gt;4,$AU194/$AR194,0)</f>
        <v>0</v>
      </c>
      <c r="AY194" s="8">
        <f t="shared" si="248"/>
        <v>0</v>
      </c>
      <c r="AZ194" s="67">
        <f>IF(AR194&gt;4,SUM(E194,I194,M194,Q194,U194,Y194,AC194,AG194,AK194)/AR194,0)</f>
        <v>0</v>
      </c>
      <c r="BA194" s="67"/>
      <c r="BB194" s="8">
        <f t="shared" si="250"/>
        <v>0</v>
      </c>
      <c r="BC194" s="8">
        <f t="shared" si="251"/>
        <v>0</v>
      </c>
      <c r="BD194" s="8">
        <f t="shared" si="252"/>
        <v>0</v>
      </c>
      <c r="BE194" s="8">
        <f t="shared" si="253"/>
        <v>0</v>
      </c>
      <c r="BF194" s="8">
        <f>LARGE($BH194:$BP194,5)</f>
        <v>0</v>
      </c>
      <c r="BG194" s="8"/>
      <c r="BH194" s="8">
        <f t="shared" si="255"/>
        <v>0</v>
      </c>
      <c r="BI194" s="8">
        <f t="shared" si="256"/>
        <v>0</v>
      </c>
      <c r="BJ194" s="8">
        <f t="shared" si="257"/>
        <v>0</v>
      </c>
      <c r="BK194" s="8">
        <f t="shared" si="258"/>
        <v>0</v>
      </c>
      <c r="BL194" s="8">
        <f t="shared" si="259"/>
        <v>0</v>
      </c>
      <c r="BM194" s="8">
        <f t="shared" si="260"/>
        <v>0</v>
      </c>
      <c r="BN194" s="8">
        <f t="shared" si="261"/>
        <v>0</v>
      </c>
      <c r="BO194" s="8">
        <f t="shared" si="262"/>
        <v>0</v>
      </c>
      <c r="BP194" s="8">
        <f t="shared" si="263"/>
        <v>0</v>
      </c>
      <c r="BQ194" s="8"/>
      <c r="BR194" s="8" t="e">
        <f t="shared" si="264"/>
        <v>#NUM!</v>
      </c>
      <c r="BS194" s="8" t="e">
        <f t="shared" si="265"/>
        <v>#NUM!</v>
      </c>
      <c r="BT194" s="8" t="e">
        <f t="shared" si="266"/>
        <v>#NUM!</v>
      </c>
      <c r="BU194" s="8" t="e">
        <f t="shared" si="267"/>
        <v>#NUM!</v>
      </c>
      <c r="BV194" s="8" t="e">
        <f t="shared" si="268"/>
        <v>#NUM!</v>
      </c>
      <c r="BW194" s="8"/>
      <c r="BX194" s="1" t="str">
        <f t="shared" si="269"/>
        <v/>
      </c>
      <c r="BY194" s="1" t="str">
        <f t="shared" si="270"/>
        <v/>
      </c>
      <c r="BZ194" s="1" t="str">
        <f t="shared" si="271"/>
        <v/>
      </c>
      <c r="CA194" s="1" t="str">
        <f t="shared" si="272"/>
        <v/>
      </c>
      <c r="CB194" s="1" t="str">
        <f t="shared" si="273"/>
        <v/>
      </c>
      <c r="CC194" s="1" t="str">
        <f t="shared" si="274"/>
        <v/>
      </c>
      <c r="CD194" s="1" t="str">
        <f t="shared" si="275"/>
        <v/>
      </c>
      <c r="CE194" s="1" t="str">
        <f t="shared" si="276"/>
        <v/>
      </c>
      <c r="CF194" s="1" t="str">
        <f t="shared" si="277"/>
        <v/>
      </c>
    </row>
    <row r="195" spans="1:112" ht="18" customHeight="1" x14ac:dyDescent="0.2">
      <c r="A195" s="52" t="str">
        <f t="shared" si="240"/>
        <v>Nick Berger</v>
      </c>
      <c r="B195" s="93" t="s">
        <v>576</v>
      </c>
      <c r="C195" s="94" t="s">
        <v>577</v>
      </c>
      <c r="D195" s="8"/>
      <c r="E195" s="8"/>
      <c r="F195" s="8" t="str">
        <f>IF(E195&lt;&gt; "",LOOKUP(E195,Points!$A$2:$A$27,Points!$B$2:$B$27),"")</f>
        <v/>
      </c>
      <c r="G195" s="114"/>
      <c r="H195" s="8"/>
      <c r="I195" s="8"/>
      <c r="J195" s="8" t="str">
        <f>IF(I195&lt;&gt; "",LOOKUP(I195,Points!$A$2:$A$27,Points!$B$2:$B$27),"")</f>
        <v/>
      </c>
      <c r="K195" s="114"/>
      <c r="L195" s="8"/>
      <c r="M195" s="8"/>
      <c r="N195" s="8" t="str">
        <f>IF(M195&lt;&gt; "",LOOKUP(M195,Points!$A$2:$A$27,Points!$B$2:$B$27),"")</f>
        <v/>
      </c>
      <c r="O195" s="114"/>
      <c r="P195" s="8"/>
      <c r="Q195" s="8"/>
      <c r="R195" s="8" t="str">
        <f>IF(Q195&lt;&gt; "",LOOKUP(Q195,Points!$A$2:$A$27,Points!$B$2:$B$27),"")</f>
        <v/>
      </c>
      <c r="S195" s="114"/>
      <c r="T195" s="8"/>
      <c r="U195" s="8"/>
      <c r="V195" s="8" t="str">
        <f>IF(U195&lt;&gt; "",LOOKUP(U195,Points!$A$2:$A$27,Points!$B$2:$B$27),"")</f>
        <v/>
      </c>
      <c r="W195" s="114"/>
      <c r="X195" s="8"/>
      <c r="Y195" s="8"/>
      <c r="Z195" s="8" t="str">
        <f>IF(Y195&lt;&gt; "",LOOKUP(Y195,Points!$A$2:$A$27,Points!$B$2:$B$27),"")</f>
        <v/>
      </c>
      <c r="AA195" s="114"/>
      <c r="AB195" s="8"/>
      <c r="AC195" s="8"/>
      <c r="AD195" s="8" t="str">
        <f>IF(AC195&lt;&gt; "",LOOKUP(AC195,Points!$A$2:$A$27,Points!$B$2:$B$27),"")</f>
        <v/>
      </c>
      <c r="AE195" s="114"/>
      <c r="AF195" s="8"/>
      <c r="AG195" s="8"/>
      <c r="AH195" s="8" t="str">
        <f>IF(AG195&lt;&gt; "",LOOKUP(AG195,Points!$A$2:$A$27,Points!$B$2:$B$27),"")</f>
        <v/>
      </c>
      <c r="AI195" s="114"/>
      <c r="AJ195" s="8"/>
      <c r="AK195" s="8"/>
      <c r="AL195" s="8" t="str">
        <f>IF(AK195&lt;&gt; "",LOOKUP(AK195,[1]Points!$A$2:$A$27,[1]Points!$B$2:$B$27),"")</f>
        <v/>
      </c>
      <c r="AM195" s="114"/>
      <c r="AO195" s="5">
        <f>+G195+K195+O195+S195+W195+AA195+AE195+AI195+AM195</f>
        <v>0</v>
      </c>
      <c r="AP195" s="5">
        <v>0</v>
      </c>
      <c r="AQ195" s="5">
        <v>0</v>
      </c>
      <c r="AR195" s="5">
        <f t="shared" si="241"/>
        <v>0</v>
      </c>
      <c r="AS195" s="5">
        <f t="shared" si="242"/>
        <v>0</v>
      </c>
      <c r="AT195" s="5">
        <f t="shared" si="243"/>
        <v>0</v>
      </c>
      <c r="AU195" s="5">
        <f t="shared" si="244"/>
        <v>0</v>
      </c>
      <c r="AV195" s="47">
        <f t="shared" si="245"/>
        <v>0</v>
      </c>
      <c r="AW195" s="47">
        <f t="shared" si="246"/>
        <v>0</v>
      </c>
      <c r="AX195" s="47">
        <f t="shared" si="247"/>
        <v>0</v>
      </c>
      <c r="AY195" s="8">
        <f t="shared" si="248"/>
        <v>0</v>
      </c>
      <c r="AZ195" s="67">
        <f t="shared" si="249"/>
        <v>0</v>
      </c>
      <c r="BA195" s="67"/>
      <c r="BB195" s="8">
        <f t="shared" si="250"/>
        <v>0</v>
      </c>
      <c r="BC195" s="8">
        <f t="shared" si="251"/>
        <v>0</v>
      </c>
      <c r="BD195" s="8">
        <f t="shared" si="252"/>
        <v>0</v>
      </c>
      <c r="BE195" s="8">
        <f t="shared" si="253"/>
        <v>0</v>
      </c>
      <c r="BF195" s="8">
        <f t="shared" si="254"/>
        <v>0</v>
      </c>
      <c r="BG195" s="8"/>
      <c r="BH195" s="8">
        <f t="shared" si="255"/>
        <v>0</v>
      </c>
      <c r="BI195" s="8">
        <f t="shared" si="256"/>
        <v>0</v>
      </c>
      <c r="BJ195" s="8">
        <f t="shared" si="257"/>
        <v>0</v>
      </c>
      <c r="BK195" s="8">
        <f t="shared" si="258"/>
        <v>0</v>
      </c>
      <c r="BL195" s="8">
        <f t="shared" si="259"/>
        <v>0</v>
      </c>
      <c r="BM195" s="8">
        <f t="shared" si="260"/>
        <v>0</v>
      </c>
      <c r="BN195" s="8">
        <f t="shared" si="261"/>
        <v>0</v>
      </c>
      <c r="BO195" s="8">
        <f t="shared" si="262"/>
        <v>0</v>
      </c>
      <c r="BP195" s="8">
        <f t="shared" si="263"/>
        <v>0</v>
      </c>
      <c r="BQ195" s="8"/>
      <c r="BR195" s="8" t="e">
        <f t="shared" si="264"/>
        <v>#NUM!</v>
      </c>
      <c r="BS195" s="8" t="e">
        <f t="shared" si="265"/>
        <v>#NUM!</v>
      </c>
      <c r="BT195" s="8" t="e">
        <f t="shared" si="266"/>
        <v>#NUM!</v>
      </c>
      <c r="BU195" s="8" t="e">
        <f t="shared" si="267"/>
        <v>#NUM!</v>
      </c>
      <c r="BV195" s="8" t="e">
        <f t="shared" si="268"/>
        <v>#NUM!</v>
      </c>
      <c r="BW195" s="8"/>
      <c r="BX195" s="1" t="str">
        <f t="shared" si="269"/>
        <v/>
      </c>
      <c r="BY195" s="1" t="str">
        <f t="shared" si="270"/>
        <v/>
      </c>
      <c r="BZ195" s="1" t="str">
        <f t="shared" si="271"/>
        <v/>
      </c>
      <c r="CA195" s="1" t="str">
        <f t="shared" si="272"/>
        <v/>
      </c>
      <c r="CB195" s="1" t="str">
        <f t="shared" si="273"/>
        <v/>
      </c>
      <c r="CC195" s="1" t="str">
        <f t="shared" si="274"/>
        <v/>
      </c>
      <c r="CD195" s="1" t="str">
        <f t="shared" si="275"/>
        <v/>
      </c>
      <c r="CE195" s="1" t="str">
        <f t="shared" si="276"/>
        <v/>
      </c>
      <c r="CF195" s="1" t="str">
        <f t="shared" si="277"/>
        <v/>
      </c>
      <c r="DC195" s="203">
        <v>0</v>
      </c>
      <c r="DD195" s="203">
        <v>23</v>
      </c>
      <c r="DE195" s="203">
        <v>0</v>
      </c>
      <c r="DF195" s="107">
        <v>0</v>
      </c>
      <c r="DG195" s="107">
        <v>-23</v>
      </c>
      <c r="DH195" s="107">
        <v>0</v>
      </c>
    </row>
    <row r="196" spans="1:112" ht="18" customHeight="1" x14ac:dyDescent="0.2">
      <c r="A196" s="52" t="str">
        <f t="shared" si="240"/>
        <v>George Boras</v>
      </c>
      <c r="B196" s="52" t="s">
        <v>260</v>
      </c>
      <c r="C196" s="62" t="s">
        <v>261</v>
      </c>
      <c r="D196" s="8"/>
      <c r="E196" s="8"/>
      <c r="F196" s="8" t="str">
        <f>IF(E196&lt;&gt; "",LOOKUP(E196,Points!$A$2:$A$27,Points!$B$2:$B$27),"")</f>
        <v/>
      </c>
      <c r="G196" s="114"/>
      <c r="H196" s="8"/>
      <c r="I196" s="8"/>
      <c r="J196" s="8" t="str">
        <f>IF(I196&lt;&gt; "",LOOKUP(I196,Points!$A$2:$A$27,Points!$B$2:$B$27),"")</f>
        <v/>
      </c>
      <c r="K196" s="114"/>
      <c r="L196" s="8"/>
      <c r="M196" s="8"/>
      <c r="N196" s="8" t="str">
        <f>IF(M196&lt;&gt; "",LOOKUP(M196,Points!$A$2:$A$27,Points!$B$2:$B$27),"")</f>
        <v/>
      </c>
      <c r="O196" s="114"/>
      <c r="P196" s="8"/>
      <c r="Q196" s="8"/>
      <c r="R196" s="8" t="str">
        <f>IF(Q196&lt;&gt; "",LOOKUP(Q196,Points!$A$2:$A$27,Points!$B$2:$B$27),"")</f>
        <v/>
      </c>
      <c r="S196" s="114"/>
      <c r="T196" s="8"/>
      <c r="U196" s="8"/>
      <c r="V196" s="8" t="str">
        <f>IF(U196&lt;&gt; "",LOOKUP(U196,Points!$A$2:$A$27,Points!$B$2:$B$27),"")</f>
        <v/>
      </c>
      <c r="W196" s="114"/>
      <c r="X196" s="8"/>
      <c r="Y196" s="8"/>
      <c r="Z196" s="8" t="str">
        <f>IF(Y196&lt;&gt; "",LOOKUP(Y196,Points!$A$2:$A$27,Points!$B$2:$B$27),"")</f>
        <v/>
      </c>
      <c r="AA196" s="114"/>
      <c r="AB196" s="8"/>
      <c r="AC196" s="8"/>
      <c r="AD196" s="8" t="str">
        <f>IF(AC196&lt;&gt; "",LOOKUP(AC196,Points!$A$2:$A$27,Points!$B$2:$B$27),"")</f>
        <v/>
      </c>
      <c r="AE196" s="114"/>
      <c r="AF196" s="8"/>
      <c r="AG196" s="8"/>
      <c r="AH196" s="8" t="str">
        <f>IF(AG196&lt;&gt; "",LOOKUP(AG196,Points!$A$2:$A$27,Points!$B$2:$B$27),"")</f>
        <v/>
      </c>
      <c r="AI196" s="114"/>
      <c r="AJ196" s="8"/>
      <c r="AK196" s="8"/>
      <c r="AL196" s="8" t="str">
        <f>IF(AK196&lt;&gt; "",LOOKUP(AK196,Points!$A$2:$A$27,Points!$B$2:$B$27),"")</f>
        <v/>
      </c>
      <c r="AM196" s="114"/>
      <c r="AO196" s="5">
        <f>SUM(LEN(G196),LEN(K196),LEN(O196),LEN(S196),LEN(W196),LEN(AA196),LEN(AE196),LEN(AI196),LEN(AM196))</f>
        <v>0</v>
      </c>
      <c r="AP196" s="5">
        <v>0</v>
      </c>
      <c r="AQ196" s="5">
        <v>0</v>
      </c>
      <c r="AR196" s="5">
        <f t="shared" si="241"/>
        <v>0</v>
      </c>
      <c r="AS196" s="5">
        <f t="shared" si="242"/>
        <v>0</v>
      </c>
      <c r="AT196" s="5">
        <f t="shared" si="243"/>
        <v>0</v>
      </c>
      <c r="AU196" s="5">
        <f t="shared" si="244"/>
        <v>0</v>
      </c>
      <c r="AV196" s="47">
        <f t="shared" si="245"/>
        <v>0</v>
      </c>
      <c r="AW196" s="47">
        <f t="shared" si="246"/>
        <v>0</v>
      </c>
      <c r="AX196" s="47">
        <f t="shared" si="247"/>
        <v>0</v>
      </c>
      <c r="AY196" s="8">
        <f t="shared" si="248"/>
        <v>0</v>
      </c>
      <c r="AZ196" s="67">
        <f t="shared" si="249"/>
        <v>0</v>
      </c>
      <c r="BA196" s="67"/>
      <c r="BB196" s="8">
        <f t="shared" si="250"/>
        <v>0</v>
      </c>
      <c r="BC196" s="8">
        <f t="shared" si="251"/>
        <v>0</v>
      </c>
      <c r="BD196" s="8">
        <f t="shared" si="252"/>
        <v>0</v>
      </c>
      <c r="BE196" s="8">
        <f t="shared" si="253"/>
        <v>0</v>
      </c>
      <c r="BF196" s="8">
        <f t="shared" si="254"/>
        <v>0</v>
      </c>
      <c r="BG196" s="8"/>
      <c r="BH196" s="8">
        <f t="shared" si="255"/>
        <v>0</v>
      </c>
      <c r="BI196" s="8">
        <f t="shared" si="256"/>
        <v>0</v>
      </c>
      <c r="BJ196" s="8">
        <f t="shared" si="257"/>
        <v>0</v>
      </c>
      <c r="BK196" s="8">
        <f t="shared" si="258"/>
        <v>0</v>
      </c>
      <c r="BL196" s="8">
        <f t="shared" si="259"/>
        <v>0</v>
      </c>
      <c r="BM196" s="8">
        <f t="shared" si="260"/>
        <v>0</v>
      </c>
      <c r="BN196" s="8">
        <f t="shared" si="261"/>
        <v>0</v>
      </c>
      <c r="BO196" s="8">
        <f t="shared" si="262"/>
        <v>0</v>
      </c>
      <c r="BP196" s="8">
        <f t="shared" si="263"/>
        <v>0</v>
      </c>
      <c r="BQ196" s="8"/>
      <c r="BR196" s="8" t="e">
        <f t="shared" si="264"/>
        <v>#NUM!</v>
      </c>
      <c r="BS196" s="8" t="e">
        <f t="shared" si="265"/>
        <v>#NUM!</v>
      </c>
      <c r="BT196" s="8" t="e">
        <f t="shared" si="266"/>
        <v>#NUM!</v>
      </c>
      <c r="BU196" s="8" t="e">
        <f t="shared" si="267"/>
        <v>#NUM!</v>
      </c>
      <c r="BV196" s="8" t="e">
        <f t="shared" si="268"/>
        <v>#NUM!</v>
      </c>
      <c r="BW196" s="8"/>
      <c r="BX196" s="1" t="str">
        <f t="shared" si="269"/>
        <v/>
      </c>
      <c r="BY196" s="1" t="str">
        <f t="shared" si="270"/>
        <v/>
      </c>
      <c r="BZ196" s="1" t="str">
        <f>N196</f>
        <v/>
      </c>
      <c r="CA196" s="1" t="str">
        <f t="shared" si="272"/>
        <v/>
      </c>
      <c r="CB196" s="1" t="str">
        <f t="shared" si="273"/>
        <v/>
      </c>
      <c r="CC196" s="1" t="str">
        <f t="shared" si="274"/>
        <v/>
      </c>
      <c r="CD196" s="1" t="str">
        <f t="shared" si="275"/>
        <v/>
      </c>
      <c r="CE196" s="1" t="str">
        <f t="shared" si="276"/>
        <v/>
      </c>
      <c r="CF196" s="1" t="str">
        <f t="shared" si="277"/>
        <v/>
      </c>
    </row>
    <row r="197" spans="1:112" ht="18" customHeight="1" x14ac:dyDescent="0.2">
      <c r="A197" s="52" t="str">
        <f t="shared" si="240"/>
        <v>Jim Botteicher</v>
      </c>
      <c r="B197" s="52" t="s">
        <v>156</v>
      </c>
      <c r="C197" s="62" t="s">
        <v>157</v>
      </c>
      <c r="D197" s="8"/>
      <c r="E197" s="8"/>
      <c r="F197" s="8" t="str">
        <f>IF(E197&lt;&gt; "",LOOKUP(E197,Points!$A$2:$A$27,Points!$B$2:$B$27),"")</f>
        <v/>
      </c>
      <c r="G197" s="114"/>
      <c r="H197" s="8"/>
      <c r="I197" s="8"/>
      <c r="J197" s="8" t="str">
        <f>IF(I197&lt;&gt; "",LOOKUP(I197,Points!$A$2:$A$27,Points!$B$2:$B$27),"")</f>
        <v/>
      </c>
      <c r="K197" s="114"/>
      <c r="L197" s="8"/>
      <c r="M197" s="8"/>
      <c r="N197" s="8" t="str">
        <f>IF(M197&lt;&gt; "",LOOKUP(M197,Points!$A$2:$A$27,Points!$B$2:$B$27),"")</f>
        <v/>
      </c>
      <c r="O197" s="114"/>
      <c r="P197" s="8"/>
      <c r="Q197" s="8"/>
      <c r="R197" s="8" t="str">
        <f>IF(Q197&lt;&gt; "",LOOKUP(Q197,Points!$A$2:$A$27,Points!$B$2:$B$27),"")</f>
        <v/>
      </c>
      <c r="S197" s="114"/>
      <c r="T197" s="8"/>
      <c r="U197" s="8"/>
      <c r="V197" s="8" t="str">
        <f>IF(U197&lt;&gt; "",LOOKUP(U197,Points!$A$2:$A$27,Points!$B$2:$B$27),"")</f>
        <v/>
      </c>
      <c r="W197" s="114"/>
      <c r="X197" s="8"/>
      <c r="Y197" s="8"/>
      <c r="Z197" s="8" t="str">
        <f>IF(Y197&lt;&gt; "",LOOKUP(Y197,Points!$A$2:$A$27,Points!$B$2:$B$27),"")</f>
        <v/>
      </c>
      <c r="AA197" s="114"/>
      <c r="AB197" s="8"/>
      <c r="AC197" s="8"/>
      <c r="AD197" s="8" t="str">
        <f>IF(AC197&lt;&gt; "",LOOKUP(AC197,Points!$A$2:$A$27,Points!$B$2:$B$27),"")</f>
        <v/>
      </c>
      <c r="AE197" s="114"/>
      <c r="AF197" s="8"/>
      <c r="AG197" s="8"/>
      <c r="AH197" s="8" t="str">
        <f>IF(AG197&lt;&gt; "",LOOKUP(AG197,Points!$A$2:$A$27,Points!$B$2:$B$27),"")</f>
        <v/>
      </c>
      <c r="AI197" s="114"/>
      <c r="AJ197" s="8"/>
      <c r="AK197" s="8"/>
      <c r="AL197" s="8" t="str">
        <f>IF(AK197&lt;&gt; "",LOOKUP(AK197,Points!$A$2:$A$27,Points!$B$2:$B$27),"")</f>
        <v/>
      </c>
      <c r="AM197" s="114"/>
      <c r="AO197" s="5">
        <f>SUM(LEN(G197),LEN(K197),LEN(O197),LEN(S197),LEN(W197),LEN(AA197),LEN(AE197),LEN(AI197),LEN(AM197))</f>
        <v>0</v>
      </c>
      <c r="AP197" s="5">
        <v>0</v>
      </c>
      <c r="AQ197" s="5">
        <v>0</v>
      </c>
      <c r="AR197" s="5">
        <f t="shared" si="241"/>
        <v>0</v>
      </c>
      <c r="AS197" s="5">
        <f t="shared" si="242"/>
        <v>0</v>
      </c>
      <c r="AT197" s="5">
        <f t="shared" si="243"/>
        <v>0</v>
      </c>
      <c r="AU197" s="5">
        <f t="shared" si="244"/>
        <v>0</v>
      </c>
      <c r="AV197" s="47">
        <f t="shared" si="245"/>
        <v>0</v>
      </c>
      <c r="AW197" s="47">
        <f t="shared" si="246"/>
        <v>0</v>
      </c>
      <c r="AX197" s="47">
        <f t="shared" si="247"/>
        <v>0</v>
      </c>
      <c r="AY197" s="8">
        <f t="shared" si="248"/>
        <v>0</v>
      </c>
      <c r="AZ197" s="67">
        <f t="shared" si="249"/>
        <v>0</v>
      </c>
      <c r="BA197" s="67"/>
      <c r="BB197" s="8">
        <f>LARGE($BH197:$BP197,1)</f>
        <v>0</v>
      </c>
      <c r="BC197" s="8">
        <f t="shared" si="251"/>
        <v>0</v>
      </c>
      <c r="BD197" s="8">
        <f t="shared" si="252"/>
        <v>0</v>
      </c>
      <c r="BE197" s="8">
        <f t="shared" si="253"/>
        <v>0</v>
      </c>
      <c r="BF197" s="8">
        <f t="shared" si="254"/>
        <v>0</v>
      </c>
      <c r="BG197" s="8"/>
      <c r="BH197" s="8">
        <f t="shared" si="255"/>
        <v>0</v>
      </c>
      <c r="BI197" s="8">
        <f t="shared" si="256"/>
        <v>0</v>
      </c>
      <c r="BJ197" s="8">
        <f t="shared" si="257"/>
        <v>0</v>
      </c>
      <c r="BK197" s="8">
        <f t="shared" si="258"/>
        <v>0</v>
      </c>
      <c r="BL197" s="8">
        <f t="shared" si="259"/>
        <v>0</v>
      </c>
      <c r="BM197" s="8">
        <f t="shared" si="260"/>
        <v>0</v>
      </c>
      <c r="BN197" s="8">
        <f t="shared" si="261"/>
        <v>0</v>
      </c>
      <c r="BO197" s="8">
        <f t="shared" si="262"/>
        <v>0</v>
      </c>
      <c r="BP197" s="8">
        <f t="shared" si="263"/>
        <v>0</v>
      </c>
      <c r="BQ197" s="8"/>
      <c r="BR197" s="8" t="e">
        <f t="shared" si="264"/>
        <v>#NUM!</v>
      </c>
      <c r="BS197" s="8" t="e">
        <f t="shared" si="265"/>
        <v>#NUM!</v>
      </c>
      <c r="BT197" s="8" t="e">
        <f t="shared" si="266"/>
        <v>#NUM!</v>
      </c>
      <c r="BU197" s="8" t="e">
        <f t="shared" si="267"/>
        <v>#NUM!</v>
      </c>
      <c r="BV197" s="8" t="e">
        <f t="shared" si="268"/>
        <v>#NUM!</v>
      </c>
      <c r="BW197" s="8"/>
      <c r="BX197" s="1" t="str">
        <f t="shared" si="269"/>
        <v/>
      </c>
      <c r="BY197" s="1" t="str">
        <f t="shared" si="270"/>
        <v/>
      </c>
      <c r="BZ197" s="1" t="str">
        <f t="shared" si="271"/>
        <v/>
      </c>
      <c r="CA197" s="1" t="str">
        <f>R197</f>
        <v/>
      </c>
      <c r="CB197" s="1" t="str">
        <f t="shared" si="273"/>
        <v/>
      </c>
      <c r="CC197" s="1" t="str">
        <f t="shared" si="274"/>
        <v/>
      </c>
      <c r="CD197" s="1" t="str">
        <f t="shared" si="275"/>
        <v/>
      </c>
      <c r="CE197" s="1" t="str">
        <f t="shared" si="276"/>
        <v/>
      </c>
      <c r="CF197" s="1" t="str">
        <f t="shared" si="277"/>
        <v/>
      </c>
    </row>
    <row r="198" spans="1:112" ht="18" customHeight="1" x14ac:dyDescent="0.2">
      <c r="A198" s="52" t="str">
        <f t="shared" si="240"/>
        <v>John Boyd</v>
      </c>
      <c r="B198" s="93" t="s">
        <v>646</v>
      </c>
      <c r="C198" s="94" t="s">
        <v>3</v>
      </c>
      <c r="D198" s="8"/>
      <c r="E198" s="8"/>
      <c r="F198" s="8" t="str">
        <f>IF(E198&lt;&gt; "",LOOKUP(E198,Points!$A$2:$A$27,Points!$B$2:$B$27),"")</f>
        <v/>
      </c>
      <c r="G198" s="114"/>
      <c r="H198" s="8"/>
      <c r="I198" s="8"/>
      <c r="J198" s="8" t="str">
        <f>IF(I198&lt;&gt; "",LOOKUP(I198,Points!$A$2:$A$27,Points!$B$2:$B$27),"")</f>
        <v/>
      </c>
      <c r="K198" s="114"/>
      <c r="L198" s="8"/>
      <c r="M198" s="8"/>
      <c r="N198" s="8" t="str">
        <f>IF(M198&lt;&gt; "",LOOKUP(M198,Points!$A$2:$A$27,Points!$B$2:$B$27),"")</f>
        <v/>
      </c>
      <c r="O198" s="114"/>
      <c r="P198" s="8"/>
      <c r="Q198" s="8"/>
      <c r="R198" s="8" t="str">
        <f>IF(Q198&lt;&gt; "",LOOKUP(Q198,Points!$A$2:$A$27,Points!$B$2:$B$27),"")</f>
        <v/>
      </c>
      <c r="S198" s="114"/>
      <c r="T198" s="8"/>
      <c r="U198" s="8"/>
      <c r="V198" s="8" t="str">
        <f>IF(U198&lt;&gt; "",LOOKUP(U198,Points!$A$2:$A$27,Points!$B$2:$B$27),"")</f>
        <v/>
      </c>
      <c r="W198" s="114"/>
      <c r="X198" s="8"/>
      <c r="Y198" s="8"/>
      <c r="Z198" s="8" t="str">
        <f>IF(Y198&lt;&gt; "",LOOKUP(Y198,Points!$A$2:$A$27,Points!$B$2:$B$27),"")</f>
        <v/>
      </c>
      <c r="AA198" s="114"/>
      <c r="AB198" s="8"/>
      <c r="AC198" s="8"/>
      <c r="AD198" s="8" t="str">
        <f>IF(AC198&lt;&gt; "",LOOKUP(AC198,Points!$A$2:$A$27,Points!$B$2:$B$27),"")</f>
        <v/>
      </c>
      <c r="AE198" s="114"/>
      <c r="AF198" s="8"/>
      <c r="AG198" s="8"/>
      <c r="AH198" s="8" t="str">
        <f>IF(AG198&lt;&gt; "",LOOKUP(AG198,Points!$A$2:$A$27,Points!$B$2:$B$27),"")</f>
        <v/>
      </c>
      <c r="AI198" s="114"/>
      <c r="AJ198" s="8"/>
      <c r="AK198" s="8"/>
      <c r="AL198" s="8" t="str">
        <f>IF(AK198&lt;&gt; "",LOOKUP(AK198,[1]Points!$A$2:$A$27,[1]Points!$B$2:$B$27),"")</f>
        <v/>
      </c>
      <c r="AM198" s="114"/>
      <c r="AO198" s="5">
        <f>+G198+K198+O198+S198+W198+AA198+AE198+AI198+AM198</f>
        <v>0</v>
      </c>
      <c r="AP198" s="5">
        <v>0</v>
      </c>
      <c r="AQ198" s="5">
        <v>0</v>
      </c>
      <c r="AR198" s="5">
        <f t="shared" si="241"/>
        <v>0</v>
      </c>
      <c r="AS198" s="5">
        <f t="shared" si="242"/>
        <v>0</v>
      </c>
      <c r="AT198" s="5">
        <f t="shared" si="243"/>
        <v>0</v>
      </c>
      <c r="AU198" s="5">
        <f t="shared" si="244"/>
        <v>0</v>
      </c>
      <c r="AV198" s="47">
        <f>IF(AR198&gt;0,AU198/AR198,0)</f>
        <v>0</v>
      </c>
      <c r="AW198" s="47">
        <f>IF($AR198&gt;2,$AU198/$AR198,0)</f>
        <v>0</v>
      </c>
      <c r="AX198" s="47">
        <f>IF($AR198&gt;4,$AU198/$AR198,0)</f>
        <v>0</v>
      </c>
      <c r="AY198" s="8">
        <f t="shared" si="248"/>
        <v>0</v>
      </c>
      <c r="AZ198" s="67">
        <f>IF(AR198&gt;4,SUM(E198,I198,M198,Q198,U198,Y198,AC198,AG198,AK198)/AR198,0)</f>
        <v>0</v>
      </c>
      <c r="BA198" s="67"/>
      <c r="BB198" s="8">
        <f t="shared" si="250"/>
        <v>0</v>
      </c>
      <c r="BC198" s="8">
        <f t="shared" si="251"/>
        <v>0</v>
      </c>
      <c r="BD198" s="8">
        <f>LARGE($BH198:$BP198,3)</f>
        <v>0</v>
      </c>
      <c r="BE198" s="8">
        <f t="shared" si="253"/>
        <v>0</v>
      </c>
      <c r="BF198" s="8">
        <f t="shared" si="254"/>
        <v>0</v>
      </c>
      <c r="BG198" s="8"/>
      <c r="BH198" s="8">
        <f t="shared" si="255"/>
        <v>0</v>
      </c>
      <c r="BI198" s="8">
        <f t="shared" si="256"/>
        <v>0</v>
      </c>
      <c r="BJ198" s="8">
        <f t="shared" si="257"/>
        <v>0</v>
      </c>
      <c r="BK198" s="8">
        <f t="shared" si="258"/>
        <v>0</v>
      </c>
      <c r="BL198" s="8">
        <f t="shared" si="259"/>
        <v>0</v>
      </c>
      <c r="BM198" s="8">
        <f t="shared" si="260"/>
        <v>0</v>
      </c>
      <c r="BN198" s="8">
        <f t="shared" si="261"/>
        <v>0</v>
      </c>
      <c r="BO198" s="8">
        <f t="shared" si="262"/>
        <v>0</v>
      </c>
      <c r="BP198" s="8">
        <f t="shared" si="263"/>
        <v>0</v>
      </c>
      <c r="BQ198" s="8"/>
      <c r="BR198" s="8" t="e">
        <f t="shared" si="264"/>
        <v>#NUM!</v>
      </c>
      <c r="BS198" s="8" t="e">
        <f t="shared" si="265"/>
        <v>#NUM!</v>
      </c>
      <c r="BT198" s="8" t="e">
        <f t="shared" si="266"/>
        <v>#NUM!</v>
      </c>
      <c r="BU198" s="8" t="e">
        <f t="shared" si="267"/>
        <v>#NUM!</v>
      </c>
      <c r="BV198" s="8" t="e">
        <f t="shared" si="268"/>
        <v>#NUM!</v>
      </c>
      <c r="BW198" s="8"/>
      <c r="BX198" s="1" t="str">
        <f t="shared" si="269"/>
        <v/>
      </c>
      <c r="BY198" s="1" t="str">
        <f t="shared" si="270"/>
        <v/>
      </c>
      <c r="BZ198" s="1" t="str">
        <f t="shared" si="271"/>
        <v/>
      </c>
      <c r="CA198" s="1" t="str">
        <f t="shared" si="272"/>
        <v/>
      </c>
      <c r="CB198" s="1" t="str">
        <f t="shared" si="273"/>
        <v/>
      </c>
      <c r="CC198" s="1" t="str">
        <f t="shared" si="274"/>
        <v/>
      </c>
      <c r="CD198" s="1" t="str">
        <f t="shared" si="275"/>
        <v/>
      </c>
      <c r="CE198" s="1" t="str">
        <f t="shared" si="276"/>
        <v/>
      </c>
      <c r="CF198" s="1" t="str">
        <f t="shared" si="277"/>
        <v/>
      </c>
      <c r="DC198" s="203" t="s">
        <v>701</v>
      </c>
      <c r="DD198" s="203" t="s">
        <v>701</v>
      </c>
      <c r="DE198" s="203" t="s">
        <v>701</v>
      </c>
      <c r="DF198" s="107" t="s">
        <v>701</v>
      </c>
      <c r="DG198" s="107" t="s">
        <v>701</v>
      </c>
      <c r="DH198" s="107" t="s">
        <v>701</v>
      </c>
    </row>
    <row r="199" spans="1:112" ht="18" customHeight="1" x14ac:dyDescent="0.2">
      <c r="A199" s="52" t="str">
        <f t="shared" si="240"/>
        <v>Larry Brooks</v>
      </c>
      <c r="B199" s="52" t="s">
        <v>327</v>
      </c>
      <c r="C199" s="62" t="s">
        <v>284</v>
      </c>
      <c r="D199" s="8"/>
      <c r="E199" s="8"/>
      <c r="F199" s="8" t="str">
        <f>IF(E199&lt;&gt; "",LOOKUP(E199,Points!$A$2:$A$27,Points!$B$2:$B$27),"")</f>
        <v/>
      </c>
      <c r="G199" s="114"/>
      <c r="H199" s="8"/>
      <c r="I199" s="8"/>
      <c r="J199" s="8" t="str">
        <f>IF(I199&lt;&gt; "",LOOKUP(I199,Points!$A$2:$A$27,Points!$B$2:$B$27),"")</f>
        <v/>
      </c>
      <c r="K199" s="114"/>
      <c r="L199" s="8"/>
      <c r="M199" s="8"/>
      <c r="N199" s="8" t="str">
        <f>IF(M199&lt;&gt; "",LOOKUP(M199,Points!$A$2:$A$27,Points!$B$2:$B$27),"")</f>
        <v/>
      </c>
      <c r="O199" s="114"/>
      <c r="P199" s="8"/>
      <c r="Q199" s="8"/>
      <c r="R199" s="8" t="str">
        <f>IF(Q199&lt;&gt; "",LOOKUP(Q199,Points!$A$2:$A$27,Points!$B$2:$B$27),"")</f>
        <v/>
      </c>
      <c r="S199" s="114"/>
      <c r="T199" s="8"/>
      <c r="U199" s="8"/>
      <c r="V199" s="8" t="str">
        <f>IF(U199&lt;&gt; "",LOOKUP(U199,Points!$A$2:$A$27,Points!$B$2:$B$27),"")</f>
        <v/>
      </c>
      <c r="W199" s="114"/>
      <c r="X199" s="8"/>
      <c r="Y199" s="8"/>
      <c r="Z199" s="8" t="str">
        <f>IF(Y199&lt;&gt; "",LOOKUP(Y199,Points!$A$2:$A$27,Points!$B$2:$B$27),"")</f>
        <v/>
      </c>
      <c r="AA199" s="114"/>
      <c r="AB199" s="8"/>
      <c r="AC199" s="8"/>
      <c r="AD199" s="8" t="str">
        <f>IF(AC199&lt;&gt; "",LOOKUP(AC199,Points!$A$2:$A$27,Points!$B$2:$B$27),"")</f>
        <v/>
      </c>
      <c r="AE199" s="114"/>
      <c r="AF199" s="8"/>
      <c r="AG199" s="8"/>
      <c r="AH199" s="8" t="str">
        <f>IF(AG199&lt;&gt; "",LOOKUP(AG199,Points!$A$2:$A$27,Points!$B$2:$B$27),"")</f>
        <v/>
      </c>
      <c r="AI199" s="114"/>
      <c r="AJ199" s="8"/>
      <c r="AK199" s="8"/>
      <c r="AL199" s="8" t="str">
        <f>IF(AK199&lt;&gt; "",LOOKUP(AK199,[1]Points!$A$2:$A$27,[1]Points!$B$2:$B$27),"")</f>
        <v/>
      </c>
      <c r="AM199" s="114"/>
      <c r="AO199" s="5">
        <f>+G199+K199+O199+S199+W199+AA199+AE199+AI199+AM199</f>
        <v>0</v>
      </c>
      <c r="AP199" s="5">
        <v>0</v>
      </c>
      <c r="AQ199" s="5">
        <v>0</v>
      </c>
      <c r="AR199" s="5">
        <f t="shared" si="241"/>
        <v>0</v>
      </c>
      <c r="AS199" s="5">
        <f t="shared" si="242"/>
        <v>0</v>
      </c>
      <c r="AT199" s="5">
        <f t="shared" si="243"/>
        <v>0</v>
      </c>
      <c r="AU199" s="8">
        <f t="shared" si="244"/>
        <v>0</v>
      </c>
      <c r="AV199" s="67">
        <f t="shared" si="245"/>
        <v>0</v>
      </c>
      <c r="AW199" s="67">
        <f t="shared" si="246"/>
        <v>0</v>
      </c>
      <c r="AX199" s="67">
        <f t="shared" si="247"/>
        <v>0</v>
      </c>
      <c r="AY199" s="8">
        <f t="shared" si="248"/>
        <v>0</v>
      </c>
      <c r="AZ199" s="67">
        <f t="shared" si="249"/>
        <v>0</v>
      </c>
      <c r="BA199" s="67"/>
      <c r="BB199" s="8">
        <f t="shared" si="250"/>
        <v>0</v>
      </c>
      <c r="BC199" s="8">
        <f>LARGE($BH199:$BP199,2)</f>
        <v>0</v>
      </c>
      <c r="BD199" s="8">
        <f t="shared" si="252"/>
        <v>0</v>
      </c>
      <c r="BE199" s="8">
        <f>LARGE($BH199:$BP199,4)</f>
        <v>0</v>
      </c>
      <c r="BF199" s="8">
        <f t="shared" si="254"/>
        <v>0</v>
      </c>
      <c r="BG199" s="8"/>
      <c r="BH199" s="8">
        <f t="shared" si="255"/>
        <v>0</v>
      </c>
      <c r="BI199" s="8">
        <f t="shared" si="256"/>
        <v>0</v>
      </c>
      <c r="BJ199" s="8">
        <f t="shared" si="257"/>
        <v>0</v>
      </c>
      <c r="BK199" s="8">
        <f t="shared" si="258"/>
        <v>0</v>
      </c>
      <c r="BL199" s="8">
        <f t="shared" si="259"/>
        <v>0</v>
      </c>
      <c r="BM199" s="8">
        <f t="shared" si="260"/>
        <v>0</v>
      </c>
      <c r="BN199" s="8">
        <f t="shared" si="261"/>
        <v>0</v>
      </c>
      <c r="BO199" s="8">
        <f t="shared" si="262"/>
        <v>0</v>
      </c>
      <c r="BP199" s="8">
        <f t="shared" si="263"/>
        <v>0</v>
      </c>
      <c r="BQ199" s="8"/>
      <c r="BR199" s="8" t="e">
        <f t="shared" si="264"/>
        <v>#NUM!</v>
      </c>
      <c r="BS199" s="8" t="e">
        <f t="shared" si="265"/>
        <v>#NUM!</v>
      </c>
      <c r="BT199" s="8" t="e">
        <f t="shared" si="266"/>
        <v>#NUM!</v>
      </c>
      <c r="BU199" s="8" t="e">
        <f t="shared" si="267"/>
        <v>#NUM!</v>
      </c>
      <c r="BV199" s="8" t="e">
        <f t="shared" si="268"/>
        <v>#NUM!</v>
      </c>
      <c r="BW199" s="8"/>
      <c r="BX199" s="1" t="str">
        <f t="shared" si="269"/>
        <v/>
      </c>
      <c r="BY199" s="1" t="str">
        <f t="shared" si="270"/>
        <v/>
      </c>
      <c r="BZ199" s="1" t="str">
        <f t="shared" si="271"/>
        <v/>
      </c>
      <c r="CA199" s="1" t="str">
        <f t="shared" si="272"/>
        <v/>
      </c>
      <c r="CB199" s="1" t="str">
        <f t="shared" si="273"/>
        <v/>
      </c>
      <c r="CC199" s="1" t="str">
        <f>Z199</f>
        <v/>
      </c>
      <c r="CD199" s="1" t="str">
        <f t="shared" si="275"/>
        <v/>
      </c>
      <c r="CE199" s="1" t="str">
        <f t="shared" si="276"/>
        <v/>
      </c>
      <c r="CF199" s="1" t="str">
        <f t="shared" si="277"/>
        <v/>
      </c>
      <c r="CH199" t="e">
        <f>VLOOKUP(A199,#REF!,41,FALSE)</f>
        <v>#REF!</v>
      </c>
      <c r="CI199" t="e">
        <f>VLOOKUP(A199,#REF!,42,FALSE)</f>
        <v>#REF!</v>
      </c>
      <c r="CJ199" t="e">
        <f>VLOOKUP(A199,#REF!,43,FALSE)</f>
        <v>#REF!</v>
      </c>
      <c r="CK199" t="e">
        <f>VLOOKUP(A199,#REF!,44,FALSE)</f>
        <v>#REF!</v>
      </c>
      <c r="CL199" t="e">
        <f>VLOOKUP(A199,#REF!,45,FALSE)</f>
        <v>#REF!</v>
      </c>
      <c r="CM199" s="105" t="e">
        <f>VLOOKUP(A199,#REF!,46,FALSE)</f>
        <v>#REF!</v>
      </c>
      <c r="CN199" s="105" t="e">
        <f>VLOOKUP(A199,#REF!,47,FALSE)</f>
        <v>#REF!</v>
      </c>
      <c r="CO199" s="105" t="e">
        <f>VLOOKUP(A199,#REF!,48,FALSE)</f>
        <v>#REF!</v>
      </c>
      <c r="CP199" s="105" t="e">
        <f>VLOOKUP(A199,#REF!,49,FALSE)</f>
        <v>#REF!</v>
      </c>
      <c r="CQ199" s="105" t="e">
        <f>VLOOKUP(A199,#REF!,50,FALSE)</f>
        <v>#REF!</v>
      </c>
      <c r="CS199" t="e">
        <f>+AO199-CH199</f>
        <v>#REF!</v>
      </c>
      <c r="CT199" s="106" t="e">
        <f t="shared" ref="CT199:DB199" si="279">+AR199-CI199</f>
        <v>#REF!</v>
      </c>
      <c r="CU199" s="106" t="e">
        <f t="shared" si="279"/>
        <v>#REF!</v>
      </c>
      <c r="CV199" s="106" t="e">
        <f t="shared" si="279"/>
        <v>#REF!</v>
      </c>
      <c r="CW199" s="106" t="e">
        <f t="shared" si="279"/>
        <v>#REF!</v>
      </c>
      <c r="CX199" s="106" t="e">
        <f t="shared" si="279"/>
        <v>#REF!</v>
      </c>
      <c r="CY199" s="106" t="e">
        <f t="shared" si="279"/>
        <v>#REF!</v>
      </c>
      <c r="CZ199" s="106" t="e">
        <f t="shared" si="279"/>
        <v>#REF!</v>
      </c>
      <c r="DA199" s="106" t="e">
        <f t="shared" si="279"/>
        <v>#REF!</v>
      </c>
      <c r="DB199" s="106" t="e">
        <f t="shared" si="279"/>
        <v>#REF!</v>
      </c>
      <c r="DC199" s="203">
        <v>36.333333333333336</v>
      </c>
      <c r="DD199" s="203">
        <v>189</v>
      </c>
      <c r="DE199" s="203">
        <v>8.6666666666666661</v>
      </c>
      <c r="DF199" s="107">
        <v>-36.333333333333336</v>
      </c>
      <c r="DG199" s="107">
        <v>-115</v>
      </c>
      <c r="DH199" s="107">
        <v>-8.6666666666666661</v>
      </c>
    </row>
    <row r="200" spans="1:112" ht="18" customHeight="1" x14ac:dyDescent="0.2">
      <c r="A200" s="52" t="str">
        <f t="shared" si="240"/>
        <v>Ron Bryce</v>
      </c>
      <c r="B200" s="52" t="s">
        <v>479</v>
      </c>
      <c r="C200" s="62" t="s">
        <v>41</v>
      </c>
      <c r="D200" s="8"/>
      <c r="E200" s="8"/>
      <c r="F200" s="8" t="str">
        <f>IF(E200&lt;&gt; "",LOOKUP(E200,Points!$A$2:$A$27,Points!$B$2:$B$27),"")</f>
        <v/>
      </c>
      <c r="G200" s="114"/>
      <c r="H200" s="8"/>
      <c r="I200" s="8"/>
      <c r="J200" s="8" t="str">
        <f>IF(I200&lt;&gt; "",LOOKUP(I200,Points!$A$2:$A$27,Points!$B$2:$B$27),"")</f>
        <v/>
      </c>
      <c r="K200" s="114"/>
      <c r="L200" s="8"/>
      <c r="M200" s="8"/>
      <c r="N200" s="8" t="str">
        <f>IF(M200&lt;&gt; "",LOOKUP(M200,Points!$A$2:$A$27,Points!$B$2:$B$27),"")</f>
        <v/>
      </c>
      <c r="O200" s="114"/>
      <c r="P200" s="8"/>
      <c r="Q200" s="8"/>
      <c r="R200" s="8" t="str">
        <f>IF(Q200&lt;&gt; "",LOOKUP(Q200,Points!$A$2:$A$27,Points!$B$2:$B$27),"")</f>
        <v/>
      </c>
      <c r="S200" s="114"/>
      <c r="T200" s="8"/>
      <c r="U200" s="8"/>
      <c r="V200" s="8" t="str">
        <f>IF(U200&lt;&gt; "",LOOKUP(U200,Points!$A$2:$A$27,Points!$B$2:$B$27),"")</f>
        <v/>
      </c>
      <c r="W200" s="114"/>
      <c r="X200" s="8"/>
      <c r="Y200" s="8"/>
      <c r="Z200" s="8" t="str">
        <f>IF(Y200&lt;&gt; "",LOOKUP(Y200,Points!$A$2:$A$27,Points!$B$2:$B$27),"")</f>
        <v/>
      </c>
      <c r="AA200" s="114"/>
      <c r="AB200" s="8"/>
      <c r="AC200" s="8"/>
      <c r="AD200" s="8" t="str">
        <f>IF(AC200&lt;&gt; "",LOOKUP(AC200,Points!$A$2:$A$27,Points!$B$2:$B$27),"")</f>
        <v/>
      </c>
      <c r="AE200" s="114"/>
      <c r="AF200" s="8"/>
      <c r="AG200" s="8"/>
      <c r="AH200" s="8" t="str">
        <f>IF(AG200&lt;&gt; "",LOOKUP(AG200,Points!$A$2:$A$27,Points!$B$2:$B$27),"")</f>
        <v/>
      </c>
      <c r="AI200" s="114"/>
      <c r="AJ200" s="8"/>
      <c r="AK200" s="8"/>
      <c r="AL200" s="8" t="str">
        <f>IF(AK200&lt;&gt; "",LOOKUP(AK200,Points!$A$2:$A$27,Points!$B$2:$B$27),"")</f>
        <v/>
      </c>
      <c r="AM200" s="114"/>
      <c r="AO200" s="5">
        <f>SUM(LEN(G200),LEN(K200),LEN(O200),LEN(S200),LEN(W200),LEN(AA200),LEN(AE200),LEN(AI200),LEN(AM200))</f>
        <v>0</v>
      </c>
      <c r="AP200" s="5">
        <v>0</v>
      </c>
      <c r="AQ200" s="5">
        <v>0</v>
      </c>
      <c r="AR200" s="5">
        <f t="shared" si="241"/>
        <v>0</v>
      </c>
      <c r="AS200" s="5">
        <f t="shared" si="242"/>
        <v>0</v>
      </c>
      <c r="AT200" s="5">
        <f t="shared" si="243"/>
        <v>0</v>
      </c>
      <c r="AU200" s="5">
        <f t="shared" si="244"/>
        <v>0</v>
      </c>
      <c r="AV200" s="47">
        <f>IF(AR200&gt;0,AU200/AR200,0)</f>
        <v>0</v>
      </c>
      <c r="AW200" s="47">
        <f t="shared" si="246"/>
        <v>0</v>
      </c>
      <c r="AX200" s="47">
        <f>IF($AR200&gt;4,$AU200/$AR200,0)</f>
        <v>0</v>
      </c>
      <c r="AY200" s="8">
        <f t="shared" si="248"/>
        <v>0</v>
      </c>
      <c r="AZ200" s="67">
        <f>IF(AR200&gt;4,SUM(E200,I200,M200,Q200,U200,Y200,AC200,AG200,AK200)/AR200,0)</f>
        <v>0</v>
      </c>
      <c r="BA200" s="67"/>
      <c r="BB200" s="8">
        <f t="shared" si="250"/>
        <v>0</v>
      </c>
      <c r="BC200" s="8">
        <f t="shared" si="251"/>
        <v>0</v>
      </c>
      <c r="BD200" s="8">
        <f>LARGE($BH200:$BP200,3)</f>
        <v>0</v>
      </c>
      <c r="BE200" s="8">
        <f t="shared" si="253"/>
        <v>0</v>
      </c>
      <c r="BF200" s="8">
        <f t="shared" si="254"/>
        <v>0</v>
      </c>
      <c r="BG200" s="8"/>
      <c r="BH200" s="8">
        <f t="shared" si="255"/>
        <v>0</v>
      </c>
      <c r="BI200" s="8">
        <f t="shared" si="256"/>
        <v>0</v>
      </c>
      <c r="BJ200" s="8">
        <f t="shared" si="257"/>
        <v>0</v>
      </c>
      <c r="BK200" s="8">
        <f t="shared" si="258"/>
        <v>0</v>
      </c>
      <c r="BL200" s="8">
        <f t="shared" si="259"/>
        <v>0</v>
      </c>
      <c r="BM200" s="8">
        <f t="shared" si="260"/>
        <v>0</v>
      </c>
      <c r="BN200" s="8">
        <f t="shared" si="261"/>
        <v>0</v>
      </c>
      <c r="BO200" s="8">
        <f t="shared" si="262"/>
        <v>0</v>
      </c>
      <c r="BP200" s="8">
        <f t="shared" si="263"/>
        <v>0</v>
      </c>
      <c r="BQ200" s="8"/>
      <c r="BR200" s="8" t="e">
        <f t="shared" si="264"/>
        <v>#NUM!</v>
      </c>
      <c r="BS200" s="8" t="e">
        <f t="shared" si="265"/>
        <v>#NUM!</v>
      </c>
      <c r="BT200" s="8" t="e">
        <f t="shared" si="266"/>
        <v>#NUM!</v>
      </c>
      <c r="BU200" s="8" t="e">
        <f t="shared" si="267"/>
        <v>#NUM!</v>
      </c>
      <c r="BV200" s="8" t="e">
        <f t="shared" si="268"/>
        <v>#NUM!</v>
      </c>
      <c r="BW200" s="8"/>
      <c r="BX200" s="1" t="str">
        <f t="shared" si="269"/>
        <v/>
      </c>
      <c r="BY200" s="1" t="str">
        <f t="shared" si="270"/>
        <v/>
      </c>
      <c r="BZ200" s="1" t="str">
        <f t="shared" si="271"/>
        <v/>
      </c>
      <c r="CA200" s="1" t="str">
        <f t="shared" si="272"/>
        <v/>
      </c>
      <c r="CB200" s="1" t="str">
        <f t="shared" si="273"/>
        <v/>
      </c>
      <c r="CC200" s="1" t="str">
        <f t="shared" si="274"/>
        <v/>
      </c>
      <c r="CD200" s="1" t="str">
        <f t="shared" si="275"/>
        <v/>
      </c>
      <c r="CE200" s="1" t="str">
        <f t="shared" si="276"/>
        <v/>
      </c>
      <c r="CF200" s="1" t="str">
        <f t="shared" si="277"/>
        <v/>
      </c>
    </row>
    <row r="201" spans="1:112" ht="18" customHeight="1" x14ac:dyDescent="0.2">
      <c r="A201" s="52" t="str">
        <f t="shared" si="240"/>
        <v>Brian Clark</v>
      </c>
      <c r="B201" s="52" t="s">
        <v>19</v>
      </c>
      <c r="C201" s="62" t="s">
        <v>20</v>
      </c>
      <c r="D201" s="8"/>
      <c r="E201" s="8"/>
      <c r="F201" s="8" t="str">
        <f>IF(E201&lt;&gt; "",LOOKUP(E201,Points!$A$2:$A$27,Points!$B$2:$B$27),"")</f>
        <v/>
      </c>
      <c r="G201" s="114"/>
      <c r="H201" s="8"/>
      <c r="I201" s="8"/>
      <c r="J201" s="8" t="str">
        <f>IF(I201&lt;&gt; "",LOOKUP(I201,Points!$A$2:$A$27,Points!$B$2:$B$27),"")</f>
        <v/>
      </c>
      <c r="K201" s="114"/>
      <c r="L201" s="8"/>
      <c r="M201" s="8"/>
      <c r="N201" s="8" t="str">
        <f>IF(M201&lt;&gt; "",LOOKUP(M201,Points!$A$2:$A$27,Points!$B$2:$B$27),"")</f>
        <v/>
      </c>
      <c r="O201" s="114"/>
      <c r="P201" s="8"/>
      <c r="Q201" s="8"/>
      <c r="R201" s="8" t="str">
        <f>IF(Q201&lt;&gt; "",LOOKUP(Q201,Points!$A$2:$A$27,Points!$B$2:$B$27),"")</f>
        <v/>
      </c>
      <c r="S201" s="114"/>
      <c r="T201" s="8"/>
      <c r="U201" s="8"/>
      <c r="V201" s="8" t="str">
        <f>IF(U201&lt;&gt; "",LOOKUP(U201,Points!$A$2:$A$27,Points!$B$2:$B$27),"")</f>
        <v/>
      </c>
      <c r="W201" s="114"/>
      <c r="X201" s="8"/>
      <c r="Y201" s="8"/>
      <c r="Z201" s="8" t="str">
        <f>IF(Y201&lt;&gt; "",LOOKUP(Y201,Points!$A$2:$A$27,Points!$B$2:$B$27),"")</f>
        <v/>
      </c>
      <c r="AA201" s="114"/>
      <c r="AB201" s="8"/>
      <c r="AC201" s="8"/>
      <c r="AD201" s="8" t="str">
        <f>IF(AC201&lt;&gt; "",LOOKUP(AC201,Points!$A$2:$A$27,Points!$B$2:$B$27),"")</f>
        <v/>
      </c>
      <c r="AE201" s="114"/>
      <c r="AF201" s="8"/>
      <c r="AG201" s="8"/>
      <c r="AH201" s="8" t="str">
        <f>IF(AG201&lt;&gt; "",LOOKUP(AG201,Points!$A$2:$A$27,Points!$B$2:$B$27),"")</f>
        <v/>
      </c>
      <c r="AI201" s="114"/>
      <c r="AJ201" s="8"/>
      <c r="AK201" s="8"/>
      <c r="AL201" s="8" t="str">
        <f>IF(AK201&lt;&gt; "",LOOKUP(AK201,Points!$A$2:$A$27,Points!$B$2:$B$27),"")</f>
        <v/>
      </c>
      <c r="AM201" s="114"/>
      <c r="AO201" s="5">
        <f>SUM(LEN(G201),LEN(K201),LEN(O201),LEN(S201),LEN(W201),LEN(AA201),LEN(AE201),LEN(AI201),LEN(AM201))</f>
        <v>0</v>
      </c>
      <c r="AP201" s="5">
        <v>0</v>
      </c>
      <c r="AQ201" s="5">
        <v>0</v>
      </c>
      <c r="AR201" s="5">
        <f t="shared" si="241"/>
        <v>0</v>
      </c>
      <c r="AS201" s="5">
        <f t="shared" si="242"/>
        <v>0</v>
      </c>
      <c r="AT201" s="5">
        <f t="shared" si="243"/>
        <v>0</v>
      </c>
      <c r="AU201" s="5">
        <f t="shared" si="244"/>
        <v>0</v>
      </c>
      <c r="AV201" s="47">
        <f>IF(AR201&gt;0,AU201/AR201,0)</f>
        <v>0</v>
      </c>
      <c r="AW201" s="47">
        <f>IF($AR201&gt;2,$AU201/$AR201,0)</f>
        <v>0</v>
      </c>
      <c r="AX201" s="47">
        <f>IF($AR201&gt;4,$AU201/$AR201,0)</f>
        <v>0</v>
      </c>
      <c r="AY201" s="8">
        <f t="shared" si="248"/>
        <v>0</v>
      </c>
      <c r="AZ201" s="67">
        <f t="shared" si="249"/>
        <v>0</v>
      </c>
      <c r="BA201" s="67"/>
      <c r="BB201" s="8">
        <f t="shared" si="250"/>
        <v>0</v>
      </c>
      <c r="BC201" s="8">
        <f t="shared" si="251"/>
        <v>0</v>
      </c>
      <c r="BD201" s="8">
        <f t="shared" si="252"/>
        <v>0</v>
      </c>
      <c r="BE201" s="8">
        <f t="shared" si="253"/>
        <v>0</v>
      </c>
      <c r="BF201" s="8">
        <f t="shared" si="254"/>
        <v>0</v>
      </c>
      <c r="BG201" s="8"/>
      <c r="BH201" s="8">
        <f t="shared" si="255"/>
        <v>0</v>
      </c>
      <c r="BI201" s="8">
        <f t="shared" si="256"/>
        <v>0</v>
      </c>
      <c r="BJ201" s="8">
        <f t="shared" si="257"/>
        <v>0</v>
      </c>
      <c r="BK201" s="8">
        <f t="shared" si="258"/>
        <v>0</v>
      </c>
      <c r="BL201" s="8">
        <f t="shared" si="259"/>
        <v>0</v>
      </c>
      <c r="BM201" s="8">
        <f t="shared" si="260"/>
        <v>0</v>
      </c>
      <c r="BN201" s="8">
        <f t="shared" si="261"/>
        <v>0</v>
      </c>
      <c r="BO201" s="8">
        <f t="shared" si="262"/>
        <v>0</v>
      </c>
      <c r="BP201" s="8">
        <f t="shared" si="263"/>
        <v>0</v>
      </c>
      <c r="BQ201" s="8"/>
      <c r="BR201" s="8" t="e">
        <f t="shared" si="264"/>
        <v>#NUM!</v>
      </c>
      <c r="BS201" s="8" t="e">
        <f t="shared" si="265"/>
        <v>#NUM!</v>
      </c>
      <c r="BT201" s="8" t="e">
        <f t="shared" si="266"/>
        <v>#NUM!</v>
      </c>
      <c r="BU201" s="8" t="e">
        <f t="shared" si="267"/>
        <v>#NUM!</v>
      </c>
      <c r="BV201" s="8" t="e">
        <f t="shared" si="268"/>
        <v>#NUM!</v>
      </c>
      <c r="BW201" s="8"/>
      <c r="BX201" s="1" t="str">
        <f t="shared" si="269"/>
        <v/>
      </c>
      <c r="BY201" s="1" t="str">
        <f t="shared" si="270"/>
        <v/>
      </c>
      <c r="BZ201" s="1" t="str">
        <f t="shared" si="271"/>
        <v/>
      </c>
      <c r="CA201" s="1" t="str">
        <f t="shared" si="272"/>
        <v/>
      </c>
      <c r="CB201" s="1" t="str">
        <f t="shared" si="273"/>
        <v/>
      </c>
      <c r="CC201" s="1" t="str">
        <f t="shared" si="274"/>
        <v/>
      </c>
      <c r="CD201" s="1" t="str">
        <f t="shared" si="275"/>
        <v/>
      </c>
      <c r="CE201" s="1" t="str">
        <f t="shared" si="276"/>
        <v/>
      </c>
      <c r="CF201" s="1" t="str">
        <f t="shared" si="277"/>
        <v/>
      </c>
    </row>
    <row r="202" spans="1:112" ht="18" customHeight="1" x14ac:dyDescent="0.2">
      <c r="A202" s="52" t="str">
        <f t="shared" si="240"/>
        <v>David Conklin</v>
      </c>
      <c r="B202" s="52" t="s">
        <v>246</v>
      </c>
      <c r="C202" s="62" t="s">
        <v>209</v>
      </c>
      <c r="D202" s="8"/>
      <c r="E202" s="8"/>
      <c r="F202" s="8" t="str">
        <f>IF(E202&lt;&gt; "",LOOKUP(E202,Points!$A$2:$A$27,Points!$B$2:$B$27),"")</f>
        <v/>
      </c>
      <c r="G202" s="114"/>
      <c r="H202" s="8"/>
      <c r="I202" s="8"/>
      <c r="J202" s="8" t="str">
        <f>IF(I202&lt;&gt; "",LOOKUP(I202,Points!$A$2:$A$27,Points!$B$2:$B$27),"")</f>
        <v/>
      </c>
      <c r="K202" s="114"/>
      <c r="L202" s="8"/>
      <c r="M202" s="8"/>
      <c r="N202" s="8" t="str">
        <f>IF(M202&lt;&gt; "",LOOKUP(M202,Points!$A$2:$A$27,Points!$B$2:$B$27),"")</f>
        <v/>
      </c>
      <c r="O202" s="114"/>
      <c r="P202" s="8"/>
      <c r="Q202" s="8"/>
      <c r="R202" s="8" t="str">
        <f>IF(Q202&lt;&gt; "",LOOKUP(Q202,Points!$A$2:$A$27,Points!$B$2:$B$27),"")</f>
        <v/>
      </c>
      <c r="S202" s="114"/>
      <c r="T202" s="8"/>
      <c r="U202" s="8"/>
      <c r="V202" s="8" t="str">
        <f>IF(U202&lt;&gt; "",LOOKUP(U202,Points!$A$2:$A$27,Points!$B$2:$B$27),"")</f>
        <v/>
      </c>
      <c r="W202" s="114"/>
      <c r="X202" s="8"/>
      <c r="Y202" s="8"/>
      <c r="Z202" s="8" t="str">
        <f>IF(Y202&lt;&gt; "",LOOKUP(Y202,Points!$A$2:$A$27,Points!$B$2:$B$27),"")</f>
        <v/>
      </c>
      <c r="AA202" s="114"/>
      <c r="AB202" s="8"/>
      <c r="AC202" s="8"/>
      <c r="AD202" s="8" t="str">
        <f>IF(AC202&lt;&gt; "",LOOKUP(AC202,Points!$A$2:$A$27,Points!$B$2:$B$27),"")</f>
        <v/>
      </c>
      <c r="AE202" s="114"/>
      <c r="AF202" s="8"/>
      <c r="AG202" s="8"/>
      <c r="AH202" s="8" t="str">
        <f>IF(AG202&lt;&gt; "",LOOKUP(AG202,Points!$A$2:$A$27,Points!$B$2:$B$27),"")</f>
        <v/>
      </c>
      <c r="AI202" s="114"/>
      <c r="AJ202" s="8"/>
      <c r="AK202" s="8"/>
      <c r="AL202" s="8" t="str">
        <f>IF(AK202&lt;&gt; "",LOOKUP(AK202,Points!$A$2:$A$27,Points!$B$2:$B$27),"")</f>
        <v/>
      </c>
      <c r="AM202" s="114"/>
      <c r="AO202" s="5">
        <f>SUM(LEN(G202),LEN(K202),LEN(O202),LEN(S202),LEN(W202),LEN(AA202),LEN(AE202),LEN(AI202),LEN(AM202))</f>
        <v>0</v>
      </c>
      <c r="AP202" s="5">
        <v>0</v>
      </c>
      <c r="AQ202" s="5">
        <v>0</v>
      </c>
      <c r="AR202" s="5">
        <f t="shared" si="241"/>
        <v>0</v>
      </c>
      <c r="AS202" s="5">
        <f t="shared" si="242"/>
        <v>0</v>
      </c>
      <c r="AT202" s="5">
        <f t="shared" si="243"/>
        <v>0</v>
      </c>
      <c r="AU202" s="5">
        <f t="shared" si="244"/>
        <v>0</v>
      </c>
      <c r="AV202" s="47">
        <f>IF(AR202&gt;0,AU202/AR202,0)</f>
        <v>0</v>
      </c>
      <c r="AW202" s="47">
        <f t="shared" si="246"/>
        <v>0</v>
      </c>
      <c r="AX202" s="47">
        <f>IF($AR202&gt;4,$AU202/$AR202,0)</f>
        <v>0</v>
      </c>
      <c r="AY202" s="8">
        <f t="shared" si="248"/>
        <v>0</v>
      </c>
      <c r="AZ202" s="67">
        <f>IF(AR202&gt;4,SUM(E202,I202,M202,Q202,U202,Y202,AC202,AG202,AK202)/AR202,0)</f>
        <v>0</v>
      </c>
      <c r="BA202" s="67"/>
      <c r="BB202" s="8">
        <f t="shared" si="250"/>
        <v>0</v>
      </c>
      <c r="BC202" s="8">
        <f t="shared" si="251"/>
        <v>0</v>
      </c>
      <c r="BD202" s="8">
        <f t="shared" si="252"/>
        <v>0</v>
      </c>
      <c r="BE202" s="8">
        <f t="shared" si="253"/>
        <v>0</v>
      </c>
      <c r="BF202" s="8">
        <f t="shared" si="254"/>
        <v>0</v>
      </c>
      <c r="BG202" s="8"/>
      <c r="BH202" s="8">
        <f t="shared" si="255"/>
        <v>0</v>
      </c>
      <c r="BI202" s="8">
        <f t="shared" si="256"/>
        <v>0</v>
      </c>
      <c r="BJ202" s="8">
        <f t="shared" si="257"/>
        <v>0</v>
      </c>
      <c r="BK202" s="8">
        <f t="shared" si="258"/>
        <v>0</v>
      </c>
      <c r="BL202" s="8">
        <f t="shared" si="259"/>
        <v>0</v>
      </c>
      <c r="BM202" s="8">
        <f t="shared" si="260"/>
        <v>0</v>
      </c>
      <c r="BN202" s="8">
        <f t="shared" si="261"/>
        <v>0</v>
      </c>
      <c r="BO202" s="8">
        <f t="shared" si="262"/>
        <v>0</v>
      </c>
      <c r="BP202" s="8">
        <f t="shared" si="263"/>
        <v>0</v>
      </c>
      <c r="BQ202" s="8"/>
      <c r="BR202" s="8" t="e">
        <f t="shared" si="264"/>
        <v>#NUM!</v>
      </c>
      <c r="BS202" s="8" t="e">
        <f t="shared" si="265"/>
        <v>#NUM!</v>
      </c>
      <c r="BT202" s="8" t="e">
        <f t="shared" si="266"/>
        <v>#NUM!</v>
      </c>
      <c r="BU202" s="8" t="e">
        <f t="shared" si="267"/>
        <v>#NUM!</v>
      </c>
      <c r="BV202" s="8" t="e">
        <f t="shared" si="268"/>
        <v>#NUM!</v>
      </c>
      <c r="BW202" s="8"/>
      <c r="BX202" s="1" t="str">
        <f t="shared" si="269"/>
        <v/>
      </c>
      <c r="BY202" s="1" t="str">
        <f t="shared" si="270"/>
        <v/>
      </c>
      <c r="BZ202" s="1" t="str">
        <f t="shared" si="271"/>
        <v/>
      </c>
      <c r="CA202" s="1" t="str">
        <f t="shared" si="272"/>
        <v/>
      </c>
      <c r="CB202" s="1" t="str">
        <f t="shared" si="273"/>
        <v/>
      </c>
      <c r="CC202" s="1" t="str">
        <f t="shared" si="274"/>
        <v/>
      </c>
      <c r="CD202" s="1" t="str">
        <f t="shared" si="275"/>
        <v/>
      </c>
      <c r="CE202" s="1" t="str">
        <f t="shared" si="276"/>
        <v/>
      </c>
      <c r="CF202" s="1" t="str">
        <f t="shared" si="277"/>
        <v/>
      </c>
    </row>
    <row r="203" spans="1:112" ht="18" customHeight="1" x14ac:dyDescent="0.2">
      <c r="A203" s="52" t="str">
        <f t="shared" si="240"/>
        <v>Greg Corbett</v>
      </c>
      <c r="B203" s="52" t="s">
        <v>368</v>
      </c>
      <c r="C203" s="62" t="s">
        <v>221</v>
      </c>
      <c r="D203" s="8"/>
      <c r="E203" s="8"/>
      <c r="F203" s="8" t="str">
        <f>IF(E203&lt;&gt; "",LOOKUP(E203,Points!$A$2:$A$27,Points!$B$2:$B$27),"")</f>
        <v/>
      </c>
      <c r="G203" s="114"/>
      <c r="H203" s="64"/>
      <c r="I203" s="8"/>
      <c r="J203" s="8" t="str">
        <f>IF(I203&lt;&gt; "",LOOKUP(I203,Points!$A$2:$A$27,Points!$B$2:$B$27),"")</f>
        <v/>
      </c>
      <c r="K203" s="114"/>
      <c r="L203" s="64"/>
      <c r="M203" s="8"/>
      <c r="N203" s="8" t="str">
        <f>IF(M203&lt;&gt; "",LOOKUP(M203,Points!$A$2:$A$27,Points!$B$2:$B$27),"")</f>
        <v/>
      </c>
      <c r="O203" s="114"/>
      <c r="P203" s="64"/>
      <c r="Q203" s="8"/>
      <c r="R203" s="8" t="str">
        <f>IF(Q203&lt;&gt; "",LOOKUP(Q203,Points!$A$2:$A$27,Points!$B$2:$B$27),"")</f>
        <v/>
      </c>
      <c r="S203" s="114"/>
      <c r="T203" s="64"/>
      <c r="U203" s="8"/>
      <c r="V203" s="8" t="str">
        <f>IF(U203&lt;&gt; "",LOOKUP(U203,Points!$A$2:$A$27,Points!$B$2:$B$27),"")</f>
        <v/>
      </c>
      <c r="W203" s="114"/>
      <c r="X203" s="64"/>
      <c r="Y203" s="8"/>
      <c r="Z203" s="8" t="str">
        <f>IF(Y203&lt;&gt; "",LOOKUP(Y203,Points!$A$2:$A$27,Points!$B$2:$B$27),"")</f>
        <v/>
      </c>
      <c r="AA203" s="114"/>
      <c r="AB203" s="64"/>
      <c r="AC203" s="8"/>
      <c r="AD203" s="8" t="str">
        <f>IF(AC203&lt;&gt; "",LOOKUP(AC203,Points!$A$2:$A$27,Points!$B$2:$B$27),"")</f>
        <v/>
      </c>
      <c r="AE203" s="114"/>
      <c r="AF203" s="64"/>
      <c r="AG203" s="8"/>
      <c r="AH203" s="8" t="str">
        <f>IF(AG203&lt;&gt; "",LOOKUP(AG203,Points!$A$2:$A$27,Points!$B$2:$B$27),"")</f>
        <v/>
      </c>
      <c r="AI203" s="114"/>
      <c r="AJ203" s="64"/>
      <c r="AK203" s="8"/>
      <c r="AL203" s="8" t="str">
        <f>IF(AK203&lt;&gt; "",LOOKUP(AK203,Points!$A$2:$A$27,Points!$B$2:$B$27),"")</f>
        <v/>
      </c>
      <c r="AM203" s="114"/>
      <c r="AO203" s="5">
        <f>+G203+K203+O203+S203+W203+AA203+AE203+AI203+AM203</f>
        <v>0</v>
      </c>
      <c r="AP203" s="5">
        <v>0</v>
      </c>
      <c r="AQ203" s="5">
        <v>0</v>
      </c>
      <c r="AR203" s="5">
        <f t="shared" si="241"/>
        <v>0</v>
      </c>
      <c r="AS203" s="5">
        <f t="shared" si="242"/>
        <v>0</v>
      </c>
      <c r="AT203" s="5">
        <f t="shared" si="243"/>
        <v>0</v>
      </c>
      <c r="AU203" s="5">
        <f t="shared" si="244"/>
        <v>0</v>
      </c>
      <c r="AV203" s="47">
        <f t="shared" si="245"/>
        <v>0</v>
      </c>
      <c r="AW203" s="47">
        <f t="shared" si="246"/>
        <v>0</v>
      </c>
      <c r="AX203" s="47">
        <f t="shared" si="247"/>
        <v>0</v>
      </c>
      <c r="AY203" s="8">
        <f t="shared" si="248"/>
        <v>0</v>
      </c>
      <c r="AZ203" s="67">
        <f t="shared" si="249"/>
        <v>0</v>
      </c>
      <c r="BA203" s="67"/>
      <c r="BB203" s="8">
        <f t="shared" si="250"/>
        <v>0</v>
      </c>
      <c r="BC203" s="8">
        <f t="shared" si="251"/>
        <v>0</v>
      </c>
      <c r="BD203" s="8">
        <f t="shared" si="252"/>
        <v>0</v>
      </c>
      <c r="BE203" s="8">
        <f t="shared" si="253"/>
        <v>0</v>
      </c>
      <c r="BF203" s="8">
        <f t="shared" si="254"/>
        <v>0</v>
      </c>
      <c r="BG203" s="8"/>
      <c r="BH203" s="8">
        <f t="shared" si="255"/>
        <v>0</v>
      </c>
      <c r="BI203" s="8">
        <f t="shared" si="256"/>
        <v>0</v>
      </c>
      <c r="BJ203" s="8">
        <f t="shared" si="257"/>
        <v>0</v>
      </c>
      <c r="BK203" s="8">
        <f t="shared" si="258"/>
        <v>0</v>
      </c>
      <c r="BL203" s="8">
        <f t="shared" si="259"/>
        <v>0</v>
      </c>
      <c r="BM203" s="8">
        <f t="shared" si="260"/>
        <v>0</v>
      </c>
      <c r="BN203" s="8">
        <f t="shared" si="261"/>
        <v>0</v>
      </c>
      <c r="BO203" s="8">
        <f t="shared" si="262"/>
        <v>0</v>
      </c>
      <c r="BP203" s="8">
        <f t="shared" si="263"/>
        <v>0</v>
      </c>
      <c r="BQ203" s="8"/>
      <c r="BR203" s="8" t="e">
        <f t="shared" si="264"/>
        <v>#NUM!</v>
      </c>
      <c r="BS203" s="8" t="e">
        <f t="shared" si="265"/>
        <v>#NUM!</v>
      </c>
      <c r="BT203" s="8" t="e">
        <f t="shared" si="266"/>
        <v>#NUM!</v>
      </c>
      <c r="BU203" s="8" t="e">
        <f t="shared" si="267"/>
        <v>#NUM!</v>
      </c>
      <c r="BV203" s="8" t="e">
        <f t="shared" si="268"/>
        <v>#NUM!</v>
      </c>
      <c r="BW203" s="8"/>
      <c r="BX203" s="1" t="str">
        <f>F203</f>
        <v/>
      </c>
      <c r="BY203" s="1" t="str">
        <f t="shared" si="270"/>
        <v/>
      </c>
      <c r="BZ203" s="1" t="str">
        <f t="shared" si="271"/>
        <v/>
      </c>
      <c r="CA203" s="1" t="str">
        <f t="shared" si="272"/>
        <v/>
      </c>
      <c r="CB203" s="1" t="str">
        <f t="shared" si="273"/>
        <v/>
      </c>
      <c r="CC203" s="1" t="str">
        <f t="shared" si="274"/>
        <v/>
      </c>
      <c r="CD203" s="1" t="str">
        <f t="shared" si="275"/>
        <v/>
      </c>
      <c r="CE203" s="1" t="str">
        <f t="shared" si="276"/>
        <v/>
      </c>
      <c r="CF203" s="1" t="str">
        <f t="shared" si="277"/>
        <v/>
      </c>
    </row>
    <row r="204" spans="1:112" ht="18" customHeight="1" x14ac:dyDescent="0.2">
      <c r="A204" s="52" t="str">
        <f t="shared" si="240"/>
        <v>Chris Cowman</v>
      </c>
      <c r="B204" s="52" t="s">
        <v>86</v>
      </c>
      <c r="C204" s="62" t="s">
        <v>16</v>
      </c>
      <c r="D204" s="8"/>
      <c r="E204" s="8"/>
      <c r="F204" s="8" t="str">
        <f>IF(E204&lt;&gt; "",LOOKUP(E204,Points!$A$2:$A$27,Points!$B$2:$B$27),"")</f>
        <v/>
      </c>
      <c r="G204" s="114"/>
      <c r="H204" s="8"/>
      <c r="I204" s="8"/>
      <c r="J204" s="8" t="str">
        <f>IF(I204&lt;&gt; "",LOOKUP(I204,Points!$A$2:$A$27,Points!$B$2:$B$27),"")</f>
        <v/>
      </c>
      <c r="K204" s="114"/>
      <c r="L204" s="8"/>
      <c r="M204" s="8"/>
      <c r="N204" s="8" t="str">
        <f>IF(M204&lt;&gt; "",LOOKUP(M204,Points!$A$2:$A$27,Points!$B$2:$B$27),"")</f>
        <v/>
      </c>
      <c r="O204" s="114"/>
      <c r="P204" s="8"/>
      <c r="Q204" s="8"/>
      <c r="R204" s="8" t="str">
        <f>IF(Q204&lt;&gt; "",LOOKUP(Q204,Points!$A$2:$A$27,Points!$B$2:$B$27),"")</f>
        <v/>
      </c>
      <c r="S204" s="114"/>
      <c r="T204" s="8"/>
      <c r="U204" s="8"/>
      <c r="V204" s="8" t="str">
        <f>IF(U204&lt;&gt; "",LOOKUP(U204,Points!$A$2:$A$27,Points!$B$2:$B$27),"")</f>
        <v/>
      </c>
      <c r="W204" s="114"/>
      <c r="X204" s="8"/>
      <c r="Y204" s="8"/>
      <c r="Z204" s="8" t="str">
        <f>IF(Y204&lt;&gt; "",LOOKUP(Y204,Points!$A$2:$A$27,Points!$B$2:$B$27),"")</f>
        <v/>
      </c>
      <c r="AA204" s="114"/>
      <c r="AB204" s="8"/>
      <c r="AC204" s="8"/>
      <c r="AD204" s="8" t="str">
        <f>IF(AC204&lt;&gt; "",LOOKUP(AC204,Points!$A$2:$A$27,Points!$B$2:$B$27),"")</f>
        <v/>
      </c>
      <c r="AE204" s="114"/>
      <c r="AF204" s="8"/>
      <c r="AG204" s="8"/>
      <c r="AH204" s="8" t="str">
        <f>IF(AG204&lt;&gt; "",LOOKUP(AG204,Points!$A$2:$A$27,Points!$B$2:$B$27),"")</f>
        <v/>
      </c>
      <c r="AI204" s="114"/>
      <c r="AJ204" s="8"/>
      <c r="AK204" s="8"/>
      <c r="AL204" s="8" t="str">
        <f>IF(AK204&lt;&gt; "",LOOKUP(AK204,Points!$A$2:$A$27,Points!$B$2:$B$27),"")</f>
        <v/>
      </c>
      <c r="AM204" s="114"/>
      <c r="AO204" s="5">
        <f t="shared" ref="AO204:AO219" si="280">SUM(LEN(G204),LEN(K204),LEN(O204),LEN(S204),LEN(W204),LEN(AA204),LEN(AE204),LEN(AI204),LEN(AM204))</f>
        <v>0</v>
      </c>
      <c r="AP204" s="5">
        <v>0</v>
      </c>
      <c r="AQ204" s="5">
        <v>0</v>
      </c>
      <c r="AR204" s="5">
        <f t="shared" si="241"/>
        <v>0</v>
      </c>
      <c r="AS204" s="5">
        <f t="shared" si="242"/>
        <v>0</v>
      </c>
      <c r="AT204" s="5">
        <f t="shared" si="243"/>
        <v>0</v>
      </c>
      <c r="AU204" s="5">
        <f t="shared" si="244"/>
        <v>0</v>
      </c>
      <c r="AV204" s="47">
        <f>IF(AR204&gt;0,AU204/AR204,0)</f>
        <v>0</v>
      </c>
      <c r="AW204" s="47">
        <f>IF($AR204&gt;2,$AU204/$AR204,0)</f>
        <v>0</v>
      </c>
      <c r="AX204" s="47">
        <f t="shared" si="247"/>
        <v>0</v>
      </c>
      <c r="AY204" s="8">
        <f t="shared" si="248"/>
        <v>0</v>
      </c>
      <c r="AZ204" s="67">
        <f>IF(AR204&gt;4,SUM(E204,I204,M204,Q204,U204,Y204,AC204,AG204,AK204)/AR204,0)</f>
        <v>0</v>
      </c>
      <c r="BA204" s="67"/>
      <c r="BB204" s="8">
        <f t="shared" si="250"/>
        <v>0</v>
      </c>
      <c r="BC204" s="8">
        <f t="shared" si="251"/>
        <v>0</v>
      </c>
      <c r="BD204" s="8">
        <f t="shared" si="252"/>
        <v>0</v>
      </c>
      <c r="BE204" s="8">
        <f t="shared" si="253"/>
        <v>0</v>
      </c>
      <c r="BF204" s="8">
        <f t="shared" si="254"/>
        <v>0</v>
      </c>
      <c r="BG204" s="8"/>
      <c r="BH204" s="8">
        <f t="shared" si="255"/>
        <v>0</v>
      </c>
      <c r="BI204" s="8">
        <f t="shared" si="256"/>
        <v>0</v>
      </c>
      <c r="BJ204" s="8">
        <f t="shared" si="257"/>
        <v>0</v>
      </c>
      <c r="BK204" s="8">
        <f t="shared" si="258"/>
        <v>0</v>
      </c>
      <c r="BL204" s="8">
        <f t="shared" si="259"/>
        <v>0</v>
      </c>
      <c r="BM204" s="8">
        <f t="shared" si="260"/>
        <v>0</v>
      </c>
      <c r="BN204" s="8">
        <f t="shared" si="261"/>
        <v>0</v>
      </c>
      <c r="BO204" s="8">
        <f t="shared" si="262"/>
        <v>0</v>
      </c>
      <c r="BP204" s="8">
        <f t="shared" si="263"/>
        <v>0</v>
      </c>
      <c r="BQ204" s="8"/>
      <c r="BR204" s="8" t="e">
        <f t="shared" si="264"/>
        <v>#NUM!</v>
      </c>
      <c r="BS204" s="8" t="e">
        <f t="shared" si="265"/>
        <v>#NUM!</v>
      </c>
      <c r="BT204" s="8" t="e">
        <f t="shared" si="266"/>
        <v>#NUM!</v>
      </c>
      <c r="BU204" s="8" t="e">
        <f t="shared" si="267"/>
        <v>#NUM!</v>
      </c>
      <c r="BV204" s="8" t="e">
        <f t="shared" si="268"/>
        <v>#NUM!</v>
      </c>
      <c r="BW204" s="8"/>
      <c r="BX204" s="1" t="str">
        <f t="shared" si="269"/>
        <v/>
      </c>
      <c r="BY204" s="1" t="str">
        <f>J204</f>
        <v/>
      </c>
      <c r="BZ204" s="1" t="str">
        <f t="shared" si="271"/>
        <v/>
      </c>
      <c r="CA204" s="1" t="str">
        <f t="shared" si="272"/>
        <v/>
      </c>
      <c r="CB204" s="1" t="str">
        <f t="shared" si="273"/>
        <v/>
      </c>
      <c r="CC204" s="1" t="str">
        <f t="shared" si="274"/>
        <v/>
      </c>
      <c r="CD204" s="1" t="str">
        <f t="shared" si="275"/>
        <v/>
      </c>
      <c r="CE204" s="1" t="str">
        <f t="shared" si="276"/>
        <v/>
      </c>
      <c r="CF204" s="1" t="str">
        <f t="shared" si="277"/>
        <v/>
      </c>
    </row>
    <row r="205" spans="1:112" ht="18" customHeight="1" x14ac:dyDescent="0.2">
      <c r="A205" s="52" t="str">
        <f t="shared" si="240"/>
        <v>Greg Crawford</v>
      </c>
      <c r="B205" s="52" t="s">
        <v>279</v>
      </c>
      <c r="C205" s="62" t="s">
        <v>221</v>
      </c>
      <c r="D205" s="8"/>
      <c r="E205" s="8"/>
      <c r="F205" s="8" t="str">
        <f>IF(E205&lt;&gt; "",LOOKUP(E205,Points!$A$2:$A$27,Points!$B$2:$B$27),"")</f>
        <v/>
      </c>
      <c r="G205" s="114"/>
      <c r="H205" s="64"/>
      <c r="I205" s="8"/>
      <c r="J205" s="8" t="str">
        <f>IF(I205&lt;&gt; "",LOOKUP(I205,Points!$A$2:$A$27,Points!$B$2:$B$27),"")</f>
        <v/>
      </c>
      <c r="K205" s="114"/>
      <c r="L205" s="64"/>
      <c r="M205" s="8"/>
      <c r="N205" s="8" t="str">
        <f>IF(M205&lt;&gt; "",LOOKUP(M205,Points!$A$2:$A$27,Points!$B$2:$B$27),"")</f>
        <v/>
      </c>
      <c r="O205" s="114"/>
      <c r="P205" s="64"/>
      <c r="Q205" s="8"/>
      <c r="R205" s="8" t="str">
        <f>IF(Q205&lt;&gt; "",LOOKUP(Q205,Points!$A$2:$A$27,Points!$B$2:$B$27),"")</f>
        <v/>
      </c>
      <c r="S205" s="114"/>
      <c r="T205" s="64"/>
      <c r="U205" s="8"/>
      <c r="V205" s="8" t="str">
        <f>IF(U205&lt;&gt; "",LOOKUP(U205,Points!$A$2:$A$27,Points!$B$2:$B$27),"")</f>
        <v/>
      </c>
      <c r="W205" s="114"/>
      <c r="X205" s="64"/>
      <c r="Y205" s="8"/>
      <c r="Z205" s="8" t="str">
        <f>IF(Y205&lt;&gt; "",LOOKUP(Y205,Points!$A$2:$A$27,Points!$B$2:$B$27),"")</f>
        <v/>
      </c>
      <c r="AA205" s="114"/>
      <c r="AB205" s="64"/>
      <c r="AC205" s="8"/>
      <c r="AD205" s="8" t="str">
        <f>IF(AC205&lt;&gt; "",LOOKUP(AC205,Points!$A$2:$A$27,Points!$B$2:$B$27),"")</f>
        <v/>
      </c>
      <c r="AE205" s="114"/>
      <c r="AF205" s="64"/>
      <c r="AG205" s="8"/>
      <c r="AH205" s="8" t="str">
        <f>IF(AG205&lt;&gt; "",LOOKUP(AG205,Points!$A$2:$A$27,Points!$B$2:$B$27),"")</f>
        <v/>
      </c>
      <c r="AI205" s="114"/>
      <c r="AJ205" s="64"/>
      <c r="AK205" s="8"/>
      <c r="AL205" s="8" t="str">
        <f>IF(AK205&lt;&gt; "",LOOKUP(AK205,Points!$A$2:$A$27,Points!$B$2:$B$27),"")</f>
        <v/>
      </c>
      <c r="AM205" s="114"/>
      <c r="AO205" s="5">
        <f t="shared" si="280"/>
        <v>0</v>
      </c>
      <c r="AP205" s="5">
        <v>0</v>
      </c>
      <c r="AQ205" s="5">
        <v>0</v>
      </c>
      <c r="AR205" s="5">
        <f t="shared" si="241"/>
        <v>0</v>
      </c>
      <c r="AS205" s="5">
        <f t="shared" si="242"/>
        <v>0</v>
      </c>
      <c r="AT205" s="5">
        <f t="shared" si="243"/>
        <v>0</v>
      </c>
      <c r="AU205" s="5">
        <f t="shared" si="244"/>
        <v>0</v>
      </c>
      <c r="AV205" s="47">
        <f>IF(AR205&gt;0,AU205/AR205,0)</f>
        <v>0</v>
      </c>
      <c r="AW205" s="47">
        <f>IF($AR205&gt;2,$AU205/$AR205,0)</f>
        <v>0</v>
      </c>
      <c r="AX205" s="47">
        <f>IF($AR205&gt;4,$AU205/$AR205,0)</f>
        <v>0</v>
      </c>
      <c r="AY205" s="8">
        <f t="shared" si="248"/>
        <v>0</v>
      </c>
      <c r="AZ205" s="67">
        <f>IF(AR205&gt;4,SUM(E205,I205,M205,Q205,U205,Y205,AC205,AG205,AK205)/AR205,0)</f>
        <v>0</v>
      </c>
      <c r="BA205" s="67"/>
      <c r="BB205" s="8">
        <f t="shared" si="250"/>
        <v>0</v>
      </c>
      <c r="BC205" s="8">
        <f>LARGE($BH205:$BP205,2)</f>
        <v>0</v>
      </c>
      <c r="BD205" s="8">
        <f t="shared" si="252"/>
        <v>0</v>
      </c>
      <c r="BE205" s="8">
        <f t="shared" si="253"/>
        <v>0</v>
      </c>
      <c r="BF205" s="8">
        <f t="shared" si="254"/>
        <v>0</v>
      </c>
      <c r="BG205" s="8"/>
      <c r="BH205" s="8">
        <f t="shared" si="255"/>
        <v>0</v>
      </c>
      <c r="BI205" s="8">
        <f t="shared" si="256"/>
        <v>0</v>
      </c>
      <c r="BJ205" s="8">
        <f t="shared" si="257"/>
        <v>0</v>
      </c>
      <c r="BK205" s="8">
        <f t="shared" si="258"/>
        <v>0</v>
      </c>
      <c r="BL205" s="8">
        <f t="shared" si="259"/>
        <v>0</v>
      </c>
      <c r="BM205" s="8">
        <f t="shared" si="260"/>
        <v>0</v>
      </c>
      <c r="BN205" s="8">
        <f t="shared" si="261"/>
        <v>0</v>
      </c>
      <c r="BO205" s="8">
        <f t="shared" si="262"/>
        <v>0</v>
      </c>
      <c r="BP205" s="8">
        <f t="shared" si="263"/>
        <v>0</v>
      </c>
      <c r="BQ205" s="8"/>
      <c r="BR205" s="8" t="e">
        <f t="shared" si="264"/>
        <v>#NUM!</v>
      </c>
      <c r="BS205" s="8" t="e">
        <f t="shared" si="265"/>
        <v>#NUM!</v>
      </c>
      <c r="BT205" s="8" t="e">
        <f t="shared" si="266"/>
        <v>#NUM!</v>
      </c>
      <c r="BU205" s="8" t="e">
        <f t="shared" si="267"/>
        <v>#NUM!</v>
      </c>
      <c r="BV205" s="8" t="e">
        <f t="shared" si="268"/>
        <v>#NUM!</v>
      </c>
      <c r="BW205" s="8"/>
      <c r="BX205" s="1" t="str">
        <f t="shared" si="269"/>
        <v/>
      </c>
      <c r="BY205" s="1" t="str">
        <f t="shared" si="270"/>
        <v/>
      </c>
      <c r="BZ205" s="1" t="str">
        <f t="shared" si="271"/>
        <v/>
      </c>
      <c r="CA205" s="1" t="str">
        <f>R205</f>
        <v/>
      </c>
      <c r="CB205" s="1" t="str">
        <f t="shared" si="273"/>
        <v/>
      </c>
      <c r="CC205" s="1" t="str">
        <f t="shared" si="274"/>
        <v/>
      </c>
      <c r="CD205" s="1" t="str">
        <f t="shared" si="275"/>
        <v/>
      </c>
      <c r="CE205" s="1" t="str">
        <f t="shared" si="276"/>
        <v/>
      </c>
      <c r="CF205" s="1" t="str">
        <f t="shared" si="277"/>
        <v/>
      </c>
    </row>
    <row r="206" spans="1:112" ht="18" customHeight="1" x14ac:dyDescent="0.2">
      <c r="A206" s="52" t="str">
        <f t="shared" si="240"/>
        <v>Ron Cunningham</v>
      </c>
      <c r="B206" s="52" t="s">
        <v>352</v>
      </c>
      <c r="C206" s="62" t="s">
        <v>41</v>
      </c>
      <c r="D206" s="8"/>
      <c r="E206" s="8"/>
      <c r="F206" s="8" t="str">
        <f>IF(E206&lt;&gt; "",LOOKUP(E206,Points!$A$2:$A$27,Points!$B$2:$B$27),"")</f>
        <v/>
      </c>
      <c r="G206" s="114"/>
      <c r="H206" s="8"/>
      <c r="I206" s="8"/>
      <c r="J206" s="8" t="str">
        <f>IF(I206&lt;&gt; "",LOOKUP(I206,Points!$A$2:$A$27,Points!$B$2:$B$27),"")</f>
        <v/>
      </c>
      <c r="K206" s="114"/>
      <c r="L206" s="8"/>
      <c r="M206" s="8"/>
      <c r="N206" s="8" t="str">
        <f>IF(M206&lt;&gt; "",LOOKUP(M206,Points!$A$2:$A$27,Points!$B$2:$B$27),"")</f>
        <v/>
      </c>
      <c r="O206" s="114"/>
      <c r="P206" s="8"/>
      <c r="Q206" s="8"/>
      <c r="R206" s="8" t="str">
        <f>IF(Q206&lt;&gt; "",LOOKUP(Q206,Points!$A$2:$A$27,Points!$B$2:$B$27),"")</f>
        <v/>
      </c>
      <c r="S206" s="114"/>
      <c r="T206" s="8"/>
      <c r="U206" s="8"/>
      <c r="V206" s="8" t="str">
        <f>IF(U206&lt;&gt; "",LOOKUP(U206,Points!$A$2:$A$27,Points!$B$2:$B$27),"")</f>
        <v/>
      </c>
      <c r="W206" s="114"/>
      <c r="X206" s="8"/>
      <c r="Y206" s="8"/>
      <c r="Z206" s="8" t="str">
        <f>IF(Y206&lt;&gt; "",LOOKUP(Y206,Points!$A$2:$A$27,Points!$B$2:$B$27),"")</f>
        <v/>
      </c>
      <c r="AA206" s="114"/>
      <c r="AB206" s="8"/>
      <c r="AC206" s="8"/>
      <c r="AD206" s="8" t="str">
        <f>IF(AC206&lt;&gt; "",LOOKUP(AC206,Points!$A$2:$A$27,Points!$B$2:$B$27),"")</f>
        <v/>
      </c>
      <c r="AE206" s="114"/>
      <c r="AF206" s="8"/>
      <c r="AG206" s="8"/>
      <c r="AH206" s="8" t="str">
        <f>IF(AG206&lt;&gt; "",LOOKUP(AG206,Points!$A$2:$A$27,Points!$B$2:$B$27),"")</f>
        <v/>
      </c>
      <c r="AI206" s="114"/>
      <c r="AJ206" s="8"/>
      <c r="AK206" s="8"/>
      <c r="AL206" s="8" t="str">
        <f>IF(AK206&lt;&gt; "",LOOKUP(AK206,Points!$A$2:$A$27,Points!$B$2:$B$27),"")</f>
        <v/>
      </c>
      <c r="AM206" s="114"/>
      <c r="AO206" s="5">
        <f t="shared" si="280"/>
        <v>0</v>
      </c>
      <c r="AP206" s="5">
        <v>0</v>
      </c>
      <c r="AQ206" s="5">
        <v>0</v>
      </c>
      <c r="AR206" s="5">
        <f t="shared" si="241"/>
        <v>0</v>
      </c>
      <c r="AS206" s="5">
        <f t="shared" si="242"/>
        <v>0</v>
      </c>
      <c r="AT206" s="5">
        <f t="shared" si="243"/>
        <v>0</v>
      </c>
      <c r="AU206" s="5">
        <f t="shared" si="244"/>
        <v>0</v>
      </c>
      <c r="AV206" s="47">
        <f t="shared" si="245"/>
        <v>0</v>
      </c>
      <c r="AW206" s="47">
        <f t="shared" si="246"/>
        <v>0</v>
      </c>
      <c r="AX206" s="47">
        <f t="shared" si="247"/>
        <v>0</v>
      </c>
      <c r="AY206" s="8">
        <f t="shared" si="248"/>
        <v>0</v>
      </c>
      <c r="AZ206" s="67">
        <f t="shared" si="249"/>
        <v>0</v>
      </c>
      <c r="BA206" s="67"/>
      <c r="BB206" s="8">
        <f t="shared" si="250"/>
        <v>0</v>
      </c>
      <c r="BC206" s="8">
        <f t="shared" si="251"/>
        <v>0</v>
      </c>
      <c r="BD206" s="8">
        <f t="shared" si="252"/>
        <v>0</v>
      </c>
      <c r="BE206" s="8">
        <f t="shared" si="253"/>
        <v>0</v>
      </c>
      <c r="BF206" s="8">
        <f t="shared" si="254"/>
        <v>0</v>
      </c>
      <c r="BG206" s="8"/>
      <c r="BH206" s="8">
        <f t="shared" si="255"/>
        <v>0</v>
      </c>
      <c r="BI206" s="8">
        <f t="shared" si="256"/>
        <v>0</v>
      </c>
      <c r="BJ206" s="8">
        <f t="shared" si="257"/>
        <v>0</v>
      </c>
      <c r="BK206" s="8">
        <f t="shared" si="258"/>
        <v>0</v>
      </c>
      <c r="BL206" s="8">
        <f t="shared" si="259"/>
        <v>0</v>
      </c>
      <c r="BM206" s="8">
        <f t="shared" si="260"/>
        <v>0</v>
      </c>
      <c r="BN206" s="8">
        <f t="shared" si="261"/>
        <v>0</v>
      </c>
      <c r="BO206" s="8">
        <f t="shared" si="262"/>
        <v>0</v>
      </c>
      <c r="BP206" s="8">
        <f t="shared" si="263"/>
        <v>0</v>
      </c>
      <c r="BQ206" s="8"/>
      <c r="BR206" s="8" t="e">
        <f t="shared" si="264"/>
        <v>#NUM!</v>
      </c>
      <c r="BS206" s="8" t="e">
        <f t="shared" si="265"/>
        <v>#NUM!</v>
      </c>
      <c r="BT206" s="8" t="e">
        <f t="shared" si="266"/>
        <v>#NUM!</v>
      </c>
      <c r="BU206" s="8" t="e">
        <f t="shared" si="267"/>
        <v>#NUM!</v>
      </c>
      <c r="BV206" s="8" t="e">
        <f t="shared" si="268"/>
        <v>#NUM!</v>
      </c>
      <c r="BW206" s="8"/>
      <c r="BX206" s="1" t="str">
        <f t="shared" si="269"/>
        <v/>
      </c>
      <c r="BY206" s="1" t="str">
        <f t="shared" si="270"/>
        <v/>
      </c>
      <c r="BZ206" s="1" t="str">
        <f t="shared" si="271"/>
        <v/>
      </c>
      <c r="CA206" s="1" t="str">
        <f t="shared" si="272"/>
        <v/>
      </c>
      <c r="CB206" s="1" t="str">
        <f t="shared" si="273"/>
        <v/>
      </c>
      <c r="CC206" s="1" t="str">
        <f t="shared" si="274"/>
        <v/>
      </c>
      <c r="CD206" s="1" t="str">
        <f t="shared" si="275"/>
        <v/>
      </c>
      <c r="CE206" s="1" t="str">
        <f t="shared" si="276"/>
        <v/>
      </c>
      <c r="CF206" s="1" t="str">
        <f t="shared" si="277"/>
        <v/>
      </c>
    </row>
    <row r="207" spans="1:112" ht="18" customHeight="1" x14ac:dyDescent="0.2">
      <c r="A207" s="52" t="str">
        <f t="shared" si="240"/>
        <v>Skip Davison</v>
      </c>
      <c r="B207" s="52" t="s">
        <v>427</v>
      </c>
      <c r="C207" s="62" t="s">
        <v>428</v>
      </c>
      <c r="D207" s="8"/>
      <c r="E207" s="8"/>
      <c r="F207" s="8" t="str">
        <f>IF(E207&lt;&gt; "",LOOKUP(E207,Points!$A$2:$A$27,Points!$B$2:$B$27),"")</f>
        <v/>
      </c>
      <c r="G207" s="114"/>
      <c r="H207" s="8"/>
      <c r="I207" s="8"/>
      <c r="J207" s="8" t="str">
        <f>IF(I207&lt;&gt; "",LOOKUP(I207,Points!$A$2:$A$27,Points!$B$2:$B$27),"")</f>
        <v/>
      </c>
      <c r="K207" s="114"/>
      <c r="L207" s="8"/>
      <c r="M207" s="8"/>
      <c r="N207" s="8" t="str">
        <f>IF(M207&lt;&gt; "",LOOKUP(M207,Points!$A$2:$A$27,Points!$B$2:$B$27),"")</f>
        <v/>
      </c>
      <c r="O207" s="114"/>
      <c r="P207" s="8"/>
      <c r="Q207" s="8"/>
      <c r="R207" s="8" t="str">
        <f>IF(Q207&lt;&gt; "",LOOKUP(Q207,Points!$A$2:$A$27,Points!$B$2:$B$27),"")</f>
        <v/>
      </c>
      <c r="S207" s="114"/>
      <c r="T207" s="8"/>
      <c r="U207" s="8"/>
      <c r="V207" s="8" t="str">
        <f>IF(U207&lt;&gt; "",LOOKUP(U207,Points!$A$2:$A$27,Points!$B$2:$B$27),"")</f>
        <v/>
      </c>
      <c r="W207" s="114"/>
      <c r="X207" s="8"/>
      <c r="Y207" s="8"/>
      <c r="Z207" s="8" t="str">
        <f>IF(Y207&lt;&gt; "",LOOKUP(Y207,Points!$A$2:$A$27,Points!$B$2:$B$27),"")</f>
        <v/>
      </c>
      <c r="AA207" s="114"/>
      <c r="AB207" s="8"/>
      <c r="AC207" s="8"/>
      <c r="AD207" s="8" t="str">
        <f>IF(AC207&lt;&gt; "",LOOKUP(AC207,Points!$A$2:$A$27,Points!$B$2:$B$27),"")</f>
        <v/>
      </c>
      <c r="AE207" s="114"/>
      <c r="AF207" s="8"/>
      <c r="AG207" s="8"/>
      <c r="AH207" s="8" t="str">
        <f>IF(AG207&lt;&gt; "",LOOKUP(AG207,Points!$A$2:$A$27,Points!$B$2:$B$27),"")</f>
        <v/>
      </c>
      <c r="AI207" s="114"/>
      <c r="AJ207" s="8"/>
      <c r="AK207" s="8"/>
      <c r="AL207" s="8" t="str">
        <f>IF(AK207&lt;&gt; "",LOOKUP(AK207,Points!$A$2:$A$27,Points!$B$2:$B$27),"")</f>
        <v/>
      </c>
      <c r="AM207" s="114"/>
      <c r="AO207" s="5">
        <f t="shared" si="280"/>
        <v>0</v>
      </c>
      <c r="AP207" s="5">
        <v>0</v>
      </c>
      <c r="AQ207" s="5">
        <v>0</v>
      </c>
      <c r="AR207" s="5">
        <f t="shared" si="241"/>
        <v>0</v>
      </c>
      <c r="AS207" s="5">
        <f t="shared" si="242"/>
        <v>0</v>
      </c>
      <c r="AT207" s="5">
        <f t="shared" si="243"/>
        <v>0</v>
      </c>
      <c r="AU207" s="5">
        <f t="shared" si="244"/>
        <v>0</v>
      </c>
      <c r="AV207" s="47">
        <f t="shared" si="245"/>
        <v>0</v>
      </c>
      <c r="AW207" s="47">
        <f t="shared" si="246"/>
        <v>0</v>
      </c>
      <c r="AX207" s="47">
        <f t="shared" si="247"/>
        <v>0</v>
      </c>
      <c r="AY207" s="8">
        <f t="shared" si="248"/>
        <v>0</v>
      </c>
      <c r="AZ207" s="67">
        <f t="shared" si="249"/>
        <v>0</v>
      </c>
      <c r="BA207" s="67"/>
      <c r="BB207" s="8">
        <f t="shared" si="250"/>
        <v>0</v>
      </c>
      <c r="BC207" s="8">
        <f t="shared" si="251"/>
        <v>0</v>
      </c>
      <c r="BD207" s="8">
        <f t="shared" si="252"/>
        <v>0</v>
      </c>
      <c r="BE207" s="8">
        <f t="shared" si="253"/>
        <v>0</v>
      </c>
      <c r="BF207" s="8">
        <f t="shared" si="254"/>
        <v>0</v>
      </c>
      <c r="BG207" s="8"/>
      <c r="BH207" s="8">
        <f t="shared" si="255"/>
        <v>0</v>
      </c>
      <c r="BI207" s="8">
        <f t="shared" si="256"/>
        <v>0</v>
      </c>
      <c r="BJ207" s="8">
        <f t="shared" si="257"/>
        <v>0</v>
      </c>
      <c r="BK207" s="8">
        <f t="shared" si="258"/>
        <v>0</v>
      </c>
      <c r="BL207" s="8">
        <f t="shared" si="259"/>
        <v>0</v>
      </c>
      <c r="BM207" s="8">
        <f t="shared" si="260"/>
        <v>0</v>
      </c>
      <c r="BN207" s="8">
        <f t="shared" si="261"/>
        <v>0</v>
      </c>
      <c r="BO207" s="8">
        <f t="shared" si="262"/>
        <v>0</v>
      </c>
      <c r="BP207" s="8">
        <f t="shared" si="263"/>
        <v>0</v>
      </c>
      <c r="BQ207" s="8"/>
      <c r="BR207" s="8" t="e">
        <f t="shared" si="264"/>
        <v>#NUM!</v>
      </c>
      <c r="BS207" s="8" t="e">
        <f t="shared" si="265"/>
        <v>#NUM!</v>
      </c>
      <c r="BT207" s="8" t="e">
        <f t="shared" si="266"/>
        <v>#NUM!</v>
      </c>
      <c r="BU207" s="8" t="e">
        <f t="shared" si="267"/>
        <v>#NUM!</v>
      </c>
      <c r="BV207" s="8" t="e">
        <f t="shared" si="268"/>
        <v>#NUM!</v>
      </c>
      <c r="BW207" s="8"/>
      <c r="BX207" s="1" t="str">
        <f t="shared" si="269"/>
        <v/>
      </c>
      <c r="BY207" s="1" t="str">
        <f>J207</f>
        <v/>
      </c>
      <c r="BZ207" s="1" t="str">
        <f t="shared" si="271"/>
        <v/>
      </c>
      <c r="CA207" s="1" t="str">
        <f t="shared" si="272"/>
        <v/>
      </c>
      <c r="CB207" s="1" t="str">
        <f t="shared" si="273"/>
        <v/>
      </c>
      <c r="CC207" s="1" t="str">
        <f t="shared" si="274"/>
        <v/>
      </c>
      <c r="CD207" s="1" t="str">
        <f t="shared" si="275"/>
        <v/>
      </c>
      <c r="CE207" s="1" t="str">
        <f t="shared" si="276"/>
        <v/>
      </c>
      <c r="CF207" s="1" t="str">
        <f t="shared" si="277"/>
        <v/>
      </c>
    </row>
    <row r="208" spans="1:112" ht="18" customHeight="1" x14ac:dyDescent="0.2">
      <c r="A208" s="52" t="str">
        <f t="shared" si="240"/>
        <v>Anthony Denale</v>
      </c>
      <c r="B208" s="52" t="s">
        <v>11</v>
      </c>
      <c r="C208" s="62" t="s">
        <v>305</v>
      </c>
      <c r="D208" s="8"/>
      <c r="E208" s="8"/>
      <c r="F208" s="8" t="str">
        <f>IF(E208&lt;&gt; "",LOOKUP(E208,Points!$A$2:$A$27,Points!$B$2:$B$27),"")</f>
        <v/>
      </c>
      <c r="G208" s="114"/>
      <c r="H208" s="8"/>
      <c r="I208" s="8"/>
      <c r="J208" s="8" t="str">
        <f>IF(I208&lt;&gt; "",LOOKUP(I208,Points!$A$2:$A$27,Points!$B$2:$B$27),"")</f>
        <v/>
      </c>
      <c r="K208" s="114"/>
      <c r="L208" s="8"/>
      <c r="M208" s="8"/>
      <c r="N208" s="8" t="str">
        <f>IF(M208&lt;&gt; "",LOOKUP(M208,Points!$A$2:$A$27,Points!$B$2:$B$27),"")</f>
        <v/>
      </c>
      <c r="O208" s="114"/>
      <c r="P208" s="8"/>
      <c r="Q208" s="8"/>
      <c r="R208" s="8" t="str">
        <f>IF(Q208&lt;&gt; "",LOOKUP(Q208,Points!$A$2:$A$27,Points!$B$2:$B$27),"")</f>
        <v/>
      </c>
      <c r="S208" s="114"/>
      <c r="T208" s="8"/>
      <c r="U208" s="8"/>
      <c r="V208" s="8" t="str">
        <f>IF(U208&lt;&gt; "",LOOKUP(U208,Points!$A$2:$A$27,Points!$B$2:$B$27),"")</f>
        <v/>
      </c>
      <c r="W208" s="114"/>
      <c r="X208" s="8"/>
      <c r="Y208" s="8"/>
      <c r="Z208" s="8" t="str">
        <f>IF(Y208&lt;&gt; "",LOOKUP(Y208,Points!$A$2:$A$27,Points!$B$2:$B$27),"")</f>
        <v/>
      </c>
      <c r="AA208" s="114"/>
      <c r="AB208" s="8"/>
      <c r="AC208" s="8"/>
      <c r="AD208" s="8" t="str">
        <f>IF(AC208&lt;&gt; "",LOOKUP(AC208,Points!$A$2:$A$27,Points!$B$2:$B$27),"")</f>
        <v/>
      </c>
      <c r="AE208" s="114"/>
      <c r="AF208" s="8"/>
      <c r="AG208" s="8"/>
      <c r="AH208" s="8" t="str">
        <f>IF(AG208&lt;&gt; "",LOOKUP(AG208,Points!$A$2:$A$27,Points!$B$2:$B$27),"")</f>
        <v/>
      </c>
      <c r="AI208" s="114"/>
      <c r="AJ208" s="8"/>
      <c r="AK208" s="8"/>
      <c r="AL208" s="8" t="str">
        <f>IF(AK208&lt;&gt; "",LOOKUP(AK208,Points!$A$2:$A$27,Points!$B$2:$B$27),"")</f>
        <v/>
      </c>
      <c r="AM208" s="114"/>
      <c r="AO208" s="5">
        <f t="shared" si="280"/>
        <v>0</v>
      </c>
      <c r="AP208" s="5">
        <v>0</v>
      </c>
      <c r="AQ208" s="5">
        <v>0</v>
      </c>
      <c r="AR208" s="5">
        <f t="shared" si="241"/>
        <v>0</v>
      </c>
      <c r="AS208" s="5">
        <f t="shared" si="242"/>
        <v>0</v>
      </c>
      <c r="AT208" s="5">
        <f t="shared" si="243"/>
        <v>0</v>
      </c>
      <c r="AU208" s="5">
        <f t="shared" si="244"/>
        <v>0</v>
      </c>
      <c r="AV208" s="47">
        <f>IF(AR208&gt;0,AU208/AR208,0)</f>
        <v>0</v>
      </c>
      <c r="AW208" s="47">
        <f t="shared" si="246"/>
        <v>0</v>
      </c>
      <c r="AX208" s="47">
        <f t="shared" si="247"/>
        <v>0</v>
      </c>
      <c r="AY208" s="8">
        <f t="shared" si="248"/>
        <v>0</v>
      </c>
      <c r="AZ208" s="67">
        <f>IF(AR208&gt;4,SUM(E208,I208,M208,Q208,U208,Y208,AC208,AG208,AK208)/AR208,0)</f>
        <v>0</v>
      </c>
      <c r="BA208" s="67"/>
      <c r="BB208" s="8">
        <f t="shared" si="250"/>
        <v>0</v>
      </c>
      <c r="BC208" s="8">
        <f t="shared" si="251"/>
        <v>0</v>
      </c>
      <c r="BD208" s="8">
        <f t="shared" si="252"/>
        <v>0</v>
      </c>
      <c r="BE208" s="8">
        <f t="shared" si="253"/>
        <v>0</v>
      </c>
      <c r="BF208" s="8">
        <f t="shared" si="254"/>
        <v>0</v>
      </c>
      <c r="BG208" s="8"/>
      <c r="BH208" s="8">
        <f t="shared" si="255"/>
        <v>0</v>
      </c>
      <c r="BI208" s="8">
        <f t="shared" si="256"/>
        <v>0</v>
      </c>
      <c r="BJ208" s="8">
        <f t="shared" si="257"/>
        <v>0</v>
      </c>
      <c r="BK208" s="8">
        <f t="shared" si="258"/>
        <v>0</v>
      </c>
      <c r="BL208" s="8">
        <f t="shared" si="259"/>
        <v>0</v>
      </c>
      <c r="BM208" s="8">
        <f t="shared" si="260"/>
        <v>0</v>
      </c>
      <c r="BN208" s="8">
        <f t="shared" si="261"/>
        <v>0</v>
      </c>
      <c r="BO208" s="8">
        <f t="shared" si="262"/>
        <v>0</v>
      </c>
      <c r="BP208" s="8">
        <f t="shared" si="263"/>
        <v>0</v>
      </c>
      <c r="BQ208" s="8"/>
      <c r="BR208" s="8" t="e">
        <f t="shared" si="264"/>
        <v>#NUM!</v>
      </c>
      <c r="BS208" s="8" t="e">
        <f t="shared" si="265"/>
        <v>#NUM!</v>
      </c>
      <c r="BT208" s="8" t="e">
        <f t="shared" si="266"/>
        <v>#NUM!</v>
      </c>
      <c r="BU208" s="8" t="e">
        <f t="shared" si="267"/>
        <v>#NUM!</v>
      </c>
      <c r="BV208" s="8" t="e">
        <f t="shared" si="268"/>
        <v>#NUM!</v>
      </c>
      <c r="BW208" s="8"/>
      <c r="BX208" s="1" t="str">
        <f t="shared" si="269"/>
        <v/>
      </c>
      <c r="BY208" s="1" t="str">
        <f t="shared" si="270"/>
        <v/>
      </c>
      <c r="BZ208" s="1" t="str">
        <f t="shared" si="271"/>
        <v/>
      </c>
      <c r="CA208" s="1" t="str">
        <f t="shared" si="272"/>
        <v/>
      </c>
      <c r="CB208" s="1" t="str">
        <f t="shared" si="273"/>
        <v/>
      </c>
      <c r="CC208" s="1" t="str">
        <f t="shared" si="274"/>
        <v/>
      </c>
      <c r="CD208" s="1" t="str">
        <f t="shared" si="275"/>
        <v/>
      </c>
      <c r="CE208" s="1" t="str">
        <f t="shared" si="276"/>
        <v/>
      </c>
      <c r="CF208" s="1" t="str">
        <f t="shared" si="277"/>
        <v/>
      </c>
    </row>
    <row r="209" spans="1:112" ht="18" customHeight="1" x14ac:dyDescent="0.2">
      <c r="A209" s="52" t="str">
        <f t="shared" si="240"/>
        <v>Jeff Denale</v>
      </c>
      <c r="B209" s="52" t="s">
        <v>11</v>
      </c>
      <c r="C209" s="62" t="s">
        <v>306</v>
      </c>
      <c r="D209" s="8"/>
      <c r="E209" s="8"/>
      <c r="F209" s="8" t="str">
        <f>IF(E209&lt;&gt; "",LOOKUP(E209,Points!$A$2:$A$27,Points!$B$2:$B$27),"")</f>
        <v/>
      </c>
      <c r="G209" s="114"/>
      <c r="H209" s="8"/>
      <c r="I209" s="8"/>
      <c r="J209" s="8" t="str">
        <f>IF(I209&lt;&gt; "",LOOKUP(I209,Points!$A$2:$A$27,Points!$B$2:$B$27),"")</f>
        <v/>
      </c>
      <c r="K209" s="114"/>
      <c r="L209" s="8"/>
      <c r="M209" s="8"/>
      <c r="N209" s="8" t="str">
        <f>IF(M209&lt;&gt; "",LOOKUP(M209,Points!$A$2:$A$27,Points!$B$2:$B$27),"")</f>
        <v/>
      </c>
      <c r="O209" s="114"/>
      <c r="P209" s="8"/>
      <c r="Q209" s="8"/>
      <c r="R209" s="8" t="str">
        <f>IF(Q209&lt;&gt; "",LOOKUP(Q209,Points!$A$2:$A$27,Points!$B$2:$B$27),"")</f>
        <v/>
      </c>
      <c r="S209" s="114"/>
      <c r="T209" s="8"/>
      <c r="U209" s="8"/>
      <c r="V209" s="8" t="str">
        <f>IF(U209&lt;&gt; "",LOOKUP(U209,Points!$A$2:$A$27,Points!$B$2:$B$27),"")</f>
        <v/>
      </c>
      <c r="W209" s="114"/>
      <c r="X209" s="8"/>
      <c r="Y209" s="8"/>
      <c r="Z209" s="8" t="str">
        <f>IF(Y209&lt;&gt; "",LOOKUP(Y209,Points!$A$2:$A$27,Points!$B$2:$B$27),"")</f>
        <v/>
      </c>
      <c r="AA209" s="114"/>
      <c r="AB209" s="8"/>
      <c r="AC209" s="8"/>
      <c r="AD209" s="8" t="str">
        <f>IF(AC209&lt;&gt; "",LOOKUP(AC209,Points!$A$2:$A$27,Points!$B$2:$B$27),"")</f>
        <v/>
      </c>
      <c r="AE209" s="114"/>
      <c r="AF209" s="8"/>
      <c r="AG209" s="8"/>
      <c r="AH209" s="8" t="str">
        <f>IF(AG209&lt;&gt; "",LOOKUP(AG209,Points!$A$2:$A$27,Points!$B$2:$B$27),"")</f>
        <v/>
      </c>
      <c r="AI209" s="114"/>
      <c r="AJ209" s="8"/>
      <c r="AK209" s="8"/>
      <c r="AL209" s="8" t="str">
        <f>IF(AK209&lt;&gt; "",LOOKUP(AK209,Points!$A$2:$A$27,Points!$B$2:$B$27),"")</f>
        <v/>
      </c>
      <c r="AM209" s="114"/>
      <c r="AO209" s="5">
        <f t="shared" si="280"/>
        <v>0</v>
      </c>
      <c r="AP209" s="5">
        <v>0</v>
      </c>
      <c r="AQ209" s="5">
        <v>0</v>
      </c>
      <c r="AR209" s="5">
        <f t="shared" si="241"/>
        <v>0</v>
      </c>
      <c r="AS209" s="5">
        <f t="shared" si="242"/>
        <v>0</v>
      </c>
      <c r="AT209" s="5">
        <f t="shared" si="243"/>
        <v>0</v>
      </c>
      <c r="AU209" s="5">
        <f t="shared" si="244"/>
        <v>0</v>
      </c>
      <c r="AV209" s="47">
        <f>IF(AR209&gt;0,AU209/AR209,0)</f>
        <v>0</v>
      </c>
      <c r="AW209" s="47">
        <f t="shared" si="246"/>
        <v>0</v>
      </c>
      <c r="AX209" s="47">
        <f>IF($AR209&gt;4,$AU209/$AR209,0)</f>
        <v>0</v>
      </c>
      <c r="AY209" s="8">
        <f t="shared" si="248"/>
        <v>0</v>
      </c>
      <c r="AZ209" s="67">
        <f t="shared" si="249"/>
        <v>0</v>
      </c>
      <c r="BA209" s="67"/>
      <c r="BB209" s="8">
        <f>LARGE($BH209:$BP209,1)</f>
        <v>0</v>
      </c>
      <c r="BC209" s="8">
        <f t="shared" si="251"/>
        <v>0</v>
      </c>
      <c r="BD209" s="8">
        <f>LARGE($BH209:$BP209,3)</f>
        <v>0</v>
      </c>
      <c r="BE209" s="8">
        <f t="shared" si="253"/>
        <v>0</v>
      </c>
      <c r="BF209" s="8">
        <f>LARGE($BH209:$BP209,5)</f>
        <v>0</v>
      </c>
      <c r="BG209" s="8"/>
      <c r="BH209" s="8">
        <f t="shared" si="255"/>
        <v>0</v>
      </c>
      <c r="BI209" s="8">
        <f t="shared" si="256"/>
        <v>0</v>
      </c>
      <c r="BJ209" s="8">
        <f t="shared" si="257"/>
        <v>0</v>
      </c>
      <c r="BK209" s="8">
        <f t="shared" si="258"/>
        <v>0</v>
      </c>
      <c r="BL209" s="8">
        <f t="shared" si="259"/>
        <v>0</v>
      </c>
      <c r="BM209" s="8">
        <f t="shared" si="260"/>
        <v>0</v>
      </c>
      <c r="BN209" s="8">
        <f t="shared" si="261"/>
        <v>0</v>
      </c>
      <c r="BO209" s="8">
        <f t="shared" si="262"/>
        <v>0</v>
      </c>
      <c r="BP209" s="8">
        <f t="shared" si="263"/>
        <v>0</v>
      </c>
      <c r="BQ209" s="8"/>
      <c r="BR209" s="8" t="e">
        <f t="shared" si="264"/>
        <v>#NUM!</v>
      </c>
      <c r="BS209" s="8" t="e">
        <f t="shared" si="265"/>
        <v>#NUM!</v>
      </c>
      <c r="BT209" s="8" t="e">
        <f t="shared" si="266"/>
        <v>#NUM!</v>
      </c>
      <c r="BU209" s="8" t="e">
        <f t="shared" si="267"/>
        <v>#NUM!</v>
      </c>
      <c r="BV209" s="8" t="e">
        <f t="shared" si="268"/>
        <v>#NUM!</v>
      </c>
      <c r="BW209" s="8"/>
      <c r="BX209" s="1" t="str">
        <f t="shared" si="269"/>
        <v/>
      </c>
      <c r="BY209" s="1" t="str">
        <f t="shared" si="270"/>
        <v/>
      </c>
      <c r="BZ209" s="1" t="str">
        <f t="shared" si="271"/>
        <v/>
      </c>
      <c r="CA209" s="1" t="str">
        <f t="shared" si="272"/>
        <v/>
      </c>
      <c r="CB209" s="1" t="str">
        <f t="shared" si="273"/>
        <v/>
      </c>
      <c r="CC209" s="1" t="str">
        <f t="shared" si="274"/>
        <v/>
      </c>
      <c r="CD209" s="1" t="str">
        <f t="shared" si="275"/>
        <v/>
      </c>
      <c r="CE209" s="1" t="str">
        <f t="shared" si="276"/>
        <v/>
      </c>
      <c r="CF209" s="1" t="str">
        <f t="shared" si="277"/>
        <v/>
      </c>
    </row>
    <row r="210" spans="1:112" ht="18" customHeight="1" x14ac:dyDescent="0.2">
      <c r="A210" s="52" t="str">
        <f t="shared" si="240"/>
        <v>Keith Denale</v>
      </c>
      <c r="B210" s="52" t="s">
        <v>11</v>
      </c>
      <c r="C210" s="62" t="s">
        <v>347</v>
      </c>
      <c r="D210" s="8"/>
      <c r="E210" s="8"/>
      <c r="F210" s="8" t="str">
        <f>IF(E210&lt;&gt; "",LOOKUP(E210,Points!$A$2:$A$27,Points!$B$2:$B$27),"")</f>
        <v/>
      </c>
      <c r="G210" s="114"/>
      <c r="H210" s="8"/>
      <c r="I210" s="8"/>
      <c r="J210" s="8" t="str">
        <f>IF(I210&lt;&gt; "",LOOKUP(I210,Points!$A$2:$A$27,Points!$B$2:$B$27),"")</f>
        <v/>
      </c>
      <c r="K210" s="114"/>
      <c r="L210" s="8"/>
      <c r="M210" s="8"/>
      <c r="N210" s="8" t="str">
        <f>IF(M210&lt;&gt; "",LOOKUP(M210,Points!$A$2:$A$27,Points!$B$2:$B$27),"")</f>
        <v/>
      </c>
      <c r="O210" s="114"/>
      <c r="P210" s="8"/>
      <c r="Q210" s="8"/>
      <c r="R210" s="8" t="str">
        <f>IF(Q210&lt;&gt; "",LOOKUP(Q210,Points!$A$2:$A$27,Points!$B$2:$B$27),"")</f>
        <v/>
      </c>
      <c r="S210" s="114"/>
      <c r="T210" s="8"/>
      <c r="U210" s="8"/>
      <c r="V210" s="8" t="str">
        <f>IF(U210&lt;&gt; "",LOOKUP(U210,Points!$A$2:$A$27,Points!$B$2:$B$27),"")</f>
        <v/>
      </c>
      <c r="W210" s="114"/>
      <c r="X210" s="8"/>
      <c r="Y210" s="8"/>
      <c r="Z210" s="8" t="str">
        <f>IF(Y210&lt;&gt; "",LOOKUP(Y210,Points!$A$2:$A$27,Points!$B$2:$B$27),"")</f>
        <v/>
      </c>
      <c r="AA210" s="114"/>
      <c r="AB210" s="8"/>
      <c r="AC210" s="8"/>
      <c r="AD210" s="8" t="str">
        <f>IF(AC210&lt;&gt; "",LOOKUP(AC210,Points!$A$2:$A$27,Points!$B$2:$B$27),"")</f>
        <v/>
      </c>
      <c r="AE210" s="114"/>
      <c r="AF210" s="8"/>
      <c r="AG210" s="8"/>
      <c r="AH210" s="8" t="str">
        <f>IF(AG210&lt;&gt; "",LOOKUP(AG210,Points!$A$2:$A$27,Points!$B$2:$B$27),"")</f>
        <v/>
      </c>
      <c r="AI210" s="114"/>
      <c r="AJ210" s="8"/>
      <c r="AK210" s="8"/>
      <c r="AL210" s="8" t="str">
        <f>IF(AK210&lt;&gt; "",LOOKUP(AK210,Points!$A$2:$A$27,Points!$B$2:$B$27),"")</f>
        <v/>
      </c>
      <c r="AM210" s="114"/>
      <c r="AO210" s="5">
        <f t="shared" si="280"/>
        <v>0</v>
      </c>
      <c r="AP210" s="5">
        <v>0</v>
      </c>
      <c r="AQ210" s="5">
        <v>0</v>
      </c>
      <c r="AR210" s="5">
        <f t="shared" si="241"/>
        <v>0</v>
      </c>
      <c r="AS210" s="5">
        <f t="shared" si="242"/>
        <v>0</v>
      </c>
      <c r="AT210" s="5">
        <f t="shared" si="243"/>
        <v>0</v>
      </c>
      <c r="AU210" s="5">
        <f t="shared" si="244"/>
        <v>0</v>
      </c>
      <c r="AV210" s="47">
        <f t="shared" si="245"/>
        <v>0</v>
      </c>
      <c r="AW210" s="47">
        <f t="shared" si="246"/>
        <v>0</v>
      </c>
      <c r="AX210" s="47">
        <f t="shared" si="247"/>
        <v>0</v>
      </c>
      <c r="AY210" s="8">
        <f t="shared" si="248"/>
        <v>0</v>
      </c>
      <c r="AZ210" s="67">
        <f t="shared" si="249"/>
        <v>0</v>
      </c>
      <c r="BA210" s="67"/>
      <c r="BB210" s="8">
        <f t="shared" si="250"/>
        <v>0</v>
      </c>
      <c r="BC210" s="8">
        <f t="shared" si="251"/>
        <v>0</v>
      </c>
      <c r="BD210" s="8">
        <f t="shared" si="252"/>
        <v>0</v>
      </c>
      <c r="BE210" s="8">
        <f t="shared" si="253"/>
        <v>0</v>
      </c>
      <c r="BF210" s="8">
        <f t="shared" si="254"/>
        <v>0</v>
      </c>
      <c r="BG210" s="8"/>
      <c r="BH210" s="8">
        <f t="shared" si="255"/>
        <v>0</v>
      </c>
      <c r="BI210" s="8">
        <f t="shared" si="256"/>
        <v>0</v>
      </c>
      <c r="BJ210" s="8">
        <f t="shared" si="257"/>
        <v>0</v>
      </c>
      <c r="BK210" s="8">
        <f t="shared" si="258"/>
        <v>0</v>
      </c>
      <c r="BL210" s="8">
        <f t="shared" si="259"/>
        <v>0</v>
      </c>
      <c r="BM210" s="8">
        <f t="shared" si="260"/>
        <v>0</v>
      </c>
      <c r="BN210" s="8">
        <f t="shared" si="261"/>
        <v>0</v>
      </c>
      <c r="BO210" s="8">
        <f t="shared" si="262"/>
        <v>0</v>
      </c>
      <c r="BP210" s="8">
        <f t="shared" si="263"/>
        <v>0</v>
      </c>
      <c r="BQ210" s="8"/>
      <c r="BR210" s="8" t="e">
        <f t="shared" si="264"/>
        <v>#NUM!</v>
      </c>
      <c r="BS210" s="8" t="e">
        <f t="shared" si="265"/>
        <v>#NUM!</v>
      </c>
      <c r="BT210" s="8" t="e">
        <f t="shared" si="266"/>
        <v>#NUM!</v>
      </c>
      <c r="BU210" s="8" t="e">
        <f t="shared" si="267"/>
        <v>#NUM!</v>
      </c>
      <c r="BV210" s="8" t="e">
        <f t="shared" si="268"/>
        <v>#NUM!</v>
      </c>
      <c r="BW210" s="8"/>
      <c r="BX210" s="1" t="str">
        <f t="shared" si="269"/>
        <v/>
      </c>
      <c r="BY210" s="1" t="str">
        <f t="shared" si="270"/>
        <v/>
      </c>
      <c r="BZ210" s="1" t="str">
        <f t="shared" si="271"/>
        <v/>
      </c>
      <c r="CA210" s="1" t="str">
        <f t="shared" si="272"/>
        <v/>
      </c>
      <c r="CB210" s="1" t="str">
        <f>V210</f>
        <v/>
      </c>
      <c r="CC210" s="1" t="str">
        <f t="shared" si="274"/>
        <v/>
      </c>
      <c r="CD210" s="1" t="str">
        <f t="shared" si="275"/>
        <v/>
      </c>
      <c r="CE210" s="1" t="str">
        <f t="shared" si="276"/>
        <v/>
      </c>
      <c r="CF210" s="1" t="str">
        <f t="shared" si="277"/>
        <v/>
      </c>
    </row>
    <row r="211" spans="1:112" ht="18" customHeight="1" x14ac:dyDescent="0.2">
      <c r="A211" s="52" t="str">
        <f t="shared" si="240"/>
        <v>Uday Desai</v>
      </c>
      <c r="B211" s="52" t="s">
        <v>324</v>
      </c>
      <c r="C211" s="62" t="s">
        <v>323</v>
      </c>
      <c r="D211" s="8"/>
      <c r="E211" s="8"/>
      <c r="F211" s="8" t="str">
        <f>IF(E211&lt;&gt; "",LOOKUP(E211,Points!$A$2:$A$27,Points!$B$2:$B$27),"")</f>
        <v/>
      </c>
      <c r="G211" s="114"/>
      <c r="H211" s="8"/>
      <c r="I211" s="8"/>
      <c r="J211" s="8" t="str">
        <f>IF(I211&lt;&gt; "",LOOKUP(I211,Points!$A$2:$A$27,Points!$B$2:$B$27),"")</f>
        <v/>
      </c>
      <c r="K211" s="114"/>
      <c r="L211" s="8"/>
      <c r="M211" s="8"/>
      <c r="N211" s="8" t="str">
        <f>IF(M211&lt;&gt; "",LOOKUP(M211,Points!$A$2:$A$27,Points!$B$2:$B$27),"")</f>
        <v/>
      </c>
      <c r="O211" s="114"/>
      <c r="P211" s="8"/>
      <c r="Q211" s="8"/>
      <c r="R211" s="8" t="str">
        <f>IF(Q211&lt;&gt; "",LOOKUP(Q211,Points!$A$2:$A$27,Points!$B$2:$B$27),"")</f>
        <v/>
      </c>
      <c r="S211" s="114"/>
      <c r="T211" s="8"/>
      <c r="U211" s="8"/>
      <c r="V211" s="8" t="str">
        <f>IF(U211&lt;&gt; "",LOOKUP(U211,Points!$A$2:$A$27,Points!$B$2:$B$27),"")</f>
        <v/>
      </c>
      <c r="W211" s="114"/>
      <c r="X211" s="8"/>
      <c r="Y211" s="8"/>
      <c r="Z211" s="8" t="str">
        <f>IF(Y211&lt;&gt; "",LOOKUP(Y211,Points!$A$2:$A$27,Points!$B$2:$B$27),"")</f>
        <v/>
      </c>
      <c r="AA211" s="114"/>
      <c r="AB211" s="8"/>
      <c r="AC211" s="8"/>
      <c r="AD211" s="8" t="str">
        <f>IF(AC211&lt;&gt; "",LOOKUP(AC211,Points!$A$2:$A$27,Points!$B$2:$B$27),"")</f>
        <v/>
      </c>
      <c r="AE211" s="114"/>
      <c r="AF211" s="8"/>
      <c r="AG211" s="8"/>
      <c r="AH211" s="8" t="str">
        <f>IF(AG211&lt;&gt; "",LOOKUP(AG211,Points!$A$2:$A$27,Points!$B$2:$B$27),"")</f>
        <v/>
      </c>
      <c r="AI211" s="114"/>
      <c r="AJ211" s="8"/>
      <c r="AK211" s="8"/>
      <c r="AL211" s="8" t="str">
        <f>IF(AK211&lt;&gt; "",LOOKUP(AK211,Points!$A$2:$A$27,Points!$B$2:$B$27),"")</f>
        <v/>
      </c>
      <c r="AM211" s="114"/>
      <c r="AO211" s="5">
        <f t="shared" si="280"/>
        <v>0</v>
      </c>
      <c r="AP211" s="5">
        <v>0</v>
      </c>
      <c r="AQ211" s="5">
        <v>0</v>
      </c>
      <c r="AR211" s="5">
        <f t="shared" si="241"/>
        <v>0</v>
      </c>
      <c r="AS211" s="5">
        <f t="shared" si="242"/>
        <v>0</v>
      </c>
      <c r="AT211" s="5">
        <f t="shared" si="243"/>
        <v>0</v>
      </c>
      <c r="AU211" s="5">
        <f t="shared" si="244"/>
        <v>0</v>
      </c>
      <c r="AV211" s="47">
        <f t="shared" si="245"/>
        <v>0</v>
      </c>
      <c r="AW211" s="47">
        <f t="shared" si="246"/>
        <v>0</v>
      </c>
      <c r="AX211" s="47">
        <f t="shared" si="247"/>
        <v>0</v>
      </c>
      <c r="AY211" s="8">
        <f t="shared" si="248"/>
        <v>0</v>
      </c>
      <c r="AZ211" s="67">
        <f t="shared" si="249"/>
        <v>0</v>
      </c>
      <c r="BA211" s="67"/>
      <c r="BB211" s="8">
        <f t="shared" si="250"/>
        <v>0</v>
      </c>
      <c r="BC211" s="8">
        <f t="shared" si="251"/>
        <v>0</v>
      </c>
      <c r="BD211" s="8">
        <f t="shared" si="252"/>
        <v>0</v>
      </c>
      <c r="BE211" s="8">
        <f t="shared" si="253"/>
        <v>0</v>
      </c>
      <c r="BF211" s="8">
        <f t="shared" si="254"/>
        <v>0</v>
      </c>
      <c r="BG211" s="8"/>
      <c r="BH211" s="8">
        <f t="shared" si="255"/>
        <v>0</v>
      </c>
      <c r="BI211" s="8">
        <f t="shared" si="256"/>
        <v>0</v>
      </c>
      <c r="BJ211" s="8">
        <f t="shared" si="257"/>
        <v>0</v>
      </c>
      <c r="BK211" s="8">
        <f t="shared" si="258"/>
        <v>0</v>
      </c>
      <c r="BL211" s="8">
        <f t="shared" si="259"/>
        <v>0</v>
      </c>
      <c r="BM211" s="8">
        <f t="shared" si="260"/>
        <v>0</v>
      </c>
      <c r="BN211" s="8">
        <f t="shared" si="261"/>
        <v>0</v>
      </c>
      <c r="BO211" s="8">
        <f t="shared" si="262"/>
        <v>0</v>
      </c>
      <c r="BP211" s="8">
        <f t="shared" si="263"/>
        <v>0</v>
      </c>
      <c r="BQ211" s="8"/>
      <c r="BR211" s="8" t="e">
        <f t="shared" si="264"/>
        <v>#NUM!</v>
      </c>
      <c r="BS211" s="8" t="e">
        <f t="shared" si="265"/>
        <v>#NUM!</v>
      </c>
      <c r="BT211" s="8" t="e">
        <f t="shared" si="266"/>
        <v>#NUM!</v>
      </c>
      <c r="BU211" s="8" t="e">
        <f t="shared" si="267"/>
        <v>#NUM!</v>
      </c>
      <c r="BV211" s="8" t="e">
        <f t="shared" si="268"/>
        <v>#NUM!</v>
      </c>
      <c r="BW211" s="8"/>
      <c r="BX211" s="1" t="str">
        <f t="shared" si="269"/>
        <v/>
      </c>
      <c r="BY211" s="1" t="str">
        <f t="shared" si="270"/>
        <v/>
      </c>
      <c r="BZ211" s="1" t="str">
        <f t="shared" si="271"/>
        <v/>
      </c>
      <c r="CA211" s="1" t="str">
        <f t="shared" si="272"/>
        <v/>
      </c>
      <c r="CB211" s="1" t="str">
        <f t="shared" si="273"/>
        <v/>
      </c>
      <c r="CC211" s="1" t="str">
        <f t="shared" si="274"/>
        <v/>
      </c>
      <c r="CD211" s="1" t="str">
        <f t="shared" si="275"/>
        <v/>
      </c>
      <c r="CE211" s="1" t="str">
        <f t="shared" si="276"/>
        <v/>
      </c>
      <c r="CF211" s="1" t="str">
        <f t="shared" si="277"/>
        <v/>
      </c>
    </row>
    <row r="212" spans="1:112" ht="18" customHeight="1" x14ac:dyDescent="0.2">
      <c r="A212" s="52" t="str">
        <f t="shared" si="240"/>
        <v>Hilario Diaz</v>
      </c>
      <c r="B212" s="52" t="s">
        <v>501</v>
      </c>
      <c r="C212" s="62" t="s">
        <v>502</v>
      </c>
      <c r="D212" s="8"/>
      <c r="E212" s="8"/>
      <c r="F212" s="8" t="str">
        <f>IF(E212&lt;&gt; "",LOOKUP(E212,Points!$A$2:$A$27,Points!$B$2:$B$27),"")</f>
        <v/>
      </c>
      <c r="G212" s="114"/>
      <c r="H212" s="8"/>
      <c r="I212" s="8"/>
      <c r="J212" s="8" t="str">
        <f>IF(I212&lt;&gt; "",LOOKUP(I212,Points!$A$2:$A$27,Points!$B$2:$B$27),"")</f>
        <v/>
      </c>
      <c r="K212" s="114"/>
      <c r="L212" s="8"/>
      <c r="M212" s="8"/>
      <c r="N212" s="8" t="str">
        <f>IF(M212&lt;&gt; "",LOOKUP(M212,Points!$A$2:$A$27,Points!$B$2:$B$27),"")</f>
        <v/>
      </c>
      <c r="O212" s="114"/>
      <c r="P212" s="8"/>
      <c r="Q212" s="8"/>
      <c r="R212" s="8" t="str">
        <f>IF(Q212&lt;&gt; "",LOOKUP(Q212,Points!$A$2:$A$27,Points!$B$2:$B$27),"")</f>
        <v/>
      </c>
      <c r="S212" s="114"/>
      <c r="T212" s="8"/>
      <c r="U212" s="8"/>
      <c r="V212" s="8" t="str">
        <f>IF(U212&lt;&gt; "",LOOKUP(U212,Points!$A$2:$A$27,Points!$B$2:$B$27),"")</f>
        <v/>
      </c>
      <c r="W212" s="114"/>
      <c r="X212" s="8"/>
      <c r="Y212" s="8"/>
      <c r="Z212" s="8" t="str">
        <f>IF(Y212&lt;&gt; "",LOOKUP(Y212,Points!$A$2:$A$27,Points!$B$2:$B$27),"")</f>
        <v/>
      </c>
      <c r="AA212" s="114"/>
      <c r="AB212" s="8"/>
      <c r="AC212" s="8"/>
      <c r="AD212" s="8" t="str">
        <f>IF(AC212&lt;&gt; "",LOOKUP(AC212,Points!$A$2:$A$27,Points!$B$2:$B$27),"")</f>
        <v/>
      </c>
      <c r="AE212" s="114"/>
      <c r="AF212" s="8"/>
      <c r="AG212" s="8"/>
      <c r="AH212" s="8" t="str">
        <f>IF(AG212&lt;&gt; "",LOOKUP(AG212,Points!$A$2:$A$27,Points!$B$2:$B$27),"")</f>
        <v/>
      </c>
      <c r="AI212" s="114"/>
      <c r="AJ212" s="8"/>
      <c r="AK212" s="8"/>
      <c r="AL212" s="8" t="str">
        <f>IF(AK212&lt;&gt; "",LOOKUP(AK212,Points!$A$2:$A$27,Points!$B$2:$B$27),"")</f>
        <v/>
      </c>
      <c r="AM212" s="114"/>
      <c r="AO212" s="5">
        <f t="shared" si="280"/>
        <v>0</v>
      </c>
      <c r="AP212" s="5">
        <v>0</v>
      </c>
      <c r="AQ212" s="5">
        <v>0</v>
      </c>
      <c r="AR212" s="5">
        <f t="shared" si="241"/>
        <v>0</v>
      </c>
      <c r="AS212" s="5">
        <f t="shared" si="242"/>
        <v>0</v>
      </c>
      <c r="AT212" s="5">
        <f t="shared" si="243"/>
        <v>0</v>
      </c>
      <c r="AU212" s="5">
        <f t="shared" si="244"/>
        <v>0</v>
      </c>
      <c r="AV212" s="47">
        <f>IF(AR212&gt;0,AU212/AR212,0)</f>
        <v>0</v>
      </c>
      <c r="AW212" s="47">
        <f t="shared" si="246"/>
        <v>0</v>
      </c>
      <c r="AX212" s="47">
        <f>IF($AR212&gt;4,$AU212/$AR212,0)</f>
        <v>0</v>
      </c>
      <c r="AY212" s="8">
        <f t="shared" si="248"/>
        <v>0</v>
      </c>
      <c r="AZ212" s="67">
        <f>IF(AR212&gt;4,SUM(E212,I212,M212,Q212,U212,Y212,AC212,AG212,AK212)/AR212,0)</f>
        <v>0</v>
      </c>
      <c r="BA212" s="67"/>
      <c r="BB212" s="8">
        <f t="shared" si="250"/>
        <v>0</v>
      </c>
      <c r="BC212" s="8">
        <f t="shared" si="251"/>
        <v>0</v>
      </c>
      <c r="BD212" s="8">
        <f t="shared" si="252"/>
        <v>0</v>
      </c>
      <c r="BE212" s="8">
        <f t="shared" si="253"/>
        <v>0</v>
      </c>
      <c r="BF212" s="8">
        <f>LARGE($BH212:$BP212,5)</f>
        <v>0</v>
      </c>
      <c r="BG212" s="8"/>
      <c r="BH212" s="8">
        <f t="shared" si="255"/>
        <v>0</v>
      </c>
      <c r="BI212" s="8">
        <f t="shared" si="256"/>
        <v>0</v>
      </c>
      <c r="BJ212" s="8">
        <f t="shared" si="257"/>
        <v>0</v>
      </c>
      <c r="BK212" s="8">
        <f t="shared" si="258"/>
        <v>0</v>
      </c>
      <c r="BL212" s="8">
        <f t="shared" si="259"/>
        <v>0</v>
      </c>
      <c r="BM212" s="8">
        <f t="shared" si="260"/>
        <v>0</v>
      </c>
      <c r="BN212" s="8">
        <f t="shared" si="261"/>
        <v>0</v>
      </c>
      <c r="BO212" s="8">
        <f t="shared" si="262"/>
        <v>0</v>
      </c>
      <c r="BP212" s="8">
        <f t="shared" si="263"/>
        <v>0</v>
      </c>
      <c r="BQ212" s="8"/>
      <c r="BR212" s="8" t="e">
        <f t="shared" si="264"/>
        <v>#NUM!</v>
      </c>
      <c r="BS212" s="8" t="e">
        <f t="shared" si="265"/>
        <v>#NUM!</v>
      </c>
      <c r="BT212" s="8" t="e">
        <f t="shared" si="266"/>
        <v>#NUM!</v>
      </c>
      <c r="BU212" s="8" t="e">
        <f t="shared" si="267"/>
        <v>#NUM!</v>
      </c>
      <c r="BV212" s="8" t="e">
        <f t="shared" si="268"/>
        <v>#NUM!</v>
      </c>
      <c r="BW212" s="8"/>
      <c r="BX212" s="1" t="str">
        <f t="shared" si="269"/>
        <v/>
      </c>
      <c r="BY212" s="1" t="str">
        <f t="shared" si="270"/>
        <v/>
      </c>
      <c r="BZ212" s="1" t="str">
        <f t="shared" si="271"/>
        <v/>
      </c>
      <c r="CA212" s="1" t="str">
        <f t="shared" si="272"/>
        <v/>
      </c>
      <c r="CB212" s="1" t="str">
        <f t="shared" si="273"/>
        <v/>
      </c>
      <c r="CC212" s="1" t="str">
        <f>Z212</f>
        <v/>
      </c>
      <c r="CD212" s="1" t="str">
        <f t="shared" si="275"/>
        <v/>
      </c>
      <c r="CE212" s="1" t="str">
        <f t="shared" si="276"/>
        <v/>
      </c>
      <c r="CF212" s="1" t="str">
        <f t="shared" si="277"/>
        <v/>
      </c>
    </row>
    <row r="213" spans="1:112" ht="18" customHeight="1" x14ac:dyDescent="0.2">
      <c r="A213" s="52" t="str">
        <f t="shared" si="240"/>
        <v>John Doan</v>
      </c>
      <c r="B213" s="52" t="s">
        <v>145</v>
      </c>
      <c r="C213" s="62" t="s">
        <v>3</v>
      </c>
      <c r="D213" s="8"/>
      <c r="E213" s="8"/>
      <c r="F213" s="8" t="str">
        <f>IF(E213&lt;&gt; "",LOOKUP(E213,Points!$A$2:$A$27,Points!$B$2:$B$27),"")</f>
        <v/>
      </c>
      <c r="G213" s="114"/>
      <c r="H213" s="8"/>
      <c r="I213" s="8"/>
      <c r="J213" s="8" t="str">
        <f>IF(I213&lt;&gt; "",LOOKUP(I213,Points!$A$2:$A$27,Points!$B$2:$B$27),"")</f>
        <v/>
      </c>
      <c r="K213" s="114"/>
      <c r="L213" s="8"/>
      <c r="M213" s="8"/>
      <c r="N213" s="8" t="str">
        <f>IF(M213&lt;&gt; "",LOOKUP(M213,Points!$A$2:$A$27,Points!$B$2:$B$27),"")</f>
        <v/>
      </c>
      <c r="O213" s="114"/>
      <c r="P213" s="8"/>
      <c r="Q213" s="8"/>
      <c r="R213" s="8" t="str">
        <f>IF(Q213&lt;&gt; "",LOOKUP(Q213,Points!$A$2:$A$27,Points!$B$2:$B$27),"")</f>
        <v/>
      </c>
      <c r="S213" s="114"/>
      <c r="T213" s="8"/>
      <c r="U213" s="8"/>
      <c r="V213" s="8" t="str">
        <f>IF(U213&lt;&gt; "",LOOKUP(U213,Points!$A$2:$A$27,Points!$B$2:$B$27),"")</f>
        <v/>
      </c>
      <c r="W213" s="114"/>
      <c r="X213" s="8"/>
      <c r="Y213" s="8"/>
      <c r="Z213" s="8" t="str">
        <f>IF(Y213&lt;&gt; "",LOOKUP(Y213,Points!$A$2:$A$27,Points!$B$2:$B$27),"")</f>
        <v/>
      </c>
      <c r="AA213" s="114"/>
      <c r="AB213" s="8"/>
      <c r="AC213" s="8"/>
      <c r="AD213" s="8" t="str">
        <f>IF(AC213&lt;&gt; "",LOOKUP(AC213,Points!$A$2:$A$27,Points!$B$2:$B$27),"")</f>
        <v/>
      </c>
      <c r="AE213" s="114"/>
      <c r="AF213" s="8"/>
      <c r="AG213" s="8"/>
      <c r="AH213" s="8" t="str">
        <f>IF(AG213&lt;&gt; "",LOOKUP(AG213,Points!$A$2:$A$27,Points!$B$2:$B$27),"")</f>
        <v/>
      </c>
      <c r="AI213" s="114"/>
      <c r="AJ213" s="8"/>
      <c r="AK213" s="8"/>
      <c r="AL213" s="8" t="str">
        <f>IF(AK213&lt;&gt; "",LOOKUP(AK213,Points!$A$2:$A$27,Points!$B$2:$B$27),"")</f>
        <v/>
      </c>
      <c r="AM213" s="114"/>
      <c r="AO213" s="5">
        <f t="shared" si="280"/>
        <v>0</v>
      </c>
      <c r="AP213" s="5">
        <v>0</v>
      </c>
      <c r="AQ213" s="5">
        <v>0</v>
      </c>
      <c r="AR213" s="5">
        <f t="shared" si="241"/>
        <v>0</v>
      </c>
      <c r="AS213" s="5">
        <f t="shared" si="242"/>
        <v>0</v>
      </c>
      <c r="AT213" s="5">
        <f t="shared" si="243"/>
        <v>0</v>
      </c>
      <c r="AU213" s="5">
        <f t="shared" si="244"/>
        <v>0</v>
      </c>
      <c r="AV213" s="47">
        <f t="shared" si="245"/>
        <v>0</v>
      </c>
      <c r="AW213" s="47">
        <f t="shared" si="246"/>
        <v>0</v>
      </c>
      <c r="AX213" s="47">
        <f t="shared" si="247"/>
        <v>0</v>
      </c>
      <c r="AY213" s="8">
        <f t="shared" si="248"/>
        <v>0</v>
      </c>
      <c r="AZ213" s="67">
        <f t="shared" si="249"/>
        <v>0</v>
      </c>
      <c r="BA213" s="67"/>
      <c r="BB213" s="8">
        <f t="shared" si="250"/>
        <v>0</v>
      </c>
      <c r="BC213" s="8">
        <f t="shared" si="251"/>
        <v>0</v>
      </c>
      <c r="BD213" s="8">
        <f t="shared" si="252"/>
        <v>0</v>
      </c>
      <c r="BE213" s="8">
        <f t="shared" si="253"/>
        <v>0</v>
      </c>
      <c r="BF213" s="8">
        <f t="shared" si="254"/>
        <v>0</v>
      </c>
      <c r="BG213" s="8"/>
      <c r="BH213" s="8">
        <f t="shared" si="255"/>
        <v>0</v>
      </c>
      <c r="BI213" s="8">
        <f t="shared" si="256"/>
        <v>0</v>
      </c>
      <c r="BJ213" s="8">
        <f t="shared" si="257"/>
        <v>0</v>
      </c>
      <c r="BK213" s="8">
        <f t="shared" si="258"/>
        <v>0</v>
      </c>
      <c r="BL213" s="8">
        <f t="shared" si="259"/>
        <v>0</v>
      </c>
      <c r="BM213" s="8">
        <f t="shared" si="260"/>
        <v>0</v>
      </c>
      <c r="BN213" s="8">
        <f t="shared" si="261"/>
        <v>0</v>
      </c>
      <c r="BO213" s="8">
        <f t="shared" si="262"/>
        <v>0</v>
      </c>
      <c r="BP213" s="8">
        <f t="shared" si="263"/>
        <v>0</v>
      </c>
      <c r="BQ213" s="8"/>
      <c r="BR213" s="8" t="e">
        <f t="shared" si="264"/>
        <v>#NUM!</v>
      </c>
      <c r="BS213" s="8" t="e">
        <f t="shared" si="265"/>
        <v>#NUM!</v>
      </c>
      <c r="BT213" s="8" t="e">
        <f t="shared" si="266"/>
        <v>#NUM!</v>
      </c>
      <c r="BU213" s="8" t="e">
        <f t="shared" si="267"/>
        <v>#NUM!</v>
      </c>
      <c r="BV213" s="8" t="e">
        <f t="shared" si="268"/>
        <v>#NUM!</v>
      </c>
      <c r="BW213" s="8"/>
      <c r="BX213" s="1" t="str">
        <f t="shared" si="269"/>
        <v/>
      </c>
      <c r="BY213" s="1" t="str">
        <f>J213</f>
        <v/>
      </c>
      <c r="BZ213" s="1" t="str">
        <f t="shared" si="271"/>
        <v/>
      </c>
      <c r="CA213" s="1" t="str">
        <f t="shared" si="272"/>
        <v/>
      </c>
      <c r="CB213" s="1" t="str">
        <f t="shared" si="273"/>
        <v/>
      </c>
      <c r="CC213" s="1" t="str">
        <f t="shared" si="274"/>
        <v/>
      </c>
      <c r="CD213" s="1" t="str">
        <f t="shared" si="275"/>
        <v/>
      </c>
      <c r="CE213" s="1" t="str">
        <f t="shared" si="276"/>
        <v/>
      </c>
      <c r="CF213" s="1" t="str">
        <f t="shared" si="277"/>
        <v/>
      </c>
    </row>
    <row r="214" spans="1:112" ht="18" customHeight="1" x14ac:dyDescent="0.2">
      <c r="A214" s="52" t="str">
        <f t="shared" si="240"/>
        <v>Bill Donaldson</v>
      </c>
      <c r="B214" s="52" t="s">
        <v>367</v>
      </c>
      <c r="C214" s="62" t="s">
        <v>147</v>
      </c>
      <c r="D214" s="8"/>
      <c r="E214" s="8"/>
      <c r="F214" s="8" t="str">
        <f>IF(E214&lt;&gt; "",LOOKUP(E214,Points!$A$2:$A$27,Points!$B$2:$B$27),"")</f>
        <v/>
      </c>
      <c r="G214" s="114"/>
      <c r="H214" s="8"/>
      <c r="I214" s="8"/>
      <c r="J214" s="8" t="str">
        <f>IF(I214&lt;&gt; "",LOOKUP(I214,Points!$A$2:$A$27,Points!$B$2:$B$27),"")</f>
        <v/>
      </c>
      <c r="K214" s="114"/>
      <c r="L214" s="8"/>
      <c r="M214" s="8"/>
      <c r="N214" s="8" t="str">
        <f>IF(M214&lt;&gt; "",LOOKUP(M214,Points!$A$2:$A$27,Points!$B$2:$B$27),"")</f>
        <v/>
      </c>
      <c r="O214" s="114"/>
      <c r="P214" s="8"/>
      <c r="Q214" s="8"/>
      <c r="R214" s="8" t="str">
        <f>IF(Q214&lt;&gt; "",LOOKUP(Q214,Points!$A$2:$A$27,Points!$B$2:$B$27),"")</f>
        <v/>
      </c>
      <c r="S214" s="114"/>
      <c r="T214" s="8"/>
      <c r="U214" s="8"/>
      <c r="V214" s="8" t="str">
        <f>IF(U214&lt;&gt; "",LOOKUP(U214,Points!$A$2:$A$27,Points!$B$2:$B$27),"")</f>
        <v/>
      </c>
      <c r="W214" s="114"/>
      <c r="X214" s="8"/>
      <c r="Y214" s="8"/>
      <c r="Z214" s="8" t="str">
        <f>IF(Y214&lt;&gt; "",LOOKUP(Y214,Points!$A$2:$A$27,Points!$B$2:$B$27),"")</f>
        <v/>
      </c>
      <c r="AA214" s="114"/>
      <c r="AB214" s="8"/>
      <c r="AC214" s="8"/>
      <c r="AD214" s="8" t="str">
        <f>IF(AC214&lt;&gt; "",LOOKUP(AC214,Points!$A$2:$A$27,Points!$B$2:$B$27),"")</f>
        <v/>
      </c>
      <c r="AE214" s="114"/>
      <c r="AF214" s="8"/>
      <c r="AG214" s="8"/>
      <c r="AH214" s="8" t="str">
        <f>IF(AG214&lt;&gt; "",LOOKUP(AG214,Points!$A$2:$A$27,Points!$B$2:$B$27),"")</f>
        <v/>
      </c>
      <c r="AI214" s="114"/>
      <c r="AJ214" s="8"/>
      <c r="AK214" s="8"/>
      <c r="AL214" s="8" t="str">
        <f>IF(AK214&lt;&gt; "",LOOKUP(AK214,Points!$A$2:$A$27,Points!$B$2:$B$27),"")</f>
        <v/>
      </c>
      <c r="AM214" s="114"/>
      <c r="AO214" s="5">
        <f t="shared" si="280"/>
        <v>0</v>
      </c>
      <c r="AP214" s="5">
        <v>0</v>
      </c>
      <c r="AQ214" s="5">
        <v>0</v>
      </c>
      <c r="AR214" s="5">
        <f t="shared" si="241"/>
        <v>0</v>
      </c>
      <c r="AS214" s="5">
        <f t="shared" si="242"/>
        <v>0</v>
      </c>
      <c r="AT214" s="5">
        <f t="shared" si="243"/>
        <v>0</v>
      </c>
      <c r="AU214" s="5">
        <f t="shared" si="244"/>
        <v>0</v>
      </c>
      <c r="AV214" s="47">
        <f t="shared" si="245"/>
        <v>0</v>
      </c>
      <c r="AW214" s="47">
        <f t="shared" si="246"/>
        <v>0</v>
      </c>
      <c r="AX214" s="47">
        <f t="shared" si="247"/>
        <v>0</v>
      </c>
      <c r="AY214" s="8">
        <f t="shared" si="248"/>
        <v>0</v>
      </c>
      <c r="AZ214" s="67">
        <f t="shared" si="249"/>
        <v>0</v>
      </c>
      <c r="BA214" s="67"/>
      <c r="BB214" s="8">
        <f t="shared" si="250"/>
        <v>0</v>
      </c>
      <c r="BC214" s="8">
        <f t="shared" si="251"/>
        <v>0</v>
      </c>
      <c r="BD214" s="8">
        <f t="shared" si="252"/>
        <v>0</v>
      </c>
      <c r="BE214" s="8">
        <f t="shared" si="253"/>
        <v>0</v>
      </c>
      <c r="BF214" s="8">
        <f t="shared" si="254"/>
        <v>0</v>
      </c>
      <c r="BG214" s="8"/>
      <c r="BH214" s="8">
        <f t="shared" si="255"/>
        <v>0</v>
      </c>
      <c r="BI214" s="8">
        <f t="shared" si="256"/>
        <v>0</v>
      </c>
      <c r="BJ214" s="8">
        <f t="shared" si="257"/>
        <v>0</v>
      </c>
      <c r="BK214" s="8">
        <f t="shared" si="258"/>
        <v>0</v>
      </c>
      <c r="BL214" s="8">
        <f t="shared" si="259"/>
        <v>0</v>
      </c>
      <c r="BM214" s="8">
        <f t="shared" si="260"/>
        <v>0</v>
      </c>
      <c r="BN214" s="8">
        <f t="shared" si="261"/>
        <v>0</v>
      </c>
      <c r="BO214" s="8">
        <f t="shared" si="262"/>
        <v>0</v>
      </c>
      <c r="BP214" s="8">
        <f t="shared" si="263"/>
        <v>0</v>
      </c>
      <c r="BQ214" s="8"/>
      <c r="BR214" s="8" t="e">
        <f t="shared" si="264"/>
        <v>#NUM!</v>
      </c>
      <c r="BS214" s="8" t="e">
        <f t="shared" si="265"/>
        <v>#NUM!</v>
      </c>
      <c r="BT214" s="8" t="e">
        <f t="shared" si="266"/>
        <v>#NUM!</v>
      </c>
      <c r="BU214" s="8" t="e">
        <f t="shared" si="267"/>
        <v>#NUM!</v>
      </c>
      <c r="BV214" s="8" t="e">
        <f t="shared" si="268"/>
        <v>#NUM!</v>
      </c>
      <c r="BW214" s="8"/>
      <c r="BX214" s="1" t="str">
        <f t="shared" si="269"/>
        <v/>
      </c>
      <c r="BY214" s="1" t="str">
        <f t="shared" si="270"/>
        <v/>
      </c>
      <c r="BZ214" s="1" t="str">
        <f>N214</f>
        <v/>
      </c>
      <c r="CA214" s="1" t="str">
        <f t="shared" si="272"/>
        <v/>
      </c>
      <c r="CB214" s="1" t="str">
        <f t="shared" si="273"/>
        <v/>
      </c>
      <c r="CC214" s="1" t="str">
        <f t="shared" si="274"/>
        <v/>
      </c>
      <c r="CD214" s="1" t="str">
        <f t="shared" si="275"/>
        <v/>
      </c>
      <c r="CE214" s="1" t="str">
        <f t="shared" si="276"/>
        <v/>
      </c>
      <c r="CF214" s="1" t="str">
        <f t="shared" si="277"/>
        <v/>
      </c>
    </row>
    <row r="215" spans="1:112" ht="18" customHeight="1" x14ac:dyDescent="0.2">
      <c r="A215" s="52" t="str">
        <f t="shared" si="240"/>
        <v>Jamie Donnely</v>
      </c>
      <c r="B215" s="52" t="s">
        <v>242</v>
      </c>
      <c r="C215" s="62" t="s">
        <v>332</v>
      </c>
      <c r="D215" s="8"/>
      <c r="E215" s="8"/>
      <c r="F215" s="8" t="str">
        <f>IF(E215&lt;&gt; "",LOOKUP(E215,Points!$A$2:$A$27,Points!$B$2:$B$27),"")</f>
        <v/>
      </c>
      <c r="G215" s="114"/>
      <c r="H215" s="8"/>
      <c r="I215" s="8"/>
      <c r="J215" s="8" t="str">
        <f>IF(I215&lt;&gt; "",LOOKUP(I215,Points!$A$2:$A$27,Points!$B$2:$B$27),"")</f>
        <v/>
      </c>
      <c r="K215" s="114"/>
      <c r="L215" s="8"/>
      <c r="M215" s="8"/>
      <c r="N215" s="8" t="str">
        <f>IF(M215&lt;&gt; "",LOOKUP(M215,Points!$A$2:$A$27,Points!$B$2:$B$27),"")</f>
        <v/>
      </c>
      <c r="O215" s="114"/>
      <c r="P215" s="8"/>
      <c r="Q215" s="8"/>
      <c r="R215" s="8" t="str">
        <f>IF(Q215&lt;&gt; "",LOOKUP(Q215,Points!$A$2:$A$27,Points!$B$2:$B$27),"")</f>
        <v/>
      </c>
      <c r="S215" s="114"/>
      <c r="T215" s="8"/>
      <c r="U215" s="8"/>
      <c r="V215" s="8" t="str">
        <f>IF(U215&lt;&gt; "",LOOKUP(U215,Points!$A$2:$A$27,Points!$B$2:$B$27),"")</f>
        <v/>
      </c>
      <c r="W215" s="114"/>
      <c r="X215" s="8"/>
      <c r="Y215" s="8"/>
      <c r="Z215" s="8" t="str">
        <f>IF(Y215&lt;&gt; "",LOOKUP(Y215,Points!$A$2:$A$27,Points!$B$2:$B$27),"")</f>
        <v/>
      </c>
      <c r="AA215" s="114"/>
      <c r="AB215" s="8"/>
      <c r="AC215" s="8"/>
      <c r="AD215" s="8" t="str">
        <f>IF(AC215&lt;&gt; "",LOOKUP(AC215,Points!$A$2:$A$27,Points!$B$2:$B$27),"")</f>
        <v/>
      </c>
      <c r="AE215" s="114"/>
      <c r="AF215" s="8"/>
      <c r="AG215" s="8"/>
      <c r="AH215" s="8" t="str">
        <f>IF(AG215&lt;&gt; "",LOOKUP(AG215,Points!$A$2:$A$27,Points!$B$2:$B$27),"")</f>
        <v/>
      </c>
      <c r="AI215" s="114"/>
      <c r="AJ215" s="8"/>
      <c r="AK215" s="8"/>
      <c r="AL215" s="8" t="str">
        <f>IF(AK215&lt;&gt; "",LOOKUP(AK215,Points!$A$2:$A$27,Points!$B$2:$B$27),"")</f>
        <v/>
      </c>
      <c r="AM215" s="114"/>
      <c r="AO215" s="5">
        <f t="shared" si="280"/>
        <v>0</v>
      </c>
      <c r="AP215" s="5">
        <v>0</v>
      </c>
      <c r="AQ215" s="5">
        <v>0</v>
      </c>
      <c r="AR215" s="5">
        <f t="shared" si="241"/>
        <v>0</v>
      </c>
      <c r="AS215" s="8">
        <f t="shared" si="242"/>
        <v>0</v>
      </c>
      <c r="AT215" s="5">
        <f t="shared" si="243"/>
        <v>0</v>
      </c>
      <c r="AU215" s="5">
        <f t="shared" si="244"/>
        <v>0</v>
      </c>
      <c r="AV215" s="47">
        <f>IF(AR215&gt;0,AU215/AR215,0)</f>
        <v>0</v>
      </c>
      <c r="AW215" s="47">
        <f t="shared" si="246"/>
        <v>0</v>
      </c>
      <c r="AX215" s="47">
        <f>IF($AR215&gt;4,$AU215/$AR215,0)</f>
        <v>0</v>
      </c>
      <c r="AY215" s="8">
        <f t="shared" si="248"/>
        <v>0</v>
      </c>
      <c r="AZ215" s="67">
        <f t="shared" si="249"/>
        <v>0</v>
      </c>
      <c r="BA215" s="67"/>
      <c r="BB215" s="8">
        <f t="shared" si="250"/>
        <v>0</v>
      </c>
      <c r="BC215" s="8">
        <f t="shared" si="251"/>
        <v>0</v>
      </c>
      <c r="BD215" s="8">
        <f t="shared" si="252"/>
        <v>0</v>
      </c>
      <c r="BE215" s="8">
        <f t="shared" si="253"/>
        <v>0</v>
      </c>
      <c r="BF215" s="8">
        <f t="shared" si="254"/>
        <v>0</v>
      </c>
      <c r="BG215" s="8"/>
      <c r="BH215" s="8">
        <f t="shared" si="255"/>
        <v>0</v>
      </c>
      <c r="BI215" s="8">
        <f t="shared" si="256"/>
        <v>0</v>
      </c>
      <c r="BJ215" s="8">
        <f t="shared" si="257"/>
        <v>0</v>
      </c>
      <c r="BK215" s="8">
        <f t="shared" si="258"/>
        <v>0</v>
      </c>
      <c r="BL215" s="8">
        <f t="shared" si="259"/>
        <v>0</v>
      </c>
      <c r="BM215" s="8">
        <f t="shared" si="260"/>
        <v>0</v>
      </c>
      <c r="BN215" s="8">
        <f t="shared" si="261"/>
        <v>0</v>
      </c>
      <c r="BO215" s="8">
        <f t="shared" si="262"/>
        <v>0</v>
      </c>
      <c r="BP215" s="8">
        <f t="shared" si="263"/>
        <v>0</v>
      </c>
      <c r="BQ215" s="8"/>
      <c r="BR215" s="8" t="e">
        <f t="shared" si="264"/>
        <v>#NUM!</v>
      </c>
      <c r="BS215" s="8" t="e">
        <f t="shared" si="265"/>
        <v>#NUM!</v>
      </c>
      <c r="BT215" s="8" t="e">
        <f t="shared" si="266"/>
        <v>#NUM!</v>
      </c>
      <c r="BU215" s="8" t="e">
        <f t="shared" si="267"/>
        <v>#NUM!</v>
      </c>
      <c r="BV215" s="8" t="e">
        <f t="shared" si="268"/>
        <v>#NUM!</v>
      </c>
      <c r="BW215" s="8"/>
      <c r="BX215" s="1" t="str">
        <f t="shared" si="269"/>
        <v/>
      </c>
      <c r="BY215" s="1" t="str">
        <f t="shared" si="270"/>
        <v/>
      </c>
      <c r="BZ215" s="1" t="str">
        <f t="shared" si="271"/>
        <v/>
      </c>
      <c r="CA215" s="1" t="str">
        <f t="shared" si="272"/>
        <v/>
      </c>
      <c r="CB215" s="1" t="str">
        <f t="shared" si="273"/>
        <v/>
      </c>
      <c r="CC215" s="1" t="str">
        <f t="shared" si="274"/>
        <v/>
      </c>
      <c r="CD215" s="1" t="str">
        <f t="shared" si="275"/>
        <v/>
      </c>
      <c r="CE215" s="1" t="str">
        <f t="shared" si="276"/>
        <v/>
      </c>
      <c r="CF215" s="1" t="str">
        <f t="shared" si="277"/>
        <v/>
      </c>
    </row>
    <row r="216" spans="1:112" ht="18" customHeight="1" x14ac:dyDescent="0.2">
      <c r="A216" s="52" t="str">
        <f t="shared" si="240"/>
        <v>Rob Duck</v>
      </c>
      <c r="B216" s="52" t="s">
        <v>40</v>
      </c>
      <c r="C216" s="62" t="s">
        <v>94</v>
      </c>
      <c r="D216" s="8"/>
      <c r="E216" s="8"/>
      <c r="F216" s="8" t="str">
        <f>IF(E216&lt;&gt; "",LOOKUP(E216,Points!$A$2:$A$27,Points!$B$2:$B$27),"")</f>
        <v/>
      </c>
      <c r="G216" s="114"/>
      <c r="H216" s="8"/>
      <c r="I216" s="8"/>
      <c r="J216" s="8" t="str">
        <f>IF(I216&lt;&gt; "",LOOKUP(I216,Points!$A$2:$A$27,Points!$B$2:$B$27),"")</f>
        <v/>
      </c>
      <c r="K216" s="114"/>
      <c r="L216" s="8"/>
      <c r="M216" s="8"/>
      <c r="N216" s="8" t="str">
        <f>IF(M216&lt;&gt; "",LOOKUP(M216,Points!$A$2:$A$27,Points!$B$2:$B$27),"")</f>
        <v/>
      </c>
      <c r="O216" s="114"/>
      <c r="P216" s="8"/>
      <c r="Q216" s="8"/>
      <c r="R216" s="8" t="str">
        <f>IF(Q216&lt;&gt; "",LOOKUP(Q216,Points!$A$2:$A$27,Points!$B$2:$B$27),"")</f>
        <v/>
      </c>
      <c r="S216" s="114"/>
      <c r="T216" s="8"/>
      <c r="U216" s="8"/>
      <c r="V216" s="8" t="str">
        <f>IF(U216&lt;&gt; "",LOOKUP(U216,Points!$A$2:$A$27,Points!$B$2:$B$27),"")</f>
        <v/>
      </c>
      <c r="W216" s="114"/>
      <c r="X216" s="8"/>
      <c r="Y216" s="8"/>
      <c r="Z216" s="8" t="str">
        <f>IF(Y216&lt;&gt; "",LOOKUP(Y216,Points!$A$2:$A$27,Points!$B$2:$B$27),"")</f>
        <v/>
      </c>
      <c r="AA216" s="114"/>
      <c r="AB216" s="8"/>
      <c r="AC216" s="8"/>
      <c r="AD216" s="8" t="str">
        <f>IF(AC216&lt;&gt; "",LOOKUP(AC216,Points!$A$2:$A$27,Points!$B$2:$B$27),"")</f>
        <v/>
      </c>
      <c r="AE216" s="114"/>
      <c r="AF216" s="8"/>
      <c r="AG216" s="8"/>
      <c r="AH216" s="8" t="str">
        <f>IF(AG216&lt;&gt; "",LOOKUP(AG216,Points!$A$2:$A$27,Points!$B$2:$B$27),"")</f>
        <v/>
      </c>
      <c r="AI216" s="114"/>
      <c r="AJ216" s="8"/>
      <c r="AK216" s="8"/>
      <c r="AL216" s="8" t="str">
        <f>IF(AK216&lt;&gt; "",LOOKUP(AK216,Points!$A$2:$A$27,Points!$B$2:$B$27),"")</f>
        <v/>
      </c>
      <c r="AM216" s="114"/>
      <c r="AO216" s="5">
        <f t="shared" si="280"/>
        <v>0</v>
      </c>
      <c r="AP216" s="5">
        <v>0</v>
      </c>
      <c r="AQ216" s="5">
        <v>0</v>
      </c>
      <c r="AR216" s="5">
        <f t="shared" si="241"/>
        <v>0</v>
      </c>
      <c r="AS216" s="8">
        <f t="shared" si="242"/>
        <v>0</v>
      </c>
      <c r="AT216" s="5">
        <f t="shared" si="243"/>
        <v>0</v>
      </c>
      <c r="AU216" s="5">
        <f t="shared" si="244"/>
        <v>0</v>
      </c>
      <c r="AV216" s="47">
        <f t="shared" si="245"/>
        <v>0</v>
      </c>
      <c r="AW216" s="47">
        <f t="shared" si="246"/>
        <v>0</v>
      </c>
      <c r="AX216" s="47">
        <f t="shared" si="247"/>
        <v>0</v>
      </c>
      <c r="AY216" s="8">
        <f t="shared" si="248"/>
        <v>0</v>
      </c>
      <c r="AZ216" s="67">
        <f t="shared" si="249"/>
        <v>0</v>
      </c>
      <c r="BA216" s="67"/>
      <c r="BB216" s="8">
        <f t="shared" si="250"/>
        <v>0</v>
      </c>
      <c r="BC216" s="8">
        <f t="shared" si="251"/>
        <v>0</v>
      </c>
      <c r="BD216" s="8">
        <f t="shared" si="252"/>
        <v>0</v>
      </c>
      <c r="BE216" s="8">
        <f t="shared" si="253"/>
        <v>0</v>
      </c>
      <c r="BF216" s="8">
        <f t="shared" si="254"/>
        <v>0</v>
      </c>
      <c r="BG216" s="8"/>
      <c r="BH216" s="8">
        <f t="shared" si="255"/>
        <v>0</v>
      </c>
      <c r="BI216" s="8">
        <f t="shared" si="256"/>
        <v>0</v>
      </c>
      <c r="BJ216" s="8">
        <f t="shared" si="257"/>
        <v>0</v>
      </c>
      <c r="BK216" s="8">
        <f t="shared" si="258"/>
        <v>0</v>
      </c>
      <c r="BL216" s="8">
        <f t="shared" si="259"/>
        <v>0</v>
      </c>
      <c r="BM216" s="8">
        <f t="shared" si="260"/>
        <v>0</v>
      </c>
      <c r="BN216" s="8">
        <f t="shared" si="261"/>
        <v>0</v>
      </c>
      <c r="BO216" s="8">
        <f t="shared" si="262"/>
        <v>0</v>
      </c>
      <c r="BP216" s="8">
        <f t="shared" si="263"/>
        <v>0</v>
      </c>
      <c r="BQ216" s="8"/>
      <c r="BR216" s="8" t="e">
        <f t="shared" si="264"/>
        <v>#NUM!</v>
      </c>
      <c r="BS216" s="8" t="e">
        <f t="shared" si="265"/>
        <v>#NUM!</v>
      </c>
      <c r="BT216" s="8" t="e">
        <f t="shared" si="266"/>
        <v>#NUM!</v>
      </c>
      <c r="BU216" s="8" t="e">
        <f t="shared" si="267"/>
        <v>#NUM!</v>
      </c>
      <c r="BV216" s="8" t="e">
        <f t="shared" si="268"/>
        <v>#NUM!</v>
      </c>
      <c r="BW216" s="8"/>
      <c r="BX216" s="1" t="str">
        <f t="shared" si="269"/>
        <v/>
      </c>
      <c r="BY216" s="1" t="str">
        <f t="shared" si="270"/>
        <v/>
      </c>
      <c r="BZ216" s="1" t="str">
        <f t="shared" si="271"/>
        <v/>
      </c>
      <c r="CA216" s="1" t="str">
        <f t="shared" si="272"/>
        <v/>
      </c>
      <c r="CB216" s="1" t="str">
        <f t="shared" si="273"/>
        <v/>
      </c>
      <c r="CC216" s="1" t="str">
        <f t="shared" si="274"/>
        <v/>
      </c>
      <c r="CD216" s="1" t="str">
        <f t="shared" si="275"/>
        <v/>
      </c>
      <c r="CE216" s="1" t="str">
        <f t="shared" si="276"/>
        <v/>
      </c>
      <c r="CF216" s="1" t="str">
        <f t="shared" si="277"/>
        <v/>
      </c>
    </row>
    <row r="217" spans="1:112" ht="18" customHeight="1" x14ac:dyDescent="0.2">
      <c r="A217" s="52" t="str">
        <f t="shared" ref="A217:A248" si="281">CONCATENATE(C217," ",B217)</f>
        <v>Ron Duck</v>
      </c>
      <c r="B217" s="52" t="s">
        <v>40</v>
      </c>
      <c r="C217" s="62" t="s">
        <v>41</v>
      </c>
      <c r="D217" s="8"/>
      <c r="E217" s="8"/>
      <c r="F217" s="8" t="str">
        <f>IF(E217&lt;&gt; "",LOOKUP(E217,Points!$A$2:$A$27,Points!$B$2:$B$27),"")</f>
        <v/>
      </c>
      <c r="G217" s="114"/>
      <c r="H217" s="8"/>
      <c r="I217" s="8"/>
      <c r="J217" s="8" t="str">
        <f>IF(I217&lt;&gt; "",LOOKUP(I217,Points!$A$2:$A$27,Points!$B$2:$B$27),"")</f>
        <v/>
      </c>
      <c r="K217" s="114"/>
      <c r="L217" s="8"/>
      <c r="M217" s="8"/>
      <c r="N217" s="8" t="str">
        <f>IF(M217&lt;&gt; "",LOOKUP(M217,Points!$A$2:$A$27,Points!$B$2:$B$27),"")</f>
        <v/>
      </c>
      <c r="O217" s="114"/>
      <c r="P217" s="8"/>
      <c r="Q217" s="8"/>
      <c r="R217" s="8" t="str">
        <f>IF(Q217&lt;&gt; "",LOOKUP(Q217,Points!$A$2:$A$27,Points!$B$2:$B$27),"")</f>
        <v/>
      </c>
      <c r="S217" s="114"/>
      <c r="T217" s="8"/>
      <c r="U217" s="8"/>
      <c r="V217" s="8" t="str">
        <f>IF(U217&lt;&gt; "",LOOKUP(U217,Points!$A$2:$A$27,Points!$B$2:$B$27),"")</f>
        <v/>
      </c>
      <c r="W217" s="114"/>
      <c r="X217" s="8"/>
      <c r="Y217" s="8"/>
      <c r="Z217" s="8" t="str">
        <f>IF(Y217&lt;&gt; "",LOOKUP(Y217,Points!$A$2:$A$27,Points!$B$2:$B$27),"")</f>
        <v/>
      </c>
      <c r="AA217" s="114"/>
      <c r="AB217" s="8"/>
      <c r="AC217" s="8"/>
      <c r="AD217" s="8" t="str">
        <f>IF(AC217&lt;&gt; "",LOOKUP(AC217,Points!$A$2:$A$27,Points!$B$2:$B$27),"")</f>
        <v/>
      </c>
      <c r="AE217" s="114"/>
      <c r="AF217" s="8"/>
      <c r="AG217" s="8"/>
      <c r="AH217" s="8" t="str">
        <f>IF(AG217&lt;&gt; "",LOOKUP(AG217,Points!$A$2:$A$27,Points!$B$2:$B$27),"")</f>
        <v/>
      </c>
      <c r="AI217" s="114"/>
      <c r="AJ217" s="8"/>
      <c r="AK217" s="8"/>
      <c r="AL217" s="8" t="str">
        <f>IF(AK217&lt;&gt; "",LOOKUP(AK217,Points!$A$2:$A$27,Points!$B$2:$B$27),"")</f>
        <v/>
      </c>
      <c r="AM217" s="114"/>
      <c r="AO217" s="5">
        <f t="shared" si="280"/>
        <v>0</v>
      </c>
      <c r="AP217" s="5">
        <v>0</v>
      </c>
      <c r="AQ217" s="5">
        <v>0</v>
      </c>
      <c r="AR217" s="5">
        <f t="shared" si="241"/>
        <v>0</v>
      </c>
      <c r="AS217" s="5">
        <f t="shared" ref="AS217:AS248" si="282">SUM(F217,J217,N217,R217,V217,Z217,AD217,AH217,AL217)</f>
        <v>0</v>
      </c>
      <c r="AT217" s="5">
        <f t="shared" ref="AT217:AT248" si="283">SUMIF($BR217:$BV217, "&gt;0",$BR217:$BV217)</f>
        <v>0</v>
      </c>
      <c r="AU217" s="5">
        <f t="shared" si="244"/>
        <v>0</v>
      </c>
      <c r="AV217" s="47">
        <f t="shared" si="245"/>
        <v>0</v>
      </c>
      <c r="AW217" s="47">
        <f t="shared" si="246"/>
        <v>0</v>
      </c>
      <c r="AX217" s="47">
        <f t="shared" si="247"/>
        <v>0</v>
      </c>
      <c r="AY217" s="8">
        <f t="shared" ref="AY217:AY248" si="284">SUMIF($BB217:$BF217, "&gt;0",$BB217:$BF217)</f>
        <v>0</v>
      </c>
      <c r="AZ217" s="67">
        <f t="shared" si="249"/>
        <v>0</v>
      </c>
      <c r="BA217" s="67"/>
      <c r="BB217" s="8">
        <f t="shared" si="250"/>
        <v>0</v>
      </c>
      <c r="BC217" s="8">
        <f t="shared" si="251"/>
        <v>0</v>
      </c>
      <c r="BD217" s="8">
        <f t="shared" si="252"/>
        <v>0</v>
      </c>
      <c r="BE217" s="8">
        <f t="shared" si="253"/>
        <v>0</v>
      </c>
      <c r="BF217" s="8">
        <f t="shared" si="254"/>
        <v>0</v>
      </c>
      <c r="BG217" s="8"/>
      <c r="BH217" s="8">
        <f t="shared" si="255"/>
        <v>0</v>
      </c>
      <c r="BI217" s="8">
        <f t="shared" si="256"/>
        <v>0</v>
      </c>
      <c r="BJ217" s="8">
        <f t="shared" si="257"/>
        <v>0</v>
      </c>
      <c r="BK217" s="8">
        <f t="shared" si="258"/>
        <v>0</v>
      </c>
      <c r="BL217" s="8">
        <f t="shared" si="259"/>
        <v>0</v>
      </c>
      <c r="BM217" s="8">
        <f t="shared" si="260"/>
        <v>0</v>
      </c>
      <c r="BN217" s="8">
        <f t="shared" si="261"/>
        <v>0</v>
      </c>
      <c r="BO217" s="8">
        <f t="shared" si="262"/>
        <v>0</v>
      </c>
      <c r="BP217" s="8">
        <f t="shared" si="263"/>
        <v>0</v>
      </c>
      <c r="BQ217" s="8"/>
      <c r="BR217" s="8" t="e">
        <f t="shared" ref="BR217:BR248" si="285">LARGE($BX217:$CF217,1)</f>
        <v>#NUM!</v>
      </c>
      <c r="BS217" s="8" t="e">
        <f t="shared" ref="BS217:BS248" si="286">LARGE($BX217:$CF217,2)</f>
        <v>#NUM!</v>
      </c>
      <c r="BT217" s="8" t="e">
        <f t="shared" ref="BT217:BT248" si="287">LARGE($BX217:$CF217,3)</f>
        <v>#NUM!</v>
      </c>
      <c r="BU217" s="8" t="e">
        <f t="shared" ref="BU217:BU248" si="288">LARGE($BX217:$CF217,4)</f>
        <v>#NUM!</v>
      </c>
      <c r="BV217" s="8" t="e">
        <f t="shared" ref="BV217:BV248" si="289">LARGE($BX217:$CF217,5)</f>
        <v>#NUM!</v>
      </c>
      <c r="BW217" s="8"/>
      <c r="BX217" s="1" t="str">
        <f t="shared" si="269"/>
        <v/>
      </c>
      <c r="BY217" s="1" t="str">
        <f t="shared" si="270"/>
        <v/>
      </c>
      <c r="BZ217" s="1" t="str">
        <f t="shared" si="271"/>
        <v/>
      </c>
      <c r="CA217" s="1" t="str">
        <f t="shared" si="272"/>
        <v/>
      </c>
      <c r="CB217" s="1" t="str">
        <f t="shared" si="273"/>
        <v/>
      </c>
      <c r="CC217" s="1" t="str">
        <f t="shared" si="274"/>
        <v/>
      </c>
      <c r="CD217" s="1" t="str">
        <f t="shared" si="275"/>
        <v/>
      </c>
      <c r="CE217" s="1" t="str">
        <f t="shared" si="276"/>
        <v/>
      </c>
      <c r="CF217" s="1" t="str">
        <f t="shared" si="277"/>
        <v/>
      </c>
    </row>
    <row r="218" spans="1:112" ht="18" customHeight="1" x14ac:dyDescent="0.2">
      <c r="A218" s="52" t="str">
        <f t="shared" si="281"/>
        <v>Steve Dudek</v>
      </c>
      <c r="B218" s="52" t="s">
        <v>329</v>
      </c>
      <c r="C218" s="62" t="s">
        <v>15</v>
      </c>
      <c r="D218" s="8"/>
      <c r="E218" s="8"/>
      <c r="F218" s="8" t="str">
        <f>IF(E218&lt;&gt; "",LOOKUP(E218,Points!$A$2:$A$27,Points!$B$2:$B$27),"")</f>
        <v/>
      </c>
      <c r="G218" s="114"/>
      <c r="H218" s="8"/>
      <c r="I218" s="8"/>
      <c r="J218" s="8" t="str">
        <f>IF(I218&lt;&gt; "",LOOKUP(I218,Points!$A$2:$A$27,Points!$B$2:$B$27),"")</f>
        <v/>
      </c>
      <c r="K218" s="114"/>
      <c r="L218" s="8"/>
      <c r="M218" s="8"/>
      <c r="N218" s="8" t="str">
        <f>IF(M218&lt;&gt; "",LOOKUP(M218,Points!$A$2:$A$27,Points!$B$2:$B$27),"")</f>
        <v/>
      </c>
      <c r="O218" s="114"/>
      <c r="P218" s="8"/>
      <c r="Q218" s="8"/>
      <c r="R218" s="8" t="str">
        <f>IF(Q218&lt;&gt; "",LOOKUP(Q218,Points!$A$2:$A$27,Points!$B$2:$B$27),"")</f>
        <v/>
      </c>
      <c r="S218" s="114"/>
      <c r="T218" s="8"/>
      <c r="U218" s="8"/>
      <c r="V218" s="8" t="str">
        <f>IF(U218&lt;&gt; "",LOOKUP(U218,Points!$A$2:$A$27,Points!$B$2:$B$27),"")</f>
        <v/>
      </c>
      <c r="W218" s="114"/>
      <c r="X218" s="8"/>
      <c r="Y218" s="8"/>
      <c r="Z218" s="8" t="str">
        <f>IF(Y218&lt;&gt; "",LOOKUP(Y218,Points!$A$2:$A$27,Points!$B$2:$B$27),"")</f>
        <v/>
      </c>
      <c r="AA218" s="114"/>
      <c r="AB218" s="8"/>
      <c r="AC218" s="8"/>
      <c r="AD218" s="8" t="str">
        <f>IF(AC218&lt;&gt; "",LOOKUP(AC218,Points!$A$2:$A$27,Points!$B$2:$B$27),"")</f>
        <v/>
      </c>
      <c r="AE218" s="114"/>
      <c r="AF218" s="8"/>
      <c r="AG218" s="8"/>
      <c r="AH218" s="8" t="str">
        <f>IF(AG218&lt;&gt; "",LOOKUP(AG218,Points!$A$2:$A$27,Points!$B$2:$B$27),"")</f>
        <v/>
      </c>
      <c r="AI218" s="114"/>
      <c r="AJ218" s="8"/>
      <c r="AK218" s="8"/>
      <c r="AL218" s="8" t="str">
        <f>IF(AK218&lt;&gt; "",LOOKUP(AK218,Points!$A$2:$A$27,Points!$B$2:$B$27),"")</f>
        <v/>
      </c>
      <c r="AM218" s="114"/>
      <c r="AO218" s="5">
        <f t="shared" si="280"/>
        <v>0</v>
      </c>
      <c r="AP218" s="5">
        <v>0</v>
      </c>
      <c r="AQ218" s="5">
        <v>0</v>
      </c>
      <c r="AR218" s="5">
        <f t="shared" si="241"/>
        <v>0</v>
      </c>
      <c r="AS218" s="5">
        <f t="shared" si="282"/>
        <v>0</v>
      </c>
      <c r="AT218" s="5">
        <f t="shared" si="283"/>
        <v>0</v>
      </c>
      <c r="AU218" s="5">
        <f t="shared" si="244"/>
        <v>0</v>
      </c>
      <c r="AV218" s="47">
        <f t="shared" si="245"/>
        <v>0</v>
      </c>
      <c r="AW218" s="47">
        <f t="shared" si="246"/>
        <v>0</v>
      </c>
      <c r="AX218" s="47">
        <f t="shared" si="247"/>
        <v>0</v>
      </c>
      <c r="AY218" s="8">
        <f t="shared" si="284"/>
        <v>0</v>
      </c>
      <c r="AZ218" s="67">
        <f t="shared" si="249"/>
        <v>0</v>
      </c>
      <c r="BA218" s="67"/>
      <c r="BB218" s="8">
        <f t="shared" si="250"/>
        <v>0</v>
      </c>
      <c r="BC218" s="8">
        <f t="shared" si="251"/>
        <v>0</v>
      </c>
      <c r="BD218" s="8">
        <f t="shared" si="252"/>
        <v>0</v>
      </c>
      <c r="BE218" s="8">
        <f t="shared" si="253"/>
        <v>0</v>
      </c>
      <c r="BF218" s="8">
        <f t="shared" si="254"/>
        <v>0</v>
      </c>
      <c r="BG218" s="8"/>
      <c r="BH218" s="8">
        <f t="shared" si="255"/>
        <v>0</v>
      </c>
      <c r="BI218" s="8">
        <f t="shared" si="256"/>
        <v>0</v>
      </c>
      <c r="BJ218" s="8">
        <f t="shared" si="257"/>
        <v>0</v>
      </c>
      <c r="BK218" s="8">
        <f t="shared" si="258"/>
        <v>0</v>
      </c>
      <c r="BL218" s="8">
        <f t="shared" si="259"/>
        <v>0</v>
      </c>
      <c r="BM218" s="8">
        <f t="shared" si="260"/>
        <v>0</v>
      </c>
      <c r="BN218" s="8">
        <f t="shared" si="261"/>
        <v>0</v>
      </c>
      <c r="BO218" s="8">
        <f t="shared" si="262"/>
        <v>0</v>
      </c>
      <c r="BP218" s="8">
        <f t="shared" si="263"/>
        <v>0</v>
      </c>
      <c r="BQ218" s="8"/>
      <c r="BR218" s="8" t="e">
        <f t="shared" si="285"/>
        <v>#NUM!</v>
      </c>
      <c r="BS218" s="8" t="e">
        <f t="shared" si="286"/>
        <v>#NUM!</v>
      </c>
      <c r="BT218" s="8" t="e">
        <f t="shared" si="287"/>
        <v>#NUM!</v>
      </c>
      <c r="BU218" s="8" t="e">
        <f t="shared" si="288"/>
        <v>#NUM!</v>
      </c>
      <c r="BV218" s="8" t="e">
        <f t="shared" si="289"/>
        <v>#NUM!</v>
      </c>
      <c r="BW218" s="8"/>
      <c r="BX218" s="1" t="str">
        <f t="shared" si="269"/>
        <v/>
      </c>
      <c r="BY218" s="1" t="str">
        <f t="shared" si="270"/>
        <v/>
      </c>
      <c r="BZ218" s="1" t="str">
        <f>N218</f>
        <v/>
      </c>
      <c r="CA218" s="1" t="str">
        <f t="shared" si="272"/>
        <v/>
      </c>
      <c r="CB218" s="1" t="str">
        <f t="shared" si="273"/>
        <v/>
      </c>
      <c r="CC218" s="1" t="str">
        <f t="shared" si="274"/>
        <v/>
      </c>
      <c r="CD218" s="1" t="str">
        <f t="shared" si="275"/>
        <v/>
      </c>
      <c r="CE218" s="1" t="str">
        <f t="shared" si="276"/>
        <v/>
      </c>
      <c r="CF218" s="1" t="str">
        <f t="shared" si="277"/>
        <v/>
      </c>
    </row>
    <row r="219" spans="1:112" ht="18" customHeight="1" x14ac:dyDescent="0.2">
      <c r="A219" s="52" t="str">
        <f t="shared" si="281"/>
        <v>Edmund Ebeid</v>
      </c>
      <c r="B219" s="52" t="s">
        <v>412</v>
      </c>
      <c r="C219" s="62" t="s">
        <v>411</v>
      </c>
      <c r="D219" s="8"/>
      <c r="E219" s="8"/>
      <c r="F219" s="8" t="str">
        <f>IF(E219&lt;&gt; "",LOOKUP(E219,Points!$A$2:$A$27,Points!$B$2:$B$27),"")</f>
        <v/>
      </c>
      <c r="G219" s="114"/>
      <c r="H219" s="8"/>
      <c r="I219" s="8"/>
      <c r="J219" s="8" t="str">
        <f>IF(I219&lt;&gt; "",LOOKUP(I219,Points!$A$2:$A$27,Points!$B$2:$B$27),"")</f>
        <v/>
      </c>
      <c r="K219" s="114"/>
      <c r="L219" s="8"/>
      <c r="M219" s="8"/>
      <c r="N219" s="8" t="str">
        <f>IF(M219&lt;&gt; "",LOOKUP(M219,Points!$A$2:$A$27,Points!$B$2:$B$27),"")</f>
        <v/>
      </c>
      <c r="O219" s="114"/>
      <c r="P219" s="8"/>
      <c r="Q219" s="8"/>
      <c r="R219" s="8" t="str">
        <f>IF(Q219&lt;&gt; "",LOOKUP(Q219,Points!$A$2:$A$27,Points!$B$2:$B$27),"")</f>
        <v/>
      </c>
      <c r="S219" s="114"/>
      <c r="T219" s="8"/>
      <c r="U219" s="8"/>
      <c r="V219" s="8" t="str">
        <f>IF(U219&lt;&gt; "",LOOKUP(U219,Points!$A$2:$A$27,Points!$B$2:$B$27),"")</f>
        <v/>
      </c>
      <c r="W219" s="114"/>
      <c r="X219" s="8"/>
      <c r="Y219" s="8"/>
      <c r="Z219" s="8" t="str">
        <f>IF(Y219&lt;&gt; "",LOOKUP(Y219,Points!$A$2:$A$27,Points!$B$2:$B$27),"")</f>
        <v/>
      </c>
      <c r="AA219" s="114"/>
      <c r="AB219" s="8"/>
      <c r="AC219" s="8"/>
      <c r="AD219" s="8" t="str">
        <f>IF(AC219&lt;&gt; "",LOOKUP(AC219,Points!$A$2:$A$27,Points!$B$2:$B$27),"")</f>
        <v/>
      </c>
      <c r="AE219" s="114"/>
      <c r="AF219" s="8"/>
      <c r="AG219" s="8"/>
      <c r="AH219" s="8" t="str">
        <f>IF(AG219&lt;&gt; "",LOOKUP(AG219,Points!$A$2:$A$27,Points!$B$2:$B$27),"")</f>
        <v/>
      </c>
      <c r="AI219" s="114"/>
      <c r="AJ219" s="8"/>
      <c r="AK219" s="8"/>
      <c r="AL219" s="8" t="str">
        <f>IF(AK219&lt;&gt; "",LOOKUP(AK219,Points!$A$2:$A$27,Points!$B$2:$B$27),"")</f>
        <v/>
      </c>
      <c r="AM219" s="114"/>
      <c r="AO219" s="5">
        <f t="shared" si="280"/>
        <v>0</v>
      </c>
      <c r="AP219" s="5">
        <v>0</v>
      </c>
      <c r="AQ219" s="5">
        <v>0</v>
      </c>
      <c r="AR219" s="5">
        <f t="shared" si="241"/>
        <v>0</v>
      </c>
      <c r="AS219" s="5">
        <f t="shared" si="282"/>
        <v>0</v>
      </c>
      <c r="AT219" s="5">
        <f t="shared" si="283"/>
        <v>0</v>
      </c>
      <c r="AU219" s="5">
        <f t="shared" si="244"/>
        <v>0</v>
      </c>
      <c r="AV219" s="47">
        <f t="shared" si="245"/>
        <v>0</v>
      </c>
      <c r="AW219" s="47">
        <f t="shared" si="246"/>
        <v>0</v>
      </c>
      <c r="AX219" s="47">
        <f t="shared" si="247"/>
        <v>0</v>
      </c>
      <c r="AY219" s="8">
        <f t="shared" si="284"/>
        <v>0</v>
      </c>
      <c r="AZ219" s="67">
        <f t="shared" si="249"/>
        <v>0</v>
      </c>
      <c r="BA219" s="67"/>
      <c r="BB219" s="8">
        <f t="shared" si="250"/>
        <v>0</v>
      </c>
      <c r="BC219" s="8">
        <f t="shared" si="251"/>
        <v>0</v>
      </c>
      <c r="BD219" s="8">
        <f t="shared" si="252"/>
        <v>0</v>
      </c>
      <c r="BE219" s="8">
        <f t="shared" si="253"/>
        <v>0</v>
      </c>
      <c r="BF219" s="8">
        <f t="shared" si="254"/>
        <v>0</v>
      </c>
      <c r="BG219" s="8"/>
      <c r="BH219" s="8">
        <f t="shared" si="255"/>
        <v>0</v>
      </c>
      <c r="BI219" s="8">
        <f t="shared" si="256"/>
        <v>0</v>
      </c>
      <c r="BJ219" s="8">
        <f t="shared" si="257"/>
        <v>0</v>
      </c>
      <c r="BK219" s="8">
        <f t="shared" si="258"/>
        <v>0</v>
      </c>
      <c r="BL219" s="8">
        <f t="shared" si="259"/>
        <v>0</v>
      </c>
      <c r="BM219" s="8">
        <f t="shared" si="260"/>
        <v>0</v>
      </c>
      <c r="BN219" s="8">
        <f t="shared" si="261"/>
        <v>0</v>
      </c>
      <c r="BO219" s="8">
        <f t="shared" si="262"/>
        <v>0</v>
      </c>
      <c r="BP219" s="8">
        <f t="shared" si="263"/>
        <v>0</v>
      </c>
      <c r="BQ219" s="8"/>
      <c r="BR219" s="8" t="e">
        <f t="shared" si="285"/>
        <v>#NUM!</v>
      </c>
      <c r="BS219" s="8" t="e">
        <f t="shared" si="286"/>
        <v>#NUM!</v>
      </c>
      <c r="BT219" s="8" t="e">
        <f t="shared" si="287"/>
        <v>#NUM!</v>
      </c>
      <c r="BU219" s="8" t="e">
        <f t="shared" si="288"/>
        <v>#NUM!</v>
      </c>
      <c r="BV219" s="8" t="e">
        <f t="shared" si="289"/>
        <v>#NUM!</v>
      </c>
      <c r="BW219" s="8"/>
      <c r="BX219" s="1" t="str">
        <f t="shared" si="269"/>
        <v/>
      </c>
      <c r="BY219" s="1" t="str">
        <f>J219</f>
        <v/>
      </c>
      <c r="BZ219" s="1" t="str">
        <f t="shared" si="271"/>
        <v/>
      </c>
      <c r="CA219" s="1" t="str">
        <f t="shared" si="272"/>
        <v/>
      </c>
      <c r="CB219" s="1" t="str">
        <f t="shared" si="273"/>
        <v/>
      </c>
      <c r="CC219" s="1" t="str">
        <f t="shared" si="274"/>
        <v/>
      </c>
      <c r="CD219" s="1" t="str">
        <f t="shared" si="275"/>
        <v/>
      </c>
      <c r="CE219" s="1" t="str">
        <f t="shared" si="276"/>
        <v/>
      </c>
      <c r="CF219" s="1" t="str">
        <f t="shared" si="277"/>
        <v/>
      </c>
    </row>
    <row r="220" spans="1:112" ht="18" customHeight="1" x14ac:dyDescent="0.2">
      <c r="A220" s="52" t="str">
        <f t="shared" si="281"/>
        <v>Roy Edwards</v>
      </c>
      <c r="B220" s="52" t="s">
        <v>351</v>
      </c>
      <c r="C220" s="94" t="s">
        <v>517</v>
      </c>
      <c r="D220" s="8"/>
      <c r="E220" s="8"/>
      <c r="F220" s="8" t="str">
        <f>IF(E220&lt;&gt; "",LOOKUP(E220,Points!$A$2:$A$27,Points!$B$2:$B$27),"")</f>
        <v/>
      </c>
      <c r="G220" s="114"/>
      <c r="H220" s="8"/>
      <c r="I220" s="8"/>
      <c r="J220" s="8" t="str">
        <f>IF(I220&lt;&gt; "",LOOKUP(I220,Points!$A$2:$A$27,Points!$B$2:$B$27),"")</f>
        <v/>
      </c>
      <c r="K220" s="114"/>
      <c r="L220" s="8"/>
      <c r="M220" s="8"/>
      <c r="N220" s="8" t="str">
        <f>IF(M220&lt;&gt; "",LOOKUP(M220,Points!$A$2:$A$27,Points!$B$2:$B$27),"")</f>
        <v/>
      </c>
      <c r="O220" s="114"/>
      <c r="P220" s="8"/>
      <c r="Q220" s="8"/>
      <c r="R220" s="8" t="str">
        <f>IF(Q220&lt;&gt; "",LOOKUP(Q220,Points!$A$2:$A$27,Points!$B$2:$B$27),"")</f>
        <v/>
      </c>
      <c r="S220" s="114"/>
      <c r="T220" s="8"/>
      <c r="U220" s="8"/>
      <c r="V220" s="8" t="str">
        <f>IF(U220&lt;&gt; "",LOOKUP(U220,Points!$A$2:$A$27,Points!$B$2:$B$27),"")</f>
        <v/>
      </c>
      <c r="W220" s="114"/>
      <c r="X220" s="8"/>
      <c r="Y220" s="8"/>
      <c r="Z220" s="8" t="str">
        <f>IF(Y220&lt;&gt; "",LOOKUP(Y220,Points!$A$2:$A$27,Points!$B$2:$B$27),"")</f>
        <v/>
      </c>
      <c r="AA220" s="114"/>
      <c r="AB220" s="8"/>
      <c r="AC220" s="8"/>
      <c r="AD220" s="8" t="str">
        <f>IF(AC220&lt;&gt; "",LOOKUP(AC220,Points!$A$2:$A$27,Points!$B$2:$B$27),"")</f>
        <v/>
      </c>
      <c r="AE220" s="114"/>
      <c r="AF220" s="8"/>
      <c r="AG220" s="8"/>
      <c r="AH220" s="8" t="str">
        <f>IF(AG220&lt;&gt; "",LOOKUP(AG220,Points!$A$2:$A$27,Points!$B$2:$B$27),"")</f>
        <v/>
      </c>
      <c r="AI220" s="114"/>
      <c r="AJ220" s="8"/>
      <c r="AK220" s="8"/>
      <c r="AL220" s="8" t="str">
        <f>IF(AK220&lt;&gt; "",LOOKUP(AK220,Points!$A$2:$A$27,Points!$B$2:$B$27),"")</f>
        <v/>
      </c>
      <c r="AM220" s="114"/>
      <c r="AO220" s="5">
        <f>+G220+K220+O220+S220+W220+AA220+AE220+AI220+AM220</f>
        <v>0</v>
      </c>
      <c r="AP220" s="5">
        <v>0</v>
      </c>
      <c r="AQ220" s="5">
        <v>0</v>
      </c>
      <c r="AR220" s="5">
        <f t="shared" si="241"/>
        <v>0</v>
      </c>
      <c r="AS220" s="5">
        <f t="shared" si="282"/>
        <v>0</v>
      </c>
      <c r="AT220" s="5">
        <f t="shared" si="283"/>
        <v>0</v>
      </c>
      <c r="AU220" s="5">
        <f t="shared" si="244"/>
        <v>0</v>
      </c>
      <c r="AV220" s="47">
        <f t="shared" si="245"/>
        <v>0</v>
      </c>
      <c r="AW220" s="47">
        <f t="shared" si="246"/>
        <v>0</v>
      </c>
      <c r="AX220" s="47">
        <f t="shared" si="247"/>
        <v>0</v>
      </c>
      <c r="AY220" s="8">
        <f t="shared" si="284"/>
        <v>0</v>
      </c>
      <c r="AZ220" s="67">
        <f t="shared" si="249"/>
        <v>0</v>
      </c>
      <c r="BA220" s="67"/>
      <c r="BB220" s="8">
        <f t="shared" si="250"/>
        <v>0</v>
      </c>
      <c r="BC220" s="8">
        <f t="shared" si="251"/>
        <v>0</v>
      </c>
      <c r="BD220" s="8">
        <f t="shared" si="252"/>
        <v>0</v>
      </c>
      <c r="BE220" s="8">
        <f t="shared" si="253"/>
        <v>0</v>
      </c>
      <c r="BF220" s="8">
        <f t="shared" si="254"/>
        <v>0</v>
      </c>
      <c r="BG220" s="8"/>
      <c r="BH220" s="8">
        <f t="shared" si="255"/>
        <v>0</v>
      </c>
      <c r="BI220" s="8">
        <f t="shared" si="256"/>
        <v>0</v>
      </c>
      <c r="BJ220" s="8">
        <f t="shared" si="257"/>
        <v>0</v>
      </c>
      <c r="BK220" s="8">
        <f t="shared" si="258"/>
        <v>0</v>
      </c>
      <c r="BL220" s="8">
        <f t="shared" si="259"/>
        <v>0</v>
      </c>
      <c r="BM220" s="8">
        <f t="shared" si="260"/>
        <v>0</v>
      </c>
      <c r="BN220" s="8">
        <f t="shared" si="261"/>
        <v>0</v>
      </c>
      <c r="BO220" s="8">
        <f t="shared" si="262"/>
        <v>0</v>
      </c>
      <c r="BP220" s="8">
        <f t="shared" si="263"/>
        <v>0</v>
      </c>
      <c r="BQ220" s="8"/>
      <c r="BR220" s="8" t="e">
        <f t="shared" si="285"/>
        <v>#NUM!</v>
      </c>
      <c r="BS220" s="8" t="e">
        <f t="shared" si="286"/>
        <v>#NUM!</v>
      </c>
      <c r="BT220" s="8" t="e">
        <f t="shared" si="287"/>
        <v>#NUM!</v>
      </c>
      <c r="BU220" s="8" t="e">
        <f t="shared" si="288"/>
        <v>#NUM!</v>
      </c>
      <c r="BV220" s="8" t="e">
        <f t="shared" si="289"/>
        <v>#NUM!</v>
      </c>
      <c r="BW220" s="8"/>
      <c r="BX220" s="1" t="str">
        <f>F220</f>
        <v/>
      </c>
      <c r="BY220" s="1" t="str">
        <f t="shared" si="270"/>
        <v/>
      </c>
      <c r="BZ220" s="1" t="str">
        <f t="shared" si="271"/>
        <v/>
      </c>
      <c r="CA220" s="1" t="str">
        <f t="shared" si="272"/>
        <v/>
      </c>
      <c r="CB220" s="1" t="str">
        <f t="shared" si="273"/>
        <v/>
      </c>
      <c r="CC220" s="1" t="str">
        <f t="shared" si="274"/>
        <v/>
      </c>
      <c r="CD220" s="1" t="str">
        <f t="shared" si="275"/>
        <v/>
      </c>
      <c r="CE220" s="1" t="str">
        <f t="shared" si="276"/>
        <v/>
      </c>
      <c r="CF220" s="1" t="str">
        <f t="shared" si="277"/>
        <v/>
      </c>
    </row>
    <row r="221" spans="1:112" ht="18" customHeight="1" x14ac:dyDescent="0.2">
      <c r="A221" s="52" t="str">
        <f t="shared" si="281"/>
        <v>Bob Edwards</v>
      </c>
      <c r="B221" s="52" t="s">
        <v>351</v>
      </c>
      <c r="C221" s="62" t="s">
        <v>39</v>
      </c>
      <c r="D221" s="8"/>
      <c r="E221" s="8"/>
      <c r="F221" s="8" t="str">
        <f>IF(E221&lt;&gt; "",LOOKUP(E221,Points!$A$2:$A$27,Points!$B$2:$B$27),"")</f>
        <v/>
      </c>
      <c r="G221" s="114"/>
      <c r="H221" s="8"/>
      <c r="I221" s="8"/>
      <c r="J221" s="8" t="str">
        <f>IF(I221&lt;&gt; "",LOOKUP(I221,Points!$A$2:$A$27,Points!$B$2:$B$27),"")</f>
        <v/>
      </c>
      <c r="K221" s="114"/>
      <c r="L221" s="8"/>
      <c r="M221" s="8"/>
      <c r="N221" s="8" t="str">
        <f>IF(M221&lt;&gt; "",LOOKUP(M221,Points!$A$2:$A$27,Points!$B$2:$B$27),"")</f>
        <v/>
      </c>
      <c r="O221" s="114"/>
      <c r="P221" s="8"/>
      <c r="Q221" s="8"/>
      <c r="R221" s="8" t="str">
        <f>IF(Q221&lt;&gt; "",LOOKUP(Q221,Points!$A$2:$A$27,Points!$B$2:$B$27),"")</f>
        <v/>
      </c>
      <c r="S221" s="114"/>
      <c r="T221" s="8"/>
      <c r="U221" s="8"/>
      <c r="V221" s="8" t="str">
        <f>IF(U221&lt;&gt; "",LOOKUP(U221,Points!$A$2:$A$27,Points!$B$2:$B$27),"")</f>
        <v/>
      </c>
      <c r="W221" s="114"/>
      <c r="X221" s="8"/>
      <c r="Y221" s="8"/>
      <c r="Z221" s="8" t="str">
        <f>IF(Y221&lt;&gt; "",LOOKUP(Y221,Points!$A$2:$A$27,Points!$B$2:$B$27),"")</f>
        <v/>
      </c>
      <c r="AA221" s="114"/>
      <c r="AB221" s="8"/>
      <c r="AC221" s="8"/>
      <c r="AD221" s="8" t="str">
        <f>IF(AC221&lt;&gt; "",LOOKUP(AC221,Points!$A$2:$A$27,Points!$B$2:$B$27),"")</f>
        <v/>
      </c>
      <c r="AE221" s="114"/>
      <c r="AF221" s="8"/>
      <c r="AG221" s="8"/>
      <c r="AH221" s="8" t="str">
        <f>IF(AG221&lt;&gt; "",LOOKUP(AG221,Points!$A$2:$A$27,Points!$B$2:$B$27),"")</f>
        <v/>
      </c>
      <c r="AI221" s="114"/>
      <c r="AJ221" s="8"/>
      <c r="AK221" s="8"/>
      <c r="AL221" s="8" t="str">
        <f>IF(AK221&lt;&gt; "",LOOKUP(AK221,Points!$A$2:$A$27,Points!$B$2:$B$27),"")</f>
        <v/>
      </c>
      <c r="AM221" s="114"/>
      <c r="AO221" s="5">
        <f>SUM(LEN(G221),LEN(K221),LEN(O221),LEN(S221),LEN(W221),LEN(AA221),LEN(AE221),LEN(AI221),LEN(AM221))</f>
        <v>0</v>
      </c>
      <c r="AP221" s="5">
        <v>0</v>
      </c>
      <c r="AQ221" s="5">
        <v>0</v>
      </c>
      <c r="AR221" s="5">
        <f t="shared" si="241"/>
        <v>0</v>
      </c>
      <c r="AS221" s="5">
        <f t="shared" si="282"/>
        <v>0</v>
      </c>
      <c r="AT221" s="5">
        <f t="shared" si="283"/>
        <v>0</v>
      </c>
      <c r="AU221" s="5">
        <f t="shared" si="244"/>
        <v>0</v>
      </c>
      <c r="AV221" s="47">
        <f>IF(AR221&gt;0,AU221/AR221,0)</f>
        <v>0</v>
      </c>
      <c r="AW221" s="47">
        <f>IF($AR221&gt;2,$AU221/$AR221,0)</f>
        <v>0</v>
      </c>
      <c r="AX221" s="47">
        <f>IF($AR221&gt;4,$AU221/$AR221,0)</f>
        <v>0</v>
      </c>
      <c r="AY221" s="8">
        <f t="shared" si="284"/>
        <v>0</v>
      </c>
      <c r="AZ221" s="67">
        <f>IF(AR221&gt;4,SUM(E221,I221,M221,Q221,U221,Y221,AC221,AG221,AK221)/AR221,0)</f>
        <v>0</v>
      </c>
      <c r="BA221" s="67"/>
      <c r="BB221" s="8">
        <f t="shared" si="250"/>
        <v>0</v>
      </c>
      <c r="BC221" s="8">
        <f t="shared" si="251"/>
        <v>0</v>
      </c>
      <c r="BD221" s="8">
        <f t="shared" si="252"/>
        <v>0</v>
      </c>
      <c r="BE221" s="8">
        <f t="shared" si="253"/>
        <v>0</v>
      </c>
      <c r="BF221" s="8">
        <f t="shared" si="254"/>
        <v>0</v>
      </c>
      <c r="BG221" s="8"/>
      <c r="BH221" s="8">
        <f t="shared" si="255"/>
        <v>0</v>
      </c>
      <c r="BI221" s="8">
        <f t="shared" si="256"/>
        <v>0</v>
      </c>
      <c r="BJ221" s="8">
        <f t="shared" si="257"/>
        <v>0</v>
      </c>
      <c r="BK221" s="8">
        <f t="shared" si="258"/>
        <v>0</v>
      </c>
      <c r="BL221" s="8">
        <f t="shared" si="259"/>
        <v>0</v>
      </c>
      <c r="BM221" s="8">
        <f t="shared" si="260"/>
        <v>0</v>
      </c>
      <c r="BN221" s="8">
        <f t="shared" si="261"/>
        <v>0</v>
      </c>
      <c r="BO221" s="8">
        <f t="shared" si="262"/>
        <v>0</v>
      </c>
      <c r="BP221" s="8">
        <f t="shared" si="263"/>
        <v>0</v>
      </c>
      <c r="BQ221" s="8"/>
      <c r="BR221" s="8" t="e">
        <f t="shared" si="285"/>
        <v>#NUM!</v>
      </c>
      <c r="BS221" s="8" t="e">
        <f t="shared" si="286"/>
        <v>#NUM!</v>
      </c>
      <c r="BT221" s="8" t="e">
        <f t="shared" si="287"/>
        <v>#NUM!</v>
      </c>
      <c r="BU221" s="8" t="e">
        <f t="shared" si="288"/>
        <v>#NUM!</v>
      </c>
      <c r="BV221" s="8" t="e">
        <f t="shared" si="289"/>
        <v>#NUM!</v>
      </c>
      <c r="BW221" s="8"/>
      <c r="BX221" s="1" t="str">
        <f t="shared" si="269"/>
        <v/>
      </c>
      <c r="BY221" s="1" t="str">
        <f t="shared" si="270"/>
        <v/>
      </c>
      <c r="BZ221" s="1" t="str">
        <f t="shared" si="271"/>
        <v/>
      </c>
      <c r="CA221" s="1" t="str">
        <f>R221</f>
        <v/>
      </c>
      <c r="CB221" s="1" t="str">
        <f t="shared" si="273"/>
        <v/>
      </c>
      <c r="CC221" s="1" t="str">
        <f t="shared" si="274"/>
        <v/>
      </c>
      <c r="CD221" s="1" t="str">
        <f t="shared" si="275"/>
        <v/>
      </c>
      <c r="CE221" s="1" t="str">
        <f t="shared" si="276"/>
        <v/>
      </c>
      <c r="CF221" s="1" t="str">
        <f t="shared" si="277"/>
        <v/>
      </c>
    </row>
    <row r="222" spans="1:112" ht="18" customHeight="1" x14ac:dyDescent="0.2">
      <c r="A222" s="52" t="str">
        <f t="shared" si="281"/>
        <v>Mike Eiselt</v>
      </c>
      <c r="B222" s="52" t="s">
        <v>92</v>
      </c>
      <c r="C222" s="62" t="s">
        <v>33</v>
      </c>
      <c r="D222" s="8"/>
      <c r="E222" s="8"/>
      <c r="F222" s="8" t="str">
        <f>IF(E222&lt;&gt; "",LOOKUP(E222,Points!$A$2:$A$27,Points!$B$2:$B$27),"")</f>
        <v/>
      </c>
      <c r="G222" s="114"/>
      <c r="H222" s="8"/>
      <c r="I222" s="8"/>
      <c r="J222" s="8" t="str">
        <f>IF(I222&lt;&gt; "",LOOKUP(I222,Points!$A$2:$A$27,Points!$B$2:$B$27),"")</f>
        <v/>
      </c>
      <c r="K222" s="114"/>
      <c r="L222" s="8"/>
      <c r="M222" s="8"/>
      <c r="N222" s="8" t="str">
        <f>IF(M222&lt;&gt; "",LOOKUP(M222,Points!$A$2:$A$27,Points!$B$2:$B$27),"")</f>
        <v/>
      </c>
      <c r="O222" s="114"/>
      <c r="P222" s="8"/>
      <c r="Q222" s="8"/>
      <c r="R222" s="8" t="str">
        <f>IF(Q222&lt;&gt; "",LOOKUP(Q222,Points!$A$2:$A$27,Points!$B$2:$B$27),"")</f>
        <v/>
      </c>
      <c r="S222" s="114"/>
      <c r="T222" s="8"/>
      <c r="U222" s="8"/>
      <c r="V222" s="8" t="str">
        <f>IF(U222&lt;&gt; "",LOOKUP(U222,Points!$A$2:$A$27,Points!$B$2:$B$27),"")</f>
        <v/>
      </c>
      <c r="W222" s="114"/>
      <c r="X222" s="8"/>
      <c r="Y222" s="8"/>
      <c r="Z222" s="8" t="str">
        <f>IF(Y222&lt;&gt; "",LOOKUP(Y222,Points!$A$2:$A$27,Points!$B$2:$B$27),"")</f>
        <v/>
      </c>
      <c r="AA222" s="114"/>
      <c r="AB222" s="8"/>
      <c r="AC222" s="8"/>
      <c r="AD222" s="8" t="str">
        <f>IF(AC222&lt;&gt; "",LOOKUP(AC222,Points!$A$2:$A$27,Points!$B$2:$B$27),"")</f>
        <v/>
      </c>
      <c r="AE222" s="114"/>
      <c r="AF222" s="8"/>
      <c r="AG222" s="8"/>
      <c r="AH222" s="8" t="str">
        <f>IF(AG222&lt;&gt; "",LOOKUP(AG222,Points!$A$2:$A$27,Points!$B$2:$B$27),"")</f>
        <v/>
      </c>
      <c r="AI222" s="114"/>
      <c r="AJ222" s="8"/>
      <c r="AK222" s="8"/>
      <c r="AL222" s="8" t="str">
        <f>IF(AK222&lt;&gt; "",LOOKUP(AK222,Points!$A$2:$A$27,Points!$B$2:$B$27),"")</f>
        <v/>
      </c>
      <c r="AM222" s="114"/>
      <c r="AO222" s="5">
        <f>SUM(LEN(G222),LEN(K222),LEN(O222),LEN(S222),LEN(W222),LEN(AA222),LEN(AE222),LEN(AI222),LEN(AM222))</f>
        <v>0</v>
      </c>
      <c r="AP222" s="5">
        <v>0</v>
      </c>
      <c r="AQ222" s="5">
        <v>0</v>
      </c>
      <c r="AR222" s="5">
        <f t="shared" si="241"/>
        <v>0</v>
      </c>
      <c r="AS222" s="5">
        <f t="shared" si="282"/>
        <v>0</v>
      </c>
      <c r="AT222" s="5">
        <f t="shared" si="283"/>
        <v>0</v>
      </c>
      <c r="AU222" s="5">
        <f t="shared" si="244"/>
        <v>0</v>
      </c>
      <c r="AV222" s="47">
        <f t="shared" si="245"/>
        <v>0</v>
      </c>
      <c r="AW222" s="47">
        <f t="shared" si="246"/>
        <v>0</v>
      </c>
      <c r="AX222" s="47">
        <f t="shared" si="247"/>
        <v>0</v>
      </c>
      <c r="AY222" s="8">
        <f t="shared" si="284"/>
        <v>0</v>
      </c>
      <c r="AZ222" s="67">
        <f t="shared" si="249"/>
        <v>0</v>
      </c>
      <c r="BA222" s="67"/>
      <c r="BB222" s="8">
        <f t="shared" si="250"/>
        <v>0</v>
      </c>
      <c r="BC222" s="8">
        <f t="shared" si="251"/>
        <v>0</v>
      </c>
      <c r="BD222" s="8">
        <f t="shared" si="252"/>
        <v>0</v>
      </c>
      <c r="BE222" s="8">
        <f t="shared" si="253"/>
        <v>0</v>
      </c>
      <c r="BF222" s="8">
        <f t="shared" si="254"/>
        <v>0</v>
      </c>
      <c r="BG222" s="8"/>
      <c r="BH222" s="8">
        <f t="shared" si="255"/>
        <v>0</v>
      </c>
      <c r="BI222" s="8">
        <f t="shared" si="256"/>
        <v>0</v>
      </c>
      <c r="BJ222" s="8">
        <f t="shared" si="257"/>
        <v>0</v>
      </c>
      <c r="BK222" s="8">
        <f t="shared" si="258"/>
        <v>0</v>
      </c>
      <c r="BL222" s="8">
        <f t="shared" si="259"/>
        <v>0</v>
      </c>
      <c r="BM222" s="8">
        <f t="shared" si="260"/>
        <v>0</v>
      </c>
      <c r="BN222" s="8">
        <f t="shared" si="261"/>
        <v>0</v>
      </c>
      <c r="BO222" s="8">
        <f t="shared" si="262"/>
        <v>0</v>
      </c>
      <c r="BP222" s="8">
        <f t="shared" si="263"/>
        <v>0</v>
      </c>
      <c r="BQ222" s="8"/>
      <c r="BR222" s="8" t="e">
        <f t="shared" si="285"/>
        <v>#NUM!</v>
      </c>
      <c r="BS222" s="8" t="e">
        <f t="shared" si="286"/>
        <v>#NUM!</v>
      </c>
      <c r="BT222" s="8" t="e">
        <f t="shared" si="287"/>
        <v>#NUM!</v>
      </c>
      <c r="BU222" s="8" t="e">
        <f t="shared" si="288"/>
        <v>#NUM!</v>
      </c>
      <c r="BV222" s="8" t="e">
        <f t="shared" si="289"/>
        <v>#NUM!</v>
      </c>
      <c r="BW222" s="8"/>
      <c r="BX222" s="1" t="str">
        <f t="shared" si="269"/>
        <v/>
      </c>
      <c r="BY222" s="1" t="str">
        <f t="shared" si="270"/>
        <v/>
      </c>
      <c r="BZ222" s="1" t="str">
        <f>N222</f>
        <v/>
      </c>
      <c r="CA222" s="1" t="str">
        <f t="shared" si="272"/>
        <v/>
      </c>
      <c r="CB222" s="1" t="str">
        <f t="shared" si="273"/>
        <v/>
      </c>
      <c r="CC222" s="1" t="str">
        <f t="shared" si="274"/>
        <v/>
      </c>
      <c r="CD222" s="1" t="str">
        <f t="shared" si="275"/>
        <v/>
      </c>
      <c r="CE222" s="1" t="str">
        <f t="shared" si="276"/>
        <v/>
      </c>
      <c r="CF222" s="1" t="str">
        <f t="shared" si="277"/>
        <v/>
      </c>
    </row>
    <row r="223" spans="1:112" ht="18" customHeight="1" x14ac:dyDescent="0.2">
      <c r="A223" s="52" t="str">
        <f t="shared" si="281"/>
        <v>James Esaw</v>
      </c>
      <c r="B223" s="93" t="s">
        <v>594</v>
      </c>
      <c r="C223" s="94" t="s">
        <v>243</v>
      </c>
      <c r="D223" s="8"/>
      <c r="E223" s="8"/>
      <c r="F223" s="8" t="str">
        <f>IF(E223&lt;&gt; "",LOOKUP(E223,Points!$A$2:$A$27,Points!$B$2:$B$27),"")</f>
        <v/>
      </c>
      <c r="G223" s="114"/>
      <c r="H223" s="8"/>
      <c r="I223" s="8"/>
      <c r="J223" s="8" t="str">
        <f>IF(I223&lt;&gt; "",LOOKUP(I223,Points!$A$2:$A$27,Points!$B$2:$B$27),"")</f>
        <v/>
      </c>
      <c r="K223" s="114"/>
      <c r="L223" s="8"/>
      <c r="M223" s="8"/>
      <c r="N223" s="8" t="str">
        <f>IF(M223&lt;&gt; "",LOOKUP(M223,Points!$A$2:$A$27,Points!$B$2:$B$27),"")</f>
        <v/>
      </c>
      <c r="O223" s="114"/>
      <c r="P223" s="8"/>
      <c r="Q223" s="8"/>
      <c r="R223" s="8" t="str">
        <f>IF(Q223&lt;&gt; "",LOOKUP(Q223,Points!$A$2:$A$27,Points!$B$2:$B$27),"")</f>
        <v/>
      </c>
      <c r="S223" s="114"/>
      <c r="T223" s="8"/>
      <c r="U223" s="8"/>
      <c r="V223" s="8" t="str">
        <f>IF(U223&lt;&gt; "",LOOKUP(U223,Points!$A$2:$A$27,Points!$B$2:$B$27),"")</f>
        <v/>
      </c>
      <c r="W223" s="114"/>
      <c r="X223" s="8"/>
      <c r="Y223" s="8"/>
      <c r="Z223" s="8" t="str">
        <f>IF(Y223&lt;&gt; "",LOOKUP(Y223,Points!$A$2:$A$27,Points!$B$2:$B$27),"")</f>
        <v/>
      </c>
      <c r="AA223" s="114"/>
      <c r="AB223" s="8"/>
      <c r="AC223" s="8"/>
      <c r="AD223" s="8" t="str">
        <f>IF(AC223&lt;&gt; "",LOOKUP(AC223,Points!$A$2:$A$27,Points!$B$2:$B$27),"")</f>
        <v/>
      </c>
      <c r="AE223" s="114"/>
      <c r="AF223" s="8"/>
      <c r="AG223" s="8"/>
      <c r="AH223" s="8" t="str">
        <f>IF(AG223&lt;&gt; "",LOOKUP(AG223,Points!$A$2:$A$27,Points!$B$2:$B$27),"")</f>
        <v/>
      </c>
      <c r="AI223" s="114"/>
      <c r="AJ223" s="8"/>
      <c r="AK223" s="8"/>
      <c r="AL223" s="8" t="str">
        <f>IF(AK223&lt;&gt; "",LOOKUP(AK223,[1]Points!$A$2:$A$27,[1]Points!$B$2:$B$27),"")</f>
        <v/>
      </c>
      <c r="AM223" s="114"/>
      <c r="AO223" s="5">
        <f>+G223+K223+O223+S223+W223+AA223+AE223+AI223+AM223</f>
        <v>0</v>
      </c>
      <c r="AP223" s="5">
        <v>0</v>
      </c>
      <c r="AQ223" s="5">
        <v>0</v>
      </c>
      <c r="AR223" s="5">
        <f t="shared" si="241"/>
        <v>0</v>
      </c>
      <c r="AS223" s="5">
        <f t="shared" si="282"/>
        <v>0</v>
      </c>
      <c r="AT223" s="5">
        <f t="shared" si="283"/>
        <v>0</v>
      </c>
      <c r="AU223" s="5">
        <f t="shared" si="244"/>
        <v>0</v>
      </c>
      <c r="AV223" s="47">
        <f t="shared" si="245"/>
        <v>0</v>
      </c>
      <c r="AW223" s="47">
        <f t="shared" si="246"/>
        <v>0</v>
      </c>
      <c r="AX223" s="47">
        <f t="shared" si="247"/>
        <v>0</v>
      </c>
      <c r="AY223" s="8">
        <f t="shared" si="284"/>
        <v>0</v>
      </c>
      <c r="AZ223" s="67">
        <f t="shared" si="249"/>
        <v>0</v>
      </c>
      <c r="BA223" s="67"/>
      <c r="BB223" s="8">
        <f>LARGE($BH223:$BP223,1)</f>
        <v>0</v>
      </c>
      <c r="BC223" s="8">
        <f t="shared" si="251"/>
        <v>0</v>
      </c>
      <c r="BD223" s="8">
        <f t="shared" si="252"/>
        <v>0</v>
      </c>
      <c r="BE223" s="8">
        <f t="shared" si="253"/>
        <v>0</v>
      </c>
      <c r="BF223" s="8">
        <f>LARGE($BH223:$BP223,5)</f>
        <v>0</v>
      </c>
      <c r="BG223" s="8"/>
      <c r="BH223" s="8">
        <f t="shared" si="255"/>
        <v>0</v>
      </c>
      <c r="BI223" s="8">
        <f t="shared" si="256"/>
        <v>0</v>
      </c>
      <c r="BJ223" s="8">
        <f t="shared" si="257"/>
        <v>0</v>
      </c>
      <c r="BK223" s="8">
        <f t="shared" si="258"/>
        <v>0</v>
      </c>
      <c r="BL223" s="8">
        <f t="shared" si="259"/>
        <v>0</v>
      </c>
      <c r="BM223" s="8">
        <f t="shared" si="260"/>
        <v>0</v>
      </c>
      <c r="BN223" s="8">
        <f t="shared" si="261"/>
        <v>0</v>
      </c>
      <c r="BO223" s="8">
        <f t="shared" si="262"/>
        <v>0</v>
      </c>
      <c r="BP223" s="8">
        <f t="shared" si="263"/>
        <v>0</v>
      </c>
      <c r="BQ223" s="8"/>
      <c r="BR223" s="8" t="e">
        <f t="shared" si="285"/>
        <v>#NUM!</v>
      </c>
      <c r="BS223" s="8" t="e">
        <f t="shared" si="286"/>
        <v>#NUM!</v>
      </c>
      <c r="BT223" s="8" t="e">
        <f t="shared" si="287"/>
        <v>#NUM!</v>
      </c>
      <c r="BU223" s="8" t="e">
        <f t="shared" si="288"/>
        <v>#NUM!</v>
      </c>
      <c r="BV223" s="8" t="e">
        <f t="shared" si="289"/>
        <v>#NUM!</v>
      </c>
      <c r="BW223" s="8"/>
      <c r="BX223" s="1" t="str">
        <f t="shared" si="269"/>
        <v/>
      </c>
      <c r="BY223" s="1" t="str">
        <f>J223</f>
        <v/>
      </c>
      <c r="BZ223" s="1" t="str">
        <f t="shared" si="271"/>
        <v/>
      </c>
      <c r="CA223" s="1" t="str">
        <f t="shared" si="272"/>
        <v/>
      </c>
      <c r="CB223" s="1" t="str">
        <f t="shared" si="273"/>
        <v/>
      </c>
      <c r="CC223" s="1" t="str">
        <f t="shared" si="274"/>
        <v/>
      </c>
      <c r="CD223" s="1" t="str">
        <f t="shared" si="275"/>
        <v/>
      </c>
      <c r="CE223" s="1" t="str">
        <f t="shared" si="276"/>
        <v/>
      </c>
      <c r="CF223" s="1" t="str">
        <f t="shared" si="277"/>
        <v/>
      </c>
      <c r="DC223" s="203">
        <v>0</v>
      </c>
      <c r="DD223" s="203">
        <v>15</v>
      </c>
      <c r="DE223" s="203">
        <v>0</v>
      </c>
      <c r="DF223" s="107">
        <v>0</v>
      </c>
      <c r="DG223" s="107">
        <v>-15</v>
      </c>
      <c r="DH223" s="107">
        <v>0</v>
      </c>
    </row>
    <row r="224" spans="1:112" ht="18" customHeight="1" x14ac:dyDescent="0.2">
      <c r="A224" s="52" t="str">
        <f t="shared" si="281"/>
        <v>Steve Ferguson</v>
      </c>
      <c r="B224" s="52" t="s">
        <v>416</v>
      </c>
      <c r="C224" s="62" t="s">
        <v>15</v>
      </c>
      <c r="D224" s="8"/>
      <c r="E224" s="8"/>
      <c r="F224" s="8" t="str">
        <f>IF(E224&lt;&gt; "",LOOKUP(E224,Points!$A$2:$A$27,Points!$B$2:$B$27),"")</f>
        <v/>
      </c>
      <c r="G224" s="114"/>
      <c r="H224" s="64"/>
      <c r="I224" s="8"/>
      <c r="J224" s="8" t="str">
        <f>IF(I224&lt;&gt; "",LOOKUP(I224,Points!$A$2:$A$27,Points!$B$2:$B$27),"")</f>
        <v/>
      </c>
      <c r="K224" s="114"/>
      <c r="L224" s="64"/>
      <c r="M224" s="8"/>
      <c r="N224" s="8" t="str">
        <f>IF(M224&lt;&gt; "",LOOKUP(M224,Points!$A$2:$A$27,Points!$B$2:$B$27),"")</f>
        <v/>
      </c>
      <c r="O224" s="114"/>
      <c r="P224" s="64"/>
      <c r="Q224" s="8"/>
      <c r="R224" s="8" t="str">
        <f>IF(Q224&lt;&gt; "",LOOKUP(Q224,Points!$A$2:$A$27,Points!$B$2:$B$27),"")</f>
        <v/>
      </c>
      <c r="S224" s="114"/>
      <c r="T224" s="64"/>
      <c r="U224" s="8"/>
      <c r="V224" s="8" t="str">
        <f>IF(U224&lt;&gt; "",LOOKUP(U224,Points!$A$2:$A$27,Points!$B$2:$B$27),"")</f>
        <v/>
      </c>
      <c r="W224" s="114"/>
      <c r="X224" s="64"/>
      <c r="Y224" s="8"/>
      <c r="Z224" s="8" t="str">
        <f>IF(Y224&lt;&gt; "",LOOKUP(Y224,Points!$A$2:$A$27,Points!$B$2:$B$27),"")</f>
        <v/>
      </c>
      <c r="AA224" s="114"/>
      <c r="AB224" s="64"/>
      <c r="AC224" s="8"/>
      <c r="AD224" s="8" t="str">
        <f>IF(AC224&lt;&gt; "",LOOKUP(AC224,Points!$A$2:$A$27,Points!$B$2:$B$27),"")</f>
        <v/>
      </c>
      <c r="AE224" s="114"/>
      <c r="AF224" s="64"/>
      <c r="AG224" s="8"/>
      <c r="AH224" s="8" t="str">
        <f>IF(AG224&lt;&gt; "",LOOKUP(AG224,Points!$A$2:$A$27,Points!$B$2:$B$27),"")</f>
        <v/>
      </c>
      <c r="AI224" s="114"/>
      <c r="AJ224" s="64"/>
      <c r="AK224" s="8"/>
      <c r="AL224" s="8" t="str">
        <f>IF(AK224&lt;&gt; "",LOOKUP(AK224,Points!$A$2:$A$27,Points!$B$2:$B$27),"")</f>
        <v/>
      </c>
      <c r="AM224" s="114"/>
      <c r="AO224" s="5">
        <f>SUM(LEN(G224),LEN(K224),LEN(O224),LEN(S224),LEN(W224),LEN(AA224),LEN(AE224),LEN(AI224),LEN(AM224))</f>
        <v>0</v>
      </c>
      <c r="AP224" s="5">
        <v>0</v>
      </c>
      <c r="AQ224" s="5">
        <v>0</v>
      </c>
      <c r="AR224" s="5">
        <f t="shared" si="241"/>
        <v>0</v>
      </c>
      <c r="AS224" s="5">
        <f t="shared" si="282"/>
        <v>0</v>
      </c>
      <c r="AT224" s="5">
        <f t="shared" si="283"/>
        <v>0</v>
      </c>
      <c r="AU224" s="5">
        <f t="shared" si="244"/>
        <v>0</v>
      </c>
      <c r="AV224" s="47">
        <f>IF(AR224&gt;0,AU224/AR224,0)</f>
        <v>0</v>
      </c>
      <c r="AW224" s="47">
        <f>IF($AR224&gt;2,$AU224/$AR224,0)</f>
        <v>0</v>
      </c>
      <c r="AX224" s="47">
        <f>IF($AR224&gt;4,$AU224/$AR224,0)</f>
        <v>0</v>
      </c>
      <c r="AY224" s="8">
        <f t="shared" si="284"/>
        <v>0</v>
      </c>
      <c r="AZ224" s="67">
        <f>IF(AR224&gt;4,SUM(E224,I224,M224,Q224,U224,Y224,AC224,AG224,AK224)/AR224,0)</f>
        <v>0</v>
      </c>
      <c r="BA224" s="67"/>
      <c r="BB224" s="8">
        <f t="shared" si="250"/>
        <v>0</v>
      </c>
      <c r="BC224" s="8">
        <f>LARGE($BH224:$BP224,2)</f>
        <v>0</v>
      </c>
      <c r="BD224" s="8">
        <f t="shared" si="252"/>
        <v>0</v>
      </c>
      <c r="BE224" s="8">
        <f t="shared" si="253"/>
        <v>0</v>
      </c>
      <c r="BF224" s="8">
        <f t="shared" si="254"/>
        <v>0</v>
      </c>
      <c r="BG224" s="8"/>
      <c r="BH224" s="8">
        <f t="shared" si="255"/>
        <v>0</v>
      </c>
      <c r="BI224" s="8">
        <f t="shared" si="256"/>
        <v>0</v>
      </c>
      <c r="BJ224" s="8">
        <f t="shared" si="257"/>
        <v>0</v>
      </c>
      <c r="BK224" s="8">
        <f t="shared" si="258"/>
        <v>0</v>
      </c>
      <c r="BL224" s="8">
        <f t="shared" si="259"/>
        <v>0</v>
      </c>
      <c r="BM224" s="8">
        <f t="shared" si="260"/>
        <v>0</v>
      </c>
      <c r="BN224" s="8">
        <f t="shared" si="261"/>
        <v>0</v>
      </c>
      <c r="BO224" s="8">
        <f t="shared" si="262"/>
        <v>0</v>
      </c>
      <c r="BP224" s="8">
        <f t="shared" si="263"/>
        <v>0</v>
      </c>
      <c r="BQ224" s="8"/>
      <c r="BR224" s="8" t="e">
        <f t="shared" si="285"/>
        <v>#NUM!</v>
      </c>
      <c r="BS224" s="8" t="e">
        <f t="shared" si="286"/>
        <v>#NUM!</v>
      </c>
      <c r="BT224" s="8" t="e">
        <f t="shared" si="287"/>
        <v>#NUM!</v>
      </c>
      <c r="BU224" s="8" t="e">
        <f t="shared" si="288"/>
        <v>#NUM!</v>
      </c>
      <c r="BV224" s="8" t="e">
        <f t="shared" si="289"/>
        <v>#NUM!</v>
      </c>
      <c r="BW224" s="8"/>
      <c r="BX224" s="1" t="str">
        <f t="shared" si="269"/>
        <v/>
      </c>
      <c r="BY224" s="1" t="str">
        <f t="shared" si="270"/>
        <v/>
      </c>
      <c r="BZ224" s="1" t="str">
        <f t="shared" si="271"/>
        <v/>
      </c>
      <c r="CA224" s="1" t="str">
        <f t="shared" si="272"/>
        <v/>
      </c>
      <c r="CB224" s="1" t="str">
        <f t="shared" si="273"/>
        <v/>
      </c>
      <c r="CC224" s="1" t="str">
        <f>Z224</f>
        <v/>
      </c>
      <c r="CD224" s="1" t="str">
        <f t="shared" si="275"/>
        <v/>
      </c>
      <c r="CE224" s="1" t="str">
        <f t="shared" si="276"/>
        <v/>
      </c>
      <c r="CF224" s="1" t="str">
        <f t="shared" si="277"/>
        <v/>
      </c>
    </row>
    <row r="225" spans="1:112" ht="18" customHeight="1" x14ac:dyDescent="0.2">
      <c r="A225" s="52" t="str">
        <f t="shared" si="281"/>
        <v>David Flessas</v>
      </c>
      <c r="B225" s="93" t="s">
        <v>654</v>
      </c>
      <c r="C225" s="94" t="s">
        <v>209</v>
      </c>
      <c r="D225" s="8"/>
      <c r="E225" s="8"/>
      <c r="F225" s="8" t="str">
        <f>IF(E225&lt;&gt; "",LOOKUP(E225,Points!$A$2:$A$27,Points!$B$2:$B$27),"")</f>
        <v/>
      </c>
      <c r="G225" s="114"/>
      <c r="H225" s="64"/>
      <c r="I225" s="8"/>
      <c r="J225" s="8" t="str">
        <f>IF(I225&lt;&gt; "",LOOKUP(I225,Points!$A$2:$A$27,Points!$B$2:$B$27),"")</f>
        <v/>
      </c>
      <c r="K225" s="114"/>
      <c r="L225" s="64"/>
      <c r="M225" s="8"/>
      <c r="N225" s="8" t="str">
        <f>IF(M225&lt;&gt; "",LOOKUP(M225,Points!$A$2:$A$27,Points!$B$2:$B$27),"")</f>
        <v/>
      </c>
      <c r="O225" s="114"/>
      <c r="P225" s="64"/>
      <c r="Q225" s="8"/>
      <c r="R225" s="8" t="str">
        <f>IF(Q225&lt;&gt; "",LOOKUP(Q225,Points!$A$2:$A$27,Points!$B$2:$B$27),"")</f>
        <v/>
      </c>
      <c r="S225" s="114"/>
      <c r="T225" s="64"/>
      <c r="U225" s="8"/>
      <c r="V225" s="8" t="str">
        <f>IF(U225&lt;&gt; "",LOOKUP(U225,Points!$A$2:$A$27,Points!$B$2:$B$27),"")</f>
        <v/>
      </c>
      <c r="W225" s="114"/>
      <c r="X225" s="64"/>
      <c r="Y225" s="8"/>
      <c r="Z225" s="8" t="str">
        <f>IF(Y225&lt;&gt; "",LOOKUP(Y225,Points!$A$2:$A$27,Points!$B$2:$B$27),"")</f>
        <v/>
      </c>
      <c r="AA225" s="114"/>
      <c r="AB225" s="64"/>
      <c r="AC225" s="8"/>
      <c r="AD225" s="8" t="str">
        <f>IF(AC225&lt;&gt; "",LOOKUP(AC225,Points!$A$2:$A$27,Points!$B$2:$B$27),"")</f>
        <v/>
      </c>
      <c r="AE225" s="114"/>
      <c r="AF225" s="64"/>
      <c r="AG225" s="8"/>
      <c r="AH225" s="8" t="str">
        <f>IF(AG225&lt;&gt; "",LOOKUP(AG225,Points!$A$2:$A$27,Points!$B$2:$B$27),"")</f>
        <v/>
      </c>
      <c r="AI225" s="114"/>
      <c r="AJ225" s="64"/>
      <c r="AK225" s="8"/>
      <c r="AL225" s="8" t="str">
        <f>IF(AK225&lt;&gt; "",LOOKUP(AK225,[1]Points!$A$2:$A$27,[1]Points!$B$2:$B$27),"")</f>
        <v/>
      </c>
      <c r="AM225" s="114"/>
      <c r="AO225" s="5">
        <f>+G225+K225+O225+S225+W225+AA225+AE225+AI225+AM225</f>
        <v>0</v>
      </c>
      <c r="AP225" s="5">
        <v>0</v>
      </c>
      <c r="AQ225" s="5">
        <v>0</v>
      </c>
      <c r="AR225" s="5">
        <f t="shared" si="241"/>
        <v>0</v>
      </c>
      <c r="AS225" s="5">
        <f t="shared" si="282"/>
        <v>0</v>
      </c>
      <c r="AT225" s="5">
        <f t="shared" si="283"/>
        <v>0</v>
      </c>
      <c r="AU225" s="5">
        <f t="shared" si="244"/>
        <v>0</v>
      </c>
      <c r="AV225" s="47">
        <f t="shared" si="245"/>
        <v>0</v>
      </c>
      <c r="AW225" s="47">
        <f t="shared" si="246"/>
        <v>0</v>
      </c>
      <c r="AX225" s="47">
        <f t="shared" si="247"/>
        <v>0</v>
      </c>
      <c r="AY225" s="8">
        <f t="shared" si="284"/>
        <v>0</v>
      </c>
      <c r="AZ225" s="67">
        <f t="shared" si="249"/>
        <v>0</v>
      </c>
      <c r="BA225" s="67"/>
      <c r="BB225" s="8">
        <f t="shared" si="250"/>
        <v>0</v>
      </c>
      <c r="BC225" s="8">
        <f t="shared" si="251"/>
        <v>0</v>
      </c>
      <c r="BD225" s="8">
        <f>LARGE($BH225:$BP225,3)</f>
        <v>0</v>
      </c>
      <c r="BE225" s="8">
        <f t="shared" si="253"/>
        <v>0</v>
      </c>
      <c r="BF225" s="8">
        <f t="shared" si="254"/>
        <v>0</v>
      </c>
      <c r="BG225" s="8"/>
      <c r="BH225" s="8">
        <f t="shared" si="255"/>
        <v>0</v>
      </c>
      <c r="BI225" s="8">
        <f t="shared" si="256"/>
        <v>0</v>
      </c>
      <c r="BJ225" s="8">
        <f t="shared" si="257"/>
        <v>0</v>
      </c>
      <c r="BK225" s="8">
        <f t="shared" si="258"/>
        <v>0</v>
      </c>
      <c r="BL225" s="8">
        <f t="shared" si="259"/>
        <v>0</v>
      </c>
      <c r="BM225" s="8">
        <f t="shared" si="260"/>
        <v>0</v>
      </c>
      <c r="BN225" s="8">
        <f t="shared" si="261"/>
        <v>0</v>
      </c>
      <c r="BO225" s="8">
        <f t="shared" si="262"/>
        <v>0</v>
      </c>
      <c r="BP225" s="8">
        <f t="shared" si="263"/>
        <v>0</v>
      </c>
      <c r="BQ225" s="8"/>
      <c r="BR225" s="8" t="e">
        <f t="shared" si="285"/>
        <v>#NUM!</v>
      </c>
      <c r="BS225" s="8" t="e">
        <f t="shared" si="286"/>
        <v>#NUM!</v>
      </c>
      <c r="BT225" s="8" t="e">
        <f t="shared" si="287"/>
        <v>#NUM!</v>
      </c>
      <c r="BU225" s="8" t="e">
        <f t="shared" si="288"/>
        <v>#NUM!</v>
      </c>
      <c r="BV225" s="8" t="e">
        <f t="shared" si="289"/>
        <v>#NUM!</v>
      </c>
      <c r="BW225" s="8"/>
      <c r="BX225" s="1" t="str">
        <f>F225</f>
        <v/>
      </c>
      <c r="BY225" s="1" t="str">
        <f t="shared" si="270"/>
        <v/>
      </c>
      <c r="BZ225" s="1" t="str">
        <f t="shared" si="271"/>
        <v/>
      </c>
      <c r="CA225" s="1" t="str">
        <f t="shared" si="272"/>
        <v/>
      </c>
      <c r="CB225" s="1" t="str">
        <f t="shared" si="273"/>
        <v/>
      </c>
      <c r="CC225" s="1" t="str">
        <f t="shared" si="274"/>
        <v/>
      </c>
      <c r="CD225" s="1" t="str">
        <f t="shared" si="275"/>
        <v/>
      </c>
      <c r="CE225" s="1" t="str">
        <f t="shared" si="276"/>
        <v/>
      </c>
      <c r="CF225" s="1" t="str">
        <f t="shared" si="277"/>
        <v/>
      </c>
      <c r="DC225" s="203" t="s">
        <v>701</v>
      </c>
      <c r="DD225" s="203" t="s">
        <v>701</v>
      </c>
      <c r="DE225" s="203" t="s">
        <v>701</v>
      </c>
      <c r="DF225" s="107" t="s">
        <v>701</v>
      </c>
      <c r="DG225" s="107" t="s">
        <v>701</v>
      </c>
      <c r="DH225" s="107" t="s">
        <v>701</v>
      </c>
    </row>
    <row r="226" spans="1:112" ht="18" customHeight="1" x14ac:dyDescent="0.2">
      <c r="A226" s="52" t="str">
        <f t="shared" si="281"/>
        <v>Frank Forbes</v>
      </c>
      <c r="B226" s="93" t="s">
        <v>596</v>
      </c>
      <c r="C226" s="94" t="s">
        <v>155</v>
      </c>
      <c r="D226" s="8"/>
      <c r="E226" s="8"/>
      <c r="F226" s="8" t="str">
        <f>IF(E226&lt;&gt; "",LOOKUP(E226,Points!$A$2:$A$27,Points!$B$2:$B$27),"")</f>
        <v/>
      </c>
      <c r="G226" s="114"/>
      <c r="H226" s="64"/>
      <c r="I226" s="8"/>
      <c r="J226" s="8" t="str">
        <f>IF(I226&lt;&gt; "",LOOKUP(I226,Points!$A$2:$A$27,Points!$B$2:$B$27),"")</f>
        <v/>
      </c>
      <c r="K226" s="114"/>
      <c r="L226" s="64"/>
      <c r="M226" s="8"/>
      <c r="N226" s="8" t="str">
        <f>IF(M226&lt;&gt; "",LOOKUP(M226,Points!$A$2:$A$27,Points!$B$2:$B$27),"")</f>
        <v/>
      </c>
      <c r="O226" s="114"/>
      <c r="P226" s="64"/>
      <c r="Q226" s="8"/>
      <c r="R226" s="8" t="str">
        <f>IF(Q226&lt;&gt; "",LOOKUP(Q226,Points!$A$2:$A$27,Points!$B$2:$B$27),"")</f>
        <v/>
      </c>
      <c r="S226" s="114"/>
      <c r="T226" s="64"/>
      <c r="U226" s="8"/>
      <c r="V226" s="8" t="str">
        <f>IF(U226&lt;&gt; "",LOOKUP(U226,Points!$A$2:$A$27,Points!$B$2:$B$27),"")</f>
        <v/>
      </c>
      <c r="W226" s="114"/>
      <c r="X226" s="64"/>
      <c r="Y226" s="8"/>
      <c r="Z226" s="8" t="str">
        <f>IF(Y226&lt;&gt; "",LOOKUP(Y226,Points!$A$2:$A$27,Points!$B$2:$B$27),"")</f>
        <v/>
      </c>
      <c r="AA226" s="114"/>
      <c r="AB226" s="64"/>
      <c r="AC226" s="8"/>
      <c r="AD226" s="8" t="str">
        <f>IF(AC226&lt;&gt; "",LOOKUP(AC226,Points!$A$2:$A$27,Points!$B$2:$B$27),"")</f>
        <v/>
      </c>
      <c r="AE226" s="114"/>
      <c r="AF226" s="64"/>
      <c r="AG226" s="8"/>
      <c r="AH226" s="8" t="str">
        <f>IF(AG226&lt;&gt; "",LOOKUP(AG226,Points!$A$2:$A$27,Points!$B$2:$B$27),"")</f>
        <v/>
      </c>
      <c r="AI226" s="114"/>
      <c r="AJ226" s="64"/>
      <c r="AK226" s="8"/>
      <c r="AL226" s="8" t="str">
        <f>IF(AK226&lt;&gt; "",LOOKUP(AK226,[1]Points!$A$2:$A$27,[1]Points!$B$2:$B$27),"")</f>
        <v/>
      </c>
      <c r="AM226" s="114"/>
      <c r="AO226" s="5">
        <f>+G226+K226+O226+S226+W226+AA226+AE226+AI226+AM226</f>
        <v>0</v>
      </c>
      <c r="AP226" s="5">
        <v>0</v>
      </c>
      <c r="AQ226" s="5">
        <v>0</v>
      </c>
      <c r="AR226" s="5">
        <f t="shared" si="241"/>
        <v>0</v>
      </c>
      <c r="AS226" s="5">
        <f t="shared" si="282"/>
        <v>0</v>
      </c>
      <c r="AT226" s="5">
        <f t="shared" si="283"/>
        <v>0</v>
      </c>
      <c r="AU226" s="5">
        <f t="shared" si="244"/>
        <v>0</v>
      </c>
      <c r="AV226" s="47">
        <f>IF(AR226&gt;0,AU226/AR226,0)</f>
        <v>0</v>
      </c>
      <c r="AW226" s="47">
        <f t="shared" si="246"/>
        <v>0</v>
      </c>
      <c r="AX226" s="47">
        <f>IF($AR226&gt;4,$AU226/$AR226,0)</f>
        <v>0</v>
      </c>
      <c r="AY226" s="8">
        <f t="shared" si="284"/>
        <v>0</v>
      </c>
      <c r="AZ226" s="67">
        <f>IF(AR226&gt;4,SUM(E226,I226,M226,Q226,U226,Y226,AC226,AG226,AK226)/AR226,0)</f>
        <v>0</v>
      </c>
      <c r="BA226" s="67"/>
      <c r="BB226" s="8">
        <f t="shared" si="250"/>
        <v>0</v>
      </c>
      <c r="BC226" s="8">
        <f t="shared" ref="BC226:BC231" si="290">LARGE($BH226:$BP226,2)</f>
        <v>0</v>
      </c>
      <c r="BD226" s="8">
        <f>LARGE($BH226:$BP226,3)</f>
        <v>0</v>
      </c>
      <c r="BE226" s="8">
        <f t="shared" si="253"/>
        <v>0</v>
      </c>
      <c r="BF226" s="8">
        <f>LARGE($BH226:$BP226,5)</f>
        <v>0</v>
      </c>
      <c r="BG226" s="8"/>
      <c r="BH226" s="8">
        <f t="shared" si="255"/>
        <v>0</v>
      </c>
      <c r="BI226" s="8">
        <f t="shared" si="256"/>
        <v>0</v>
      </c>
      <c r="BJ226" s="8">
        <f t="shared" si="257"/>
        <v>0</v>
      </c>
      <c r="BK226" s="8">
        <f t="shared" si="258"/>
        <v>0</v>
      </c>
      <c r="BL226" s="8">
        <f t="shared" si="259"/>
        <v>0</v>
      </c>
      <c r="BM226" s="8">
        <f t="shared" si="260"/>
        <v>0</v>
      </c>
      <c r="BN226" s="8">
        <f t="shared" si="261"/>
        <v>0</v>
      </c>
      <c r="BO226" s="8">
        <f t="shared" si="262"/>
        <v>0</v>
      </c>
      <c r="BP226" s="8">
        <f t="shared" si="263"/>
        <v>0</v>
      </c>
      <c r="BQ226" s="8"/>
      <c r="BR226" s="8" t="e">
        <f t="shared" si="285"/>
        <v>#NUM!</v>
      </c>
      <c r="BS226" s="8" t="e">
        <f t="shared" si="286"/>
        <v>#NUM!</v>
      </c>
      <c r="BT226" s="8" t="e">
        <f t="shared" si="287"/>
        <v>#NUM!</v>
      </c>
      <c r="BU226" s="8" t="e">
        <f t="shared" si="288"/>
        <v>#NUM!</v>
      </c>
      <c r="BV226" s="8" t="e">
        <f t="shared" si="289"/>
        <v>#NUM!</v>
      </c>
      <c r="BW226" s="8"/>
      <c r="BX226" s="1" t="str">
        <f t="shared" si="269"/>
        <v/>
      </c>
      <c r="BY226" s="1" t="str">
        <f t="shared" si="270"/>
        <v/>
      </c>
      <c r="BZ226" s="1" t="str">
        <f t="shared" si="271"/>
        <v/>
      </c>
      <c r="CA226" s="1" t="str">
        <f t="shared" si="272"/>
        <v/>
      </c>
      <c r="CB226" s="1" t="str">
        <f t="shared" si="273"/>
        <v/>
      </c>
      <c r="CC226" s="1" t="str">
        <f t="shared" si="274"/>
        <v/>
      </c>
      <c r="CD226" s="1" t="str">
        <f t="shared" si="275"/>
        <v/>
      </c>
      <c r="CE226" s="1" t="str">
        <f>AH226</f>
        <v/>
      </c>
      <c r="CF226" s="1" t="str">
        <f t="shared" si="277"/>
        <v/>
      </c>
      <c r="DC226" s="203">
        <v>0</v>
      </c>
      <c r="DD226" s="203">
        <v>30</v>
      </c>
      <c r="DE226" s="203">
        <v>0</v>
      </c>
      <c r="DF226" s="107">
        <v>0</v>
      </c>
      <c r="DG226" s="107">
        <v>-30</v>
      </c>
      <c r="DH226" s="107">
        <v>0</v>
      </c>
    </row>
    <row r="227" spans="1:112" ht="18" customHeight="1" x14ac:dyDescent="0.2">
      <c r="A227" s="52" t="str">
        <f t="shared" si="281"/>
        <v>Jed Fotchman</v>
      </c>
      <c r="B227" s="52" t="s">
        <v>12</v>
      </c>
      <c r="C227" s="62" t="s">
        <v>13</v>
      </c>
      <c r="D227" s="8"/>
      <c r="E227" s="8"/>
      <c r="F227" s="8" t="str">
        <f>IF(E227&lt;&gt; "",LOOKUP(E227,Points!$A$2:$A$27,Points!$B$2:$B$27),"")</f>
        <v/>
      </c>
      <c r="G227" s="114"/>
      <c r="H227" s="64"/>
      <c r="I227" s="8"/>
      <c r="J227" s="8" t="str">
        <f>IF(I227&lt;&gt; "",LOOKUP(I227,Points!$A$2:$A$27,Points!$B$2:$B$27),"")</f>
        <v/>
      </c>
      <c r="K227" s="114"/>
      <c r="L227" s="64"/>
      <c r="M227" s="8"/>
      <c r="N227" s="8" t="str">
        <f>IF(M227&lt;&gt; "",LOOKUP(M227,Points!$A$2:$A$27,Points!$B$2:$B$27),"")</f>
        <v/>
      </c>
      <c r="O227" s="114"/>
      <c r="P227" s="64"/>
      <c r="Q227" s="8"/>
      <c r="R227" s="8" t="str">
        <f>IF(Q227&lt;&gt; "",LOOKUP(Q227,Points!$A$2:$A$27,Points!$B$2:$B$27),"")</f>
        <v/>
      </c>
      <c r="S227" s="114"/>
      <c r="T227" s="64"/>
      <c r="U227" s="8"/>
      <c r="V227" s="8" t="str">
        <f>IF(U227&lt;&gt; "",LOOKUP(U227,Points!$A$2:$A$27,Points!$B$2:$B$27),"")</f>
        <v/>
      </c>
      <c r="W227" s="114"/>
      <c r="X227" s="64"/>
      <c r="Y227" s="8"/>
      <c r="Z227" s="8" t="str">
        <f>IF(Y227&lt;&gt; "",LOOKUP(Y227,Points!$A$2:$A$27,Points!$B$2:$B$27),"")</f>
        <v/>
      </c>
      <c r="AA227" s="114"/>
      <c r="AB227" s="64"/>
      <c r="AC227" s="8"/>
      <c r="AD227" s="8" t="str">
        <f>IF(AC227&lt;&gt; "",LOOKUP(AC227,Points!$A$2:$A$27,Points!$B$2:$B$27),"")</f>
        <v/>
      </c>
      <c r="AE227" s="114"/>
      <c r="AF227" s="64"/>
      <c r="AG227" s="8"/>
      <c r="AH227" s="8" t="str">
        <f>IF(AG227&lt;&gt; "",LOOKUP(AG227,Points!$A$2:$A$27,Points!$B$2:$B$27),"")</f>
        <v/>
      </c>
      <c r="AI227" s="114"/>
      <c r="AJ227" s="64"/>
      <c r="AK227" s="8"/>
      <c r="AL227" s="8" t="str">
        <f>IF(AK227&lt;&gt; "",LOOKUP(AK227,Points!$A$2:$A$27,Points!$B$2:$B$27),"")</f>
        <v/>
      </c>
      <c r="AM227" s="114"/>
      <c r="AO227" s="5">
        <f>SUM(LEN(G227),LEN(K227),LEN(O227),LEN(S227),LEN(W227),LEN(AA227),LEN(AE227),LEN(AI227),LEN(AM227))</f>
        <v>0</v>
      </c>
      <c r="AP227" s="5">
        <v>0</v>
      </c>
      <c r="AQ227" s="5">
        <v>0</v>
      </c>
      <c r="AR227" s="5">
        <f t="shared" si="241"/>
        <v>0</v>
      </c>
      <c r="AS227" s="5">
        <f t="shared" si="282"/>
        <v>0</v>
      </c>
      <c r="AT227" s="5">
        <f t="shared" si="283"/>
        <v>0</v>
      </c>
      <c r="AU227" s="5">
        <f t="shared" si="244"/>
        <v>0</v>
      </c>
      <c r="AV227" s="47">
        <f>IF(AR227&gt;0,AU227/AR227,0)</f>
        <v>0</v>
      </c>
      <c r="AW227" s="47">
        <f>IF($AR227&gt;2,$AU227/$AR227,0)</f>
        <v>0</v>
      </c>
      <c r="AX227" s="47">
        <f>IF($AR227&gt;4,$AU227/$AR227,0)</f>
        <v>0</v>
      </c>
      <c r="AY227" s="8">
        <f t="shared" si="284"/>
        <v>0</v>
      </c>
      <c r="AZ227" s="67">
        <f>IF(AR227&gt;4,SUM(E227,I227,M227,Q227,U227,Y227,AC227,AG227,AK227)/AR227,0)</f>
        <v>0</v>
      </c>
      <c r="BA227" s="67"/>
      <c r="BB227" s="8">
        <f t="shared" si="250"/>
        <v>0</v>
      </c>
      <c r="BC227" s="8">
        <f t="shared" si="290"/>
        <v>0</v>
      </c>
      <c r="BD227" s="8">
        <f>LARGE($BH227:$BP227,3)</f>
        <v>0</v>
      </c>
      <c r="BE227" s="8">
        <f>LARGE($BH227:$BP227,4)</f>
        <v>0</v>
      </c>
      <c r="BF227" s="8">
        <f>LARGE($BH227:$BP227,5)</f>
        <v>0</v>
      </c>
      <c r="BG227" s="8"/>
      <c r="BH227" s="8">
        <f t="shared" si="255"/>
        <v>0</v>
      </c>
      <c r="BI227" s="8">
        <f t="shared" si="256"/>
        <v>0</v>
      </c>
      <c r="BJ227" s="8">
        <f t="shared" si="257"/>
        <v>0</v>
      </c>
      <c r="BK227" s="8">
        <f t="shared" si="258"/>
        <v>0</v>
      </c>
      <c r="BL227" s="8">
        <f t="shared" si="259"/>
        <v>0</v>
      </c>
      <c r="BM227" s="8">
        <f t="shared" si="260"/>
        <v>0</v>
      </c>
      <c r="BN227" s="8">
        <f t="shared" si="261"/>
        <v>0</v>
      </c>
      <c r="BO227" s="8">
        <f t="shared" si="262"/>
        <v>0</v>
      </c>
      <c r="BP227" s="8">
        <f t="shared" si="263"/>
        <v>0</v>
      </c>
      <c r="BQ227" s="8"/>
      <c r="BR227" s="8" t="e">
        <f t="shared" si="285"/>
        <v>#NUM!</v>
      </c>
      <c r="BS227" s="8" t="e">
        <f t="shared" si="286"/>
        <v>#NUM!</v>
      </c>
      <c r="BT227" s="8" t="e">
        <f t="shared" si="287"/>
        <v>#NUM!</v>
      </c>
      <c r="BU227" s="8" t="e">
        <f t="shared" si="288"/>
        <v>#NUM!</v>
      </c>
      <c r="BV227" s="8" t="e">
        <f t="shared" si="289"/>
        <v>#NUM!</v>
      </c>
      <c r="BW227" s="8"/>
      <c r="BX227" s="1" t="str">
        <f>F227</f>
        <v/>
      </c>
      <c r="BY227" s="1" t="str">
        <f t="shared" si="270"/>
        <v/>
      </c>
      <c r="BZ227" s="1" t="str">
        <f t="shared" si="271"/>
        <v/>
      </c>
      <c r="CA227" s="1" t="str">
        <f t="shared" si="272"/>
        <v/>
      </c>
      <c r="CB227" s="1" t="str">
        <f t="shared" si="273"/>
        <v/>
      </c>
      <c r="CC227" s="1" t="str">
        <f t="shared" si="274"/>
        <v/>
      </c>
      <c r="CD227" s="1" t="str">
        <f t="shared" si="275"/>
        <v/>
      </c>
      <c r="CE227" s="1" t="str">
        <f t="shared" si="276"/>
        <v/>
      </c>
      <c r="CF227" s="1" t="str">
        <f t="shared" si="277"/>
        <v/>
      </c>
    </row>
    <row r="228" spans="1:112" ht="18" customHeight="1" x14ac:dyDescent="0.2">
      <c r="A228" s="52" t="str">
        <f t="shared" si="281"/>
        <v>Les Fraim</v>
      </c>
      <c r="B228" s="93" t="s">
        <v>241</v>
      </c>
      <c r="C228" s="94" t="s">
        <v>578</v>
      </c>
      <c r="D228" s="8"/>
      <c r="E228" s="143"/>
      <c r="F228" s="8" t="str">
        <f>IF(E228&lt;&gt; "",LOOKUP(E228,Points!$A$2:$A$27,Points!$B$2:$B$27),"")</f>
        <v/>
      </c>
      <c r="G228" s="114"/>
      <c r="H228" s="64"/>
      <c r="I228" s="143"/>
      <c r="J228" s="8" t="str">
        <f>IF(I228&lt;&gt; "",LOOKUP(I228,Points!$A$2:$A$27,Points!$B$2:$B$27),"")</f>
        <v/>
      </c>
      <c r="K228" s="114"/>
      <c r="L228" s="64"/>
      <c r="M228" s="143"/>
      <c r="N228" s="8" t="str">
        <f>IF(M228&lt;&gt; "",LOOKUP(M228,Points!$A$2:$A$27,Points!$B$2:$B$27),"")</f>
        <v/>
      </c>
      <c r="O228" s="114"/>
      <c r="P228" s="64"/>
      <c r="Q228" s="143"/>
      <c r="R228" s="8" t="str">
        <f>IF(Q228&lt;&gt; "",LOOKUP(Q228,Points!$A$2:$A$27,Points!$B$2:$B$27),"")</f>
        <v/>
      </c>
      <c r="S228" s="114"/>
      <c r="T228" s="64"/>
      <c r="U228" s="143"/>
      <c r="V228" s="8" t="str">
        <f>IF(U228&lt;&gt; "",LOOKUP(U228,Points!$A$2:$A$27,Points!$B$2:$B$27),"")</f>
        <v/>
      </c>
      <c r="W228" s="114"/>
      <c r="X228" s="64"/>
      <c r="Y228" s="143"/>
      <c r="Z228" s="8" t="str">
        <f>IF(Y228&lt;&gt; "",LOOKUP(Y228,Points!$A$2:$A$27,Points!$B$2:$B$27),"")</f>
        <v/>
      </c>
      <c r="AA228" s="114"/>
      <c r="AB228" s="64"/>
      <c r="AC228" s="143"/>
      <c r="AD228" s="8" t="str">
        <f>IF(AC228&lt;&gt; "",LOOKUP(AC228,Points!$A$2:$A$27,Points!$B$2:$B$27),"")</f>
        <v/>
      </c>
      <c r="AE228" s="114"/>
      <c r="AF228" s="64"/>
      <c r="AG228" s="143"/>
      <c r="AH228" s="8" t="str">
        <f>IF(AG228&lt;&gt; "",LOOKUP(AG228,Points!$A$2:$A$27,Points!$B$2:$B$27),"")</f>
        <v/>
      </c>
      <c r="AI228" s="114"/>
      <c r="AJ228" s="64"/>
      <c r="AK228" s="143"/>
      <c r="AL228" s="8" t="str">
        <f>IF(AK228&lt;&gt; "",LOOKUP(AK228,[1]Points!$A$2:$A$27,[1]Points!$B$2:$B$27),"")</f>
        <v/>
      </c>
      <c r="AM228" s="114"/>
      <c r="AO228" s="5">
        <f>+G228+K228+O228+S228+W228+AA228+AE228+AI228+AM228</f>
        <v>0</v>
      </c>
      <c r="AP228" s="5">
        <v>0</v>
      </c>
      <c r="AQ228" s="5">
        <v>0</v>
      </c>
      <c r="AR228" s="5">
        <f t="shared" si="241"/>
        <v>0</v>
      </c>
      <c r="AS228" s="5">
        <f t="shared" si="282"/>
        <v>0</v>
      </c>
      <c r="AT228" s="5">
        <f t="shared" si="283"/>
        <v>0</v>
      </c>
      <c r="AU228" s="5">
        <f t="shared" si="244"/>
        <v>0</v>
      </c>
      <c r="AV228" s="47">
        <f>IF(AR228&gt;0,AU228/AR228,0)</f>
        <v>0</v>
      </c>
      <c r="AW228" s="47">
        <f>IF($AR228&gt;2,$AU228/$AR228,0)</f>
        <v>0</v>
      </c>
      <c r="AX228" s="47">
        <f t="shared" si="247"/>
        <v>0</v>
      </c>
      <c r="AY228" s="8">
        <f t="shared" si="284"/>
        <v>0</v>
      </c>
      <c r="AZ228" s="67">
        <f t="shared" si="249"/>
        <v>0</v>
      </c>
      <c r="BA228" s="67"/>
      <c r="BB228" s="8">
        <f>LARGE($BH228:$BP228,1)</f>
        <v>0</v>
      </c>
      <c r="BC228" s="8">
        <f t="shared" si="290"/>
        <v>0</v>
      </c>
      <c r="BD228" s="8">
        <f>LARGE($BH228:$BP228,3)</f>
        <v>0</v>
      </c>
      <c r="BE228" s="8">
        <f>LARGE($BH228:$BP228,4)</f>
        <v>0</v>
      </c>
      <c r="BF228" s="8">
        <f>LARGE($BH228:$BP228,5)</f>
        <v>0</v>
      </c>
      <c r="BG228" s="8"/>
      <c r="BH228" s="8">
        <f t="shared" si="255"/>
        <v>0</v>
      </c>
      <c r="BI228" s="8">
        <f t="shared" si="256"/>
        <v>0</v>
      </c>
      <c r="BJ228" s="8">
        <f t="shared" si="257"/>
        <v>0</v>
      </c>
      <c r="BK228" s="8">
        <f t="shared" si="258"/>
        <v>0</v>
      </c>
      <c r="BL228" s="8">
        <f t="shared" si="259"/>
        <v>0</v>
      </c>
      <c r="BM228" s="8">
        <f t="shared" si="260"/>
        <v>0</v>
      </c>
      <c r="BN228" s="8">
        <f t="shared" si="261"/>
        <v>0</v>
      </c>
      <c r="BO228" s="8">
        <f t="shared" si="262"/>
        <v>0</v>
      </c>
      <c r="BP228" s="8">
        <f t="shared" si="263"/>
        <v>0</v>
      </c>
      <c r="BQ228" s="8"/>
      <c r="BR228" s="8" t="e">
        <f t="shared" si="285"/>
        <v>#NUM!</v>
      </c>
      <c r="BS228" s="8" t="e">
        <f t="shared" si="286"/>
        <v>#NUM!</v>
      </c>
      <c r="BT228" s="8" t="e">
        <f t="shared" si="287"/>
        <v>#NUM!</v>
      </c>
      <c r="BU228" s="8" t="e">
        <f t="shared" si="288"/>
        <v>#NUM!</v>
      </c>
      <c r="BV228" s="8" t="e">
        <f t="shared" si="289"/>
        <v>#NUM!</v>
      </c>
      <c r="BW228" s="8"/>
      <c r="BX228" s="1" t="str">
        <f t="shared" si="269"/>
        <v/>
      </c>
      <c r="BY228" s="1" t="str">
        <f t="shared" si="270"/>
        <v/>
      </c>
      <c r="BZ228" s="1" t="str">
        <f t="shared" si="271"/>
        <v/>
      </c>
      <c r="CA228" s="1" t="str">
        <f t="shared" si="272"/>
        <v/>
      </c>
      <c r="CB228" s="1" t="str">
        <f t="shared" si="273"/>
        <v/>
      </c>
      <c r="CC228" s="1" t="str">
        <f t="shared" si="274"/>
        <v/>
      </c>
      <c r="CD228" s="1" t="str">
        <f t="shared" si="275"/>
        <v/>
      </c>
      <c r="CE228" s="1" t="str">
        <f t="shared" si="276"/>
        <v/>
      </c>
      <c r="CF228" s="1" t="str">
        <f t="shared" si="277"/>
        <v/>
      </c>
      <c r="DC228" s="203">
        <v>0</v>
      </c>
      <c r="DD228" s="203">
        <v>25</v>
      </c>
      <c r="DE228" s="203">
        <v>0</v>
      </c>
      <c r="DF228" s="107">
        <v>0</v>
      </c>
      <c r="DG228" s="107">
        <v>-25</v>
      </c>
      <c r="DH228" s="107">
        <v>0</v>
      </c>
    </row>
    <row r="229" spans="1:112" ht="18" customHeight="1" x14ac:dyDescent="0.2">
      <c r="A229" s="52" t="str">
        <f t="shared" si="281"/>
        <v>Dave Frazier</v>
      </c>
      <c r="B229" s="52" t="s">
        <v>380</v>
      </c>
      <c r="C229" s="62" t="s">
        <v>8</v>
      </c>
      <c r="D229" s="8"/>
      <c r="E229" s="8"/>
      <c r="F229" s="8" t="str">
        <f>IF(E229&lt;&gt; "",LOOKUP(E229,Points!$A$2:$A$27,Points!$B$2:$B$27),"")</f>
        <v/>
      </c>
      <c r="G229" s="114"/>
      <c r="H229" s="64"/>
      <c r="I229" s="8"/>
      <c r="J229" s="8" t="str">
        <f>IF(I229&lt;&gt; "",LOOKUP(I229,Points!$A$2:$A$27,Points!$B$2:$B$27),"")</f>
        <v/>
      </c>
      <c r="K229" s="114"/>
      <c r="L229" s="64"/>
      <c r="M229" s="8"/>
      <c r="N229" s="8" t="str">
        <f>IF(M229&lt;&gt; "",LOOKUP(M229,Points!$A$2:$A$27,Points!$B$2:$B$27),"")</f>
        <v/>
      </c>
      <c r="O229" s="114"/>
      <c r="P229" s="64"/>
      <c r="Q229" s="8"/>
      <c r="R229" s="8" t="str">
        <f>IF(Q229&lt;&gt; "",LOOKUP(Q229,Points!$A$2:$A$27,Points!$B$2:$B$27),"")</f>
        <v/>
      </c>
      <c r="S229" s="114"/>
      <c r="T229" s="64"/>
      <c r="U229" s="8"/>
      <c r="V229" s="8" t="str">
        <f>IF(U229&lt;&gt; "",LOOKUP(U229,Points!$A$2:$A$27,Points!$B$2:$B$27),"")</f>
        <v/>
      </c>
      <c r="W229" s="114"/>
      <c r="X229" s="64"/>
      <c r="Y229" s="8"/>
      <c r="Z229" s="8" t="str">
        <f>IF(Y229&lt;&gt; "",LOOKUP(Y229,Points!$A$2:$A$27,Points!$B$2:$B$27),"")</f>
        <v/>
      </c>
      <c r="AA229" s="114"/>
      <c r="AB229" s="64"/>
      <c r="AC229" s="8"/>
      <c r="AD229" s="8" t="str">
        <f>IF(AC229&lt;&gt; "",LOOKUP(AC229,Points!$A$2:$A$27,Points!$B$2:$B$27),"")</f>
        <v/>
      </c>
      <c r="AE229" s="114"/>
      <c r="AF229" s="64"/>
      <c r="AG229" s="8"/>
      <c r="AH229" s="8" t="str">
        <f>IF(AG229&lt;&gt; "",LOOKUP(AG229,Points!$A$2:$A$27,Points!$B$2:$B$27),"")</f>
        <v/>
      </c>
      <c r="AI229" s="114"/>
      <c r="AJ229" s="64"/>
      <c r="AK229" s="8"/>
      <c r="AL229" s="8" t="str">
        <f>IF(AK229&lt;&gt; "",LOOKUP(AK229,Points!$A$2:$A$27,Points!$B$2:$B$27),"")</f>
        <v/>
      </c>
      <c r="AM229" s="114"/>
      <c r="AO229" s="5">
        <f>SUM(LEN(G229),LEN(K229),LEN(O229),LEN(S229),LEN(W229),LEN(AA229),LEN(AE229),LEN(AI229),LEN(AM229))</f>
        <v>0</v>
      </c>
      <c r="AP229" s="5">
        <v>0</v>
      </c>
      <c r="AQ229" s="5">
        <v>0</v>
      </c>
      <c r="AR229" s="5">
        <f t="shared" si="241"/>
        <v>0</v>
      </c>
      <c r="AS229" s="5">
        <f t="shared" si="282"/>
        <v>0</v>
      </c>
      <c r="AT229" s="5">
        <f t="shared" si="283"/>
        <v>0</v>
      </c>
      <c r="AU229" s="5">
        <f t="shared" si="244"/>
        <v>0</v>
      </c>
      <c r="AV229" s="47">
        <f t="shared" si="245"/>
        <v>0</v>
      </c>
      <c r="AW229" s="47">
        <f t="shared" si="246"/>
        <v>0</v>
      </c>
      <c r="AX229" s="47">
        <f>IF($AR229&gt;4,$AU229/$AR229,0)</f>
        <v>0</v>
      </c>
      <c r="AY229" s="8">
        <f t="shared" si="284"/>
        <v>0</v>
      </c>
      <c r="AZ229" s="67">
        <f t="shared" si="249"/>
        <v>0</v>
      </c>
      <c r="BA229" s="67"/>
      <c r="BB229" s="8">
        <f>LARGE($BH229:$BP229,1)</f>
        <v>0</v>
      </c>
      <c r="BC229" s="8">
        <f t="shared" si="290"/>
        <v>0</v>
      </c>
      <c r="BD229" s="8">
        <f t="shared" si="252"/>
        <v>0</v>
      </c>
      <c r="BE229" s="8">
        <f>LARGE($BH229:$BP229,4)</f>
        <v>0</v>
      </c>
      <c r="BF229" s="8">
        <f>LARGE($BH229:$BP229,5)</f>
        <v>0</v>
      </c>
      <c r="BG229" s="8"/>
      <c r="BH229" s="8">
        <f t="shared" si="255"/>
        <v>0</v>
      </c>
      <c r="BI229" s="8">
        <f t="shared" si="256"/>
        <v>0</v>
      </c>
      <c r="BJ229" s="8">
        <f t="shared" si="257"/>
        <v>0</v>
      </c>
      <c r="BK229" s="8">
        <f t="shared" si="258"/>
        <v>0</v>
      </c>
      <c r="BL229" s="8">
        <f t="shared" si="259"/>
        <v>0</v>
      </c>
      <c r="BM229" s="8">
        <f t="shared" si="260"/>
        <v>0</v>
      </c>
      <c r="BN229" s="8">
        <f t="shared" si="261"/>
        <v>0</v>
      </c>
      <c r="BO229" s="8">
        <f t="shared" si="262"/>
        <v>0</v>
      </c>
      <c r="BP229" s="8">
        <f t="shared" si="263"/>
        <v>0</v>
      </c>
      <c r="BQ229" s="8"/>
      <c r="BR229" s="8" t="e">
        <f t="shared" si="285"/>
        <v>#NUM!</v>
      </c>
      <c r="BS229" s="8" t="e">
        <f t="shared" si="286"/>
        <v>#NUM!</v>
      </c>
      <c r="BT229" s="8" t="e">
        <f t="shared" si="287"/>
        <v>#NUM!</v>
      </c>
      <c r="BU229" s="8" t="e">
        <f t="shared" si="288"/>
        <v>#NUM!</v>
      </c>
      <c r="BV229" s="8" t="e">
        <f t="shared" si="289"/>
        <v>#NUM!</v>
      </c>
      <c r="BW229" s="8"/>
      <c r="BX229" s="1" t="str">
        <f t="shared" si="269"/>
        <v/>
      </c>
      <c r="BY229" s="1" t="str">
        <f t="shared" si="270"/>
        <v/>
      </c>
      <c r="BZ229" s="1" t="str">
        <f t="shared" si="271"/>
        <v/>
      </c>
      <c r="CA229" s="1" t="str">
        <f t="shared" si="272"/>
        <v/>
      </c>
      <c r="CB229" s="1" t="str">
        <f t="shared" si="273"/>
        <v/>
      </c>
      <c r="CC229" s="1" t="str">
        <f t="shared" si="274"/>
        <v/>
      </c>
      <c r="CD229" s="1" t="str">
        <f t="shared" si="275"/>
        <v/>
      </c>
      <c r="CE229" s="1" t="str">
        <f t="shared" si="276"/>
        <v/>
      </c>
      <c r="CF229" s="1" t="str">
        <f t="shared" si="277"/>
        <v/>
      </c>
    </row>
    <row r="230" spans="1:112" ht="18" customHeight="1" x14ac:dyDescent="0.2">
      <c r="A230" s="52" t="str">
        <f t="shared" si="281"/>
        <v>Barry Frise</v>
      </c>
      <c r="B230" s="52" t="s">
        <v>253</v>
      </c>
      <c r="C230" s="62" t="s">
        <v>254</v>
      </c>
      <c r="D230" s="8"/>
      <c r="E230" s="8"/>
      <c r="F230" s="8" t="str">
        <f>IF(E230&lt;&gt; "",LOOKUP(E230,Points!$A$2:$A$27,Points!$B$2:$B$27),"")</f>
        <v/>
      </c>
      <c r="G230" s="114"/>
      <c r="H230" s="64"/>
      <c r="I230" s="8"/>
      <c r="J230" s="8" t="str">
        <f>IF(I230&lt;&gt; "",LOOKUP(I230,Points!$A$2:$A$27,Points!$B$2:$B$27),"")</f>
        <v/>
      </c>
      <c r="K230" s="114"/>
      <c r="L230" s="64"/>
      <c r="M230" s="8"/>
      <c r="N230" s="8" t="str">
        <f>IF(M230&lt;&gt; "",LOOKUP(M230,Points!$A$2:$A$27,Points!$B$2:$B$27),"")</f>
        <v/>
      </c>
      <c r="O230" s="114"/>
      <c r="P230" s="64"/>
      <c r="Q230" s="8"/>
      <c r="R230" s="8" t="str">
        <f>IF(Q230&lt;&gt; "",LOOKUP(Q230,Points!$A$2:$A$27,Points!$B$2:$B$27),"")</f>
        <v/>
      </c>
      <c r="S230" s="114"/>
      <c r="T230" s="64"/>
      <c r="U230" s="8"/>
      <c r="V230" s="8" t="str">
        <f>IF(U230&lt;&gt; "",LOOKUP(U230,Points!$A$2:$A$27,Points!$B$2:$B$27),"")</f>
        <v/>
      </c>
      <c r="W230" s="114"/>
      <c r="X230" s="64"/>
      <c r="Y230" s="8"/>
      <c r="Z230" s="8" t="str">
        <f>IF(Y230&lt;&gt; "",LOOKUP(Y230,Points!$A$2:$A$27,Points!$B$2:$B$27),"")</f>
        <v/>
      </c>
      <c r="AA230" s="114"/>
      <c r="AB230" s="64"/>
      <c r="AC230" s="8"/>
      <c r="AD230" s="8" t="str">
        <f>IF(AC230&lt;&gt; "",LOOKUP(AC230,Points!$A$2:$A$27,Points!$B$2:$B$27),"")</f>
        <v/>
      </c>
      <c r="AE230" s="114"/>
      <c r="AF230" s="64"/>
      <c r="AG230" s="8"/>
      <c r="AH230" s="8" t="str">
        <f>IF(AG230&lt;&gt; "",LOOKUP(AG230,Points!$A$2:$A$27,Points!$B$2:$B$27),"")</f>
        <v/>
      </c>
      <c r="AI230" s="114"/>
      <c r="AJ230" s="64"/>
      <c r="AK230" s="8"/>
      <c r="AL230" s="8" t="str">
        <f>IF(AK230&lt;&gt; "",LOOKUP(AK230,Points!$A$2:$A$27,Points!$B$2:$B$27),"")</f>
        <v/>
      </c>
      <c r="AM230" s="114"/>
      <c r="AO230" s="5">
        <f>SUM(LEN(G230),LEN(K230),LEN(O230),LEN(S230),LEN(W230),LEN(AA230),LEN(AE230),LEN(AI230),LEN(AM230))</f>
        <v>0</v>
      </c>
      <c r="AP230" s="5">
        <v>0</v>
      </c>
      <c r="AQ230" s="5">
        <v>0</v>
      </c>
      <c r="AR230" s="5">
        <f t="shared" si="241"/>
        <v>0</v>
      </c>
      <c r="AS230" s="5">
        <f t="shared" si="282"/>
        <v>0</v>
      </c>
      <c r="AT230" s="5">
        <f t="shared" si="283"/>
        <v>0</v>
      </c>
      <c r="AU230" s="5">
        <f t="shared" si="244"/>
        <v>0</v>
      </c>
      <c r="AV230" s="47">
        <f t="shared" si="245"/>
        <v>0</v>
      </c>
      <c r="AW230" s="47">
        <f t="shared" si="246"/>
        <v>0</v>
      </c>
      <c r="AX230" s="47">
        <f t="shared" si="247"/>
        <v>0</v>
      </c>
      <c r="AY230" s="8">
        <f t="shared" si="284"/>
        <v>0</v>
      </c>
      <c r="AZ230" s="67">
        <f t="shared" si="249"/>
        <v>0</v>
      </c>
      <c r="BA230" s="67"/>
      <c r="BB230" s="8">
        <f>LARGE($BH230:$BP230,1)</f>
        <v>0</v>
      </c>
      <c r="BC230" s="8">
        <f t="shared" si="290"/>
        <v>0</v>
      </c>
      <c r="BD230" s="8">
        <f>LARGE($BH230:$BP230,3)</f>
        <v>0</v>
      </c>
      <c r="BE230" s="8">
        <f>LARGE($BH230:$BP230,4)</f>
        <v>0</v>
      </c>
      <c r="BF230" s="8">
        <f t="shared" si="254"/>
        <v>0</v>
      </c>
      <c r="BG230" s="8"/>
      <c r="BH230" s="8">
        <f t="shared" si="255"/>
        <v>0</v>
      </c>
      <c r="BI230" s="8">
        <f t="shared" si="256"/>
        <v>0</v>
      </c>
      <c r="BJ230" s="8">
        <f t="shared" si="257"/>
        <v>0</v>
      </c>
      <c r="BK230" s="8">
        <f t="shared" si="258"/>
        <v>0</v>
      </c>
      <c r="BL230" s="8">
        <f t="shared" si="259"/>
        <v>0</v>
      </c>
      <c r="BM230" s="8">
        <f t="shared" si="260"/>
        <v>0</v>
      </c>
      <c r="BN230" s="8">
        <f t="shared" si="261"/>
        <v>0</v>
      </c>
      <c r="BO230" s="8">
        <f t="shared" si="262"/>
        <v>0</v>
      </c>
      <c r="BP230" s="8">
        <f t="shared" si="263"/>
        <v>0</v>
      </c>
      <c r="BQ230" s="8"/>
      <c r="BR230" s="8" t="e">
        <f t="shared" si="285"/>
        <v>#NUM!</v>
      </c>
      <c r="BS230" s="8" t="e">
        <f t="shared" si="286"/>
        <v>#NUM!</v>
      </c>
      <c r="BT230" s="8" t="e">
        <f t="shared" si="287"/>
        <v>#NUM!</v>
      </c>
      <c r="BU230" s="8" t="e">
        <f t="shared" si="288"/>
        <v>#NUM!</v>
      </c>
      <c r="BV230" s="8" t="e">
        <f t="shared" si="289"/>
        <v>#NUM!</v>
      </c>
      <c r="BW230" s="8"/>
      <c r="BX230" s="1" t="str">
        <f t="shared" si="269"/>
        <v/>
      </c>
      <c r="BY230" s="1" t="str">
        <f t="shared" si="270"/>
        <v/>
      </c>
      <c r="BZ230" s="1" t="str">
        <f>N230</f>
        <v/>
      </c>
      <c r="CA230" s="1" t="str">
        <f t="shared" si="272"/>
        <v/>
      </c>
      <c r="CB230" s="1" t="str">
        <f t="shared" si="273"/>
        <v/>
      </c>
      <c r="CC230" s="1" t="str">
        <f t="shared" si="274"/>
        <v/>
      </c>
      <c r="CD230" s="1" t="str">
        <f t="shared" si="275"/>
        <v/>
      </c>
      <c r="CE230" s="1" t="str">
        <f t="shared" si="276"/>
        <v/>
      </c>
      <c r="CF230" s="1" t="str">
        <f t="shared" si="277"/>
        <v/>
      </c>
    </row>
    <row r="231" spans="1:112" ht="18" customHeight="1" x14ac:dyDescent="0.2">
      <c r="A231" s="52" t="str">
        <f t="shared" si="281"/>
        <v>Will Frix</v>
      </c>
      <c r="B231" s="52" t="s">
        <v>96</v>
      </c>
      <c r="C231" s="62" t="s">
        <v>97</v>
      </c>
      <c r="D231" s="8"/>
      <c r="E231" s="8"/>
      <c r="F231" s="8" t="str">
        <f>IF(E231&lt;&gt; "",LOOKUP(E231,Points!$A$2:$A$27,Points!$B$2:$B$27),"")</f>
        <v/>
      </c>
      <c r="G231" s="114"/>
      <c r="H231" s="64"/>
      <c r="I231" s="8"/>
      <c r="J231" s="8" t="str">
        <f>IF(I231&lt;&gt; "",LOOKUP(I231,Points!$A$2:$A$27,Points!$B$2:$B$27),"")</f>
        <v/>
      </c>
      <c r="K231" s="114"/>
      <c r="L231" s="64"/>
      <c r="M231" s="8"/>
      <c r="N231" s="8" t="str">
        <f>IF(M231&lt;&gt; "",LOOKUP(M231,Points!$A$2:$A$27,Points!$B$2:$B$27),"")</f>
        <v/>
      </c>
      <c r="O231" s="114"/>
      <c r="P231" s="64"/>
      <c r="Q231" s="8"/>
      <c r="R231" s="8" t="str">
        <f>IF(Q231&lt;&gt; "",LOOKUP(Q231,Points!$A$2:$A$27,Points!$B$2:$B$27),"")</f>
        <v/>
      </c>
      <c r="S231" s="114"/>
      <c r="T231" s="64"/>
      <c r="U231" s="8"/>
      <c r="V231" s="8" t="str">
        <f>IF(U231&lt;&gt; "",LOOKUP(U231,Points!$A$2:$A$27,Points!$B$2:$B$27),"")</f>
        <v/>
      </c>
      <c r="W231" s="114"/>
      <c r="X231" s="64"/>
      <c r="Y231" s="8"/>
      <c r="Z231" s="8" t="str">
        <f>IF(Y231&lt;&gt; "",LOOKUP(Y231,Points!$A$2:$A$27,Points!$B$2:$B$27),"")</f>
        <v/>
      </c>
      <c r="AA231" s="114"/>
      <c r="AB231" s="64"/>
      <c r="AC231" s="8"/>
      <c r="AD231" s="8" t="str">
        <f>IF(AC231&lt;&gt; "",LOOKUP(AC231,Points!$A$2:$A$27,Points!$B$2:$B$27),"")</f>
        <v/>
      </c>
      <c r="AE231" s="114"/>
      <c r="AF231" s="64"/>
      <c r="AG231" s="8"/>
      <c r="AH231" s="8" t="str">
        <f>IF(AG231&lt;&gt; "",LOOKUP(AG231,Points!$A$2:$A$27,Points!$B$2:$B$27),"")</f>
        <v/>
      </c>
      <c r="AI231" s="114"/>
      <c r="AJ231" s="64"/>
      <c r="AK231" s="8"/>
      <c r="AL231" s="8" t="str">
        <f>IF(AK231&lt;&gt; "",LOOKUP(AK231,Points!$A$2:$A$27,Points!$B$2:$B$27),"")</f>
        <v/>
      </c>
      <c r="AM231" s="114"/>
      <c r="AO231" s="5">
        <f>SUM(LEN(G231),LEN(K231),LEN(O231),LEN(S231),LEN(W231),LEN(AA231),LEN(AE231),LEN(AI231),LEN(AM231))</f>
        <v>0</v>
      </c>
      <c r="AP231" s="5">
        <v>0</v>
      </c>
      <c r="AQ231" s="5">
        <v>0</v>
      </c>
      <c r="AR231" s="5">
        <f t="shared" si="241"/>
        <v>0</v>
      </c>
      <c r="AS231" s="5">
        <f t="shared" si="282"/>
        <v>0</v>
      </c>
      <c r="AT231" s="5">
        <f t="shared" si="283"/>
        <v>0</v>
      </c>
      <c r="AU231" s="5">
        <f t="shared" si="244"/>
        <v>0</v>
      </c>
      <c r="AV231" s="47">
        <f t="shared" si="245"/>
        <v>0</v>
      </c>
      <c r="AW231" s="47">
        <f t="shared" si="246"/>
        <v>0</v>
      </c>
      <c r="AX231" s="47">
        <f t="shared" si="247"/>
        <v>0</v>
      </c>
      <c r="AY231" s="8">
        <f t="shared" si="284"/>
        <v>0</v>
      </c>
      <c r="AZ231" s="67">
        <f t="shared" si="249"/>
        <v>0</v>
      </c>
      <c r="BA231" s="67"/>
      <c r="BB231" s="8">
        <f t="shared" si="250"/>
        <v>0</v>
      </c>
      <c r="BC231" s="8">
        <f t="shared" si="290"/>
        <v>0</v>
      </c>
      <c r="BD231" s="8">
        <f t="shared" si="252"/>
        <v>0</v>
      </c>
      <c r="BE231" s="8">
        <f t="shared" si="253"/>
        <v>0</v>
      </c>
      <c r="BF231" s="8">
        <f t="shared" si="254"/>
        <v>0</v>
      </c>
      <c r="BG231" s="8"/>
      <c r="BH231" s="8">
        <f t="shared" si="255"/>
        <v>0</v>
      </c>
      <c r="BI231" s="8">
        <f t="shared" si="256"/>
        <v>0</v>
      </c>
      <c r="BJ231" s="8">
        <f t="shared" si="257"/>
        <v>0</v>
      </c>
      <c r="BK231" s="8">
        <f t="shared" si="258"/>
        <v>0</v>
      </c>
      <c r="BL231" s="8">
        <f t="shared" si="259"/>
        <v>0</v>
      </c>
      <c r="BM231" s="8">
        <f t="shared" si="260"/>
        <v>0</v>
      </c>
      <c r="BN231" s="8">
        <f t="shared" si="261"/>
        <v>0</v>
      </c>
      <c r="BO231" s="8">
        <f t="shared" si="262"/>
        <v>0</v>
      </c>
      <c r="BP231" s="8">
        <f t="shared" si="263"/>
        <v>0</v>
      </c>
      <c r="BQ231" s="8"/>
      <c r="BR231" s="8" t="e">
        <f t="shared" si="285"/>
        <v>#NUM!</v>
      </c>
      <c r="BS231" s="8" t="e">
        <f t="shared" si="286"/>
        <v>#NUM!</v>
      </c>
      <c r="BT231" s="8" t="e">
        <f t="shared" si="287"/>
        <v>#NUM!</v>
      </c>
      <c r="BU231" s="8" t="e">
        <f t="shared" si="288"/>
        <v>#NUM!</v>
      </c>
      <c r="BV231" s="8" t="e">
        <f t="shared" si="289"/>
        <v>#NUM!</v>
      </c>
      <c r="BW231" s="8"/>
      <c r="BX231" s="1" t="str">
        <f t="shared" si="269"/>
        <v/>
      </c>
      <c r="BY231" s="1" t="str">
        <f t="shared" si="270"/>
        <v/>
      </c>
      <c r="BZ231" s="1" t="str">
        <f t="shared" si="271"/>
        <v/>
      </c>
      <c r="CA231" s="1" t="str">
        <f t="shared" si="272"/>
        <v/>
      </c>
      <c r="CB231" s="1" t="str">
        <f t="shared" si="273"/>
        <v/>
      </c>
      <c r="CC231" s="1" t="str">
        <f t="shared" si="274"/>
        <v/>
      </c>
      <c r="CD231" s="1" t="str">
        <f t="shared" si="275"/>
        <v/>
      </c>
      <c r="CE231" s="1" t="str">
        <f t="shared" si="276"/>
        <v/>
      </c>
      <c r="CF231" s="1" t="str">
        <f t="shared" si="277"/>
        <v/>
      </c>
    </row>
    <row r="232" spans="1:112" ht="18" customHeight="1" x14ac:dyDescent="0.2">
      <c r="A232" s="52" t="str">
        <f t="shared" si="281"/>
        <v>Steve Gertenbach</v>
      </c>
      <c r="B232" s="52" t="s">
        <v>295</v>
      </c>
      <c r="C232" s="62" t="s">
        <v>15</v>
      </c>
      <c r="D232" s="8"/>
      <c r="E232" s="8"/>
      <c r="F232" s="8" t="str">
        <f>IF(E232&lt;&gt; "",LOOKUP(E232,Points!$A$2:$A$27,Points!$B$2:$B$27),"")</f>
        <v/>
      </c>
      <c r="G232" s="114"/>
      <c r="H232" s="64"/>
      <c r="I232" s="8"/>
      <c r="J232" s="8" t="str">
        <f>IF(I232&lt;&gt; "",LOOKUP(I232,Points!$A$2:$A$27,Points!$B$2:$B$27),"")</f>
        <v/>
      </c>
      <c r="K232" s="114"/>
      <c r="L232" s="64"/>
      <c r="M232" s="8"/>
      <c r="N232" s="8" t="str">
        <f>IF(M232&lt;&gt; "",LOOKUP(M232,Points!$A$2:$A$27,Points!$B$2:$B$27),"")</f>
        <v/>
      </c>
      <c r="O232" s="114"/>
      <c r="P232" s="64"/>
      <c r="Q232" s="8"/>
      <c r="R232" s="8" t="str">
        <f>IF(Q232&lt;&gt; "",LOOKUP(Q232,Points!$A$2:$A$27,Points!$B$2:$B$27),"")</f>
        <v/>
      </c>
      <c r="S232" s="114"/>
      <c r="T232" s="64"/>
      <c r="U232" s="8"/>
      <c r="V232" s="8" t="str">
        <f>IF(U232&lt;&gt; "",LOOKUP(U232,Points!$A$2:$A$27,Points!$B$2:$B$27),"")</f>
        <v/>
      </c>
      <c r="W232" s="114"/>
      <c r="X232" s="64"/>
      <c r="Y232" s="8"/>
      <c r="Z232" s="8" t="str">
        <f>IF(Y232&lt;&gt; "",LOOKUP(Y232,Points!$A$2:$A$27,Points!$B$2:$B$27),"")</f>
        <v/>
      </c>
      <c r="AA232" s="114"/>
      <c r="AB232" s="64"/>
      <c r="AC232" s="8"/>
      <c r="AD232" s="8" t="str">
        <f>IF(AC232&lt;&gt; "",LOOKUP(AC232,Points!$A$2:$A$27,Points!$B$2:$B$27),"")</f>
        <v/>
      </c>
      <c r="AE232" s="114"/>
      <c r="AF232" s="64"/>
      <c r="AG232" s="8"/>
      <c r="AH232" s="8" t="str">
        <f>IF(AG232&lt;&gt; "",LOOKUP(AG232,Points!$A$2:$A$27,Points!$B$2:$B$27),"")</f>
        <v/>
      </c>
      <c r="AI232" s="114"/>
      <c r="AJ232" s="64"/>
      <c r="AK232" s="8"/>
      <c r="AL232" s="8" t="str">
        <f>IF(AK232&lt;&gt; "",LOOKUP(AK232,Points!$A$2:$A$27,Points!$B$2:$B$27),"")</f>
        <v/>
      </c>
      <c r="AM232" s="114"/>
      <c r="AO232" s="5">
        <f>SUM(LEN(G232),LEN(K232),LEN(O232),LEN(S232),LEN(W232),LEN(AA232),LEN(AE232),LEN(AI232),LEN(AM232))</f>
        <v>0</v>
      </c>
      <c r="AP232" s="5">
        <v>0</v>
      </c>
      <c r="AQ232" s="5">
        <v>0</v>
      </c>
      <c r="AR232" s="5">
        <f t="shared" si="241"/>
        <v>0</v>
      </c>
      <c r="AS232" s="8">
        <f t="shared" si="282"/>
        <v>0</v>
      </c>
      <c r="AT232" s="5">
        <f t="shared" si="283"/>
        <v>0</v>
      </c>
      <c r="AU232" s="5">
        <f t="shared" si="244"/>
        <v>0</v>
      </c>
      <c r="AV232" s="47">
        <f t="shared" si="245"/>
        <v>0</v>
      </c>
      <c r="AW232" s="47">
        <f>IF($AR232&gt;2,$AU232/$AR232,0)</f>
        <v>0</v>
      </c>
      <c r="AX232" s="47">
        <f>IF($AR232&gt;4,$AU232/$AR232,0)</f>
        <v>0</v>
      </c>
      <c r="AY232" s="8">
        <f t="shared" si="284"/>
        <v>0</v>
      </c>
      <c r="AZ232" s="67">
        <f t="shared" si="249"/>
        <v>0</v>
      </c>
      <c r="BA232" s="67"/>
      <c r="BB232" s="8">
        <f t="shared" ref="BB232:BB263" si="291">LARGE($BH232:$BP232,1)</f>
        <v>0</v>
      </c>
      <c r="BC232" s="8">
        <f t="shared" si="251"/>
        <v>0</v>
      </c>
      <c r="BD232" s="8">
        <f t="shared" ref="BD232:BD263" si="292">LARGE($BH232:$BP232,3)</f>
        <v>0</v>
      </c>
      <c r="BE232" s="8">
        <f>LARGE($BH232:$BP232,4)</f>
        <v>0</v>
      </c>
      <c r="BF232" s="8">
        <f>LARGE($BH232:$BP232,5)</f>
        <v>0</v>
      </c>
      <c r="BG232" s="8"/>
      <c r="BH232" s="8">
        <f t="shared" si="255"/>
        <v>0</v>
      </c>
      <c r="BI232" s="8">
        <f t="shared" si="256"/>
        <v>0</v>
      </c>
      <c r="BJ232" s="8">
        <f t="shared" si="257"/>
        <v>0</v>
      </c>
      <c r="BK232" s="8">
        <f t="shared" si="258"/>
        <v>0</v>
      </c>
      <c r="BL232" s="8">
        <f t="shared" si="259"/>
        <v>0</v>
      </c>
      <c r="BM232" s="8">
        <f t="shared" si="260"/>
        <v>0</v>
      </c>
      <c r="BN232" s="8">
        <f t="shared" si="261"/>
        <v>0</v>
      </c>
      <c r="BO232" s="8">
        <f t="shared" si="262"/>
        <v>0</v>
      </c>
      <c r="BP232" s="8">
        <f t="shared" si="263"/>
        <v>0</v>
      </c>
      <c r="BQ232" s="8"/>
      <c r="BR232" s="8" t="e">
        <f t="shared" si="285"/>
        <v>#NUM!</v>
      </c>
      <c r="BS232" s="8" t="e">
        <f t="shared" si="286"/>
        <v>#NUM!</v>
      </c>
      <c r="BT232" s="8" t="e">
        <f t="shared" si="287"/>
        <v>#NUM!</v>
      </c>
      <c r="BU232" s="8" t="e">
        <f t="shared" si="288"/>
        <v>#NUM!</v>
      </c>
      <c r="BV232" s="8" t="e">
        <f t="shared" si="289"/>
        <v>#NUM!</v>
      </c>
      <c r="BW232" s="8"/>
      <c r="BX232" s="1" t="str">
        <f t="shared" si="269"/>
        <v/>
      </c>
      <c r="BY232" s="1" t="str">
        <f t="shared" si="270"/>
        <v/>
      </c>
      <c r="BZ232" s="1" t="str">
        <f t="shared" si="271"/>
        <v/>
      </c>
      <c r="CA232" s="1" t="str">
        <f t="shared" si="272"/>
        <v/>
      </c>
      <c r="CB232" s="1" t="str">
        <f>V232</f>
        <v/>
      </c>
      <c r="CC232" s="1" t="str">
        <f t="shared" si="274"/>
        <v/>
      </c>
      <c r="CD232" s="1" t="str">
        <f t="shared" si="275"/>
        <v/>
      </c>
      <c r="CE232" s="1" t="str">
        <f t="shared" si="276"/>
        <v/>
      </c>
      <c r="CF232" s="1" t="str">
        <f t="shared" si="277"/>
        <v/>
      </c>
    </row>
    <row r="233" spans="1:112" ht="18" customHeight="1" x14ac:dyDescent="0.2">
      <c r="A233" s="52" t="str">
        <f t="shared" si="281"/>
        <v>Antonio Gutierrez</v>
      </c>
      <c r="B233" s="93" t="s">
        <v>658</v>
      </c>
      <c r="C233" s="94" t="s">
        <v>659</v>
      </c>
      <c r="D233" s="8"/>
      <c r="E233" s="8"/>
      <c r="F233" s="8" t="str">
        <f>IF(E233&lt;&gt; "",LOOKUP(E233,Points!$A$2:$A$27,Points!$B$2:$B$27),"")</f>
        <v/>
      </c>
      <c r="G233" s="114"/>
      <c r="H233" s="64"/>
      <c r="I233" s="8"/>
      <c r="J233" s="8" t="str">
        <f>IF(I233&lt;&gt; "",LOOKUP(I233,Points!$A$2:$A$27,Points!$B$2:$B$27),"")</f>
        <v/>
      </c>
      <c r="K233" s="114"/>
      <c r="L233" s="64"/>
      <c r="M233" s="8"/>
      <c r="N233" s="8" t="str">
        <f>IF(M233&lt;&gt; "",LOOKUP(M233,Points!$A$2:$A$27,Points!$B$2:$B$27),"")</f>
        <v/>
      </c>
      <c r="O233" s="114"/>
      <c r="P233" s="64"/>
      <c r="Q233" s="8"/>
      <c r="R233" s="8" t="str">
        <f>IF(Q233&lt;&gt; "",LOOKUP(Q233,Points!$A$2:$A$27,Points!$B$2:$B$27),"")</f>
        <v/>
      </c>
      <c r="S233" s="114"/>
      <c r="T233" s="64"/>
      <c r="U233" s="8"/>
      <c r="V233" s="8" t="str">
        <f>IF(U233&lt;&gt; "",LOOKUP(U233,Points!$A$2:$A$27,Points!$B$2:$B$27),"")</f>
        <v/>
      </c>
      <c r="W233" s="114"/>
      <c r="X233" s="64"/>
      <c r="Y233" s="8"/>
      <c r="Z233" s="8" t="str">
        <f>IF(Y233&lt;&gt; "",LOOKUP(Y233,Points!$A$2:$A$27,Points!$B$2:$B$27),"")</f>
        <v/>
      </c>
      <c r="AA233" s="114"/>
      <c r="AB233" s="64"/>
      <c r="AC233" s="8"/>
      <c r="AD233" s="8" t="str">
        <f>IF(AC233&lt;&gt; "",LOOKUP(AC233,Points!$A$2:$A$27,Points!$B$2:$B$27),"")</f>
        <v/>
      </c>
      <c r="AE233" s="114"/>
      <c r="AF233" s="64"/>
      <c r="AG233" s="8"/>
      <c r="AH233" s="8" t="str">
        <f>IF(AG233&lt;&gt; "",LOOKUP(AG233,Points!$A$2:$A$27,Points!$B$2:$B$27),"")</f>
        <v/>
      </c>
      <c r="AI233" s="114"/>
      <c r="AJ233" s="64"/>
      <c r="AK233" s="8"/>
      <c r="AL233" s="8" t="str">
        <f>IF(AK233&lt;&gt; "",LOOKUP(AK233,[1]Points!$A$2:$A$27,[1]Points!$B$2:$B$27),"")</f>
        <v/>
      </c>
      <c r="AM233" s="114"/>
      <c r="AO233" s="5">
        <f>+G233+K233+O233+S233+W233+AA233+AE233+AI233+AM233</f>
        <v>0</v>
      </c>
      <c r="AP233" s="5">
        <v>0</v>
      </c>
      <c r="AQ233" s="5">
        <v>0</v>
      </c>
      <c r="AR233" s="5">
        <f t="shared" si="241"/>
        <v>0</v>
      </c>
      <c r="AS233" s="5">
        <f t="shared" si="282"/>
        <v>0</v>
      </c>
      <c r="AT233" s="5">
        <f t="shared" si="283"/>
        <v>0</v>
      </c>
      <c r="AU233" s="5">
        <f t="shared" si="244"/>
        <v>0</v>
      </c>
      <c r="AV233" s="47">
        <f t="shared" si="245"/>
        <v>0</v>
      </c>
      <c r="AW233" s="47">
        <f t="shared" si="246"/>
        <v>0</v>
      </c>
      <c r="AX233" s="47">
        <f t="shared" si="247"/>
        <v>0</v>
      </c>
      <c r="AY233" s="8">
        <f t="shared" si="284"/>
        <v>0</v>
      </c>
      <c r="AZ233" s="67">
        <f t="shared" si="249"/>
        <v>0</v>
      </c>
      <c r="BA233" s="67"/>
      <c r="BB233" s="8">
        <f t="shared" si="291"/>
        <v>0</v>
      </c>
      <c r="BC233" s="8">
        <f>LARGE($BH233:$BP233,2)</f>
        <v>0</v>
      </c>
      <c r="BD233" s="8">
        <f t="shared" si="292"/>
        <v>0</v>
      </c>
      <c r="BE233" s="8">
        <f>LARGE($BH233:$BP233,4)</f>
        <v>0</v>
      </c>
      <c r="BF233" s="8">
        <f>LARGE($BH233:$BP233,5)</f>
        <v>0</v>
      </c>
      <c r="BG233" s="8"/>
      <c r="BH233" s="8">
        <f t="shared" si="255"/>
        <v>0</v>
      </c>
      <c r="BI233" s="8">
        <f t="shared" si="256"/>
        <v>0</v>
      </c>
      <c r="BJ233" s="8">
        <f t="shared" si="257"/>
        <v>0</v>
      </c>
      <c r="BK233" s="8">
        <f t="shared" si="258"/>
        <v>0</v>
      </c>
      <c r="BL233" s="8">
        <f t="shared" si="259"/>
        <v>0</v>
      </c>
      <c r="BM233" s="8">
        <f t="shared" si="260"/>
        <v>0</v>
      </c>
      <c r="BN233" s="8">
        <f t="shared" si="261"/>
        <v>0</v>
      </c>
      <c r="BO233" s="8">
        <f t="shared" si="262"/>
        <v>0</v>
      </c>
      <c r="BP233" s="8">
        <f t="shared" si="263"/>
        <v>0</v>
      </c>
      <c r="BQ233" s="8"/>
      <c r="BR233" s="8" t="e">
        <f t="shared" si="285"/>
        <v>#NUM!</v>
      </c>
      <c r="BS233" s="8" t="e">
        <f t="shared" si="286"/>
        <v>#NUM!</v>
      </c>
      <c r="BT233" s="8" t="e">
        <f t="shared" si="287"/>
        <v>#NUM!</v>
      </c>
      <c r="BU233" s="8" t="e">
        <f t="shared" si="288"/>
        <v>#NUM!</v>
      </c>
      <c r="BV233" s="8" t="e">
        <f t="shared" si="289"/>
        <v>#NUM!</v>
      </c>
      <c r="BW233" s="8"/>
      <c r="BX233" s="1" t="str">
        <f t="shared" si="269"/>
        <v/>
      </c>
      <c r="BY233" s="1" t="str">
        <f t="shared" si="270"/>
        <v/>
      </c>
      <c r="BZ233" s="1" t="str">
        <f t="shared" si="271"/>
        <v/>
      </c>
      <c r="CA233" s="1" t="str">
        <f t="shared" si="272"/>
        <v/>
      </c>
      <c r="CB233" s="1" t="str">
        <f t="shared" si="273"/>
        <v/>
      </c>
      <c r="CC233" s="1" t="str">
        <f t="shared" si="274"/>
        <v/>
      </c>
      <c r="CD233" s="1" t="str">
        <f>AD233</f>
        <v/>
      </c>
      <c r="CE233" s="1" t="str">
        <f t="shared" si="276"/>
        <v/>
      </c>
      <c r="CF233" s="1" t="str">
        <f t="shared" si="277"/>
        <v/>
      </c>
      <c r="DC233" s="203" t="s">
        <v>701</v>
      </c>
      <c r="DD233" s="203" t="s">
        <v>701</v>
      </c>
      <c r="DE233" s="203" t="s">
        <v>701</v>
      </c>
      <c r="DF233" s="107" t="s">
        <v>701</v>
      </c>
      <c r="DG233" s="107" t="s">
        <v>701</v>
      </c>
      <c r="DH233" s="107" t="s">
        <v>701</v>
      </c>
    </row>
    <row r="234" spans="1:112" ht="18" customHeight="1" x14ac:dyDescent="0.2">
      <c r="A234" s="52" t="str">
        <f t="shared" si="281"/>
        <v>Ron Hall</v>
      </c>
      <c r="B234" s="52" t="s">
        <v>43</v>
      </c>
      <c r="C234" s="62" t="s">
        <v>41</v>
      </c>
      <c r="D234" s="8"/>
      <c r="E234" s="8"/>
      <c r="F234" s="8" t="str">
        <f>IF(E234&lt;&gt; "",LOOKUP(E234,Points!$A$2:$A$27,Points!$B$2:$B$27),"")</f>
        <v/>
      </c>
      <c r="G234" s="114"/>
      <c r="H234" s="64"/>
      <c r="I234" s="8"/>
      <c r="J234" s="8" t="str">
        <f>IF(I234&lt;&gt; "",LOOKUP(I234,Points!$A$2:$A$27,Points!$B$2:$B$27),"")</f>
        <v/>
      </c>
      <c r="K234" s="114"/>
      <c r="L234" s="64"/>
      <c r="M234" s="8"/>
      <c r="N234" s="8" t="str">
        <f>IF(M234&lt;&gt; "",LOOKUP(M234,Points!$A$2:$A$27,Points!$B$2:$B$27),"")</f>
        <v/>
      </c>
      <c r="O234" s="114"/>
      <c r="P234" s="64"/>
      <c r="Q234" s="8"/>
      <c r="R234" s="8" t="str">
        <f>IF(Q234&lt;&gt; "",LOOKUP(Q234,Points!$A$2:$A$27,Points!$B$2:$B$27),"")</f>
        <v/>
      </c>
      <c r="S234" s="114"/>
      <c r="T234" s="64"/>
      <c r="U234" s="8"/>
      <c r="V234" s="8" t="str">
        <f>IF(U234&lt;&gt; "",LOOKUP(U234,Points!$A$2:$A$27,Points!$B$2:$B$27),"")</f>
        <v/>
      </c>
      <c r="W234" s="114"/>
      <c r="X234" s="64"/>
      <c r="Y234" s="8"/>
      <c r="Z234" s="8" t="str">
        <f>IF(Y234&lt;&gt; "",LOOKUP(Y234,Points!$A$2:$A$27,Points!$B$2:$B$27),"")</f>
        <v/>
      </c>
      <c r="AA234" s="114"/>
      <c r="AB234" s="64"/>
      <c r="AC234" s="8"/>
      <c r="AD234" s="8" t="str">
        <f>IF(AC234&lt;&gt; "",LOOKUP(AC234,Points!$A$2:$A$27,Points!$B$2:$B$27),"")</f>
        <v/>
      </c>
      <c r="AE234" s="114"/>
      <c r="AF234" s="64"/>
      <c r="AG234" s="8"/>
      <c r="AH234" s="8" t="str">
        <f>IF(AG234&lt;&gt; "",LOOKUP(AG234,Points!$A$2:$A$27,Points!$B$2:$B$27),"")</f>
        <v/>
      </c>
      <c r="AI234" s="114"/>
      <c r="AJ234" s="64"/>
      <c r="AK234" s="8"/>
      <c r="AL234" s="8" t="str">
        <f>IF(AK234&lt;&gt; "",LOOKUP(AK234,Points!$A$2:$A$27,Points!$B$2:$B$27),"")</f>
        <v/>
      </c>
      <c r="AM234" s="114"/>
      <c r="AO234" s="5">
        <f t="shared" ref="AO234:AO239" si="293">SUM(LEN(G234),LEN(K234),LEN(O234),LEN(S234),LEN(W234),LEN(AA234),LEN(AE234),LEN(AI234),LEN(AM234))</f>
        <v>0</v>
      </c>
      <c r="AP234" s="5">
        <v>0</v>
      </c>
      <c r="AQ234" s="5">
        <v>0</v>
      </c>
      <c r="AR234" s="5">
        <f t="shared" si="241"/>
        <v>0</v>
      </c>
      <c r="AS234" s="5">
        <f t="shared" si="282"/>
        <v>0</v>
      </c>
      <c r="AT234" s="5">
        <f t="shared" si="283"/>
        <v>0</v>
      </c>
      <c r="AU234" s="5">
        <f t="shared" si="244"/>
        <v>0</v>
      </c>
      <c r="AV234" s="47">
        <f t="shared" si="245"/>
        <v>0</v>
      </c>
      <c r="AW234" s="47">
        <f t="shared" si="246"/>
        <v>0</v>
      </c>
      <c r="AX234" s="47">
        <f t="shared" si="247"/>
        <v>0</v>
      </c>
      <c r="AY234" s="8">
        <f t="shared" si="284"/>
        <v>0</v>
      </c>
      <c r="AZ234" s="67">
        <f t="shared" si="249"/>
        <v>0</v>
      </c>
      <c r="BA234" s="67"/>
      <c r="BB234" s="8">
        <f t="shared" si="291"/>
        <v>0</v>
      </c>
      <c r="BC234" s="8">
        <f>LARGE($BH234:$BP234,2)</f>
        <v>0</v>
      </c>
      <c r="BD234" s="8">
        <f t="shared" si="292"/>
        <v>0</v>
      </c>
      <c r="BE234" s="8">
        <f>LARGE($BH234:$BP234,4)</f>
        <v>0</v>
      </c>
      <c r="BF234" s="8">
        <f>LARGE($BH234:$BP234,5)</f>
        <v>0</v>
      </c>
      <c r="BG234" s="8"/>
      <c r="BH234" s="8">
        <f t="shared" si="255"/>
        <v>0</v>
      </c>
      <c r="BI234" s="8">
        <f t="shared" si="256"/>
        <v>0</v>
      </c>
      <c r="BJ234" s="8">
        <f t="shared" si="257"/>
        <v>0</v>
      </c>
      <c r="BK234" s="8">
        <f t="shared" si="258"/>
        <v>0</v>
      </c>
      <c r="BL234" s="8">
        <f t="shared" si="259"/>
        <v>0</v>
      </c>
      <c r="BM234" s="8">
        <f t="shared" si="260"/>
        <v>0</v>
      </c>
      <c r="BN234" s="8">
        <f t="shared" si="261"/>
        <v>0</v>
      </c>
      <c r="BO234" s="8">
        <f t="shared" si="262"/>
        <v>0</v>
      </c>
      <c r="BP234" s="8">
        <f t="shared" si="263"/>
        <v>0</v>
      </c>
      <c r="BQ234" s="8"/>
      <c r="BR234" s="8" t="e">
        <f t="shared" si="285"/>
        <v>#NUM!</v>
      </c>
      <c r="BS234" s="8" t="e">
        <f t="shared" si="286"/>
        <v>#NUM!</v>
      </c>
      <c r="BT234" s="8" t="e">
        <f t="shared" si="287"/>
        <v>#NUM!</v>
      </c>
      <c r="BU234" s="8" t="e">
        <f t="shared" si="288"/>
        <v>#NUM!</v>
      </c>
      <c r="BV234" s="8" t="e">
        <f t="shared" si="289"/>
        <v>#NUM!</v>
      </c>
      <c r="BW234" s="8"/>
      <c r="BX234" s="1" t="str">
        <f t="shared" si="269"/>
        <v/>
      </c>
      <c r="BY234" s="1" t="str">
        <f t="shared" si="270"/>
        <v/>
      </c>
      <c r="BZ234" s="1" t="str">
        <f>N234</f>
        <v/>
      </c>
      <c r="CA234" s="1" t="str">
        <f t="shared" si="272"/>
        <v/>
      </c>
      <c r="CB234" s="1" t="str">
        <f t="shared" si="273"/>
        <v/>
      </c>
      <c r="CC234" s="1" t="str">
        <f t="shared" si="274"/>
        <v/>
      </c>
      <c r="CD234" s="1" t="str">
        <f t="shared" si="275"/>
        <v/>
      </c>
      <c r="CE234" s="1" t="str">
        <f t="shared" si="276"/>
        <v/>
      </c>
      <c r="CF234" s="1" t="str">
        <f t="shared" si="277"/>
        <v/>
      </c>
    </row>
    <row r="235" spans="1:112" ht="18" customHeight="1" x14ac:dyDescent="0.2">
      <c r="A235" s="52" t="str">
        <f t="shared" si="281"/>
        <v>Charles Han</v>
      </c>
      <c r="B235" s="52" t="s">
        <v>467</v>
      </c>
      <c r="C235" s="62" t="s">
        <v>468</v>
      </c>
      <c r="D235" s="8"/>
      <c r="E235" s="8"/>
      <c r="F235" s="8" t="str">
        <f>IF(E235&lt;&gt; "",LOOKUP(E235,Points!$A$2:$A$27,Points!$B$2:$B$27),"")</f>
        <v/>
      </c>
      <c r="G235" s="114"/>
      <c r="H235" s="64"/>
      <c r="I235" s="8"/>
      <c r="J235" s="8" t="str">
        <f>IF(I235&lt;&gt; "",LOOKUP(I235,Points!$A$2:$A$27,Points!$B$2:$B$27),"")</f>
        <v/>
      </c>
      <c r="K235" s="114"/>
      <c r="L235" s="64"/>
      <c r="M235" s="8"/>
      <c r="N235" s="8" t="str">
        <f>IF(M235&lt;&gt; "",LOOKUP(M235,Points!$A$2:$A$27,Points!$B$2:$B$27),"")</f>
        <v/>
      </c>
      <c r="O235" s="114"/>
      <c r="P235" s="64"/>
      <c r="Q235" s="8"/>
      <c r="R235" s="8" t="str">
        <f>IF(Q235&lt;&gt; "",LOOKUP(Q235,Points!$A$2:$A$27,Points!$B$2:$B$27),"")</f>
        <v/>
      </c>
      <c r="S235" s="114"/>
      <c r="T235" s="64"/>
      <c r="U235" s="8"/>
      <c r="V235" s="8" t="str">
        <f>IF(U235&lt;&gt; "",LOOKUP(U235,Points!$A$2:$A$27,Points!$B$2:$B$27),"")</f>
        <v/>
      </c>
      <c r="W235" s="114"/>
      <c r="X235" s="64"/>
      <c r="Y235" s="8"/>
      <c r="Z235" s="8" t="str">
        <f>IF(Y235&lt;&gt; "",LOOKUP(Y235,Points!$A$2:$A$27,Points!$B$2:$B$27),"")</f>
        <v/>
      </c>
      <c r="AA235" s="114"/>
      <c r="AB235" s="64"/>
      <c r="AC235" s="8"/>
      <c r="AD235" s="8" t="str">
        <f>IF(AC235&lt;&gt; "",LOOKUP(AC235,Points!$A$2:$A$27,Points!$B$2:$B$27),"")</f>
        <v/>
      </c>
      <c r="AE235" s="114"/>
      <c r="AF235" s="64"/>
      <c r="AG235" s="8"/>
      <c r="AH235" s="8" t="str">
        <f>IF(AG235&lt;&gt; "",LOOKUP(AG235,Points!$A$2:$A$27,Points!$B$2:$B$27),"")</f>
        <v/>
      </c>
      <c r="AI235" s="114"/>
      <c r="AJ235" s="64"/>
      <c r="AK235" s="8"/>
      <c r="AL235" s="8" t="str">
        <f>IF(AK235&lt;&gt; "",LOOKUP(AK235,Points!$A$2:$A$27,Points!$B$2:$B$27),"")</f>
        <v/>
      </c>
      <c r="AM235" s="114"/>
      <c r="AO235" s="5">
        <f t="shared" si="293"/>
        <v>0</v>
      </c>
      <c r="AP235" s="5">
        <v>0</v>
      </c>
      <c r="AQ235" s="5">
        <v>0</v>
      </c>
      <c r="AR235" s="5">
        <f t="shared" si="241"/>
        <v>0</v>
      </c>
      <c r="AS235" s="5">
        <f t="shared" si="282"/>
        <v>0</v>
      </c>
      <c r="AT235" s="5">
        <f t="shared" si="283"/>
        <v>0</v>
      </c>
      <c r="AU235" s="5">
        <f t="shared" si="244"/>
        <v>0</v>
      </c>
      <c r="AV235" s="47">
        <f t="shared" si="245"/>
        <v>0</v>
      </c>
      <c r="AW235" s="47">
        <f>IF($AR235&gt;2,$AU235/$AR235,0)</f>
        <v>0</v>
      </c>
      <c r="AX235" s="47">
        <f t="shared" si="247"/>
        <v>0</v>
      </c>
      <c r="AY235" s="8">
        <f t="shared" si="284"/>
        <v>0</v>
      </c>
      <c r="AZ235" s="67">
        <f>IF(AR235&gt;4,SUM(E235,I235,M235,Q235,U235,Y235,AC235,AG235,AK235)/AR235,0)</f>
        <v>0</v>
      </c>
      <c r="BA235" s="67"/>
      <c r="BB235" s="8">
        <f t="shared" si="291"/>
        <v>0</v>
      </c>
      <c r="BC235" s="8">
        <f t="shared" si="251"/>
        <v>0</v>
      </c>
      <c r="BD235" s="8">
        <f t="shared" si="292"/>
        <v>0</v>
      </c>
      <c r="BE235" s="8">
        <f>LARGE($BH235:$BP235,4)</f>
        <v>0</v>
      </c>
      <c r="BF235" s="8">
        <f>LARGE($BH235:$BP235,5)</f>
        <v>0</v>
      </c>
      <c r="BG235" s="8"/>
      <c r="BH235" s="8">
        <f t="shared" si="255"/>
        <v>0</v>
      </c>
      <c r="BI235" s="8">
        <f t="shared" si="256"/>
        <v>0</v>
      </c>
      <c r="BJ235" s="8">
        <f t="shared" si="257"/>
        <v>0</v>
      </c>
      <c r="BK235" s="8">
        <f t="shared" si="258"/>
        <v>0</v>
      </c>
      <c r="BL235" s="8">
        <f t="shared" si="259"/>
        <v>0</v>
      </c>
      <c r="BM235" s="8">
        <f t="shared" si="260"/>
        <v>0</v>
      </c>
      <c r="BN235" s="8">
        <f t="shared" si="261"/>
        <v>0</v>
      </c>
      <c r="BO235" s="8">
        <f t="shared" si="262"/>
        <v>0</v>
      </c>
      <c r="BP235" s="8">
        <f t="shared" si="263"/>
        <v>0</v>
      </c>
      <c r="BQ235" s="8"/>
      <c r="BR235" s="8" t="e">
        <f t="shared" si="285"/>
        <v>#NUM!</v>
      </c>
      <c r="BS235" s="8" t="e">
        <f t="shared" si="286"/>
        <v>#NUM!</v>
      </c>
      <c r="BT235" s="8" t="e">
        <f t="shared" si="287"/>
        <v>#NUM!</v>
      </c>
      <c r="BU235" s="8" t="e">
        <f t="shared" si="288"/>
        <v>#NUM!</v>
      </c>
      <c r="BV235" s="8" t="e">
        <f t="shared" si="289"/>
        <v>#NUM!</v>
      </c>
      <c r="BW235" s="8"/>
      <c r="BX235" s="1" t="str">
        <f t="shared" si="269"/>
        <v/>
      </c>
      <c r="BY235" s="1" t="str">
        <f>J235</f>
        <v/>
      </c>
      <c r="BZ235" s="1" t="str">
        <f t="shared" si="271"/>
        <v/>
      </c>
      <c r="CA235" s="1" t="str">
        <f t="shared" si="272"/>
        <v/>
      </c>
      <c r="CB235" s="1" t="str">
        <f t="shared" si="273"/>
        <v/>
      </c>
      <c r="CC235" s="1" t="str">
        <f t="shared" si="274"/>
        <v/>
      </c>
      <c r="CD235" s="1" t="str">
        <f t="shared" si="275"/>
        <v/>
      </c>
      <c r="CE235" s="1" t="str">
        <f t="shared" si="276"/>
        <v/>
      </c>
      <c r="CF235" s="1" t="str">
        <f t="shared" si="277"/>
        <v/>
      </c>
    </row>
    <row r="236" spans="1:112" ht="18" customHeight="1" x14ac:dyDescent="0.2">
      <c r="A236" s="52" t="str">
        <f t="shared" si="281"/>
        <v>Jeff Henry</v>
      </c>
      <c r="B236" s="52" t="s">
        <v>494</v>
      </c>
      <c r="C236" s="62" t="s">
        <v>306</v>
      </c>
      <c r="D236" s="8"/>
      <c r="E236" s="8"/>
      <c r="F236" s="8" t="str">
        <f>IF(E236&lt;&gt; "",LOOKUP(E236,Points!$A$2:$A$27,Points!$B$2:$B$27),"")</f>
        <v/>
      </c>
      <c r="G236" s="114"/>
      <c r="H236" s="64"/>
      <c r="I236" s="8"/>
      <c r="J236" s="8" t="str">
        <f>IF(I236&lt;&gt; "",LOOKUP(I236,Points!$A$2:$A$27,Points!$B$2:$B$27),"")</f>
        <v/>
      </c>
      <c r="K236" s="114"/>
      <c r="L236" s="64"/>
      <c r="M236" s="8"/>
      <c r="N236" s="8" t="str">
        <f>IF(M236&lt;&gt; "",LOOKUP(M236,Points!$A$2:$A$27,Points!$B$2:$B$27),"")</f>
        <v/>
      </c>
      <c r="O236" s="114"/>
      <c r="P236" s="64"/>
      <c r="Q236" s="8"/>
      <c r="R236" s="8" t="str">
        <f>IF(Q236&lt;&gt; "",LOOKUP(Q236,Points!$A$2:$A$27,Points!$B$2:$B$27),"")</f>
        <v/>
      </c>
      <c r="S236" s="114"/>
      <c r="T236" s="64"/>
      <c r="U236" s="8"/>
      <c r="V236" s="8" t="str">
        <f>IF(U236&lt;&gt; "",LOOKUP(U236,Points!$A$2:$A$27,Points!$B$2:$B$27),"")</f>
        <v/>
      </c>
      <c r="W236" s="114"/>
      <c r="X236" s="64"/>
      <c r="Y236" s="8"/>
      <c r="Z236" s="8" t="str">
        <f>IF(Y236&lt;&gt; "",LOOKUP(Y236,Points!$A$2:$A$27,Points!$B$2:$B$27),"")</f>
        <v/>
      </c>
      <c r="AA236" s="114"/>
      <c r="AB236" s="64"/>
      <c r="AC236" s="8"/>
      <c r="AD236" s="8" t="str">
        <f>IF(AC236&lt;&gt; "",LOOKUP(AC236,Points!$A$2:$A$27,Points!$B$2:$B$27),"")</f>
        <v/>
      </c>
      <c r="AE236" s="114"/>
      <c r="AF236" s="64"/>
      <c r="AG236" s="8"/>
      <c r="AH236" s="8" t="str">
        <f>IF(AG236&lt;&gt; "",LOOKUP(AG236,Points!$A$2:$A$27,Points!$B$2:$B$27),"")</f>
        <v/>
      </c>
      <c r="AI236" s="114"/>
      <c r="AJ236" s="64"/>
      <c r="AK236" s="8"/>
      <c r="AL236" s="8" t="str">
        <f>IF(AK236&lt;&gt; "",LOOKUP(AK236,Points!$A$2:$A$27,Points!$B$2:$B$27),"")</f>
        <v/>
      </c>
      <c r="AM236" s="114"/>
      <c r="AO236" s="5">
        <f t="shared" si="293"/>
        <v>0</v>
      </c>
      <c r="AP236" s="5">
        <v>0</v>
      </c>
      <c r="AQ236" s="5">
        <v>0</v>
      </c>
      <c r="AR236" s="5">
        <f t="shared" si="241"/>
        <v>0</v>
      </c>
      <c r="AS236" s="5">
        <f t="shared" si="282"/>
        <v>0</v>
      </c>
      <c r="AT236" s="5">
        <f t="shared" si="283"/>
        <v>0</v>
      </c>
      <c r="AU236" s="5">
        <f t="shared" si="244"/>
        <v>0</v>
      </c>
      <c r="AV236" s="47">
        <f>IF(AR236&gt;0,AU236/AR236,0)</f>
        <v>0</v>
      </c>
      <c r="AW236" s="47">
        <f>IF($AR236&gt;2,$AU236/$AR236,0)</f>
        <v>0</v>
      </c>
      <c r="AX236" s="47">
        <f>IF($AR236&gt;4,$AU236/$AR236,0)</f>
        <v>0</v>
      </c>
      <c r="AY236" s="8">
        <f t="shared" si="284"/>
        <v>0</v>
      </c>
      <c r="AZ236" s="67">
        <f>IF(AR236&gt;4,SUM(E236,I236,M236,Q236,U236,Y236,AC236,AG236,AK236)/AR236,0)</f>
        <v>0</v>
      </c>
      <c r="BA236" s="67"/>
      <c r="BB236" s="8">
        <f t="shared" si="291"/>
        <v>0</v>
      </c>
      <c r="BC236" s="8">
        <f>LARGE($BH236:$BP236,2)</f>
        <v>0</v>
      </c>
      <c r="BD236" s="8">
        <f t="shared" si="292"/>
        <v>0</v>
      </c>
      <c r="BE236" s="8">
        <f>LARGE($BH236:$BP236,4)</f>
        <v>0</v>
      </c>
      <c r="BF236" s="8">
        <f t="shared" si="254"/>
        <v>0</v>
      </c>
      <c r="BG236" s="8"/>
      <c r="BH236" s="8">
        <f t="shared" si="255"/>
        <v>0</v>
      </c>
      <c r="BI236" s="8">
        <f t="shared" si="256"/>
        <v>0</v>
      </c>
      <c r="BJ236" s="8">
        <f t="shared" si="257"/>
        <v>0</v>
      </c>
      <c r="BK236" s="8">
        <f t="shared" si="258"/>
        <v>0</v>
      </c>
      <c r="BL236" s="8">
        <f t="shared" si="259"/>
        <v>0</v>
      </c>
      <c r="BM236" s="8">
        <f t="shared" si="260"/>
        <v>0</v>
      </c>
      <c r="BN236" s="8">
        <f t="shared" si="261"/>
        <v>0</v>
      </c>
      <c r="BO236" s="8">
        <f t="shared" si="262"/>
        <v>0</v>
      </c>
      <c r="BP236" s="8">
        <f t="shared" si="263"/>
        <v>0</v>
      </c>
      <c r="BQ236" s="8"/>
      <c r="BR236" s="8" t="e">
        <f t="shared" si="285"/>
        <v>#NUM!</v>
      </c>
      <c r="BS236" s="8" t="e">
        <f t="shared" si="286"/>
        <v>#NUM!</v>
      </c>
      <c r="BT236" s="8" t="e">
        <f t="shared" si="287"/>
        <v>#NUM!</v>
      </c>
      <c r="BU236" s="8" t="e">
        <f t="shared" si="288"/>
        <v>#NUM!</v>
      </c>
      <c r="BV236" s="8" t="e">
        <f t="shared" si="289"/>
        <v>#NUM!</v>
      </c>
      <c r="BW236" s="8"/>
      <c r="BX236" s="1" t="str">
        <f t="shared" si="269"/>
        <v/>
      </c>
      <c r="BY236" s="1" t="str">
        <f t="shared" si="270"/>
        <v/>
      </c>
      <c r="BZ236" s="1" t="str">
        <f t="shared" si="271"/>
        <v/>
      </c>
      <c r="CA236" s="1" t="str">
        <f t="shared" si="272"/>
        <v/>
      </c>
      <c r="CB236" s="1" t="str">
        <f t="shared" si="273"/>
        <v/>
      </c>
      <c r="CC236" s="1" t="str">
        <f t="shared" si="274"/>
        <v/>
      </c>
      <c r="CD236" s="1" t="str">
        <f t="shared" si="275"/>
        <v/>
      </c>
      <c r="CE236" s="1" t="str">
        <f t="shared" si="276"/>
        <v/>
      </c>
      <c r="CF236" s="1" t="str">
        <f t="shared" si="277"/>
        <v/>
      </c>
    </row>
    <row r="237" spans="1:112" ht="18" customHeight="1" x14ac:dyDescent="0.2">
      <c r="A237" s="52" t="str">
        <f t="shared" si="281"/>
        <v>Brian Hickey</v>
      </c>
      <c r="B237" s="52" t="s">
        <v>496</v>
      </c>
      <c r="C237" s="62" t="s">
        <v>20</v>
      </c>
      <c r="D237" s="8"/>
      <c r="E237" s="8"/>
      <c r="F237" s="8" t="str">
        <f>IF(E237&lt;&gt; "",LOOKUP(E237,Points!$A$2:$A$27,Points!$B$2:$B$27),"")</f>
        <v/>
      </c>
      <c r="G237" s="114"/>
      <c r="H237" s="64"/>
      <c r="I237" s="8"/>
      <c r="J237" s="8" t="str">
        <f>IF(I237&lt;&gt; "",LOOKUP(I237,Points!$A$2:$A$27,Points!$B$2:$B$27),"")</f>
        <v/>
      </c>
      <c r="K237" s="114"/>
      <c r="L237" s="64"/>
      <c r="M237" s="8"/>
      <c r="N237" s="8" t="str">
        <f>IF(M237&lt;&gt; "",LOOKUP(M237,Points!$A$2:$A$27,Points!$B$2:$B$27),"")</f>
        <v/>
      </c>
      <c r="O237" s="114"/>
      <c r="P237" s="64"/>
      <c r="Q237" s="8"/>
      <c r="R237" s="8" t="str">
        <f>IF(Q237&lt;&gt; "",LOOKUP(Q237,Points!$A$2:$A$27,Points!$B$2:$B$27),"")</f>
        <v/>
      </c>
      <c r="S237" s="114"/>
      <c r="T237" s="64"/>
      <c r="U237" s="8"/>
      <c r="V237" s="8" t="str">
        <f>IF(U237&lt;&gt; "",LOOKUP(U237,Points!$A$2:$A$27,Points!$B$2:$B$27),"")</f>
        <v/>
      </c>
      <c r="W237" s="114"/>
      <c r="X237" s="64"/>
      <c r="Y237" s="8"/>
      <c r="Z237" s="8" t="str">
        <f>IF(Y237&lt;&gt; "",LOOKUP(Y237,Points!$A$2:$A$27,Points!$B$2:$B$27),"")</f>
        <v/>
      </c>
      <c r="AA237" s="114"/>
      <c r="AB237" s="64"/>
      <c r="AC237" s="8"/>
      <c r="AD237" s="8" t="str">
        <f>IF(AC237&lt;&gt; "",LOOKUP(AC237,Points!$A$2:$A$27,Points!$B$2:$B$27),"")</f>
        <v/>
      </c>
      <c r="AE237" s="114"/>
      <c r="AF237" s="64"/>
      <c r="AG237" s="8"/>
      <c r="AH237" s="8" t="str">
        <f>IF(AG237&lt;&gt; "",LOOKUP(AG237,Points!$A$2:$A$27,Points!$B$2:$B$27),"")</f>
        <v/>
      </c>
      <c r="AI237" s="114"/>
      <c r="AJ237" s="64"/>
      <c r="AK237" s="8"/>
      <c r="AL237" s="8" t="str">
        <f>IF(AK237&lt;&gt; "",LOOKUP(AK237,Points!$A$2:$A$27,Points!$B$2:$B$27),"")</f>
        <v/>
      </c>
      <c r="AM237" s="114"/>
      <c r="AO237" s="5">
        <f t="shared" si="293"/>
        <v>0</v>
      </c>
      <c r="AP237" s="5">
        <v>0</v>
      </c>
      <c r="AQ237" s="5">
        <v>0</v>
      </c>
      <c r="AR237" s="5">
        <f t="shared" si="241"/>
        <v>0</v>
      </c>
      <c r="AS237" s="5">
        <f t="shared" si="282"/>
        <v>0</v>
      </c>
      <c r="AT237" s="5">
        <f t="shared" si="283"/>
        <v>0</v>
      </c>
      <c r="AU237" s="5">
        <f t="shared" si="244"/>
        <v>0</v>
      </c>
      <c r="AV237" s="47">
        <f t="shared" si="245"/>
        <v>0</v>
      </c>
      <c r="AW237" s="47">
        <f t="shared" si="246"/>
        <v>0</v>
      </c>
      <c r="AX237" s="47">
        <f t="shared" si="247"/>
        <v>0</v>
      </c>
      <c r="AY237" s="8">
        <f t="shared" si="284"/>
        <v>0</v>
      </c>
      <c r="AZ237" s="67">
        <f t="shared" si="249"/>
        <v>0</v>
      </c>
      <c r="BA237" s="67"/>
      <c r="BB237" s="8">
        <f t="shared" si="291"/>
        <v>0</v>
      </c>
      <c r="BC237" s="8">
        <f>LARGE($BH237:$BP237,2)</f>
        <v>0</v>
      </c>
      <c r="BD237" s="8">
        <f t="shared" si="292"/>
        <v>0</v>
      </c>
      <c r="BE237" s="8">
        <f t="shared" si="253"/>
        <v>0</v>
      </c>
      <c r="BF237" s="8">
        <f>LARGE($BH237:$BP237,5)</f>
        <v>0</v>
      </c>
      <c r="BG237" s="8"/>
      <c r="BH237" s="8">
        <f t="shared" si="255"/>
        <v>0</v>
      </c>
      <c r="BI237" s="8">
        <f t="shared" si="256"/>
        <v>0</v>
      </c>
      <c r="BJ237" s="8">
        <f t="shared" si="257"/>
        <v>0</v>
      </c>
      <c r="BK237" s="8">
        <f t="shared" si="258"/>
        <v>0</v>
      </c>
      <c r="BL237" s="8">
        <f t="shared" si="259"/>
        <v>0</v>
      </c>
      <c r="BM237" s="8">
        <f t="shared" si="260"/>
        <v>0</v>
      </c>
      <c r="BN237" s="8">
        <f t="shared" si="261"/>
        <v>0</v>
      </c>
      <c r="BO237" s="8">
        <f t="shared" si="262"/>
        <v>0</v>
      </c>
      <c r="BP237" s="8">
        <f t="shared" si="263"/>
        <v>0</v>
      </c>
      <c r="BQ237" s="8"/>
      <c r="BR237" s="8" t="e">
        <f t="shared" si="285"/>
        <v>#NUM!</v>
      </c>
      <c r="BS237" s="8" t="e">
        <f t="shared" si="286"/>
        <v>#NUM!</v>
      </c>
      <c r="BT237" s="8" t="e">
        <f t="shared" si="287"/>
        <v>#NUM!</v>
      </c>
      <c r="BU237" s="8" t="e">
        <f t="shared" si="288"/>
        <v>#NUM!</v>
      </c>
      <c r="BV237" s="8" t="e">
        <f t="shared" si="289"/>
        <v>#NUM!</v>
      </c>
      <c r="BW237" s="8"/>
      <c r="BX237" s="1" t="str">
        <f t="shared" si="269"/>
        <v/>
      </c>
      <c r="BY237" s="1" t="str">
        <f t="shared" si="270"/>
        <v/>
      </c>
      <c r="BZ237" s="1" t="str">
        <f>N237</f>
        <v/>
      </c>
      <c r="CA237" s="1" t="str">
        <f t="shared" si="272"/>
        <v/>
      </c>
      <c r="CB237" s="1" t="str">
        <f t="shared" si="273"/>
        <v/>
      </c>
      <c r="CC237" s="1" t="str">
        <f t="shared" si="274"/>
        <v/>
      </c>
      <c r="CD237" s="1" t="str">
        <f t="shared" si="275"/>
        <v/>
      </c>
      <c r="CE237" s="1" t="str">
        <f t="shared" si="276"/>
        <v/>
      </c>
      <c r="CF237" s="1" t="str">
        <f t="shared" si="277"/>
        <v/>
      </c>
    </row>
    <row r="238" spans="1:112" ht="18" customHeight="1" x14ac:dyDescent="0.2">
      <c r="A238" s="52" t="str">
        <f t="shared" si="281"/>
        <v>Jim Huff</v>
      </c>
      <c r="B238" s="52" t="s">
        <v>269</v>
      </c>
      <c r="C238" s="62" t="s">
        <v>157</v>
      </c>
      <c r="D238" s="8"/>
      <c r="E238" s="8"/>
      <c r="F238" s="8" t="str">
        <f>IF(E238&lt;&gt; "",LOOKUP(E238,Points!$A$2:$A$27,Points!$B$2:$B$27),"")</f>
        <v/>
      </c>
      <c r="G238" s="114"/>
      <c r="H238" s="8"/>
      <c r="I238" s="8"/>
      <c r="J238" s="8" t="str">
        <f>IF(I238&lt;&gt; "",LOOKUP(I238,Points!$A$2:$A$27,Points!$B$2:$B$27),"")</f>
        <v/>
      </c>
      <c r="K238" s="114"/>
      <c r="L238" s="8"/>
      <c r="M238" s="8"/>
      <c r="N238" s="8" t="str">
        <f>IF(M238&lt;&gt; "",LOOKUP(M238,Points!$A$2:$A$27,Points!$B$2:$B$27),"")</f>
        <v/>
      </c>
      <c r="O238" s="114"/>
      <c r="P238" s="8"/>
      <c r="Q238" s="8"/>
      <c r="R238" s="8" t="str">
        <f>IF(Q238&lt;&gt; "",LOOKUP(Q238,Points!$A$2:$A$27,Points!$B$2:$B$27),"")</f>
        <v/>
      </c>
      <c r="S238" s="114"/>
      <c r="T238" s="8"/>
      <c r="U238" s="8"/>
      <c r="V238" s="8" t="str">
        <f>IF(U238&lt;&gt; "",LOOKUP(U238,Points!$A$2:$A$27,Points!$B$2:$B$27),"")</f>
        <v/>
      </c>
      <c r="W238" s="114"/>
      <c r="X238" s="8"/>
      <c r="Y238" s="8"/>
      <c r="Z238" s="8" t="str">
        <f>IF(Y238&lt;&gt; "",LOOKUP(Y238,Points!$A$2:$A$27,Points!$B$2:$B$27),"")</f>
        <v/>
      </c>
      <c r="AA238" s="114"/>
      <c r="AB238" s="8"/>
      <c r="AC238" s="8"/>
      <c r="AD238" s="8" t="str">
        <f>IF(AC238&lt;&gt; "",LOOKUP(AC238,Points!$A$2:$A$27,Points!$B$2:$B$27),"")</f>
        <v/>
      </c>
      <c r="AE238" s="114"/>
      <c r="AF238" s="8"/>
      <c r="AG238" s="8"/>
      <c r="AH238" s="8" t="str">
        <f>IF(AG238&lt;&gt; "",LOOKUP(AG238,Points!$A$2:$A$27,Points!$B$2:$B$27),"")</f>
        <v/>
      </c>
      <c r="AI238" s="114"/>
      <c r="AJ238" s="8"/>
      <c r="AK238" s="8"/>
      <c r="AL238" s="8" t="str">
        <f>IF(AK238&lt;&gt; "",LOOKUP(AK238,Points!$A$2:$A$27,Points!$B$2:$B$27),"")</f>
        <v/>
      </c>
      <c r="AM238" s="114"/>
      <c r="AO238" s="5">
        <f t="shared" si="293"/>
        <v>0</v>
      </c>
      <c r="AP238" s="5">
        <v>0</v>
      </c>
      <c r="AQ238" s="5">
        <v>0</v>
      </c>
      <c r="AR238" s="5">
        <f t="shared" si="241"/>
        <v>0</v>
      </c>
      <c r="AS238" s="5">
        <f t="shared" si="282"/>
        <v>0</v>
      </c>
      <c r="AT238" s="5">
        <f t="shared" si="283"/>
        <v>0</v>
      </c>
      <c r="AU238" s="5">
        <f t="shared" si="244"/>
        <v>0</v>
      </c>
      <c r="AV238" s="47">
        <f t="shared" si="245"/>
        <v>0</v>
      </c>
      <c r="AW238" s="47">
        <f>IF($AR238&gt;2,$AU238/$AR238,0)</f>
        <v>0</v>
      </c>
      <c r="AX238" s="47">
        <f>IF($AR238&gt;4,$AU238/$AR238,0)</f>
        <v>0</v>
      </c>
      <c r="AY238" s="8">
        <f t="shared" si="284"/>
        <v>0</v>
      </c>
      <c r="AZ238" s="67">
        <f t="shared" si="249"/>
        <v>0</v>
      </c>
      <c r="BA238" s="67"/>
      <c r="BB238" s="8">
        <f t="shared" si="291"/>
        <v>0</v>
      </c>
      <c r="BC238" s="8">
        <f>LARGE($BH238:$BP238,2)</f>
        <v>0</v>
      </c>
      <c r="BD238" s="8">
        <f t="shared" si="292"/>
        <v>0</v>
      </c>
      <c r="BE238" s="8">
        <f>LARGE($BH238:$BP238,4)</f>
        <v>0</v>
      </c>
      <c r="BF238" s="8">
        <f>LARGE($BH238:$BP238,5)</f>
        <v>0</v>
      </c>
      <c r="BG238" s="8"/>
      <c r="BH238" s="8">
        <f t="shared" si="255"/>
        <v>0</v>
      </c>
      <c r="BI238" s="8">
        <f t="shared" si="256"/>
        <v>0</v>
      </c>
      <c r="BJ238" s="8">
        <f t="shared" si="257"/>
        <v>0</v>
      </c>
      <c r="BK238" s="8">
        <f t="shared" si="258"/>
        <v>0</v>
      </c>
      <c r="BL238" s="8">
        <f t="shared" si="259"/>
        <v>0</v>
      </c>
      <c r="BM238" s="8">
        <f t="shared" si="260"/>
        <v>0</v>
      </c>
      <c r="BN238" s="8">
        <f t="shared" si="261"/>
        <v>0</v>
      </c>
      <c r="BO238" s="8">
        <f t="shared" si="262"/>
        <v>0</v>
      </c>
      <c r="BP238" s="8">
        <f t="shared" si="263"/>
        <v>0</v>
      </c>
      <c r="BQ238" s="8"/>
      <c r="BR238" s="8" t="e">
        <f t="shared" si="285"/>
        <v>#NUM!</v>
      </c>
      <c r="BS238" s="8" t="e">
        <f t="shared" si="286"/>
        <v>#NUM!</v>
      </c>
      <c r="BT238" s="8" t="e">
        <f t="shared" si="287"/>
        <v>#NUM!</v>
      </c>
      <c r="BU238" s="8" t="e">
        <f t="shared" si="288"/>
        <v>#NUM!</v>
      </c>
      <c r="BV238" s="8" t="e">
        <f t="shared" si="289"/>
        <v>#NUM!</v>
      </c>
      <c r="BW238" s="8"/>
      <c r="BX238" s="1" t="str">
        <f t="shared" si="269"/>
        <v/>
      </c>
      <c r="BY238" s="1" t="str">
        <f t="shared" si="270"/>
        <v/>
      </c>
      <c r="BZ238" s="1" t="str">
        <f t="shared" si="271"/>
        <v/>
      </c>
      <c r="CA238" s="1" t="str">
        <f>R238</f>
        <v/>
      </c>
      <c r="CB238" s="1" t="str">
        <f t="shared" si="273"/>
        <v/>
      </c>
      <c r="CC238" s="1" t="str">
        <f t="shared" si="274"/>
        <v/>
      </c>
      <c r="CD238" s="1" t="str">
        <f t="shared" si="275"/>
        <v/>
      </c>
      <c r="CE238" s="1" t="str">
        <f>AH238</f>
        <v/>
      </c>
      <c r="CF238" s="1" t="str">
        <f t="shared" si="277"/>
        <v/>
      </c>
    </row>
    <row r="239" spans="1:112" ht="18" customHeight="1" x14ac:dyDescent="0.2">
      <c r="A239" s="52" t="str">
        <f t="shared" si="281"/>
        <v>Chris Hughes</v>
      </c>
      <c r="B239" s="52" t="s">
        <v>31</v>
      </c>
      <c r="C239" s="62" t="s">
        <v>16</v>
      </c>
      <c r="D239" s="8"/>
      <c r="E239" s="8"/>
      <c r="F239" s="8" t="str">
        <f>IF(E239&lt;&gt; "",LOOKUP(E239,Points!$A$2:$A$27,Points!$B$2:$B$27),"")</f>
        <v/>
      </c>
      <c r="G239" s="114"/>
      <c r="H239" s="64"/>
      <c r="I239" s="8"/>
      <c r="J239" s="8" t="str">
        <f>IF(I239&lt;&gt; "",LOOKUP(I239,Points!$A$2:$A$27,Points!$B$2:$B$27),"")</f>
        <v/>
      </c>
      <c r="K239" s="114"/>
      <c r="L239" s="64"/>
      <c r="M239" s="8"/>
      <c r="N239" s="8" t="str">
        <f>IF(M239&lt;&gt; "",LOOKUP(M239,Points!$A$2:$A$27,Points!$B$2:$B$27),"")</f>
        <v/>
      </c>
      <c r="O239" s="114"/>
      <c r="P239" s="64"/>
      <c r="Q239" s="8"/>
      <c r="R239" s="8" t="str">
        <f>IF(Q239&lt;&gt; "",LOOKUP(Q239,Points!$A$2:$A$27,Points!$B$2:$B$27),"")</f>
        <v/>
      </c>
      <c r="S239" s="114"/>
      <c r="T239" s="64"/>
      <c r="U239" s="8"/>
      <c r="V239" s="8" t="str">
        <f>IF(U239&lt;&gt; "",LOOKUP(U239,Points!$A$2:$A$27,Points!$B$2:$B$27),"")</f>
        <v/>
      </c>
      <c r="W239" s="114"/>
      <c r="X239" s="64"/>
      <c r="Y239" s="8"/>
      <c r="Z239" s="8" t="str">
        <f>IF(Y239&lt;&gt; "",LOOKUP(Y239,Points!$A$2:$A$27,Points!$B$2:$B$27),"")</f>
        <v/>
      </c>
      <c r="AA239" s="114"/>
      <c r="AB239" s="64"/>
      <c r="AC239" s="8"/>
      <c r="AD239" s="8" t="str">
        <f>IF(AC239&lt;&gt; "",LOOKUP(AC239,Points!$A$2:$A$27,Points!$B$2:$B$27),"")</f>
        <v/>
      </c>
      <c r="AE239" s="114"/>
      <c r="AF239" s="64"/>
      <c r="AG239" s="8"/>
      <c r="AH239" s="8" t="str">
        <f>IF(AG239&lt;&gt; "",LOOKUP(AG239,Points!$A$2:$A$27,Points!$B$2:$B$27),"")</f>
        <v/>
      </c>
      <c r="AI239" s="114"/>
      <c r="AJ239" s="64"/>
      <c r="AK239" s="8"/>
      <c r="AL239" s="8" t="str">
        <f>IF(AK239&lt;&gt; "",LOOKUP(AK239,Points!$A$2:$A$27,Points!$B$2:$B$27),"")</f>
        <v/>
      </c>
      <c r="AM239" s="114"/>
      <c r="AO239" s="5">
        <f t="shared" si="293"/>
        <v>0</v>
      </c>
      <c r="AP239" s="5">
        <v>0</v>
      </c>
      <c r="AQ239" s="5">
        <v>0</v>
      </c>
      <c r="AR239" s="5">
        <f t="shared" si="241"/>
        <v>0</v>
      </c>
      <c r="AS239" s="5">
        <f t="shared" si="282"/>
        <v>0</v>
      </c>
      <c r="AT239" s="5">
        <f t="shared" si="283"/>
        <v>0</v>
      </c>
      <c r="AU239" s="5">
        <f t="shared" si="244"/>
        <v>0</v>
      </c>
      <c r="AV239" s="47">
        <f>IF(AR239&gt;0,AU239/AR239,0)</f>
        <v>0</v>
      </c>
      <c r="AW239" s="47">
        <f t="shared" si="246"/>
        <v>0</v>
      </c>
      <c r="AX239" s="47">
        <f>IF($AR239&gt;4,$AU239/$AR239,0)</f>
        <v>0</v>
      </c>
      <c r="AY239" s="8">
        <f t="shared" si="284"/>
        <v>0</v>
      </c>
      <c r="AZ239" s="67">
        <f t="shared" si="249"/>
        <v>0</v>
      </c>
      <c r="BA239" s="67"/>
      <c r="BB239" s="8">
        <f t="shared" si="291"/>
        <v>0</v>
      </c>
      <c r="BC239" s="8">
        <f t="shared" si="251"/>
        <v>0</v>
      </c>
      <c r="BD239" s="8">
        <f t="shared" si="292"/>
        <v>0</v>
      </c>
      <c r="BE239" s="8">
        <f t="shared" si="253"/>
        <v>0</v>
      </c>
      <c r="BF239" s="8">
        <f>LARGE($BH239:$BP239,5)</f>
        <v>0</v>
      </c>
      <c r="BG239" s="8"/>
      <c r="BH239" s="8">
        <f t="shared" si="255"/>
        <v>0</v>
      </c>
      <c r="BI239" s="8">
        <f t="shared" si="256"/>
        <v>0</v>
      </c>
      <c r="BJ239" s="8">
        <f t="shared" si="257"/>
        <v>0</v>
      </c>
      <c r="BK239" s="8">
        <f t="shared" si="258"/>
        <v>0</v>
      </c>
      <c r="BL239" s="8">
        <f t="shared" si="259"/>
        <v>0</v>
      </c>
      <c r="BM239" s="8">
        <f t="shared" si="260"/>
        <v>0</v>
      </c>
      <c r="BN239" s="8">
        <f t="shared" si="261"/>
        <v>0</v>
      </c>
      <c r="BO239" s="8">
        <f t="shared" si="262"/>
        <v>0</v>
      </c>
      <c r="BP239" s="8">
        <f t="shared" si="263"/>
        <v>0</v>
      </c>
      <c r="BQ239" s="8"/>
      <c r="BR239" s="8" t="e">
        <f t="shared" si="285"/>
        <v>#NUM!</v>
      </c>
      <c r="BS239" s="8" t="e">
        <f t="shared" si="286"/>
        <v>#NUM!</v>
      </c>
      <c r="BT239" s="8" t="e">
        <f t="shared" si="287"/>
        <v>#NUM!</v>
      </c>
      <c r="BU239" s="8" t="e">
        <f t="shared" si="288"/>
        <v>#NUM!</v>
      </c>
      <c r="BV239" s="8" t="e">
        <f t="shared" si="289"/>
        <v>#NUM!</v>
      </c>
      <c r="BW239" s="8"/>
      <c r="BX239" s="1" t="str">
        <f t="shared" si="269"/>
        <v/>
      </c>
      <c r="BY239" s="1" t="str">
        <f t="shared" si="270"/>
        <v/>
      </c>
      <c r="BZ239" s="1" t="str">
        <f t="shared" si="271"/>
        <v/>
      </c>
      <c r="CA239" s="1" t="str">
        <f>R239</f>
        <v/>
      </c>
      <c r="CB239" s="1" t="str">
        <f t="shared" si="273"/>
        <v/>
      </c>
      <c r="CC239" s="1" t="str">
        <f t="shared" si="274"/>
        <v/>
      </c>
      <c r="CD239" s="1" t="str">
        <f t="shared" si="275"/>
        <v/>
      </c>
      <c r="CE239" s="1" t="str">
        <f t="shared" si="276"/>
        <v/>
      </c>
      <c r="CF239" s="1" t="str">
        <f t="shared" si="277"/>
        <v/>
      </c>
    </row>
    <row r="240" spans="1:112" ht="18" customHeight="1" x14ac:dyDescent="0.2">
      <c r="A240" s="52" t="str">
        <f t="shared" si="281"/>
        <v>Michael Hunter</v>
      </c>
      <c r="B240" s="52" t="s">
        <v>397</v>
      </c>
      <c r="C240" s="62" t="s">
        <v>58</v>
      </c>
      <c r="D240" s="8"/>
      <c r="E240" s="8"/>
      <c r="F240" s="8" t="str">
        <f>IF(E240&lt;&gt; "",LOOKUP(E240,Points!$A$2:$A$27,Points!$B$2:$B$27),"")</f>
        <v/>
      </c>
      <c r="G240" s="114"/>
      <c r="H240" s="64"/>
      <c r="I240" s="8"/>
      <c r="J240" s="8" t="str">
        <f>IF(I240&lt;&gt; "",LOOKUP(I240,Points!$A$2:$A$27,Points!$B$2:$B$27),"")</f>
        <v/>
      </c>
      <c r="K240" s="114"/>
      <c r="L240" s="64"/>
      <c r="M240" s="8"/>
      <c r="N240" s="8" t="str">
        <f>IF(M240&lt;&gt; "",LOOKUP(M240,Points!$A$2:$A$27,Points!$B$2:$B$27),"")</f>
        <v/>
      </c>
      <c r="O240" s="114"/>
      <c r="P240" s="64"/>
      <c r="Q240" s="8"/>
      <c r="R240" s="8" t="str">
        <f>IF(Q240&lt;&gt; "",LOOKUP(Q240,Points!$A$2:$A$27,Points!$B$2:$B$27),"")</f>
        <v/>
      </c>
      <c r="S240" s="114"/>
      <c r="T240" s="64"/>
      <c r="U240" s="8"/>
      <c r="V240" s="8" t="str">
        <f>IF(U240&lt;&gt; "",LOOKUP(U240,Points!$A$2:$A$27,Points!$B$2:$B$27),"")</f>
        <v/>
      </c>
      <c r="W240" s="114"/>
      <c r="X240" s="64"/>
      <c r="Y240" s="8"/>
      <c r="Z240" s="8" t="str">
        <f>IF(Y240&lt;&gt; "",LOOKUP(Y240,Points!$A$2:$A$27,Points!$B$2:$B$27),"")</f>
        <v/>
      </c>
      <c r="AA240" s="114"/>
      <c r="AB240" s="64"/>
      <c r="AC240" s="8"/>
      <c r="AD240" s="8" t="str">
        <f>IF(AC240&lt;&gt; "",LOOKUP(AC240,Points!$A$2:$A$27,Points!$B$2:$B$27),"")</f>
        <v/>
      </c>
      <c r="AE240" s="114"/>
      <c r="AF240" s="64"/>
      <c r="AG240" s="8"/>
      <c r="AH240" s="8" t="str">
        <f>IF(AG240&lt;&gt; "",LOOKUP(AG240,Points!$A$2:$A$27,Points!$B$2:$B$27),"")</f>
        <v/>
      </c>
      <c r="AI240" s="114"/>
      <c r="AJ240" s="64"/>
      <c r="AK240" s="8"/>
      <c r="AL240" s="8" t="str">
        <f>IF(AK240&lt;&gt; "",LOOKUP(AK240,Points!$A$2:$A$27,Points!$B$2:$B$27),"")</f>
        <v/>
      </c>
      <c r="AM240" s="114"/>
      <c r="AO240" s="5">
        <f>+G240+K240+O240+S240+W240+AA240+AE240+AI240+AM240</f>
        <v>0</v>
      </c>
      <c r="AP240" s="5">
        <v>0</v>
      </c>
      <c r="AQ240" s="5">
        <v>0</v>
      </c>
      <c r="AR240" s="5">
        <f t="shared" si="241"/>
        <v>0</v>
      </c>
      <c r="AS240" s="5">
        <f t="shared" si="282"/>
        <v>0</v>
      </c>
      <c r="AT240" s="5">
        <f t="shared" si="283"/>
        <v>0</v>
      </c>
      <c r="AU240" s="5">
        <f t="shared" si="244"/>
        <v>0</v>
      </c>
      <c r="AV240" s="47">
        <f>IF(AR240&gt;0,AU240/AR240,0)</f>
        <v>0</v>
      </c>
      <c r="AW240" s="47">
        <f t="shared" si="246"/>
        <v>0</v>
      </c>
      <c r="AX240" s="47">
        <f>IF($AR240&gt;4,$AU240/$AR240,0)</f>
        <v>0</v>
      </c>
      <c r="AY240" s="8">
        <f t="shared" si="284"/>
        <v>0</v>
      </c>
      <c r="AZ240" s="67">
        <f t="shared" si="249"/>
        <v>0</v>
      </c>
      <c r="BA240" s="67"/>
      <c r="BB240" s="8">
        <f t="shared" si="291"/>
        <v>0</v>
      </c>
      <c r="BC240" s="8">
        <f>LARGE($BH240:$BP240,2)</f>
        <v>0</v>
      </c>
      <c r="BD240" s="8">
        <f t="shared" si="292"/>
        <v>0</v>
      </c>
      <c r="BE240" s="8">
        <f>LARGE($BH240:$BP240,4)</f>
        <v>0</v>
      </c>
      <c r="BF240" s="8">
        <f t="shared" si="254"/>
        <v>0</v>
      </c>
      <c r="BG240" s="8"/>
      <c r="BH240" s="8">
        <f t="shared" si="255"/>
        <v>0</v>
      </c>
      <c r="BI240" s="8">
        <f t="shared" si="256"/>
        <v>0</v>
      </c>
      <c r="BJ240" s="8">
        <f t="shared" si="257"/>
        <v>0</v>
      </c>
      <c r="BK240" s="8">
        <f t="shared" si="258"/>
        <v>0</v>
      </c>
      <c r="BL240" s="8">
        <f t="shared" si="259"/>
        <v>0</v>
      </c>
      <c r="BM240" s="8">
        <f t="shared" si="260"/>
        <v>0</v>
      </c>
      <c r="BN240" s="8">
        <f t="shared" si="261"/>
        <v>0</v>
      </c>
      <c r="BO240" s="8">
        <f t="shared" si="262"/>
        <v>0</v>
      </c>
      <c r="BP240" s="8">
        <f t="shared" si="263"/>
        <v>0</v>
      </c>
      <c r="BQ240" s="8"/>
      <c r="BR240" s="8" t="e">
        <f t="shared" si="285"/>
        <v>#NUM!</v>
      </c>
      <c r="BS240" s="8" t="e">
        <f t="shared" si="286"/>
        <v>#NUM!</v>
      </c>
      <c r="BT240" s="8" t="e">
        <f t="shared" si="287"/>
        <v>#NUM!</v>
      </c>
      <c r="BU240" s="8" t="e">
        <f t="shared" si="288"/>
        <v>#NUM!</v>
      </c>
      <c r="BV240" s="8" t="e">
        <f t="shared" si="289"/>
        <v>#NUM!</v>
      </c>
      <c r="BW240" s="8"/>
      <c r="BX240" s="1" t="str">
        <f t="shared" si="269"/>
        <v/>
      </c>
      <c r="BY240" s="1" t="str">
        <f t="shared" si="270"/>
        <v/>
      </c>
      <c r="BZ240" s="1" t="str">
        <f t="shared" si="271"/>
        <v/>
      </c>
      <c r="CA240" s="1" t="str">
        <f t="shared" si="272"/>
        <v/>
      </c>
      <c r="CB240" s="1" t="str">
        <f t="shared" si="273"/>
        <v/>
      </c>
      <c r="CC240" s="1" t="str">
        <f t="shared" si="274"/>
        <v/>
      </c>
      <c r="CD240" s="1" t="str">
        <f t="shared" si="275"/>
        <v/>
      </c>
      <c r="CE240" s="1" t="str">
        <f>AH240</f>
        <v/>
      </c>
      <c r="CF240" s="1" t="str">
        <f t="shared" si="277"/>
        <v/>
      </c>
    </row>
    <row r="241" spans="1:112" ht="18" customHeight="1" x14ac:dyDescent="0.2">
      <c r="A241" s="52" t="str">
        <f t="shared" si="281"/>
        <v>Chip Ikwild</v>
      </c>
      <c r="B241" s="52" t="s">
        <v>312</v>
      </c>
      <c r="C241" s="62" t="s">
        <v>59</v>
      </c>
      <c r="D241" s="8"/>
      <c r="E241" s="8"/>
      <c r="F241" s="8" t="str">
        <f>IF(E241&lt;&gt; "",LOOKUP(E241,Points!$A$2:$A$27,Points!$B$2:$B$27),"")</f>
        <v/>
      </c>
      <c r="G241" s="114"/>
      <c r="H241" s="8"/>
      <c r="I241" s="8"/>
      <c r="J241" s="8" t="str">
        <f>IF(I241&lt;&gt; "",LOOKUP(I241,Points!$A$2:$A$27,Points!$B$2:$B$27),"")</f>
        <v/>
      </c>
      <c r="K241" s="114"/>
      <c r="L241" s="8"/>
      <c r="M241" s="8"/>
      <c r="N241" s="8" t="str">
        <f>IF(M241&lt;&gt; "",LOOKUP(M241,Points!$A$2:$A$27,Points!$B$2:$B$27),"")</f>
        <v/>
      </c>
      <c r="O241" s="114"/>
      <c r="P241" s="8"/>
      <c r="Q241" s="8"/>
      <c r="R241" s="8" t="str">
        <f>IF(Q241&lt;&gt; "",LOOKUP(Q241,Points!$A$2:$A$27,Points!$B$2:$B$27),"")</f>
        <v/>
      </c>
      <c r="S241" s="114"/>
      <c r="T241" s="8"/>
      <c r="U241" s="8"/>
      <c r="V241" s="8" t="str">
        <f>IF(U241&lt;&gt; "",LOOKUP(U241,Points!$A$2:$A$27,Points!$B$2:$B$27),"")</f>
        <v/>
      </c>
      <c r="W241" s="114"/>
      <c r="X241" s="8"/>
      <c r="Y241" s="8"/>
      <c r="Z241" s="8" t="str">
        <f>IF(Y241&lt;&gt; "",LOOKUP(Y241,Points!$A$2:$A$27,Points!$B$2:$B$27),"")</f>
        <v/>
      </c>
      <c r="AA241" s="114"/>
      <c r="AB241" s="8"/>
      <c r="AC241" s="8"/>
      <c r="AD241" s="8" t="str">
        <f>IF(AC241&lt;&gt; "",LOOKUP(AC241,Points!$A$2:$A$27,Points!$B$2:$B$27),"")</f>
        <v/>
      </c>
      <c r="AE241" s="114"/>
      <c r="AF241" s="8"/>
      <c r="AG241" s="8"/>
      <c r="AH241" s="8" t="str">
        <f>IF(AG241&lt;&gt; "",LOOKUP(AG241,Points!$A$2:$A$27,Points!$B$2:$B$27),"")</f>
        <v/>
      </c>
      <c r="AI241" s="114"/>
      <c r="AJ241" s="8"/>
      <c r="AK241" s="8"/>
      <c r="AL241" s="8" t="str">
        <f>IF(AK241&lt;&gt; "",LOOKUP(AK241,Points!$A$2:$A$27,Points!$B$2:$B$27),"")</f>
        <v/>
      </c>
      <c r="AM241" s="114"/>
      <c r="AO241" s="5">
        <f t="shared" ref="AO241:AO246" si="294">SUM(LEN(G241),LEN(K241),LEN(O241),LEN(S241),LEN(W241),LEN(AA241),LEN(AE241),LEN(AI241),LEN(AM241))</f>
        <v>0</v>
      </c>
      <c r="AP241" s="5">
        <v>0</v>
      </c>
      <c r="AQ241" s="5">
        <v>0</v>
      </c>
      <c r="AR241" s="5">
        <f t="shared" si="241"/>
        <v>0</v>
      </c>
      <c r="AS241" s="5">
        <f t="shared" si="282"/>
        <v>0</v>
      </c>
      <c r="AT241" s="5">
        <f t="shared" si="283"/>
        <v>0</v>
      </c>
      <c r="AU241" s="5">
        <f t="shared" si="244"/>
        <v>0</v>
      </c>
      <c r="AV241" s="47">
        <f t="shared" si="245"/>
        <v>0</v>
      </c>
      <c r="AW241" s="47">
        <f t="shared" si="246"/>
        <v>0</v>
      </c>
      <c r="AX241" s="47">
        <f t="shared" si="247"/>
        <v>0</v>
      </c>
      <c r="AY241" s="8">
        <f t="shared" si="284"/>
        <v>0</v>
      </c>
      <c r="AZ241" s="67">
        <f t="shared" si="249"/>
        <v>0</v>
      </c>
      <c r="BA241" s="67"/>
      <c r="BB241" s="8">
        <f t="shared" si="291"/>
        <v>0</v>
      </c>
      <c r="BC241" s="8">
        <f>LARGE($BH241:$BP241,2)</f>
        <v>0</v>
      </c>
      <c r="BD241" s="8">
        <f t="shared" si="292"/>
        <v>0</v>
      </c>
      <c r="BE241" s="8">
        <f t="shared" si="253"/>
        <v>0</v>
      </c>
      <c r="BF241" s="8">
        <f>LARGE($BH241:$BP241,5)</f>
        <v>0</v>
      </c>
      <c r="BG241" s="8"/>
      <c r="BH241" s="8">
        <f t="shared" si="255"/>
        <v>0</v>
      </c>
      <c r="BI241" s="8">
        <f t="shared" si="256"/>
        <v>0</v>
      </c>
      <c r="BJ241" s="8">
        <f t="shared" si="257"/>
        <v>0</v>
      </c>
      <c r="BK241" s="8">
        <f t="shared" si="258"/>
        <v>0</v>
      </c>
      <c r="BL241" s="8">
        <f t="shared" si="259"/>
        <v>0</v>
      </c>
      <c r="BM241" s="8">
        <f t="shared" si="260"/>
        <v>0</v>
      </c>
      <c r="BN241" s="8">
        <f t="shared" si="261"/>
        <v>0</v>
      </c>
      <c r="BO241" s="8">
        <f t="shared" si="262"/>
        <v>0</v>
      </c>
      <c r="BP241" s="8">
        <f t="shared" si="263"/>
        <v>0</v>
      </c>
      <c r="BQ241" s="8"/>
      <c r="BR241" s="8" t="e">
        <f t="shared" si="285"/>
        <v>#NUM!</v>
      </c>
      <c r="BS241" s="8" t="e">
        <f t="shared" si="286"/>
        <v>#NUM!</v>
      </c>
      <c r="BT241" s="8" t="e">
        <f t="shared" si="287"/>
        <v>#NUM!</v>
      </c>
      <c r="BU241" s="8" t="e">
        <f t="shared" si="288"/>
        <v>#NUM!</v>
      </c>
      <c r="BV241" s="8" t="e">
        <f t="shared" si="289"/>
        <v>#NUM!</v>
      </c>
      <c r="BW241" s="8"/>
      <c r="BX241" s="1" t="str">
        <f t="shared" si="269"/>
        <v/>
      </c>
      <c r="BY241" s="1" t="str">
        <f>J241</f>
        <v/>
      </c>
      <c r="BZ241" s="1" t="str">
        <f t="shared" si="271"/>
        <v/>
      </c>
      <c r="CA241" s="1" t="str">
        <f t="shared" si="272"/>
        <v/>
      </c>
      <c r="CB241" s="1" t="str">
        <f t="shared" si="273"/>
        <v/>
      </c>
      <c r="CC241" s="1" t="str">
        <f t="shared" si="274"/>
        <v/>
      </c>
      <c r="CD241" s="1" t="str">
        <f t="shared" si="275"/>
        <v/>
      </c>
      <c r="CE241" s="1" t="str">
        <f>AH241</f>
        <v/>
      </c>
      <c r="CF241" s="1" t="str">
        <f t="shared" si="277"/>
        <v/>
      </c>
    </row>
    <row r="242" spans="1:112" ht="18" customHeight="1" x14ac:dyDescent="0.2">
      <c r="A242" s="52" t="str">
        <f t="shared" si="281"/>
        <v>Gerry Jackson</v>
      </c>
      <c r="B242" s="52" t="s">
        <v>357</v>
      </c>
      <c r="C242" s="62" t="s">
        <v>358</v>
      </c>
      <c r="D242" s="8"/>
      <c r="E242" s="8"/>
      <c r="F242" s="8" t="str">
        <f>IF(E242&lt;&gt; "",LOOKUP(E242,Points!$A$2:$A$27,Points!$B$2:$B$27),"")</f>
        <v/>
      </c>
      <c r="G242" s="114"/>
      <c r="H242" s="64"/>
      <c r="I242" s="8"/>
      <c r="J242" s="8" t="str">
        <f>IF(I242&lt;&gt; "",LOOKUP(I242,Points!$A$2:$A$27,Points!$B$2:$B$27),"")</f>
        <v/>
      </c>
      <c r="K242" s="114"/>
      <c r="L242" s="64"/>
      <c r="M242" s="8"/>
      <c r="N242" s="8" t="str">
        <f>IF(M242&lt;&gt; "",LOOKUP(M242,Points!$A$2:$A$27,Points!$B$2:$B$27),"")</f>
        <v/>
      </c>
      <c r="O242" s="114"/>
      <c r="P242" s="64"/>
      <c r="Q242" s="8"/>
      <c r="R242" s="8" t="str">
        <f>IF(Q242&lt;&gt; "",LOOKUP(Q242,Points!$A$2:$A$27,Points!$B$2:$B$27),"")</f>
        <v/>
      </c>
      <c r="S242" s="114"/>
      <c r="T242" s="64"/>
      <c r="U242" s="8"/>
      <c r="V242" s="8" t="str">
        <f>IF(U242&lt;&gt; "",LOOKUP(U242,Points!$A$2:$A$27,Points!$B$2:$B$27),"")</f>
        <v/>
      </c>
      <c r="W242" s="114"/>
      <c r="X242" s="64"/>
      <c r="Y242" s="8"/>
      <c r="Z242" s="8" t="str">
        <f>IF(Y242&lt;&gt; "",LOOKUP(Y242,Points!$A$2:$A$27,Points!$B$2:$B$27),"")</f>
        <v/>
      </c>
      <c r="AA242" s="114"/>
      <c r="AB242" s="64"/>
      <c r="AC242" s="8"/>
      <c r="AD242" s="8" t="str">
        <f>IF(AC242&lt;&gt; "",LOOKUP(AC242,Points!$A$2:$A$27,Points!$B$2:$B$27),"")</f>
        <v/>
      </c>
      <c r="AE242" s="114"/>
      <c r="AF242" s="64"/>
      <c r="AG242" s="8"/>
      <c r="AH242" s="8" t="str">
        <f>IF(AG242&lt;&gt; "",LOOKUP(AG242,Points!$A$2:$A$27,Points!$B$2:$B$27),"")</f>
        <v/>
      </c>
      <c r="AI242" s="114"/>
      <c r="AJ242" s="64"/>
      <c r="AK242" s="8"/>
      <c r="AL242" s="8" t="str">
        <f>IF(AK242&lt;&gt; "",LOOKUP(AK242,Points!$A$2:$A$27,Points!$B$2:$B$27),"")</f>
        <v/>
      </c>
      <c r="AM242" s="114"/>
      <c r="AO242" s="5">
        <f t="shared" si="294"/>
        <v>0</v>
      </c>
      <c r="AP242" s="5">
        <v>0</v>
      </c>
      <c r="AQ242" s="5">
        <v>0</v>
      </c>
      <c r="AR242" s="5">
        <f t="shared" si="241"/>
        <v>0</v>
      </c>
      <c r="AS242" s="5">
        <f t="shared" si="282"/>
        <v>0</v>
      </c>
      <c r="AT242" s="5">
        <f t="shared" si="283"/>
        <v>0</v>
      </c>
      <c r="AU242" s="5">
        <f t="shared" si="244"/>
        <v>0</v>
      </c>
      <c r="AV242" s="47">
        <f>IF(AR242&gt;0,AU242/AR242,0)</f>
        <v>0</v>
      </c>
      <c r="AW242" s="47">
        <f>IF($AR242&gt;2,$AU242/$AR242,0)</f>
        <v>0</v>
      </c>
      <c r="AX242" s="47">
        <f>IF($AR242&gt;4,$AU242/$AR242,0)</f>
        <v>0</v>
      </c>
      <c r="AY242" s="8">
        <f t="shared" si="284"/>
        <v>0</v>
      </c>
      <c r="AZ242" s="67">
        <f>IF(AR242&gt;4,SUM(E242,I242,M242,Q242,U242,Y242,AC242,AG242,AK242)/AR242,0)</f>
        <v>0</v>
      </c>
      <c r="BA242" s="67"/>
      <c r="BB242" s="8">
        <f t="shared" si="291"/>
        <v>0</v>
      </c>
      <c r="BC242" s="8">
        <f>LARGE($BH242:$BP242,2)</f>
        <v>0</v>
      </c>
      <c r="BD242" s="8">
        <f t="shared" si="292"/>
        <v>0</v>
      </c>
      <c r="BE242" s="8">
        <f t="shared" ref="BE242:BE273" si="295">LARGE($BH242:$BP242,4)</f>
        <v>0</v>
      </c>
      <c r="BF242" s="8">
        <f t="shared" si="254"/>
        <v>0</v>
      </c>
      <c r="BG242" s="8"/>
      <c r="BH242" s="8">
        <f t="shared" si="255"/>
        <v>0</v>
      </c>
      <c r="BI242" s="8">
        <f t="shared" si="256"/>
        <v>0</v>
      </c>
      <c r="BJ242" s="8">
        <f t="shared" si="257"/>
        <v>0</v>
      </c>
      <c r="BK242" s="8">
        <f t="shared" si="258"/>
        <v>0</v>
      </c>
      <c r="BL242" s="8">
        <f t="shared" si="259"/>
        <v>0</v>
      </c>
      <c r="BM242" s="8">
        <f t="shared" si="260"/>
        <v>0</v>
      </c>
      <c r="BN242" s="8">
        <f t="shared" si="261"/>
        <v>0</v>
      </c>
      <c r="BO242" s="8">
        <f t="shared" si="262"/>
        <v>0</v>
      </c>
      <c r="BP242" s="8">
        <f t="shared" si="263"/>
        <v>0</v>
      </c>
      <c r="BQ242" s="8"/>
      <c r="BR242" s="8" t="e">
        <f t="shared" si="285"/>
        <v>#NUM!</v>
      </c>
      <c r="BS242" s="8" t="e">
        <f t="shared" si="286"/>
        <v>#NUM!</v>
      </c>
      <c r="BT242" s="8" t="e">
        <f t="shared" si="287"/>
        <v>#NUM!</v>
      </c>
      <c r="BU242" s="8" t="e">
        <f t="shared" si="288"/>
        <v>#NUM!</v>
      </c>
      <c r="BV242" s="8" t="e">
        <f t="shared" si="289"/>
        <v>#NUM!</v>
      </c>
      <c r="BW242" s="8"/>
      <c r="BX242" s="1" t="str">
        <f>F242</f>
        <v/>
      </c>
      <c r="BY242" s="1" t="str">
        <f t="shared" si="270"/>
        <v/>
      </c>
      <c r="BZ242" s="1" t="str">
        <f t="shared" si="271"/>
        <v/>
      </c>
      <c r="CA242" s="1" t="str">
        <f t="shared" si="272"/>
        <v/>
      </c>
      <c r="CB242" s="1" t="str">
        <f t="shared" si="273"/>
        <v/>
      </c>
      <c r="CC242" s="1" t="str">
        <f t="shared" si="274"/>
        <v/>
      </c>
      <c r="CD242" s="1" t="str">
        <f t="shared" si="275"/>
        <v/>
      </c>
      <c r="CE242" s="1" t="str">
        <f t="shared" si="276"/>
        <v/>
      </c>
      <c r="CF242" s="1" t="str">
        <f t="shared" si="277"/>
        <v/>
      </c>
    </row>
    <row r="243" spans="1:112" ht="18" customHeight="1" x14ac:dyDescent="0.2">
      <c r="A243" s="52" t="str">
        <f t="shared" si="281"/>
        <v>Roger Jones</v>
      </c>
      <c r="B243" s="52" t="s">
        <v>206</v>
      </c>
      <c r="C243" s="62" t="s">
        <v>207</v>
      </c>
      <c r="D243" s="8"/>
      <c r="E243" s="8"/>
      <c r="F243" s="8" t="str">
        <f>IF(E243&lt;&gt; "",LOOKUP(E243,Points!$A$2:$A$27,Points!$B$2:$B$27),"")</f>
        <v/>
      </c>
      <c r="G243" s="114"/>
      <c r="H243" s="64"/>
      <c r="I243" s="8"/>
      <c r="J243" s="8" t="str">
        <f>IF(I243&lt;&gt; "",LOOKUP(I243,Points!$A$2:$A$27,Points!$B$2:$B$27),"")</f>
        <v/>
      </c>
      <c r="K243" s="114"/>
      <c r="L243" s="64"/>
      <c r="M243" s="8"/>
      <c r="N243" s="8" t="str">
        <f>IF(M243&lt;&gt; "",LOOKUP(M243,Points!$A$2:$A$27,Points!$B$2:$B$27),"")</f>
        <v/>
      </c>
      <c r="O243" s="114"/>
      <c r="P243" s="64"/>
      <c r="Q243" s="8"/>
      <c r="R243" s="8" t="str">
        <f>IF(Q243&lt;&gt; "",LOOKUP(Q243,Points!$A$2:$A$27,Points!$B$2:$B$27),"")</f>
        <v/>
      </c>
      <c r="S243" s="114"/>
      <c r="T243" s="64"/>
      <c r="U243" s="8"/>
      <c r="V243" s="8" t="str">
        <f>IF(U243&lt;&gt; "",LOOKUP(U243,Points!$A$2:$A$27,Points!$B$2:$B$27),"")</f>
        <v/>
      </c>
      <c r="W243" s="114"/>
      <c r="X243" s="64"/>
      <c r="Y243" s="8"/>
      <c r="Z243" s="8" t="str">
        <f>IF(Y243&lt;&gt; "",LOOKUP(Y243,Points!$A$2:$A$27,Points!$B$2:$B$27),"")</f>
        <v/>
      </c>
      <c r="AA243" s="114"/>
      <c r="AB243" s="64"/>
      <c r="AC243" s="8"/>
      <c r="AD243" s="8" t="str">
        <f>IF(AC243&lt;&gt; "",LOOKUP(AC243,Points!$A$2:$A$27,Points!$B$2:$B$27),"")</f>
        <v/>
      </c>
      <c r="AE243" s="114"/>
      <c r="AF243" s="64"/>
      <c r="AG243" s="8"/>
      <c r="AH243" s="8" t="str">
        <f>IF(AG243&lt;&gt; "",LOOKUP(AG243,Points!$A$2:$A$27,Points!$B$2:$B$27),"")</f>
        <v/>
      </c>
      <c r="AI243" s="114"/>
      <c r="AJ243" s="64"/>
      <c r="AK243" s="8"/>
      <c r="AL243" s="8" t="str">
        <f>IF(AK243&lt;&gt; "",LOOKUP(AK243,Points!$A$2:$A$27,Points!$B$2:$B$27),"")</f>
        <v/>
      </c>
      <c r="AM243" s="114"/>
      <c r="AO243" s="5">
        <f t="shared" si="294"/>
        <v>0</v>
      </c>
      <c r="AP243" s="5">
        <v>0</v>
      </c>
      <c r="AQ243" s="5">
        <v>0</v>
      </c>
      <c r="AR243" s="5">
        <f t="shared" si="241"/>
        <v>0</v>
      </c>
      <c r="AS243" s="5">
        <f t="shared" si="282"/>
        <v>0</v>
      </c>
      <c r="AT243" s="5">
        <f t="shared" si="283"/>
        <v>0</v>
      </c>
      <c r="AU243" s="5">
        <f t="shared" si="244"/>
        <v>0</v>
      </c>
      <c r="AV243" s="47">
        <f t="shared" si="245"/>
        <v>0</v>
      </c>
      <c r="AW243" s="47">
        <f t="shared" si="246"/>
        <v>0</v>
      </c>
      <c r="AX243" s="47">
        <f>IF($AR243&gt;4,$AU243/$AR243,0)</f>
        <v>0</v>
      </c>
      <c r="AY243" s="8">
        <f t="shared" si="284"/>
        <v>0</v>
      </c>
      <c r="AZ243" s="67">
        <f>IF(AR243&gt;4,SUM(E243,I243,M243,Q243,U243,Y243,AC243,AG243,AK243)/AR243,0)</f>
        <v>0</v>
      </c>
      <c r="BA243" s="67"/>
      <c r="BB243" s="8">
        <f t="shared" si="291"/>
        <v>0</v>
      </c>
      <c r="BC243" s="8">
        <f>LARGE($BH243:$BP243,2)</f>
        <v>0</v>
      </c>
      <c r="BD243" s="8">
        <f t="shared" si="292"/>
        <v>0</v>
      </c>
      <c r="BE243" s="8">
        <f t="shared" si="295"/>
        <v>0</v>
      </c>
      <c r="BF243" s="8">
        <f t="shared" ref="BF243:BF274" si="296">LARGE($BH243:$BP243,5)</f>
        <v>0</v>
      </c>
      <c r="BG243" s="8"/>
      <c r="BH243" s="8">
        <f t="shared" si="255"/>
        <v>0</v>
      </c>
      <c r="BI243" s="8">
        <f t="shared" si="256"/>
        <v>0</v>
      </c>
      <c r="BJ243" s="8">
        <f t="shared" si="257"/>
        <v>0</v>
      </c>
      <c r="BK243" s="8">
        <f t="shared" si="258"/>
        <v>0</v>
      </c>
      <c r="BL243" s="8">
        <f t="shared" si="259"/>
        <v>0</v>
      </c>
      <c r="BM243" s="8">
        <f t="shared" si="260"/>
        <v>0</v>
      </c>
      <c r="BN243" s="8">
        <f t="shared" si="261"/>
        <v>0</v>
      </c>
      <c r="BO243" s="8">
        <f t="shared" si="262"/>
        <v>0</v>
      </c>
      <c r="BP243" s="8">
        <f t="shared" si="263"/>
        <v>0</v>
      </c>
      <c r="BQ243" s="8"/>
      <c r="BR243" s="8" t="e">
        <f t="shared" si="285"/>
        <v>#NUM!</v>
      </c>
      <c r="BS243" s="8" t="e">
        <f t="shared" si="286"/>
        <v>#NUM!</v>
      </c>
      <c r="BT243" s="8" t="e">
        <f t="shared" si="287"/>
        <v>#NUM!</v>
      </c>
      <c r="BU243" s="8" t="e">
        <f t="shared" si="288"/>
        <v>#NUM!</v>
      </c>
      <c r="BV243" s="8" t="e">
        <f t="shared" si="289"/>
        <v>#NUM!</v>
      </c>
      <c r="BW243" s="8"/>
      <c r="BX243" s="1" t="str">
        <f t="shared" si="269"/>
        <v/>
      </c>
      <c r="BY243" s="1" t="str">
        <f t="shared" si="270"/>
        <v/>
      </c>
      <c r="BZ243" s="1" t="str">
        <f t="shared" si="271"/>
        <v/>
      </c>
      <c r="CA243" s="1" t="str">
        <f>R243</f>
        <v/>
      </c>
      <c r="CB243" s="1" t="str">
        <f t="shared" si="273"/>
        <v/>
      </c>
      <c r="CC243" s="1" t="str">
        <f t="shared" si="274"/>
        <v/>
      </c>
      <c r="CD243" s="1" t="str">
        <f t="shared" si="275"/>
        <v/>
      </c>
      <c r="CE243" s="1" t="str">
        <f t="shared" si="276"/>
        <v/>
      </c>
      <c r="CF243" s="1" t="str">
        <f t="shared" si="277"/>
        <v/>
      </c>
    </row>
    <row r="244" spans="1:112" ht="18" customHeight="1" x14ac:dyDescent="0.2">
      <c r="A244" s="52" t="str">
        <f t="shared" si="281"/>
        <v>Rajeev Joshi</v>
      </c>
      <c r="B244" s="52" t="s">
        <v>34</v>
      </c>
      <c r="C244" s="62" t="s">
        <v>35</v>
      </c>
      <c r="D244" s="8"/>
      <c r="E244" s="8"/>
      <c r="F244" s="8" t="str">
        <f>IF(E244&lt;&gt; "",LOOKUP(E244,Points!$A$2:$A$27,Points!$B$2:$B$27),"")</f>
        <v/>
      </c>
      <c r="G244" s="114"/>
      <c r="H244" s="64"/>
      <c r="I244" s="8"/>
      <c r="J244" s="8" t="str">
        <f>IF(I244&lt;&gt; "",LOOKUP(I244,Points!$A$2:$A$27,Points!$B$2:$B$27),"")</f>
        <v/>
      </c>
      <c r="K244" s="114"/>
      <c r="L244" s="64"/>
      <c r="M244" s="8"/>
      <c r="N244" s="8" t="str">
        <f>IF(M244&lt;&gt; "",LOOKUP(M244,Points!$A$2:$A$27,Points!$B$2:$B$27),"")</f>
        <v/>
      </c>
      <c r="O244" s="114"/>
      <c r="P244" s="64"/>
      <c r="Q244" s="8"/>
      <c r="R244" s="8" t="str">
        <f>IF(Q244&lt;&gt; "",LOOKUP(Q244,Points!$A$2:$A$27,Points!$B$2:$B$27),"")</f>
        <v/>
      </c>
      <c r="S244" s="114"/>
      <c r="T244" s="64"/>
      <c r="U244" s="8"/>
      <c r="V244" s="8" t="str">
        <f>IF(U244&lt;&gt; "",LOOKUP(U244,Points!$A$2:$A$27,Points!$B$2:$B$27),"")</f>
        <v/>
      </c>
      <c r="W244" s="114"/>
      <c r="X244" s="64"/>
      <c r="Y244" s="8"/>
      <c r="Z244" s="8" t="str">
        <f>IF(Y244&lt;&gt; "",LOOKUP(Y244,Points!$A$2:$A$27,Points!$B$2:$B$27),"")</f>
        <v/>
      </c>
      <c r="AA244" s="114"/>
      <c r="AB244" s="64"/>
      <c r="AC244" s="8"/>
      <c r="AD244" s="8" t="str">
        <f>IF(AC244&lt;&gt; "",LOOKUP(AC244,Points!$A$2:$A$27,Points!$B$2:$B$27),"")</f>
        <v/>
      </c>
      <c r="AE244" s="114"/>
      <c r="AF244" s="64"/>
      <c r="AG244" s="8"/>
      <c r="AH244" s="8" t="str">
        <f>IF(AG244&lt;&gt; "",LOOKUP(AG244,Points!$A$2:$A$27,Points!$B$2:$B$27),"")</f>
        <v/>
      </c>
      <c r="AI244" s="114"/>
      <c r="AJ244" s="64"/>
      <c r="AK244" s="8"/>
      <c r="AL244" s="8" t="str">
        <f>IF(AK244&lt;&gt; "",LOOKUP(AK244,Points!$A$2:$A$27,Points!$B$2:$B$27),"")</f>
        <v/>
      </c>
      <c r="AM244" s="114"/>
      <c r="AO244" s="5">
        <f t="shared" si="294"/>
        <v>0</v>
      </c>
      <c r="AP244" s="5">
        <v>0</v>
      </c>
      <c r="AQ244" s="5">
        <v>0</v>
      </c>
      <c r="AR244" s="5">
        <f t="shared" si="241"/>
        <v>0</v>
      </c>
      <c r="AS244" s="5">
        <f t="shared" si="282"/>
        <v>0</v>
      </c>
      <c r="AT244" s="5">
        <f t="shared" si="283"/>
        <v>0</v>
      </c>
      <c r="AU244" s="5">
        <f t="shared" si="244"/>
        <v>0</v>
      </c>
      <c r="AV244" s="47">
        <f t="shared" si="245"/>
        <v>0</v>
      </c>
      <c r="AW244" s="47">
        <f t="shared" si="246"/>
        <v>0</v>
      </c>
      <c r="AX244" s="47">
        <f>IF($AR244&gt;4,$AU244/$AR244,0)</f>
        <v>0</v>
      </c>
      <c r="AY244" s="8">
        <f t="shared" si="284"/>
        <v>0</v>
      </c>
      <c r="AZ244" s="67">
        <f>IF(AR244&gt;4,SUM(E244,I244,M244,Q244,U244,Y244,AC244,AG244,AK244)/AR244,0)</f>
        <v>0</v>
      </c>
      <c r="BA244" s="67"/>
      <c r="BB244" s="8">
        <f t="shared" si="291"/>
        <v>0</v>
      </c>
      <c r="BC244" s="8">
        <f>LARGE($BH244:$BP244,2)</f>
        <v>0</v>
      </c>
      <c r="BD244" s="8">
        <f t="shared" si="292"/>
        <v>0</v>
      </c>
      <c r="BE244" s="8">
        <f t="shared" si="295"/>
        <v>0</v>
      </c>
      <c r="BF244" s="8">
        <f t="shared" si="296"/>
        <v>0</v>
      </c>
      <c r="BG244" s="8"/>
      <c r="BH244" s="8">
        <f t="shared" si="255"/>
        <v>0</v>
      </c>
      <c r="BI244" s="8">
        <f t="shared" si="256"/>
        <v>0</v>
      </c>
      <c r="BJ244" s="8">
        <f t="shared" si="257"/>
        <v>0</v>
      </c>
      <c r="BK244" s="8">
        <f t="shared" si="258"/>
        <v>0</v>
      </c>
      <c r="BL244" s="8">
        <f t="shared" si="259"/>
        <v>0</v>
      </c>
      <c r="BM244" s="8">
        <f t="shared" si="260"/>
        <v>0</v>
      </c>
      <c r="BN244" s="8">
        <f t="shared" si="261"/>
        <v>0</v>
      </c>
      <c r="BO244" s="8">
        <f t="shared" si="262"/>
        <v>0</v>
      </c>
      <c r="BP244" s="8">
        <f t="shared" si="263"/>
        <v>0</v>
      </c>
      <c r="BQ244" s="8"/>
      <c r="BR244" s="8" t="e">
        <f t="shared" si="285"/>
        <v>#NUM!</v>
      </c>
      <c r="BS244" s="8" t="e">
        <f t="shared" si="286"/>
        <v>#NUM!</v>
      </c>
      <c r="BT244" s="8" t="e">
        <f t="shared" si="287"/>
        <v>#NUM!</v>
      </c>
      <c r="BU244" s="8" t="e">
        <f t="shared" si="288"/>
        <v>#NUM!</v>
      </c>
      <c r="BV244" s="8" t="e">
        <f t="shared" si="289"/>
        <v>#NUM!</v>
      </c>
      <c r="BW244" s="8"/>
      <c r="BX244" s="1" t="str">
        <f t="shared" si="269"/>
        <v/>
      </c>
      <c r="BY244" s="1" t="str">
        <f t="shared" si="270"/>
        <v/>
      </c>
      <c r="BZ244" s="1" t="str">
        <f t="shared" si="271"/>
        <v/>
      </c>
      <c r="CA244" s="1" t="str">
        <f t="shared" si="272"/>
        <v/>
      </c>
      <c r="CB244" s="1" t="str">
        <f t="shared" si="273"/>
        <v/>
      </c>
      <c r="CC244" s="1" t="str">
        <f t="shared" si="274"/>
        <v/>
      </c>
      <c r="CD244" s="1" t="str">
        <f t="shared" si="275"/>
        <v/>
      </c>
      <c r="CE244" s="1" t="str">
        <f t="shared" si="276"/>
        <v/>
      </c>
      <c r="CF244" s="1" t="str">
        <f t="shared" si="277"/>
        <v/>
      </c>
    </row>
    <row r="245" spans="1:112" ht="18" customHeight="1" x14ac:dyDescent="0.2">
      <c r="A245" s="52" t="str">
        <f t="shared" si="281"/>
        <v>Bob Judd</v>
      </c>
      <c r="B245" s="52" t="s">
        <v>360</v>
      </c>
      <c r="C245" s="62" t="s">
        <v>39</v>
      </c>
      <c r="D245" s="8"/>
      <c r="E245" s="8"/>
      <c r="F245" s="8" t="str">
        <f>IF(E245&lt;&gt; "",LOOKUP(E245,Points!$A$2:$A$27,Points!$B$2:$B$27),"")</f>
        <v/>
      </c>
      <c r="G245" s="114"/>
      <c r="H245" s="8"/>
      <c r="I245" s="8"/>
      <c r="J245" s="8" t="str">
        <f>IF(I245&lt;&gt; "",LOOKUP(I245,Points!$A$2:$A$27,Points!$B$2:$B$27),"")</f>
        <v/>
      </c>
      <c r="K245" s="114"/>
      <c r="L245" s="8"/>
      <c r="M245" s="8"/>
      <c r="N245" s="8" t="str">
        <f>IF(M245&lt;&gt; "",LOOKUP(M245,Points!$A$2:$A$27,Points!$B$2:$B$27),"")</f>
        <v/>
      </c>
      <c r="O245" s="114"/>
      <c r="P245" s="8"/>
      <c r="Q245" s="8"/>
      <c r="R245" s="8" t="str">
        <f>IF(Q245&lt;&gt; "",LOOKUP(Q245,Points!$A$2:$A$27,Points!$B$2:$B$27),"")</f>
        <v/>
      </c>
      <c r="S245" s="114"/>
      <c r="T245" s="8"/>
      <c r="U245" s="8"/>
      <c r="V245" s="8" t="str">
        <f>IF(U245&lt;&gt; "",LOOKUP(U245,Points!$A$2:$A$27,Points!$B$2:$B$27),"")</f>
        <v/>
      </c>
      <c r="W245" s="114"/>
      <c r="X245" s="8"/>
      <c r="Y245" s="8"/>
      <c r="Z245" s="8" t="str">
        <f>IF(Y245&lt;&gt; "",LOOKUP(Y245,Points!$A$2:$A$27,Points!$B$2:$B$27),"")</f>
        <v/>
      </c>
      <c r="AA245" s="114"/>
      <c r="AB245" s="8"/>
      <c r="AC245" s="8"/>
      <c r="AD245" s="8" t="str">
        <f>IF(AC245&lt;&gt; "",LOOKUP(AC245,Points!$A$2:$A$27,Points!$B$2:$B$27),"")</f>
        <v/>
      </c>
      <c r="AE245" s="114"/>
      <c r="AF245" s="8"/>
      <c r="AG245" s="8"/>
      <c r="AH245" s="8" t="str">
        <f>IF(AG245&lt;&gt; "",LOOKUP(AG245,Points!$A$2:$A$27,Points!$B$2:$B$27),"")</f>
        <v/>
      </c>
      <c r="AI245" s="114"/>
      <c r="AJ245" s="8"/>
      <c r="AK245" s="8"/>
      <c r="AL245" s="8" t="str">
        <f>IF(AK245&lt;&gt; "",LOOKUP(AK245,Points!$A$2:$A$27,Points!$B$2:$B$27),"")</f>
        <v/>
      </c>
      <c r="AM245" s="114"/>
      <c r="AO245" s="5">
        <f t="shared" si="294"/>
        <v>0</v>
      </c>
      <c r="AP245" s="5">
        <v>0</v>
      </c>
      <c r="AQ245" s="5">
        <v>0</v>
      </c>
      <c r="AR245" s="5">
        <f t="shared" si="241"/>
        <v>0</v>
      </c>
      <c r="AS245" s="5">
        <f t="shared" si="282"/>
        <v>0</v>
      </c>
      <c r="AT245" s="5">
        <f t="shared" si="283"/>
        <v>0</v>
      </c>
      <c r="AU245" s="5">
        <f t="shared" si="244"/>
        <v>0</v>
      </c>
      <c r="AV245" s="47">
        <f t="shared" si="245"/>
        <v>0</v>
      </c>
      <c r="AW245" s="47">
        <f t="shared" si="246"/>
        <v>0</v>
      </c>
      <c r="AX245" s="47">
        <f t="shared" si="247"/>
        <v>0</v>
      </c>
      <c r="AY245" s="8">
        <f t="shared" si="284"/>
        <v>0</v>
      </c>
      <c r="AZ245" s="67">
        <f t="shared" si="249"/>
        <v>0</v>
      </c>
      <c r="BA245" s="67"/>
      <c r="BB245" s="8">
        <f t="shared" si="291"/>
        <v>0</v>
      </c>
      <c r="BC245" s="8">
        <f t="shared" si="251"/>
        <v>0</v>
      </c>
      <c r="BD245" s="8">
        <f t="shared" si="292"/>
        <v>0</v>
      </c>
      <c r="BE245" s="8">
        <f t="shared" si="295"/>
        <v>0</v>
      </c>
      <c r="BF245" s="8">
        <f t="shared" si="296"/>
        <v>0</v>
      </c>
      <c r="BG245" s="8"/>
      <c r="BH245" s="8">
        <f t="shared" si="255"/>
        <v>0</v>
      </c>
      <c r="BI245" s="8">
        <f t="shared" si="256"/>
        <v>0</v>
      </c>
      <c r="BJ245" s="8">
        <f t="shared" si="257"/>
        <v>0</v>
      </c>
      <c r="BK245" s="8">
        <f t="shared" si="258"/>
        <v>0</v>
      </c>
      <c r="BL245" s="8">
        <f t="shared" si="259"/>
        <v>0</v>
      </c>
      <c r="BM245" s="8">
        <f t="shared" si="260"/>
        <v>0</v>
      </c>
      <c r="BN245" s="8">
        <f t="shared" si="261"/>
        <v>0</v>
      </c>
      <c r="BO245" s="8">
        <f t="shared" si="262"/>
        <v>0</v>
      </c>
      <c r="BP245" s="8">
        <f t="shared" si="263"/>
        <v>0</v>
      </c>
      <c r="BQ245" s="8"/>
      <c r="BR245" s="8" t="e">
        <f t="shared" si="285"/>
        <v>#NUM!</v>
      </c>
      <c r="BS245" s="8" t="e">
        <f t="shared" si="286"/>
        <v>#NUM!</v>
      </c>
      <c r="BT245" s="8" t="e">
        <f t="shared" si="287"/>
        <v>#NUM!</v>
      </c>
      <c r="BU245" s="8" t="e">
        <f t="shared" si="288"/>
        <v>#NUM!</v>
      </c>
      <c r="BV245" s="8" t="e">
        <f t="shared" si="289"/>
        <v>#NUM!</v>
      </c>
      <c r="BW245" s="8"/>
      <c r="BX245" s="1" t="str">
        <f>F245</f>
        <v/>
      </c>
      <c r="BY245" s="1" t="str">
        <f t="shared" si="270"/>
        <v/>
      </c>
      <c r="BZ245" s="1" t="str">
        <f t="shared" si="271"/>
        <v/>
      </c>
      <c r="CA245" s="1" t="str">
        <f t="shared" si="272"/>
        <v/>
      </c>
      <c r="CB245" s="1" t="str">
        <f t="shared" si="273"/>
        <v/>
      </c>
      <c r="CC245" s="1" t="str">
        <f t="shared" si="274"/>
        <v/>
      </c>
      <c r="CD245" s="1" t="str">
        <f t="shared" si="275"/>
        <v/>
      </c>
      <c r="CE245" s="1" t="str">
        <f t="shared" si="276"/>
        <v/>
      </c>
      <c r="CF245" s="1" t="str">
        <f t="shared" si="277"/>
        <v/>
      </c>
    </row>
    <row r="246" spans="1:112" ht="18" customHeight="1" x14ac:dyDescent="0.2">
      <c r="A246" s="52" t="str">
        <f t="shared" si="281"/>
        <v>Bruce Kane</v>
      </c>
      <c r="B246" s="52" t="s">
        <v>249</v>
      </c>
      <c r="C246" s="62" t="s">
        <v>250</v>
      </c>
      <c r="D246" s="8"/>
      <c r="E246" s="8"/>
      <c r="F246" s="8" t="str">
        <f>IF(E246&lt;&gt; "",LOOKUP(E246,Points!$A$2:$A$27,Points!$B$2:$B$27),"")</f>
        <v/>
      </c>
      <c r="G246" s="114"/>
      <c r="H246" s="64"/>
      <c r="I246" s="8"/>
      <c r="J246" s="8" t="str">
        <f>IF(I246&lt;&gt; "",LOOKUP(I246,Points!$A$2:$A$27,Points!$B$2:$B$27),"")</f>
        <v/>
      </c>
      <c r="K246" s="114"/>
      <c r="L246" s="64"/>
      <c r="M246" s="8"/>
      <c r="N246" s="8" t="str">
        <f>IF(M246&lt;&gt; "",LOOKUP(M246,Points!$A$2:$A$27,Points!$B$2:$B$27),"")</f>
        <v/>
      </c>
      <c r="O246" s="114"/>
      <c r="P246" s="64"/>
      <c r="Q246" s="8"/>
      <c r="R246" s="8" t="str">
        <f>IF(Q246&lt;&gt; "",LOOKUP(Q246,Points!$A$2:$A$27,Points!$B$2:$B$27),"")</f>
        <v/>
      </c>
      <c r="S246" s="114"/>
      <c r="T246" s="64"/>
      <c r="U246" s="8"/>
      <c r="V246" s="8" t="str">
        <f>IF(U246&lt;&gt; "",LOOKUP(U246,Points!$A$2:$A$27,Points!$B$2:$B$27),"")</f>
        <v/>
      </c>
      <c r="W246" s="114"/>
      <c r="X246" s="64"/>
      <c r="Y246" s="8"/>
      <c r="Z246" s="8" t="str">
        <f>IF(Y246&lt;&gt; "",LOOKUP(Y246,Points!$A$2:$A$27,Points!$B$2:$B$27),"")</f>
        <v/>
      </c>
      <c r="AA246" s="114"/>
      <c r="AB246" s="64"/>
      <c r="AC246" s="8"/>
      <c r="AD246" s="8" t="str">
        <f>IF(AC246&lt;&gt; "",LOOKUP(AC246,Points!$A$2:$A$27,Points!$B$2:$B$27),"")</f>
        <v/>
      </c>
      <c r="AE246" s="114"/>
      <c r="AF246" s="64"/>
      <c r="AG246" s="8"/>
      <c r="AH246" s="8" t="str">
        <f>IF(AG246&lt;&gt; "",LOOKUP(AG246,Points!$A$2:$A$27,Points!$B$2:$B$27),"")</f>
        <v/>
      </c>
      <c r="AI246" s="114"/>
      <c r="AJ246" s="64"/>
      <c r="AK246" s="8"/>
      <c r="AL246" s="8" t="str">
        <f>IF(AK246&lt;&gt; "",LOOKUP(AK246,Points!$A$2:$A$27,Points!$B$2:$B$27),"")</f>
        <v/>
      </c>
      <c r="AM246" s="114"/>
      <c r="AO246" s="5">
        <f t="shared" si="294"/>
        <v>0</v>
      </c>
      <c r="AP246" s="5">
        <v>0</v>
      </c>
      <c r="AQ246" s="5">
        <v>0</v>
      </c>
      <c r="AR246" s="5">
        <f t="shared" si="241"/>
        <v>0</v>
      </c>
      <c r="AS246" s="5">
        <f t="shared" si="282"/>
        <v>0</v>
      </c>
      <c r="AT246" s="5">
        <f t="shared" si="283"/>
        <v>0</v>
      </c>
      <c r="AU246" s="5">
        <f t="shared" si="244"/>
        <v>0</v>
      </c>
      <c r="AV246" s="47">
        <f t="shared" si="245"/>
        <v>0</v>
      </c>
      <c r="AW246" s="47">
        <f>IF($AR246&gt;2,$AU246/$AR246,0)</f>
        <v>0</v>
      </c>
      <c r="AX246" s="47">
        <f>IF($AR246&gt;4,$AU246/$AR246,0)</f>
        <v>0</v>
      </c>
      <c r="AY246" s="8">
        <f t="shared" si="284"/>
        <v>0</v>
      </c>
      <c r="AZ246" s="67">
        <f t="shared" si="249"/>
        <v>0</v>
      </c>
      <c r="BA246" s="67"/>
      <c r="BB246" s="8">
        <f t="shared" si="291"/>
        <v>0</v>
      </c>
      <c r="BC246" s="8">
        <f t="shared" si="251"/>
        <v>0</v>
      </c>
      <c r="BD246" s="8">
        <f t="shared" si="292"/>
        <v>0</v>
      </c>
      <c r="BE246" s="8">
        <f t="shared" si="295"/>
        <v>0</v>
      </c>
      <c r="BF246" s="8">
        <f t="shared" si="296"/>
        <v>0</v>
      </c>
      <c r="BG246" s="8"/>
      <c r="BH246" s="8">
        <f t="shared" si="255"/>
        <v>0</v>
      </c>
      <c r="BI246" s="8">
        <f t="shared" si="256"/>
        <v>0</v>
      </c>
      <c r="BJ246" s="8">
        <f t="shared" si="257"/>
        <v>0</v>
      </c>
      <c r="BK246" s="8">
        <f t="shared" si="258"/>
        <v>0</v>
      </c>
      <c r="BL246" s="8">
        <f t="shared" si="259"/>
        <v>0</v>
      </c>
      <c r="BM246" s="8">
        <f t="shared" si="260"/>
        <v>0</v>
      </c>
      <c r="BN246" s="8">
        <f t="shared" si="261"/>
        <v>0</v>
      </c>
      <c r="BO246" s="8">
        <f t="shared" si="262"/>
        <v>0</v>
      </c>
      <c r="BP246" s="8">
        <f t="shared" si="263"/>
        <v>0</v>
      </c>
      <c r="BQ246" s="8"/>
      <c r="BR246" s="8" t="e">
        <f t="shared" si="285"/>
        <v>#NUM!</v>
      </c>
      <c r="BS246" s="8" t="e">
        <f t="shared" si="286"/>
        <v>#NUM!</v>
      </c>
      <c r="BT246" s="8" t="e">
        <f t="shared" si="287"/>
        <v>#NUM!</v>
      </c>
      <c r="BU246" s="8" t="e">
        <f t="shared" si="288"/>
        <v>#NUM!</v>
      </c>
      <c r="BV246" s="8" t="e">
        <f t="shared" si="289"/>
        <v>#NUM!</v>
      </c>
      <c r="BW246" s="8"/>
      <c r="BX246" s="1" t="str">
        <f t="shared" si="269"/>
        <v/>
      </c>
      <c r="BY246" s="1" t="str">
        <f t="shared" si="270"/>
        <v/>
      </c>
      <c r="BZ246" s="1" t="str">
        <f t="shared" si="271"/>
        <v/>
      </c>
      <c r="CA246" s="1" t="str">
        <f t="shared" si="272"/>
        <v/>
      </c>
      <c r="CB246" s="1" t="str">
        <f t="shared" si="273"/>
        <v/>
      </c>
      <c r="CC246" s="1" t="str">
        <f t="shared" si="274"/>
        <v/>
      </c>
      <c r="CD246" s="1" t="str">
        <f t="shared" si="275"/>
        <v/>
      </c>
      <c r="CE246" s="1" t="str">
        <f t="shared" si="276"/>
        <v/>
      </c>
      <c r="CF246" s="1" t="str">
        <f t="shared" si="277"/>
        <v/>
      </c>
    </row>
    <row r="247" spans="1:112" ht="18" customHeight="1" x14ac:dyDescent="0.2">
      <c r="A247" s="52" t="str">
        <f t="shared" si="281"/>
        <v>Adam Kennedy</v>
      </c>
      <c r="B247" s="52" t="s">
        <v>539</v>
      </c>
      <c r="C247" s="62" t="s">
        <v>540</v>
      </c>
      <c r="D247" s="8"/>
      <c r="E247" s="8"/>
      <c r="F247" s="8" t="str">
        <f>IF(E247&lt;&gt; "",LOOKUP(E247,Points!$A$2:$A$27,Points!$B$2:$B$27),"")</f>
        <v/>
      </c>
      <c r="G247" s="114"/>
      <c r="H247" s="64"/>
      <c r="I247" s="8"/>
      <c r="J247" s="8" t="str">
        <f>IF(I247&lt;&gt; "",LOOKUP(I247,Points!$A$2:$A$27,Points!$B$2:$B$27),"")</f>
        <v/>
      </c>
      <c r="K247" s="114"/>
      <c r="L247" s="64"/>
      <c r="M247" s="8"/>
      <c r="N247" s="8" t="str">
        <f>IF(M247&lt;&gt; "",LOOKUP(M247,Points!$A$2:$A$27,Points!$B$2:$B$27),"")</f>
        <v/>
      </c>
      <c r="O247" s="114"/>
      <c r="P247" s="64"/>
      <c r="Q247" s="8"/>
      <c r="R247" s="8" t="str">
        <f>IF(Q247&lt;&gt; "",LOOKUP(Q247,Points!$A$2:$A$27,Points!$B$2:$B$27),"")</f>
        <v/>
      </c>
      <c r="S247" s="114"/>
      <c r="T247" s="64"/>
      <c r="U247" s="8"/>
      <c r="V247" s="8" t="str">
        <f>IF(U247&lt;&gt; "",LOOKUP(U247,Points!$A$2:$A$27,Points!$B$2:$B$27),"")</f>
        <v/>
      </c>
      <c r="W247" s="114"/>
      <c r="X247" s="64"/>
      <c r="Y247" s="8"/>
      <c r="Z247" s="8" t="str">
        <f>IF(Y247&lt;&gt; "",LOOKUP(Y247,Points!$A$2:$A$27,Points!$B$2:$B$27),"")</f>
        <v/>
      </c>
      <c r="AA247" s="114"/>
      <c r="AB247" s="64"/>
      <c r="AC247" s="8"/>
      <c r="AD247" s="8" t="str">
        <f>IF(AC247&lt;&gt; "",LOOKUP(AC247,Points!$A$2:$A$27,Points!$B$2:$B$27),"")</f>
        <v/>
      </c>
      <c r="AE247" s="114"/>
      <c r="AF247" s="64"/>
      <c r="AG247" s="8"/>
      <c r="AH247" s="8" t="str">
        <f>IF(AG247&lt;&gt; "",LOOKUP(AG247,Points!$A$2:$A$27,Points!$B$2:$B$27),"")</f>
        <v/>
      </c>
      <c r="AI247" s="114"/>
      <c r="AJ247" s="64"/>
      <c r="AK247" s="8"/>
      <c r="AL247" s="8" t="str">
        <f>IF(AK247&lt;&gt; "",LOOKUP(AK247,[1]Points!$A$2:$A$27,[1]Points!$B$2:$B$27),"")</f>
        <v/>
      </c>
      <c r="AM247" s="114"/>
      <c r="AO247" s="5">
        <f>+G247+K247+O247+S247+W247+AA247+AE247+AI247+AM247</f>
        <v>0</v>
      </c>
      <c r="AP247" s="5">
        <v>0</v>
      </c>
      <c r="AQ247" s="5">
        <v>0</v>
      </c>
      <c r="AR247" s="5">
        <f t="shared" si="241"/>
        <v>0</v>
      </c>
      <c r="AS247" s="5">
        <f t="shared" si="282"/>
        <v>0</v>
      </c>
      <c r="AT247" s="5">
        <f t="shared" si="283"/>
        <v>0</v>
      </c>
      <c r="AU247" s="5">
        <f t="shared" si="244"/>
        <v>0</v>
      </c>
      <c r="AV247" s="47">
        <f>IF(AR247&gt;0,AU247/AR247,0)</f>
        <v>0</v>
      </c>
      <c r="AW247" s="47">
        <f>IF($AR247&gt;2,$AU247/$AR247,0)</f>
        <v>0</v>
      </c>
      <c r="AX247" s="47">
        <f>IF($AR247&gt;4,$AU247/$AR247,0)</f>
        <v>0</v>
      </c>
      <c r="AY247" s="8">
        <f t="shared" si="284"/>
        <v>0</v>
      </c>
      <c r="AZ247" s="67">
        <f t="shared" si="249"/>
        <v>0</v>
      </c>
      <c r="BA247" s="67"/>
      <c r="BB247" s="8">
        <f t="shared" si="291"/>
        <v>0</v>
      </c>
      <c r="BC247" s="8">
        <f t="shared" si="251"/>
        <v>0</v>
      </c>
      <c r="BD247" s="8">
        <f t="shared" si="292"/>
        <v>0</v>
      </c>
      <c r="BE247" s="8">
        <f t="shared" si="295"/>
        <v>0</v>
      </c>
      <c r="BF247" s="8">
        <f t="shared" si="296"/>
        <v>0</v>
      </c>
      <c r="BG247" s="8"/>
      <c r="BH247" s="8">
        <f t="shared" si="255"/>
        <v>0</v>
      </c>
      <c r="BI247" s="8">
        <f t="shared" si="256"/>
        <v>0</v>
      </c>
      <c r="BJ247" s="8">
        <f t="shared" si="257"/>
        <v>0</v>
      </c>
      <c r="BK247" s="8">
        <f t="shared" si="258"/>
        <v>0</v>
      </c>
      <c r="BL247" s="8">
        <f t="shared" si="259"/>
        <v>0</v>
      </c>
      <c r="BM247" s="8">
        <f t="shared" si="260"/>
        <v>0</v>
      </c>
      <c r="BN247" s="8">
        <f t="shared" si="261"/>
        <v>0</v>
      </c>
      <c r="BO247" s="8">
        <f t="shared" si="262"/>
        <v>0</v>
      </c>
      <c r="BP247" s="8">
        <f t="shared" si="263"/>
        <v>0</v>
      </c>
      <c r="BQ247" s="8"/>
      <c r="BR247" s="8" t="e">
        <f t="shared" si="285"/>
        <v>#NUM!</v>
      </c>
      <c r="BS247" s="8" t="e">
        <f t="shared" si="286"/>
        <v>#NUM!</v>
      </c>
      <c r="BT247" s="8" t="e">
        <f t="shared" si="287"/>
        <v>#NUM!</v>
      </c>
      <c r="BU247" s="8" t="e">
        <f t="shared" si="288"/>
        <v>#NUM!</v>
      </c>
      <c r="BV247" s="8" t="e">
        <f t="shared" si="289"/>
        <v>#NUM!</v>
      </c>
      <c r="BW247" s="8"/>
      <c r="BX247" s="1" t="str">
        <f t="shared" si="269"/>
        <v/>
      </c>
      <c r="BY247" s="1" t="str">
        <f t="shared" si="270"/>
        <v/>
      </c>
      <c r="BZ247" s="1" t="str">
        <f t="shared" si="271"/>
        <v/>
      </c>
      <c r="CA247" s="1" t="str">
        <f t="shared" si="272"/>
        <v/>
      </c>
      <c r="CB247" s="1" t="str">
        <f t="shared" si="273"/>
        <v/>
      </c>
      <c r="CC247" s="1" t="str">
        <f t="shared" si="274"/>
        <v/>
      </c>
      <c r="CD247" s="1" t="str">
        <f t="shared" si="275"/>
        <v/>
      </c>
      <c r="CE247" s="1" t="str">
        <f t="shared" si="276"/>
        <v/>
      </c>
      <c r="CF247" s="1" t="str">
        <f t="shared" si="277"/>
        <v/>
      </c>
      <c r="DC247" s="203">
        <v>0</v>
      </c>
      <c r="DD247" s="203">
        <v>95</v>
      </c>
      <c r="DE247" s="203">
        <v>0</v>
      </c>
      <c r="DF247" s="107">
        <v>0</v>
      </c>
      <c r="DG247" s="107">
        <v>-95</v>
      </c>
      <c r="DH247" s="107">
        <v>0</v>
      </c>
    </row>
    <row r="248" spans="1:112" ht="18" customHeight="1" x14ac:dyDescent="0.2">
      <c r="A248" s="52" t="str">
        <f t="shared" si="281"/>
        <v>Eric Kenneweg</v>
      </c>
      <c r="B248" s="52" t="s">
        <v>167</v>
      </c>
      <c r="C248" s="62" t="s">
        <v>166</v>
      </c>
      <c r="D248" s="8"/>
      <c r="E248" s="8"/>
      <c r="F248" s="8" t="str">
        <f>IF(E248&lt;&gt; "",LOOKUP(E248,Points!$A$2:$A$27,Points!$B$2:$B$27),"")</f>
        <v/>
      </c>
      <c r="G248" s="114"/>
      <c r="H248" s="64"/>
      <c r="I248" s="8"/>
      <c r="J248" s="8" t="str">
        <f>IF(I248&lt;&gt; "",LOOKUP(I248,Points!$A$2:$A$27,Points!$B$2:$B$27),"")</f>
        <v/>
      </c>
      <c r="K248" s="114"/>
      <c r="L248" s="64"/>
      <c r="M248" s="8"/>
      <c r="N248" s="8" t="str">
        <f>IF(M248&lt;&gt; "",LOOKUP(M248,Points!$A$2:$A$27,Points!$B$2:$B$27),"")</f>
        <v/>
      </c>
      <c r="O248" s="114"/>
      <c r="P248" s="64"/>
      <c r="Q248" s="8"/>
      <c r="R248" s="8" t="str">
        <f>IF(Q248&lt;&gt; "",LOOKUP(Q248,Points!$A$2:$A$27,Points!$B$2:$B$27),"")</f>
        <v/>
      </c>
      <c r="S248" s="114"/>
      <c r="T248" s="64"/>
      <c r="U248" s="8"/>
      <c r="V248" s="8" t="str">
        <f>IF(U248&lt;&gt; "",LOOKUP(U248,Points!$A$2:$A$27,Points!$B$2:$B$27),"")</f>
        <v/>
      </c>
      <c r="W248" s="114"/>
      <c r="X248" s="64"/>
      <c r="Y248" s="8"/>
      <c r="Z248" s="8" t="str">
        <f>IF(Y248&lt;&gt; "",LOOKUP(Y248,Points!$A$2:$A$27,Points!$B$2:$B$27),"")</f>
        <v/>
      </c>
      <c r="AA248" s="114"/>
      <c r="AB248" s="64"/>
      <c r="AC248" s="8"/>
      <c r="AD248" s="8" t="str">
        <f>IF(AC248&lt;&gt; "",LOOKUP(AC248,Points!$A$2:$A$27,Points!$B$2:$B$27),"")</f>
        <v/>
      </c>
      <c r="AE248" s="114"/>
      <c r="AF248" s="64"/>
      <c r="AG248" s="8"/>
      <c r="AH248" s="8" t="str">
        <f>IF(AG248&lt;&gt; "",LOOKUP(AG248,Points!$A$2:$A$27,Points!$B$2:$B$27),"")</f>
        <v/>
      </c>
      <c r="AI248" s="114"/>
      <c r="AJ248" s="64"/>
      <c r="AK248" s="8"/>
      <c r="AL248" s="8" t="str">
        <f>IF(AK248&lt;&gt; "",LOOKUP(AK248,Points!$A$2:$A$27,Points!$B$2:$B$27),"")</f>
        <v/>
      </c>
      <c r="AM248" s="114"/>
      <c r="AO248" s="5">
        <f>SUM(LEN(G248),LEN(K248),LEN(O248),LEN(S248),LEN(W248),LEN(AA248),LEN(AE248),LEN(AI248),LEN(AM248))</f>
        <v>0</v>
      </c>
      <c r="AP248" s="5">
        <v>0</v>
      </c>
      <c r="AQ248" s="5">
        <v>0</v>
      </c>
      <c r="AR248" s="5">
        <f t="shared" si="241"/>
        <v>0</v>
      </c>
      <c r="AS248" s="5">
        <f t="shared" si="282"/>
        <v>0</v>
      </c>
      <c r="AT248" s="5">
        <f t="shared" si="283"/>
        <v>0</v>
      </c>
      <c r="AU248" s="5">
        <f t="shared" si="244"/>
        <v>0</v>
      </c>
      <c r="AV248" s="47">
        <f t="shared" si="245"/>
        <v>0</v>
      </c>
      <c r="AW248" s="47">
        <f t="shared" si="246"/>
        <v>0</v>
      </c>
      <c r="AX248" s="47">
        <f t="shared" si="247"/>
        <v>0</v>
      </c>
      <c r="AY248" s="8">
        <f t="shared" si="284"/>
        <v>0</v>
      </c>
      <c r="AZ248" s="67">
        <f t="shared" si="249"/>
        <v>0</v>
      </c>
      <c r="BA248" s="67"/>
      <c r="BB248" s="8">
        <f t="shared" si="291"/>
        <v>0</v>
      </c>
      <c r="BC248" s="8">
        <f>LARGE($BH248:$BP248,2)</f>
        <v>0</v>
      </c>
      <c r="BD248" s="8">
        <f t="shared" si="292"/>
        <v>0</v>
      </c>
      <c r="BE248" s="8">
        <f t="shared" si="295"/>
        <v>0</v>
      </c>
      <c r="BF248" s="8">
        <f t="shared" si="296"/>
        <v>0</v>
      </c>
      <c r="BG248" s="8"/>
      <c r="BH248" s="8">
        <f t="shared" si="255"/>
        <v>0</v>
      </c>
      <c r="BI248" s="8">
        <f t="shared" si="256"/>
        <v>0</v>
      </c>
      <c r="BJ248" s="8">
        <f t="shared" si="257"/>
        <v>0</v>
      </c>
      <c r="BK248" s="8">
        <f t="shared" si="258"/>
        <v>0</v>
      </c>
      <c r="BL248" s="8">
        <f t="shared" si="259"/>
        <v>0</v>
      </c>
      <c r="BM248" s="8">
        <f t="shared" si="260"/>
        <v>0</v>
      </c>
      <c r="BN248" s="8">
        <f t="shared" si="261"/>
        <v>0</v>
      </c>
      <c r="BO248" s="8">
        <f t="shared" si="262"/>
        <v>0</v>
      </c>
      <c r="BP248" s="8">
        <f t="shared" si="263"/>
        <v>0</v>
      </c>
      <c r="BQ248" s="8"/>
      <c r="BR248" s="8" t="e">
        <f t="shared" si="285"/>
        <v>#NUM!</v>
      </c>
      <c r="BS248" s="8" t="e">
        <f t="shared" si="286"/>
        <v>#NUM!</v>
      </c>
      <c r="BT248" s="8" t="e">
        <f t="shared" si="287"/>
        <v>#NUM!</v>
      </c>
      <c r="BU248" s="8" t="e">
        <f t="shared" si="288"/>
        <v>#NUM!</v>
      </c>
      <c r="BV248" s="8" t="e">
        <f t="shared" si="289"/>
        <v>#NUM!</v>
      </c>
      <c r="BW248" s="8"/>
      <c r="BX248" s="1" t="str">
        <f t="shared" si="269"/>
        <v/>
      </c>
      <c r="BY248" s="1" t="str">
        <f t="shared" si="270"/>
        <v/>
      </c>
      <c r="BZ248" s="1" t="str">
        <f>N248</f>
        <v/>
      </c>
      <c r="CA248" s="1" t="str">
        <f t="shared" si="272"/>
        <v/>
      </c>
      <c r="CB248" s="1" t="str">
        <f t="shared" si="273"/>
        <v/>
      </c>
      <c r="CC248" s="1" t="str">
        <f t="shared" si="274"/>
        <v/>
      </c>
      <c r="CD248" s="1" t="str">
        <f t="shared" si="275"/>
        <v/>
      </c>
      <c r="CE248" s="1" t="str">
        <f t="shared" si="276"/>
        <v/>
      </c>
      <c r="CF248" s="1" t="str">
        <f t="shared" si="277"/>
        <v/>
      </c>
    </row>
    <row r="249" spans="1:112" ht="18" customHeight="1" x14ac:dyDescent="0.2">
      <c r="A249" s="52" t="str">
        <f t="shared" ref="A249:A280" si="297">CONCATENATE(C249," ",B249)</f>
        <v>Blaine Keyser</v>
      </c>
      <c r="B249" s="52" t="s">
        <v>422</v>
      </c>
      <c r="C249" s="62" t="s">
        <v>417</v>
      </c>
      <c r="D249" s="8"/>
      <c r="E249" s="8"/>
      <c r="F249" s="8" t="str">
        <f>IF(E249&lt;&gt; "",LOOKUP(E249,Points!$A$2:$A$27,Points!$B$2:$B$27),"")</f>
        <v/>
      </c>
      <c r="G249" s="114"/>
      <c r="H249" s="64"/>
      <c r="I249" s="8"/>
      <c r="J249" s="8" t="str">
        <f>IF(I249&lt;&gt; "",LOOKUP(I249,Points!$A$2:$A$27,Points!$B$2:$B$27),"")</f>
        <v/>
      </c>
      <c r="K249" s="114"/>
      <c r="L249" s="64"/>
      <c r="M249" s="8"/>
      <c r="N249" s="8" t="str">
        <f>IF(M249&lt;&gt; "",LOOKUP(M249,Points!$A$2:$A$27,Points!$B$2:$B$27),"")</f>
        <v/>
      </c>
      <c r="O249" s="114"/>
      <c r="P249" s="64"/>
      <c r="Q249" s="8"/>
      <c r="R249" s="8" t="str">
        <f>IF(Q249&lt;&gt; "",LOOKUP(Q249,Points!$A$2:$A$27,Points!$B$2:$B$27),"")</f>
        <v/>
      </c>
      <c r="S249" s="114"/>
      <c r="T249" s="64"/>
      <c r="U249" s="8"/>
      <c r="V249" s="8" t="str">
        <f>IF(U249&lt;&gt; "",LOOKUP(U249,Points!$A$2:$A$27,Points!$B$2:$B$27),"")</f>
        <v/>
      </c>
      <c r="W249" s="114"/>
      <c r="X249" s="64"/>
      <c r="Y249" s="8"/>
      <c r="Z249" s="8" t="str">
        <f>IF(Y249&lt;&gt; "",LOOKUP(Y249,Points!$A$2:$A$27,Points!$B$2:$B$27),"")</f>
        <v/>
      </c>
      <c r="AA249" s="114"/>
      <c r="AB249" s="64"/>
      <c r="AC249" s="8"/>
      <c r="AD249" s="8" t="str">
        <f>IF(AC249&lt;&gt; "",LOOKUP(AC249,Points!$A$2:$A$27,Points!$B$2:$B$27),"")</f>
        <v/>
      </c>
      <c r="AE249" s="114"/>
      <c r="AF249" s="64"/>
      <c r="AG249" s="8"/>
      <c r="AH249" s="8" t="str">
        <f>IF(AG249&lt;&gt; "",LOOKUP(AG249,Points!$A$2:$A$27,Points!$B$2:$B$27),"")</f>
        <v/>
      </c>
      <c r="AI249" s="114"/>
      <c r="AJ249" s="64"/>
      <c r="AK249" s="8"/>
      <c r="AL249" s="8" t="str">
        <f>IF(AK249&lt;&gt; "",LOOKUP(AK249,Points!$A$2:$A$27,Points!$B$2:$B$27),"")</f>
        <v/>
      </c>
      <c r="AM249" s="114"/>
      <c r="AO249" s="5">
        <f>SUM(LEN(G249),LEN(K249),LEN(O249),LEN(S249),LEN(W249),LEN(AA249),LEN(AE249),LEN(AI249),LEN(AM249))</f>
        <v>0</v>
      </c>
      <c r="AP249" s="5">
        <v>0</v>
      </c>
      <c r="AQ249" s="5">
        <v>0</v>
      </c>
      <c r="AR249" s="5">
        <f t="shared" ref="AR249:AR311" si="298">COUNT(D249,H249,L249,P249,T249,X249,AB249,AF249,AJ249)</f>
        <v>0</v>
      </c>
      <c r="AS249" s="5">
        <f t="shared" ref="AS249:AS280" si="299">SUM(F249,J249,N249,R249,V249,Z249,AD249,AH249,AL249)</f>
        <v>0</v>
      </c>
      <c r="AT249" s="5">
        <f t="shared" ref="AT249:AT280" si="300">SUMIF($BR249:$BV249, "&gt;0",$BR249:$BV249)</f>
        <v>0</v>
      </c>
      <c r="AU249" s="5">
        <f t="shared" ref="AU249:AU311" si="301">SUM(D249,H249,L249,P249,T249,X249,AB249,AF249,AJ249)</f>
        <v>0</v>
      </c>
      <c r="AV249" s="47">
        <f>IF(AR249&gt;0,AU249/AR249,0)</f>
        <v>0</v>
      </c>
      <c r="AW249" s="47">
        <f t="shared" ref="AW249:AW280" si="302">IF($AR249&gt;2,$AU249/$AR249,0)</f>
        <v>0</v>
      </c>
      <c r="AX249" s="47">
        <f t="shared" ref="AX249:AX310" si="303">IF($AR249&gt;4,$AU249/$AR249,0)</f>
        <v>0</v>
      </c>
      <c r="AY249" s="8">
        <f t="shared" ref="AY249:AY280" si="304">SUMIF($BB249:$BF249, "&gt;0",$BB249:$BF249)</f>
        <v>0</v>
      </c>
      <c r="AZ249" s="67">
        <f t="shared" ref="AZ249:AZ310" si="305">IF(AR249&gt;4,SUM(E249,I249,M249,Q249,U249,Y249,AC249,AG249,AK249)/AR249,0)</f>
        <v>0</v>
      </c>
      <c r="BA249" s="67"/>
      <c r="BB249" s="8">
        <f t="shared" si="291"/>
        <v>0</v>
      </c>
      <c r="BC249" s="8">
        <f>LARGE($BH249:$BP249,2)</f>
        <v>0</v>
      </c>
      <c r="BD249" s="8">
        <f t="shared" si="292"/>
        <v>0</v>
      </c>
      <c r="BE249" s="8">
        <f t="shared" si="295"/>
        <v>0</v>
      </c>
      <c r="BF249" s="8">
        <f t="shared" si="296"/>
        <v>0</v>
      </c>
      <c r="BG249" s="8"/>
      <c r="BH249" s="8">
        <f t="shared" ref="BH249:BH311" si="306">D249</f>
        <v>0</v>
      </c>
      <c r="BI249" s="8">
        <f t="shared" ref="BI249:BI311" si="307">H249</f>
        <v>0</v>
      </c>
      <c r="BJ249" s="8">
        <f t="shared" ref="BJ249:BJ311" si="308">L249</f>
        <v>0</v>
      </c>
      <c r="BK249" s="8">
        <f t="shared" ref="BK249:BK311" si="309">P249</f>
        <v>0</v>
      </c>
      <c r="BL249" s="8">
        <f t="shared" ref="BL249:BL311" si="310">T249</f>
        <v>0</v>
      </c>
      <c r="BM249" s="8">
        <f t="shared" ref="BM249:BM311" si="311">X249</f>
        <v>0</v>
      </c>
      <c r="BN249" s="8">
        <f t="shared" ref="BN249:BN311" si="312">AB249</f>
        <v>0</v>
      </c>
      <c r="BO249" s="8">
        <f t="shared" ref="BO249:BO311" si="313">AF249</f>
        <v>0</v>
      </c>
      <c r="BP249" s="8">
        <f t="shared" ref="BP249:BP311" si="314">AJ249</f>
        <v>0</v>
      </c>
      <c r="BQ249" s="8"/>
      <c r="BR249" s="8" t="e">
        <f t="shared" ref="BR249:BR280" si="315">LARGE($BX249:$CF249,1)</f>
        <v>#NUM!</v>
      </c>
      <c r="BS249" s="8" t="e">
        <f t="shared" ref="BS249:BS280" si="316">LARGE($BX249:$CF249,2)</f>
        <v>#NUM!</v>
      </c>
      <c r="BT249" s="8" t="e">
        <f t="shared" ref="BT249:BT280" si="317">LARGE($BX249:$CF249,3)</f>
        <v>#NUM!</v>
      </c>
      <c r="BU249" s="8" t="e">
        <f t="shared" ref="BU249:BU280" si="318">LARGE($BX249:$CF249,4)</f>
        <v>#NUM!</v>
      </c>
      <c r="BV249" s="8" t="e">
        <f t="shared" ref="BV249:BV280" si="319">LARGE($BX249:$CF249,5)</f>
        <v>#NUM!</v>
      </c>
      <c r="BW249" s="8"/>
      <c r="BX249" s="1" t="str">
        <f t="shared" ref="BX249:BX309" si="320">F249</f>
        <v/>
      </c>
      <c r="BY249" s="1" t="str">
        <f t="shared" ref="BY249:BY311" si="321">J249</f>
        <v/>
      </c>
      <c r="BZ249" s="1" t="str">
        <f t="shared" ref="BZ249:BZ311" si="322">N249</f>
        <v/>
      </c>
      <c r="CA249" s="1" t="str">
        <f t="shared" ref="CA249:CA311" si="323">R249</f>
        <v/>
      </c>
      <c r="CB249" s="1" t="str">
        <f t="shared" ref="CB249:CB311" si="324">V249</f>
        <v/>
      </c>
      <c r="CC249" s="1" t="str">
        <f t="shared" ref="CC249:CC311" si="325">Z249</f>
        <v/>
      </c>
      <c r="CD249" s="1" t="str">
        <f t="shared" ref="CD249:CD311" si="326">AD249</f>
        <v/>
      </c>
      <c r="CE249" s="1" t="str">
        <f t="shared" ref="CE249:CE311" si="327">AH249</f>
        <v/>
      </c>
      <c r="CF249" s="1" t="str">
        <f t="shared" ref="CF249:CF311" si="328">AL249</f>
        <v/>
      </c>
    </row>
    <row r="250" spans="1:112" ht="18" customHeight="1" x14ac:dyDescent="0.2">
      <c r="A250" s="52" t="str">
        <f t="shared" si="297"/>
        <v>Don Kidwell</v>
      </c>
      <c r="B250" s="52" t="s">
        <v>273</v>
      </c>
      <c r="C250" s="62" t="s">
        <v>274</v>
      </c>
      <c r="D250" s="8"/>
      <c r="E250" s="8"/>
      <c r="F250" s="8" t="str">
        <f>IF(E250&lt;&gt; "",LOOKUP(E250,Points!$A$2:$A$27,Points!$B$2:$B$27),"")</f>
        <v/>
      </c>
      <c r="G250" s="114"/>
      <c r="H250" s="64"/>
      <c r="I250" s="8"/>
      <c r="J250" s="8" t="str">
        <f>IF(I250&lt;&gt; "",LOOKUP(I250,Points!$A$2:$A$27,Points!$B$2:$B$27),"")</f>
        <v/>
      </c>
      <c r="K250" s="114"/>
      <c r="L250" s="64"/>
      <c r="M250" s="8"/>
      <c r="N250" s="8" t="str">
        <f>IF(M250&lt;&gt; "",LOOKUP(M250,Points!$A$2:$A$27,Points!$B$2:$B$27),"")</f>
        <v/>
      </c>
      <c r="O250" s="114"/>
      <c r="P250" s="64"/>
      <c r="Q250" s="8"/>
      <c r="R250" s="8" t="str">
        <f>IF(Q250&lt;&gt; "",LOOKUP(Q250,Points!$A$2:$A$27,Points!$B$2:$B$27),"")</f>
        <v/>
      </c>
      <c r="S250" s="114"/>
      <c r="T250" s="64"/>
      <c r="U250" s="8"/>
      <c r="V250" s="8" t="str">
        <f>IF(U250&lt;&gt; "",LOOKUP(U250,Points!$A$2:$A$27,Points!$B$2:$B$27),"")</f>
        <v/>
      </c>
      <c r="W250" s="114"/>
      <c r="X250" s="64"/>
      <c r="Y250" s="8"/>
      <c r="Z250" s="8" t="str">
        <f>IF(Y250&lt;&gt; "",LOOKUP(Y250,Points!$A$2:$A$27,Points!$B$2:$B$27),"")</f>
        <v/>
      </c>
      <c r="AA250" s="114"/>
      <c r="AB250" s="64"/>
      <c r="AC250" s="8"/>
      <c r="AD250" s="8" t="str">
        <f>IF(AC250&lt;&gt; "",LOOKUP(AC250,Points!$A$2:$A$27,Points!$B$2:$B$27),"")</f>
        <v/>
      </c>
      <c r="AE250" s="114"/>
      <c r="AF250" s="64"/>
      <c r="AG250" s="8"/>
      <c r="AH250" s="8" t="str">
        <f>IF(AG250&lt;&gt; "",LOOKUP(AG250,Points!$A$2:$A$27,Points!$B$2:$B$27),"")</f>
        <v/>
      </c>
      <c r="AI250" s="114"/>
      <c r="AJ250" s="64"/>
      <c r="AK250" s="8"/>
      <c r="AL250" s="8" t="str">
        <f>IF(AK250&lt;&gt; "",LOOKUP(AK250,Points!$A$2:$A$27,Points!$B$2:$B$27),"")</f>
        <v/>
      </c>
      <c r="AM250" s="114"/>
      <c r="AO250" s="5">
        <f>SUM(LEN(G250),LEN(K250),LEN(O250),LEN(S250),LEN(W250),LEN(AA250),LEN(AE250),LEN(AI250),LEN(AM250))</f>
        <v>0</v>
      </c>
      <c r="AP250" s="5">
        <v>0</v>
      </c>
      <c r="AQ250" s="5">
        <v>0</v>
      </c>
      <c r="AR250" s="5">
        <f t="shared" si="298"/>
        <v>0</v>
      </c>
      <c r="AS250" s="5">
        <f t="shared" si="299"/>
        <v>0</v>
      </c>
      <c r="AT250" s="5">
        <f t="shared" si="300"/>
        <v>0</v>
      </c>
      <c r="AU250" s="5">
        <f t="shared" si="301"/>
        <v>0</v>
      </c>
      <c r="AV250" s="47">
        <f>IF(AR250&gt;0,AU250/AR250,0)</f>
        <v>0</v>
      </c>
      <c r="AW250" s="47">
        <f t="shared" si="302"/>
        <v>0</v>
      </c>
      <c r="AX250" s="47">
        <f>IF($AR250&gt;4,$AU250/$AR250,0)</f>
        <v>0</v>
      </c>
      <c r="AY250" s="8">
        <f t="shared" si="304"/>
        <v>0</v>
      </c>
      <c r="AZ250" s="67">
        <f>IF(AR250&gt;4,SUM(E250,I250,M250,Q250,U250,Y250,AC250,AG250,AK250)/AR250,0)</f>
        <v>0</v>
      </c>
      <c r="BA250" s="67"/>
      <c r="BB250" s="8">
        <f t="shared" si="291"/>
        <v>0</v>
      </c>
      <c r="BC250" s="8">
        <f t="shared" ref="BC250:BC311" si="329">LARGE($BH250:$BP250,2)</f>
        <v>0</v>
      </c>
      <c r="BD250" s="8">
        <f t="shared" si="292"/>
        <v>0</v>
      </c>
      <c r="BE250" s="8">
        <f t="shared" si="295"/>
        <v>0</v>
      </c>
      <c r="BF250" s="8">
        <f t="shared" si="296"/>
        <v>0</v>
      </c>
      <c r="BG250" s="8"/>
      <c r="BH250" s="8">
        <f t="shared" si="306"/>
        <v>0</v>
      </c>
      <c r="BI250" s="8">
        <f t="shared" si="307"/>
        <v>0</v>
      </c>
      <c r="BJ250" s="8">
        <f t="shared" si="308"/>
        <v>0</v>
      </c>
      <c r="BK250" s="8">
        <f t="shared" si="309"/>
        <v>0</v>
      </c>
      <c r="BL250" s="8">
        <f t="shared" si="310"/>
        <v>0</v>
      </c>
      <c r="BM250" s="8">
        <f t="shared" si="311"/>
        <v>0</v>
      </c>
      <c r="BN250" s="8">
        <f t="shared" si="312"/>
        <v>0</v>
      </c>
      <c r="BO250" s="8">
        <f t="shared" si="313"/>
        <v>0</v>
      </c>
      <c r="BP250" s="8">
        <f t="shared" si="314"/>
        <v>0</v>
      </c>
      <c r="BQ250" s="8"/>
      <c r="BR250" s="8" t="e">
        <f t="shared" si="315"/>
        <v>#NUM!</v>
      </c>
      <c r="BS250" s="8" t="e">
        <f t="shared" si="316"/>
        <v>#NUM!</v>
      </c>
      <c r="BT250" s="8" t="e">
        <f t="shared" si="317"/>
        <v>#NUM!</v>
      </c>
      <c r="BU250" s="8" t="e">
        <f t="shared" si="318"/>
        <v>#NUM!</v>
      </c>
      <c r="BV250" s="8" t="e">
        <f t="shared" si="319"/>
        <v>#NUM!</v>
      </c>
      <c r="BW250" s="8"/>
      <c r="BX250" s="1" t="str">
        <f t="shared" si="320"/>
        <v/>
      </c>
      <c r="BY250" s="1" t="str">
        <f>J250</f>
        <v/>
      </c>
      <c r="BZ250" s="1" t="str">
        <f t="shared" si="322"/>
        <v/>
      </c>
      <c r="CA250" s="1" t="str">
        <f t="shared" si="323"/>
        <v/>
      </c>
      <c r="CB250" s="1" t="str">
        <f t="shared" si="324"/>
        <v/>
      </c>
      <c r="CC250" s="1" t="str">
        <f t="shared" si="325"/>
        <v/>
      </c>
      <c r="CD250" s="1" t="str">
        <f t="shared" si="326"/>
        <v/>
      </c>
      <c r="CE250" s="1" t="str">
        <f t="shared" si="327"/>
        <v/>
      </c>
      <c r="CF250" s="1" t="str">
        <f t="shared" si="328"/>
        <v/>
      </c>
    </row>
    <row r="251" spans="1:112" ht="18" customHeight="1" x14ac:dyDescent="0.2">
      <c r="A251" s="52" t="str">
        <f t="shared" si="297"/>
        <v>Mike Kim</v>
      </c>
      <c r="B251" s="52" t="s">
        <v>410</v>
      </c>
      <c r="C251" s="62" t="s">
        <v>33</v>
      </c>
      <c r="D251" s="8"/>
      <c r="E251" s="8"/>
      <c r="F251" s="8" t="str">
        <f>IF(E251&lt;&gt; "",LOOKUP(E251,Points!$A$2:$A$27,Points!$B$2:$B$27),"")</f>
        <v/>
      </c>
      <c r="G251" s="114"/>
      <c r="H251" s="64"/>
      <c r="I251" s="8"/>
      <c r="J251" s="8" t="str">
        <f>IF(I251&lt;&gt; "",LOOKUP(I251,Points!$A$2:$A$27,Points!$B$2:$B$27),"")</f>
        <v/>
      </c>
      <c r="K251" s="114"/>
      <c r="L251" s="64"/>
      <c r="M251" s="8"/>
      <c r="N251" s="8" t="str">
        <f>IF(M251&lt;&gt; "",LOOKUP(M251,Points!$A$2:$A$27,Points!$B$2:$B$27),"")</f>
        <v/>
      </c>
      <c r="O251" s="114"/>
      <c r="P251" s="64"/>
      <c r="Q251" s="8"/>
      <c r="R251" s="8" t="str">
        <f>IF(Q251&lt;&gt; "",LOOKUP(Q251,Points!$A$2:$A$27,Points!$B$2:$B$27),"")</f>
        <v/>
      </c>
      <c r="S251" s="114"/>
      <c r="T251" s="64"/>
      <c r="U251" s="8"/>
      <c r="V251" s="8" t="str">
        <f>IF(U251&lt;&gt; "",LOOKUP(U251,Points!$A$2:$A$27,Points!$B$2:$B$27),"")</f>
        <v/>
      </c>
      <c r="W251" s="114"/>
      <c r="X251" s="64"/>
      <c r="Y251" s="8"/>
      <c r="Z251" s="8" t="str">
        <f>IF(Y251&lt;&gt; "",LOOKUP(Y251,Points!$A$2:$A$27,Points!$B$2:$B$27),"")</f>
        <v/>
      </c>
      <c r="AA251" s="114"/>
      <c r="AB251" s="64"/>
      <c r="AC251" s="8"/>
      <c r="AD251" s="8" t="str">
        <f>IF(AC251&lt;&gt; "",LOOKUP(AC251,Points!$A$2:$A$27,Points!$B$2:$B$27),"")</f>
        <v/>
      </c>
      <c r="AE251" s="114"/>
      <c r="AF251" s="64"/>
      <c r="AG251" s="8"/>
      <c r="AH251" s="8" t="str">
        <f>IF(AG251&lt;&gt; "",LOOKUP(AG251,Points!$A$2:$A$27,Points!$B$2:$B$27),"")</f>
        <v/>
      </c>
      <c r="AI251" s="114"/>
      <c r="AJ251" s="64"/>
      <c r="AK251" s="8"/>
      <c r="AL251" s="8" t="str">
        <f>IF(AK251&lt;&gt; "",LOOKUP(AK251,Points!$A$2:$A$27,Points!$B$2:$B$27),"")</f>
        <v/>
      </c>
      <c r="AM251" s="114"/>
      <c r="AO251" s="5">
        <f>SUM(LEN(G251),LEN(K251),LEN(O251),LEN(S251),LEN(W251),LEN(AA251),LEN(AE251),LEN(AI251),LEN(AM251))</f>
        <v>0</v>
      </c>
      <c r="AP251" s="5">
        <v>0</v>
      </c>
      <c r="AQ251" s="5">
        <v>0</v>
      </c>
      <c r="AR251" s="5">
        <f t="shared" si="298"/>
        <v>0</v>
      </c>
      <c r="AS251" s="5">
        <f t="shared" si="299"/>
        <v>0</v>
      </c>
      <c r="AT251" s="5">
        <f t="shared" si="300"/>
        <v>0</v>
      </c>
      <c r="AU251" s="5">
        <f t="shared" si="301"/>
        <v>0</v>
      </c>
      <c r="AV251" s="47">
        <f>IF(AR251&gt;0,AU251/AR251,0)</f>
        <v>0</v>
      </c>
      <c r="AW251" s="47">
        <f t="shared" si="302"/>
        <v>0</v>
      </c>
      <c r="AX251" s="47">
        <f>IF($AR251&gt;4,$AU251/$AR251,0)</f>
        <v>0</v>
      </c>
      <c r="AY251" s="8">
        <f t="shared" si="304"/>
        <v>0</v>
      </c>
      <c r="AZ251" s="67">
        <f t="shared" si="305"/>
        <v>0</v>
      </c>
      <c r="BA251" s="67"/>
      <c r="BB251" s="8">
        <f t="shared" si="291"/>
        <v>0</v>
      </c>
      <c r="BC251" s="8">
        <f t="shared" si="329"/>
        <v>0</v>
      </c>
      <c r="BD251" s="8">
        <f t="shared" si="292"/>
        <v>0</v>
      </c>
      <c r="BE251" s="8">
        <f t="shared" si="295"/>
        <v>0</v>
      </c>
      <c r="BF251" s="8">
        <f t="shared" si="296"/>
        <v>0</v>
      </c>
      <c r="BG251" s="8"/>
      <c r="BH251" s="8">
        <f t="shared" si="306"/>
        <v>0</v>
      </c>
      <c r="BI251" s="8">
        <f t="shared" si="307"/>
        <v>0</v>
      </c>
      <c r="BJ251" s="8">
        <f t="shared" si="308"/>
        <v>0</v>
      </c>
      <c r="BK251" s="8">
        <f t="shared" si="309"/>
        <v>0</v>
      </c>
      <c r="BL251" s="8">
        <f t="shared" si="310"/>
        <v>0</v>
      </c>
      <c r="BM251" s="8">
        <f t="shared" si="311"/>
        <v>0</v>
      </c>
      <c r="BN251" s="8">
        <f t="shared" si="312"/>
        <v>0</v>
      </c>
      <c r="BO251" s="8">
        <f t="shared" si="313"/>
        <v>0</v>
      </c>
      <c r="BP251" s="8">
        <f t="shared" si="314"/>
        <v>0</v>
      </c>
      <c r="BQ251" s="8"/>
      <c r="BR251" s="8" t="e">
        <f t="shared" si="315"/>
        <v>#NUM!</v>
      </c>
      <c r="BS251" s="8" t="e">
        <f t="shared" si="316"/>
        <v>#NUM!</v>
      </c>
      <c r="BT251" s="8" t="e">
        <f t="shared" si="317"/>
        <v>#NUM!</v>
      </c>
      <c r="BU251" s="8" t="e">
        <f t="shared" si="318"/>
        <v>#NUM!</v>
      </c>
      <c r="BV251" s="8" t="e">
        <f t="shared" si="319"/>
        <v>#NUM!</v>
      </c>
      <c r="BW251" s="8"/>
      <c r="BX251" s="1" t="str">
        <f t="shared" si="320"/>
        <v/>
      </c>
      <c r="BY251" s="1" t="str">
        <f t="shared" si="321"/>
        <v/>
      </c>
      <c r="BZ251" s="1" t="str">
        <f t="shared" si="322"/>
        <v/>
      </c>
      <c r="CA251" s="1" t="str">
        <f t="shared" si="323"/>
        <v/>
      </c>
      <c r="CB251" s="1" t="str">
        <f t="shared" si="324"/>
        <v/>
      </c>
      <c r="CC251" s="1" t="str">
        <f t="shared" si="325"/>
        <v/>
      </c>
      <c r="CD251" s="1" t="str">
        <f t="shared" si="326"/>
        <v/>
      </c>
      <c r="CE251" s="1" t="str">
        <f t="shared" si="327"/>
        <v/>
      </c>
      <c r="CF251" s="1" t="str">
        <f t="shared" si="328"/>
        <v/>
      </c>
    </row>
    <row r="252" spans="1:112" ht="18" customHeight="1" x14ac:dyDescent="0.2">
      <c r="A252" s="52" t="str">
        <f t="shared" si="297"/>
        <v>Glenn Krauser</v>
      </c>
      <c r="B252" s="52" t="s">
        <v>56</v>
      </c>
      <c r="C252" s="62" t="s">
        <v>272</v>
      </c>
      <c r="D252" s="8"/>
      <c r="E252" s="8"/>
      <c r="F252" s="8" t="str">
        <f>IF(E252&lt;&gt; "",LOOKUP(E252,Points!$A$2:$A$27,Points!$B$2:$B$27),"")</f>
        <v/>
      </c>
      <c r="G252" s="114"/>
      <c r="H252" s="64"/>
      <c r="I252" s="8"/>
      <c r="J252" s="8" t="str">
        <f>IF(I252&lt;&gt; "",LOOKUP(I252,Points!$A$2:$A$27,Points!$B$2:$B$27),"")</f>
        <v/>
      </c>
      <c r="K252" s="114"/>
      <c r="L252" s="64"/>
      <c r="M252" s="8"/>
      <c r="N252" s="8" t="str">
        <f>IF(M252&lt;&gt; "",LOOKUP(M252,Points!$A$2:$A$27,Points!$B$2:$B$27),"")</f>
        <v/>
      </c>
      <c r="O252" s="114"/>
      <c r="P252" s="64"/>
      <c r="Q252" s="8"/>
      <c r="R252" s="8" t="str">
        <f>IF(Q252&lt;&gt; "",LOOKUP(Q252,Points!$A$2:$A$27,Points!$B$2:$B$27),"")</f>
        <v/>
      </c>
      <c r="S252" s="114"/>
      <c r="T252" s="64"/>
      <c r="U252" s="8"/>
      <c r="V252" s="8" t="str">
        <f>IF(U252&lt;&gt; "",LOOKUP(U252,Points!$A$2:$A$27,Points!$B$2:$B$27),"")</f>
        <v/>
      </c>
      <c r="W252" s="114"/>
      <c r="X252" s="64"/>
      <c r="Y252" s="8"/>
      <c r="Z252" s="8" t="str">
        <f>IF(Y252&lt;&gt; "",LOOKUP(Y252,Points!$A$2:$A$27,Points!$B$2:$B$27),"")</f>
        <v/>
      </c>
      <c r="AA252" s="114"/>
      <c r="AB252" s="64"/>
      <c r="AC252" s="8"/>
      <c r="AD252" s="8" t="str">
        <f>IF(AC252&lt;&gt; "",LOOKUP(AC252,Points!$A$2:$A$27,Points!$B$2:$B$27),"")</f>
        <v/>
      </c>
      <c r="AE252" s="114"/>
      <c r="AF252" s="64"/>
      <c r="AG252" s="8"/>
      <c r="AH252" s="8" t="str">
        <f>IF(AG252&lt;&gt; "",LOOKUP(AG252,Points!$A$2:$A$27,Points!$B$2:$B$27),"")</f>
        <v/>
      </c>
      <c r="AI252" s="114"/>
      <c r="AJ252" s="64"/>
      <c r="AK252" s="8"/>
      <c r="AL252" s="8" t="str">
        <f>IF(AK252&lt;&gt; "",LOOKUP(AK252,Points!$A$2:$A$27,Points!$B$2:$B$27),"")</f>
        <v/>
      </c>
      <c r="AM252" s="114"/>
      <c r="AO252" s="5">
        <f>SUM(LEN(G252),LEN(K252),LEN(O252),LEN(S252),LEN(W252),LEN(AA252),LEN(AE252),LEN(AI252),LEN(AM252))</f>
        <v>0</v>
      </c>
      <c r="AP252" s="5">
        <v>0</v>
      </c>
      <c r="AQ252" s="5">
        <v>0</v>
      </c>
      <c r="AR252" s="5">
        <f t="shared" si="298"/>
        <v>0</v>
      </c>
      <c r="AS252" s="5">
        <f t="shared" si="299"/>
        <v>0</v>
      </c>
      <c r="AT252" s="5">
        <f t="shared" si="300"/>
        <v>0</v>
      </c>
      <c r="AU252" s="5">
        <f t="shared" si="301"/>
        <v>0</v>
      </c>
      <c r="AV252" s="47">
        <f t="shared" ref="AV252:AV310" si="330">IF(AR252&gt;0,AU252/AR252,0)</f>
        <v>0</v>
      </c>
      <c r="AW252" s="47">
        <f t="shared" si="302"/>
        <v>0</v>
      </c>
      <c r="AX252" s="47">
        <f>IF($AR252&gt;4,$AU252/$AR252,0)</f>
        <v>0</v>
      </c>
      <c r="AY252" s="8">
        <f t="shared" si="304"/>
        <v>0</v>
      </c>
      <c r="AZ252" s="67">
        <f>IF(AR252&gt;4,SUM(E252,I252,M252,Q252,U252,Y252,AC252,AG252,AK252)/AR252,0)</f>
        <v>0</v>
      </c>
      <c r="BA252" s="67"/>
      <c r="BB252" s="8">
        <f t="shared" si="291"/>
        <v>0</v>
      </c>
      <c r="BC252" s="8">
        <f>LARGE($BH252:$BP252,2)</f>
        <v>0</v>
      </c>
      <c r="BD252" s="8">
        <f t="shared" si="292"/>
        <v>0</v>
      </c>
      <c r="BE252" s="8">
        <f t="shared" si="295"/>
        <v>0</v>
      </c>
      <c r="BF252" s="8">
        <f t="shared" si="296"/>
        <v>0</v>
      </c>
      <c r="BG252" s="8"/>
      <c r="BH252" s="8">
        <f t="shared" si="306"/>
        <v>0</v>
      </c>
      <c r="BI252" s="8">
        <f t="shared" si="307"/>
        <v>0</v>
      </c>
      <c r="BJ252" s="8">
        <f t="shared" si="308"/>
        <v>0</v>
      </c>
      <c r="BK252" s="8">
        <f t="shared" si="309"/>
        <v>0</v>
      </c>
      <c r="BL252" s="8">
        <f t="shared" si="310"/>
        <v>0</v>
      </c>
      <c r="BM252" s="8">
        <f t="shared" si="311"/>
        <v>0</v>
      </c>
      <c r="BN252" s="8">
        <f t="shared" si="312"/>
        <v>0</v>
      </c>
      <c r="BO252" s="8">
        <f t="shared" si="313"/>
        <v>0</v>
      </c>
      <c r="BP252" s="8">
        <f t="shared" si="314"/>
        <v>0</v>
      </c>
      <c r="BQ252" s="8"/>
      <c r="BR252" s="8" t="e">
        <f t="shared" si="315"/>
        <v>#NUM!</v>
      </c>
      <c r="BS252" s="8" t="e">
        <f t="shared" si="316"/>
        <v>#NUM!</v>
      </c>
      <c r="BT252" s="8" t="e">
        <f t="shared" si="317"/>
        <v>#NUM!</v>
      </c>
      <c r="BU252" s="8" t="e">
        <f t="shared" si="318"/>
        <v>#NUM!</v>
      </c>
      <c r="BV252" s="8" t="e">
        <f t="shared" si="319"/>
        <v>#NUM!</v>
      </c>
      <c r="BW252" s="8"/>
      <c r="BX252" s="1" t="str">
        <f t="shared" si="320"/>
        <v/>
      </c>
      <c r="BY252" s="1" t="str">
        <f t="shared" si="321"/>
        <v/>
      </c>
      <c r="BZ252" s="1" t="str">
        <f t="shared" si="322"/>
        <v/>
      </c>
      <c r="CA252" s="1" t="str">
        <f>R252</f>
        <v/>
      </c>
      <c r="CB252" s="1" t="str">
        <f t="shared" si="324"/>
        <v/>
      </c>
      <c r="CC252" s="1" t="str">
        <f t="shared" si="325"/>
        <v/>
      </c>
      <c r="CD252" s="1" t="str">
        <f t="shared" si="326"/>
        <v/>
      </c>
      <c r="CE252" s="1" t="str">
        <f t="shared" si="327"/>
        <v/>
      </c>
      <c r="CF252" s="1" t="str">
        <f t="shared" si="328"/>
        <v/>
      </c>
    </row>
    <row r="253" spans="1:112" ht="18" customHeight="1" x14ac:dyDescent="0.2">
      <c r="A253" s="52" t="str">
        <f t="shared" si="297"/>
        <v>Don Lehr</v>
      </c>
      <c r="B253" s="93" t="s">
        <v>601</v>
      </c>
      <c r="C253" s="94" t="s">
        <v>274</v>
      </c>
      <c r="D253" s="8"/>
      <c r="E253" s="8"/>
      <c r="F253" s="8" t="str">
        <f>IF(E253&lt;&gt; "",LOOKUP(E253,Points!$A$2:$A$27,Points!$B$2:$B$27),"")</f>
        <v/>
      </c>
      <c r="G253" s="114"/>
      <c r="H253" s="64"/>
      <c r="I253" s="8"/>
      <c r="J253" s="8" t="str">
        <f>IF(I253&lt;&gt; "",LOOKUP(I253,Points!$A$2:$A$27,Points!$B$2:$B$27),"")</f>
        <v/>
      </c>
      <c r="K253" s="114"/>
      <c r="L253" s="64"/>
      <c r="M253" s="8"/>
      <c r="N253" s="8" t="str">
        <f>IF(M253&lt;&gt; "",LOOKUP(M253,Points!$A$2:$A$27,Points!$B$2:$B$27),"")</f>
        <v/>
      </c>
      <c r="O253" s="114"/>
      <c r="P253" s="64"/>
      <c r="Q253" s="8"/>
      <c r="R253" s="8" t="str">
        <f>IF(Q253&lt;&gt; "",LOOKUP(Q253,Points!$A$2:$A$27,Points!$B$2:$B$27),"")</f>
        <v/>
      </c>
      <c r="S253" s="114"/>
      <c r="T253" s="64"/>
      <c r="U253" s="8"/>
      <c r="V253" s="8" t="str">
        <f>IF(U253&lt;&gt; "",LOOKUP(U253,Points!$A$2:$A$27,Points!$B$2:$B$27),"")</f>
        <v/>
      </c>
      <c r="W253" s="114"/>
      <c r="X253" s="64"/>
      <c r="Y253" s="8"/>
      <c r="Z253" s="8" t="str">
        <f>IF(Y253&lt;&gt; "",LOOKUP(Y253,Points!$A$2:$A$27,Points!$B$2:$B$27),"")</f>
        <v/>
      </c>
      <c r="AA253" s="114"/>
      <c r="AB253" s="64"/>
      <c r="AC253" s="8"/>
      <c r="AD253" s="8" t="str">
        <f>IF(AC253&lt;&gt; "",LOOKUP(AC253,Points!$A$2:$A$27,Points!$B$2:$B$27),"")</f>
        <v/>
      </c>
      <c r="AE253" s="114"/>
      <c r="AF253" s="64"/>
      <c r="AG253" s="8"/>
      <c r="AH253" s="8" t="str">
        <f>IF(AG253&lt;&gt; "",LOOKUP(AG253,Points!$A$2:$A$27,Points!$B$2:$B$27),"")</f>
        <v/>
      </c>
      <c r="AI253" s="114"/>
      <c r="AJ253" s="64"/>
      <c r="AK253" s="8"/>
      <c r="AL253" s="8" t="str">
        <f>IF(AK253&lt;&gt; "",LOOKUP(AK253,[1]Points!$A$2:$A$27,[1]Points!$B$2:$B$27),"")</f>
        <v/>
      </c>
      <c r="AM253" s="114"/>
      <c r="AO253" s="5">
        <f>+G253+K253+O253+S253+W253+AA253+AE253+AI253+AM253</f>
        <v>0</v>
      </c>
      <c r="AP253" s="5">
        <v>0</v>
      </c>
      <c r="AQ253" s="5">
        <v>0</v>
      </c>
      <c r="AR253" s="5">
        <f t="shared" si="298"/>
        <v>0</v>
      </c>
      <c r="AS253" s="5">
        <f t="shared" si="299"/>
        <v>0</v>
      </c>
      <c r="AT253" s="5">
        <f t="shared" si="300"/>
        <v>0</v>
      </c>
      <c r="AU253" s="5">
        <f t="shared" si="301"/>
        <v>0</v>
      </c>
      <c r="AV253" s="47">
        <f t="shared" si="330"/>
        <v>0</v>
      </c>
      <c r="AW253" s="47">
        <f t="shared" si="302"/>
        <v>0</v>
      </c>
      <c r="AX253" s="47">
        <f>IF($AR253&gt;4,$AU253/$AR253,0)</f>
        <v>0</v>
      </c>
      <c r="AY253" s="8">
        <f t="shared" si="304"/>
        <v>0</v>
      </c>
      <c r="AZ253" s="67">
        <f>IF(AR253&gt;4,SUM(E253,I253,M253,Q253,U253,Y253,AC253,AG253,AK253)/AR253,0)</f>
        <v>0</v>
      </c>
      <c r="BA253" s="67"/>
      <c r="BB253" s="8">
        <f t="shared" si="291"/>
        <v>0</v>
      </c>
      <c r="BC253" s="8">
        <f t="shared" si="329"/>
        <v>0</v>
      </c>
      <c r="BD253" s="8">
        <f t="shared" si="292"/>
        <v>0</v>
      </c>
      <c r="BE253" s="8">
        <f t="shared" si="295"/>
        <v>0</v>
      </c>
      <c r="BF253" s="8">
        <f t="shared" si="296"/>
        <v>0</v>
      </c>
      <c r="BG253" s="8"/>
      <c r="BH253" s="8">
        <f t="shared" si="306"/>
        <v>0</v>
      </c>
      <c r="BI253" s="8">
        <f t="shared" si="307"/>
        <v>0</v>
      </c>
      <c r="BJ253" s="8">
        <f t="shared" si="308"/>
        <v>0</v>
      </c>
      <c r="BK253" s="8">
        <f t="shared" si="309"/>
        <v>0</v>
      </c>
      <c r="BL253" s="8">
        <f t="shared" si="310"/>
        <v>0</v>
      </c>
      <c r="BM253" s="8">
        <f t="shared" si="311"/>
        <v>0</v>
      </c>
      <c r="BN253" s="8">
        <f t="shared" si="312"/>
        <v>0</v>
      </c>
      <c r="BO253" s="8">
        <f t="shared" si="313"/>
        <v>0</v>
      </c>
      <c r="BP253" s="8">
        <f t="shared" si="314"/>
        <v>0</v>
      </c>
      <c r="BQ253" s="8"/>
      <c r="BR253" s="8" t="e">
        <f t="shared" si="315"/>
        <v>#NUM!</v>
      </c>
      <c r="BS253" s="8" t="e">
        <f t="shared" si="316"/>
        <v>#NUM!</v>
      </c>
      <c r="BT253" s="8" t="e">
        <f t="shared" si="317"/>
        <v>#NUM!</v>
      </c>
      <c r="BU253" s="8" t="e">
        <f t="shared" si="318"/>
        <v>#NUM!</v>
      </c>
      <c r="BV253" s="8" t="e">
        <f t="shared" si="319"/>
        <v>#NUM!</v>
      </c>
      <c r="BW253" s="8"/>
      <c r="BX253" s="1" t="str">
        <f>F253</f>
        <v/>
      </c>
      <c r="BY253" s="1" t="str">
        <f t="shared" si="321"/>
        <v/>
      </c>
      <c r="BZ253" s="1" t="str">
        <f t="shared" si="322"/>
        <v/>
      </c>
      <c r="CA253" s="1" t="str">
        <f t="shared" si="323"/>
        <v/>
      </c>
      <c r="CB253" s="1" t="str">
        <f t="shared" si="324"/>
        <v/>
      </c>
      <c r="CC253" s="1" t="str">
        <f t="shared" si="325"/>
        <v/>
      </c>
      <c r="CD253" s="1" t="str">
        <f t="shared" si="326"/>
        <v/>
      </c>
      <c r="CE253" s="1" t="str">
        <f t="shared" si="327"/>
        <v/>
      </c>
      <c r="CF253" s="1" t="str">
        <f t="shared" si="328"/>
        <v/>
      </c>
      <c r="DC253" s="203">
        <v>0</v>
      </c>
      <c r="DD253" s="203">
        <v>30</v>
      </c>
      <c r="DE253" s="203">
        <v>0</v>
      </c>
      <c r="DF253" s="107">
        <v>0</v>
      </c>
      <c r="DG253" s="107">
        <v>-30</v>
      </c>
      <c r="DH253" s="107">
        <v>0</v>
      </c>
    </row>
    <row r="254" spans="1:112" ht="18" customHeight="1" x14ac:dyDescent="0.2">
      <c r="A254" s="52" t="str">
        <f t="shared" si="297"/>
        <v>Joe Lewis</v>
      </c>
      <c r="B254" s="52" t="s">
        <v>491</v>
      </c>
      <c r="C254" s="62" t="s">
        <v>430</v>
      </c>
      <c r="D254" s="8"/>
      <c r="E254" s="8"/>
      <c r="F254" s="8" t="str">
        <f>IF(E254&lt;&gt; "",LOOKUP(E254,Points!$A$2:$A$27,Points!$B$2:$B$27),"")</f>
        <v/>
      </c>
      <c r="G254" s="114"/>
      <c r="H254" s="64"/>
      <c r="I254" s="8"/>
      <c r="J254" s="8" t="str">
        <f>IF(I254&lt;&gt; "",LOOKUP(I254,Points!$A$2:$A$27,Points!$B$2:$B$27),"")</f>
        <v/>
      </c>
      <c r="K254" s="114"/>
      <c r="L254" s="64"/>
      <c r="M254" s="8"/>
      <c r="N254" s="8" t="str">
        <f>IF(M254&lt;&gt; "",LOOKUP(M254,Points!$A$2:$A$27,Points!$B$2:$B$27),"")</f>
        <v/>
      </c>
      <c r="O254" s="114"/>
      <c r="P254" s="64"/>
      <c r="Q254" s="8"/>
      <c r="R254" s="8" t="str">
        <f>IF(Q254&lt;&gt; "",LOOKUP(Q254,Points!$A$2:$A$27,Points!$B$2:$B$27),"")</f>
        <v/>
      </c>
      <c r="S254" s="114"/>
      <c r="T254" s="64"/>
      <c r="U254" s="8"/>
      <c r="V254" s="8" t="str">
        <f>IF(U254&lt;&gt; "",LOOKUP(U254,Points!$A$2:$A$27,Points!$B$2:$B$27),"")</f>
        <v/>
      </c>
      <c r="W254" s="114"/>
      <c r="X254" s="64"/>
      <c r="Y254" s="8"/>
      <c r="Z254" s="8" t="str">
        <f>IF(Y254&lt;&gt; "",LOOKUP(Y254,Points!$A$2:$A$27,Points!$B$2:$B$27),"")</f>
        <v/>
      </c>
      <c r="AA254" s="114"/>
      <c r="AB254" s="64"/>
      <c r="AC254" s="8"/>
      <c r="AD254" s="8" t="str">
        <f>IF(AC254&lt;&gt; "",LOOKUP(AC254,Points!$A$2:$A$27,Points!$B$2:$B$27),"")</f>
        <v/>
      </c>
      <c r="AE254" s="114"/>
      <c r="AF254" s="64"/>
      <c r="AG254" s="8"/>
      <c r="AH254" s="8" t="str">
        <f>IF(AG254&lt;&gt; "",LOOKUP(AG254,Points!$A$2:$A$27,Points!$B$2:$B$27),"")</f>
        <v/>
      </c>
      <c r="AI254" s="114"/>
      <c r="AJ254" s="64"/>
      <c r="AK254" s="8"/>
      <c r="AL254" s="8" t="str">
        <f>IF(AK254&lt;&gt; "",LOOKUP(AK254,Points!$A$2:$A$27,Points!$B$2:$B$27),"")</f>
        <v/>
      </c>
      <c r="AM254" s="114"/>
      <c r="AO254" s="5">
        <f>SUM(LEN(G254),LEN(K254),LEN(O254),LEN(S254),LEN(W254),LEN(AA254),LEN(AE254),LEN(AI254),LEN(AM254))</f>
        <v>0</v>
      </c>
      <c r="AP254" s="5">
        <v>0</v>
      </c>
      <c r="AQ254" s="5">
        <v>0</v>
      </c>
      <c r="AR254" s="5">
        <f t="shared" si="298"/>
        <v>0</v>
      </c>
      <c r="AS254" s="5">
        <f t="shared" si="299"/>
        <v>0</v>
      </c>
      <c r="AT254" s="5">
        <f t="shared" si="300"/>
        <v>0</v>
      </c>
      <c r="AU254" s="5">
        <f t="shared" si="301"/>
        <v>0</v>
      </c>
      <c r="AV254" s="47">
        <f>IF(AR254&gt;0,AU254/AR254,0)</f>
        <v>0</v>
      </c>
      <c r="AW254" s="47">
        <f t="shared" si="302"/>
        <v>0</v>
      </c>
      <c r="AX254" s="47">
        <f>IF($AR254&gt;4,$AU254/$AR254,0)</f>
        <v>0</v>
      </c>
      <c r="AY254" s="8">
        <f t="shared" si="304"/>
        <v>0</v>
      </c>
      <c r="AZ254" s="67">
        <f>IF(AR254&gt;4,SUM(E254,I254,M254,Q254,U254,Y254,AC254,AG254,AK254)/AR254,0)</f>
        <v>0</v>
      </c>
      <c r="BA254" s="67"/>
      <c r="BB254" s="8">
        <f t="shared" si="291"/>
        <v>0</v>
      </c>
      <c r="BC254" s="8">
        <f>LARGE($BH254:$BP254,2)</f>
        <v>0</v>
      </c>
      <c r="BD254" s="8">
        <f t="shared" si="292"/>
        <v>0</v>
      </c>
      <c r="BE254" s="8">
        <f t="shared" si="295"/>
        <v>0</v>
      </c>
      <c r="BF254" s="8">
        <f t="shared" si="296"/>
        <v>0</v>
      </c>
      <c r="BG254" s="8"/>
      <c r="BH254" s="8">
        <f t="shared" si="306"/>
        <v>0</v>
      </c>
      <c r="BI254" s="8">
        <f t="shared" si="307"/>
        <v>0</v>
      </c>
      <c r="BJ254" s="8">
        <f t="shared" si="308"/>
        <v>0</v>
      </c>
      <c r="BK254" s="8">
        <f t="shared" si="309"/>
        <v>0</v>
      </c>
      <c r="BL254" s="8">
        <f t="shared" si="310"/>
        <v>0</v>
      </c>
      <c r="BM254" s="8">
        <f t="shared" si="311"/>
        <v>0</v>
      </c>
      <c r="BN254" s="8">
        <f t="shared" si="312"/>
        <v>0</v>
      </c>
      <c r="BO254" s="8">
        <f t="shared" si="313"/>
        <v>0</v>
      </c>
      <c r="BP254" s="8">
        <f t="shared" si="314"/>
        <v>0</v>
      </c>
      <c r="BQ254" s="8"/>
      <c r="BR254" s="8" t="e">
        <f t="shared" si="315"/>
        <v>#NUM!</v>
      </c>
      <c r="BS254" s="8" t="e">
        <f t="shared" si="316"/>
        <v>#NUM!</v>
      </c>
      <c r="BT254" s="8" t="e">
        <f t="shared" si="317"/>
        <v>#NUM!</v>
      </c>
      <c r="BU254" s="8" t="e">
        <f t="shared" si="318"/>
        <v>#NUM!</v>
      </c>
      <c r="BV254" s="8" t="e">
        <f t="shared" si="319"/>
        <v>#NUM!</v>
      </c>
      <c r="BW254" s="8"/>
      <c r="BX254" s="1" t="str">
        <f t="shared" si="320"/>
        <v/>
      </c>
      <c r="BY254" s="1" t="str">
        <f>J254</f>
        <v/>
      </c>
      <c r="BZ254" s="1" t="str">
        <f t="shared" si="322"/>
        <v/>
      </c>
      <c r="CA254" s="1" t="str">
        <f t="shared" si="323"/>
        <v/>
      </c>
      <c r="CB254" s="1" t="str">
        <f t="shared" si="324"/>
        <v/>
      </c>
      <c r="CC254" s="1" t="str">
        <f t="shared" si="325"/>
        <v/>
      </c>
      <c r="CD254" s="1" t="str">
        <f t="shared" si="326"/>
        <v/>
      </c>
      <c r="CE254" s="1" t="str">
        <f t="shared" si="327"/>
        <v/>
      </c>
      <c r="CF254" s="1" t="str">
        <f t="shared" si="328"/>
        <v/>
      </c>
    </row>
    <row r="255" spans="1:112" ht="18" customHeight="1" x14ac:dyDescent="0.2">
      <c r="A255" s="52" t="str">
        <f t="shared" si="297"/>
        <v>Mark Lubeley</v>
      </c>
      <c r="B255" s="52" t="s">
        <v>315</v>
      </c>
      <c r="C255" s="62" t="s">
        <v>37</v>
      </c>
      <c r="D255" s="8"/>
      <c r="E255" s="8"/>
      <c r="F255" s="8" t="str">
        <f>IF(E255&lt;&gt; "",LOOKUP(E255,Points!$A$2:$A$27,Points!$B$2:$B$27),"")</f>
        <v/>
      </c>
      <c r="G255" s="114"/>
      <c r="H255" s="64"/>
      <c r="I255" s="8"/>
      <c r="J255" s="8" t="str">
        <f>IF(I255&lt;&gt; "",LOOKUP(I255,Points!$A$2:$A$27,Points!$B$2:$B$27),"")</f>
        <v/>
      </c>
      <c r="K255" s="114"/>
      <c r="L255" s="64"/>
      <c r="M255" s="8"/>
      <c r="N255" s="8" t="str">
        <f>IF(M255&lt;&gt; "",LOOKUP(M255,Points!$A$2:$A$27,Points!$B$2:$B$27),"")</f>
        <v/>
      </c>
      <c r="O255" s="114"/>
      <c r="P255" s="64"/>
      <c r="Q255" s="8"/>
      <c r="R255" s="8" t="str">
        <f>IF(Q255&lt;&gt; "",LOOKUP(Q255,Points!$A$2:$A$27,Points!$B$2:$B$27),"")</f>
        <v/>
      </c>
      <c r="S255" s="114"/>
      <c r="T255" s="64"/>
      <c r="U255" s="8"/>
      <c r="V255" s="8" t="str">
        <f>IF(U255&lt;&gt; "",LOOKUP(U255,Points!$A$2:$A$27,Points!$B$2:$B$27),"")</f>
        <v/>
      </c>
      <c r="W255" s="114"/>
      <c r="X255" s="64"/>
      <c r="Y255" s="8"/>
      <c r="Z255" s="8" t="str">
        <f>IF(Y255&lt;&gt; "",LOOKUP(Y255,Points!$A$2:$A$27,Points!$B$2:$B$27),"")</f>
        <v/>
      </c>
      <c r="AA255" s="114"/>
      <c r="AB255" s="64"/>
      <c r="AC255" s="8"/>
      <c r="AD255" s="8" t="str">
        <f>IF(AC255&lt;&gt; "",LOOKUP(AC255,Points!$A$2:$A$27,Points!$B$2:$B$27),"")</f>
        <v/>
      </c>
      <c r="AE255" s="114"/>
      <c r="AF255" s="64"/>
      <c r="AG255" s="8"/>
      <c r="AH255" s="8" t="str">
        <f>IF(AG255&lt;&gt; "",LOOKUP(AG255,Points!$A$2:$A$27,Points!$B$2:$B$27),"")</f>
        <v/>
      </c>
      <c r="AI255" s="114"/>
      <c r="AJ255" s="64"/>
      <c r="AK255" s="8"/>
      <c r="AL255" s="8" t="str">
        <f>IF(AK255&lt;&gt; "",LOOKUP(AK255,Points!$A$2:$A$27,Points!$B$2:$B$27),"")</f>
        <v/>
      </c>
      <c r="AM255" s="114"/>
      <c r="AO255" s="5">
        <f>SUM(LEN(G255),LEN(K255),LEN(O255),LEN(S255),LEN(W255),LEN(AA255),LEN(AE255),LEN(AI255),LEN(AM255))</f>
        <v>0</v>
      </c>
      <c r="AP255" s="5">
        <v>0</v>
      </c>
      <c r="AQ255" s="5">
        <v>0</v>
      </c>
      <c r="AR255" s="5">
        <f t="shared" si="298"/>
        <v>0</v>
      </c>
      <c r="AS255" s="5">
        <f t="shared" si="299"/>
        <v>0</v>
      </c>
      <c r="AT255" s="5">
        <f t="shared" si="300"/>
        <v>0</v>
      </c>
      <c r="AU255" s="5">
        <f t="shared" si="301"/>
        <v>0</v>
      </c>
      <c r="AV255" s="47">
        <f t="shared" si="330"/>
        <v>0</v>
      </c>
      <c r="AW255" s="47">
        <f t="shared" si="302"/>
        <v>0</v>
      </c>
      <c r="AX255" s="47">
        <f t="shared" si="303"/>
        <v>0</v>
      </c>
      <c r="AY255" s="8">
        <f t="shared" si="304"/>
        <v>0</v>
      </c>
      <c r="AZ255" s="67">
        <f t="shared" si="305"/>
        <v>0</v>
      </c>
      <c r="BA255" s="67"/>
      <c r="BB255" s="8">
        <f t="shared" si="291"/>
        <v>0</v>
      </c>
      <c r="BC255" s="8">
        <f>LARGE($BH255:$BP255,2)</f>
        <v>0</v>
      </c>
      <c r="BD255" s="8">
        <f t="shared" si="292"/>
        <v>0</v>
      </c>
      <c r="BE255" s="8">
        <f t="shared" si="295"/>
        <v>0</v>
      </c>
      <c r="BF255" s="8">
        <f t="shared" si="296"/>
        <v>0</v>
      </c>
      <c r="BG255" s="8"/>
      <c r="BH255" s="8">
        <f t="shared" si="306"/>
        <v>0</v>
      </c>
      <c r="BI255" s="8">
        <f t="shared" si="307"/>
        <v>0</v>
      </c>
      <c r="BJ255" s="8">
        <f t="shared" si="308"/>
        <v>0</v>
      </c>
      <c r="BK255" s="8">
        <f t="shared" si="309"/>
        <v>0</v>
      </c>
      <c r="BL255" s="8">
        <f t="shared" si="310"/>
        <v>0</v>
      </c>
      <c r="BM255" s="8">
        <f t="shared" si="311"/>
        <v>0</v>
      </c>
      <c r="BN255" s="8">
        <f t="shared" si="312"/>
        <v>0</v>
      </c>
      <c r="BO255" s="8">
        <f t="shared" si="313"/>
        <v>0</v>
      </c>
      <c r="BP255" s="8">
        <f t="shared" si="314"/>
        <v>0</v>
      </c>
      <c r="BQ255" s="8"/>
      <c r="BR255" s="8" t="e">
        <f t="shared" si="315"/>
        <v>#NUM!</v>
      </c>
      <c r="BS255" s="8" t="e">
        <f t="shared" si="316"/>
        <v>#NUM!</v>
      </c>
      <c r="BT255" s="8" t="e">
        <f t="shared" si="317"/>
        <v>#NUM!</v>
      </c>
      <c r="BU255" s="8" t="e">
        <f t="shared" si="318"/>
        <v>#NUM!</v>
      </c>
      <c r="BV255" s="8" t="e">
        <f t="shared" si="319"/>
        <v>#NUM!</v>
      </c>
      <c r="BW255" s="8"/>
      <c r="BX255" s="1" t="str">
        <f>F255</f>
        <v/>
      </c>
      <c r="BY255" s="1" t="str">
        <f t="shared" si="321"/>
        <v/>
      </c>
      <c r="BZ255" s="1" t="str">
        <f t="shared" si="322"/>
        <v/>
      </c>
      <c r="CA255" s="1" t="str">
        <f t="shared" si="323"/>
        <v/>
      </c>
      <c r="CB255" s="1" t="str">
        <f t="shared" si="324"/>
        <v/>
      </c>
      <c r="CC255" s="1" t="str">
        <f t="shared" si="325"/>
        <v/>
      </c>
      <c r="CD255" s="1" t="str">
        <f t="shared" si="326"/>
        <v/>
      </c>
      <c r="CE255" s="1" t="str">
        <f t="shared" si="327"/>
        <v/>
      </c>
      <c r="CF255" s="1" t="str">
        <f t="shared" si="328"/>
        <v/>
      </c>
    </row>
    <row r="256" spans="1:112" ht="18" customHeight="1" x14ac:dyDescent="0.2">
      <c r="A256" s="52" t="str">
        <f t="shared" si="297"/>
        <v>Keith Ludeman</v>
      </c>
      <c r="B256" s="93" t="s">
        <v>530</v>
      </c>
      <c r="C256" s="94" t="s">
        <v>347</v>
      </c>
      <c r="D256" s="8"/>
      <c r="E256" s="8"/>
      <c r="F256" s="8" t="str">
        <f>IF(E256&lt;&gt; "",LOOKUP(E256,Points!$A$2:$A$27,Points!$B$2:$B$27),"")</f>
        <v/>
      </c>
      <c r="G256" s="114"/>
      <c r="H256" s="64"/>
      <c r="I256" s="8"/>
      <c r="J256" s="8" t="str">
        <f>IF(I256&lt;&gt; "",LOOKUP(I256,Points!$A$2:$A$27,Points!$B$2:$B$27),"")</f>
        <v/>
      </c>
      <c r="K256" s="114"/>
      <c r="L256" s="64"/>
      <c r="M256" s="8"/>
      <c r="N256" s="8" t="str">
        <f>IF(M256&lt;&gt; "",LOOKUP(M256,Points!$A$2:$A$27,Points!$B$2:$B$27),"")</f>
        <v/>
      </c>
      <c r="O256" s="114"/>
      <c r="P256" s="64"/>
      <c r="Q256" s="8"/>
      <c r="R256" s="8" t="str">
        <f>IF(Q256&lt;&gt; "",LOOKUP(Q256,Points!$A$2:$A$27,Points!$B$2:$B$27),"")</f>
        <v/>
      </c>
      <c r="S256" s="114"/>
      <c r="T256" s="64"/>
      <c r="U256" s="8"/>
      <c r="V256" s="8" t="str">
        <f>IF(U256&lt;&gt; "",LOOKUP(U256,Points!$A$2:$A$27,Points!$B$2:$B$27),"")</f>
        <v/>
      </c>
      <c r="W256" s="114"/>
      <c r="X256" s="64"/>
      <c r="Y256" s="8"/>
      <c r="Z256" s="8" t="str">
        <f>IF(Y256&lt;&gt; "",LOOKUP(Y256,Points!$A$2:$A$27,Points!$B$2:$B$27),"")</f>
        <v/>
      </c>
      <c r="AA256" s="114"/>
      <c r="AB256" s="64"/>
      <c r="AC256" s="8"/>
      <c r="AD256" s="8" t="str">
        <f>IF(AC256&lt;&gt; "",LOOKUP(AC256,Points!$A$2:$A$27,Points!$B$2:$B$27),"")</f>
        <v/>
      </c>
      <c r="AE256" s="114"/>
      <c r="AF256" s="64"/>
      <c r="AG256" s="8"/>
      <c r="AH256" s="8" t="str">
        <f>IF(AG256&lt;&gt; "",LOOKUP(AG256,Points!$A$2:$A$27,Points!$B$2:$B$27),"")</f>
        <v/>
      </c>
      <c r="AI256" s="114"/>
      <c r="AJ256" s="64"/>
      <c r="AK256" s="8"/>
      <c r="AL256" s="8" t="str">
        <f>IF(AK256&lt;&gt; "",LOOKUP(AK256,[1]Points!$A$2:$A$27,[1]Points!$B$2:$B$27),"")</f>
        <v/>
      </c>
      <c r="AM256" s="114"/>
      <c r="AO256" s="5">
        <f>+G256+K256+O256+S256+W256+AA256+AE256+AI256+AM256</f>
        <v>0</v>
      </c>
      <c r="AP256" s="5">
        <v>0</v>
      </c>
      <c r="AQ256" s="5">
        <v>0</v>
      </c>
      <c r="AR256" s="5">
        <f t="shared" si="298"/>
        <v>0</v>
      </c>
      <c r="AS256" s="5">
        <f t="shared" si="299"/>
        <v>0</v>
      </c>
      <c r="AT256" s="5">
        <f t="shared" si="300"/>
        <v>0</v>
      </c>
      <c r="AU256" s="5">
        <f t="shared" si="301"/>
        <v>0</v>
      </c>
      <c r="AV256" s="47">
        <f>IF(AR256&gt;0,AU256/AR256,0)</f>
        <v>0</v>
      </c>
      <c r="AW256" s="47">
        <f t="shared" si="302"/>
        <v>0</v>
      </c>
      <c r="AX256" s="47">
        <f>IF($AR256&gt;4,$AU256/$AR256,0)</f>
        <v>0</v>
      </c>
      <c r="AY256" s="8">
        <f t="shared" si="304"/>
        <v>0</v>
      </c>
      <c r="AZ256" s="67">
        <f t="shared" si="305"/>
        <v>0</v>
      </c>
      <c r="BA256" s="67"/>
      <c r="BB256" s="8">
        <f t="shared" si="291"/>
        <v>0</v>
      </c>
      <c r="BC256" s="8">
        <f>LARGE($BH256:$BP256,2)</f>
        <v>0</v>
      </c>
      <c r="BD256" s="8">
        <f t="shared" si="292"/>
        <v>0</v>
      </c>
      <c r="BE256" s="8">
        <f t="shared" si="295"/>
        <v>0</v>
      </c>
      <c r="BF256" s="8">
        <f t="shared" si="296"/>
        <v>0</v>
      </c>
      <c r="BG256" s="8"/>
      <c r="BH256" s="8">
        <f t="shared" si="306"/>
        <v>0</v>
      </c>
      <c r="BI256" s="8">
        <f t="shared" si="307"/>
        <v>0</v>
      </c>
      <c r="BJ256" s="8">
        <f t="shared" si="308"/>
        <v>0</v>
      </c>
      <c r="BK256" s="8">
        <f t="shared" si="309"/>
        <v>0</v>
      </c>
      <c r="BL256" s="8">
        <f t="shared" si="310"/>
        <v>0</v>
      </c>
      <c r="BM256" s="8">
        <f t="shared" si="311"/>
        <v>0</v>
      </c>
      <c r="BN256" s="8">
        <f t="shared" si="312"/>
        <v>0</v>
      </c>
      <c r="BO256" s="8">
        <f t="shared" si="313"/>
        <v>0</v>
      </c>
      <c r="BP256" s="8">
        <f t="shared" si="314"/>
        <v>0</v>
      </c>
      <c r="BQ256" s="8"/>
      <c r="BR256" s="8" t="e">
        <f t="shared" si="315"/>
        <v>#NUM!</v>
      </c>
      <c r="BS256" s="8" t="e">
        <f t="shared" si="316"/>
        <v>#NUM!</v>
      </c>
      <c r="BT256" s="8" t="e">
        <f t="shared" si="317"/>
        <v>#NUM!</v>
      </c>
      <c r="BU256" s="8" t="e">
        <f t="shared" si="318"/>
        <v>#NUM!</v>
      </c>
      <c r="BV256" s="8" t="e">
        <f t="shared" si="319"/>
        <v>#NUM!</v>
      </c>
      <c r="BW256" s="8"/>
      <c r="BX256" s="1" t="str">
        <f t="shared" si="320"/>
        <v/>
      </c>
      <c r="BY256" s="1" t="str">
        <f>J256</f>
        <v/>
      </c>
      <c r="BZ256" s="1" t="str">
        <f t="shared" si="322"/>
        <v/>
      </c>
      <c r="CA256" s="1" t="str">
        <f t="shared" si="323"/>
        <v/>
      </c>
      <c r="CB256" s="1" t="str">
        <f t="shared" si="324"/>
        <v/>
      </c>
      <c r="CC256" s="1" t="str">
        <f t="shared" si="325"/>
        <v/>
      </c>
      <c r="CD256" s="1" t="str">
        <f t="shared" si="326"/>
        <v/>
      </c>
      <c r="CE256" s="1" t="str">
        <f t="shared" si="327"/>
        <v/>
      </c>
      <c r="CF256" s="1" t="str">
        <f t="shared" si="328"/>
        <v/>
      </c>
      <c r="DC256" s="203">
        <v>0</v>
      </c>
      <c r="DD256" s="203">
        <v>0</v>
      </c>
      <c r="DE256" s="203">
        <v>0</v>
      </c>
      <c r="DF256" s="107">
        <v>0</v>
      </c>
      <c r="DG256" s="107">
        <v>0</v>
      </c>
      <c r="DH256" s="107">
        <v>0</v>
      </c>
    </row>
    <row r="257" spans="1:112" ht="18" customHeight="1" x14ac:dyDescent="0.2">
      <c r="A257" s="52" t="str">
        <f t="shared" si="297"/>
        <v>Keith Ludeman</v>
      </c>
      <c r="B257" s="52" t="s">
        <v>530</v>
      </c>
      <c r="C257" s="62" t="s">
        <v>347</v>
      </c>
      <c r="D257" s="8"/>
      <c r="E257" s="8"/>
      <c r="F257" s="8" t="str">
        <f>IF(E257&lt;&gt; "",LOOKUP(E257,Points!$A$2:$A$27,Points!$B$2:$B$27),"")</f>
        <v/>
      </c>
      <c r="G257" s="114"/>
      <c r="H257" s="64"/>
      <c r="I257" s="8"/>
      <c r="J257" s="8" t="str">
        <f>IF(I257&lt;&gt; "",LOOKUP(I257,Points!$A$2:$A$27,Points!$B$2:$B$27),"")</f>
        <v/>
      </c>
      <c r="K257" s="114"/>
      <c r="L257" s="64"/>
      <c r="M257" s="8"/>
      <c r="N257" s="8" t="str">
        <f>IF(M257&lt;&gt; "",LOOKUP(M257,Points!$A$2:$A$27,Points!$B$2:$B$27),"")</f>
        <v/>
      </c>
      <c r="O257" s="114"/>
      <c r="P257" s="64"/>
      <c r="Q257" s="8"/>
      <c r="R257" s="8" t="str">
        <f>IF(Q257&lt;&gt; "",LOOKUP(Q257,Points!$A$2:$A$27,Points!$B$2:$B$27),"")</f>
        <v/>
      </c>
      <c r="S257" s="114"/>
      <c r="T257" s="64"/>
      <c r="U257" s="8"/>
      <c r="V257" s="8" t="str">
        <f>IF(U257&lt;&gt; "",LOOKUP(U257,Points!$A$2:$A$27,Points!$B$2:$B$27),"")</f>
        <v/>
      </c>
      <c r="W257" s="114"/>
      <c r="X257" s="64"/>
      <c r="Y257" s="8"/>
      <c r="Z257" s="8" t="str">
        <f>IF(Y257&lt;&gt; "",LOOKUP(Y257,Points!$A$2:$A$27,Points!$B$2:$B$27),"")</f>
        <v/>
      </c>
      <c r="AA257" s="114"/>
      <c r="AB257" s="64"/>
      <c r="AC257" s="8"/>
      <c r="AD257" s="8" t="str">
        <f>IF(AC257&lt;&gt; "",LOOKUP(AC257,Points!$A$2:$A$27,Points!$B$2:$B$27),"")</f>
        <v/>
      </c>
      <c r="AE257" s="114"/>
      <c r="AF257" s="64"/>
      <c r="AG257" s="8"/>
      <c r="AH257" s="8" t="str">
        <f>IF(AG257&lt;&gt; "",LOOKUP(AG257,Points!$A$2:$A$27,Points!$B$2:$B$27),"")</f>
        <v/>
      </c>
      <c r="AI257" s="114"/>
      <c r="AJ257" s="64"/>
      <c r="AK257" s="8"/>
      <c r="AL257" s="8" t="str">
        <f>IF(AK257&lt;&gt; "",LOOKUP(AK257,Points!$A$2:$A$27,Points!$B$2:$B$27),"")</f>
        <v/>
      </c>
      <c r="AM257" s="114"/>
      <c r="AO257" s="5">
        <f>+G257+K257+O257+S257+W257+AA257+AE257+AI257+AM257</f>
        <v>0</v>
      </c>
      <c r="AP257" s="5">
        <v>0</v>
      </c>
      <c r="AQ257" s="5">
        <v>0</v>
      </c>
      <c r="AR257" s="5">
        <f t="shared" si="298"/>
        <v>0</v>
      </c>
      <c r="AS257" s="5">
        <f t="shared" si="299"/>
        <v>0</v>
      </c>
      <c r="AT257" s="5">
        <f t="shared" si="300"/>
        <v>0</v>
      </c>
      <c r="AU257" s="5">
        <f t="shared" si="301"/>
        <v>0</v>
      </c>
      <c r="AV257" s="47">
        <f t="shared" si="330"/>
        <v>0</v>
      </c>
      <c r="AW257" s="47">
        <f t="shared" si="302"/>
        <v>0</v>
      </c>
      <c r="AX257" s="47">
        <f t="shared" si="303"/>
        <v>0</v>
      </c>
      <c r="AY257" s="8">
        <f t="shared" si="304"/>
        <v>0</v>
      </c>
      <c r="AZ257" s="67">
        <f t="shared" si="305"/>
        <v>0</v>
      </c>
      <c r="BA257" s="67"/>
      <c r="BB257" s="8">
        <f t="shared" si="291"/>
        <v>0</v>
      </c>
      <c r="BC257" s="8">
        <f>LARGE($BH257:$BP257,2)</f>
        <v>0</v>
      </c>
      <c r="BD257" s="8">
        <f t="shared" si="292"/>
        <v>0</v>
      </c>
      <c r="BE257" s="8">
        <f t="shared" si="295"/>
        <v>0</v>
      </c>
      <c r="BF257" s="8">
        <f t="shared" si="296"/>
        <v>0</v>
      </c>
      <c r="BG257" s="8"/>
      <c r="BH257" s="8">
        <f t="shared" si="306"/>
        <v>0</v>
      </c>
      <c r="BI257" s="8">
        <f t="shared" si="307"/>
        <v>0</v>
      </c>
      <c r="BJ257" s="8">
        <f t="shared" si="308"/>
        <v>0</v>
      </c>
      <c r="BK257" s="8">
        <f t="shared" si="309"/>
        <v>0</v>
      </c>
      <c r="BL257" s="8">
        <f t="shared" si="310"/>
        <v>0</v>
      </c>
      <c r="BM257" s="8">
        <f t="shared" si="311"/>
        <v>0</v>
      </c>
      <c r="BN257" s="8">
        <f t="shared" si="312"/>
        <v>0</v>
      </c>
      <c r="BO257" s="8">
        <f t="shared" si="313"/>
        <v>0</v>
      </c>
      <c r="BP257" s="8">
        <f t="shared" si="314"/>
        <v>0</v>
      </c>
      <c r="BQ257" s="8"/>
      <c r="BR257" s="8" t="e">
        <f t="shared" si="315"/>
        <v>#NUM!</v>
      </c>
      <c r="BS257" s="8" t="e">
        <f t="shared" si="316"/>
        <v>#NUM!</v>
      </c>
      <c r="BT257" s="8" t="e">
        <f t="shared" si="317"/>
        <v>#NUM!</v>
      </c>
      <c r="BU257" s="8" t="e">
        <f t="shared" si="318"/>
        <v>#NUM!</v>
      </c>
      <c r="BV257" s="8" t="e">
        <f t="shared" si="319"/>
        <v>#NUM!</v>
      </c>
      <c r="BW257" s="8"/>
      <c r="BX257" s="1" t="str">
        <f t="shared" si="320"/>
        <v/>
      </c>
      <c r="BY257" s="1" t="str">
        <f t="shared" si="321"/>
        <v/>
      </c>
      <c r="BZ257" s="1" t="str">
        <f t="shared" si="322"/>
        <v/>
      </c>
      <c r="CA257" s="1" t="str">
        <f t="shared" si="323"/>
        <v/>
      </c>
      <c r="CB257" s="1" t="str">
        <f t="shared" si="324"/>
        <v/>
      </c>
      <c r="CC257" s="1" t="str">
        <f t="shared" si="325"/>
        <v/>
      </c>
      <c r="CD257" s="1" t="str">
        <f t="shared" si="326"/>
        <v/>
      </c>
      <c r="CE257" s="1" t="str">
        <f t="shared" si="327"/>
        <v/>
      </c>
      <c r="CF257" s="1" t="str">
        <f t="shared" si="328"/>
        <v/>
      </c>
    </row>
    <row r="258" spans="1:112" ht="18" customHeight="1" x14ac:dyDescent="0.2">
      <c r="A258" s="52" t="str">
        <f t="shared" si="297"/>
        <v>David MacGillivray</v>
      </c>
      <c r="B258" s="93" t="s">
        <v>664</v>
      </c>
      <c r="C258" s="94" t="s">
        <v>209</v>
      </c>
      <c r="D258" s="8"/>
      <c r="E258" s="8"/>
      <c r="F258" s="8" t="str">
        <f>IF(E258&lt;&gt; "",LOOKUP(E258,Points!$A$2:$A$27,Points!$B$2:$B$27),"")</f>
        <v/>
      </c>
      <c r="G258" s="114"/>
      <c r="H258" s="64"/>
      <c r="I258" s="8"/>
      <c r="J258" s="8" t="str">
        <f>IF(I258&lt;&gt; "",LOOKUP(I258,Points!$A$2:$A$27,Points!$B$2:$B$27),"")</f>
        <v/>
      </c>
      <c r="K258" s="114"/>
      <c r="L258" s="64"/>
      <c r="M258" s="8"/>
      <c r="N258" s="8" t="str">
        <f>IF(M258&lt;&gt; "",LOOKUP(M258,Points!$A$2:$A$27,Points!$B$2:$B$27),"")</f>
        <v/>
      </c>
      <c r="O258" s="114"/>
      <c r="P258" s="64"/>
      <c r="Q258" s="8"/>
      <c r="R258" s="8" t="str">
        <f>IF(Q258&lt;&gt; "",LOOKUP(Q258,Points!$A$2:$A$27,Points!$B$2:$B$27),"")</f>
        <v/>
      </c>
      <c r="S258" s="114"/>
      <c r="T258" s="64"/>
      <c r="U258" s="8"/>
      <c r="V258" s="8" t="str">
        <f>IF(U258&lt;&gt; "",LOOKUP(U258,Points!$A$2:$A$27,Points!$B$2:$B$27),"")</f>
        <v/>
      </c>
      <c r="W258" s="114"/>
      <c r="X258" s="64"/>
      <c r="Y258" s="8"/>
      <c r="Z258" s="8" t="str">
        <f>IF(Y258&lt;&gt; "",LOOKUP(Y258,Points!$A$2:$A$27,Points!$B$2:$B$27),"")</f>
        <v/>
      </c>
      <c r="AA258" s="114"/>
      <c r="AB258" s="64"/>
      <c r="AC258" s="8"/>
      <c r="AD258" s="8" t="str">
        <f>IF(AC258&lt;&gt; "",LOOKUP(AC258,Points!$A$2:$A$27,Points!$B$2:$B$27),"")</f>
        <v/>
      </c>
      <c r="AE258" s="114"/>
      <c r="AF258" s="64"/>
      <c r="AG258" s="8"/>
      <c r="AH258" s="8" t="str">
        <f>IF(AG258&lt;&gt; "",LOOKUP(AG258,Points!$A$2:$A$27,Points!$B$2:$B$27),"")</f>
        <v/>
      </c>
      <c r="AI258" s="114"/>
      <c r="AJ258" s="64"/>
      <c r="AK258" s="8"/>
      <c r="AL258" s="8" t="str">
        <f>IF(AK258&lt;&gt; "",LOOKUP(AK258,[1]Points!$A$2:$A$27,[1]Points!$B$2:$B$27),"")</f>
        <v/>
      </c>
      <c r="AM258" s="114"/>
      <c r="AO258" s="5">
        <f>+G258+K258+O258+S258+W258+AA258+AE258+AI258+AM258</f>
        <v>0</v>
      </c>
      <c r="AP258" s="5">
        <v>0</v>
      </c>
      <c r="AQ258" s="5">
        <v>0</v>
      </c>
      <c r="AR258" s="5">
        <f t="shared" si="298"/>
        <v>0</v>
      </c>
      <c r="AS258" s="5">
        <f t="shared" si="299"/>
        <v>0</v>
      </c>
      <c r="AT258" s="5">
        <f t="shared" si="300"/>
        <v>0</v>
      </c>
      <c r="AU258" s="5">
        <f t="shared" si="301"/>
        <v>0</v>
      </c>
      <c r="AV258" s="47">
        <f t="shared" si="330"/>
        <v>0</v>
      </c>
      <c r="AW258" s="47">
        <f t="shared" si="302"/>
        <v>0</v>
      </c>
      <c r="AX258" s="47">
        <f t="shared" si="303"/>
        <v>0</v>
      </c>
      <c r="AY258" s="8">
        <f t="shared" si="304"/>
        <v>0</v>
      </c>
      <c r="AZ258" s="67">
        <f>IF(AR258&gt;4,SUM(E258,I258,M258,Q258,U258,Y258,AC258,AG258,AK258)/AR258,0)</f>
        <v>0</v>
      </c>
      <c r="BA258" s="67"/>
      <c r="BB258" s="8">
        <f t="shared" si="291"/>
        <v>0</v>
      </c>
      <c r="BC258" s="8">
        <f t="shared" si="329"/>
        <v>0</v>
      </c>
      <c r="BD258" s="8">
        <f t="shared" si="292"/>
        <v>0</v>
      </c>
      <c r="BE258" s="8">
        <f t="shared" si="295"/>
        <v>0</v>
      </c>
      <c r="BF258" s="8">
        <f t="shared" si="296"/>
        <v>0</v>
      </c>
      <c r="BG258" s="8"/>
      <c r="BH258" s="8">
        <f t="shared" si="306"/>
        <v>0</v>
      </c>
      <c r="BI258" s="8">
        <f t="shared" si="307"/>
        <v>0</v>
      </c>
      <c r="BJ258" s="8">
        <f t="shared" si="308"/>
        <v>0</v>
      </c>
      <c r="BK258" s="8">
        <f t="shared" si="309"/>
        <v>0</v>
      </c>
      <c r="BL258" s="8">
        <f t="shared" si="310"/>
        <v>0</v>
      </c>
      <c r="BM258" s="8">
        <f t="shared" si="311"/>
        <v>0</v>
      </c>
      <c r="BN258" s="8">
        <f t="shared" si="312"/>
        <v>0</v>
      </c>
      <c r="BO258" s="8">
        <f t="shared" si="313"/>
        <v>0</v>
      </c>
      <c r="BP258" s="8">
        <f t="shared" si="314"/>
        <v>0</v>
      </c>
      <c r="BQ258" s="8"/>
      <c r="BR258" s="8" t="e">
        <f t="shared" si="315"/>
        <v>#NUM!</v>
      </c>
      <c r="BS258" s="8" t="e">
        <f t="shared" si="316"/>
        <v>#NUM!</v>
      </c>
      <c r="BT258" s="8" t="e">
        <f t="shared" si="317"/>
        <v>#NUM!</v>
      </c>
      <c r="BU258" s="8" t="e">
        <f t="shared" si="318"/>
        <v>#NUM!</v>
      </c>
      <c r="BV258" s="8" t="e">
        <f t="shared" si="319"/>
        <v>#NUM!</v>
      </c>
      <c r="BW258" s="8"/>
      <c r="BX258" s="1" t="str">
        <f t="shared" si="320"/>
        <v/>
      </c>
      <c r="BY258" s="1" t="str">
        <f t="shared" si="321"/>
        <v/>
      </c>
      <c r="BZ258" s="1" t="str">
        <f t="shared" si="322"/>
        <v/>
      </c>
      <c r="CA258" s="1" t="str">
        <f t="shared" si="323"/>
        <v/>
      </c>
      <c r="CB258" s="1" t="str">
        <f t="shared" si="324"/>
        <v/>
      </c>
      <c r="CC258" s="1" t="str">
        <f t="shared" si="325"/>
        <v/>
      </c>
      <c r="CD258" s="1" t="str">
        <f t="shared" si="326"/>
        <v/>
      </c>
      <c r="CE258" s="1" t="str">
        <f t="shared" si="327"/>
        <v/>
      </c>
      <c r="CF258" s="1" t="str">
        <f t="shared" si="328"/>
        <v/>
      </c>
      <c r="DC258" s="203" t="s">
        <v>701</v>
      </c>
      <c r="DD258" s="203" t="s">
        <v>701</v>
      </c>
      <c r="DE258" s="203" t="s">
        <v>701</v>
      </c>
      <c r="DF258" s="107" t="s">
        <v>701</v>
      </c>
      <c r="DG258" s="107" t="s">
        <v>701</v>
      </c>
      <c r="DH258" s="107" t="s">
        <v>701</v>
      </c>
    </row>
    <row r="259" spans="1:112" ht="18" customHeight="1" x14ac:dyDescent="0.2">
      <c r="A259" s="52" t="str">
        <f t="shared" si="297"/>
        <v>Ben Mannino</v>
      </c>
      <c r="B259" s="52" t="s">
        <v>369</v>
      </c>
      <c r="C259" s="62" t="s">
        <v>370</v>
      </c>
      <c r="D259" s="8"/>
      <c r="E259" s="8"/>
      <c r="F259" s="8" t="str">
        <f>IF(E259&lt;&gt; "",LOOKUP(E259,Points!$A$2:$A$27,Points!$B$2:$B$27),"")</f>
        <v/>
      </c>
      <c r="G259" s="114"/>
      <c r="H259" s="8"/>
      <c r="I259" s="8"/>
      <c r="J259" s="8" t="str">
        <f>IF(I259&lt;&gt; "",LOOKUP(I259,Points!$A$2:$A$27,Points!$B$2:$B$27),"")</f>
        <v/>
      </c>
      <c r="K259" s="114"/>
      <c r="L259" s="8"/>
      <c r="M259" s="8"/>
      <c r="N259" s="8" t="str">
        <f>IF(M259&lt;&gt; "",LOOKUP(M259,Points!$A$2:$A$27,Points!$B$2:$B$27),"")</f>
        <v/>
      </c>
      <c r="O259" s="114"/>
      <c r="P259" s="8"/>
      <c r="Q259" s="8"/>
      <c r="R259" s="8" t="str">
        <f>IF(Q259&lt;&gt; "",LOOKUP(Q259,Points!$A$2:$A$27,Points!$B$2:$B$27),"")</f>
        <v/>
      </c>
      <c r="S259" s="114"/>
      <c r="T259" s="8"/>
      <c r="U259" s="8"/>
      <c r="V259" s="8" t="str">
        <f>IF(U259&lt;&gt; "",LOOKUP(U259,Points!$A$2:$A$27,Points!$B$2:$B$27),"")</f>
        <v/>
      </c>
      <c r="W259" s="114"/>
      <c r="X259" s="8"/>
      <c r="Y259" s="8"/>
      <c r="Z259" s="8" t="str">
        <f>IF(Y259&lt;&gt; "",LOOKUP(Y259,Points!$A$2:$A$27,Points!$B$2:$B$27),"")</f>
        <v/>
      </c>
      <c r="AA259" s="114"/>
      <c r="AB259" s="8"/>
      <c r="AC259" s="8"/>
      <c r="AD259" s="8" t="str">
        <f>IF(AC259&lt;&gt; "",LOOKUP(AC259,Points!$A$2:$A$27,Points!$B$2:$B$27),"")</f>
        <v/>
      </c>
      <c r="AE259" s="114"/>
      <c r="AF259" s="8"/>
      <c r="AG259" s="8"/>
      <c r="AH259" s="8" t="str">
        <f>IF(AG259&lt;&gt; "",LOOKUP(AG259,Points!$A$2:$A$27,Points!$B$2:$B$27),"")</f>
        <v/>
      </c>
      <c r="AI259" s="114"/>
      <c r="AJ259" s="8"/>
      <c r="AK259" s="8"/>
      <c r="AL259" s="8" t="str">
        <f>IF(AK259&lt;&gt; "",LOOKUP(AK259,Points!$A$2:$A$27,Points!$B$2:$B$27),"")</f>
        <v/>
      </c>
      <c r="AM259" s="114"/>
      <c r="AO259" s="5">
        <f>SUM(LEN(G259),LEN(K259),LEN(O259),LEN(S259),LEN(W259),LEN(AA259),LEN(AE259),LEN(AI259),LEN(AM259))</f>
        <v>0</v>
      </c>
      <c r="AP259" s="5">
        <v>0</v>
      </c>
      <c r="AQ259" s="5">
        <v>0</v>
      </c>
      <c r="AR259" s="5">
        <f t="shared" si="298"/>
        <v>0</v>
      </c>
      <c r="AS259" s="5">
        <f t="shared" si="299"/>
        <v>0</v>
      </c>
      <c r="AT259" s="5">
        <f t="shared" si="300"/>
        <v>0</v>
      </c>
      <c r="AU259" s="5">
        <f t="shared" si="301"/>
        <v>0</v>
      </c>
      <c r="AV259" s="47">
        <f>IF(AR259&gt;0,AU259/AR259,0)</f>
        <v>0</v>
      </c>
      <c r="AW259" s="47">
        <f t="shared" si="302"/>
        <v>0</v>
      </c>
      <c r="AX259" s="47">
        <f>IF($AR259&gt;4,$AU259/$AR259,0)</f>
        <v>0</v>
      </c>
      <c r="AY259" s="8">
        <f t="shared" si="304"/>
        <v>0</v>
      </c>
      <c r="AZ259" s="67">
        <f>IF(AR259&gt;4,SUM(E259,I259,M259,Q259,U259,Y259,AC259,AG259,AK259)/AR259,0)</f>
        <v>0</v>
      </c>
      <c r="BA259" s="67"/>
      <c r="BB259" s="8">
        <f t="shared" si="291"/>
        <v>0</v>
      </c>
      <c r="BC259" s="8">
        <f>LARGE($BH259:$BP259,2)</f>
        <v>0</v>
      </c>
      <c r="BD259" s="8">
        <f t="shared" si="292"/>
        <v>0</v>
      </c>
      <c r="BE259" s="8">
        <f t="shared" si="295"/>
        <v>0</v>
      </c>
      <c r="BF259" s="8">
        <f t="shared" si="296"/>
        <v>0</v>
      </c>
      <c r="BG259" s="8"/>
      <c r="BH259" s="8">
        <f t="shared" si="306"/>
        <v>0</v>
      </c>
      <c r="BI259" s="8">
        <f t="shared" si="307"/>
        <v>0</v>
      </c>
      <c r="BJ259" s="8">
        <f t="shared" si="308"/>
        <v>0</v>
      </c>
      <c r="BK259" s="8">
        <f t="shared" si="309"/>
        <v>0</v>
      </c>
      <c r="BL259" s="8">
        <f t="shared" si="310"/>
        <v>0</v>
      </c>
      <c r="BM259" s="8">
        <f t="shared" si="311"/>
        <v>0</v>
      </c>
      <c r="BN259" s="8">
        <f t="shared" si="312"/>
        <v>0</v>
      </c>
      <c r="BO259" s="8">
        <f t="shared" si="313"/>
        <v>0</v>
      </c>
      <c r="BP259" s="8">
        <f t="shared" si="314"/>
        <v>0</v>
      </c>
      <c r="BQ259" s="8"/>
      <c r="BR259" s="8" t="e">
        <f t="shared" si="315"/>
        <v>#NUM!</v>
      </c>
      <c r="BS259" s="8" t="e">
        <f t="shared" si="316"/>
        <v>#NUM!</v>
      </c>
      <c r="BT259" s="8" t="e">
        <f t="shared" si="317"/>
        <v>#NUM!</v>
      </c>
      <c r="BU259" s="8" t="e">
        <f t="shared" si="318"/>
        <v>#NUM!</v>
      </c>
      <c r="BV259" s="8" t="e">
        <f t="shared" si="319"/>
        <v>#NUM!</v>
      </c>
      <c r="BW259" s="8"/>
      <c r="BX259" s="1" t="str">
        <f t="shared" si="320"/>
        <v/>
      </c>
      <c r="BY259" s="1" t="str">
        <f t="shared" si="321"/>
        <v/>
      </c>
      <c r="BZ259" s="1" t="str">
        <f t="shared" si="322"/>
        <v/>
      </c>
      <c r="CA259" s="1" t="str">
        <f t="shared" si="323"/>
        <v/>
      </c>
      <c r="CB259" s="1" t="str">
        <f t="shared" si="324"/>
        <v/>
      </c>
      <c r="CC259" s="1" t="str">
        <f t="shared" si="325"/>
        <v/>
      </c>
      <c r="CD259" s="1" t="str">
        <f t="shared" si="326"/>
        <v/>
      </c>
      <c r="CE259" s="1" t="str">
        <f t="shared" si="327"/>
        <v/>
      </c>
      <c r="CF259" s="1" t="str">
        <f t="shared" si="328"/>
        <v/>
      </c>
    </row>
    <row r="260" spans="1:112" ht="18" customHeight="1" x14ac:dyDescent="0.2">
      <c r="A260" s="52" t="str">
        <f t="shared" si="297"/>
        <v>Scott Marshall</v>
      </c>
      <c r="B260" s="52" t="s">
        <v>285</v>
      </c>
      <c r="C260" s="62" t="s">
        <v>46</v>
      </c>
      <c r="D260" s="8"/>
      <c r="E260" s="8"/>
      <c r="F260" s="8" t="str">
        <f>IF(E260&lt;&gt; "",LOOKUP(E260,Points!$A$2:$A$27,Points!$B$2:$B$27),"")</f>
        <v/>
      </c>
      <c r="G260" s="114"/>
      <c r="H260" s="8"/>
      <c r="I260" s="8"/>
      <c r="J260" s="8" t="str">
        <f>IF(I260&lt;&gt; "",LOOKUP(I260,Points!$A$2:$A$27,Points!$B$2:$B$27),"")</f>
        <v/>
      </c>
      <c r="K260" s="114"/>
      <c r="L260" s="8"/>
      <c r="M260" s="8"/>
      <c r="N260" s="8" t="str">
        <f>IF(M260&lt;&gt; "",LOOKUP(M260,Points!$A$2:$A$27,Points!$B$2:$B$27),"")</f>
        <v/>
      </c>
      <c r="O260" s="114"/>
      <c r="P260" s="8"/>
      <c r="Q260" s="8"/>
      <c r="R260" s="8" t="str">
        <f>IF(Q260&lt;&gt; "",LOOKUP(Q260,Points!$A$2:$A$27,Points!$B$2:$B$27),"")</f>
        <v/>
      </c>
      <c r="S260" s="114"/>
      <c r="T260" s="8"/>
      <c r="U260" s="8"/>
      <c r="V260" s="8" t="str">
        <f>IF(U260&lt;&gt; "",LOOKUP(U260,Points!$A$2:$A$27,Points!$B$2:$B$27),"")</f>
        <v/>
      </c>
      <c r="W260" s="114"/>
      <c r="X260" s="8"/>
      <c r="Y260" s="8"/>
      <c r="Z260" s="8" t="str">
        <f>IF(Y260&lt;&gt; "",LOOKUP(Y260,Points!$A$2:$A$27,Points!$B$2:$B$27),"")</f>
        <v/>
      </c>
      <c r="AA260" s="114"/>
      <c r="AB260" s="8"/>
      <c r="AC260" s="8"/>
      <c r="AD260" s="8" t="str">
        <f>IF(AC260&lt;&gt; "",LOOKUP(AC260,Points!$A$2:$A$27,Points!$B$2:$B$27),"")</f>
        <v/>
      </c>
      <c r="AE260" s="114"/>
      <c r="AF260" s="8"/>
      <c r="AG260" s="8"/>
      <c r="AH260" s="8" t="str">
        <f>IF(AG260&lt;&gt; "",LOOKUP(AG260,Points!$A$2:$A$27,Points!$B$2:$B$27),"")</f>
        <v/>
      </c>
      <c r="AI260" s="114"/>
      <c r="AJ260" s="8"/>
      <c r="AK260" s="8"/>
      <c r="AL260" s="8" t="str">
        <f>IF(AK260&lt;&gt; "",LOOKUP(AK260,Points!$A$2:$A$27,Points!$B$2:$B$27),"")</f>
        <v/>
      </c>
      <c r="AM260" s="114"/>
      <c r="AO260" s="5">
        <f>SUM(LEN(G260),LEN(K260),LEN(O260),LEN(S260),LEN(W260),LEN(AA260),LEN(AE260),LEN(AI260),LEN(AM260))</f>
        <v>0</v>
      </c>
      <c r="AP260" s="5">
        <v>0</v>
      </c>
      <c r="AQ260" s="5">
        <v>0</v>
      </c>
      <c r="AR260" s="5">
        <f t="shared" si="298"/>
        <v>0</v>
      </c>
      <c r="AS260" s="5">
        <f t="shared" si="299"/>
        <v>0</v>
      </c>
      <c r="AT260" s="5">
        <f t="shared" si="300"/>
        <v>0</v>
      </c>
      <c r="AU260" s="5">
        <f t="shared" si="301"/>
        <v>0</v>
      </c>
      <c r="AV260" s="47">
        <f t="shared" si="330"/>
        <v>0</v>
      </c>
      <c r="AW260" s="47">
        <f t="shared" si="302"/>
        <v>0</v>
      </c>
      <c r="AX260" s="47">
        <f t="shared" si="303"/>
        <v>0</v>
      </c>
      <c r="AY260" s="8">
        <f t="shared" si="304"/>
        <v>0</v>
      </c>
      <c r="AZ260" s="67">
        <f t="shared" si="305"/>
        <v>0</v>
      </c>
      <c r="BA260" s="67"/>
      <c r="BB260" s="8">
        <f t="shared" si="291"/>
        <v>0</v>
      </c>
      <c r="BC260" s="8">
        <f>LARGE($BH260:$BP260,2)</f>
        <v>0</v>
      </c>
      <c r="BD260" s="8">
        <f t="shared" si="292"/>
        <v>0</v>
      </c>
      <c r="BE260" s="8">
        <f t="shared" si="295"/>
        <v>0</v>
      </c>
      <c r="BF260" s="8">
        <f t="shared" si="296"/>
        <v>0</v>
      </c>
      <c r="BG260" s="8"/>
      <c r="BH260" s="8">
        <f t="shared" si="306"/>
        <v>0</v>
      </c>
      <c r="BI260" s="8">
        <f t="shared" si="307"/>
        <v>0</v>
      </c>
      <c r="BJ260" s="8">
        <f t="shared" si="308"/>
        <v>0</v>
      </c>
      <c r="BK260" s="8">
        <f t="shared" si="309"/>
        <v>0</v>
      </c>
      <c r="BL260" s="8">
        <f t="shared" si="310"/>
        <v>0</v>
      </c>
      <c r="BM260" s="8">
        <f t="shared" si="311"/>
        <v>0</v>
      </c>
      <c r="BN260" s="8">
        <f t="shared" si="312"/>
        <v>0</v>
      </c>
      <c r="BO260" s="8">
        <f t="shared" si="313"/>
        <v>0</v>
      </c>
      <c r="BP260" s="8">
        <f t="shared" si="314"/>
        <v>0</v>
      </c>
      <c r="BQ260" s="8"/>
      <c r="BR260" s="8" t="e">
        <f t="shared" si="315"/>
        <v>#NUM!</v>
      </c>
      <c r="BS260" s="8" t="e">
        <f t="shared" si="316"/>
        <v>#NUM!</v>
      </c>
      <c r="BT260" s="8" t="e">
        <f t="shared" si="317"/>
        <v>#NUM!</v>
      </c>
      <c r="BU260" s="8" t="e">
        <f t="shared" si="318"/>
        <v>#NUM!</v>
      </c>
      <c r="BV260" s="8" t="e">
        <f t="shared" si="319"/>
        <v>#NUM!</v>
      </c>
      <c r="BW260" s="8"/>
      <c r="BX260" s="1" t="str">
        <f t="shared" si="320"/>
        <v/>
      </c>
      <c r="BY260" s="1" t="str">
        <f>J260</f>
        <v/>
      </c>
      <c r="BZ260" s="1" t="str">
        <f t="shared" si="322"/>
        <v/>
      </c>
      <c r="CA260" s="1" t="str">
        <f t="shared" si="323"/>
        <v/>
      </c>
      <c r="CB260" s="1" t="str">
        <f>V260</f>
        <v/>
      </c>
      <c r="CC260" s="1" t="str">
        <f t="shared" si="325"/>
        <v/>
      </c>
      <c r="CD260" s="1" t="str">
        <f t="shared" si="326"/>
        <v/>
      </c>
      <c r="CE260" s="1" t="str">
        <f t="shared" si="327"/>
        <v/>
      </c>
      <c r="CF260" s="1" t="str">
        <f t="shared" si="328"/>
        <v/>
      </c>
    </row>
    <row r="261" spans="1:112" ht="18" customHeight="1" x14ac:dyDescent="0.2">
      <c r="A261" s="52" t="str">
        <f t="shared" si="297"/>
        <v>Joe Martz</v>
      </c>
      <c r="B261" s="52" t="s">
        <v>429</v>
      </c>
      <c r="C261" s="62" t="s">
        <v>430</v>
      </c>
      <c r="D261" s="8"/>
      <c r="E261" s="8"/>
      <c r="F261" s="8" t="str">
        <f>IF(E261&lt;&gt; "",LOOKUP(E261,Points!$A$2:$A$27,Points!$B$2:$B$27),"")</f>
        <v/>
      </c>
      <c r="G261" s="114"/>
      <c r="H261" s="64"/>
      <c r="I261" s="8"/>
      <c r="J261" s="8" t="str">
        <f>IF(I261&lt;&gt; "",LOOKUP(I261,Points!$A$2:$A$27,Points!$B$2:$B$27),"")</f>
        <v/>
      </c>
      <c r="K261" s="114"/>
      <c r="L261" s="64"/>
      <c r="M261" s="8"/>
      <c r="N261" s="8" t="str">
        <f>IF(M261&lt;&gt; "",LOOKUP(M261,Points!$A$2:$A$27,Points!$B$2:$B$27),"")</f>
        <v/>
      </c>
      <c r="O261" s="114"/>
      <c r="P261" s="64"/>
      <c r="Q261" s="8"/>
      <c r="R261" s="8" t="str">
        <f>IF(Q261&lt;&gt; "",LOOKUP(Q261,Points!$A$2:$A$27,Points!$B$2:$B$27),"")</f>
        <v/>
      </c>
      <c r="S261" s="114"/>
      <c r="T261" s="64"/>
      <c r="U261" s="8"/>
      <c r="V261" s="8" t="str">
        <f>IF(U261&lt;&gt; "",LOOKUP(U261,Points!$A$2:$A$27,Points!$B$2:$B$27),"")</f>
        <v/>
      </c>
      <c r="W261" s="114"/>
      <c r="X261" s="64"/>
      <c r="Y261" s="8"/>
      <c r="Z261" s="8" t="str">
        <f>IF(Y261&lt;&gt; "",LOOKUP(Y261,Points!$A$2:$A$27,Points!$B$2:$B$27),"")</f>
        <v/>
      </c>
      <c r="AA261" s="114"/>
      <c r="AB261" s="64"/>
      <c r="AC261" s="8"/>
      <c r="AD261" s="8" t="str">
        <f>IF(AC261&lt;&gt; "",LOOKUP(AC261,Points!$A$2:$A$27,Points!$B$2:$B$27),"")</f>
        <v/>
      </c>
      <c r="AE261" s="114"/>
      <c r="AF261" s="64"/>
      <c r="AG261" s="8"/>
      <c r="AH261" s="8" t="str">
        <f>IF(AG261&lt;&gt; "",LOOKUP(AG261,Points!$A$2:$A$27,Points!$B$2:$B$27),"")</f>
        <v/>
      </c>
      <c r="AI261" s="114"/>
      <c r="AJ261" s="64"/>
      <c r="AK261" s="8"/>
      <c r="AL261" s="8" t="str">
        <f>IF(AK261&lt;&gt; "",LOOKUP(AK261,Points!$A$2:$A$27,Points!$B$2:$B$27),"")</f>
        <v/>
      </c>
      <c r="AM261" s="114"/>
      <c r="AO261" s="5">
        <f>SUM(LEN(G261),LEN(K261),LEN(O261),LEN(S261),LEN(W261),LEN(AA261),LEN(AE261),LEN(AI261),LEN(AM261))</f>
        <v>0</v>
      </c>
      <c r="AP261" s="5">
        <v>0</v>
      </c>
      <c r="AQ261" s="5">
        <v>0</v>
      </c>
      <c r="AR261" s="5">
        <f t="shared" si="298"/>
        <v>0</v>
      </c>
      <c r="AS261" s="5">
        <f t="shared" si="299"/>
        <v>0</v>
      </c>
      <c r="AT261" s="5">
        <f t="shared" si="300"/>
        <v>0</v>
      </c>
      <c r="AU261" s="5">
        <f t="shared" si="301"/>
        <v>0</v>
      </c>
      <c r="AV261" s="47">
        <f t="shared" si="330"/>
        <v>0</v>
      </c>
      <c r="AW261" s="47">
        <f t="shared" si="302"/>
        <v>0</v>
      </c>
      <c r="AX261" s="47">
        <f t="shared" si="303"/>
        <v>0</v>
      </c>
      <c r="AY261" s="8">
        <f t="shared" si="304"/>
        <v>0</v>
      </c>
      <c r="AZ261" s="67">
        <f t="shared" si="305"/>
        <v>0</v>
      </c>
      <c r="BA261" s="67"/>
      <c r="BB261" s="8">
        <f t="shared" si="291"/>
        <v>0</v>
      </c>
      <c r="BC261" s="8">
        <f>LARGE($BH261:$BP261,2)</f>
        <v>0</v>
      </c>
      <c r="BD261" s="8">
        <f t="shared" si="292"/>
        <v>0</v>
      </c>
      <c r="BE261" s="8">
        <f t="shared" si="295"/>
        <v>0</v>
      </c>
      <c r="BF261" s="8">
        <f t="shared" si="296"/>
        <v>0</v>
      </c>
      <c r="BG261" s="8"/>
      <c r="BH261" s="8">
        <f t="shared" si="306"/>
        <v>0</v>
      </c>
      <c r="BI261" s="8">
        <f t="shared" si="307"/>
        <v>0</v>
      </c>
      <c r="BJ261" s="8">
        <f t="shared" si="308"/>
        <v>0</v>
      </c>
      <c r="BK261" s="8">
        <f t="shared" si="309"/>
        <v>0</v>
      </c>
      <c r="BL261" s="8">
        <f t="shared" si="310"/>
        <v>0</v>
      </c>
      <c r="BM261" s="8">
        <f t="shared" si="311"/>
        <v>0</v>
      </c>
      <c r="BN261" s="8">
        <f t="shared" si="312"/>
        <v>0</v>
      </c>
      <c r="BO261" s="8">
        <f t="shared" si="313"/>
        <v>0</v>
      </c>
      <c r="BP261" s="8">
        <f t="shared" si="314"/>
        <v>0</v>
      </c>
      <c r="BQ261" s="8"/>
      <c r="BR261" s="8" t="e">
        <f t="shared" si="315"/>
        <v>#NUM!</v>
      </c>
      <c r="BS261" s="8" t="e">
        <f t="shared" si="316"/>
        <v>#NUM!</v>
      </c>
      <c r="BT261" s="8" t="e">
        <f t="shared" si="317"/>
        <v>#NUM!</v>
      </c>
      <c r="BU261" s="8" t="e">
        <f t="shared" si="318"/>
        <v>#NUM!</v>
      </c>
      <c r="BV261" s="8" t="e">
        <f t="shared" si="319"/>
        <v>#NUM!</v>
      </c>
      <c r="BW261" s="8"/>
      <c r="BX261" s="1" t="str">
        <f t="shared" si="320"/>
        <v/>
      </c>
      <c r="BY261" s="1" t="str">
        <f t="shared" si="321"/>
        <v/>
      </c>
      <c r="BZ261" s="1" t="str">
        <f t="shared" si="322"/>
        <v/>
      </c>
      <c r="CA261" s="1" t="str">
        <f t="shared" si="323"/>
        <v/>
      </c>
      <c r="CB261" s="1" t="str">
        <f t="shared" si="324"/>
        <v/>
      </c>
      <c r="CC261" s="1" t="str">
        <f>Z261</f>
        <v/>
      </c>
      <c r="CD261" s="1" t="str">
        <f t="shared" si="326"/>
        <v/>
      </c>
      <c r="CE261" s="1" t="str">
        <f t="shared" si="327"/>
        <v/>
      </c>
      <c r="CF261" s="1" t="str">
        <f t="shared" si="328"/>
        <v/>
      </c>
    </row>
    <row r="262" spans="1:112" ht="18" customHeight="1" x14ac:dyDescent="0.2">
      <c r="A262" s="52" t="str">
        <f t="shared" si="297"/>
        <v>Mickey McGarity</v>
      </c>
      <c r="B262" s="52" t="s">
        <v>413</v>
      </c>
      <c r="C262" s="62" t="s">
        <v>414</v>
      </c>
      <c r="D262" s="8"/>
      <c r="E262" s="8"/>
      <c r="F262" s="8" t="str">
        <f>IF(E262&lt;&gt; "",LOOKUP(E262,Points!$A$2:$A$27,Points!$B$2:$B$27),"")</f>
        <v/>
      </c>
      <c r="G262" s="114"/>
      <c r="H262" s="64"/>
      <c r="I262" s="8"/>
      <c r="J262" s="8" t="str">
        <f>IF(I262&lt;&gt; "",LOOKUP(I262,Points!$A$2:$A$27,Points!$B$2:$B$27),"")</f>
        <v/>
      </c>
      <c r="K262" s="114"/>
      <c r="L262" s="64"/>
      <c r="M262" s="8"/>
      <c r="N262" s="8" t="str">
        <f>IF(M262&lt;&gt; "",LOOKUP(M262,Points!$A$2:$A$27,Points!$B$2:$B$27),"")</f>
        <v/>
      </c>
      <c r="O262" s="114"/>
      <c r="P262" s="64"/>
      <c r="Q262" s="8"/>
      <c r="R262" s="8" t="str">
        <f>IF(Q262&lt;&gt; "",LOOKUP(Q262,Points!$A$2:$A$27,Points!$B$2:$B$27),"")</f>
        <v/>
      </c>
      <c r="S262" s="114"/>
      <c r="T262" s="64"/>
      <c r="U262" s="8"/>
      <c r="V262" s="8" t="str">
        <f>IF(U262&lt;&gt; "",LOOKUP(U262,Points!$A$2:$A$27,Points!$B$2:$B$27),"")</f>
        <v/>
      </c>
      <c r="W262" s="114"/>
      <c r="X262" s="64"/>
      <c r="Y262" s="8"/>
      <c r="Z262" s="8" t="str">
        <f>IF(Y262&lt;&gt; "",LOOKUP(Y262,Points!$A$2:$A$27,Points!$B$2:$B$27),"")</f>
        <v/>
      </c>
      <c r="AA262" s="114"/>
      <c r="AB262" s="64"/>
      <c r="AC262" s="8"/>
      <c r="AD262" s="8" t="str">
        <f>IF(AC262&lt;&gt; "",LOOKUP(AC262,Points!$A$2:$A$27,Points!$B$2:$B$27),"")</f>
        <v/>
      </c>
      <c r="AE262" s="114"/>
      <c r="AF262" s="64"/>
      <c r="AG262" s="8"/>
      <c r="AH262" s="8" t="str">
        <f>IF(AG262&lt;&gt; "",LOOKUP(AG262,Points!$A$2:$A$27,Points!$B$2:$B$27),"")</f>
        <v/>
      </c>
      <c r="AI262" s="114"/>
      <c r="AJ262" s="64"/>
      <c r="AK262" s="8"/>
      <c r="AL262" s="8" t="str">
        <f>IF(AK262&lt;&gt; "",LOOKUP(AK262,Points!$A$2:$A$27,Points!$B$2:$B$27),"")</f>
        <v/>
      </c>
      <c r="AM262" s="114"/>
      <c r="AO262" s="5">
        <f>SUM(LEN(G262),LEN(K262),LEN(O262),LEN(S262),LEN(W262),LEN(AA262),LEN(AE262),LEN(AI262),LEN(AM262))</f>
        <v>0</v>
      </c>
      <c r="AP262" s="5">
        <v>0</v>
      </c>
      <c r="AQ262" s="5">
        <v>0</v>
      </c>
      <c r="AR262" s="5">
        <f t="shared" si="298"/>
        <v>0</v>
      </c>
      <c r="AS262" s="5">
        <f t="shared" si="299"/>
        <v>0</v>
      </c>
      <c r="AT262" s="5">
        <f t="shared" si="300"/>
        <v>0</v>
      </c>
      <c r="AU262" s="5">
        <f t="shared" si="301"/>
        <v>0</v>
      </c>
      <c r="AV262" s="47">
        <f>IF(AR262&gt;0,AU262/AR262,0)</f>
        <v>0</v>
      </c>
      <c r="AW262" s="47">
        <f t="shared" si="302"/>
        <v>0</v>
      </c>
      <c r="AX262" s="47">
        <f t="shared" si="303"/>
        <v>0</v>
      </c>
      <c r="AY262" s="8">
        <f t="shared" si="304"/>
        <v>0</v>
      </c>
      <c r="AZ262" s="67">
        <f t="shared" si="305"/>
        <v>0</v>
      </c>
      <c r="BA262" s="67"/>
      <c r="BB262" s="8">
        <f t="shared" si="291"/>
        <v>0</v>
      </c>
      <c r="BC262" s="8">
        <f t="shared" si="329"/>
        <v>0</v>
      </c>
      <c r="BD262" s="8">
        <f t="shared" si="292"/>
        <v>0</v>
      </c>
      <c r="BE262" s="8">
        <f t="shared" si="295"/>
        <v>0</v>
      </c>
      <c r="BF262" s="8">
        <f t="shared" si="296"/>
        <v>0</v>
      </c>
      <c r="BG262" s="8"/>
      <c r="BH262" s="8">
        <f t="shared" si="306"/>
        <v>0</v>
      </c>
      <c r="BI262" s="8">
        <f t="shared" si="307"/>
        <v>0</v>
      </c>
      <c r="BJ262" s="8">
        <f t="shared" si="308"/>
        <v>0</v>
      </c>
      <c r="BK262" s="8">
        <f t="shared" si="309"/>
        <v>0</v>
      </c>
      <c r="BL262" s="8">
        <f t="shared" si="310"/>
        <v>0</v>
      </c>
      <c r="BM262" s="8">
        <f t="shared" si="311"/>
        <v>0</v>
      </c>
      <c r="BN262" s="8">
        <f t="shared" si="312"/>
        <v>0</v>
      </c>
      <c r="BO262" s="8">
        <f t="shared" si="313"/>
        <v>0</v>
      </c>
      <c r="BP262" s="8">
        <f t="shared" si="314"/>
        <v>0</v>
      </c>
      <c r="BQ262" s="8"/>
      <c r="BR262" s="8" t="e">
        <f t="shared" si="315"/>
        <v>#NUM!</v>
      </c>
      <c r="BS262" s="8" t="e">
        <f t="shared" si="316"/>
        <v>#NUM!</v>
      </c>
      <c r="BT262" s="8" t="e">
        <f t="shared" si="317"/>
        <v>#NUM!</v>
      </c>
      <c r="BU262" s="8" t="e">
        <f t="shared" si="318"/>
        <v>#NUM!</v>
      </c>
      <c r="BV262" s="8" t="e">
        <f t="shared" si="319"/>
        <v>#NUM!</v>
      </c>
      <c r="BW262" s="8"/>
      <c r="BX262" s="1" t="str">
        <f t="shared" si="320"/>
        <v/>
      </c>
      <c r="BY262" s="1" t="str">
        <f t="shared" si="321"/>
        <v/>
      </c>
      <c r="BZ262" s="1" t="str">
        <f t="shared" si="322"/>
        <v/>
      </c>
      <c r="CA262" s="1" t="str">
        <f t="shared" si="323"/>
        <v/>
      </c>
      <c r="CB262" s="1" t="str">
        <f t="shared" si="324"/>
        <v/>
      </c>
      <c r="CC262" s="1" t="str">
        <f t="shared" si="325"/>
        <v/>
      </c>
      <c r="CD262" s="1" t="str">
        <f t="shared" si="326"/>
        <v/>
      </c>
      <c r="CE262" s="1" t="str">
        <f t="shared" si="327"/>
        <v/>
      </c>
      <c r="CF262" s="1" t="str">
        <f t="shared" si="328"/>
        <v/>
      </c>
    </row>
    <row r="263" spans="1:112" ht="18" customHeight="1" x14ac:dyDescent="0.2">
      <c r="A263" s="52" t="str">
        <f t="shared" si="297"/>
        <v>Orlando Meneses</v>
      </c>
      <c r="B263" s="52" t="s">
        <v>533</v>
      </c>
      <c r="C263" s="62" t="s">
        <v>531</v>
      </c>
      <c r="D263" s="8"/>
      <c r="E263" s="8"/>
      <c r="F263" s="8" t="str">
        <f>IF(E263&lt;&gt; "",LOOKUP(E263,Points!$A$2:$A$27,Points!$B$2:$B$27),"")</f>
        <v/>
      </c>
      <c r="G263" s="114"/>
      <c r="H263" s="64"/>
      <c r="I263" s="8"/>
      <c r="J263" s="8" t="str">
        <f>IF(I263&lt;&gt; "",LOOKUP(I263,Points!$A$2:$A$27,Points!$B$2:$B$27),"")</f>
        <v/>
      </c>
      <c r="K263" s="114"/>
      <c r="L263" s="64"/>
      <c r="M263" s="8"/>
      <c r="N263" s="8" t="str">
        <f>IF(M263&lt;&gt; "",LOOKUP(M263,Points!$A$2:$A$27,Points!$B$2:$B$27),"")</f>
        <v/>
      </c>
      <c r="O263" s="114"/>
      <c r="P263" s="64"/>
      <c r="Q263" s="8"/>
      <c r="R263" s="8" t="str">
        <f>IF(Q263&lt;&gt; "",LOOKUP(Q263,Points!$A$2:$A$27,Points!$B$2:$B$27),"")</f>
        <v/>
      </c>
      <c r="S263" s="114"/>
      <c r="T263" s="64"/>
      <c r="U263" s="8"/>
      <c r="V263" s="8" t="str">
        <f>IF(U263&lt;&gt; "",LOOKUP(U263,Points!$A$2:$A$27,Points!$B$2:$B$27),"")</f>
        <v/>
      </c>
      <c r="W263" s="114"/>
      <c r="X263" s="64"/>
      <c r="Y263" s="8"/>
      <c r="Z263" s="8" t="str">
        <f>IF(Y263&lt;&gt; "",LOOKUP(Y263,Points!$A$2:$A$27,Points!$B$2:$B$27),"")</f>
        <v/>
      </c>
      <c r="AA263" s="114"/>
      <c r="AB263" s="64"/>
      <c r="AC263" s="8"/>
      <c r="AD263" s="8" t="str">
        <f>IF(AC263&lt;&gt; "",LOOKUP(AC263,Points!$A$2:$A$27,Points!$B$2:$B$27),"")</f>
        <v/>
      </c>
      <c r="AE263" s="114"/>
      <c r="AF263" s="64"/>
      <c r="AG263" s="8"/>
      <c r="AH263" s="8" t="str">
        <f>IF(AG263&lt;&gt; "",LOOKUP(AG263,Points!$A$2:$A$27,Points!$B$2:$B$27),"")</f>
        <v/>
      </c>
      <c r="AI263" s="114"/>
      <c r="AJ263" s="64"/>
      <c r="AK263" s="8"/>
      <c r="AL263" s="8" t="str">
        <f>IF(AK263&lt;&gt; "",LOOKUP(AK263,Points!$A$2:$A$27,Points!$B$2:$B$27),"")</f>
        <v/>
      </c>
      <c r="AM263" s="114"/>
      <c r="AO263" s="5">
        <f>+G263+K263+O263+S263+W263+AA263+AE263+AI263+AM263</f>
        <v>0</v>
      </c>
      <c r="AP263" s="5">
        <v>0</v>
      </c>
      <c r="AQ263" s="5">
        <v>0</v>
      </c>
      <c r="AR263" s="5">
        <f t="shared" si="298"/>
        <v>0</v>
      </c>
      <c r="AS263" s="5">
        <f t="shared" si="299"/>
        <v>0</v>
      </c>
      <c r="AT263" s="5">
        <f t="shared" si="300"/>
        <v>0</v>
      </c>
      <c r="AU263" s="5">
        <f t="shared" si="301"/>
        <v>0</v>
      </c>
      <c r="AV263" s="47">
        <f>IF(AR263&gt;0,AU263/AR263,0)</f>
        <v>0</v>
      </c>
      <c r="AW263" s="47">
        <f t="shared" si="302"/>
        <v>0</v>
      </c>
      <c r="AX263" s="47">
        <f t="shared" si="303"/>
        <v>0</v>
      </c>
      <c r="AY263" s="8">
        <f t="shared" si="304"/>
        <v>0</v>
      </c>
      <c r="AZ263" s="67">
        <f t="shared" si="305"/>
        <v>0</v>
      </c>
      <c r="BA263" s="67"/>
      <c r="BB263" s="8">
        <f t="shared" si="291"/>
        <v>0</v>
      </c>
      <c r="BC263" s="8">
        <f>LARGE($BH263:$BP263,2)</f>
        <v>0</v>
      </c>
      <c r="BD263" s="8">
        <f t="shared" si="292"/>
        <v>0</v>
      </c>
      <c r="BE263" s="8">
        <f t="shared" si="295"/>
        <v>0</v>
      </c>
      <c r="BF263" s="8">
        <f t="shared" si="296"/>
        <v>0</v>
      </c>
      <c r="BG263" s="8"/>
      <c r="BH263" s="8">
        <f t="shared" si="306"/>
        <v>0</v>
      </c>
      <c r="BI263" s="8">
        <f t="shared" si="307"/>
        <v>0</v>
      </c>
      <c r="BJ263" s="8">
        <f t="shared" si="308"/>
        <v>0</v>
      </c>
      <c r="BK263" s="8">
        <f t="shared" si="309"/>
        <v>0</v>
      </c>
      <c r="BL263" s="8">
        <f t="shared" si="310"/>
        <v>0</v>
      </c>
      <c r="BM263" s="8">
        <f t="shared" si="311"/>
        <v>0</v>
      </c>
      <c r="BN263" s="8">
        <f t="shared" si="312"/>
        <v>0</v>
      </c>
      <c r="BO263" s="8">
        <f t="shared" si="313"/>
        <v>0</v>
      </c>
      <c r="BP263" s="8">
        <f t="shared" si="314"/>
        <v>0</v>
      </c>
      <c r="BQ263" s="8"/>
      <c r="BR263" s="8" t="e">
        <f t="shared" si="315"/>
        <v>#NUM!</v>
      </c>
      <c r="BS263" s="8" t="e">
        <f t="shared" si="316"/>
        <v>#NUM!</v>
      </c>
      <c r="BT263" s="8" t="e">
        <f t="shared" si="317"/>
        <v>#NUM!</v>
      </c>
      <c r="BU263" s="8" t="e">
        <f t="shared" si="318"/>
        <v>#NUM!</v>
      </c>
      <c r="BV263" s="8" t="e">
        <f t="shared" si="319"/>
        <v>#NUM!</v>
      </c>
      <c r="BW263" s="8"/>
      <c r="BX263" s="1" t="str">
        <f t="shared" si="320"/>
        <v/>
      </c>
      <c r="BY263" s="1" t="str">
        <f t="shared" si="321"/>
        <v/>
      </c>
      <c r="BZ263" s="1" t="str">
        <f t="shared" si="322"/>
        <v/>
      </c>
      <c r="CA263" s="1" t="str">
        <f>R263</f>
        <v/>
      </c>
      <c r="CB263" s="1" t="str">
        <f t="shared" si="324"/>
        <v/>
      </c>
      <c r="CC263" s="1" t="str">
        <f t="shared" si="325"/>
        <v/>
      </c>
      <c r="CD263" s="1" t="str">
        <f t="shared" si="326"/>
        <v/>
      </c>
      <c r="CE263" s="1" t="str">
        <f t="shared" si="327"/>
        <v/>
      </c>
      <c r="CF263" s="1" t="str">
        <f t="shared" si="328"/>
        <v/>
      </c>
    </row>
    <row r="264" spans="1:112" ht="18" customHeight="1" x14ac:dyDescent="0.2">
      <c r="A264" s="52" t="str">
        <f t="shared" si="297"/>
        <v>Mark Miller</v>
      </c>
      <c r="B264" s="52" t="s">
        <v>304</v>
      </c>
      <c r="C264" s="62" t="s">
        <v>37</v>
      </c>
      <c r="D264" s="8"/>
      <c r="E264" s="8"/>
      <c r="F264" s="8" t="str">
        <f>IF(E264&lt;&gt; "",LOOKUP(E264,Points!$A$2:$A$27,Points!$B$2:$B$27),"")</f>
        <v/>
      </c>
      <c r="G264" s="114"/>
      <c r="H264" s="64"/>
      <c r="I264" s="8"/>
      <c r="J264" s="8" t="str">
        <f>IF(I264&lt;&gt; "",LOOKUP(I264,Points!$A$2:$A$27,Points!$B$2:$B$27),"")</f>
        <v/>
      </c>
      <c r="K264" s="114"/>
      <c r="L264" s="64"/>
      <c r="M264" s="8"/>
      <c r="N264" s="8" t="str">
        <f>IF(M264&lt;&gt; "",LOOKUP(M264,Points!$A$2:$A$27,Points!$B$2:$B$27),"")</f>
        <v/>
      </c>
      <c r="O264" s="114"/>
      <c r="P264" s="64"/>
      <c r="Q264" s="8"/>
      <c r="R264" s="8" t="str">
        <f>IF(Q264&lt;&gt; "",LOOKUP(Q264,Points!$A$2:$A$27,Points!$B$2:$B$27),"")</f>
        <v/>
      </c>
      <c r="S264" s="114"/>
      <c r="T264" s="64"/>
      <c r="U264" s="8"/>
      <c r="V264" s="8" t="str">
        <f>IF(U264&lt;&gt; "",LOOKUP(U264,Points!$A$2:$A$27,Points!$B$2:$B$27),"")</f>
        <v/>
      </c>
      <c r="W264" s="114"/>
      <c r="X264" s="64"/>
      <c r="Y264" s="8"/>
      <c r="Z264" s="8" t="str">
        <f>IF(Y264&lt;&gt; "",LOOKUP(Y264,Points!$A$2:$A$27,Points!$B$2:$B$27),"")</f>
        <v/>
      </c>
      <c r="AA264" s="114"/>
      <c r="AB264" s="17"/>
      <c r="AC264" s="8"/>
      <c r="AD264" s="8" t="str">
        <f>IF(AC264&lt;&gt; "",LOOKUP(AC264,Points!$A$2:$A$27,Points!$B$2:$B$27),"")</f>
        <v/>
      </c>
      <c r="AE264" s="114"/>
      <c r="AF264" s="64"/>
      <c r="AG264" s="8"/>
      <c r="AH264" s="8" t="str">
        <f>IF(AG264&lt;&gt; "",LOOKUP(AG264,Points!$A$2:$A$27,Points!$B$2:$B$27),"")</f>
        <v/>
      </c>
      <c r="AI264" s="114"/>
      <c r="AJ264" s="64"/>
      <c r="AK264" s="8"/>
      <c r="AL264" s="8" t="str">
        <f>IF(AK264&lt;&gt; "",LOOKUP(AK264,Points!$A$2:$A$27,Points!$B$2:$B$27),"")</f>
        <v/>
      </c>
      <c r="AM264" s="114"/>
      <c r="AO264" s="5">
        <f>SUM(LEN(G264),LEN(K264),LEN(O264),LEN(S264),LEN(W264),LEN(AA264),LEN(AE264),LEN(AI264),LEN(AM264))</f>
        <v>0</v>
      </c>
      <c r="AP264" s="5">
        <v>0</v>
      </c>
      <c r="AQ264" s="5">
        <v>0</v>
      </c>
      <c r="AR264" s="5">
        <f t="shared" si="298"/>
        <v>0</v>
      </c>
      <c r="AS264" s="5">
        <f t="shared" si="299"/>
        <v>0</v>
      </c>
      <c r="AT264" s="5">
        <f t="shared" si="300"/>
        <v>0</v>
      </c>
      <c r="AU264" s="5">
        <f t="shared" si="301"/>
        <v>0</v>
      </c>
      <c r="AV264" s="47">
        <f t="shared" si="330"/>
        <v>0</v>
      </c>
      <c r="AW264" s="47">
        <f t="shared" si="302"/>
        <v>0</v>
      </c>
      <c r="AX264" s="47">
        <f t="shared" si="303"/>
        <v>0</v>
      </c>
      <c r="AY264" s="8">
        <f t="shared" si="304"/>
        <v>0</v>
      </c>
      <c r="AZ264" s="67">
        <f t="shared" si="305"/>
        <v>0</v>
      </c>
      <c r="BA264" s="67"/>
      <c r="BB264" s="8">
        <f t="shared" ref="BB264:BB295" si="331">LARGE($BH264:$BP264,1)</f>
        <v>0</v>
      </c>
      <c r="BC264" s="8">
        <f t="shared" si="329"/>
        <v>0</v>
      </c>
      <c r="BD264" s="8">
        <f t="shared" ref="BD264:BD295" si="332">LARGE($BH264:$BP264,3)</f>
        <v>0</v>
      </c>
      <c r="BE264" s="8">
        <f t="shared" si="295"/>
        <v>0</v>
      </c>
      <c r="BF264" s="8">
        <f t="shared" si="296"/>
        <v>0</v>
      </c>
      <c r="BG264" s="8"/>
      <c r="BH264" s="8">
        <f t="shared" si="306"/>
        <v>0</v>
      </c>
      <c r="BI264" s="8">
        <f t="shared" si="307"/>
        <v>0</v>
      </c>
      <c r="BJ264" s="8">
        <f t="shared" si="308"/>
        <v>0</v>
      </c>
      <c r="BK264" s="8">
        <f t="shared" si="309"/>
        <v>0</v>
      </c>
      <c r="BL264" s="8">
        <f t="shared" si="310"/>
        <v>0</v>
      </c>
      <c r="BM264" s="8">
        <f t="shared" si="311"/>
        <v>0</v>
      </c>
      <c r="BN264" s="8">
        <f t="shared" si="312"/>
        <v>0</v>
      </c>
      <c r="BO264" s="8">
        <f t="shared" si="313"/>
        <v>0</v>
      </c>
      <c r="BP264" s="8">
        <f t="shared" si="314"/>
        <v>0</v>
      </c>
      <c r="BQ264" s="8"/>
      <c r="BR264" s="8" t="e">
        <f t="shared" si="315"/>
        <v>#NUM!</v>
      </c>
      <c r="BS264" s="8" t="e">
        <f t="shared" si="316"/>
        <v>#NUM!</v>
      </c>
      <c r="BT264" s="8" t="e">
        <f t="shared" si="317"/>
        <v>#NUM!</v>
      </c>
      <c r="BU264" s="8" t="e">
        <f t="shared" si="318"/>
        <v>#NUM!</v>
      </c>
      <c r="BV264" s="8" t="e">
        <f t="shared" si="319"/>
        <v>#NUM!</v>
      </c>
      <c r="BW264" s="8"/>
      <c r="BX264" s="1" t="str">
        <f t="shared" si="320"/>
        <v/>
      </c>
      <c r="BY264" s="1" t="str">
        <f>J264</f>
        <v/>
      </c>
      <c r="BZ264" s="1" t="str">
        <f t="shared" si="322"/>
        <v/>
      </c>
      <c r="CA264" s="1" t="str">
        <f t="shared" si="323"/>
        <v/>
      </c>
      <c r="CB264" s="1" t="str">
        <f t="shared" si="324"/>
        <v/>
      </c>
      <c r="CC264" s="1" t="str">
        <f t="shared" si="325"/>
        <v/>
      </c>
      <c r="CD264" s="1" t="str">
        <f t="shared" si="326"/>
        <v/>
      </c>
      <c r="CE264" s="1" t="str">
        <f t="shared" si="327"/>
        <v/>
      </c>
      <c r="CF264" s="1" t="str">
        <f t="shared" si="328"/>
        <v/>
      </c>
    </row>
    <row r="265" spans="1:112" ht="18" customHeight="1" x14ac:dyDescent="0.2">
      <c r="A265" s="52" t="str">
        <f t="shared" si="297"/>
        <v>Michael Moody</v>
      </c>
      <c r="B265" s="52" t="s">
        <v>407</v>
      </c>
      <c r="C265" s="62" t="s">
        <v>58</v>
      </c>
      <c r="D265" s="8"/>
      <c r="E265" s="8"/>
      <c r="F265" s="8" t="str">
        <f>IF(E265&lt;&gt; "",LOOKUP(E265,Points!$A$2:$A$27,Points!$B$2:$B$27),"")</f>
        <v/>
      </c>
      <c r="G265" s="114"/>
      <c r="H265" s="64"/>
      <c r="I265" s="8"/>
      <c r="J265" s="8" t="str">
        <f>IF(I265&lt;&gt; "",LOOKUP(I265,Points!$A$2:$A$27,Points!$B$2:$B$27),"")</f>
        <v/>
      </c>
      <c r="K265" s="114"/>
      <c r="L265" s="64"/>
      <c r="M265" s="8"/>
      <c r="N265" s="8" t="str">
        <f>IF(M265&lt;&gt; "",LOOKUP(M265,Points!$A$2:$A$27,Points!$B$2:$B$27),"")</f>
        <v/>
      </c>
      <c r="O265" s="114"/>
      <c r="P265" s="64"/>
      <c r="Q265" s="8"/>
      <c r="R265" s="8" t="str">
        <f>IF(Q265&lt;&gt; "",LOOKUP(Q265,Points!$A$2:$A$27,Points!$B$2:$B$27),"")</f>
        <v/>
      </c>
      <c r="S265" s="114"/>
      <c r="T265" s="64"/>
      <c r="U265" s="8"/>
      <c r="V265" s="8" t="str">
        <f>IF(U265&lt;&gt; "",LOOKUP(U265,Points!$A$2:$A$27,Points!$B$2:$B$27),"")</f>
        <v/>
      </c>
      <c r="W265" s="114"/>
      <c r="X265" s="64"/>
      <c r="Y265" s="8"/>
      <c r="Z265" s="8" t="str">
        <f>IF(Y265&lt;&gt; "",LOOKUP(Y265,Points!$A$2:$A$27,Points!$B$2:$B$27),"")</f>
        <v/>
      </c>
      <c r="AA265" s="114"/>
      <c r="AB265" s="64"/>
      <c r="AC265" s="8"/>
      <c r="AD265" s="8" t="str">
        <f>IF(AC265&lt;&gt; "",LOOKUP(AC265,Points!$A$2:$A$27,Points!$B$2:$B$27),"")</f>
        <v/>
      </c>
      <c r="AE265" s="114"/>
      <c r="AF265" s="64"/>
      <c r="AG265" s="8"/>
      <c r="AH265" s="8" t="str">
        <f>IF(AG265&lt;&gt; "",LOOKUP(AG265,Points!$A$2:$A$27,Points!$B$2:$B$27),"")</f>
        <v/>
      </c>
      <c r="AI265" s="114"/>
      <c r="AJ265" s="64"/>
      <c r="AK265" s="8"/>
      <c r="AL265" s="8" t="str">
        <f>IF(AK265&lt;&gt; "",LOOKUP(AK265,[1]Points!$A$2:$A$27,[1]Points!$B$2:$B$27),"")</f>
        <v/>
      </c>
      <c r="AM265" s="114"/>
      <c r="AO265" s="5">
        <f>+G265+K265+O265+S265+W265+AA265+AE265+AI265+AM265</f>
        <v>0</v>
      </c>
      <c r="AP265" s="5">
        <v>0</v>
      </c>
      <c r="AQ265" s="5">
        <v>0</v>
      </c>
      <c r="AR265" s="5">
        <f t="shared" si="298"/>
        <v>0</v>
      </c>
      <c r="AS265" s="5">
        <f t="shared" si="299"/>
        <v>0</v>
      </c>
      <c r="AT265" s="5">
        <f t="shared" si="300"/>
        <v>0</v>
      </c>
      <c r="AU265" s="5">
        <f t="shared" si="301"/>
        <v>0</v>
      </c>
      <c r="AV265" s="47">
        <f>IF(AR265&gt;0,AU265/AR265,0)</f>
        <v>0</v>
      </c>
      <c r="AW265" s="47">
        <f t="shared" si="302"/>
        <v>0</v>
      </c>
      <c r="AX265" s="47">
        <f>IF($AR265&gt;4,$AU265/$AR265,0)</f>
        <v>0</v>
      </c>
      <c r="AY265" s="8">
        <f t="shared" si="304"/>
        <v>0</v>
      </c>
      <c r="AZ265" s="67">
        <f>IF(AR265&gt;4,SUM(E265,I265,M265,Q265,U265,Y265,AC265,AG265,AK265)/AR265,0)</f>
        <v>0</v>
      </c>
      <c r="BA265" s="67"/>
      <c r="BB265" s="8">
        <f t="shared" si="331"/>
        <v>0</v>
      </c>
      <c r="BC265" s="8">
        <f t="shared" si="329"/>
        <v>0</v>
      </c>
      <c r="BD265" s="8">
        <f t="shared" si="332"/>
        <v>0</v>
      </c>
      <c r="BE265" s="8">
        <f t="shared" si="295"/>
        <v>0</v>
      </c>
      <c r="BF265" s="8">
        <f t="shared" si="296"/>
        <v>0</v>
      </c>
      <c r="BG265" s="8"/>
      <c r="BH265" s="8">
        <f t="shared" si="306"/>
        <v>0</v>
      </c>
      <c r="BI265" s="8">
        <f t="shared" si="307"/>
        <v>0</v>
      </c>
      <c r="BJ265" s="8">
        <f t="shared" si="308"/>
        <v>0</v>
      </c>
      <c r="BK265" s="8">
        <f t="shared" si="309"/>
        <v>0</v>
      </c>
      <c r="BL265" s="8">
        <f t="shared" si="310"/>
        <v>0</v>
      </c>
      <c r="BM265" s="8">
        <f t="shared" si="311"/>
        <v>0</v>
      </c>
      <c r="BN265" s="8">
        <f t="shared" si="312"/>
        <v>0</v>
      </c>
      <c r="BO265" s="8">
        <f t="shared" si="313"/>
        <v>0</v>
      </c>
      <c r="BP265" s="8">
        <f t="shared" si="314"/>
        <v>0</v>
      </c>
      <c r="BQ265" s="8"/>
      <c r="BR265" s="8" t="e">
        <f t="shared" si="315"/>
        <v>#NUM!</v>
      </c>
      <c r="BS265" s="8" t="e">
        <f t="shared" si="316"/>
        <v>#NUM!</v>
      </c>
      <c r="BT265" s="8" t="e">
        <f t="shared" si="317"/>
        <v>#NUM!</v>
      </c>
      <c r="BU265" s="8" t="e">
        <f t="shared" si="318"/>
        <v>#NUM!</v>
      </c>
      <c r="BV265" s="8" t="e">
        <f t="shared" si="319"/>
        <v>#NUM!</v>
      </c>
      <c r="BW265" s="8"/>
      <c r="BX265" s="1" t="str">
        <f t="shared" si="320"/>
        <v/>
      </c>
      <c r="BY265" s="1" t="str">
        <f t="shared" si="321"/>
        <v/>
      </c>
      <c r="BZ265" s="1" t="str">
        <f t="shared" si="322"/>
        <v/>
      </c>
      <c r="CA265" s="1" t="str">
        <f t="shared" si="323"/>
        <v/>
      </c>
      <c r="CB265" s="1" t="str">
        <f t="shared" si="324"/>
        <v/>
      </c>
      <c r="CC265" s="1" t="str">
        <f t="shared" si="325"/>
        <v/>
      </c>
      <c r="CD265" s="1" t="str">
        <f t="shared" si="326"/>
        <v/>
      </c>
      <c r="CE265" s="1" t="str">
        <f t="shared" si="327"/>
        <v/>
      </c>
      <c r="CF265" s="1" t="str">
        <f t="shared" si="328"/>
        <v/>
      </c>
      <c r="DC265" s="203">
        <v>0</v>
      </c>
      <c r="DD265" s="203">
        <v>86</v>
      </c>
      <c r="DE265" s="203">
        <v>0</v>
      </c>
      <c r="DF265" s="107">
        <v>0</v>
      </c>
      <c r="DG265" s="107">
        <v>-86</v>
      </c>
      <c r="DH265" s="107">
        <v>0</v>
      </c>
    </row>
    <row r="266" spans="1:112" ht="18" customHeight="1" x14ac:dyDescent="0.2">
      <c r="A266" s="52" t="str">
        <f t="shared" si="297"/>
        <v>Jamie Moreno</v>
      </c>
      <c r="B266" s="52" t="s">
        <v>532</v>
      </c>
      <c r="C266" s="62" t="s">
        <v>332</v>
      </c>
      <c r="D266" s="8"/>
      <c r="E266" s="8"/>
      <c r="F266" s="8" t="str">
        <f>IF(E266&lt;&gt; "",LOOKUP(E266,Points!$A$2:$A$27,Points!$B$2:$B$27),"")</f>
        <v/>
      </c>
      <c r="G266" s="114"/>
      <c r="H266" s="8"/>
      <c r="I266" s="8"/>
      <c r="J266" s="8" t="str">
        <f>IF(I266&lt;&gt; "",LOOKUP(I266,Points!$A$2:$A$27,Points!$B$2:$B$27),"")</f>
        <v/>
      </c>
      <c r="K266" s="114"/>
      <c r="L266" s="8"/>
      <c r="M266" s="8"/>
      <c r="N266" s="8" t="str">
        <f>IF(M266&lt;&gt; "",LOOKUP(M266,Points!$A$2:$A$27,Points!$B$2:$B$27),"")</f>
        <v/>
      </c>
      <c r="O266" s="114"/>
      <c r="P266" s="8"/>
      <c r="Q266" s="8"/>
      <c r="R266" s="8" t="str">
        <f>IF(Q266&lt;&gt; "",LOOKUP(Q266,Points!$A$2:$A$27,Points!$B$2:$B$27),"")</f>
        <v/>
      </c>
      <c r="S266" s="114"/>
      <c r="T266" s="8"/>
      <c r="U266" s="8"/>
      <c r="V266" s="8" t="str">
        <f>IF(U266&lt;&gt; "",LOOKUP(U266,Points!$A$2:$A$27,Points!$B$2:$B$27),"")</f>
        <v/>
      </c>
      <c r="W266" s="114"/>
      <c r="X266" s="8"/>
      <c r="Y266" s="8"/>
      <c r="Z266" s="8" t="str">
        <f>IF(Y266&lt;&gt; "",LOOKUP(Y266,Points!$A$2:$A$27,Points!$B$2:$B$27),"")</f>
        <v/>
      </c>
      <c r="AA266" s="114"/>
      <c r="AB266" s="8"/>
      <c r="AC266" s="8"/>
      <c r="AD266" s="8" t="str">
        <f>IF(AC266&lt;&gt; "",LOOKUP(AC266,Points!$A$2:$A$27,Points!$B$2:$B$27),"")</f>
        <v/>
      </c>
      <c r="AE266" s="114"/>
      <c r="AF266" s="8"/>
      <c r="AG266" s="8"/>
      <c r="AH266" s="8" t="str">
        <f>IF(AG266&lt;&gt; "",LOOKUP(AG266,Points!$A$2:$A$27,Points!$B$2:$B$27),"")</f>
        <v/>
      </c>
      <c r="AI266" s="114"/>
      <c r="AJ266" s="8"/>
      <c r="AK266" s="8"/>
      <c r="AL266" s="8" t="str">
        <f>IF(AK266&lt;&gt; "",LOOKUP(AK266,Points!$A$2:$A$27,Points!$B$2:$B$27),"")</f>
        <v/>
      </c>
      <c r="AM266" s="114"/>
      <c r="AO266" s="5">
        <f>+G266+K266+O266+S266+W266+AA266+AE266+AI266+AM266</f>
        <v>0</v>
      </c>
      <c r="AP266" s="5">
        <v>0</v>
      </c>
      <c r="AQ266" s="5">
        <v>0</v>
      </c>
      <c r="AR266" s="5">
        <f t="shared" si="298"/>
        <v>0</v>
      </c>
      <c r="AS266" s="5">
        <f t="shared" si="299"/>
        <v>0</v>
      </c>
      <c r="AT266" s="5">
        <f t="shared" si="300"/>
        <v>0</v>
      </c>
      <c r="AU266" s="5">
        <f t="shared" si="301"/>
        <v>0</v>
      </c>
      <c r="AV266" s="47">
        <f t="shared" si="330"/>
        <v>0</v>
      </c>
      <c r="AW266" s="47">
        <f t="shared" si="302"/>
        <v>0</v>
      </c>
      <c r="AX266" s="47">
        <f t="shared" si="303"/>
        <v>0</v>
      </c>
      <c r="AY266" s="8">
        <f t="shared" si="304"/>
        <v>0</v>
      </c>
      <c r="AZ266" s="67">
        <f t="shared" si="305"/>
        <v>0</v>
      </c>
      <c r="BA266" s="67"/>
      <c r="BB266" s="8">
        <f t="shared" si="331"/>
        <v>0</v>
      </c>
      <c r="BC266" s="8">
        <f t="shared" si="329"/>
        <v>0</v>
      </c>
      <c r="BD266" s="8">
        <f t="shared" si="332"/>
        <v>0</v>
      </c>
      <c r="BE266" s="8">
        <f t="shared" si="295"/>
        <v>0</v>
      </c>
      <c r="BF266" s="8">
        <f t="shared" si="296"/>
        <v>0</v>
      </c>
      <c r="BG266" s="8"/>
      <c r="BH266" s="8">
        <f t="shared" si="306"/>
        <v>0</v>
      </c>
      <c r="BI266" s="8">
        <f t="shared" si="307"/>
        <v>0</v>
      </c>
      <c r="BJ266" s="8">
        <f t="shared" si="308"/>
        <v>0</v>
      </c>
      <c r="BK266" s="8">
        <f t="shared" si="309"/>
        <v>0</v>
      </c>
      <c r="BL266" s="8">
        <f t="shared" si="310"/>
        <v>0</v>
      </c>
      <c r="BM266" s="8">
        <f t="shared" si="311"/>
        <v>0</v>
      </c>
      <c r="BN266" s="8">
        <f t="shared" si="312"/>
        <v>0</v>
      </c>
      <c r="BO266" s="8">
        <f t="shared" si="313"/>
        <v>0</v>
      </c>
      <c r="BP266" s="8">
        <f t="shared" si="314"/>
        <v>0</v>
      </c>
      <c r="BQ266" s="8"/>
      <c r="BR266" s="8" t="e">
        <f t="shared" si="315"/>
        <v>#NUM!</v>
      </c>
      <c r="BS266" s="8" t="e">
        <f t="shared" si="316"/>
        <v>#NUM!</v>
      </c>
      <c r="BT266" s="8" t="e">
        <f t="shared" si="317"/>
        <v>#NUM!</v>
      </c>
      <c r="BU266" s="8" t="e">
        <f t="shared" si="318"/>
        <v>#NUM!</v>
      </c>
      <c r="BV266" s="8" t="e">
        <f t="shared" si="319"/>
        <v>#NUM!</v>
      </c>
      <c r="BW266" s="8"/>
      <c r="BX266" s="1" t="str">
        <f>F266</f>
        <v/>
      </c>
      <c r="BY266" s="1" t="str">
        <f t="shared" si="321"/>
        <v/>
      </c>
      <c r="BZ266" s="1" t="str">
        <f t="shared" si="322"/>
        <v/>
      </c>
      <c r="CA266" s="1" t="str">
        <f t="shared" si="323"/>
        <v/>
      </c>
      <c r="CB266" s="1" t="str">
        <f t="shared" si="324"/>
        <v/>
      </c>
      <c r="CC266" s="1" t="str">
        <f t="shared" si="325"/>
        <v/>
      </c>
      <c r="CD266" s="1" t="str">
        <f t="shared" si="326"/>
        <v/>
      </c>
      <c r="CE266" s="1" t="str">
        <f t="shared" si="327"/>
        <v/>
      </c>
      <c r="CF266" s="1" t="str">
        <f t="shared" si="328"/>
        <v/>
      </c>
    </row>
    <row r="267" spans="1:112" ht="18" customHeight="1" x14ac:dyDescent="0.2">
      <c r="A267" s="52" t="str">
        <f t="shared" si="297"/>
        <v>Brian Moser</v>
      </c>
      <c r="B267" s="52" t="s">
        <v>415</v>
      </c>
      <c r="C267" s="62" t="s">
        <v>20</v>
      </c>
      <c r="D267" s="8"/>
      <c r="E267" s="8"/>
      <c r="F267" s="8" t="str">
        <f>IF(E267&lt;&gt; "",LOOKUP(E267,Points!$A$2:$A$27,Points!$B$2:$B$27),"")</f>
        <v/>
      </c>
      <c r="G267" s="114"/>
      <c r="H267" s="64"/>
      <c r="I267" s="8"/>
      <c r="J267" s="8" t="str">
        <f>IF(I267&lt;&gt; "",LOOKUP(I267,Points!$A$2:$A$27,Points!$B$2:$B$27),"")</f>
        <v/>
      </c>
      <c r="K267" s="114"/>
      <c r="L267" s="64"/>
      <c r="M267" s="8"/>
      <c r="N267" s="8" t="str">
        <f>IF(M267&lt;&gt; "",LOOKUP(M267,Points!$A$2:$A$27,Points!$B$2:$B$27),"")</f>
        <v/>
      </c>
      <c r="O267" s="114"/>
      <c r="P267" s="64"/>
      <c r="Q267" s="8"/>
      <c r="R267" s="8" t="str">
        <f>IF(Q267&lt;&gt; "",LOOKUP(Q267,Points!$A$2:$A$27,Points!$B$2:$B$27),"")</f>
        <v/>
      </c>
      <c r="S267" s="114"/>
      <c r="T267" s="64"/>
      <c r="U267" s="8"/>
      <c r="V267" s="8" t="str">
        <f>IF(U267&lt;&gt; "",LOOKUP(U267,Points!$A$2:$A$27,Points!$B$2:$B$27),"")</f>
        <v/>
      </c>
      <c r="W267" s="114"/>
      <c r="X267" s="64"/>
      <c r="Y267" s="8"/>
      <c r="Z267" s="8" t="str">
        <f>IF(Y267&lt;&gt; "",LOOKUP(Y267,Points!$A$2:$A$27,Points!$B$2:$B$27),"")</f>
        <v/>
      </c>
      <c r="AA267" s="114"/>
      <c r="AB267" s="64"/>
      <c r="AC267" s="8"/>
      <c r="AD267" s="8" t="str">
        <f>IF(AC267&lt;&gt; "",LOOKUP(AC267,Points!$A$2:$A$27,Points!$B$2:$B$27),"")</f>
        <v/>
      </c>
      <c r="AE267" s="114"/>
      <c r="AF267" s="64"/>
      <c r="AG267" s="8"/>
      <c r="AH267" s="8" t="str">
        <f>IF(AG267&lt;&gt; "",LOOKUP(AG267,Points!$A$2:$A$27,Points!$B$2:$B$27),"")</f>
        <v/>
      </c>
      <c r="AI267" s="114"/>
      <c r="AJ267" s="64"/>
      <c r="AK267" s="8"/>
      <c r="AL267" s="8" t="str">
        <f>IF(AK267&lt;&gt; "",LOOKUP(AK267,Points!$A$2:$A$27,Points!$B$2:$B$27),"")</f>
        <v/>
      </c>
      <c r="AM267" s="114"/>
      <c r="AO267" s="5">
        <f>SUM(LEN(G267),LEN(K267),LEN(O267),LEN(S267),LEN(W267),LEN(AA267),LEN(AE267),LEN(AI267),LEN(AM267))</f>
        <v>0</v>
      </c>
      <c r="AP267" s="5">
        <v>0</v>
      </c>
      <c r="AQ267" s="5">
        <v>0</v>
      </c>
      <c r="AR267" s="5">
        <f t="shared" si="298"/>
        <v>0</v>
      </c>
      <c r="AS267" s="5">
        <f t="shared" si="299"/>
        <v>0</v>
      </c>
      <c r="AT267" s="5">
        <f t="shared" si="300"/>
        <v>0</v>
      </c>
      <c r="AU267" s="5">
        <f t="shared" si="301"/>
        <v>0</v>
      </c>
      <c r="AV267" s="47">
        <f>IF(AR267&gt;0,AU267/AR267,0)</f>
        <v>0</v>
      </c>
      <c r="AW267" s="47">
        <f t="shared" si="302"/>
        <v>0</v>
      </c>
      <c r="AX267" s="47">
        <f>IF($AR267&gt;4,$AU267/$AR267,0)</f>
        <v>0</v>
      </c>
      <c r="AY267" s="8">
        <f t="shared" si="304"/>
        <v>0</v>
      </c>
      <c r="AZ267" s="67">
        <f>IF(AR267&gt;4,SUM(E267,I267,M267,Q267,U267,Y267,AC267,AG267,AK267)/AR267,0)</f>
        <v>0</v>
      </c>
      <c r="BA267" s="67"/>
      <c r="BB267" s="8">
        <f t="shared" si="331"/>
        <v>0</v>
      </c>
      <c r="BC267" s="8">
        <f t="shared" si="329"/>
        <v>0</v>
      </c>
      <c r="BD267" s="8">
        <f t="shared" si="332"/>
        <v>0</v>
      </c>
      <c r="BE267" s="8">
        <f t="shared" si="295"/>
        <v>0</v>
      </c>
      <c r="BF267" s="8">
        <f t="shared" si="296"/>
        <v>0</v>
      </c>
      <c r="BG267" s="8"/>
      <c r="BH267" s="8">
        <f t="shared" si="306"/>
        <v>0</v>
      </c>
      <c r="BI267" s="8">
        <f t="shared" si="307"/>
        <v>0</v>
      </c>
      <c r="BJ267" s="8">
        <f t="shared" si="308"/>
        <v>0</v>
      </c>
      <c r="BK267" s="8">
        <f t="shared" si="309"/>
        <v>0</v>
      </c>
      <c r="BL267" s="8">
        <f t="shared" si="310"/>
        <v>0</v>
      </c>
      <c r="BM267" s="8">
        <f t="shared" si="311"/>
        <v>0</v>
      </c>
      <c r="BN267" s="8">
        <f t="shared" si="312"/>
        <v>0</v>
      </c>
      <c r="BO267" s="8">
        <f t="shared" si="313"/>
        <v>0</v>
      </c>
      <c r="BP267" s="8">
        <f t="shared" si="314"/>
        <v>0</v>
      </c>
      <c r="BQ267" s="8"/>
      <c r="BR267" s="8" t="e">
        <f t="shared" si="315"/>
        <v>#NUM!</v>
      </c>
      <c r="BS267" s="8" t="e">
        <f t="shared" si="316"/>
        <v>#NUM!</v>
      </c>
      <c r="BT267" s="8" t="e">
        <f t="shared" si="317"/>
        <v>#NUM!</v>
      </c>
      <c r="BU267" s="8" t="e">
        <f t="shared" si="318"/>
        <v>#NUM!</v>
      </c>
      <c r="BV267" s="8" t="e">
        <f t="shared" si="319"/>
        <v>#NUM!</v>
      </c>
      <c r="BW267" s="8"/>
      <c r="BX267" s="1" t="str">
        <f t="shared" si="320"/>
        <v/>
      </c>
      <c r="BY267" s="1" t="str">
        <f t="shared" si="321"/>
        <v/>
      </c>
      <c r="BZ267" s="1" t="str">
        <f t="shared" si="322"/>
        <v/>
      </c>
      <c r="CA267" s="1" t="str">
        <f t="shared" si="323"/>
        <v/>
      </c>
      <c r="CB267" s="1" t="str">
        <f t="shared" si="324"/>
        <v/>
      </c>
      <c r="CC267" s="1" t="str">
        <f t="shared" si="325"/>
        <v/>
      </c>
      <c r="CD267" s="1" t="str">
        <f t="shared" si="326"/>
        <v/>
      </c>
      <c r="CE267" s="1" t="str">
        <f t="shared" si="327"/>
        <v/>
      </c>
      <c r="CF267" s="1" t="str">
        <f t="shared" si="328"/>
        <v/>
      </c>
    </row>
    <row r="268" spans="1:112" ht="18" customHeight="1" x14ac:dyDescent="0.2">
      <c r="A268" s="52" t="str">
        <f t="shared" si="297"/>
        <v>Wendell Nixon</v>
      </c>
      <c r="B268" s="52" t="s">
        <v>313</v>
      </c>
      <c r="C268" s="62" t="s">
        <v>314</v>
      </c>
      <c r="D268" s="8"/>
      <c r="E268" s="8"/>
      <c r="F268" s="8" t="str">
        <f>IF(E268&lt;&gt; "",LOOKUP(E268,Points!$A$2:$A$27,Points!$B$2:$B$27),"")</f>
        <v/>
      </c>
      <c r="G268" s="114"/>
      <c r="H268" s="8"/>
      <c r="I268" s="8"/>
      <c r="J268" s="8" t="str">
        <f>IF(I268&lt;&gt; "",LOOKUP(I268,Points!$A$2:$A$27,Points!$B$2:$B$27),"")</f>
        <v/>
      </c>
      <c r="K268" s="114"/>
      <c r="L268" s="8"/>
      <c r="M268" s="8"/>
      <c r="N268" s="8" t="str">
        <f>IF(M268&lt;&gt; "",LOOKUP(M268,Points!$A$2:$A$27,Points!$B$2:$B$27),"")</f>
        <v/>
      </c>
      <c r="O268" s="114"/>
      <c r="P268" s="8"/>
      <c r="Q268" s="8"/>
      <c r="R268" s="8" t="str">
        <f>IF(Q268&lt;&gt; "",LOOKUP(Q268,Points!$A$2:$A$27,Points!$B$2:$B$27),"")</f>
        <v/>
      </c>
      <c r="S268" s="114"/>
      <c r="T268" s="8"/>
      <c r="U268" s="8"/>
      <c r="V268" s="8" t="str">
        <f>IF(U268&lt;&gt; "",LOOKUP(U268,Points!$A$2:$A$27,Points!$B$2:$B$27),"")</f>
        <v/>
      </c>
      <c r="W268" s="114"/>
      <c r="X268" s="8"/>
      <c r="Y268" s="8"/>
      <c r="Z268" s="8" t="str">
        <f>IF(Y268&lt;&gt; "",LOOKUP(Y268,Points!$A$2:$A$27,Points!$B$2:$B$27),"")</f>
        <v/>
      </c>
      <c r="AA268" s="114"/>
      <c r="AB268" s="8"/>
      <c r="AC268" s="8"/>
      <c r="AD268" s="8" t="str">
        <f>IF(AC268&lt;&gt; "",LOOKUP(AC268,Points!$A$2:$A$27,Points!$B$2:$B$27),"")</f>
        <v/>
      </c>
      <c r="AE268" s="114"/>
      <c r="AF268" s="8"/>
      <c r="AG268" s="8"/>
      <c r="AH268" s="8" t="str">
        <f>IF(AG268&lt;&gt; "",LOOKUP(AG268,Points!$A$2:$A$27,Points!$B$2:$B$27),"")</f>
        <v/>
      </c>
      <c r="AI268" s="114"/>
      <c r="AJ268" s="8"/>
      <c r="AK268" s="8"/>
      <c r="AL268" s="8" t="str">
        <f>IF(AK268&lt;&gt; "",LOOKUP(AK268,Points!$A$2:$A$27,Points!$B$2:$B$27),"")</f>
        <v/>
      </c>
      <c r="AM268" s="114"/>
      <c r="AO268" s="5">
        <f>SUM(LEN(G268),LEN(K268),LEN(O268),LEN(S268),LEN(W268),LEN(AA268),LEN(AE268),LEN(AI268),LEN(AM268))</f>
        <v>0</v>
      </c>
      <c r="AP268" s="5">
        <v>0</v>
      </c>
      <c r="AQ268" s="5">
        <v>0</v>
      </c>
      <c r="AR268" s="5">
        <f t="shared" si="298"/>
        <v>0</v>
      </c>
      <c r="AS268" s="5">
        <f t="shared" si="299"/>
        <v>0</v>
      </c>
      <c r="AT268" s="5">
        <f t="shared" si="300"/>
        <v>0</v>
      </c>
      <c r="AU268" s="5">
        <f t="shared" si="301"/>
        <v>0</v>
      </c>
      <c r="AV268" s="47">
        <f t="shared" si="330"/>
        <v>0</v>
      </c>
      <c r="AW268" s="47">
        <f t="shared" si="302"/>
        <v>0</v>
      </c>
      <c r="AX268" s="47">
        <f t="shared" si="303"/>
        <v>0</v>
      </c>
      <c r="AY268" s="8">
        <f t="shared" si="304"/>
        <v>0</v>
      </c>
      <c r="AZ268" s="67">
        <f t="shared" si="305"/>
        <v>0</v>
      </c>
      <c r="BA268" s="67"/>
      <c r="BB268" s="8">
        <f t="shared" si="331"/>
        <v>0</v>
      </c>
      <c r="BC268" s="8">
        <f t="shared" si="329"/>
        <v>0</v>
      </c>
      <c r="BD268" s="8">
        <f t="shared" si="332"/>
        <v>0</v>
      </c>
      <c r="BE268" s="8">
        <f t="shared" si="295"/>
        <v>0</v>
      </c>
      <c r="BF268" s="8">
        <f t="shared" si="296"/>
        <v>0</v>
      </c>
      <c r="BG268" s="8"/>
      <c r="BH268" s="8">
        <f t="shared" si="306"/>
        <v>0</v>
      </c>
      <c r="BI268" s="8">
        <f t="shared" si="307"/>
        <v>0</v>
      </c>
      <c r="BJ268" s="8">
        <f t="shared" si="308"/>
        <v>0</v>
      </c>
      <c r="BK268" s="8">
        <f t="shared" si="309"/>
        <v>0</v>
      </c>
      <c r="BL268" s="8">
        <f t="shared" si="310"/>
        <v>0</v>
      </c>
      <c r="BM268" s="8">
        <f t="shared" si="311"/>
        <v>0</v>
      </c>
      <c r="BN268" s="8">
        <f t="shared" si="312"/>
        <v>0</v>
      </c>
      <c r="BO268" s="8">
        <f t="shared" si="313"/>
        <v>0</v>
      </c>
      <c r="BP268" s="8">
        <f t="shared" si="314"/>
        <v>0</v>
      </c>
      <c r="BQ268" s="8"/>
      <c r="BR268" s="8" t="e">
        <f t="shared" si="315"/>
        <v>#NUM!</v>
      </c>
      <c r="BS268" s="8" t="e">
        <f t="shared" si="316"/>
        <v>#NUM!</v>
      </c>
      <c r="BT268" s="8" t="e">
        <f t="shared" si="317"/>
        <v>#NUM!</v>
      </c>
      <c r="BU268" s="8" t="e">
        <f t="shared" si="318"/>
        <v>#NUM!</v>
      </c>
      <c r="BV268" s="8" t="e">
        <f t="shared" si="319"/>
        <v>#NUM!</v>
      </c>
      <c r="BW268" s="8"/>
      <c r="BX268" s="1" t="str">
        <f>F268</f>
        <v/>
      </c>
      <c r="BY268" s="1" t="str">
        <f t="shared" si="321"/>
        <v/>
      </c>
      <c r="BZ268" s="1" t="str">
        <f t="shared" si="322"/>
        <v/>
      </c>
      <c r="CA268" s="1" t="str">
        <f t="shared" si="323"/>
        <v/>
      </c>
      <c r="CB268" s="1" t="str">
        <f t="shared" si="324"/>
        <v/>
      </c>
      <c r="CC268" s="1" t="str">
        <f t="shared" si="325"/>
        <v/>
      </c>
      <c r="CD268" s="1" t="str">
        <f t="shared" si="326"/>
        <v/>
      </c>
      <c r="CE268" s="1" t="str">
        <f t="shared" si="327"/>
        <v/>
      </c>
      <c r="CF268" s="1" t="str">
        <f t="shared" si="328"/>
        <v/>
      </c>
    </row>
    <row r="269" spans="1:112" ht="18" customHeight="1" x14ac:dyDescent="0.2">
      <c r="A269" s="52" t="str">
        <f t="shared" si="297"/>
        <v>Fuzzy Norton</v>
      </c>
      <c r="B269" s="52" t="s">
        <v>349</v>
      </c>
      <c r="C269" s="62" t="s">
        <v>350</v>
      </c>
      <c r="D269" s="8"/>
      <c r="E269" s="8"/>
      <c r="F269" s="8" t="str">
        <f>IF(E269&lt;&gt; "",LOOKUP(E269,Points!$A$2:$A$27,Points!$B$2:$B$27),"")</f>
        <v/>
      </c>
      <c r="G269" s="114"/>
      <c r="H269" s="64"/>
      <c r="I269" s="8"/>
      <c r="J269" s="8" t="str">
        <f>IF(I269&lt;&gt; "",LOOKUP(I269,Points!$A$2:$A$27,Points!$B$2:$B$27),"")</f>
        <v/>
      </c>
      <c r="K269" s="114"/>
      <c r="L269" s="64"/>
      <c r="M269" s="8"/>
      <c r="N269" s="8" t="str">
        <f>IF(M269&lt;&gt; "",LOOKUP(M269,Points!$A$2:$A$27,Points!$B$2:$B$27),"")</f>
        <v/>
      </c>
      <c r="O269" s="114"/>
      <c r="P269" s="64"/>
      <c r="Q269" s="8"/>
      <c r="R269" s="8" t="str">
        <f>IF(Q269&lt;&gt; "",LOOKUP(Q269,Points!$A$2:$A$27,Points!$B$2:$B$27),"")</f>
        <v/>
      </c>
      <c r="S269" s="114"/>
      <c r="T269" s="64"/>
      <c r="U269" s="8"/>
      <c r="V269" s="8" t="str">
        <f>IF(U269&lt;&gt; "",LOOKUP(U269,Points!$A$2:$A$27,Points!$B$2:$B$27),"")</f>
        <v/>
      </c>
      <c r="W269" s="114"/>
      <c r="X269" s="64"/>
      <c r="Y269" s="8"/>
      <c r="Z269" s="8" t="str">
        <f>IF(Y269&lt;&gt; "",LOOKUP(Y269,Points!$A$2:$A$27,Points!$B$2:$B$27),"")</f>
        <v/>
      </c>
      <c r="AA269" s="114"/>
      <c r="AB269" s="64"/>
      <c r="AC269" s="8"/>
      <c r="AD269" s="8" t="str">
        <f>IF(AC269&lt;&gt; "",LOOKUP(AC269,Points!$A$2:$A$27,Points!$B$2:$B$27),"")</f>
        <v/>
      </c>
      <c r="AE269" s="114"/>
      <c r="AF269" s="64"/>
      <c r="AG269" s="8"/>
      <c r="AH269" s="8" t="str">
        <f>IF(AG269&lt;&gt; "",LOOKUP(AG269,Points!$A$2:$A$27,Points!$B$2:$B$27),"")</f>
        <v/>
      </c>
      <c r="AI269" s="114"/>
      <c r="AJ269" s="64"/>
      <c r="AK269" s="8"/>
      <c r="AL269" s="8" t="str">
        <f>IF(AK269&lt;&gt; "",LOOKUP(AK269,Points!$A$2:$A$27,Points!$B$2:$B$27),"")</f>
        <v/>
      </c>
      <c r="AM269" s="114"/>
      <c r="AO269" s="5">
        <f>SUM(LEN(G269),LEN(K269),LEN(O269),LEN(S269),LEN(W269),LEN(AA269),LEN(AE269),LEN(AI269),LEN(AM269))</f>
        <v>0</v>
      </c>
      <c r="AP269" s="5">
        <v>0</v>
      </c>
      <c r="AQ269" s="5">
        <v>0</v>
      </c>
      <c r="AR269" s="5">
        <f t="shared" si="298"/>
        <v>0</v>
      </c>
      <c r="AS269" s="5">
        <f t="shared" si="299"/>
        <v>0</v>
      </c>
      <c r="AT269" s="5">
        <f t="shared" si="300"/>
        <v>0</v>
      </c>
      <c r="AU269" s="5">
        <f t="shared" si="301"/>
        <v>0</v>
      </c>
      <c r="AV269" s="47">
        <f>IF(AR269&gt;0,AU269/AR269,0)</f>
        <v>0</v>
      </c>
      <c r="AW269" s="47">
        <f t="shared" si="302"/>
        <v>0</v>
      </c>
      <c r="AX269" s="47">
        <f>IF($AR269&gt;4,$AU269/$AR269,0)</f>
        <v>0</v>
      </c>
      <c r="AY269" s="8">
        <f t="shared" si="304"/>
        <v>0</v>
      </c>
      <c r="AZ269" s="67">
        <f>IF(AR269&gt;4,SUM(E269,I269,M269,Q269,U269,Y269,AC269,AG269,AK269)/AR269,0)</f>
        <v>0</v>
      </c>
      <c r="BA269" s="67"/>
      <c r="BB269" s="8">
        <f t="shared" si="331"/>
        <v>0</v>
      </c>
      <c r="BC269" s="8">
        <f t="shared" si="329"/>
        <v>0</v>
      </c>
      <c r="BD269" s="8">
        <f t="shared" si="332"/>
        <v>0</v>
      </c>
      <c r="BE269" s="8">
        <f t="shared" si="295"/>
        <v>0</v>
      </c>
      <c r="BF269" s="8">
        <f t="shared" si="296"/>
        <v>0</v>
      </c>
      <c r="BG269" s="8"/>
      <c r="BH269" s="8">
        <f t="shared" si="306"/>
        <v>0</v>
      </c>
      <c r="BI269" s="8">
        <f t="shared" si="307"/>
        <v>0</v>
      </c>
      <c r="BJ269" s="8">
        <f t="shared" si="308"/>
        <v>0</v>
      </c>
      <c r="BK269" s="8">
        <f t="shared" si="309"/>
        <v>0</v>
      </c>
      <c r="BL269" s="8">
        <f t="shared" si="310"/>
        <v>0</v>
      </c>
      <c r="BM269" s="8">
        <f t="shared" si="311"/>
        <v>0</v>
      </c>
      <c r="BN269" s="8">
        <f t="shared" si="312"/>
        <v>0</v>
      </c>
      <c r="BO269" s="8">
        <f t="shared" si="313"/>
        <v>0</v>
      </c>
      <c r="BP269" s="8">
        <f t="shared" si="314"/>
        <v>0</v>
      </c>
      <c r="BQ269" s="8"/>
      <c r="BR269" s="8" t="e">
        <f t="shared" si="315"/>
        <v>#NUM!</v>
      </c>
      <c r="BS269" s="8" t="e">
        <f t="shared" si="316"/>
        <v>#NUM!</v>
      </c>
      <c r="BT269" s="8" t="e">
        <f t="shared" si="317"/>
        <v>#NUM!</v>
      </c>
      <c r="BU269" s="8" t="e">
        <f t="shared" si="318"/>
        <v>#NUM!</v>
      </c>
      <c r="BV269" s="8" t="e">
        <f t="shared" si="319"/>
        <v>#NUM!</v>
      </c>
      <c r="BW269" s="8"/>
      <c r="BX269" s="1" t="str">
        <f t="shared" si="320"/>
        <v/>
      </c>
      <c r="BY269" s="1" t="str">
        <f>J269</f>
        <v/>
      </c>
      <c r="BZ269" s="1" t="str">
        <f t="shared" si="322"/>
        <v/>
      </c>
      <c r="CA269" s="1" t="str">
        <f t="shared" si="323"/>
        <v/>
      </c>
      <c r="CB269" s="1" t="str">
        <f t="shared" si="324"/>
        <v/>
      </c>
      <c r="CC269" s="1" t="str">
        <f t="shared" si="325"/>
        <v/>
      </c>
      <c r="CD269" s="1" t="str">
        <f t="shared" si="326"/>
        <v/>
      </c>
      <c r="CE269" s="1" t="str">
        <f t="shared" si="327"/>
        <v/>
      </c>
      <c r="CF269" s="1" t="str">
        <f t="shared" si="328"/>
        <v/>
      </c>
    </row>
    <row r="270" spans="1:112" ht="18" customHeight="1" x14ac:dyDescent="0.2">
      <c r="A270" s="52" t="str">
        <f t="shared" si="297"/>
        <v>Russ Odom</v>
      </c>
      <c r="B270" s="52" t="s">
        <v>4</v>
      </c>
      <c r="C270" s="62" t="s">
        <v>5</v>
      </c>
      <c r="D270" s="8"/>
      <c r="E270" s="8"/>
      <c r="F270" s="8" t="str">
        <f>IF(E270&lt;&gt; "",LOOKUP(E270,Points!$A$2:$A$27,Points!$B$2:$B$27),"")</f>
        <v/>
      </c>
      <c r="G270" s="114"/>
      <c r="H270" s="64"/>
      <c r="I270" s="8"/>
      <c r="J270" s="8" t="str">
        <f>IF(I270&lt;&gt; "",LOOKUP(I270,Points!$A$2:$A$27,Points!$B$2:$B$27),"")</f>
        <v/>
      </c>
      <c r="K270" s="114"/>
      <c r="L270" s="64"/>
      <c r="M270" s="8"/>
      <c r="N270" s="8" t="str">
        <f>IF(M270&lt;&gt; "",LOOKUP(M270,Points!$A$2:$A$27,Points!$B$2:$B$27),"")</f>
        <v/>
      </c>
      <c r="O270" s="114"/>
      <c r="P270" s="64"/>
      <c r="Q270" s="8"/>
      <c r="R270" s="8" t="str">
        <f>IF(Q270&lt;&gt; "",LOOKUP(Q270,Points!$A$2:$A$27,Points!$B$2:$B$27),"")</f>
        <v/>
      </c>
      <c r="S270" s="114"/>
      <c r="T270" s="64"/>
      <c r="U270" s="8"/>
      <c r="V270" s="8" t="str">
        <f>IF(U270&lt;&gt; "",LOOKUP(U270,Points!$A$2:$A$27,Points!$B$2:$B$27),"")</f>
        <v/>
      </c>
      <c r="W270" s="114"/>
      <c r="X270" s="64"/>
      <c r="Y270" s="8"/>
      <c r="Z270" s="8" t="str">
        <f>IF(Y270&lt;&gt; "",LOOKUP(Y270,Points!$A$2:$A$27,Points!$B$2:$B$27),"")</f>
        <v/>
      </c>
      <c r="AA270" s="114"/>
      <c r="AB270" s="17"/>
      <c r="AC270" s="8"/>
      <c r="AD270" s="8" t="str">
        <f>IF(AC270&lt;&gt; "",LOOKUP(AC270,Points!$A$2:$A$27,Points!$B$2:$B$27),"")</f>
        <v/>
      </c>
      <c r="AE270" s="114"/>
      <c r="AF270" s="64"/>
      <c r="AG270" s="8"/>
      <c r="AH270" s="8" t="str">
        <f>IF(AG270&lt;&gt; "",LOOKUP(AG270,Points!$A$2:$A$27,Points!$B$2:$B$27),"")</f>
        <v/>
      </c>
      <c r="AI270" s="114"/>
      <c r="AJ270" s="17"/>
      <c r="AK270" s="8"/>
      <c r="AL270" s="8" t="str">
        <f>IF(AK270&lt;&gt; "",LOOKUP(AK270,Points!$A$2:$A$27,Points!$B$2:$B$27),"")</f>
        <v/>
      </c>
      <c r="AM270" s="114"/>
      <c r="AO270" s="5">
        <f>SUM(LEN(G270),LEN(K270),LEN(O270),LEN(S270),LEN(W270),LEN(AA270),LEN(AE270),LEN(AI270),LEN(AM270))</f>
        <v>0</v>
      </c>
      <c r="AP270" s="5">
        <v>0</v>
      </c>
      <c r="AQ270" s="5">
        <v>0</v>
      </c>
      <c r="AR270" s="5">
        <f t="shared" si="298"/>
        <v>0</v>
      </c>
      <c r="AS270" s="5">
        <f t="shared" si="299"/>
        <v>0</v>
      </c>
      <c r="AT270" s="5">
        <f t="shared" si="300"/>
        <v>0</v>
      </c>
      <c r="AU270" s="5">
        <f t="shared" si="301"/>
        <v>0</v>
      </c>
      <c r="AV270" s="47">
        <f>IF(AR270&gt;0,AU270/AR270,0)</f>
        <v>0</v>
      </c>
      <c r="AW270" s="47">
        <f t="shared" si="302"/>
        <v>0</v>
      </c>
      <c r="AX270" s="47">
        <f>IF($AR270&gt;4,$AU270/$AR270,0)</f>
        <v>0</v>
      </c>
      <c r="AY270" s="8">
        <f t="shared" si="304"/>
        <v>0</v>
      </c>
      <c r="AZ270" s="67">
        <f>IF(AR270&gt;4,SUM(E270,I270,M270,Q270,U270,Y270,AC270,AG270,AK270)/AR270,0)</f>
        <v>0</v>
      </c>
      <c r="BA270" s="67"/>
      <c r="BB270" s="8">
        <f t="shared" si="331"/>
        <v>0</v>
      </c>
      <c r="BC270" s="8">
        <f>LARGE($BH270:$BP270,2)</f>
        <v>0</v>
      </c>
      <c r="BD270" s="8">
        <f t="shared" si="332"/>
        <v>0</v>
      </c>
      <c r="BE270" s="8">
        <f t="shared" si="295"/>
        <v>0</v>
      </c>
      <c r="BF270" s="8">
        <f t="shared" si="296"/>
        <v>0</v>
      </c>
      <c r="BG270" s="8"/>
      <c r="BH270" s="8">
        <f t="shared" si="306"/>
        <v>0</v>
      </c>
      <c r="BI270" s="8">
        <f t="shared" si="307"/>
        <v>0</v>
      </c>
      <c r="BJ270" s="8">
        <f t="shared" si="308"/>
        <v>0</v>
      </c>
      <c r="BK270" s="8">
        <f t="shared" si="309"/>
        <v>0</v>
      </c>
      <c r="BL270" s="8">
        <f t="shared" si="310"/>
        <v>0</v>
      </c>
      <c r="BM270" s="8">
        <f t="shared" si="311"/>
        <v>0</v>
      </c>
      <c r="BN270" s="8">
        <f t="shared" si="312"/>
        <v>0</v>
      </c>
      <c r="BO270" s="8">
        <f t="shared" si="313"/>
        <v>0</v>
      </c>
      <c r="BP270" s="8">
        <f t="shared" si="314"/>
        <v>0</v>
      </c>
      <c r="BQ270" s="8"/>
      <c r="BR270" s="8" t="e">
        <f t="shared" si="315"/>
        <v>#NUM!</v>
      </c>
      <c r="BS270" s="8" t="e">
        <f t="shared" si="316"/>
        <v>#NUM!</v>
      </c>
      <c r="BT270" s="8" t="e">
        <f t="shared" si="317"/>
        <v>#NUM!</v>
      </c>
      <c r="BU270" s="8" t="e">
        <f t="shared" si="318"/>
        <v>#NUM!</v>
      </c>
      <c r="BV270" s="8" t="e">
        <f t="shared" si="319"/>
        <v>#NUM!</v>
      </c>
      <c r="BW270" s="8"/>
      <c r="BX270" s="1" t="str">
        <f>F270</f>
        <v/>
      </c>
      <c r="BY270" s="1" t="str">
        <f t="shared" si="321"/>
        <v/>
      </c>
      <c r="BZ270" s="1" t="str">
        <f t="shared" si="322"/>
        <v/>
      </c>
      <c r="CA270" s="1" t="str">
        <f t="shared" si="323"/>
        <v/>
      </c>
      <c r="CB270" s="1" t="str">
        <f t="shared" si="324"/>
        <v/>
      </c>
      <c r="CC270" s="1" t="str">
        <f>Z270</f>
        <v/>
      </c>
      <c r="CD270" s="1" t="str">
        <f t="shared" si="326"/>
        <v/>
      </c>
      <c r="CE270" s="1" t="str">
        <f t="shared" si="327"/>
        <v/>
      </c>
      <c r="CF270" s="1" t="str">
        <f t="shared" si="328"/>
        <v/>
      </c>
    </row>
    <row r="271" spans="1:112" ht="18" customHeight="1" x14ac:dyDescent="0.2">
      <c r="A271" s="52" t="str">
        <f t="shared" si="297"/>
        <v>Frank Offenbacher</v>
      </c>
      <c r="B271" s="52" t="s">
        <v>154</v>
      </c>
      <c r="C271" s="62" t="s">
        <v>155</v>
      </c>
      <c r="D271" s="8"/>
      <c r="E271" s="8"/>
      <c r="F271" s="8" t="str">
        <f>IF(E271&lt;&gt; "",LOOKUP(E271,Points!$A$2:$A$27,Points!$B$2:$B$27),"")</f>
        <v/>
      </c>
      <c r="G271" s="114"/>
      <c r="H271" s="64"/>
      <c r="I271" s="8"/>
      <c r="J271" s="8" t="str">
        <f>IF(I271&lt;&gt; "",LOOKUP(I271,Points!$A$2:$A$27,Points!$B$2:$B$27),"")</f>
        <v/>
      </c>
      <c r="K271" s="114"/>
      <c r="L271" s="64"/>
      <c r="M271" s="8"/>
      <c r="N271" s="8" t="str">
        <f>IF(M271&lt;&gt; "",LOOKUP(M271,Points!$A$2:$A$27,Points!$B$2:$B$27),"")</f>
        <v/>
      </c>
      <c r="O271" s="114"/>
      <c r="P271" s="64"/>
      <c r="Q271" s="8"/>
      <c r="R271" s="8" t="str">
        <f>IF(Q271&lt;&gt; "",LOOKUP(Q271,Points!$A$2:$A$27,Points!$B$2:$B$27),"")</f>
        <v/>
      </c>
      <c r="S271" s="114"/>
      <c r="T271" s="64"/>
      <c r="U271" s="8"/>
      <c r="V271" s="8" t="str">
        <f>IF(U271&lt;&gt; "",LOOKUP(U271,Points!$A$2:$A$27,Points!$B$2:$B$27),"")</f>
        <v/>
      </c>
      <c r="W271" s="114"/>
      <c r="X271" s="64"/>
      <c r="Y271" s="8"/>
      <c r="Z271" s="8" t="str">
        <f>IF(Y271&lt;&gt; "",LOOKUP(Y271,Points!$A$2:$A$27,Points!$B$2:$B$27),"")</f>
        <v/>
      </c>
      <c r="AA271" s="114"/>
      <c r="AB271" s="64"/>
      <c r="AC271" s="8"/>
      <c r="AD271" s="8" t="str">
        <f>IF(AC271&lt;&gt; "",LOOKUP(AC271,Points!$A$2:$A$27,Points!$B$2:$B$27),"")</f>
        <v/>
      </c>
      <c r="AE271" s="114"/>
      <c r="AF271" s="64"/>
      <c r="AG271" s="8"/>
      <c r="AH271" s="8" t="str">
        <f>IF(AG271&lt;&gt; "",LOOKUP(AG271,Points!$A$2:$A$27,Points!$B$2:$B$27),"")</f>
        <v/>
      </c>
      <c r="AI271" s="114"/>
      <c r="AJ271" s="64"/>
      <c r="AK271" s="8"/>
      <c r="AL271" s="8" t="str">
        <f>IF(AK271&lt;&gt; "",LOOKUP(AK271,Points!$A$2:$A$27,Points!$B$2:$B$27),"")</f>
        <v/>
      </c>
      <c r="AM271" s="114"/>
      <c r="AO271" s="5">
        <f>SUM(LEN(G271),LEN(K271),LEN(O271),LEN(S271),LEN(W271),LEN(AA271),LEN(AE271),LEN(AI271),LEN(AM271))</f>
        <v>0</v>
      </c>
      <c r="AP271" s="5">
        <v>0</v>
      </c>
      <c r="AQ271" s="5">
        <v>0</v>
      </c>
      <c r="AR271" s="5">
        <f t="shared" si="298"/>
        <v>0</v>
      </c>
      <c r="AS271" s="5">
        <f t="shared" si="299"/>
        <v>0</v>
      </c>
      <c r="AT271" s="5">
        <f t="shared" si="300"/>
        <v>0</v>
      </c>
      <c r="AU271" s="5">
        <f t="shared" si="301"/>
        <v>0</v>
      </c>
      <c r="AV271" s="47">
        <f>IF(AR271&gt;0,AU271/AR271,0)</f>
        <v>0</v>
      </c>
      <c r="AW271" s="47">
        <f t="shared" si="302"/>
        <v>0</v>
      </c>
      <c r="AX271" s="47">
        <f>IF($AR271&gt;4,$AU271/$AR271,0)</f>
        <v>0</v>
      </c>
      <c r="AY271" s="8">
        <f t="shared" si="304"/>
        <v>0</v>
      </c>
      <c r="AZ271" s="67">
        <f t="shared" si="305"/>
        <v>0</v>
      </c>
      <c r="BA271" s="67"/>
      <c r="BB271" s="8">
        <f t="shared" si="331"/>
        <v>0</v>
      </c>
      <c r="BC271" s="8">
        <f t="shared" si="329"/>
        <v>0</v>
      </c>
      <c r="BD271" s="8">
        <f t="shared" si="332"/>
        <v>0</v>
      </c>
      <c r="BE271" s="8">
        <f t="shared" si="295"/>
        <v>0</v>
      </c>
      <c r="BF271" s="8">
        <f t="shared" si="296"/>
        <v>0</v>
      </c>
      <c r="BG271" s="8"/>
      <c r="BH271" s="8">
        <f t="shared" si="306"/>
        <v>0</v>
      </c>
      <c r="BI271" s="8">
        <f t="shared" si="307"/>
        <v>0</v>
      </c>
      <c r="BJ271" s="8">
        <f t="shared" si="308"/>
        <v>0</v>
      </c>
      <c r="BK271" s="8">
        <f t="shared" si="309"/>
        <v>0</v>
      </c>
      <c r="BL271" s="8">
        <f t="shared" si="310"/>
        <v>0</v>
      </c>
      <c r="BM271" s="8">
        <f t="shared" si="311"/>
        <v>0</v>
      </c>
      <c r="BN271" s="8">
        <f t="shared" si="312"/>
        <v>0</v>
      </c>
      <c r="BO271" s="8">
        <f t="shared" si="313"/>
        <v>0</v>
      </c>
      <c r="BP271" s="8">
        <f t="shared" si="314"/>
        <v>0</v>
      </c>
      <c r="BQ271" s="8"/>
      <c r="BR271" s="8" t="e">
        <f t="shared" si="315"/>
        <v>#NUM!</v>
      </c>
      <c r="BS271" s="8" t="e">
        <f t="shared" si="316"/>
        <v>#NUM!</v>
      </c>
      <c r="BT271" s="8" t="e">
        <f t="shared" si="317"/>
        <v>#NUM!</v>
      </c>
      <c r="BU271" s="8" t="e">
        <f t="shared" si="318"/>
        <v>#NUM!</v>
      </c>
      <c r="BV271" s="8" t="e">
        <f t="shared" si="319"/>
        <v>#NUM!</v>
      </c>
      <c r="BW271" s="8"/>
      <c r="BX271" s="1" t="str">
        <f t="shared" si="320"/>
        <v/>
      </c>
      <c r="BY271" s="1" t="str">
        <f t="shared" si="321"/>
        <v/>
      </c>
      <c r="BZ271" s="1" t="str">
        <f>N271</f>
        <v/>
      </c>
      <c r="CA271" s="1" t="str">
        <f t="shared" si="323"/>
        <v/>
      </c>
      <c r="CB271" s="1" t="str">
        <f t="shared" si="324"/>
        <v/>
      </c>
      <c r="CC271" s="1" t="str">
        <f t="shared" si="325"/>
        <v/>
      </c>
      <c r="CD271" s="1" t="str">
        <f t="shared" si="326"/>
        <v/>
      </c>
      <c r="CE271" s="1" t="str">
        <f t="shared" si="327"/>
        <v/>
      </c>
      <c r="CF271" s="1" t="str">
        <f t="shared" si="328"/>
        <v/>
      </c>
    </row>
    <row r="272" spans="1:112" ht="18" customHeight="1" x14ac:dyDescent="0.2">
      <c r="A272" s="52" t="str">
        <f t="shared" si="297"/>
        <v>Bruce O'Leary</v>
      </c>
      <c r="B272" s="93" t="s">
        <v>522</v>
      </c>
      <c r="C272" s="94" t="s">
        <v>250</v>
      </c>
      <c r="D272" s="8"/>
      <c r="E272" s="8"/>
      <c r="F272" s="8" t="str">
        <f>IF(E272&lt;&gt; "",LOOKUP(E272,Points!$A$2:$A$27,Points!$B$2:$B$27),"")</f>
        <v/>
      </c>
      <c r="G272" s="114"/>
      <c r="H272" s="64"/>
      <c r="I272" s="8"/>
      <c r="J272" s="8" t="str">
        <f>IF(I272&lt;&gt; "",LOOKUP(I272,Points!$A$2:$A$27,Points!$B$2:$B$27),"")</f>
        <v/>
      </c>
      <c r="K272" s="114"/>
      <c r="L272" s="64"/>
      <c r="M272" s="8"/>
      <c r="N272" s="8" t="str">
        <f>IF(M272&lt;&gt; "",LOOKUP(M272,Points!$A$2:$A$27,Points!$B$2:$B$27),"")</f>
        <v/>
      </c>
      <c r="O272" s="114"/>
      <c r="P272" s="64"/>
      <c r="Q272" s="8"/>
      <c r="R272" s="8" t="str">
        <f>IF(Q272&lt;&gt; "",LOOKUP(Q272,Points!$A$2:$A$27,Points!$B$2:$B$27),"")</f>
        <v/>
      </c>
      <c r="S272" s="114"/>
      <c r="T272" s="64"/>
      <c r="U272" s="8"/>
      <c r="V272" s="8" t="str">
        <f>IF(U272&lt;&gt; "",LOOKUP(U272,Points!$A$2:$A$27,Points!$B$2:$B$27),"")</f>
        <v/>
      </c>
      <c r="W272" s="114"/>
      <c r="X272" s="64"/>
      <c r="Y272" s="8"/>
      <c r="Z272" s="8" t="str">
        <f>IF(Y272&lt;&gt; "",LOOKUP(Y272,Points!$A$2:$A$27,Points!$B$2:$B$27),"")</f>
        <v/>
      </c>
      <c r="AA272" s="114"/>
      <c r="AB272" s="64"/>
      <c r="AC272" s="8"/>
      <c r="AD272" s="8" t="str">
        <f>IF(AC272&lt;&gt; "",LOOKUP(AC272,Points!$A$2:$A$27,Points!$B$2:$B$27),"")</f>
        <v/>
      </c>
      <c r="AE272" s="114"/>
      <c r="AF272" s="64"/>
      <c r="AG272" s="8"/>
      <c r="AH272" s="8" t="str">
        <f>IF(AG272&lt;&gt; "",LOOKUP(AG272,Points!$A$2:$A$27,Points!$B$2:$B$27),"")</f>
        <v/>
      </c>
      <c r="AI272" s="114"/>
      <c r="AJ272" s="64"/>
      <c r="AK272" s="8"/>
      <c r="AL272" s="8" t="str">
        <f>IF(AK272&lt;&gt; "",LOOKUP(AK272,Points!$A$2:$A$27,Points!$B$2:$B$27),"")</f>
        <v/>
      </c>
      <c r="AM272" s="114"/>
      <c r="AO272" s="5">
        <f>+G272+K272+O272+S272+W272+AA272+AE272+AI272+AM272</f>
        <v>0</v>
      </c>
      <c r="AP272" s="5">
        <v>0</v>
      </c>
      <c r="AQ272" s="5">
        <v>0</v>
      </c>
      <c r="AR272" s="5">
        <f t="shared" si="298"/>
        <v>0</v>
      </c>
      <c r="AS272" s="5">
        <f t="shared" si="299"/>
        <v>0</v>
      </c>
      <c r="AT272" s="5">
        <f t="shared" si="300"/>
        <v>0</v>
      </c>
      <c r="AU272" s="5">
        <f t="shared" si="301"/>
        <v>0</v>
      </c>
      <c r="AV272" s="47">
        <f t="shared" si="330"/>
        <v>0</v>
      </c>
      <c r="AW272" s="47">
        <f t="shared" si="302"/>
        <v>0</v>
      </c>
      <c r="AX272" s="47">
        <f t="shared" si="303"/>
        <v>0</v>
      </c>
      <c r="AY272" s="8">
        <f t="shared" si="304"/>
        <v>0</v>
      </c>
      <c r="AZ272" s="67">
        <f t="shared" si="305"/>
        <v>0</v>
      </c>
      <c r="BA272" s="67"/>
      <c r="BB272" s="8">
        <f t="shared" si="331"/>
        <v>0</v>
      </c>
      <c r="BC272" s="8">
        <f>LARGE($BH272:$BP272,2)</f>
        <v>0</v>
      </c>
      <c r="BD272" s="8">
        <f t="shared" si="332"/>
        <v>0</v>
      </c>
      <c r="BE272" s="8">
        <f t="shared" si="295"/>
        <v>0</v>
      </c>
      <c r="BF272" s="8">
        <f t="shared" si="296"/>
        <v>0</v>
      </c>
      <c r="BG272" s="8"/>
      <c r="BH272" s="8">
        <f t="shared" si="306"/>
        <v>0</v>
      </c>
      <c r="BI272" s="8">
        <f t="shared" si="307"/>
        <v>0</v>
      </c>
      <c r="BJ272" s="8">
        <f t="shared" si="308"/>
        <v>0</v>
      </c>
      <c r="BK272" s="8">
        <f t="shared" si="309"/>
        <v>0</v>
      </c>
      <c r="BL272" s="8">
        <f t="shared" si="310"/>
        <v>0</v>
      </c>
      <c r="BM272" s="8">
        <f t="shared" si="311"/>
        <v>0</v>
      </c>
      <c r="BN272" s="8">
        <f t="shared" si="312"/>
        <v>0</v>
      </c>
      <c r="BO272" s="8">
        <f t="shared" si="313"/>
        <v>0</v>
      </c>
      <c r="BP272" s="8">
        <f t="shared" si="314"/>
        <v>0</v>
      </c>
      <c r="BQ272" s="8"/>
      <c r="BR272" s="8" t="e">
        <f t="shared" si="315"/>
        <v>#NUM!</v>
      </c>
      <c r="BS272" s="8" t="e">
        <f t="shared" si="316"/>
        <v>#NUM!</v>
      </c>
      <c r="BT272" s="8" t="e">
        <f t="shared" si="317"/>
        <v>#NUM!</v>
      </c>
      <c r="BU272" s="8" t="e">
        <f t="shared" si="318"/>
        <v>#NUM!</v>
      </c>
      <c r="BV272" s="8" t="e">
        <f t="shared" si="319"/>
        <v>#NUM!</v>
      </c>
      <c r="BW272" s="8"/>
      <c r="BX272" s="1" t="str">
        <f>F272</f>
        <v/>
      </c>
      <c r="BY272" s="1" t="str">
        <f t="shared" si="321"/>
        <v/>
      </c>
      <c r="BZ272" s="1" t="str">
        <f t="shared" si="322"/>
        <v/>
      </c>
      <c r="CA272" s="1" t="str">
        <f t="shared" si="323"/>
        <v/>
      </c>
      <c r="CB272" s="1" t="str">
        <f t="shared" si="324"/>
        <v/>
      </c>
      <c r="CC272" s="1" t="str">
        <f>Z272</f>
        <v/>
      </c>
      <c r="CD272" s="1" t="str">
        <f t="shared" si="326"/>
        <v/>
      </c>
      <c r="CE272" s="1" t="str">
        <f>AH272</f>
        <v/>
      </c>
      <c r="CF272" s="1" t="str">
        <f t="shared" si="328"/>
        <v/>
      </c>
    </row>
    <row r="273" spans="1:112" ht="18" customHeight="1" x14ac:dyDescent="0.2">
      <c r="A273" s="52" t="str">
        <f t="shared" si="297"/>
        <v>Ruben Ortiz</v>
      </c>
      <c r="B273" s="52" t="s">
        <v>399</v>
      </c>
      <c r="C273" s="62" t="s">
        <v>400</v>
      </c>
      <c r="D273" s="8"/>
      <c r="E273" s="8"/>
      <c r="F273" s="8" t="str">
        <f>IF(E273&lt;&gt; "",LOOKUP(E273,Points!$A$2:$A$27,Points!$B$2:$B$27),"")</f>
        <v/>
      </c>
      <c r="G273" s="114"/>
      <c r="H273" s="64"/>
      <c r="I273" s="8"/>
      <c r="J273" s="8" t="str">
        <f>IF(I273&lt;&gt; "",LOOKUP(I273,Points!$A$2:$A$27,Points!$B$2:$B$27),"")</f>
        <v/>
      </c>
      <c r="K273" s="114"/>
      <c r="L273" s="64"/>
      <c r="M273" s="8"/>
      <c r="N273" s="8" t="str">
        <f>IF(M273&lt;&gt; "",LOOKUP(M273,Points!$A$2:$A$27,Points!$B$2:$B$27),"")</f>
        <v/>
      </c>
      <c r="O273" s="114"/>
      <c r="P273" s="64"/>
      <c r="Q273" s="8"/>
      <c r="R273" s="8" t="str">
        <f>IF(Q273&lt;&gt; "",LOOKUP(Q273,Points!$A$2:$A$27,Points!$B$2:$B$27),"")</f>
        <v/>
      </c>
      <c r="S273" s="114"/>
      <c r="T273" s="64"/>
      <c r="U273" s="8"/>
      <c r="V273" s="8" t="str">
        <f>IF(U273&lt;&gt; "",LOOKUP(U273,Points!$A$2:$A$27,Points!$B$2:$B$27),"")</f>
        <v/>
      </c>
      <c r="W273" s="114"/>
      <c r="X273" s="64"/>
      <c r="Y273" s="8"/>
      <c r="Z273" s="8" t="str">
        <f>IF(Y273&lt;&gt; "",LOOKUP(Y273,Points!$A$2:$A$27,Points!$B$2:$B$27),"")</f>
        <v/>
      </c>
      <c r="AA273" s="114"/>
      <c r="AB273" s="64"/>
      <c r="AC273" s="8"/>
      <c r="AD273" s="8" t="str">
        <f>IF(AC273&lt;&gt; "",LOOKUP(AC273,Points!$A$2:$A$27,Points!$B$2:$B$27),"")</f>
        <v/>
      </c>
      <c r="AE273" s="114"/>
      <c r="AF273" s="64"/>
      <c r="AG273" s="8"/>
      <c r="AH273" s="8" t="str">
        <f>IF(AG273&lt;&gt; "",LOOKUP(AG273,Points!$A$2:$A$27,Points!$B$2:$B$27),"")</f>
        <v/>
      </c>
      <c r="AI273" s="114"/>
      <c r="AJ273" s="64"/>
      <c r="AK273" s="8"/>
      <c r="AL273" s="8" t="str">
        <f>IF(AK273&lt;&gt; "",LOOKUP(AK273,Points!$A$2:$A$27,Points!$B$2:$B$27),"")</f>
        <v/>
      </c>
      <c r="AM273" s="114"/>
      <c r="AO273" s="5">
        <f>SUM(LEN(G273),LEN(K273),LEN(O273),LEN(S273),LEN(W273),LEN(AA273),LEN(AE273),LEN(AI273),LEN(AM273))</f>
        <v>0</v>
      </c>
      <c r="AP273" s="5">
        <v>0</v>
      </c>
      <c r="AQ273" s="5">
        <v>0</v>
      </c>
      <c r="AR273" s="5">
        <f t="shared" si="298"/>
        <v>0</v>
      </c>
      <c r="AS273" s="5">
        <f t="shared" si="299"/>
        <v>0</v>
      </c>
      <c r="AT273" s="5">
        <f t="shared" si="300"/>
        <v>0</v>
      </c>
      <c r="AU273" s="5">
        <f t="shared" si="301"/>
        <v>0</v>
      </c>
      <c r="AV273" s="47">
        <f>IF(AR273&gt;0,AU273/AR273,0)</f>
        <v>0</v>
      </c>
      <c r="AW273" s="47">
        <f t="shared" si="302"/>
        <v>0</v>
      </c>
      <c r="AX273" s="47">
        <f>IF($AR273&gt;4,$AU273/$AR273,0)</f>
        <v>0</v>
      </c>
      <c r="AY273" s="8">
        <f t="shared" si="304"/>
        <v>0</v>
      </c>
      <c r="AZ273" s="67">
        <f>IF(AR273&gt;4,SUM(E273,I273,M273,Q273,U273,Y273,AC273,AG273,AK273)/AR273,0)</f>
        <v>0</v>
      </c>
      <c r="BA273" s="67"/>
      <c r="BB273" s="8">
        <f t="shared" si="331"/>
        <v>0</v>
      </c>
      <c r="BC273" s="8">
        <f t="shared" si="329"/>
        <v>0</v>
      </c>
      <c r="BD273" s="8">
        <f t="shared" si="332"/>
        <v>0</v>
      </c>
      <c r="BE273" s="8">
        <f t="shared" si="295"/>
        <v>0</v>
      </c>
      <c r="BF273" s="8">
        <f t="shared" si="296"/>
        <v>0</v>
      </c>
      <c r="BG273" s="8"/>
      <c r="BH273" s="8">
        <f t="shared" si="306"/>
        <v>0</v>
      </c>
      <c r="BI273" s="8">
        <f t="shared" si="307"/>
        <v>0</v>
      </c>
      <c r="BJ273" s="8">
        <f t="shared" si="308"/>
        <v>0</v>
      </c>
      <c r="BK273" s="8">
        <f t="shared" si="309"/>
        <v>0</v>
      </c>
      <c r="BL273" s="8">
        <f t="shared" si="310"/>
        <v>0</v>
      </c>
      <c r="BM273" s="8">
        <f t="shared" si="311"/>
        <v>0</v>
      </c>
      <c r="BN273" s="8">
        <f t="shared" si="312"/>
        <v>0</v>
      </c>
      <c r="BO273" s="8">
        <f t="shared" si="313"/>
        <v>0</v>
      </c>
      <c r="BP273" s="8">
        <f t="shared" si="314"/>
        <v>0</v>
      </c>
      <c r="BQ273" s="8"/>
      <c r="BR273" s="8" t="e">
        <f t="shared" si="315"/>
        <v>#NUM!</v>
      </c>
      <c r="BS273" s="8" t="e">
        <f t="shared" si="316"/>
        <v>#NUM!</v>
      </c>
      <c r="BT273" s="8" t="e">
        <f t="shared" si="317"/>
        <v>#NUM!</v>
      </c>
      <c r="BU273" s="8" t="e">
        <f t="shared" si="318"/>
        <v>#NUM!</v>
      </c>
      <c r="BV273" s="8" t="e">
        <f t="shared" si="319"/>
        <v>#NUM!</v>
      </c>
      <c r="BW273" s="8"/>
      <c r="BX273" s="1" t="str">
        <f t="shared" si="320"/>
        <v/>
      </c>
      <c r="BY273" s="1" t="str">
        <f>J273</f>
        <v/>
      </c>
      <c r="BZ273" s="1" t="str">
        <f t="shared" si="322"/>
        <v/>
      </c>
      <c r="CA273" s="1" t="str">
        <f t="shared" si="323"/>
        <v/>
      </c>
      <c r="CB273" s="1" t="str">
        <f t="shared" si="324"/>
        <v/>
      </c>
      <c r="CC273" s="1" t="str">
        <f t="shared" si="325"/>
        <v/>
      </c>
      <c r="CD273" s="1" t="str">
        <f t="shared" si="326"/>
        <v/>
      </c>
      <c r="CE273" s="1" t="str">
        <f t="shared" si="327"/>
        <v/>
      </c>
      <c r="CF273" s="1" t="str">
        <f t="shared" si="328"/>
        <v/>
      </c>
    </row>
    <row r="274" spans="1:112" ht="18" customHeight="1" x14ac:dyDescent="0.2">
      <c r="A274" s="52" t="str">
        <f t="shared" si="297"/>
        <v>Mike Ozycz</v>
      </c>
      <c r="B274" s="52" t="s">
        <v>512</v>
      </c>
      <c r="C274" s="62" t="s">
        <v>33</v>
      </c>
      <c r="D274" s="8"/>
      <c r="E274" s="8"/>
      <c r="F274" s="8" t="str">
        <f>IF(E274&lt;&gt; "",LOOKUP(E274,Points!$A$2:$A$27,Points!$B$2:$B$27),"")</f>
        <v/>
      </c>
      <c r="G274" s="114"/>
      <c r="H274" s="64"/>
      <c r="I274" s="8"/>
      <c r="J274" s="8" t="str">
        <f>IF(I274&lt;&gt; "",LOOKUP(I274,Points!$A$2:$A$27,Points!$B$2:$B$27),"")</f>
        <v/>
      </c>
      <c r="K274" s="114"/>
      <c r="L274" s="64"/>
      <c r="M274" s="8"/>
      <c r="N274" s="8" t="str">
        <f>IF(M274&lt;&gt; "",LOOKUP(M274,Points!$A$2:$A$27,Points!$B$2:$B$27),"")</f>
        <v/>
      </c>
      <c r="O274" s="114"/>
      <c r="P274" s="64"/>
      <c r="Q274" s="8"/>
      <c r="R274" s="8" t="str">
        <f>IF(Q274&lt;&gt; "",LOOKUP(Q274,Points!$A$2:$A$27,Points!$B$2:$B$27),"")</f>
        <v/>
      </c>
      <c r="S274" s="114"/>
      <c r="T274" s="64"/>
      <c r="U274" s="8"/>
      <c r="V274" s="8" t="str">
        <f>IF(U274&lt;&gt; "",LOOKUP(U274,Points!$A$2:$A$27,Points!$B$2:$B$27),"")</f>
        <v/>
      </c>
      <c r="W274" s="114"/>
      <c r="X274" s="64"/>
      <c r="Y274" s="8"/>
      <c r="Z274" s="8" t="str">
        <f>IF(Y274&lt;&gt; "",LOOKUP(Y274,Points!$A$2:$A$27,Points!$B$2:$B$27),"")</f>
        <v/>
      </c>
      <c r="AA274" s="114"/>
      <c r="AB274" s="64"/>
      <c r="AC274" s="8"/>
      <c r="AD274" s="8" t="str">
        <f>IF(AC274&lt;&gt; "",LOOKUP(AC274,Points!$A$2:$A$27,Points!$B$2:$B$27),"")</f>
        <v/>
      </c>
      <c r="AE274" s="114"/>
      <c r="AF274" s="64"/>
      <c r="AG274" s="8"/>
      <c r="AH274" s="8" t="str">
        <f>IF(AG274&lt;&gt; "",LOOKUP(AG274,Points!$A$2:$A$27,Points!$B$2:$B$27),"")</f>
        <v/>
      </c>
      <c r="AI274" s="114"/>
      <c r="AJ274" s="64"/>
      <c r="AK274" s="8"/>
      <c r="AL274" s="8" t="str">
        <f>IF(AK274&lt;&gt; "",LOOKUP(AK274,Points!$A$2:$A$27,Points!$B$2:$B$27),"")</f>
        <v/>
      </c>
      <c r="AM274" s="114"/>
      <c r="AO274" s="5">
        <f>SUM(LEN(G274),LEN(K274),LEN(O274),LEN(S274),LEN(W274),LEN(AA274),LEN(AE274),LEN(AI274),LEN(AM274))</f>
        <v>0</v>
      </c>
      <c r="AP274" s="5">
        <v>0</v>
      </c>
      <c r="AQ274" s="5">
        <v>0</v>
      </c>
      <c r="AR274" s="5">
        <f t="shared" si="298"/>
        <v>0</v>
      </c>
      <c r="AS274" s="5">
        <f t="shared" si="299"/>
        <v>0</v>
      </c>
      <c r="AT274" s="5">
        <f t="shared" si="300"/>
        <v>0</v>
      </c>
      <c r="AU274" s="5">
        <f t="shared" si="301"/>
        <v>0</v>
      </c>
      <c r="AV274" s="47">
        <f t="shared" si="330"/>
        <v>0</v>
      </c>
      <c r="AW274" s="47">
        <f t="shared" si="302"/>
        <v>0</v>
      </c>
      <c r="AX274" s="47">
        <f t="shared" si="303"/>
        <v>0</v>
      </c>
      <c r="AY274" s="8">
        <f t="shared" si="304"/>
        <v>0</v>
      </c>
      <c r="AZ274" s="67">
        <f t="shared" si="305"/>
        <v>0</v>
      </c>
      <c r="BA274" s="67"/>
      <c r="BB274" s="8">
        <f t="shared" si="331"/>
        <v>0</v>
      </c>
      <c r="BC274" s="8">
        <f>LARGE($BH274:$BP274,2)</f>
        <v>0</v>
      </c>
      <c r="BD274" s="8">
        <f t="shared" si="332"/>
        <v>0</v>
      </c>
      <c r="BE274" s="8">
        <f t="shared" ref="BE274:BE305" si="333">LARGE($BH274:$BP274,4)</f>
        <v>0</v>
      </c>
      <c r="BF274" s="8">
        <f t="shared" si="296"/>
        <v>0</v>
      </c>
      <c r="BG274" s="8"/>
      <c r="BH274" s="8">
        <f t="shared" si="306"/>
        <v>0</v>
      </c>
      <c r="BI274" s="8">
        <f t="shared" si="307"/>
        <v>0</v>
      </c>
      <c r="BJ274" s="8">
        <f t="shared" si="308"/>
        <v>0</v>
      </c>
      <c r="BK274" s="8">
        <f t="shared" si="309"/>
        <v>0</v>
      </c>
      <c r="BL274" s="8">
        <f t="shared" si="310"/>
        <v>0</v>
      </c>
      <c r="BM274" s="8">
        <f t="shared" si="311"/>
        <v>0</v>
      </c>
      <c r="BN274" s="8">
        <f t="shared" si="312"/>
        <v>0</v>
      </c>
      <c r="BO274" s="8">
        <f t="shared" si="313"/>
        <v>0</v>
      </c>
      <c r="BP274" s="8">
        <f t="shared" si="314"/>
        <v>0</v>
      </c>
      <c r="BQ274" s="8"/>
      <c r="BR274" s="8" t="e">
        <f t="shared" si="315"/>
        <v>#NUM!</v>
      </c>
      <c r="BS274" s="8" t="e">
        <f t="shared" si="316"/>
        <v>#NUM!</v>
      </c>
      <c r="BT274" s="8" t="e">
        <f t="shared" si="317"/>
        <v>#NUM!</v>
      </c>
      <c r="BU274" s="8" t="e">
        <f t="shared" si="318"/>
        <v>#NUM!</v>
      </c>
      <c r="BV274" s="8" t="e">
        <f t="shared" si="319"/>
        <v>#NUM!</v>
      </c>
      <c r="BW274" s="8"/>
      <c r="BX274" s="1" t="str">
        <f t="shared" si="320"/>
        <v/>
      </c>
      <c r="BY274" s="1" t="str">
        <f>J274</f>
        <v/>
      </c>
      <c r="BZ274" s="1" t="str">
        <f t="shared" si="322"/>
        <v/>
      </c>
      <c r="CA274" s="1" t="str">
        <f t="shared" si="323"/>
        <v/>
      </c>
      <c r="CB274" s="1" t="str">
        <f t="shared" si="324"/>
        <v/>
      </c>
      <c r="CC274" s="1" t="str">
        <f t="shared" si="325"/>
        <v/>
      </c>
      <c r="CD274" s="1" t="str">
        <f t="shared" si="326"/>
        <v/>
      </c>
      <c r="CE274" s="1" t="str">
        <f t="shared" si="327"/>
        <v/>
      </c>
      <c r="CF274" s="1" t="str">
        <f t="shared" si="328"/>
        <v/>
      </c>
    </row>
    <row r="275" spans="1:112" ht="18" customHeight="1" x14ac:dyDescent="0.2">
      <c r="A275" s="52" t="str">
        <f t="shared" si="297"/>
        <v>David Paul</v>
      </c>
      <c r="B275" s="93" t="s">
        <v>27</v>
      </c>
      <c r="C275" s="94" t="s">
        <v>209</v>
      </c>
      <c r="D275" s="8"/>
      <c r="E275" s="8"/>
      <c r="F275" s="8" t="str">
        <f>IF(E275&lt;&gt; "",LOOKUP(E275,Points!$A$2:$A$27,Points!$B$2:$B$27),"")</f>
        <v/>
      </c>
      <c r="G275" s="114"/>
      <c r="H275" s="64"/>
      <c r="I275" s="8"/>
      <c r="J275" s="8" t="str">
        <f>IF(I275&lt;&gt; "",LOOKUP(I275,Points!$A$2:$A$27,Points!$B$2:$B$27),"")</f>
        <v/>
      </c>
      <c r="K275" s="114"/>
      <c r="L275" s="64"/>
      <c r="M275" s="8"/>
      <c r="N275" s="8" t="str">
        <f>IF(M275&lt;&gt; "",LOOKUP(M275,Points!$A$2:$A$27,Points!$B$2:$B$27),"")</f>
        <v/>
      </c>
      <c r="O275" s="114"/>
      <c r="P275" s="64"/>
      <c r="Q275" s="8"/>
      <c r="R275" s="8" t="str">
        <f>IF(Q275&lt;&gt; "",LOOKUP(Q275,Points!$A$2:$A$27,Points!$B$2:$B$27),"")</f>
        <v/>
      </c>
      <c r="S275" s="114"/>
      <c r="T275" s="64"/>
      <c r="U275" s="8"/>
      <c r="V275" s="8" t="str">
        <f>IF(U275&lt;&gt; "",LOOKUP(U275,Points!$A$2:$A$27,Points!$B$2:$B$27),"")</f>
        <v/>
      </c>
      <c r="W275" s="114"/>
      <c r="X275" s="64"/>
      <c r="Y275" s="8"/>
      <c r="Z275" s="8" t="str">
        <f>IF(Y275&lt;&gt; "",LOOKUP(Y275,Points!$A$2:$A$27,Points!$B$2:$B$27),"")</f>
        <v/>
      </c>
      <c r="AA275" s="114"/>
      <c r="AB275" s="64"/>
      <c r="AC275" s="8"/>
      <c r="AD275" s="8" t="str">
        <f>IF(AC275&lt;&gt; "",LOOKUP(AC275,Points!$A$2:$A$27,Points!$B$2:$B$27),"")</f>
        <v/>
      </c>
      <c r="AE275" s="114"/>
      <c r="AF275" s="64"/>
      <c r="AG275" s="8"/>
      <c r="AH275" s="8" t="str">
        <f>IF(AG275&lt;&gt; "",LOOKUP(AG275,Points!$A$2:$A$27,Points!$B$2:$B$27),"")</f>
        <v/>
      </c>
      <c r="AI275" s="114"/>
      <c r="AJ275" s="64"/>
      <c r="AK275" s="8"/>
      <c r="AL275" s="8" t="str">
        <f>IF(AK275&lt;&gt; "",LOOKUP(AK275,[1]Points!$A$2:$A$27,[1]Points!$B$2:$B$27),"")</f>
        <v/>
      </c>
      <c r="AM275" s="114"/>
      <c r="AO275" s="5">
        <f>+G275+K275+O275+S275+W275+AA275+AE275+AI275+AM275</f>
        <v>0</v>
      </c>
      <c r="AP275" s="5">
        <v>0</v>
      </c>
      <c r="AQ275" s="5">
        <v>0</v>
      </c>
      <c r="AR275" s="5">
        <f t="shared" si="298"/>
        <v>0</v>
      </c>
      <c r="AS275" s="5">
        <f t="shared" si="299"/>
        <v>0</v>
      </c>
      <c r="AT275" s="5">
        <f t="shared" si="300"/>
        <v>0</v>
      </c>
      <c r="AU275" s="5">
        <f t="shared" si="301"/>
        <v>0</v>
      </c>
      <c r="AV275" s="47">
        <f t="shared" si="330"/>
        <v>0</v>
      </c>
      <c r="AW275" s="47">
        <f t="shared" si="302"/>
        <v>0</v>
      </c>
      <c r="AX275" s="47">
        <f>IF($AR275&gt;4,$AU275/$AR275,0)</f>
        <v>0</v>
      </c>
      <c r="AY275" s="8">
        <f t="shared" si="304"/>
        <v>0</v>
      </c>
      <c r="AZ275" s="67">
        <f t="shared" si="305"/>
        <v>0</v>
      </c>
      <c r="BA275" s="67"/>
      <c r="BB275" s="8">
        <f t="shared" si="331"/>
        <v>0</v>
      </c>
      <c r="BC275" s="8">
        <f t="shared" si="329"/>
        <v>0</v>
      </c>
      <c r="BD275" s="8">
        <f t="shared" si="332"/>
        <v>0</v>
      </c>
      <c r="BE275" s="8">
        <f t="shared" si="333"/>
        <v>0</v>
      </c>
      <c r="BF275" s="8">
        <f t="shared" ref="BF275:BF306" si="334">LARGE($BH275:$BP275,5)</f>
        <v>0</v>
      </c>
      <c r="BG275" s="8"/>
      <c r="BH275" s="8">
        <f t="shared" si="306"/>
        <v>0</v>
      </c>
      <c r="BI275" s="8">
        <f t="shared" si="307"/>
        <v>0</v>
      </c>
      <c r="BJ275" s="8">
        <f t="shared" si="308"/>
        <v>0</v>
      </c>
      <c r="BK275" s="8">
        <f t="shared" si="309"/>
        <v>0</v>
      </c>
      <c r="BL275" s="8">
        <f t="shared" si="310"/>
        <v>0</v>
      </c>
      <c r="BM275" s="8">
        <f t="shared" si="311"/>
        <v>0</v>
      </c>
      <c r="BN275" s="8">
        <f t="shared" si="312"/>
        <v>0</v>
      </c>
      <c r="BO275" s="8">
        <f t="shared" si="313"/>
        <v>0</v>
      </c>
      <c r="BP275" s="8">
        <f t="shared" si="314"/>
        <v>0</v>
      </c>
      <c r="BQ275" s="8"/>
      <c r="BR275" s="8" t="e">
        <f t="shared" si="315"/>
        <v>#NUM!</v>
      </c>
      <c r="BS275" s="8" t="e">
        <f t="shared" si="316"/>
        <v>#NUM!</v>
      </c>
      <c r="BT275" s="8" t="e">
        <f t="shared" si="317"/>
        <v>#NUM!</v>
      </c>
      <c r="BU275" s="8" t="e">
        <f t="shared" si="318"/>
        <v>#NUM!</v>
      </c>
      <c r="BV275" s="8" t="e">
        <f t="shared" si="319"/>
        <v>#NUM!</v>
      </c>
      <c r="BW275" s="8"/>
      <c r="BX275" s="1" t="str">
        <f>F275</f>
        <v/>
      </c>
      <c r="BY275" s="1" t="str">
        <f t="shared" si="321"/>
        <v/>
      </c>
      <c r="BZ275" s="1" t="str">
        <f t="shared" si="322"/>
        <v/>
      </c>
      <c r="CA275" s="1" t="str">
        <f t="shared" si="323"/>
        <v/>
      </c>
      <c r="CB275" s="1" t="str">
        <f t="shared" si="324"/>
        <v/>
      </c>
      <c r="CC275" s="1" t="str">
        <f t="shared" si="325"/>
        <v/>
      </c>
      <c r="CD275" s="1" t="str">
        <f t="shared" si="326"/>
        <v/>
      </c>
      <c r="CE275" s="1" t="str">
        <f t="shared" si="327"/>
        <v/>
      </c>
      <c r="CF275" s="1" t="str">
        <f t="shared" si="328"/>
        <v/>
      </c>
      <c r="DC275" s="203">
        <v>0</v>
      </c>
      <c r="DD275" s="203">
        <v>34</v>
      </c>
      <c r="DE275" s="203">
        <v>0</v>
      </c>
      <c r="DF275" s="107">
        <v>0</v>
      </c>
      <c r="DG275" s="107">
        <v>-34</v>
      </c>
      <c r="DH275" s="107">
        <v>0</v>
      </c>
    </row>
    <row r="276" spans="1:112" ht="18" customHeight="1" x14ac:dyDescent="0.2">
      <c r="A276" s="52" t="str">
        <f t="shared" si="297"/>
        <v>Dan Payne</v>
      </c>
      <c r="B276" s="52" t="s">
        <v>275</v>
      </c>
      <c r="C276" s="62" t="s">
        <v>276</v>
      </c>
      <c r="D276" s="8"/>
      <c r="E276" s="8"/>
      <c r="F276" s="8" t="str">
        <f>IF(E276&lt;&gt; "",LOOKUP(E276,Points!$A$2:$A$27,Points!$B$2:$B$27),"")</f>
        <v/>
      </c>
      <c r="G276" s="114"/>
      <c r="H276" s="64"/>
      <c r="I276" s="8"/>
      <c r="J276" s="8" t="str">
        <f>IF(I276&lt;&gt; "",LOOKUP(I276,Points!$A$2:$A$27,Points!$B$2:$B$27),"")</f>
        <v/>
      </c>
      <c r="K276" s="114"/>
      <c r="L276" s="64"/>
      <c r="M276" s="8"/>
      <c r="N276" s="8" t="str">
        <f>IF(M276&lt;&gt; "",LOOKUP(M276,Points!$A$2:$A$27,Points!$B$2:$B$27),"")</f>
        <v/>
      </c>
      <c r="O276" s="114"/>
      <c r="P276" s="64"/>
      <c r="Q276" s="8"/>
      <c r="R276" s="8" t="str">
        <f>IF(Q276&lt;&gt; "",LOOKUP(Q276,Points!$A$2:$A$27,Points!$B$2:$B$27),"")</f>
        <v/>
      </c>
      <c r="S276" s="114"/>
      <c r="T276" s="64"/>
      <c r="U276" s="8"/>
      <c r="V276" s="8" t="str">
        <f>IF(U276&lt;&gt; "",LOOKUP(U276,Points!$A$2:$A$27,Points!$B$2:$B$27),"")</f>
        <v/>
      </c>
      <c r="W276" s="114"/>
      <c r="X276" s="64"/>
      <c r="Y276" s="8"/>
      <c r="Z276" s="8" t="str">
        <f>IF(Y276&lt;&gt; "",LOOKUP(Y276,Points!$A$2:$A$27,Points!$B$2:$B$27),"")</f>
        <v/>
      </c>
      <c r="AA276" s="114"/>
      <c r="AB276" s="64"/>
      <c r="AC276" s="8"/>
      <c r="AD276" s="8" t="str">
        <f>IF(AC276&lt;&gt; "",LOOKUP(AC276,Points!$A$2:$A$27,Points!$B$2:$B$27),"")</f>
        <v/>
      </c>
      <c r="AE276" s="114"/>
      <c r="AF276" s="64"/>
      <c r="AG276" s="8"/>
      <c r="AH276" s="8" t="str">
        <f>IF(AG276&lt;&gt; "",LOOKUP(AG276,Points!$A$2:$A$27,Points!$B$2:$B$27),"")</f>
        <v/>
      </c>
      <c r="AI276" s="114"/>
      <c r="AJ276" s="64"/>
      <c r="AK276" s="8"/>
      <c r="AL276" s="8" t="str">
        <f>IF(AK276&lt;&gt; "",LOOKUP(AK276,Points!$A$2:$A$27,Points!$B$2:$B$27),"")</f>
        <v/>
      </c>
      <c r="AM276" s="114"/>
      <c r="AO276" s="5">
        <f>SUM(LEN(G276),LEN(K276),LEN(O276),LEN(S276),LEN(W276),LEN(AA276),LEN(AE276),LEN(AI276),LEN(AM276))</f>
        <v>0</v>
      </c>
      <c r="AP276" s="5">
        <v>0</v>
      </c>
      <c r="AQ276" s="5">
        <v>0</v>
      </c>
      <c r="AR276" s="5">
        <f t="shared" si="298"/>
        <v>0</v>
      </c>
      <c r="AS276" s="5">
        <f t="shared" si="299"/>
        <v>0</v>
      </c>
      <c r="AT276" s="5">
        <f t="shared" si="300"/>
        <v>0</v>
      </c>
      <c r="AU276" s="5">
        <f t="shared" si="301"/>
        <v>0</v>
      </c>
      <c r="AV276" s="47">
        <f t="shared" si="330"/>
        <v>0</v>
      </c>
      <c r="AW276" s="47">
        <f t="shared" si="302"/>
        <v>0</v>
      </c>
      <c r="AX276" s="47">
        <f>IF($AR276&gt;4,$AU276/$AR276,0)</f>
        <v>0</v>
      </c>
      <c r="AY276" s="8">
        <f t="shared" si="304"/>
        <v>0</v>
      </c>
      <c r="AZ276" s="67">
        <f t="shared" si="305"/>
        <v>0</v>
      </c>
      <c r="BA276" s="67"/>
      <c r="BB276" s="8">
        <f t="shared" si="331"/>
        <v>0</v>
      </c>
      <c r="BC276" s="8">
        <f t="shared" si="329"/>
        <v>0</v>
      </c>
      <c r="BD276" s="8">
        <f t="shared" si="332"/>
        <v>0</v>
      </c>
      <c r="BE276" s="8">
        <f t="shared" si="333"/>
        <v>0</v>
      </c>
      <c r="BF276" s="8">
        <f t="shared" si="334"/>
        <v>0</v>
      </c>
      <c r="BG276" s="8"/>
      <c r="BH276" s="8">
        <f t="shared" si="306"/>
        <v>0</v>
      </c>
      <c r="BI276" s="8">
        <f t="shared" si="307"/>
        <v>0</v>
      </c>
      <c r="BJ276" s="8">
        <f t="shared" si="308"/>
        <v>0</v>
      </c>
      <c r="BK276" s="8">
        <f t="shared" si="309"/>
        <v>0</v>
      </c>
      <c r="BL276" s="8">
        <f t="shared" si="310"/>
        <v>0</v>
      </c>
      <c r="BM276" s="8">
        <f t="shared" si="311"/>
        <v>0</v>
      </c>
      <c r="BN276" s="8">
        <f t="shared" si="312"/>
        <v>0</v>
      </c>
      <c r="BO276" s="8">
        <f t="shared" si="313"/>
        <v>0</v>
      </c>
      <c r="BP276" s="8">
        <f t="shared" si="314"/>
        <v>0</v>
      </c>
      <c r="BQ276" s="8"/>
      <c r="BR276" s="8" t="e">
        <f t="shared" si="315"/>
        <v>#NUM!</v>
      </c>
      <c r="BS276" s="8" t="e">
        <f t="shared" si="316"/>
        <v>#NUM!</v>
      </c>
      <c r="BT276" s="8" t="e">
        <f t="shared" si="317"/>
        <v>#NUM!</v>
      </c>
      <c r="BU276" s="8" t="e">
        <f t="shared" si="318"/>
        <v>#NUM!</v>
      </c>
      <c r="BV276" s="8" t="e">
        <f t="shared" si="319"/>
        <v>#NUM!</v>
      </c>
      <c r="BW276" s="8"/>
      <c r="BX276" s="1" t="str">
        <f>F276</f>
        <v/>
      </c>
      <c r="BY276" s="1" t="str">
        <f t="shared" si="321"/>
        <v/>
      </c>
      <c r="BZ276" s="1" t="str">
        <f t="shared" si="322"/>
        <v/>
      </c>
      <c r="CA276" s="1" t="str">
        <f t="shared" si="323"/>
        <v/>
      </c>
      <c r="CB276" s="1" t="str">
        <f t="shared" si="324"/>
        <v/>
      </c>
      <c r="CC276" s="1" t="str">
        <f t="shared" si="325"/>
        <v/>
      </c>
      <c r="CD276" s="1" t="str">
        <f t="shared" si="326"/>
        <v/>
      </c>
      <c r="CE276" s="1" t="str">
        <f t="shared" si="327"/>
        <v/>
      </c>
      <c r="CF276" s="1" t="str">
        <f t="shared" si="328"/>
        <v/>
      </c>
    </row>
    <row r="277" spans="1:112" ht="18" customHeight="1" x14ac:dyDescent="0.2">
      <c r="A277" s="52" t="str">
        <f t="shared" si="297"/>
        <v>Henry Pearl</v>
      </c>
      <c r="B277" s="93" t="s">
        <v>603</v>
      </c>
      <c r="C277" s="94" t="s">
        <v>494</v>
      </c>
      <c r="D277" s="8"/>
      <c r="E277" s="8"/>
      <c r="F277" s="8" t="str">
        <f>IF(E277&lt;&gt; "",LOOKUP(E277,Points!$A$2:$A$27,Points!$B$2:$B$27),"")</f>
        <v/>
      </c>
      <c r="G277" s="114"/>
      <c r="H277" s="64"/>
      <c r="I277" s="8"/>
      <c r="J277" s="8" t="str">
        <f>IF(I277&lt;&gt; "",LOOKUP(I277,Points!$A$2:$A$27,Points!$B$2:$B$27),"")</f>
        <v/>
      </c>
      <c r="K277" s="114"/>
      <c r="L277" s="64"/>
      <c r="M277" s="8"/>
      <c r="N277" s="8" t="str">
        <f>IF(M277&lt;&gt; "",LOOKUP(M277,Points!$A$2:$A$27,Points!$B$2:$B$27),"")</f>
        <v/>
      </c>
      <c r="O277" s="114"/>
      <c r="P277" s="64"/>
      <c r="Q277" s="8"/>
      <c r="R277" s="8" t="str">
        <f>IF(Q277&lt;&gt; "",LOOKUP(Q277,Points!$A$2:$A$27,Points!$B$2:$B$27),"")</f>
        <v/>
      </c>
      <c r="S277" s="114"/>
      <c r="T277" s="64"/>
      <c r="U277" s="8"/>
      <c r="V277" s="8" t="str">
        <f>IF(U277&lt;&gt; "",LOOKUP(U277,Points!$A$2:$A$27,Points!$B$2:$B$27),"")</f>
        <v/>
      </c>
      <c r="W277" s="114"/>
      <c r="X277" s="64"/>
      <c r="Y277" s="8"/>
      <c r="Z277" s="8" t="str">
        <f>IF(Y277&lt;&gt; "",LOOKUP(Y277,Points!$A$2:$A$27,Points!$B$2:$B$27),"")</f>
        <v/>
      </c>
      <c r="AA277" s="114"/>
      <c r="AB277" s="64"/>
      <c r="AC277" s="8"/>
      <c r="AD277" s="8" t="str">
        <f>IF(AC277&lt;&gt; "",LOOKUP(AC277,Points!$A$2:$A$27,Points!$B$2:$B$27),"")</f>
        <v/>
      </c>
      <c r="AE277" s="114"/>
      <c r="AF277" s="64"/>
      <c r="AG277" s="8"/>
      <c r="AH277" s="8" t="str">
        <f>IF(AG277&lt;&gt; "",LOOKUP(AG277,Points!$A$2:$A$27,Points!$B$2:$B$27),"")</f>
        <v/>
      </c>
      <c r="AI277" s="114"/>
      <c r="AJ277" s="64"/>
      <c r="AK277" s="8"/>
      <c r="AL277" s="8" t="str">
        <f>IF(AK277&lt;&gt; "",LOOKUP(AK277,[1]Points!$A$2:$A$27,[1]Points!$B$2:$B$27),"")</f>
        <v/>
      </c>
      <c r="AM277" s="114"/>
      <c r="AO277" s="5">
        <f>+G277+K277+O277+S277+W277+AA277+AE277+AI277+AM277</f>
        <v>0</v>
      </c>
      <c r="AP277" s="5">
        <v>0</v>
      </c>
      <c r="AQ277" s="5">
        <v>0</v>
      </c>
      <c r="AR277" s="5">
        <f t="shared" si="298"/>
        <v>0</v>
      </c>
      <c r="AS277" s="5">
        <f t="shared" si="299"/>
        <v>0</v>
      </c>
      <c r="AT277" s="5">
        <f t="shared" si="300"/>
        <v>0</v>
      </c>
      <c r="AU277" s="5">
        <f t="shared" si="301"/>
        <v>0</v>
      </c>
      <c r="AV277" s="47">
        <f t="shared" si="330"/>
        <v>0</v>
      </c>
      <c r="AW277" s="47">
        <f t="shared" si="302"/>
        <v>0</v>
      </c>
      <c r="AX277" s="47">
        <f t="shared" si="303"/>
        <v>0</v>
      </c>
      <c r="AY277" s="8">
        <f t="shared" si="304"/>
        <v>0</v>
      </c>
      <c r="AZ277" s="67">
        <f t="shared" si="305"/>
        <v>0</v>
      </c>
      <c r="BA277" s="67"/>
      <c r="BB277" s="8">
        <f t="shared" si="331"/>
        <v>0</v>
      </c>
      <c r="BC277" s="8">
        <f t="shared" si="329"/>
        <v>0</v>
      </c>
      <c r="BD277" s="8">
        <f t="shared" si="332"/>
        <v>0</v>
      </c>
      <c r="BE277" s="8">
        <f t="shared" si="333"/>
        <v>0</v>
      </c>
      <c r="BF277" s="8">
        <f t="shared" si="334"/>
        <v>0</v>
      </c>
      <c r="BG277" s="8"/>
      <c r="BH277" s="8">
        <f t="shared" si="306"/>
        <v>0</v>
      </c>
      <c r="BI277" s="8">
        <f t="shared" si="307"/>
        <v>0</v>
      </c>
      <c r="BJ277" s="8">
        <f t="shared" si="308"/>
        <v>0</v>
      </c>
      <c r="BK277" s="8">
        <f t="shared" si="309"/>
        <v>0</v>
      </c>
      <c r="BL277" s="8">
        <f t="shared" si="310"/>
        <v>0</v>
      </c>
      <c r="BM277" s="8">
        <f t="shared" si="311"/>
        <v>0</v>
      </c>
      <c r="BN277" s="8">
        <f t="shared" si="312"/>
        <v>0</v>
      </c>
      <c r="BO277" s="8">
        <f t="shared" si="313"/>
        <v>0</v>
      </c>
      <c r="BP277" s="8">
        <f t="shared" si="314"/>
        <v>0</v>
      </c>
      <c r="BQ277" s="8"/>
      <c r="BR277" s="8" t="e">
        <f t="shared" si="315"/>
        <v>#NUM!</v>
      </c>
      <c r="BS277" s="8" t="e">
        <f t="shared" si="316"/>
        <v>#NUM!</v>
      </c>
      <c r="BT277" s="8" t="e">
        <f t="shared" si="317"/>
        <v>#NUM!</v>
      </c>
      <c r="BU277" s="8" t="e">
        <f t="shared" si="318"/>
        <v>#NUM!</v>
      </c>
      <c r="BV277" s="8" t="e">
        <f t="shared" si="319"/>
        <v>#NUM!</v>
      </c>
      <c r="BW277" s="8"/>
      <c r="BX277" s="1" t="str">
        <f t="shared" si="320"/>
        <v/>
      </c>
      <c r="BY277" s="1" t="str">
        <f t="shared" si="321"/>
        <v/>
      </c>
      <c r="BZ277" s="1" t="str">
        <f t="shared" si="322"/>
        <v/>
      </c>
      <c r="CA277" s="1" t="str">
        <f t="shared" si="323"/>
        <v/>
      </c>
      <c r="CB277" s="1" t="str">
        <f t="shared" si="324"/>
        <v/>
      </c>
      <c r="CC277" s="1" t="str">
        <f t="shared" si="325"/>
        <v/>
      </c>
      <c r="CD277" s="1" t="str">
        <f t="shared" si="326"/>
        <v/>
      </c>
      <c r="CE277" s="1" t="str">
        <f t="shared" si="327"/>
        <v/>
      </c>
      <c r="CF277" s="1" t="str">
        <f t="shared" si="328"/>
        <v/>
      </c>
      <c r="DC277" s="203">
        <v>0</v>
      </c>
      <c r="DD277" s="203">
        <v>33</v>
      </c>
      <c r="DE277" s="203">
        <v>0</v>
      </c>
      <c r="DF277" s="107">
        <v>0</v>
      </c>
      <c r="DG277" s="107">
        <v>-33</v>
      </c>
      <c r="DH277" s="107">
        <v>0</v>
      </c>
    </row>
    <row r="278" spans="1:112" ht="18" customHeight="1" x14ac:dyDescent="0.2">
      <c r="A278" s="52" t="str">
        <f t="shared" si="297"/>
        <v xml:space="preserve">Steve Pera </v>
      </c>
      <c r="B278" s="52" t="s">
        <v>55</v>
      </c>
      <c r="C278" s="62" t="s">
        <v>15</v>
      </c>
      <c r="D278" s="8"/>
      <c r="E278" s="8"/>
      <c r="F278" s="8" t="str">
        <f>IF(E278&lt;&gt; "",LOOKUP(E278,Points!$A$2:$A$27,Points!$B$2:$B$27),"")</f>
        <v/>
      </c>
      <c r="G278" s="114"/>
      <c r="H278" s="64"/>
      <c r="I278" s="8"/>
      <c r="J278" s="8" t="str">
        <f>IF(I278&lt;&gt; "",LOOKUP(I278,Points!$A$2:$A$27,Points!$B$2:$B$27),"")</f>
        <v/>
      </c>
      <c r="K278" s="114"/>
      <c r="L278" s="64"/>
      <c r="M278" s="8"/>
      <c r="N278" s="8" t="str">
        <f>IF(M278&lt;&gt; "",LOOKUP(M278,Points!$A$2:$A$27,Points!$B$2:$B$27),"")</f>
        <v/>
      </c>
      <c r="O278" s="114"/>
      <c r="P278" s="64"/>
      <c r="Q278" s="8"/>
      <c r="R278" s="8" t="str">
        <f>IF(Q278&lt;&gt; "",LOOKUP(Q278,Points!$A$2:$A$27,Points!$B$2:$B$27),"")</f>
        <v/>
      </c>
      <c r="S278" s="114"/>
      <c r="T278" s="64"/>
      <c r="U278" s="8"/>
      <c r="V278" s="8" t="str">
        <f>IF(U278&lt;&gt; "",LOOKUP(U278,Points!$A$2:$A$27,Points!$B$2:$B$27),"")</f>
        <v/>
      </c>
      <c r="W278" s="114"/>
      <c r="X278" s="64"/>
      <c r="Y278" s="8"/>
      <c r="Z278" s="8" t="str">
        <f>IF(Y278&lt;&gt; "",LOOKUP(Y278,Points!$A$2:$A$27,Points!$B$2:$B$27),"")</f>
        <v/>
      </c>
      <c r="AA278" s="114"/>
      <c r="AB278" s="64"/>
      <c r="AC278" s="8"/>
      <c r="AD278" s="8" t="str">
        <f>IF(AC278&lt;&gt; "",LOOKUP(AC278,Points!$A$2:$A$27,Points!$B$2:$B$27),"")</f>
        <v/>
      </c>
      <c r="AE278" s="114"/>
      <c r="AF278" s="64"/>
      <c r="AG278" s="8"/>
      <c r="AH278" s="8" t="str">
        <f>IF(AG278&lt;&gt; "",LOOKUP(AG278,Points!$A$2:$A$27,Points!$B$2:$B$27),"")</f>
        <v/>
      </c>
      <c r="AI278" s="114"/>
      <c r="AJ278" s="64"/>
      <c r="AK278" s="8"/>
      <c r="AL278" s="8" t="str">
        <f>IF(AK278&lt;&gt; "",LOOKUP(AK278,Points!$A$2:$A$27,Points!$B$2:$B$27),"")</f>
        <v/>
      </c>
      <c r="AM278" s="114"/>
      <c r="AO278" s="5">
        <f>SUM(LEN(G278),LEN(K278),LEN(O278),LEN(S278),LEN(W278),LEN(AA278),LEN(AE278),LEN(AI278),LEN(AM278))</f>
        <v>0</v>
      </c>
      <c r="AP278" s="5">
        <v>0</v>
      </c>
      <c r="AQ278" s="5">
        <v>0</v>
      </c>
      <c r="AR278" s="5">
        <f t="shared" si="298"/>
        <v>0</v>
      </c>
      <c r="AS278" s="5">
        <f t="shared" si="299"/>
        <v>0</v>
      </c>
      <c r="AT278" s="5">
        <f t="shared" si="300"/>
        <v>0</v>
      </c>
      <c r="AU278" s="5">
        <f t="shared" si="301"/>
        <v>0</v>
      </c>
      <c r="AV278" s="47">
        <f>IF(AR278&gt;0,AU278/AR278,0)</f>
        <v>0</v>
      </c>
      <c r="AW278" s="47">
        <f t="shared" si="302"/>
        <v>0</v>
      </c>
      <c r="AX278" s="47">
        <f>IF($AR278&gt;4,$AU278/$AR278,0)</f>
        <v>0</v>
      </c>
      <c r="AY278" s="8">
        <f t="shared" si="304"/>
        <v>0</v>
      </c>
      <c r="AZ278" s="67">
        <f>IF(AR278&gt;4,SUM(E278,I278,M278,Q278,U278,Y278,AC278,AG278,AK278)/AR278,0)</f>
        <v>0</v>
      </c>
      <c r="BA278" s="67"/>
      <c r="BB278" s="8">
        <f t="shared" si="331"/>
        <v>0</v>
      </c>
      <c r="BC278" s="8">
        <f>LARGE($BH278:$BP278,2)</f>
        <v>0</v>
      </c>
      <c r="BD278" s="8">
        <f t="shared" si="332"/>
        <v>0</v>
      </c>
      <c r="BE278" s="8">
        <f t="shared" si="333"/>
        <v>0</v>
      </c>
      <c r="BF278" s="8">
        <f t="shared" si="334"/>
        <v>0</v>
      </c>
      <c r="BG278" s="8"/>
      <c r="BH278" s="8">
        <f t="shared" si="306"/>
        <v>0</v>
      </c>
      <c r="BI278" s="8">
        <f t="shared" si="307"/>
        <v>0</v>
      </c>
      <c r="BJ278" s="8">
        <f t="shared" si="308"/>
        <v>0</v>
      </c>
      <c r="BK278" s="8">
        <f t="shared" si="309"/>
        <v>0</v>
      </c>
      <c r="BL278" s="8">
        <f t="shared" si="310"/>
        <v>0</v>
      </c>
      <c r="BM278" s="8">
        <f t="shared" si="311"/>
        <v>0</v>
      </c>
      <c r="BN278" s="8">
        <f t="shared" si="312"/>
        <v>0</v>
      </c>
      <c r="BO278" s="8">
        <f t="shared" si="313"/>
        <v>0</v>
      </c>
      <c r="BP278" s="8">
        <f t="shared" si="314"/>
        <v>0</v>
      </c>
      <c r="BQ278" s="8"/>
      <c r="BR278" s="8" t="e">
        <f t="shared" si="315"/>
        <v>#NUM!</v>
      </c>
      <c r="BS278" s="8" t="e">
        <f t="shared" si="316"/>
        <v>#NUM!</v>
      </c>
      <c r="BT278" s="8" t="e">
        <f t="shared" si="317"/>
        <v>#NUM!</v>
      </c>
      <c r="BU278" s="8" t="e">
        <f t="shared" si="318"/>
        <v>#NUM!</v>
      </c>
      <c r="BV278" s="8" t="e">
        <f t="shared" si="319"/>
        <v>#NUM!</v>
      </c>
      <c r="BW278" s="8"/>
      <c r="BX278" s="1" t="str">
        <f t="shared" si="320"/>
        <v/>
      </c>
      <c r="BY278" s="1" t="str">
        <f t="shared" si="321"/>
        <v/>
      </c>
      <c r="BZ278" s="1" t="str">
        <f>N278</f>
        <v/>
      </c>
      <c r="CA278" s="1" t="str">
        <f t="shared" si="323"/>
        <v/>
      </c>
      <c r="CB278" s="1" t="str">
        <f t="shared" si="324"/>
        <v/>
      </c>
      <c r="CC278" s="1" t="str">
        <f t="shared" si="325"/>
        <v/>
      </c>
      <c r="CD278" s="1" t="str">
        <f>AD278</f>
        <v/>
      </c>
      <c r="CE278" s="1" t="str">
        <f t="shared" si="327"/>
        <v/>
      </c>
      <c r="CF278" s="1" t="str">
        <f t="shared" si="328"/>
        <v/>
      </c>
    </row>
    <row r="279" spans="1:112" ht="18" customHeight="1" x14ac:dyDescent="0.2">
      <c r="A279" s="52" t="str">
        <f t="shared" si="297"/>
        <v>Darryl Peterson</v>
      </c>
      <c r="B279" s="52" t="s">
        <v>222</v>
      </c>
      <c r="C279" s="62" t="s">
        <v>223</v>
      </c>
      <c r="D279" s="8"/>
      <c r="E279" s="8"/>
      <c r="F279" s="8" t="str">
        <f>IF(E279&lt;&gt; "",LOOKUP(E279,Points!$A$2:$A$27,Points!$B$2:$B$27),"")</f>
        <v/>
      </c>
      <c r="G279" s="114"/>
      <c r="H279" s="64"/>
      <c r="I279" s="8"/>
      <c r="J279" s="8" t="str">
        <f>IF(I279&lt;&gt; "",LOOKUP(I279,Points!$A$2:$A$27,Points!$B$2:$B$27),"")</f>
        <v/>
      </c>
      <c r="K279" s="114"/>
      <c r="L279" s="64"/>
      <c r="M279" s="8"/>
      <c r="N279" s="8" t="str">
        <f>IF(M279&lt;&gt; "",LOOKUP(M279,Points!$A$2:$A$27,Points!$B$2:$B$27),"")</f>
        <v/>
      </c>
      <c r="O279" s="114"/>
      <c r="P279" s="64"/>
      <c r="Q279" s="8"/>
      <c r="R279" s="8" t="str">
        <f>IF(Q279&lt;&gt; "",LOOKUP(Q279,Points!$A$2:$A$27,Points!$B$2:$B$27),"")</f>
        <v/>
      </c>
      <c r="S279" s="114"/>
      <c r="T279" s="64"/>
      <c r="U279" s="8"/>
      <c r="V279" s="8" t="str">
        <f>IF(U279&lt;&gt; "",LOOKUP(U279,Points!$A$2:$A$27,Points!$B$2:$B$27),"")</f>
        <v/>
      </c>
      <c r="W279" s="114"/>
      <c r="X279" s="64"/>
      <c r="Y279" s="8"/>
      <c r="Z279" s="8" t="str">
        <f>IF(Y279&lt;&gt; "",LOOKUP(Y279,Points!$A$2:$A$27,Points!$B$2:$B$27),"")</f>
        <v/>
      </c>
      <c r="AA279" s="114"/>
      <c r="AB279" s="64"/>
      <c r="AC279" s="8"/>
      <c r="AD279" s="8" t="str">
        <f>IF(AC279&lt;&gt; "",LOOKUP(AC279,Points!$A$2:$A$27,Points!$B$2:$B$27),"")</f>
        <v/>
      </c>
      <c r="AE279" s="114"/>
      <c r="AF279" s="64"/>
      <c r="AG279" s="8"/>
      <c r="AH279" s="8" t="str">
        <f>IF(AG279&lt;&gt; "",LOOKUP(AG279,Points!$A$2:$A$27,Points!$B$2:$B$27),"")</f>
        <v/>
      </c>
      <c r="AI279" s="114"/>
      <c r="AJ279" s="64"/>
      <c r="AK279" s="8"/>
      <c r="AL279" s="8" t="str">
        <f>IF(AK279&lt;&gt; "",LOOKUP(AK279,Points!$A$2:$A$27,Points!$B$2:$B$27),"")</f>
        <v/>
      </c>
      <c r="AM279" s="114"/>
      <c r="AO279" s="5">
        <f>SUM(LEN(G279),LEN(K279),LEN(O279),LEN(S279),LEN(W279),LEN(AA279),LEN(AE279),LEN(AI279),LEN(AM279))</f>
        <v>0</v>
      </c>
      <c r="AP279" s="5">
        <v>0</v>
      </c>
      <c r="AQ279" s="5">
        <v>0</v>
      </c>
      <c r="AR279" s="5">
        <f t="shared" si="298"/>
        <v>0</v>
      </c>
      <c r="AS279" s="5">
        <f t="shared" si="299"/>
        <v>0</v>
      </c>
      <c r="AT279" s="5">
        <f t="shared" si="300"/>
        <v>0</v>
      </c>
      <c r="AU279" s="5">
        <f t="shared" si="301"/>
        <v>0</v>
      </c>
      <c r="AV279" s="47">
        <f t="shared" si="330"/>
        <v>0</v>
      </c>
      <c r="AW279" s="47">
        <f t="shared" si="302"/>
        <v>0</v>
      </c>
      <c r="AX279" s="47">
        <f t="shared" si="303"/>
        <v>0</v>
      </c>
      <c r="AY279" s="8">
        <f t="shared" si="304"/>
        <v>0</v>
      </c>
      <c r="AZ279" s="67">
        <f>IF(AR279&gt;4,SUM(E279,I279,M279,Q279,U279,Y279,AC279,AG279,AK279)/AR279,0)</f>
        <v>0</v>
      </c>
      <c r="BA279" s="67"/>
      <c r="BB279" s="8">
        <f t="shared" si="331"/>
        <v>0</v>
      </c>
      <c r="BC279" s="8">
        <f t="shared" si="329"/>
        <v>0</v>
      </c>
      <c r="BD279" s="8">
        <f t="shared" si="332"/>
        <v>0</v>
      </c>
      <c r="BE279" s="8">
        <f t="shared" si="333"/>
        <v>0</v>
      </c>
      <c r="BF279" s="8">
        <f t="shared" si="334"/>
        <v>0</v>
      </c>
      <c r="BG279" s="8"/>
      <c r="BH279" s="8">
        <f t="shared" si="306"/>
        <v>0</v>
      </c>
      <c r="BI279" s="8">
        <f t="shared" si="307"/>
        <v>0</v>
      </c>
      <c r="BJ279" s="8">
        <f t="shared" si="308"/>
        <v>0</v>
      </c>
      <c r="BK279" s="8">
        <f t="shared" si="309"/>
        <v>0</v>
      </c>
      <c r="BL279" s="8">
        <f t="shared" si="310"/>
        <v>0</v>
      </c>
      <c r="BM279" s="8">
        <f t="shared" si="311"/>
        <v>0</v>
      </c>
      <c r="BN279" s="8">
        <f t="shared" si="312"/>
        <v>0</v>
      </c>
      <c r="BO279" s="8">
        <f t="shared" si="313"/>
        <v>0</v>
      </c>
      <c r="BP279" s="8">
        <f t="shared" si="314"/>
        <v>0</v>
      </c>
      <c r="BQ279" s="8"/>
      <c r="BR279" s="8" t="e">
        <f t="shared" si="315"/>
        <v>#NUM!</v>
      </c>
      <c r="BS279" s="8" t="e">
        <f t="shared" si="316"/>
        <v>#NUM!</v>
      </c>
      <c r="BT279" s="8" t="e">
        <f t="shared" si="317"/>
        <v>#NUM!</v>
      </c>
      <c r="BU279" s="8" t="e">
        <f t="shared" si="318"/>
        <v>#NUM!</v>
      </c>
      <c r="BV279" s="8" t="e">
        <f t="shared" si="319"/>
        <v>#NUM!</v>
      </c>
      <c r="BW279" s="8"/>
      <c r="BX279" s="1" t="str">
        <f>F279</f>
        <v/>
      </c>
      <c r="BY279" s="1" t="str">
        <f t="shared" si="321"/>
        <v/>
      </c>
      <c r="BZ279" s="1" t="str">
        <f t="shared" si="322"/>
        <v/>
      </c>
      <c r="CA279" s="1" t="str">
        <f t="shared" si="323"/>
        <v/>
      </c>
      <c r="CB279" s="1" t="str">
        <f t="shared" si="324"/>
        <v/>
      </c>
      <c r="CC279" s="1" t="str">
        <f t="shared" si="325"/>
        <v/>
      </c>
      <c r="CD279" s="1" t="str">
        <f t="shared" si="326"/>
        <v/>
      </c>
      <c r="CE279" s="1" t="str">
        <f t="shared" si="327"/>
        <v/>
      </c>
      <c r="CF279" s="1" t="str">
        <f t="shared" si="328"/>
        <v/>
      </c>
    </row>
    <row r="280" spans="1:112" ht="18" customHeight="1" x14ac:dyDescent="0.2">
      <c r="A280" s="52" t="str">
        <f t="shared" si="297"/>
        <v>Phong Peverall</v>
      </c>
      <c r="B280" s="52" t="s">
        <v>405</v>
      </c>
      <c r="C280" s="62" t="s">
        <v>406</v>
      </c>
      <c r="D280" s="8"/>
      <c r="E280" s="8"/>
      <c r="F280" s="8" t="str">
        <f>IF(E280&lt;&gt; "",LOOKUP(E280,Points!$A$2:$A$27,Points!$B$2:$B$27),"")</f>
        <v/>
      </c>
      <c r="G280" s="114"/>
      <c r="H280" s="64"/>
      <c r="I280" s="8"/>
      <c r="J280" s="8" t="str">
        <f>IF(I280&lt;&gt; "",LOOKUP(I280,Points!$A$2:$A$27,Points!$B$2:$B$27),"")</f>
        <v/>
      </c>
      <c r="K280" s="114"/>
      <c r="L280" s="64"/>
      <c r="M280" s="8"/>
      <c r="N280" s="8" t="str">
        <f>IF(M280&lt;&gt; "",LOOKUP(M280,Points!$A$2:$A$27,Points!$B$2:$B$27),"")</f>
        <v/>
      </c>
      <c r="O280" s="114"/>
      <c r="P280" s="64"/>
      <c r="Q280" s="8"/>
      <c r="R280" s="8" t="str">
        <f>IF(Q280&lt;&gt; "",LOOKUP(Q280,Points!$A$2:$A$27,Points!$B$2:$B$27),"")</f>
        <v/>
      </c>
      <c r="S280" s="114"/>
      <c r="T280" s="64"/>
      <c r="U280" s="8"/>
      <c r="V280" s="8" t="str">
        <f>IF(U280&lt;&gt; "",LOOKUP(U280,Points!$A$2:$A$27,Points!$B$2:$B$27),"")</f>
        <v/>
      </c>
      <c r="W280" s="114"/>
      <c r="X280" s="64"/>
      <c r="Y280" s="8"/>
      <c r="Z280" s="8" t="str">
        <f>IF(Y280&lt;&gt; "",LOOKUP(Y280,Points!$A$2:$A$27,Points!$B$2:$B$27),"")</f>
        <v/>
      </c>
      <c r="AA280" s="114"/>
      <c r="AB280" s="64"/>
      <c r="AC280" s="8"/>
      <c r="AD280" s="8" t="str">
        <f>IF(AC280&lt;&gt; "",LOOKUP(AC280,Points!$A$2:$A$27,Points!$B$2:$B$27),"")</f>
        <v/>
      </c>
      <c r="AE280" s="114"/>
      <c r="AF280" s="64"/>
      <c r="AG280" s="8"/>
      <c r="AH280" s="8" t="str">
        <f>IF(AG280&lt;&gt; "",LOOKUP(AG280,Points!$A$2:$A$27,Points!$B$2:$B$27),"")</f>
        <v/>
      </c>
      <c r="AI280" s="114"/>
      <c r="AJ280" s="64"/>
      <c r="AK280" s="8"/>
      <c r="AL280" s="8" t="str">
        <f>IF(AK280&lt;&gt; "",LOOKUP(AK280,Points!$A$2:$A$27,Points!$B$2:$B$27),"")</f>
        <v/>
      </c>
      <c r="AM280" s="114"/>
      <c r="AO280" s="5">
        <f>SUM(LEN(G280),LEN(K280),LEN(O280),LEN(S280),LEN(W280),LEN(AA280),LEN(AE280),LEN(AI280),LEN(AM280))</f>
        <v>0</v>
      </c>
      <c r="AP280" s="5">
        <v>0</v>
      </c>
      <c r="AQ280" s="5">
        <v>0</v>
      </c>
      <c r="AR280" s="5">
        <f t="shared" si="298"/>
        <v>0</v>
      </c>
      <c r="AS280" s="5">
        <f t="shared" si="299"/>
        <v>0</v>
      </c>
      <c r="AT280" s="5">
        <f t="shared" si="300"/>
        <v>0</v>
      </c>
      <c r="AU280" s="5">
        <f t="shared" si="301"/>
        <v>0</v>
      </c>
      <c r="AV280" s="47">
        <f t="shared" si="330"/>
        <v>0</v>
      </c>
      <c r="AW280" s="47">
        <f t="shared" si="302"/>
        <v>0</v>
      </c>
      <c r="AX280" s="47">
        <f t="shared" si="303"/>
        <v>0</v>
      </c>
      <c r="AY280" s="8">
        <f t="shared" si="304"/>
        <v>0</v>
      </c>
      <c r="AZ280" s="67">
        <f t="shared" si="305"/>
        <v>0</v>
      </c>
      <c r="BA280" s="67"/>
      <c r="BB280" s="8">
        <f t="shared" si="331"/>
        <v>0</v>
      </c>
      <c r="BC280" s="8">
        <f>LARGE($BH280:$BP280,2)</f>
        <v>0</v>
      </c>
      <c r="BD280" s="8">
        <f t="shared" si="332"/>
        <v>0</v>
      </c>
      <c r="BE280" s="8">
        <f t="shared" si="333"/>
        <v>0</v>
      </c>
      <c r="BF280" s="8">
        <f t="shared" si="334"/>
        <v>0</v>
      </c>
      <c r="BG280" s="8"/>
      <c r="BH280" s="8">
        <f t="shared" si="306"/>
        <v>0</v>
      </c>
      <c r="BI280" s="8">
        <f t="shared" si="307"/>
        <v>0</v>
      </c>
      <c r="BJ280" s="8">
        <f t="shared" si="308"/>
        <v>0</v>
      </c>
      <c r="BK280" s="8">
        <f t="shared" si="309"/>
        <v>0</v>
      </c>
      <c r="BL280" s="8">
        <f t="shared" si="310"/>
        <v>0</v>
      </c>
      <c r="BM280" s="8">
        <f t="shared" si="311"/>
        <v>0</v>
      </c>
      <c r="BN280" s="8">
        <f t="shared" si="312"/>
        <v>0</v>
      </c>
      <c r="BO280" s="8">
        <f t="shared" si="313"/>
        <v>0</v>
      </c>
      <c r="BP280" s="8">
        <f t="shared" si="314"/>
        <v>0</v>
      </c>
      <c r="BQ280" s="8"/>
      <c r="BR280" s="8" t="e">
        <f t="shared" si="315"/>
        <v>#NUM!</v>
      </c>
      <c r="BS280" s="8" t="e">
        <f t="shared" si="316"/>
        <v>#NUM!</v>
      </c>
      <c r="BT280" s="8" t="e">
        <f t="shared" si="317"/>
        <v>#NUM!</v>
      </c>
      <c r="BU280" s="8" t="e">
        <f t="shared" si="318"/>
        <v>#NUM!</v>
      </c>
      <c r="BV280" s="8" t="e">
        <f t="shared" si="319"/>
        <v>#NUM!</v>
      </c>
      <c r="BW280" s="8"/>
      <c r="BX280" s="1" t="str">
        <f t="shared" si="320"/>
        <v/>
      </c>
      <c r="BY280" s="1" t="str">
        <f t="shared" si="321"/>
        <v/>
      </c>
      <c r="BZ280" s="1" t="str">
        <f t="shared" si="322"/>
        <v/>
      </c>
      <c r="CA280" s="1" t="str">
        <f t="shared" si="323"/>
        <v/>
      </c>
      <c r="CB280" s="1" t="str">
        <f t="shared" si="324"/>
        <v/>
      </c>
      <c r="CC280" s="1" t="str">
        <f t="shared" si="325"/>
        <v/>
      </c>
      <c r="CD280" s="1" t="str">
        <f t="shared" si="326"/>
        <v/>
      </c>
      <c r="CE280" s="1" t="str">
        <f t="shared" si="327"/>
        <v/>
      </c>
      <c r="CF280" s="1" t="str">
        <f t="shared" si="328"/>
        <v/>
      </c>
    </row>
    <row r="281" spans="1:112" ht="18" customHeight="1" x14ac:dyDescent="0.2">
      <c r="A281" s="52" t="str">
        <f t="shared" ref="A281:A312" si="335">CONCATENATE(C281," ",B281)</f>
        <v>Greg Phillips</v>
      </c>
      <c r="B281" s="52" t="s">
        <v>373</v>
      </c>
      <c r="C281" s="62" t="s">
        <v>221</v>
      </c>
      <c r="D281" s="8"/>
      <c r="E281" s="8"/>
      <c r="F281" s="8" t="str">
        <f>IF(E281&lt;&gt; "",LOOKUP(E281,Points!$A$2:$A$27,Points!$B$2:$B$27),"")</f>
        <v/>
      </c>
      <c r="G281" s="114"/>
      <c r="H281" s="64"/>
      <c r="I281" s="8"/>
      <c r="J281" s="8" t="str">
        <f>IF(I281&lt;&gt; "",LOOKUP(I281,Points!$A$2:$A$27,Points!$B$2:$B$27),"")</f>
        <v/>
      </c>
      <c r="K281" s="114"/>
      <c r="L281" s="64"/>
      <c r="M281" s="8"/>
      <c r="N281" s="8" t="str">
        <f>IF(M281&lt;&gt; "",LOOKUP(M281,Points!$A$2:$A$27,Points!$B$2:$B$27),"")</f>
        <v/>
      </c>
      <c r="O281" s="114"/>
      <c r="P281" s="64"/>
      <c r="Q281" s="8"/>
      <c r="R281" s="8" t="str">
        <f>IF(Q281&lt;&gt; "",LOOKUP(Q281,Points!$A$2:$A$27,Points!$B$2:$B$27),"")</f>
        <v/>
      </c>
      <c r="S281" s="114"/>
      <c r="T281" s="64"/>
      <c r="U281" s="8"/>
      <c r="V281" s="8" t="str">
        <f>IF(U281&lt;&gt; "",LOOKUP(U281,Points!$A$2:$A$27,Points!$B$2:$B$27),"")</f>
        <v/>
      </c>
      <c r="W281" s="114"/>
      <c r="X281" s="64"/>
      <c r="Y281" s="8"/>
      <c r="Z281" s="8" t="str">
        <f>IF(Y281&lt;&gt; "",LOOKUP(Y281,Points!$A$2:$A$27,Points!$B$2:$B$27),"")</f>
        <v/>
      </c>
      <c r="AA281" s="114"/>
      <c r="AB281" s="64"/>
      <c r="AC281" s="8"/>
      <c r="AD281" s="8" t="str">
        <f>IF(AC281&lt;&gt; "",LOOKUP(AC281,Points!$A$2:$A$27,Points!$B$2:$B$27),"")</f>
        <v/>
      </c>
      <c r="AE281" s="114"/>
      <c r="AF281" s="64"/>
      <c r="AG281" s="8"/>
      <c r="AH281" s="8" t="str">
        <f>IF(AG281&lt;&gt; "",LOOKUP(AG281,Points!$A$2:$A$27,Points!$B$2:$B$27),"")</f>
        <v/>
      </c>
      <c r="AI281" s="114"/>
      <c r="AJ281" s="64"/>
      <c r="AK281" s="8"/>
      <c r="AL281" s="8" t="str">
        <f>IF(AK281&lt;&gt; "",LOOKUP(AK281,Points!$A$2:$A$27,Points!$B$2:$B$27),"")</f>
        <v/>
      </c>
      <c r="AM281" s="114"/>
      <c r="AO281" s="5">
        <f>SUM(LEN(G281),LEN(K281),LEN(O281),LEN(S281),LEN(W281),LEN(AA281),LEN(AE281),LEN(AI281),LEN(AM281))</f>
        <v>0</v>
      </c>
      <c r="AP281" s="5">
        <v>0</v>
      </c>
      <c r="AQ281" s="5">
        <v>0</v>
      </c>
      <c r="AR281" s="5">
        <f t="shared" si="298"/>
        <v>0</v>
      </c>
      <c r="AS281" s="5">
        <f t="shared" ref="AS281:AS312" si="336">SUM(F281,J281,N281,R281,V281,Z281,AD281,AH281,AL281)</f>
        <v>0</v>
      </c>
      <c r="AT281" s="5">
        <f t="shared" ref="AT281:AT312" si="337">SUMIF($BR281:$BV281, "&gt;0",$BR281:$BV281)</f>
        <v>0</v>
      </c>
      <c r="AU281" s="5">
        <f t="shared" si="301"/>
        <v>0</v>
      </c>
      <c r="AV281" s="47">
        <f>IF(AR281&gt;0,AU281/AR281,0)</f>
        <v>0</v>
      </c>
      <c r="AW281" s="47">
        <f t="shared" ref="AW281:AW311" si="338">IF($AR281&gt;2,$AU281/$AR281,0)</f>
        <v>0</v>
      </c>
      <c r="AX281" s="47">
        <f>IF($AR281&gt;4,$AU281/$AR281,0)</f>
        <v>0</v>
      </c>
      <c r="AY281" s="8">
        <f t="shared" ref="AY281:AY312" si="339">SUMIF($BB281:$BF281, "&gt;0",$BB281:$BF281)</f>
        <v>0</v>
      </c>
      <c r="AZ281" s="67">
        <f t="shared" si="305"/>
        <v>0</v>
      </c>
      <c r="BA281" s="67"/>
      <c r="BB281" s="8">
        <f t="shared" si="331"/>
        <v>0</v>
      </c>
      <c r="BC281" s="8">
        <f>LARGE($BH281:$BP281,2)</f>
        <v>0</v>
      </c>
      <c r="BD281" s="8">
        <f t="shared" si="332"/>
        <v>0</v>
      </c>
      <c r="BE281" s="8">
        <f t="shared" si="333"/>
        <v>0</v>
      </c>
      <c r="BF281" s="8">
        <f t="shared" si="334"/>
        <v>0</v>
      </c>
      <c r="BG281" s="8"/>
      <c r="BH281" s="8">
        <f t="shared" si="306"/>
        <v>0</v>
      </c>
      <c r="BI281" s="8">
        <f t="shared" si="307"/>
        <v>0</v>
      </c>
      <c r="BJ281" s="8">
        <f t="shared" si="308"/>
        <v>0</v>
      </c>
      <c r="BK281" s="8">
        <f t="shared" si="309"/>
        <v>0</v>
      </c>
      <c r="BL281" s="8">
        <f t="shared" si="310"/>
        <v>0</v>
      </c>
      <c r="BM281" s="8">
        <f t="shared" si="311"/>
        <v>0</v>
      </c>
      <c r="BN281" s="8">
        <f t="shared" si="312"/>
        <v>0</v>
      </c>
      <c r="BO281" s="8">
        <f t="shared" si="313"/>
        <v>0</v>
      </c>
      <c r="BP281" s="8">
        <f t="shared" si="314"/>
        <v>0</v>
      </c>
      <c r="BQ281" s="8"/>
      <c r="BR281" s="8" t="e">
        <f t="shared" ref="BR281:BR312" si="340">LARGE($BX281:$CF281,1)</f>
        <v>#NUM!</v>
      </c>
      <c r="BS281" s="8" t="e">
        <f t="shared" ref="BS281:BS312" si="341">LARGE($BX281:$CF281,2)</f>
        <v>#NUM!</v>
      </c>
      <c r="BT281" s="8" t="e">
        <f t="shared" ref="BT281:BT312" si="342">LARGE($BX281:$CF281,3)</f>
        <v>#NUM!</v>
      </c>
      <c r="BU281" s="8" t="e">
        <f t="shared" ref="BU281:BU312" si="343">LARGE($BX281:$CF281,4)</f>
        <v>#NUM!</v>
      </c>
      <c r="BV281" s="8" t="e">
        <f t="shared" ref="BV281:BV312" si="344">LARGE($BX281:$CF281,5)</f>
        <v>#NUM!</v>
      </c>
      <c r="BW281" s="8"/>
      <c r="BX281" s="1" t="str">
        <f t="shared" si="320"/>
        <v/>
      </c>
      <c r="BY281" s="1" t="str">
        <f>J281</f>
        <v/>
      </c>
      <c r="BZ281" s="1" t="str">
        <f t="shared" si="322"/>
        <v/>
      </c>
      <c r="CA281" s="1" t="str">
        <f t="shared" si="323"/>
        <v/>
      </c>
      <c r="CB281" s="1" t="str">
        <f t="shared" si="324"/>
        <v/>
      </c>
      <c r="CC281" s="1" t="str">
        <f t="shared" si="325"/>
        <v/>
      </c>
      <c r="CD281" s="1" t="str">
        <f>AD281</f>
        <v/>
      </c>
      <c r="CE281" s="1" t="str">
        <f t="shared" si="327"/>
        <v/>
      </c>
      <c r="CF281" s="1" t="str">
        <f t="shared" si="328"/>
        <v/>
      </c>
    </row>
    <row r="282" spans="1:112" ht="18" customHeight="1" x14ac:dyDescent="0.2">
      <c r="A282" s="52" t="str">
        <f t="shared" si="335"/>
        <v>Doug Philyaw</v>
      </c>
      <c r="B282" s="52" t="s">
        <v>303</v>
      </c>
      <c r="C282" s="62" t="s">
        <v>289</v>
      </c>
      <c r="D282" s="8"/>
      <c r="E282" s="8"/>
      <c r="F282" s="8" t="str">
        <f>IF(E282&lt;&gt; "",LOOKUP(E282,Points!$A$2:$A$27,Points!$B$2:$B$27),"")</f>
        <v/>
      </c>
      <c r="G282" s="114"/>
      <c r="H282" s="64"/>
      <c r="I282" s="8"/>
      <c r="J282" s="8" t="str">
        <f>IF(I282&lt;&gt; "",LOOKUP(I282,Points!$A$2:$A$27,Points!$B$2:$B$27),"")</f>
        <v/>
      </c>
      <c r="K282" s="114"/>
      <c r="L282" s="64"/>
      <c r="M282" s="8"/>
      <c r="N282" s="8" t="str">
        <f>IF(M282&lt;&gt; "",LOOKUP(M282,Points!$A$2:$A$27,Points!$B$2:$B$27),"")</f>
        <v/>
      </c>
      <c r="O282" s="114"/>
      <c r="P282" s="64"/>
      <c r="Q282" s="8"/>
      <c r="R282" s="8" t="str">
        <f>IF(Q282&lt;&gt; "",LOOKUP(Q282,Points!$A$2:$A$27,Points!$B$2:$B$27),"")</f>
        <v/>
      </c>
      <c r="S282" s="114"/>
      <c r="T282" s="64"/>
      <c r="U282" s="8"/>
      <c r="V282" s="8" t="str">
        <f>IF(U282&lt;&gt; "",LOOKUP(U282,Points!$A$2:$A$27,Points!$B$2:$B$27),"")</f>
        <v/>
      </c>
      <c r="W282" s="114"/>
      <c r="X282" s="64"/>
      <c r="Y282" s="8"/>
      <c r="Z282" s="8" t="str">
        <f>IF(Y282&lt;&gt; "",LOOKUP(Y282,Points!$A$2:$A$27,Points!$B$2:$B$27),"")</f>
        <v/>
      </c>
      <c r="AA282" s="114"/>
      <c r="AB282" s="64"/>
      <c r="AC282" s="8"/>
      <c r="AD282" s="8" t="str">
        <f>IF(AC282&lt;&gt; "",LOOKUP(AC282,Points!$A$2:$A$27,Points!$B$2:$B$27),"")</f>
        <v/>
      </c>
      <c r="AE282" s="114"/>
      <c r="AF282" s="64"/>
      <c r="AG282" s="8"/>
      <c r="AH282" s="8" t="str">
        <f>IF(AG282&lt;&gt; "",LOOKUP(AG282,Points!$A$2:$A$27,Points!$B$2:$B$27),"")</f>
        <v/>
      </c>
      <c r="AI282" s="114"/>
      <c r="AJ282" s="64"/>
      <c r="AK282" s="8"/>
      <c r="AL282" s="8" t="str">
        <f>IF(AK282&lt;&gt; "",LOOKUP(AK282,Points!$A$2:$A$27,Points!$B$2:$B$27),"")</f>
        <v/>
      </c>
      <c r="AM282" s="114"/>
      <c r="AO282" s="5">
        <f>SUM(LEN(G282),LEN(K282),LEN(O282),LEN(S282),LEN(W282),LEN(AA282),LEN(AE282),LEN(AI282),LEN(AM282))</f>
        <v>0</v>
      </c>
      <c r="AP282" s="5">
        <v>0</v>
      </c>
      <c r="AQ282" s="5">
        <v>0</v>
      </c>
      <c r="AR282" s="5">
        <f t="shared" si="298"/>
        <v>0</v>
      </c>
      <c r="AS282" s="5">
        <f t="shared" si="336"/>
        <v>0</v>
      </c>
      <c r="AT282" s="5">
        <f t="shared" si="337"/>
        <v>0</v>
      </c>
      <c r="AU282" s="5">
        <f t="shared" si="301"/>
        <v>0</v>
      </c>
      <c r="AV282" s="47">
        <f>IF(AR282&gt;0,AU282/AR282,0)</f>
        <v>0</v>
      </c>
      <c r="AW282" s="47">
        <f t="shared" si="338"/>
        <v>0</v>
      </c>
      <c r="AX282" s="47">
        <f>IF($AR282&gt;4,$AU282/$AR282,0)</f>
        <v>0</v>
      </c>
      <c r="AY282" s="8">
        <f t="shared" si="339"/>
        <v>0</v>
      </c>
      <c r="AZ282" s="67">
        <f t="shared" si="305"/>
        <v>0</v>
      </c>
      <c r="BA282" s="67"/>
      <c r="BB282" s="8">
        <f t="shared" si="331"/>
        <v>0</v>
      </c>
      <c r="BC282" s="8">
        <f>LARGE($BH282:$BP282,2)</f>
        <v>0</v>
      </c>
      <c r="BD282" s="8">
        <f t="shared" si="332"/>
        <v>0</v>
      </c>
      <c r="BE282" s="8">
        <f t="shared" si="333"/>
        <v>0</v>
      </c>
      <c r="BF282" s="8">
        <f t="shared" si="334"/>
        <v>0</v>
      </c>
      <c r="BG282" s="8"/>
      <c r="BH282" s="8">
        <f t="shared" si="306"/>
        <v>0</v>
      </c>
      <c r="BI282" s="8">
        <f t="shared" si="307"/>
        <v>0</v>
      </c>
      <c r="BJ282" s="8">
        <f t="shared" si="308"/>
        <v>0</v>
      </c>
      <c r="BK282" s="8">
        <f t="shared" si="309"/>
        <v>0</v>
      </c>
      <c r="BL282" s="8">
        <f t="shared" si="310"/>
        <v>0</v>
      </c>
      <c r="BM282" s="8">
        <f t="shared" si="311"/>
        <v>0</v>
      </c>
      <c r="BN282" s="8">
        <f t="shared" si="312"/>
        <v>0</v>
      </c>
      <c r="BO282" s="8">
        <f t="shared" si="313"/>
        <v>0</v>
      </c>
      <c r="BP282" s="8">
        <f t="shared" si="314"/>
        <v>0</v>
      </c>
      <c r="BQ282" s="8"/>
      <c r="BR282" s="8" t="e">
        <f t="shared" si="340"/>
        <v>#NUM!</v>
      </c>
      <c r="BS282" s="8" t="e">
        <f t="shared" si="341"/>
        <v>#NUM!</v>
      </c>
      <c r="BT282" s="8" t="e">
        <f t="shared" si="342"/>
        <v>#NUM!</v>
      </c>
      <c r="BU282" s="8" t="e">
        <f t="shared" si="343"/>
        <v>#NUM!</v>
      </c>
      <c r="BV282" s="8" t="e">
        <f t="shared" si="344"/>
        <v>#NUM!</v>
      </c>
      <c r="BW282" s="8"/>
      <c r="BX282" s="1" t="str">
        <f>F282</f>
        <v/>
      </c>
      <c r="BY282" s="1" t="str">
        <f t="shared" si="321"/>
        <v/>
      </c>
      <c r="BZ282" s="1" t="str">
        <f t="shared" si="322"/>
        <v/>
      </c>
      <c r="CA282" s="1" t="str">
        <f t="shared" si="323"/>
        <v/>
      </c>
      <c r="CB282" s="1" t="str">
        <f t="shared" si="324"/>
        <v/>
      </c>
      <c r="CC282" s="1" t="str">
        <f t="shared" si="325"/>
        <v/>
      </c>
      <c r="CD282" s="1" t="str">
        <f t="shared" si="326"/>
        <v/>
      </c>
      <c r="CE282" s="1" t="str">
        <f t="shared" si="327"/>
        <v/>
      </c>
      <c r="CF282" s="1" t="str">
        <f t="shared" si="328"/>
        <v/>
      </c>
    </row>
    <row r="283" spans="1:112" ht="18" customHeight="1" x14ac:dyDescent="0.2">
      <c r="A283" s="52" t="str">
        <f t="shared" si="335"/>
        <v>Frank Piliere</v>
      </c>
      <c r="B283" s="52" t="s">
        <v>538</v>
      </c>
      <c r="C283" s="62" t="s">
        <v>155</v>
      </c>
      <c r="D283" s="8"/>
      <c r="E283" s="8"/>
      <c r="F283" s="8" t="str">
        <f>IF(E283&lt;&gt; "",LOOKUP(E283,Points!$A$2:$A$27,Points!$B$2:$B$27),"")</f>
        <v/>
      </c>
      <c r="G283" s="114"/>
      <c r="H283" s="64"/>
      <c r="I283" s="8"/>
      <c r="J283" s="8" t="str">
        <f>IF(I283&lt;&gt; "",LOOKUP(I283,Points!$A$2:$A$27,Points!$B$2:$B$27),"")</f>
        <v/>
      </c>
      <c r="K283" s="114"/>
      <c r="L283" s="64"/>
      <c r="M283" s="8"/>
      <c r="N283" s="8" t="str">
        <f>IF(M283&lt;&gt; "",LOOKUP(M283,Points!$A$2:$A$27,Points!$B$2:$B$27),"")</f>
        <v/>
      </c>
      <c r="O283" s="114"/>
      <c r="P283" s="64"/>
      <c r="Q283" s="8"/>
      <c r="R283" s="8" t="str">
        <f>IF(Q283&lt;&gt; "",LOOKUP(Q283,Points!$A$2:$A$27,Points!$B$2:$B$27),"")</f>
        <v/>
      </c>
      <c r="S283" s="114"/>
      <c r="T283" s="64"/>
      <c r="U283" s="8"/>
      <c r="V283" s="8" t="str">
        <f>IF(U283&lt;&gt; "",LOOKUP(U283,Points!$A$2:$A$27,Points!$B$2:$B$27),"")</f>
        <v/>
      </c>
      <c r="W283" s="114"/>
      <c r="X283" s="64"/>
      <c r="Y283" s="8"/>
      <c r="Z283" s="8" t="str">
        <f>IF(Y283&lt;&gt; "",LOOKUP(Y283,Points!$A$2:$A$27,Points!$B$2:$B$27),"")</f>
        <v/>
      </c>
      <c r="AA283" s="114"/>
      <c r="AB283" s="64"/>
      <c r="AC283" s="8"/>
      <c r="AD283" s="8" t="str">
        <f>IF(AC283&lt;&gt; "",LOOKUP(AC283,Points!$A$2:$A$27,Points!$B$2:$B$27),"")</f>
        <v/>
      </c>
      <c r="AE283" s="114"/>
      <c r="AF283" s="64"/>
      <c r="AG283" s="8"/>
      <c r="AH283" s="8" t="str">
        <f>IF(AG283&lt;&gt; "",LOOKUP(AG283,Points!$A$2:$A$27,Points!$B$2:$B$27),"")</f>
        <v/>
      </c>
      <c r="AI283" s="114"/>
      <c r="AJ283" s="64"/>
      <c r="AK283" s="8"/>
      <c r="AL283" s="8" t="str">
        <f>IF(AK283&lt;&gt; "",LOOKUP(AK283,Points!$A$2:$A$27,Points!$B$2:$B$27),"")</f>
        <v/>
      </c>
      <c r="AM283" s="114"/>
      <c r="AO283" s="5">
        <f>+G283+K283+O283+S283+W283+AA283+AE283+AI283+AM283</f>
        <v>0</v>
      </c>
      <c r="AP283" s="5">
        <v>0</v>
      </c>
      <c r="AQ283" s="5">
        <v>0</v>
      </c>
      <c r="AR283" s="5">
        <f t="shared" si="298"/>
        <v>0</v>
      </c>
      <c r="AS283" s="5">
        <f t="shared" si="336"/>
        <v>0</v>
      </c>
      <c r="AT283" s="5">
        <f t="shared" si="337"/>
        <v>0</v>
      </c>
      <c r="AU283" s="5">
        <f t="shared" si="301"/>
        <v>0</v>
      </c>
      <c r="AV283" s="47">
        <f t="shared" si="330"/>
        <v>0</v>
      </c>
      <c r="AW283" s="47">
        <f t="shared" si="338"/>
        <v>0</v>
      </c>
      <c r="AX283" s="47">
        <f t="shared" si="303"/>
        <v>0</v>
      </c>
      <c r="AY283" s="8">
        <f t="shared" si="339"/>
        <v>0</v>
      </c>
      <c r="AZ283" s="67">
        <f>IF(AR283&gt;4,SUM(E283,I283,M283,Q283,U283,Y283,AC283,AG283,AK283)/AR283,0)</f>
        <v>0</v>
      </c>
      <c r="BA283" s="67"/>
      <c r="BB283" s="8">
        <f t="shared" si="331"/>
        <v>0</v>
      </c>
      <c r="BC283" s="8">
        <f t="shared" si="329"/>
        <v>0</v>
      </c>
      <c r="BD283" s="8">
        <f t="shared" si="332"/>
        <v>0</v>
      </c>
      <c r="BE283" s="8">
        <f t="shared" si="333"/>
        <v>0</v>
      </c>
      <c r="BF283" s="8">
        <f t="shared" si="334"/>
        <v>0</v>
      </c>
      <c r="BG283" s="8"/>
      <c r="BH283" s="8">
        <f t="shared" si="306"/>
        <v>0</v>
      </c>
      <c r="BI283" s="8">
        <f t="shared" si="307"/>
        <v>0</v>
      </c>
      <c r="BJ283" s="8">
        <f t="shared" si="308"/>
        <v>0</v>
      </c>
      <c r="BK283" s="8">
        <f t="shared" si="309"/>
        <v>0</v>
      </c>
      <c r="BL283" s="8">
        <f t="shared" si="310"/>
        <v>0</v>
      </c>
      <c r="BM283" s="8">
        <f t="shared" si="311"/>
        <v>0</v>
      </c>
      <c r="BN283" s="8">
        <f t="shared" si="312"/>
        <v>0</v>
      </c>
      <c r="BO283" s="8">
        <f t="shared" si="313"/>
        <v>0</v>
      </c>
      <c r="BP283" s="8">
        <f t="shared" si="314"/>
        <v>0</v>
      </c>
      <c r="BQ283" s="8"/>
      <c r="BR283" s="8" t="e">
        <f t="shared" si="340"/>
        <v>#NUM!</v>
      </c>
      <c r="BS283" s="8" t="e">
        <f t="shared" si="341"/>
        <v>#NUM!</v>
      </c>
      <c r="BT283" s="8" t="e">
        <f t="shared" si="342"/>
        <v>#NUM!</v>
      </c>
      <c r="BU283" s="8" t="e">
        <f t="shared" si="343"/>
        <v>#NUM!</v>
      </c>
      <c r="BV283" s="8" t="e">
        <f t="shared" si="344"/>
        <v>#NUM!</v>
      </c>
      <c r="BW283" s="8"/>
      <c r="BX283" s="1" t="str">
        <f t="shared" si="320"/>
        <v/>
      </c>
      <c r="BY283" s="1" t="str">
        <f t="shared" si="321"/>
        <v/>
      </c>
      <c r="BZ283" s="1" t="str">
        <f>N283</f>
        <v/>
      </c>
      <c r="CA283" s="1" t="str">
        <f t="shared" si="323"/>
        <v/>
      </c>
      <c r="CB283" s="1" t="str">
        <f t="shared" si="324"/>
        <v/>
      </c>
      <c r="CC283" s="1" t="str">
        <f t="shared" si="325"/>
        <v/>
      </c>
      <c r="CD283" s="1" t="str">
        <f t="shared" si="326"/>
        <v/>
      </c>
      <c r="CE283" s="1" t="str">
        <f t="shared" si="327"/>
        <v/>
      </c>
      <c r="CF283" s="1" t="str">
        <f t="shared" si="328"/>
        <v/>
      </c>
    </row>
    <row r="284" spans="1:112" ht="18" customHeight="1" x14ac:dyDescent="0.2">
      <c r="A284" s="52" t="str">
        <f t="shared" si="335"/>
        <v>Stu Plitman</v>
      </c>
      <c r="B284" s="52" t="s">
        <v>364</v>
      </c>
      <c r="C284" s="62" t="s">
        <v>365</v>
      </c>
      <c r="D284" s="8"/>
      <c r="E284" s="8"/>
      <c r="F284" s="8" t="str">
        <f>IF(E284&lt;&gt; "",LOOKUP(E284,Points!$A$2:$A$27,Points!$B$2:$B$27),"")</f>
        <v/>
      </c>
      <c r="G284" s="114"/>
      <c r="H284" s="64"/>
      <c r="I284" s="8"/>
      <c r="J284" s="8" t="str">
        <f>IF(I284&lt;&gt; "",LOOKUP(I284,Points!$A$2:$A$27,Points!$B$2:$B$27),"")</f>
        <v/>
      </c>
      <c r="K284" s="114"/>
      <c r="L284" s="64"/>
      <c r="M284" s="8"/>
      <c r="N284" s="8" t="str">
        <f>IF(M284&lt;&gt; "",LOOKUP(M284,Points!$A$2:$A$27,Points!$B$2:$B$27),"")</f>
        <v/>
      </c>
      <c r="O284" s="114"/>
      <c r="P284" s="64"/>
      <c r="Q284" s="8"/>
      <c r="R284" s="8" t="str">
        <f>IF(Q284&lt;&gt; "",LOOKUP(Q284,Points!$A$2:$A$27,Points!$B$2:$B$27),"")</f>
        <v/>
      </c>
      <c r="S284" s="114"/>
      <c r="T284" s="64"/>
      <c r="U284" s="8"/>
      <c r="V284" s="8" t="str">
        <f>IF(U284&lt;&gt; "",LOOKUP(U284,Points!$A$2:$A$27,Points!$B$2:$B$27),"")</f>
        <v/>
      </c>
      <c r="W284" s="114"/>
      <c r="X284" s="64"/>
      <c r="Y284" s="8"/>
      <c r="Z284" s="8" t="str">
        <f>IF(Y284&lt;&gt; "",LOOKUP(Y284,Points!$A$2:$A$27,Points!$B$2:$B$27),"")</f>
        <v/>
      </c>
      <c r="AA284" s="114"/>
      <c r="AB284" s="64"/>
      <c r="AC284" s="8"/>
      <c r="AD284" s="8" t="str">
        <f>IF(AC284&lt;&gt; "",LOOKUP(AC284,Points!$A$2:$A$27,Points!$B$2:$B$27),"")</f>
        <v/>
      </c>
      <c r="AE284" s="114"/>
      <c r="AF284" s="64"/>
      <c r="AG284" s="8"/>
      <c r="AH284" s="8" t="str">
        <f>IF(AG284&lt;&gt; "",LOOKUP(AG284,Points!$A$2:$A$27,Points!$B$2:$B$27),"")</f>
        <v/>
      </c>
      <c r="AI284" s="114"/>
      <c r="AJ284" s="64"/>
      <c r="AK284" s="8"/>
      <c r="AL284" s="8" t="str">
        <f>IF(AK284&lt;&gt; "",LOOKUP(AK284,Points!$A$2:$A$27,Points!$B$2:$B$27),"")</f>
        <v/>
      </c>
      <c r="AM284" s="114"/>
      <c r="AO284" s="5">
        <f>SUM(LEN(G284),LEN(K284),LEN(O284),LEN(S284),LEN(W284),LEN(AA284),LEN(AE284),LEN(AI284),LEN(AM284))</f>
        <v>0</v>
      </c>
      <c r="AP284" s="5">
        <v>0</v>
      </c>
      <c r="AQ284" s="5">
        <v>0</v>
      </c>
      <c r="AR284" s="5">
        <f t="shared" si="298"/>
        <v>0</v>
      </c>
      <c r="AS284" s="5">
        <f t="shared" si="336"/>
        <v>0</v>
      </c>
      <c r="AT284" s="5">
        <f t="shared" si="337"/>
        <v>0</v>
      </c>
      <c r="AU284" s="5">
        <f t="shared" si="301"/>
        <v>0</v>
      </c>
      <c r="AV284" s="47">
        <f>IF(AR284&gt;0,AU284/AR284,0)</f>
        <v>0</v>
      </c>
      <c r="AW284" s="47">
        <f t="shared" si="338"/>
        <v>0</v>
      </c>
      <c r="AX284" s="47">
        <f t="shared" si="303"/>
        <v>0</v>
      </c>
      <c r="AY284" s="8">
        <f t="shared" si="339"/>
        <v>0</v>
      </c>
      <c r="AZ284" s="67">
        <f t="shared" si="305"/>
        <v>0</v>
      </c>
      <c r="BA284" s="67"/>
      <c r="BB284" s="8">
        <f t="shared" si="331"/>
        <v>0</v>
      </c>
      <c r="BC284" s="8">
        <f t="shared" si="329"/>
        <v>0</v>
      </c>
      <c r="BD284" s="8">
        <f t="shared" si="332"/>
        <v>0</v>
      </c>
      <c r="BE284" s="8">
        <f t="shared" si="333"/>
        <v>0</v>
      </c>
      <c r="BF284" s="8">
        <f t="shared" si="334"/>
        <v>0</v>
      </c>
      <c r="BG284" s="8"/>
      <c r="BH284" s="8">
        <f t="shared" si="306"/>
        <v>0</v>
      </c>
      <c r="BI284" s="8">
        <f t="shared" si="307"/>
        <v>0</v>
      </c>
      <c r="BJ284" s="8">
        <f t="shared" si="308"/>
        <v>0</v>
      </c>
      <c r="BK284" s="8">
        <f t="shared" si="309"/>
        <v>0</v>
      </c>
      <c r="BL284" s="8">
        <f t="shared" si="310"/>
        <v>0</v>
      </c>
      <c r="BM284" s="8">
        <f t="shared" si="311"/>
        <v>0</v>
      </c>
      <c r="BN284" s="8">
        <f t="shared" si="312"/>
        <v>0</v>
      </c>
      <c r="BO284" s="8">
        <f t="shared" si="313"/>
        <v>0</v>
      </c>
      <c r="BP284" s="8">
        <f t="shared" si="314"/>
        <v>0</v>
      </c>
      <c r="BQ284" s="8"/>
      <c r="BR284" s="8" t="e">
        <f t="shared" si="340"/>
        <v>#NUM!</v>
      </c>
      <c r="BS284" s="8" t="e">
        <f t="shared" si="341"/>
        <v>#NUM!</v>
      </c>
      <c r="BT284" s="8" t="e">
        <f t="shared" si="342"/>
        <v>#NUM!</v>
      </c>
      <c r="BU284" s="8" t="e">
        <f t="shared" si="343"/>
        <v>#NUM!</v>
      </c>
      <c r="BV284" s="8" t="e">
        <f t="shared" si="344"/>
        <v>#NUM!</v>
      </c>
      <c r="BW284" s="8"/>
      <c r="BX284" s="1" t="str">
        <f t="shared" si="320"/>
        <v/>
      </c>
      <c r="BY284" s="1" t="str">
        <f t="shared" si="321"/>
        <v/>
      </c>
      <c r="BZ284" s="1" t="str">
        <f t="shared" si="322"/>
        <v/>
      </c>
      <c r="CA284" s="1" t="str">
        <f t="shared" si="323"/>
        <v/>
      </c>
      <c r="CB284" s="1" t="str">
        <f t="shared" si="324"/>
        <v/>
      </c>
      <c r="CC284" s="1" t="str">
        <f t="shared" si="325"/>
        <v/>
      </c>
      <c r="CD284" s="1" t="str">
        <f t="shared" si="326"/>
        <v/>
      </c>
      <c r="CE284" s="1" t="str">
        <f t="shared" si="327"/>
        <v/>
      </c>
      <c r="CF284" s="1" t="str">
        <f t="shared" si="328"/>
        <v/>
      </c>
    </row>
    <row r="285" spans="1:112" ht="18" customHeight="1" x14ac:dyDescent="0.2">
      <c r="A285" s="52" t="str">
        <f t="shared" si="335"/>
        <v>Ben Porr</v>
      </c>
      <c r="B285" s="52" t="s">
        <v>546</v>
      </c>
      <c r="C285" s="94" t="s">
        <v>370</v>
      </c>
      <c r="D285" s="8"/>
      <c r="E285" s="8"/>
      <c r="F285" s="8" t="str">
        <f>IF(E285&lt;&gt; "",LOOKUP(E285,Points!$A$2:$A$27,Points!$B$2:$B$27),"")</f>
        <v/>
      </c>
      <c r="G285" s="114"/>
      <c r="H285" s="64"/>
      <c r="I285" s="8"/>
      <c r="J285" s="8" t="str">
        <f>IF(I285&lt;&gt; "",LOOKUP(I285,Points!$A$2:$A$27,Points!$B$2:$B$27),"")</f>
        <v/>
      </c>
      <c r="K285" s="114"/>
      <c r="L285" s="64"/>
      <c r="M285" s="8"/>
      <c r="N285" s="8" t="str">
        <f>IF(M285&lt;&gt; "",LOOKUP(M285,Points!$A$2:$A$27,Points!$B$2:$B$27),"")</f>
        <v/>
      </c>
      <c r="O285" s="114"/>
      <c r="P285" s="64"/>
      <c r="Q285" s="8"/>
      <c r="R285" s="8" t="str">
        <f>IF(Q285&lt;&gt; "",LOOKUP(Q285,Points!$A$2:$A$27,Points!$B$2:$B$27),"")</f>
        <v/>
      </c>
      <c r="S285" s="114"/>
      <c r="T285" s="64"/>
      <c r="U285" s="8"/>
      <c r="V285" s="8" t="str">
        <f>IF(U285&lt;&gt; "",LOOKUP(U285,Points!$A$2:$A$27,Points!$B$2:$B$27),"")</f>
        <v/>
      </c>
      <c r="W285" s="114"/>
      <c r="X285" s="64"/>
      <c r="Y285" s="8"/>
      <c r="Z285" s="8" t="str">
        <f>IF(Y285&lt;&gt; "",LOOKUP(Y285,Points!$A$2:$A$27,Points!$B$2:$B$27),"")</f>
        <v/>
      </c>
      <c r="AA285" s="114"/>
      <c r="AB285" s="64"/>
      <c r="AC285" s="8"/>
      <c r="AD285" s="8" t="str">
        <f>IF(AC285&lt;&gt; "",LOOKUP(AC285,Points!$A$2:$A$27,Points!$B$2:$B$27),"")</f>
        <v/>
      </c>
      <c r="AE285" s="114"/>
      <c r="AF285" s="64"/>
      <c r="AG285" s="8"/>
      <c r="AH285" s="8" t="str">
        <f>IF(AG285&lt;&gt; "",LOOKUP(AG285,Points!$A$2:$A$27,Points!$B$2:$B$27),"")</f>
        <v/>
      </c>
      <c r="AI285" s="114"/>
      <c r="AJ285" s="64"/>
      <c r="AK285" s="8"/>
      <c r="AL285" s="8" t="str">
        <f>IF(AK285&lt;&gt; "",LOOKUP(AK285,[1]Points!$A$2:$A$27,[1]Points!$B$2:$B$27),"")</f>
        <v/>
      </c>
      <c r="AM285" s="114"/>
      <c r="AO285" s="5">
        <f>+G285+K285+O285+S285+W285+AA285+AE285+AI285+AM285</f>
        <v>0</v>
      </c>
      <c r="AP285" s="5">
        <v>0</v>
      </c>
      <c r="AQ285" s="5">
        <v>0</v>
      </c>
      <c r="AR285" s="5">
        <f t="shared" si="298"/>
        <v>0</v>
      </c>
      <c r="AS285" s="5">
        <f t="shared" si="336"/>
        <v>0</v>
      </c>
      <c r="AT285" s="5">
        <f t="shared" si="337"/>
        <v>0</v>
      </c>
      <c r="AU285" s="5">
        <f t="shared" si="301"/>
        <v>0</v>
      </c>
      <c r="AV285" s="47">
        <f t="shared" si="330"/>
        <v>0</v>
      </c>
      <c r="AW285" s="47">
        <f t="shared" si="338"/>
        <v>0</v>
      </c>
      <c r="AX285" s="47">
        <f t="shared" si="303"/>
        <v>0</v>
      </c>
      <c r="AY285" s="8">
        <f t="shared" si="339"/>
        <v>0</v>
      </c>
      <c r="AZ285" s="67">
        <f t="shared" si="305"/>
        <v>0</v>
      </c>
      <c r="BA285" s="67"/>
      <c r="BB285" s="8">
        <f t="shared" si="331"/>
        <v>0</v>
      </c>
      <c r="BC285" s="8">
        <f>LARGE($BH285:$BP285,2)</f>
        <v>0</v>
      </c>
      <c r="BD285" s="8">
        <f t="shared" si="332"/>
        <v>0</v>
      </c>
      <c r="BE285" s="8">
        <f t="shared" si="333"/>
        <v>0</v>
      </c>
      <c r="BF285" s="8">
        <f t="shared" si="334"/>
        <v>0</v>
      </c>
      <c r="BG285" s="8"/>
      <c r="BH285" s="8">
        <f t="shared" si="306"/>
        <v>0</v>
      </c>
      <c r="BI285" s="8">
        <f t="shared" si="307"/>
        <v>0</v>
      </c>
      <c r="BJ285" s="8">
        <f t="shared" si="308"/>
        <v>0</v>
      </c>
      <c r="BK285" s="8">
        <f t="shared" si="309"/>
        <v>0</v>
      </c>
      <c r="BL285" s="8">
        <f t="shared" si="310"/>
        <v>0</v>
      </c>
      <c r="BM285" s="8">
        <f t="shared" si="311"/>
        <v>0</v>
      </c>
      <c r="BN285" s="8">
        <f t="shared" si="312"/>
        <v>0</v>
      </c>
      <c r="BO285" s="8">
        <f t="shared" si="313"/>
        <v>0</v>
      </c>
      <c r="BP285" s="8">
        <f t="shared" si="314"/>
        <v>0</v>
      </c>
      <c r="BQ285" s="8"/>
      <c r="BR285" s="8" t="e">
        <f t="shared" si="340"/>
        <v>#NUM!</v>
      </c>
      <c r="BS285" s="8" t="e">
        <f t="shared" si="341"/>
        <v>#NUM!</v>
      </c>
      <c r="BT285" s="8" t="e">
        <f t="shared" si="342"/>
        <v>#NUM!</v>
      </c>
      <c r="BU285" s="8" t="e">
        <f t="shared" si="343"/>
        <v>#NUM!</v>
      </c>
      <c r="BV285" s="8" t="e">
        <f t="shared" si="344"/>
        <v>#NUM!</v>
      </c>
      <c r="BW285" s="8"/>
      <c r="BX285" s="1" t="str">
        <f>F285</f>
        <v/>
      </c>
      <c r="BY285" s="1" t="str">
        <f t="shared" si="321"/>
        <v/>
      </c>
      <c r="BZ285" s="1" t="str">
        <f t="shared" si="322"/>
        <v/>
      </c>
      <c r="CA285" s="1" t="str">
        <f t="shared" si="323"/>
        <v/>
      </c>
      <c r="CB285" s="1" t="str">
        <f t="shared" si="324"/>
        <v/>
      </c>
      <c r="CC285" s="1" t="str">
        <f t="shared" si="325"/>
        <v/>
      </c>
      <c r="CD285" s="1" t="str">
        <f t="shared" si="326"/>
        <v/>
      </c>
      <c r="CE285" s="1" t="str">
        <f t="shared" si="327"/>
        <v/>
      </c>
      <c r="CF285" s="1" t="str">
        <f t="shared" si="328"/>
        <v/>
      </c>
      <c r="DC285" s="203">
        <v>0</v>
      </c>
      <c r="DD285" s="203">
        <v>66</v>
      </c>
      <c r="DE285" s="203">
        <v>0</v>
      </c>
      <c r="DF285" s="107">
        <v>0</v>
      </c>
      <c r="DG285" s="107">
        <v>-66</v>
      </c>
      <c r="DH285" s="107">
        <v>0</v>
      </c>
    </row>
    <row r="286" spans="1:112" ht="18" customHeight="1" x14ac:dyDescent="0.2">
      <c r="A286" s="52" t="str">
        <f t="shared" si="335"/>
        <v>Charlie Price</v>
      </c>
      <c r="B286" s="52" t="s">
        <v>499</v>
      </c>
      <c r="C286" s="62" t="s">
        <v>500</v>
      </c>
      <c r="D286" s="8"/>
      <c r="E286" s="8"/>
      <c r="F286" s="8" t="str">
        <f>IF(E286&lt;&gt; "",LOOKUP(E286,Points!$A$2:$A$27,Points!$B$2:$B$27),"")</f>
        <v/>
      </c>
      <c r="G286" s="114"/>
      <c r="H286" s="64"/>
      <c r="I286" s="8"/>
      <c r="J286" s="8" t="str">
        <f>IF(I286&lt;&gt; "",LOOKUP(I286,Points!$A$2:$A$27,Points!$B$2:$B$27),"")</f>
        <v/>
      </c>
      <c r="K286" s="114"/>
      <c r="L286" s="64"/>
      <c r="M286" s="8"/>
      <c r="N286" s="8" t="str">
        <f>IF(M286&lt;&gt; "",LOOKUP(M286,Points!$A$2:$A$27,Points!$B$2:$B$27),"")</f>
        <v/>
      </c>
      <c r="O286" s="114"/>
      <c r="P286" s="64"/>
      <c r="Q286" s="8"/>
      <c r="R286" s="8" t="str">
        <f>IF(Q286&lt;&gt; "",LOOKUP(Q286,Points!$A$2:$A$27,Points!$B$2:$B$27),"")</f>
        <v/>
      </c>
      <c r="S286" s="114"/>
      <c r="T286" s="64"/>
      <c r="U286" s="8"/>
      <c r="V286" s="8" t="str">
        <f>IF(U286&lt;&gt; "",LOOKUP(U286,Points!$A$2:$A$27,Points!$B$2:$B$27),"")</f>
        <v/>
      </c>
      <c r="W286" s="114"/>
      <c r="X286" s="64"/>
      <c r="Y286" s="8"/>
      <c r="Z286" s="8" t="str">
        <f>IF(Y286&lt;&gt; "",LOOKUP(Y286,Points!$A$2:$A$27,Points!$B$2:$B$27),"")</f>
        <v/>
      </c>
      <c r="AA286" s="114"/>
      <c r="AB286" s="64"/>
      <c r="AC286" s="8"/>
      <c r="AD286" s="8" t="str">
        <f>IF(AC286&lt;&gt; "",LOOKUP(AC286,Points!$A$2:$A$27,Points!$B$2:$B$27),"")</f>
        <v/>
      </c>
      <c r="AE286" s="114"/>
      <c r="AF286" s="64"/>
      <c r="AG286" s="8"/>
      <c r="AH286" s="8" t="str">
        <f>IF(AG286&lt;&gt; "",LOOKUP(AG286,Points!$A$2:$A$27,Points!$B$2:$B$27),"")</f>
        <v/>
      </c>
      <c r="AI286" s="114"/>
      <c r="AJ286" s="64"/>
      <c r="AK286" s="8"/>
      <c r="AL286" s="8" t="str">
        <f>IF(AK286&lt;&gt; "",LOOKUP(AK286,Points!$A$2:$A$27,Points!$B$2:$B$27),"")</f>
        <v/>
      </c>
      <c r="AM286" s="114"/>
      <c r="AO286" s="5">
        <f>SUM(LEN(G286),LEN(K286),LEN(O286),LEN(S286),LEN(W286),LEN(AA286),LEN(AE286),LEN(AI286),LEN(AM286))</f>
        <v>0</v>
      </c>
      <c r="AP286" s="5">
        <v>0</v>
      </c>
      <c r="AQ286" s="5">
        <v>0</v>
      </c>
      <c r="AR286" s="5">
        <f t="shared" si="298"/>
        <v>0</v>
      </c>
      <c r="AS286" s="5">
        <f t="shared" si="336"/>
        <v>0</v>
      </c>
      <c r="AT286" s="5">
        <f t="shared" si="337"/>
        <v>0</v>
      </c>
      <c r="AU286" s="5">
        <f t="shared" si="301"/>
        <v>0</v>
      </c>
      <c r="AV286" s="47">
        <f t="shared" si="330"/>
        <v>0</v>
      </c>
      <c r="AW286" s="47">
        <f t="shared" si="338"/>
        <v>0</v>
      </c>
      <c r="AX286" s="47">
        <f>IF($AR286&gt;4,$AU286/$AR286,0)</f>
        <v>0</v>
      </c>
      <c r="AY286" s="8">
        <f t="shared" si="339"/>
        <v>0</v>
      </c>
      <c r="AZ286" s="67">
        <f>IF(AR286&gt;4,SUM(E286,I286,M286,Q286,U286,Y286,AC286,AG286,AK286)/AR286,0)</f>
        <v>0</v>
      </c>
      <c r="BA286" s="67"/>
      <c r="BB286" s="8">
        <f t="shared" si="331"/>
        <v>0</v>
      </c>
      <c r="BC286" s="8">
        <f t="shared" si="329"/>
        <v>0</v>
      </c>
      <c r="BD286" s="8">
        <f t="shared" si="332"/>
        <v>0</v>
      </c>
      <c r="BE286" s="8">
        <f t="shared" si="333"/>
        <v>0</v>
      </c>
      <c r="BF286" s="8">
        <f t="shared" si="334"/>
        <v>0</v>
      </c>
      <c r="BG286" s="8"/>
      <c r="BH286" s="8">
        <f t="shared" si="306"/>
        <v>0</v>
      </c>
      <c r="BI286" s="8">
        <f t="shared" si="307"/>
        <v>0</v>
      </c>
      <c r="BJ286" s="8">
        <f t="shared" si="308"/>
        <v>0</v>
      </c>
      <c r="BK286" s="8">
        <f t="shared" si="309"/>
        <v>0</v>
      </c>
      <c r="BL286" s="8">
        <f t="shared" si="310"/>
        <v>0</v>
      </c>
      <c r="BM286" s="8">
        <f t="shared" si="311"/>
        <v>0</v>
      </c>
      <c r="BN286" s="8">
        <f t="shared" si="312"/>
        <v>0</v>
      </c>
      <c r="BO286" s="8">
        <f t="shared" si="313"/>
        <v>0</v>
      </c>
      <c r="BP286" s="8">
        <f t="shared" si="314"/>
        <v>0</v>
      </c>
      <c r="BQ286" s="8"/>
      <c r="BR286" s="8" t="e">
        <f t="shared" si="340"/>
        <v>#NUM!</v>
      </c>
      <c r="BS286" s="8" t="e">
        <f t="shared" si="341"/>
        <v>#NUM!</v>
      </c>
      <c r="BT286" s="8" t="e">
        <f t="shared" si="342"/>
        <v>#NUM!</v>
      </c>
      <c r="BU286" s="8" t="e">
        <f t="shared" si="343"/>
        <v>#NUM!</v>
      </c>
      <c r="BV286" s="8" t="e">
        <f t="shared" si="344"/>
        <v>#NUM!</v>
      </c>
      <c r="BW286" s="8"/>
      <c r="BX286" s="1" t="str">
        <f t="shared" si="320"/>
        <v/>
      </c>
      <c r="BY286" s="1" t="str">
        <f t="shared" si="321"/>
        <v/>
      </c>
      <c r="BZ286" s="1" t="str">
        <f t="shared" si="322"/>
        <v/>
      </c>
      <c r="CA286" s="1" t="str">
        <f t="shared" si="323"/>
        <v/>
      </c>
      <c r="CB286" s="1" t="str">
        <f t="shared" si="324"/>
        <v/>
      </c>
      <c r="CC286" s="1" t="str">
        <f t="shared" si="325"/>
        <v/>
      </c>
      <c r="CD286" s="1" t="str">
        <f>AD286</f>
        <v/>
      </c>
      <c r="CE286" s="1" t="str">
        <f t="shared" si="327"/>
        <v/>
      </c>
      <c r="CF286" s="1" t="str">
        <f t="shared" si="328"/>
        <v/>
      </c>
    </row>
    <row r="287" spans="1:112" ht="18" customHeight="1" x14ac:dyDescent="0.2">
      <c r="A287" s="52" t="str">
        <f t="shared" si="335"/>
        <v>Jack Printz</v>
      </c>
      <c r="B287" s="52" t="s">
        <v>244</v>
      </c>
      <c r="C287" s="62" t="s">
        <v>245</v>
      </c>
      <c r="D287" s="8"/>
      <c r="E287" s="8"/>
      <c r="F287" s="8" t="str">
        <f>IF(E287&lt;&gt; "",LOOKUP(E287,Points!$A$2:$A$27,Points!$B$2:$B$27),"")</f>
        <v/>
      </c>
      <c r="G287" s="114"/>
      <c r="H287" s="64"/>
      <c r="I287" s="8"/>
      <c r="J287" s="8" t="str">
        <f>IF(I287&lt;&gt; "",LOOKUP(I287,Points!$A$2:$A$27,Points!$B$2:$B$27),"")</f>
        <v/>
      </c>
      <c r="K287" s="114"/>
      <c r="L287" s="64"/>
      <c r="M287" s="8"/>
      <c r="N287" s="8" t="str">
        <f>IF(M287&lt;&gt; "",LOOKUP(M287,Points!$A$2:$A$27,Points!$B$2:$B$27),"")</f>
        <v/>
      </c>
      <c r="O287" s="114"/>
      <c r="P287" s="64"/>
      <c r="Q287" s="8"/>
      <c r="R287" s="8" t="str">
        <f>IF(Q287&lt;&gt; "",LOOKUP(Q287,Points!$A$2:$A$27,Points!$B$2:$B$27),"")</f>
        <v/>
      </c>
      <c r="S287" s="114"/>
      <c r="T287" s="64"/>
      <c r="U287" s="8"/>
      <c r="V287" s="8" t="str">
        <f>IF(U287&lt;&gt; "",LOOKUP(U287,Points!$A$2:$A$27,Points!$B$2:$B$27),"")</f>
        <v/>
      </c>
      <c r="W287" s="114"/>
      <c r="X287" s="64"/>
      <c r="Y287" s="8"/>
      <c r="Z287" s="8" t="str">
        <f>IF(Y287&lt;&gt; "",LOOKUP(Y287,Points!$A$2:$A$27,Points!$B$2:$B$27),"")</f>
        <v/>
      </c>
      <c r="AA287" s="114"/>
      <c r="AB287" s="64"/>
      <c r="AC287" s="8"/>
      <c r="AD287" s="8" t="str">
        <f>IF(AC287&lt;&gt; "",LOOKUP(AC287,Points!$A$2:$A$27,Points!$B$2:$B$27),"")</f>
        <v/>
      </c>
      <c r="AE287" s="114"/>
      <c r="AF287" s="64"/>
      <c r="AG287" s="8"/>
      <c r="AH287" s="8" t="str">
        <f>IF(AG287&lt;&gt; "",LOOKUP(AG287,Points!$A$2:$A$27,Points!$B$2:$B$27),"")</f>
        <v/>
      </c>
      <c r="AI287" s="114"/>
      <c r="AJ287" s="64"/>
      <c r="AK287" s="8"/>
      <c r="AL287" s="8" t="str">
        <f>IF(AK287&lt;&gt; "",LOOKUP(AK287,Points!$A$2:$A$27,Points!$B$2:$B$27),"")</f>
        <v/>
      </c>
      <c r="AM287" s="114"/>
      <c r="AO287" s="5">
        <f>SUM(LEN(G287),LEN(K287),LEN(O287),LEN(S287),LEN(W287),LEN(AA287),LEN(AE287),LEN(AI287),LEN(AM287))</f>
        <v>0</v>
      </c>
      <c r="AP287" s="5">
        <v>0</v>
      </c>
      <c r="AQ287" s="5">
        <v>0</v>
      </c>
      <c r="AR287" s="5">
        <f t="shared" si="298"/>
        <v>0</v>
      </c>
      <c r="AS287" s="5">
        <f t="shared" si="336"/>
        <v>0</v>
      </c>
      <c r="AT287" s="5">
        <f t="shared" si="337"/>
        <v>0</v>
      </c>
      <c r="AU287" s="5">
        <f t="shared" si="301"/>
        <v>0</v>
      </c>
      <c r="AV287" s="47">
        <f t="shared" si="330"/>
        <v>0</v>
      </c>
      <c r="AW287" s="47">
        <f t="shared" si="338"/>
        <v>0</v>
      </c>
      <c r="AX287" s="47">
        <f t="shared" si="303"/>
        <v>0</v>
      </c>
      <c r="AY287" s="8">
        <f t="shared" si="339"/>
        <v>0</v>
      </c>
      <c r="AZ287" s="67">
        <f>IF(AR287&gt;4,SUM(E287,I287,M287,Q287,U287,Y287,AC287,AG287,AK287)/AR287,0)</f>
        <v>0</v>
      </c>
      <c r="BA287" s="67"/>
      <c r="BB287" s="8">
        <f t="shared" si="331"/>
        <v>0</v>
      </c>
      <c r="BC287" s="8">
        <f t="shared" si="329"/>
        <v>0</v>
      </c>
      <c r="BD287" s="8">
        <f t="shared" si="332"/>
        <v>0</v>
      </c>
      <c r="BE287" s="8">
        <f t="shared" si="333"/>
        <v>0</v>
      </c>
      <c r="BF287" s="8">
        <f t="shared" si="334"/>
        <v>0</v>
      </c>
      <c r="BG287" s="8"/>
      <c r="BH287" s="8">
        <f t="shared" si="306"/>
        <v>0</v>
      </c>
      <c r="BI287" s="8">
        <f t="shared" si="307"/>
        <v>0</v>
      </c>
      <c r="BJ287" s="8">
        <f t="shared" si="308"/>
        <v>0</v>
      </c>
      <c r="BK287" s="8">
        <f t="shared" si="309"/>
        <v>0</v>
      </c>
      <c r="BL287" s="8">
        <f t="shared" si="310"/>
        <v>0</v>
      </c>
      <c r="BM287" s="8">
        <f t="shared" si="311"/>
        <v>0</v>
      </c>
      <c r="BN287" s="8">
        <f t="shared" si="312"/>
        <v>0</v>
      </c>
      <c r="BO287" s="8">
        <f t="shared" si="313"/>
        <v>0</v>
      </c>
      <c r="BP287" s="8">
        <f t="shared" si="314"/>
        <v>0</v>
      </c>
      <c r="BQ287" s="8"/>
      <c r="BR287" s="8" t="e">
        <f t="shared" si="340"/>
        <v>#NUM!</v>
      </c>
      <c r="BS287" s="8" t="e">
        <f t="shared" si="341"/>
        <v>#NUM!</v>
      </c>
      <c r="BT287" s="8" t="e">
        <f t="shared" si="342"/>
        <v>#NUM!</v>
      </c>
      <c r="BU287" s="8" t="e">
        <f t="shared" si="343"/>
        <v>#NUM!</v>
      </c>
      <c r="BV287" s="8" t="e">
        <f t="shared" si="344"/>
        <v>#NUM!</v>
      </c>
      <c r="BW287" s="8"/>
      <c r="BX287" s="1" t="str">
        <f t="shared" si="320"/>
        <v/>
      </c>
      <c r="BY287" s="1" t="str">
        <f t="shared" si="321"/>
        <v/>
      </c>
      <c r="BZ287" s="1" t="str">
        <f t="shared" si="322"/>
        <v/>
      </c>
      <c r="CA287" s="1" t="str">
        <f>R287</f>
        <v/>
      </c>
      <c r="CB287" s="1" t="str">
        <f>V287</f>
        <v/>
      </c>
      <c r="CC287" s="1" t="str">
        <f t="shared" si="325"/>
        <v/>
      </c>
      <c r="CD287" s="1" t="str">
        <f t="shared" si="326"/>
        <v/>
      </c>
      <c r="CE287" s="1" t="str">
        <f t="shared" si="327"/>
        <v/>
      </c>
      <c r="CF287" s="1" t="str">
        <f t="shared" si="328"/>
        <v/>
      </c>
    </row>
    <row r="288" spans="1:112" ht="18" customHeight="1" x14ac:dyDescent="0.2">
      <c r="A288" s="52" t="str">
        <f t="shared" si="335"/>
        <v>Doug Ramir</v>
      </c>
      <c r="B288" s="52" t="s">
        <v>431</v>
      </c>
      <c r="C288" s="62" t="s">
        <v>289</v>
      </c>
      <c r="D288" s="8"/>
      <c r="E288" s="8"/>
      <c r="F288" s="8" t="str">
        <f>IF(E288&lt;&gt; "",LOOKUP(E288,Points!$A$2:$A$27,Points!$B$2:$B$27),"")</f>
        <v/>
      </c>
      <c r="G288" s="114"/>
      <c r="H288" s="64"/>
      <c r="I288" s="8"/>
      <c r="J288" s="8" t="str">
        <f>IF(I288&lt;&gt; "",LOOKUP(I288,Points!$A$2:$A$27,Points!$B$2:$B$27),"")</f>
        <v/>
      </c>
      <c r="K288" s="114"/>
      <c r="L288" s="64"/>
      <c r="M288" s="8"/>
      <c r="N288" s="8" t="str">
        <f>IF(M288&lt;&gt; "",LOOKUP(M288,Points!$A$2:$A$27,Points!$B$2:$B$27),"")</f>
        <v/>
      </c>
      <c r="O288" s="114"/>
      <c r="P288" s="64"/>
      <c r="Q288" s="8"/>
      <c r="R288" s="8" t="str">
        <f>IF(Q288&lt;&gt; "",LOOKUP(Q288,Points!$A$2:$A$27,Points!$B$2:$B$27),"")</f>
        <v/>
      </c>
      <c r="S288" s="114"/>
      <c r="T288" s="64"/>
      <c r="U288" s="8"/>
      <c r="V288" s="8" t="str">
        <f>IF(U288&lt;&gt; "",LOOKUP(U288,Points!$A$2:$A$27,Points!$B$2:$B$27),"")</f>
        <v/>
      </c>
      <c r="W288" s="114"/>
      <c r="X288" s="64"/>
      <c r="Y288" s="8"/>
      <c r="Z288" s="8" t="str">
        <f>IF(Y288&lt;&gt; "",LOOKUP(Y288,Points!$A$2:$A$27,Points!$B$2:$B$27),"")</f>
        <v/>
      </c>
      <c r="AA288" s="114"/>
      <c r="AB288" s="64"/>
      <c r="AC288" s="8"/>
      <c r="AD288" s="8" t="str">
        <f>IF(AC288&lt;&gt; "",LOOKUP(AC288,Points!$A$2:$A$27,Points!$B$2:$B$27),"")</f>
        <v/>
      </c>
      <c r="AE288" s="114"/>
      <c r="AF288" s="64"/>
      <c r="AG288" s="8"/>
      <c r="AH288" s="8" t="str">
        <f>IF(AG288&lt;&gt; "",LOOKUP(AG288,Points!$A$2:$A$27,Points!$B$2:$B$27),"")</f>
        <v/>
      </c>
      <c r="AI288" s="114"/>
      <c r="AJ288" s="64"/>
      <c r="AK288" s="8"/>
      <c r="AL288" s="8" t="str">
        <f>IF(AK288&lt;&gt; "",LOOKUP(AK288,Points!$A$2:$A$27,Points!$B$2:$B$27),"")</f>
        <v/>
      </c>
      <c r="AM288" s="114"/>
      <c r="AO288" s="5">
        <f>SUM(LEN(G288),LEN(K288),LEN(O288),LEN(S288),LEN(W288),LEN(AA288),LEN(AE288),LEN(AI288),LEN(AM288))</f>
        <v>0</v>
      </c>
      <c r="AP288" s="5">
        <v>0</v>
      </c>
      <c r="AQ288" s="5">
        <v>0</v>
      </c>
      <c r="AR288" s="5">
        <f t="shared" si="298"/>
        <v>0</v>
      </c>
      <c r="AS288" s="5">
        <f t="shared" si="336"/>
        <v>0</v>
      </c>
      <c r="AT288" s="5">
        <f t="shared" si="337"/>
        <v>0</v>
      </c>
      <c r="AU288" s="5">
        <f t="shared" si="301"/>
        <v>0</v>
      </c>
      <c r="AV288" s="47">
        <f t="shared" si="330"/>
        <v>0</v>
      </c>
      <c r="AW288" s="47">
        <f t="shared" si="338"/>
        <v>0</v>
      </c>
      <c r="AX288" s="47">
        <f t="shared" si="303"/>
        <v>0</v>
      </c>
      <c r="AY288" s="8">
        <f t="shared" si="339"/>
        <v>0</v>
      </c>
      <c r="AZ288" s="67">
        <f>IF(AR288&gt;4,SUM(E288,I288,M288,Q288,U288,Y288,AC288,AG288,AK288)/AR288,0)</f>
        <v>0</v>
      </c>
      <c r="BA288" s="67"/>
      <c r="BB288" s="8">
        <f t="shared" si="331"/>
        <v>0</v>
      </c>
      <c r="BC288" s="8">
        <f t="shared" si="329"/>
        <v>0</v>
      </c>
      <c r="BD288" s="8">
        <f t="shared" si="332"/>
        <v>0</v>
      </c>
      <c r="BE288" s="8">
        <f t="shared" si="333"/>
        <v>0</v>
      </c>
      <c r="BF288" s="8">
        <f t="shared" si="334"/>
        <v>0</v>
      </c>
      <c r="BG288" s="8"/>
      <c r="BH288" s="8">
        <f t="shared" si="306"/>
        <v>0</v>
      </c>
      <c r="BI288" s="8">
        <f t="shared" si="307"/>
        <v>0</v>
      </c>
      <c r="BJ288" s="8">
        <f t="shared" si="308"/>
        <v>0</v>
      </c>
      <c r="BK288" s="8">
        <f t="shared" si="309"/>
        <v>0</v>
      </c>
      <c r="BL288" s="8">
        <f t="shared" si="310"/>
        <v>0</v>
      </c>
      <c r="BM288" s="8">
        <f t="shared" si="311"/>
        <v>0</v>
      </c>
      <c r="BN288" s="8">
        <f t="shared" si="312"/>
        <v>0</v>
      </c>
      <c r="BO288" s="8">
        <f t="shared" si="313"/>
        <v>0</v>
      </c>
      <c r="BP288" s="8">
        <f t="shared" si="314"/>
        <v>0</v>
      </c>
      <c r="BQ288" s="8"/>
      <c r="BR288" s="8" t="e">
        <f t="shared" si="340"/>
        <v>#NUM!</v>
      </c>
      <c r="BS288" s="8" t="e">
        <f t="shared" si="341"/>
        <v>#NUM!</v>
      </c>
      <c r="BT288" s="8" t="e">
        <f t="shared" si="342"/>
        <v>#NUM!</v>
      </c>
      <c r="BU288" s="8" t="e">
        <f t="shared" si="343"/>
        <v>#NUM!</v>
      </c>
      <c r="BV288" s="8" t="e">
        <f t="shared" si="344"/>
        <v>#NUM!</v>
      </c>
      <c r="BW288" s="8"/>
      <c r="BX288" s="1" t="str">
        <f t="shared" si="320"/>
        <v/>
      </c>
      <c r="BY288" s="1" t="str">
        <f t="shared" si="321"/>
        <v/>
      </c>
      <c r="BZ288" s="1" t="str">
        <f t="shared" si="322"/>
        <v/>
      </c>
      <c r="CA288" s="1" t="str">
        <f t="shared" si="323"/>
        <v/>
      </c>
      <c r="CB288" s="1" t="str">
        <f t="shared" si="324"/>
        <v/>
      </c>
      <c r="CC288" s="1" t="str">
        <f t="shared" si="325"/>
        <v/>
      </c>
      <c r="CD288" s="1" t="str">
        <f t="shared" si="326"/>
        <v/>
      </c>
      <c r="CE288" s="1" t="str">
        <f t="shared" si="327"/>
        <v/>
      </c>
      <c r="CF288" s="1" t="str">
        <f t="shared" si="328"/>
        <v/>
      </c>
    </row>
    <row r="289" spans="1:112" ht="18" customHeight="1" x14ac:dyDescent="0.2">
      <c r="A289" s="52" t="str">
        <f t="shared" si="335"/>
        <v>Will Rhymes</v>
      </c>
      <c r="B289" s="52" t="s">
        <v>513</v>
      </c>
      <c r="C289" s="62" t="s">
        <v>97</v>
      </c>
      <c r="D289" s="8"/>
      <c r="E289" s="8"/>
      <c r="F289" s="8" t="str">
        <f>IF(E289&lt;&gt; "",LOOKUP(E289,Points!$A$2:$A$27,Points!$B$2:$B$27),"")</f>
        <v/>
      </c>
      <c r="G289" s="114"/>
      <c r="H289" s="64"/>
      <c r="I289" s="8"/>
      <c r="J289" s="8" t="str">
        <f>IF(I289&lt;&gt; "",LOOKUP(I289,Points!$A$2:$A$27,Points!$B$2:$B$27),"")</f>
        <v/>
      </c>
      <c r="K289" s="114"/>
      <c r="L289" s="64"/>
      <c r="M289" s="8"/>
      <c r="N289" s="8" t="str">
        <f>IF(M289&lt;&gt; "",LOOKUP(M289,Points!$A$2:$A$27,Points!$B$2:$B$27),"")</f>
        <v/>
      </c>
      <c r="O289" s="114"/>
      <c r="P289" s="64"/>
      <c r="Q289" s="8"/>
      <c r="R289" s="8" t="str">
        <f>IF(Q289&lt;&gt; "",LOOKUP(Q289,Points!$A$2:$A$27,Points!$B$2:$B$27),"")</f>
        <v/>
      </c>
      <c r="S289" s="114"/>
      <c r="T289" s="64"/>
      <c r="U289" s="8"/>
      <c r="V289" s="8" t="str">
        <f>IF(U289&lt;&gt; "",LOOKUP(U289,Points!$A$2:$A$27,Points!$B$2:$B$27),"")</f>
        <v/>
      </c>
      <c r="W289" s="114"/>
      <c r="X289" s="64"/>
      <c r="Y289" s="8"/>
      <c r="Z289" s="8" t="str">
        <f>IF(Y289&lt;&gt; "",LOOKUP(Y289,Points!$A$2:$A$27,Points!$B$2:$B$27),"")</f>
        <v/>
      </c>
      <c r="AA289" s="114"/>
      <c r="AB289" s="64"/>
      <c r="AC289" s="8"/>
      <c r="AD289" s="8" t="str">
        <f>IF(AC289&lt;&gt; "",LOOKUP(AC289,Points!$A$2:$A$27,Points!$B$2:$B$27),"")</f>
        <v/>
      </c>
      <c r="AE289" s="114"/>
      <c r="AF289" s="64"/>
      <c r="AG289" s="8"/>
      <c r="AH289" s="8" t="str">
        <f>IF(AG289&lt;&gt; "",LOOKUP(AG289,Points!$A$2:$A$27,Points!$B$2:$B$27),"")</f>
        <v/>
      </c>
      <c r="AI289" s="114"/>
      <c r="AJ289" s="64"/>
      <c r="AK289" s="8"/>
      <c r="AL289" s="8" t="str">
        <f>IF(AK289&lt;&gt; "",LOOKUP(AK289,Points!$A$2:$A$27,Points!$B$2:$B$27),"")</f>
        <v/>
      </c>
      <c r="AM289" s="114"/>
      <c r="AO289" s="5">
        <f>SUM(LEN(G289),LEN(K289),LEN(O289),LEN(S289),LEN(W289),LEN(AA289),LEN(AE289),LEN(AI289),LEN(AM289))</f>
        <v>0</v>
      </c>
      <c r="AP289" s="5">
        <v>0</v>
      </c>
      <c r="AQ289" s="5">
        <v>0</v>
      </c>
      <c r="AR289" s="5">
        <f t="shared" si="298"/>
        <v>0</v>
      </c>
      <c r="AS289" s="5">
        <f t="shared" si="336"/>
        <v>0</v>
      </c>
      <c r="AT289" s="5">
        <f t="shared" si="337"/>
        <v>0</v>
      </c>
      <c r="AU289" s="5">
        <f t="shared" si="301"/>
        <v>0</v>
      </c>
      <c r="AV289" s="47">
        <f t="shared" si="330"/>
        <v>0</v>
      </c>
      <c r="AW289" s="47">
        <f t="shared" si="338"/>
        <v>0</v>
      </c>
      <c r="AX289" s="47">
        <f t="shared" si="303"/>
        <v>0</v>
      </c>
      <c r="AY289" s="8">
        <f t="shared" si="339"/>
        <v>0</v>
      </c>
      <c r="AZ289" s="67">
        <f t="shared" si="305"/>
        <v>0</v>
      </c>
      <c r="BA289" s="67"/>
      <c r="BB289" s="8">
        <f t="shared" si="331"/>
        <v>0</v>
      </c>
      <c r="BC289" s="8">
        <f>LARGE($BH289:$BP289,2)</f>
        <v>0</v>
      </c>
      <c r="BD289" s="8">
        <f t="shared" si="332"/>
        <v>0</v>
      </c>
      <c r="BE289" s="8">
        <f t="shared" si="333"/>
        <v>0</v>
      </c>
      <c r="BF289" s="8">
        <f t="shared" si="334"/>
        <v>0</v>
      </c>
      <c r="BG289" s="8"/>
      <c r="BH289" s="8">
        <f t="shared" si="306"/>
        <v>0</v>
      </c>
      <c r="BI289" s="8">
        <f t="shared" si="307"/>
        <v>0</v>
      </c>
      <c r="BJ289" s="8">
        <f t="shared" si="308"/>
        <v>0</v>
      </c>
      <c r="BK289" s="8">
        <f t="shared" si="309"/>
        <v>0</v>
      </c>
      <c r="BL289" s="8">
        <f t="shared" si="310"/>
        <v>0</v>
      </c>
      <c r="BM289" s="8">
        <f t="shared" si="311"/>
        <v>0</v>
      </c>
      <c r="BN289" s="8">
        <f t="shared" si="312"/>
        <v>0</v>
      </c>
      <c r="BO289" s="8">
        <f t="shared" si="313"/>
        <v>0</v>
      </c>
      <c r="BP289" s="8">
        <f t="shared" si="314"/>
        <v>0</v>
      </c>
      <c r="BQ289" s="8"/>
      <c r="BR289" s="8" t="e">
        <f t="shared" si="340"/>
        <v>#NUM!</v>
      </c>
      <c r="BS289" s="8" t="e">
        <f t="shared" si="341"/>
        <v>#NUM!</v>
      </c>
      <c r="BT289" s="8" t="e">
        <f t="shared" si="342"/>
        <v>#NUM!</v>
      </c>
      <c r="BU289" s="8" t="e">
        <f t="shared" si="343"/>
        <v>#NUM!</v>
      </c>
      <c r="BV289" s="8" t="e">
        <f t="shared" si="344"/>
        <v>#NUM!</v>
      </c>
      <c r="BW289" s="8"/>
      <c r="BX289" s="1" t="str">
        <f>F289</f>
        <v/>
      </c>
      <c r="BY289" s="1" t="str">
        <f t="shared" si="321"/>
        <v/>
      </c>
      <c r="BZ289" s="1" t="str">
        <f>N289</f>
        <v/>
      </c>
      <c r="CA289" s="1" t="str">
        <f t="shared" si="323"/>
        <v/>
      </c>
      <c r="CB289" s="1" t="str">
        <f t="shared" si="324"/>
        <v/>
      </c>
      <c r="CC289" s="1" t="str">
        <f t="shared" si="325"/>
        <v/>
      </c>
      <c r="CD289" s="1" t="str">
        <f t="shared" si="326"/>
        <v/>
      </c>
      <c r="CE289" s="1" t="str">
        <f t="shared" si="327"/>
        <v/>
      </c>
      <c r="CF289" s="1" t="str">
        <f t="shared" si="328"/>
        <v/>
      </c>
    </row>
    <row r="290" spans="1:112" ht="18" customHeight="1" x14ac:dyDescent="0.2">
      <c r="A290" s="52" t="str">
        <f t="shared" si="335"/>
        <v>Randi Ridley</v>
      </c>
      <c r="B290" s="52" t="s">
        <v>286</v>
      </c>
      <c r="C290" s="62" t="s">
        <v>287</v>
      </c>
      <c r="D290" s="8"/>
      <c r="E290" s="8"/>
      <c r="F290" s="8" t="str">
        <f>IF(E290&lt;&gt; "",LOOKUP(E290,Points!$A$2:$A$27,Points!$B$2:$B$27),"")</f>
        <v/>
      </c>
      <c r="G290" s="114"/>
      <c r="H290" s="64"/>
      <c r="I290" s="8"/>
      <c r="J290" s="8" t="str">
        <f>IF(I290&lt;&gt; "",LOOKUP(I290,Points!$A$2:$A$27,Points!$B$2:$B$27),"")</f>
        <v/>
      </c>
      <c r="K290" s="114"/>
      <c r="L290" s="64"/>
      <c r="M290" s="8"/>
      <c r="N290" s="8" t="str">
        <f>IF(M290&lt;&gt; "",LOOKUP(M290,Points!$A$2:$A$27,Points!$B$2:$B$27),"")</f>
        <v/>
      </c>
      <c r="O290" s="114"/>
      <c r="P290" s="64"/>
      <c r="Q290" s="8"/>
      <c r="R290" s="8" t="str">
        <f>IF(Q290&lt;&gt; "",LOOKUP(Q290,Points!$A$2:$A$27,Points!$B$2:$B$27),"")</f>
        <v/>
      </c>
      <c r="S290" s="114"/>
      <c r="T290" s="64"/>
      <c r="U290" s="8"/>
      <c r="V290" s="8" t="str">
        <f>IF(U290&lt;&gt; "",LOOKUP(U290,Points!$A$2:$A$27,Points!$B$2:$B$27),"")</f>
        <v/>
      </c>
      <c r="W290" s="114"/>
      <c r="X290" s="64"/>
      <c r="Y290" s="8"/>
      <c r="Z290" s="8" t="str">
        <f>IF(Y290&lt;&gt; "",LOOKUP(Y290,Points!$A$2:$A$27,Points!$B$2:$B$27),"")</f>
        <v/>
      </c>
      <c r="AA290" s="114"/>
      <c r="AB290" s="64"/>
      <c r="AC290" s="8"/>
      <c r="AD290" s="8" t="str">
        <f>IF(AC290&lt;&gt; "",LOOKUP(AC290,Points!$A$2:$A$27,Points!$B$2:$B$27),"")</f>
        <v/>
      </c>
      <c r="AE290" s="114"/>
      <c r="AF290" s="64"/>
      <c r="AG290" s="8"/>
      <c r="AH290" s="8" t="str">
        <f>IF(AG290&lt;&gt; "",LOOKUP(AG290,Points!$A$2:$A$27,Points!$B$2:$B$27),"")</f>
        <v/>
      </c>
      <c r="AI290" s="114"/>
      <c r="AJ290" s="64"/>
      <c r="AK290" s="8"/>
      <c r="AL290" s="8" t="str">
        <f>IF(AK290&lt;&gt; "",LOOKUP(AK290,Points!$A$2:$A$27,Points!$B$2:$B$27),"")</f>
        <v/>
      </c>
      <c r="AM290" s="114"/>
      <c r="AO290" s="5">
        <f>SUM(LEN(G290),LEN(K290),LEN(O290),LEN(S290),LEN(W290),LEN(AA290),LEN(AE290),LEN(AI290),LEN(AM290))</f>
        <v>0</v>
      </c>
      <c r="AP290" s="5">
        <v>0</v>
      </c>
      <c r="AQ290" s="5">
        <v>0</v>
      </c>
      <c r="AR290" s="5">
        <f t="shared" si="298"/>
        <v>0</v>
      </c>
      <c r="AS290" s="5">
        <f t="shared" si="336"/>
        <v>0</v>
      </c>
      <c r="AT290" s="5">
        <f t="shared" si="337"/>
        <v>0</v>
      </c>
      <c r="AU290" s="5">
        <f t="shared" si="301"/>
        <v>0</v>
      </c>
      <c r="AV290" s="47">
        <f t="shared" si="330"/>
        <v>0</v>
      </c>
      <c r="AW290" s="47">
        <f t="shared" si="338"/>
        <v>0</v>
      </c>
      <c r="AX290" s="47">
        <f t="shared" si="303"/>
        <v>0</v>
      </c>
      <c r="AY290" s="8">
        <f t="shared" si="339"/>
        <v>0</v>
      </c>
      <c r="AZ290" s="67">
        <f t="shared" si="305"/>
        <v>0</v>
      </c>
      <c r="BA290" s="67"/>
      <c r="BB290" s="8">
        <f t="shared" si="331"/>
        <v>0</v>
      </c>
      <c r="BC290" s="8">
        <f t="shared" si="329"/>
        <v>0</v>
      </c>
      <c r="BD290" s="8">
        <f t="shared" si="332"/>
        <v>0</v>
      </c>
      <c r="BE290" s="8">
        <f t="shared" si="333"/>
        <v>0</v>
      </c>
      <c r="BF290" s="8">
        <f t="shared" si="334"/>
        <v>0</v>
      </c>
      <c r="BG290" s="8"/>
      <c r="BH290" s="8">
        <f t="shared" si="306"/>
        <v>0</v>
      </c>
      <c r="BI290" s="8">
        <f t="shared" si="307"/>
        <v>0</v>
      </c>
      <c r="BJ290" s="8">
        <f t="shared" si="308"/>
        <v>0</v>
      </c>
      <c r="BK290" s="8">
        <f t="shared" si="309"/>
        <v>0</v>
      </c>
      <c r="BL290" s="8">
        <f t="shared" si="310"/>
        <v>0</v>
      </c>
      <c r="BM290" s="8">
        <f t="shared" si="311"/>
        <v>0</v>
      </c>
      <c r="BN290" s="8">
        <f t="shared" si="312"/>
        <v>0</v>
      </c>
      <c r="BO290" s="8">
        <f t="shared" si="313"/>
        <v>0</v>
      </c>
      <c r="BP290" s="8">
        <f t="shared" si="314"/>
        <v>0</v>
      </c>
      <c r="BQ290" s="8"/>
      <c r="BR290" s="8" t="e">
        <f t="shared" si="340"/>
        <v>#NUM!</v>
      </c>
      <c r="BS290" s="8" t="e">
        <f t="shared" si="341"/>
        <v>#NUM!</v>
      </c>
      <c r="BT290" s="8" t="e">
        <f t="shared" si="342"/>
        <v>#NUM!</v>
      </c>
      <c r="BU290" s="8" t="e">
        <f t="shared" si="343"/>
        <v>#NUM!</v>
      </c>
      <c r="BV290" s="8" t="e">
        <f t="shared" si="344"/>
        <v>#NUM!</v>
      </c>
      <c r="BW290" s="8"/>
      <c r="BX290" s="1" t="str">
        <f>F290</f>
        <v/>
      </c>
      <c r="BY290" s="1" t="str">
        <f t="shared" si="321"/>
        <v/>
      </c>
      <c r="BZ290" s="1" t="str">
        <f t="shared" si="322"/>
        <v/>
      </c>
      <c r="CA290" s="1" t="str">
        <f t="shared" si="323"/>
        <v/>
      </c>
      <c r="CB290" s="1" t="str">
        <f t="shared" si="324"/>
        <v/>
      </c>
      <c r="CC290" s="1" t="str">
        <f t="shared" si="325"/>
        <v/>
      </c>
      <c r="CD290" s="1" t="str">
        <f t="shared" si="326"/>
        <v/>
      </c>
      <c r="CE290" s="1" t="str">
        <f t="shared" si="327"/>
        <v/>
      </c>
      <c r="CF290" s="1" t="str">
        <f t="shared" si="328"/>
        <v/>
      </c>
    </row>
    <row r="291" spans="1:112" ht="18" customHeight="1" x14ac:dyDescent="0.2">
      <c r="A291" s="52" t="str">
        <f t="shared" si="335"/>
        <v>Mitch Rogers</v>
      </c>
      <c r="B291" s="93" t="s">
        <v>547</v>
      </c>
      <c r="C291" s="94" t="s">
        <v>391</v>
      </c>
      <c r="D291" s="8"/>
      <c r="E291" s="8"/>
      <c r="F291" s="8" t="str">
        <f>IF(E291&lt;&gt; "",LOOKUP(E291,Points!$A$2:$A$27,Points!$B$2:$B$27),"")</f>
        <v/>
      </c>
      <c r="G291" s="114"/>
      <c r="H291" s="64"/>
      <c r="I291" s="8"/>
      <c r="J291" s="8" t="str">
        <f>IF(I291&lt;&gt; "",LOOKUP(I291,Points!$A$2:$A$27,Points!$B$2:$B$27),"")</f>
        <v/>
      </c>
      <c r="K291" s="114"/>
      <c r="L291" s="64"/>
      <c r="M291" s="8"/>
      <c r="N291" s="8" t="str">
        <f>IF(M291&lt;&gt; "",LOOKUP(M291,Points!$A$2:$A$27,Points!$B$2:$B$27),"")</f>
        <v/>
      </c>
      <c r="O291" s="114"/>
      <c r="P291" s="64"/>
      <c r="Q291" s="8"/>
      <c r="R291" s="8" t="str">
        <f>IF(Q291&lt;&gt; "",LOOKUP(Q291,Points!$A$2:$A$27,Points!$B$2:$B$27),"")</f>
        <v/>
      </c>
      <c r="S291" s="114"/>
      <c r="T291" s="64"/>
      <c r="U291" s="8"/>
      <c r="V291" s="8" t="str">
        <f>IF(U291&lt;&gt; "",LOOKUP(U291,Points!$A$2:$A$27,Points!$B$2:$B$27),"")</f>
        <v/>
      </c>
      <c r="W291" s="114"/>
      <c r="X291" s="64"/>
      <c r="Y291" s="8"/>
      <c r="Z291" s="8" t="str">
        <f>IF(Y291&lt;&gt; "",LOOKUP(Y291,Points!$A$2:$A$27,Points!$B$2:$B$27),"")</f>
        <v/>
      </c>
      <c r="AA291" s="114"/>
      <c r="AB291" s="64"/>
      <c r="AC291" s="8"/>
      <c r="AD291" s="8" t="str">
        <f>IF(AC291&lt;&gt; "",LOOKUP(AC291,Points!$A$2:$A$27,Points!$B$2:$B$27),"")</f>
        <v/>
      </c>
      <c r="AE291" s="114"/>
      <c r="AF291" s="64"/>
      <c r="AG291" s="8"/>
      <c r="AH291" s="8" t="str">
        <f>IF(AG291&lt;&gt; "",LOOKUP(AG291,Points!$A$2:$A$27,Points!$B$2:$B$27),"")</f>
        <v/>
      </c>
      <c r="AI291" s="114"/>
      <c r="AJ291" s="64"/>
      <c r="AK291" s="8"/>
      <c r="AL291" s="8" t="str">
        <f>IF(AK291&lt;&gt; "",LOOKUP(AK291,Points!$A$2:$A$27,Points!$B$2:$B$27),"")</f>
        <v/>
      </c>
      <c r="AM291" s="114"/>
      <c r="AO291" s="5">
        <f>+G291+K291+O291+S291+W291+AA291+AE291+AI291+AM291</f>
        <v>0</v>
      </c>
      <c r="AP291" s="5">
        <v>0</v>
      </c>
      <c r="AQ291" s="5">
        <v>0</v>
      </c>
      <c r="AR291" s="5">
        <f t="shared" si="298"/>
        <v>0</v>
      </c>
      <c r="AS291" s="5">
        <f t="shared" si="336"/>
        <v>0</v>
      </c>
      <c r="AT291" s="5">
        <f t="shared" si="337"/>
        <v>0</v>
      </c>
      <c r="AU291" s="5">
        <f t="shared" si="301"/>
        <v>0</v>
      </c>
      <c r="AV291" s="47">
        <f>IF(AR291&gt;0,AU291/AR291,0)</f>
        <v>0</v>
      </c>
      <c r="AW291" s="47">
        <f t="shared" si="338"/>
        <v>0</v>
      </c>
      <c r="AX291" s="47">
        <f>IF($AR291&gt;4,$AU291/$AR291,0)</f>
        <v>0</v>
      </c>
      <c r="AY291" s="8">
        <f t="shared" si="339"/>
        <v>0</v>
      </c>
      <c r="AZ291" s="67">
        <f>IF(AR291&gt;4,SUM(E291,I291,M291,Q291,U291,Y291,AC291,AG291,AK291)/AR291,0)</f>
        <v>0</v>
      </c>
      <c r="BA291" s="67"/>
      <c r="BB291" s="8">
        <f t="shared" si="331"/>
        <v>0</v>
      </c>
      <c r="BC291" s="8">
        <f>LARGE($BH291:$BP291,2)</f>
        <v>0</v>
      </c>
      <c r="BD291" s="8">
        <f t="shared" si="332"/>
        <v>0</v>
      </c>
      <c r="BE291" s="8">
        <f t="shared" si="333"/>
        <v>0</v>
      </c>
      <c r="BF291" s="8">
        <f t="shared" si="334"/>
        <v>0</v>
      </c>
      <c r="BG291" s="8"/>
      <c r="BH291" s="8">
        <f t="shared" si="306"/>
        <v>0</v>
      </c>
      <c r="BI291" s="8">
        <f t="shared" si="307"/>
        <v>0</v>
      </c>
      <c r="BJ291" s="8">
        <f t="shared" si="308"/>
        <v>0</v>
      </c>
      <c r="BK291" s="8">
        <f t="shared" si="309"/>
        <v>0</v>
      </c>
      <c r="BL291" s="8">
        <f t="shared" si="310"/>
        <v>0</v>
      </c>
      <c r="BM291" s="8">
        <f t="shared" si="311"/>
        <v>0</v>
      </c>
      <c r="BN291" s="8">
        <f t="shared" si="312"/>
        <v>0</v>
      </c>
      <c r="BO291" s="8">
        <f t="shared" si="313"/>
        <v>0</v>
      </c>
      <c r="BP291" s="8">
        <f t="shared" si="314"/>
        <v>0</v>
      </c>
      <c r="BQ291" s="8"/>
      <c r="BR291" s="8" t="e">
        <f t="shared" si="340"/>
        <v>#NUM!</v>
      </c>
      <c r="BS291" s="8" t="e">
        <f t="shared" si="341"/>
        <v>#NUM!</v>
      </c>
      <c r="BT291" s="8" t="e">
        <f t="shared" si="342"/>
        <v>#NUM!</v>
      </c>
      <c r="BU291" s="8" t="e">
        <f t="shared" si="343"/>
        <v>#NUM!</v>
      </c>
      <c r="BV291" s="8" t="e">
        <f t="shared" si="344"/>
        <v>#NUM!</v>
      </c>
      <c r="BW291" s="8"/>
      <c r="BX291" s="1" t="str">
        <f t="shared" si="320"/>
        <v/>
      </c>
      <c r="BY291" s="1" t="str">
        <f t="shared" si="321"/>
        <v/>
      </c>
      <c r="BZ291" s="1" t="str">
        <f t="shared" si="322"/>
        <v/>
      </c>
      <c r="CA291" s="1" t="str">
        <f t="shared" si="323"/>
        <v/>
      </c>
      <c r="CB291" s="1" t="str">
        <f t="shared" si="324"/>
        <v/>
      </c>
      <c r="CC291" s="1" t="str">
        <f t="shared" si="325"/>
        <v/>
      </c>
      <c r="CD291" s="1" t="str">
        <f t="shared" si="326"/>
        <v/>
      </c>
      <c r="CE291" s="1" t="str">
        <f t="shared" si="327"/>
        <v/>
      </c>
      <c r="CF291" s="1" t="str">
        <f t="shared" si="328"/>
        <v/>
      </c>
    </row>
    <row r="292" spans="1:112" ht="18" customHeight="1" x14ac:dyDescent="0.2">
      <c r="A292" s="52" t="str">
        <f t="shared" si="335"/>
        <v>Mark Rohr</v>
      </c>
      <c r="B292" s="52" t="s">
        <v>288</v>
      </c>
      <c r="C292" s="62" t="s">
        <v>37</v>
      </c>
      <c r="D292" s="8"/>
      <c r="E292" s="8"/>
      <c r="F292" s="8" t="str">
        <f>IF(E292&lt;&gt; "",LOOKUP(E292,Points!$A$2:$A$27,Points!$B$2:$B$27),"")</f>
        <v/>
      </c>
      <c r="G292" s="114"/>
      <c r="H292" s="64"/>
      <c r="I292" s="8"/>
      <c r="J292" s="8" t="str">
        <f>IF(I292&lt;&gt; "",LOOKUP(I292,Points!$A$2:$A$27,Points!$B$2:$B$27),"")</f>
        <v/>
      </c>
      <c r="K292" s="114"/>
      <c r="L292" s="64"/>
      <c r="M292" s="8"/>
      <c r="N292" s="8" t="str">
        <f>IF(M292&lt;&gt; "",LOOKUP(M292,Points!$A$2:$A$27,Points!$B$2:$B$27),"")</f>
        <v/>
      </c>
      <c r="O292" s="114"/>
      <c r="P292" s="64"/>
      <c r="Q292" s="8"/>
      <c r="R292" s="8" t="str">
        <f>IF(Q292&lt;&gt; "",LOOKUP(Q292,Points!$A$2:$A$27,Points!$B$2:$B$27),"")</f>
        <v/>
      </c>
      <c r="S292" s="114"/>
      <c r="T292" s="64"/>
      <c r="U292" s="8"/>
      <c r="V292" s="8" t="str">
        <f>IF(U292&lt;&gt; "",LOOKUP(U292,Points!$A$2:$A$27,Points!$B$2:$B$27),"")</f>
        <v/>
      </c>
      <c r="W292" s="114"/>
      <c r="X292" s="64"/>
      <c r="Y292" s="8"/>
      <c r="Z292" s="8" t="str">
        <f>IF(Y292&lt;&gt; "",LOOKUP(Y292,Points!$A$2:$A$27,Points!$B$2:$B$27),"")</f>
        <v/>
      </c>
      <c r="AA292" s="114"/>
      <c r="AB292" s="64"/>
      <c r="AC292" s="8"/>
      <c r="AD292" s="8" t="str">
        <f>IF(AC292&lt;&gt; "",LOOKUP(AC292,Points!$A$2:$A$27,Points!$B$2:$B$27),"")</f>
        <v/>
      </c>
      <c r="AE292" s="114"/>
      <c r="AF292" s="64"/>
      <c r="AG292" s="8"/>
      <c r="AH292" s="8" t="str">
        <f>IF(AG292&lt;&gt; "",LOOKUP(AG292,Points!$A$2:$A$27,Points!$B$2:$B$27),"")</f>
        <v/>
      </c>
      <c r="AI292" s="114"/>
      <c r="AJ292" s="64"/>
      <c r="AK292" s="8"/>
      <c r="AL292" s="8" t="str">
        <f>IF(AK292&lt;&gt; "",LOOKUP(AK292,Points!$A$2:$A$27,Points!$B$2:$B$27),"")</f>
        <v/>
      </c>
      <c r="AM292" s="114"/>
      <c r="AO292" s="5">
        <f>SUM(LEN(G292),LEN(K292),LEN(O292),LEN(S292),LEN(W292),LEN(AA292),LEN(AE292),LEN(AI292),LEN(AM292))</f>
        <v>0</v>
      </c>
      <c r="AP292" s="5">
        <v>0</v>
      </c>
      <c r="AQ292" s="5">
        <v>0</v>
      </c>
      <c r="AR292" s="5">
        <f t="shared" si="298"/>
        <v>0</v>
      </c>
      <c r="AS292" s="5">
        <f t="shared" si="336"/>
        <v>0</v>
      </c>
      <c r="AT292" s="5">
        <f t="shared" si="337"/>
        <v>0</v>
      </c>
      <c r="AU292" s="5">
        <f t="shared" si="301"/>
        <v>0</v>
      </c>
      <c r="AV292" s="47">
        <f>IF(AR292&gt;0,AU292/AR292,0)</f>
        <v>0</v>
      </c>
      <c r="AW292" s="47">
        <f t="shared" si="338"/>
        <v>0</v>
      </c>
      <c r="AX292" s="47">
        <f>IF($AR292&gt;4,$AU292/$AR292,0)</f>
        <v>0</v>
      </c>
      <c r="AY292" s="8">
        <f t="shared" si="339"/>
        <v>0</v>
      </c>
      <c r="AZ292" s="67">
        <f>IF(AR292&gt;4,SUM(E292,I292,M292,Q292,U292,Y292,AC292,AG292,AK292)/AR292,0)</f>
        <v>0</v>
      </c>
      <c r="BA292" s="67"/>
      <c r="BB292" s="8">
        <f t="shared" si="331"/>
        <v>0</v>
      </c>
      <c r="BC292" s="8">
        <f>LARGE($BH292:$BP292,2)</f>
        <v>0</v>
      </c>
      <c r="BD292" s="8">
        <f t="shared" si="332"/>
        <v>0</v>
      </c>
      <c r="BE292" s="8">
        <f t="shared" si="333"/>
        <v>0</v>
      </c>
      <c r="BF292" s="8">
        <f t="shared" si="334"/>
        <v>0</v>
      </c>
      <c r="BG292" s="8"/>
      <c r="BH292" s="8">
        <f t="shared" si="306"/>
        <v>0</v>
      </c>
      <c r="BI292" s="8">
        <f t="shared" si="307"/>
        <v>0</v>
      </c>
      <c r="BJ292" s="8">
        <f t="shared" si="308"/>
        <v>0</v>
      </c>
      <c r="BK292" s="8">
        <f t="shared" si="309"/>
        <v>0</v>
      </c>
      <c r="BL292" s="8">
        <f t="shared" si="310"/>
        <v>0</v>
      </c>
      <c r="BM292" s="8">
        <f t="shared" si="311"/>
        <v>0</v>
      </c>
      <c r="BN292" s="8">
        <f t="shared" si="312"/>
        <v>0</v>
      </c>
      <c r="BO292" s="8">
        <f t="shared" si="313"/>
        <v>0</v>
      </c>
      <c r="BP292" s="8">
        <f t="shared" si="314"/>
        <v>0</v>
      </c>
      <c r="BQ292" s="8"/>
      <c r="BR292" s="8" t="e">
        <f t="shared" si="340"/>
        <v>#NUM!</v>
      </c>
      <c r="BS292" s="8" t="e">
        <f t="shared" si="341"/>
        <v>#NUM!</v>
      </c>
      <c r="BT292" s="8" t="e">
        <f t="shared" si="342"/>
        <v>#NUM!</v>
      </c>
      <c r="BU292" s="8" t="e">
        <f t="shared" si="343"/>
        <v>#NUM!</v>
      </c>
      <c r="BV292" s="8" t="e">
        <f t="shared" si="344"/>
        <v>#NUM!</v>
      </c>
      <c r="BW292" s="8"/>
      <c r="BX292" s="1" t="str">
        <f t="shared" si="320"/>
        <v/>
      </c>
      <c r="BY292" s="1" t="str">
        <f t="shared" si="321"/>
        <v/>
      </c>
      <c r="BZ292" s="1" t="str">
        <f>N292</f>
        <v/>
      </c>
      <c r="CA292" s="1" t="str">
        <f t="shared" si="323"/>
        <v/>
      </c>
      <c r="CB292" s="1" t="str">
        <f t="shared" si="324"/>
        <v/>
      </c>
      <c r="CC292" s="1" t="str">
        <f t="shared" si="325"/>
        <v/>
      </c>
      <c r="CD292" s="1" t="str">
        <f t="shared" si="326"/>
        <v/>
      </c>
      <c r="CE292" s="1" t="str">
        <f t="shared" si="327"/>
        <v/>
      </c>
      <c r="CF292" s="1" t="str">
        <f t="shared" si="328"/>
        <v/>
      </c>
    </row>
    <row r="293" spans="1:112" ht="18" customHeight="1" x14ac:dyDescent="0.2">
      <c r="A293" s="52" t="str">
        <f t="shared" si="335"/>
        <v>Mark Rooney</v>
      </c>
      <c r="B293" s="52" t="s">
        <v>322</v>
      </c>
      <c r="C293" s="62" t="s">
        <v>37</v>
      </c>
      <c r="D293" s="8"/>
      <c r="E293" s="8"/>
      <c r="F293" s="8" t="str">
        <f>IF(E293&lt;&gt; "",LOOKUP(E293,Points!$A$2:$A$27,Points!$B$2:$B$27),"")</f>
        <v/>
      </c>
      <c r="G293" s="114"/>
      <c r="H293" s="64"/>
      <c r="I293" s="8"/>
      <c r="J293" s="8" t="str">
        <f>IF(I293&lt;&gt; "",LOOKUP(I293,Points!$A$2:$A$27,Points!$B$2:$B$27),"")</f>
        <v/>
      </c>
      <c r="K293" s="114"/>
      <c r="L293" s="64"/>
      <c r="M293" s="8"/>
      <c r="N293" s="8" t="str">
        <f>IF(M293&lt;&gt; "",LOOKUP(M293,Points!$A$2:$A$27,Points!$B$2:$B$27),"")</f>
        <v/>
      </c>
      <c r="O293" s="114"/>
      <c r="P293" s="64"/>
      <c r="Q293" s="8"/>
      <c r="R293" s="8" t="str">
        <f>IF(Q293&lt;&gt; "",LOOKUP(Q293,Points!$A$2:$A$27,Points!$B$2:$B$27),"")</f>
        <v/>
      </c>
      <c r="S293" s="114"/>
      <c r="T293" s="64"/>
      <c r="U293" s="8"/>
      <c r="V293" s="8" t="str">
        <f>IF(U293&lt;&gt; "",LOOKUP(U293,Points!$A$2:$A$27,Points!$B$2:$B$27),"")</f>
        <v/>
      </c>
      <c r="W293" s="114"/>
      <c r="X293" s="64"/>
      <c r="Y293" s="8"/>
      <c r="Z293" s="8" t="str">
        <f>IF(Y293&lt;&gt; "",LOOKUP(Y293,Points!$A$2:$A$27,Points!$B$2:$B$27),"")</f>
        <v/>
      </c>
      <c r="AA293" s="114"/>
      <c r="AB293" s="64"/>
      <c r="AC293" s="8"/>
      <c r="AD293" s="8" t="str">
        <f>IF(AC293&lt;&gt; "",LOOKUP(AC293,Points!$A$2:$A$27,Points!$B$2:$B$27),"")</f>
        <v/>
      </c>
      <c r="AE293" s="114"/>
      <c r="AF293" s="64"/>
      <c r="AG293" s="8"/>
      <c r="AH293" s="8" t="str">
        <f>IF(AG293&lt;&gt; "",LOOKUP(AG293,Points!$A$2:$A$27,Points!$B$2:$B$27),"")</f>
        <v/>
      </c>
      <c r="AI293" s="114"/>
      <c r="AJ293" s="64"/>
      <c r="AK293" s="8"/>
      <c r="AL293" s="8" t="str">
        <f>IF(AK293&lt;&gt; "",LOOKUP(AK293,Points!$A$2:$A$27,Points!$B$2:$B$27),"")</f>
        <v/>
      </c>
      <c r="AM293" s="114"/>
      <c r="AO293" s="5">
        <f>SUM(LEN(G293),LEN(K293),LEN(O293),LEN(S293),LEN(W293),LEN(AA293),LEN(AE293),LEN(AI293),LEN(AM293))</f>
        <v>0</v>
      </c>
      <c r="AP293" s="5">
        <v>0</v>
      </c>
      <c r="AQ293" s="5">
        <v>0</v>
      </c>
      <c r="AR293" s="5">
        <f t="shared" si="298"/>
        <v>0</v>
      </c>
      <c r="AS293" s="5">
        <f t="shared" si="336"/>
        <v>0</v>
      </c>
      <c r="AT293" s="5">
        <f t="shared" si="337"/>
        <v>0</v>
      </c>
      <c r="AU293" s="5">
        <f t="shared" si="301"/>
        <v>0</v>
      </c>
      <c r="AV293" s="47">
        <f t="shared" si="330"/>
        <v>0</v>
      </c>
      <c r="AW293" s="47">
        <f t="shared" si="338"/>
        <v>0</v>
      </c>
      <c r="AX293" s="47">
        <f t="shared" si="303"/>
        <v>0</v>
      </c>
      <c r="AY293" s="8">
        <f t="shared" si="339"/>
        <v>0</v>
      </c>
      <c r="AZ293" s="67">
        <f t="shared" si="305"/>
        <v>0</v>
      </c>
      <c r="BA293" s="67"/>
      <c r="BB293" s="8">
        <f t="shared" si="331"/>
        <v>0</v>
      </c>
      <c r="BC293" s="8">
        <f t="shared" si="329"/>
        <v>0</v>
      </c>
      <c r="BD293" s="8">
        <f t="shared" si="332"/>
        <v>0</v>
      </c>
      <c r="BE293" s="8">
        <f t="shared" si="333"/>
        <v>0</v>
      </c>
      <c r="BF293" s="8">
        <f t="shared" si="334"/>
        <v>0</v>
      </c>
      <c r="BG293" s="8"/>
      <c r="BH293" s="8">
        <f t="shared" si="306"/>
        <v>0</v>
      </c>
      <c r="BI293" s="8">
        <f t="shared" si="307"/>
        <v>0</v>
      </c>
      <c r="BJ293" s="8">
        <f t="shared" si="308"/>
        <v>0</v>
      </c>
      <c r="BK293" s="8">
        <f t="shared" si="309"/>
        <v>0</v>
      </c>
      <c r="BL293" s="8">
        <f t="shared" si="310"/>
        <v>0</v>
      </c>
      <c r="BM293" s="8">
        <f t="shared" si="311"/>
        <v>0</v>
      </c>
      <c r="BN293" s="8">
        <f t="shared" si="312"/>
        <v>0</v>
      </c>
      <c r="BO293" s="8">
        <f t="shared" si="313"/>
        <v>0</v>
      </c>
      <c r="BP293" s="8">
        <f t="shared" si="314"/>
        <v>0</v>
      </c>
      <c r="BQ293" s="8"/>
      <c r="BR293" s="8" t="e">
        <f t="shared" si="340"/>
        <v>#NUM!</v>
      </c>
      <c r="BS293" s="8" t="e">
        <f t="shared" si="341"/>
        <v>#NUM!</v>
      </c>
      <c r="BT293" s="8" t="e">
        <f t="shared" si="342"/>
        <v>#NUM!</v>
      </c>
      <c r="BU293" s="8" t="e">
        <f t="shared" si="343"/>
        <v>#NUM!</v>
      </c>
      <c r="BV293" s="8" t="e">
        <f t="shared" si="344"/>
        <v>#NUM!</v>
      </c>
      <c r="BW293" s="8"/>
      <c r="BX293" s="1" t="str">
        <f t="shared" si="320"/>
        <v/>
      </c>
      <c r="BY293" s="1" t="str">
        <f t="shared" si="321"/>
        <v/>
      </c>
      <c r="BZ293" s="1" t="str">
        <f>N293</f>
        <v/>
      </c>
      <c r="CA293" s="1" t="str">
        <f t="shared" si="323"/>
        <v/>
      </c>
      <c r="CB293" s="1" t="str">
        <f t="shared" si="324"/>
        <v/>
      </c>
      <c r="CC293" s="1" t="str">
        <f t="shared" si="325"/>
        <v/>
      </c>
      <c r="CD293" s="1" t="str">
        <f t="shared" si="326"/>
        <v/>
      </c>
      <c r="CE293" s="1" t="str">
        <f t="shared" si="327"/>
        <v/>
      </c>
      <c r="CF293" s="1" t="str">
        <f t="shared" si="328"/>
        <v/>
      </c>
    </row>
    <row r="294" spans="1:112" ht="18" customHeight="1" x14ac:dyDescent="0.2">
      <c r="A294" s="52" t="str">
        <f t="shared" si="335"/>
        <v>Barry Rubin</v>
      </c>
      <c r="B294" s="52" t="s">
        <v>42</v>
      </c>
      <c r="C294" s="62" t="s">
        <v>254</v>
      </c>
      <c r="D294" s="8"/>
      <c r="E294" s="8"/>
      <c r="F294" s="8" t="str">
        <f>IF(E294&lt;&gt; "",LOOKUP(E294,Points!$A$2:$A$27,Points!$B$2:$B$27),"")</f>
        <v/>
      </c>
      <c r="G294" s="114"/>
      <c r="H294" s="64"/>
      <c r="I294" s="8"/>
      <c r="J294" s="8" t="str">
        <f>IF(I294&lt;&gt; "",LOOKUP(I294,Points!$A$2:$A$27,Points!$B$2:$B$27),"")</f>
        <v/>
      </c>
      <c r="K294" s="114"/>
      <c r="L294" s="64"/>
      <c r="M294" s="8"/>
      <c r="N294" s="8" t="str">
        <f>IF(M294&lt;&gt; "",LOOKUP(M294,Points!$A$2:$A$27,Points!$B$2:$B$27),"")</f>
        <v/>
      </c>
      <c r="O294" s="114"/>
      <c r="P294" s="64"/>
      <c r="Q294" s="8"/>
      <c r="R294" s="8" t="str">
        <f>IF(Q294&lt;&gt; "",LOOKUP(Q294,Points!$A$2:$A$27,Points!$B$2:$B$27),"")</f>
        <v/>
      </c>
      <c r="S294" s="114"/>
      <c r="T294" s="64"/>
      <c r="U294" s="8"/>
      <c r="V294" s="8" t="str">
        <f>IF(U294&lt;&gt; "",LOOKUP(U294,Points!$A$2:$A$27,Points!$B$2:$B$27),"")</f>
        <v/>
      </c>
      <c r="W294" s="114"/>
      <c r="X294" s="64"/>
      <c r="Y294" s="8"/>
      <c r="Z294" s="8" t="str">
        <f>IF(Y294&lt;&gt; "",LOOKUP(Y294,Points!$A$2:$A$27,Points!$B$2:$B$27),"")</f>
        <v/>
      </c>
      <c r="AA294" s="114"/>
      <c r="AB294" s="64"/>
      <c r="AC294" s="8"/>
      <c r="AD294" s="8" t="str">
        <f>IF(AC294&lt;&gt; "",LOOKUP(AC294,Points!$A$2:$A$27,Points!$B$2:$B$27),"")</f>
        <v/>
      </c>
      <c r="AE294" s="114"/>
      <c r="AF294" s="64"/>
      <c r="AG294" s="8"/>
      <c r="AH294" s="8" t="str">
        <f>IF(AG294&lt;&gt; "",LOOKUP(AG294,Points!$A$2:$A$27,Points!$B$2:$B$27),"")</f>
        <v/>
      </c>
      <c r="AI294" s="114"/>
      <c r="AJ294" s="64"/>
      <c r="AK294" s="8"/>
      <c r="AL294" s="8" t="str">
        <f>IF(AK294&lt;&gt; "",LOOKUP(AK294,Points!$A$2:$A$27,Points!$B$2:$B$27),"")</f>
        <v/>
      </c>
      <c r="AM294" s="114"/>
      <c r="AO294" s="5">
        <f>SUM(LEN(G294),LEN(K294),LEN(O294),LEN(S294),LEN(W294),LEN(AA294),LEN(AE294),LEN(AI294),LEN(AM294))</f>
        <v>0</v>
      </c>
      <c r="AP294" s="5">
        <v>0</v>
      </c>
      <c r="AQ294" s="5">
        <v>0</v>
      </c>
      <c r="AR294" s="5">
        <f t="shared" si="298"/>
        <v>0</v>
      </c>
      <c r="AS294" s="5">
        <f t="shared" si="336"/>
        <v>0</v>
      </c>
      <c r="AT294" s="5">
        <f t="shared" si="337"/>
        <v>0</v>
      </c>
      <c r="AU294" s="5">
        <f t="shared" si="301"/>
        <v>0</v>
      </c>
      <c r="AV294" s="47">
        <f t="shared" si="330"/>
        <v>0</v>
      </c>
      <c r="AW294" s="47">
        <f t="shared" si="338"/>
        <v>0</v>
      </c>
      <c r="AX294" s="47">
        <f t="shared" si="303"/>
        <v>0</v>
      </c>
      <c r="AY294" s="8">
        <f t="shared" si="339"/>
        <v>0</v>
      </c>
      <c r="AZ294" s="67">
        <f t="shared" si="305"/>
        <v>0</v>
      </c>
      <c r="BA294" s="67"/>
      <c r="BB294" s="8">
        <f t="shared" si="331"/>
        <v>0</v>
      </c>
      <c r="BC294" s="8">
        <f t="shared" si="329"/>
        <v>0</v>
      </c>
      <c r="BD294" s="8">
        <f t="shared" si="332"/>
        <v>0</v>
      </c>
      <c r="BE294" s="8">
        <f t="shared" si="333"/>
        <v>0</v>
      </c>
      <c r="BF294" s="8">
        <f t="shared" si="334"/>
        <v>0</v>
      </c>
      <c r="BG294" s="8"/>
      <c r="BH294" s="8">
        <f t="shared" si="306"/>
        <v>0</v>
      </c>
      <c r="BI294" s="8">
        <f t="shared" si="307"/>
        <v>0</v>
      </c>
      <c r="BJ294" s="8">
        <f t="shared" si="308"/>
        <v>0</v>
      </c>
      <c r="BK294" s="8">
        <f t="shared" si="309"/>
        <v>0</v>
      </c>
      <c r="BL294" s="8">
        <f t="shared" si="310"/>
        <v>0</v>
      </c>
      <c r="BM294" s="8">
        <f t="shared" si="311"/>
        <v>0</v>
      </c>
      <c r="BN294" s="8">
        <f t="shared" si="312"/>
        <v>0</v>
      </c>
      <c r="BO294" s="8">
        <f t="shared" si="313"/>
        <v>0</v>
      </c>
      <c r="BP294" s="8">
        <f t="shared" si="314"/>
        <v>0</v>
      </c>
      <c r="BQ294" s="8"/>
      <c r="BR294" s="8" t="e">
        <f t="shared" si="340"/>
        <v>#NUM!</v>
      </c>
      <c r="BS294" s="8" t="e">
        <f t="shared" si="341"/>
        <v>#NUM!</v>
      </c>
      <c r="BT294" s="8" t="e">
        <f t="shared" si="342"/>
        <v>#NUM!</v>
      </c>
      <c r="BU294" s="8" t="e">
        <f t="shared" si="343"/>
        <v>#NUM!</v>
      </c>
      <c r="BV294" s="8" t="e">
        <f t="shared" si="344"/>
        <v>#NUM!</v>
      </c>
      <c r="BW294" s="8"/>
      <c r="BX294" s="1" t="str">
        <f t="shared" si="320"/>
        <v/>
      </c>
      <c r="BY294" s="1" t="str">
        <f t="shared" si="321"/>
        <v/>
      </c>
      <c r="BZ294" s="1" t="str">
        <f t="shared" si="322"/>
        <v/>
      </c>
      <c r="CA294" s="1" t="str">
        <f t="shared" si="323"/>
        <v/>
      </c>
      <c r="CB294" s="1" t="str">
        <f t="shared" si="324"/>
        <v/>
      </c>
      <c r="CC294" s="1" t="str">
        <f t="shared" si="325"/>
        <v/>
      </c>
      <c r="CD294" s="1" t="str">
        <f t="shared" si="326"/>
        <v/>
      </c>
      <c r="CE294" s="1" t="str">
        <f t="shared" si="327"/>
        <v/>
      </c>
      <c r="CF294" s="1" t="str">
        <f t="shared" si="328"/>
        <v/>
      </c>
    </row>
    <row r="295" spans="1:112" ht="18" customHeight="1" x14ac:dyDescent="0.2">
      <c r="A295" s="52" t="str">
        <f t="shared" si="335"/>
        <v>Chris Sampl</v>
      </c>
      <c r="B295" s="93" t="s">
        <v>607</v>
      </c>
      <c r="C295" s="94" t="s">
        <v>16</v>
      </c>
      <c r="D295" s="8"/>
      <c r="E295" s="8"/>
      <c r="F295" s="8" t="str">
        <f>IF(E295&lt;&gt; "",LOOKUP(E295,Points!$A$2:$A$27,Points!$B$2:$B$27),"")</f>
        <v/>
      </c>
      <c r="G295" s="114"/>
      <c r="H295" s="64"/>
      <c r="I295" s="8"/>
      <c r="J295" s="8" t="str">
        <f>IF(I295&lt;&gt; "",LOOKUP(I295,Points!$A$2:$A$27,Points!$B$2:$B$27),"")</f>
        <v/>
      </c>
      <c r="K295" s="114"/>
      <c r="L295" s="64"/>
      <c r="M295" s="8"/>
      <c r="N295" s="8" t="str">
        <f>IF(M295&lt;&gt; "",LOOKUP(M295,Points!$A$2:$A$27,Points!$B$2:$B$27),"")</f>
        <v/>
      </c>
      <c r="O295" s="114"/>
      <c r="P295" s="64"/>
      <c r="Q295" s="8"/>
      <c r="R295" s="8" t="str">
        <f>IF(Q295&lt;&gt; "",LOOKUP(Q295,Points!$A$2:$A$27,Points!$B$2:$B$27),"")</f>
        <v/>
      </c>
      <c r="S295" s="114"/>
      <c r="T295" s="64"/>
      <c r="U295" s="8"/>
      <c r="V295" s="8" t="str">
        <f>IF(U295&lt;&gt; "",LOOKUP(U295,Points!$A$2:$A$27,Points!$B$2:$B$27),"")</f>
        <v/>
      </c>
      <c r="W295" s="114"/>
      <c r="X295" s="64"/>
      <c r="Y295" s="8"/>
      <c r="Z295" s="8" t="str">
        <f>IF(Y295&lt;&gt; "",LOOKUP(Y295,Points!$A$2:$A$27,Points!$B$2:$B$27),"")</f>
        <v/>
      </c>
      <c r="AA295" s="114"/>
      <c r="AB295" s="64"/>
      <c r="AC295" s="8"/>
      <c r="AD295" s="8" t="str">
        <f>IF(AC295&lt;&gt; "",LOOKUP(AC295,Points!$A$2:$A$27,Points!$B$2:$B$27),"")</f>
        <v/>
      </c>
      <c r="AE295" s="114"/>
      <c r="AF295" s="64"/>
      <c r="AG295" s="8"/>
      <c r="AH295" s="8" t="str">
        <f>IF(AG295&lt;&gt; "",LOOKUP(AG295,Points!$A$2:$A$27,Points!$B$2:$B$27),"")</f>
        <v/>
      </c>
      <c r="AI295" s="114"/>
      <c r="AJ295" s="64"/>
      <c r="AK295" s="8"/>
      <c r="AL295" s="8" t="str">
        <f>IF(AK295&lt;&gt; "",LOOKUP(AK295,[1]Points!$A$2:$A$27,[1]Points!$B$2:$B$27),"")</f>
        <v/>
      </c>
      <c r="AM295" s="114"/>
      <c r="AO295" s="5">
        <f>+G295+K295+O295+S295+W295+AA295+AE295+AI295+AM295</f>
        <v>0</v>
      </c>
      <c r="AP295" s="5">
        <v>0</v>
      </c>
      <c r="AQ295" s="5">
        <v>0</v>
      </c>
      <c r="AR295" s="5">
        <f t="shared" si="298"/>
        <v>0</v>
      </c>
      <c r="AS295" s="5">
        <f t="shared" si="336"/>
        <v>0</v>
      </c>
      <c r="AT295" s="5">
        <f t="shared" si="337"/>
        <v>0</v>
      </c>
      <c r="AU295" s="5">
        <f t="shared" si="301"/>
        <v>0</v>
      </c>
      <c r="AV295" s="47">
        <f>IF(AR295&gt;0,AU295/AR295,0)</f>
        <v>0</v>
      </c>
      <c r="AW295" s="47">
        <f t="shared" si="338"/>
        <v>0</v>
      </c>
      <c r="AX295" s="47">
        <f t="shared" si="303"/>
        <v>0</v>
      </c>
      <c r="AY295" s="8">
        <f t="shared" si="339"/>
        <v>0</v>
      </c>
      <c r="AZ295" s="67">
        <f>IF(AR295&gt;4,SUM(E295,I295,M295,Q295,U295,Y295,AC295,AG295,AK295)/AR295,0)</f>
        <v>0</v>
      </c>
      <c r="BA295" s="67"/>
      <c r="BB295" s="8">
        <f t="shared" si="331"/>
        <v>0</v>
      </c>
      <c r="BC295" s="8">
        <f t="shared" si="329"/>
        <v>0</v>
      </c>
      <c r="BD295" s="8">
        <f t="shared" si="332"/>
        <v>0</v>
      </c>
      <c r="BE295" s="8">
        <f t="shared" si="333"/>
        <v>0</v>
      </c>
      <c r="BF295" s="8">
        <f t="shared" si="334"/>
        <v>0</v>
      </c>
      <c r="BG295" s="8"/>
      <c r="BH295" s="8">
        <f t="shared" si="306"/>
        <v>0</v>
      </c>
      <c r="BI295" s="8">
        <f t="shared" si="307"/>
        <v>0</v>
      </c>
      <c r="BJ295" s="8">
        <f t="shared" si="308"/>
        <v>0</v>
      </c>
      <c r="BK295" s="8">
        <f t="shared" si="309"/>
        <v>0</v>
      </c>
      <c r="BL295" s="8">
        <f t="shared" si="310"/>
        <v>0</v>
      </c>
      <c r="BM295" s="8">
        <f t="shared" si="311"/>
        <v>0</v>
      </c>
      <c r="BN295" s="8">
        <f t="shared" si="312"/>
        <v>0</v>
      </c>
      <c r="BO295" s="8">
        <f t="shared" si="313"/>
        <v>0</v>
      </c>
      <c r="BP295" s="8">
        <f t="shared" si="314"/>
        <v>0</v>
      </c>
      <c r="BQ295" s="8"/>
      <c r="BR295" s="8" t="e">
        <f t="shared" si="340"/>
        <v>#NUM!</v>
      </c>
      <c r="BS295" s="8" t="e">
        <f t="shared" si="341"/>
        <v>#NUM!</v>
      </c>
      <c r="BT295" s="8" t="e">
        <f t="shared" si="342"/>
        <v>#NUM!</v>
      </c>
      <c r="BU295" s="8" t="e">
        <f t="shared" si="343"/>
        <v>#NUM!</v>
      </c>
      <c r="BV295" s="8" t="e">
        <f t="shared" si="344"/>
        <v>#NUM!</v>
      </c>
      <c r="BW295" s="8"/>
      <c r="BX295" s="1" t="str">
        <f t="shared" si="320"/>
        <v/>
      </c>
      <c r="BY295" s="1" t="str">
        <f t="shared" si="321"/>
        <v/>
      </c>
      <c r="BZ295" s="1" t="str">
        <f t="shared" si="322"/>
        <v/>
      </c>
      <c r="CA295" s="1" t="str">
        <f t="shared" si="323"/>
        <v/>
      </c>
      <c r="CB295" s="1" t="str">
        <f t="shared" si="324"/>
        <v/>
      </c>
      <c r="CC295" s="1" t="str">
        <f t="shared" si="325"/>
        <v/>
      </c>
      <c r="CD295" s="1" t="str">
        <f t="shared" si="326"/>
        <v/>
      </c>
      <c r="CE295" s="1" t="str">
        <f t="shared" si="327"/>
        <v/>
      </c>
      <c r="CF295" s="1" t="str">
        <f t="shared" si="328"/>
        <v/>
      </c>
      <c r="DC295" s="203">
        <v>0</v>
      </c>
      <c r="DD295" s="203">
        <v>23</v>
      </c>
      <c r="DE295" s="203">
        <v>0</v>
      </c>
      <c r="DF295" s="107">
        <v>0</v>
      </c>
      <c r="DG295" s="107">
        <v>-23</v>
      </c>
      <c r="DH295" s="107">
        <v>0</v>
      </c>
    </row>
    <row r="296" spans="1:112" ht="18" customHeight="1" x14ac:dyDescent="0.2">
      <c r="A296" s="52" t="str">
        <f t="shared" si="335"/>
        <v>Harry Sarner</v>
      </c>
      <c r="B296" s="52" t="s">
        <v>239</v>
      </c>
      <c r="C296" s="62" t="s">
        <v>240</v>
      </c>
      <c r="D296" s="8"/>
      <c r="E296" s="8"/>
      <c r="F296" s="8" t="str">
        <f>IF(E296&lt;&gt; "",LOOKUP(E296,Points!$A$2:$A$27,Points!$B$2:$B$27),"")</f>
        <v/>
      </c>
      <c r="G296" s="114"/>
      <c r="H296" s="64"/>
      <c r="I296" s="8"/>
      <c r="J296" s="8" t="str">
        <f>IF(I296&lt;&gt; "",LOOKUP(I296,Points!$A$2:$A$27,Points!$B$2:$B$27),"")</f>
        <v/>
      </c>
      <c r="K296" s="114"/>
      <c r="L296" s="64"/>
      <c r="M296" s="8"/>
      <c r="N296" s="8" t="str">
        <f>IF(M296&lt;&gt; "",LOOKUP(M296,Points!$A$2:$A$27,Points!$B$2:$B$27),"")</f>
        <v/>
      </c>
      <c r="O296" s="114"/>
      <c r="P296" s="64"/>
      <c r="Q296" s="8"/>
      <c r="R296" s="8" t="str">
        <f>IF(Q296&lt;&gt; "",LOOKUP(Q296,Points!$A$2:$A$27,Points!$B$2:$B$27),"")</f>
        <v/>
      </c>
      <c r="S296" s="114"/>
      <c r="T296" s="64"/>
      <c r="U296" s="8"/>
      <c r="V296" s="8" t="str">
        <f>IF(U296&lt;&gt; "",LOOKUP(U296,Points!$A$2:$A$27,Points!$B$2:$B$27),"")</f>
        <v/>
      </c>
      <c r="W296" s="114"/>
      <c r="X296" s="64"/>
      <c r="Y296" s="8"/>
      <c r="Z296" s="8" t="str">
        <f>IF(Y296&lt;&gt; "",LOOKUP(Y296,Points!$A$2:$A$27,Points!$B$2:$B$27),"")</f>
        <v/>
      </c>
      <c r="AA296" s="114"/>
      <c r="AB296" s="64"/>
      <c r="AC296" s="8"/>
      <c r="AD296" s="8" t="str">
        <f>IF(AC296&lt;&gt; "",LOOKUP(AC296,Points!$A$2:$A$27,Points!$B$2:$B$27),"")</f>
        <v/>
      </c>
      <c r="AE296" s="114"/>
      <c r="AF296" s="64"/>
      <c r="AG296" s="8"/>
      <c r="AH296" s="8" t="str">
        <f>IF(AG296&lt;&gt; "",LOOKUP(AG296,Points!$A$2:$A$27,Points!$B$2:$B$27),"")</f>
        <v/>
      </c>
      <c r="AI296" s="114"/>
      <c r="AJ296" s="64"/>
      <c r="AK296" s="8"/>
      <c r="AL296" s="8" t="str">
        <f>IF(AK296&lt;&gt; "",LOOKUP(AK296,Points!$A$2:$A$27,Points!$B$2:$B$27),"")</f>
        <v/>
      </c>
      <c r="AM296" s="114"/>
      <c r="AO296" s="5">
        <f>SUM(LEN(G296),LEN(K296),LEN(O296),LEN(S296),LEN(W296),LEN(AA296),LEN(AE296),LEN(AI296),LEN(AM296))</f>
        <v>0</v>
      </c>
      <c r="AP296" s="5">
        <v>0</v>
      </c>
      <c r="AQ296" s="5">
        <v>0</v>
      </c>
      <c r="AR296" s="5">
        <f t="shared" si="298"/>
        <v>0</v>
      </c>
      <c r="AS296" s="5">
        <f t="shared" si="336"/>
        <v>0</v>
      </c>
      <c r="AT296" s="5">
        <f t="shared" si="337"/>
        <v>0</v>
      </c>
      <c r="AU296" s="5">
        <f t="shared" si="301"/>
        <v>0</v>
      </c>
      <c r="AV296" s="47">
        <f t="shared" si="330"/>
        <v>0</v>
      </c>
      <c r="AW296" s="47">
        <f t="shared" si="338"/>
        <v>0</v>
      </c>
      <c r="AX296" s="47">
        <f t="shared" si="303"/>
        <v>0</v>
      </c>
      <c r="AY296" s="8">
        <f t="shared" si="339"/>
        <v>0</v>
      </c>
      <c r="AZ296" s="67">
        <f t="shared" si="305"/>
        <v>0</v>
      </c>
      <c r="BA296" s="67"/>
      <c r="BB296" s="8">
        <f t="shared" ref="BB296:BB312" si="345">LARGE($BH296:$BP296,1)</f>
        <v>0</v>
      </c>
      <c r="BC296" s="8">
        <f>LARGE($BH296:$BP296,2)</f>
        <v>0</v>
      </c>
      <c r="BD296" s="8">
        <f t="shared" ref="BD296:BD327" si="346">LARGE($BH296:$BP296,3)</f>
        <v>0</v>
      </c>
      <c r="BE296" s="8">
        <f t="shared" si="333"/>
        <v>0</v>
      </c>
      <c r="BF296" s="8">
        <f t="shared" si="334"/>
        <v>0</v>
      </c>
      <c r="BG296" s="8"/>
      <c r="BH296" s="8">
        <f t="shared" si="306"/>
        <v>0</v>
      </c>
      <c r="BI296" s="8">
        <f t="shared" si="307"/>
        <v>0</v>
      </c>
      <c r="BJ296" s="8">
        <f t="shared" si="308"/>
        <v>0</v>
      </c>
      <c r="BK296" s="8">
        <f t="shared" si="309"/>
        <v>0</v>
      </c>
      <c r="BL296" s="8">
        <f t="shared" si="310"/>
        <v>0</v>
      </c>
      <c r="BM296" s="8">
        <f t="shared" si="311"/>
        <v>0</v>
      </c>
      <c r="BN296" s="8">
        <f t="shared" si="312"/>
        <v>0</v>
      </c>
      <c r="BO296" s="8">
        <f t="shared" si="313"/>
        <v>0</v>
      </c>
      <c r="BP296" s="8">
        <f t="shared" si="314"/>
        <v>0</v>
      </c>
      <c r="BQ296" s="8"/>
      <c r="BR296" s="8" t="e">
        <f t="shared" si="340"/>
        <v>#NUM!</v>
      </c>
      <c r="BS296" s="8" t="e">
        <f t="shared" si="341"/>
        <v>#NUM!</v>
      </c>
      <c r="BT296" s="8" t="e">
        <f t="shared" si="342"/>
        <v>#NUM!</v>
      </c>
      <c r="BU296" s="8" t="e">
        <f t="shared" si="343"/>
        <v>#NUM!</v>
      </c>
      <c r="BV296" s="8" t="e">
        <f t="shared" si="344"/>
        <v>#NUM!</v>
      </c>
      <c r="BW296" s="8"/>
      <c r="BX296" s="1" t="str">
        <f t="shared" si="320"/>
        <v/>
      </c>
      <c r="BY296" s="1" t="str">
        <f t="shared" si="321"/>
        <v/>
      </c>
      <c r="BZ296" s="1" t="str">
        <f t="shared" si="322"/>
        <v/>
      </c>
      <c r="CA296" s="1" t="str">
        <f t="shared" si="323"/>
        <v/>
      </c>
      <c r="CB296" s="1" t="str">
        <f>V296</f>
        <v/>
      </c>
      <c r="CC296" s="1" t="str">
        <f t="shared" si="325"/>
        <v/>
      </c>
      <c r="CD296" s="1" t="str">
        <f t="shared" si="326"/>
        <v/>
      </c>
      <c r="CE296" s="1" t="str">
        <f t="shared" si="327"/>
        <v/>
      </c>
      <c r="CF296" s="1" t="str">
        <f t="shared" si="328"/>
        <v/>
      </c>
    </row>
    <row r="297" spans="1:112" ht="18" customHeight="1" x14ac:dyDescent="0.2">
      <c r="A297" s="52" t="str">
        <f t="shared" si="335"/>
        <v>Bill Schneider</v>
      </c>
      <c r="B297" s="52" t="s">
        <v>238</v>
      </c>
      <c r="C297" s="62" t="s">
        <v>147</v>
      </c>
      <c r="D297" s="8"/>
      <c r="E297" s="8"/>
      <c r="F297" s="8" t="str">
        <f>IF(E297&lt;&gt; "",LOOKUP(E297,Points!$A$2:$A$27,Points!$B$2:$B$27),"")</f>
        <v/>
      </c>
      <c r="G297" s="114"/>
      <c r="H297" s="64"/>
      <c r="I297" s="8"/>
      <c r="J297" s="8" t="str">
        <f>IF(I297&lt;&gt; "",LOOKUP(I297,Points!$A$2:$A$27,Points!$B$2:$B$27),"")</f>
        <v/>
      </c>
      <c r="K297" s="114"/>
      <c r="L297" s="64"/>
      <c r="M297" s="8"/>
      <c r="N297" s="8" t="str">
        <f>IF(M297&lt;&gt; "",LOOKUP(M297,Points!$A$2:$A$27,Points!$B$2:$B$27),"")</f>
        <v/>
      </c>
      <c r="O297" s="114"/>
      <c r="P297" s="64"/>
      <c r="Q297" s="8"/>
      <c r="R297" s="8" t="str">
        <f>IF(Q297&lt;&gt; "",LOOKUP(Q297,Points!$A$2:$A$27,Points!$B$2:$B$27),"")</f>
        <v/>
      </c>
      <c r="S297" s="114"/>
      <c r="T297" s="64"/>
      <c r="U297" s="8"/>
      <c r="V297" s="8" t="str">
        <f>IF(U297&lt;&gt; "",LOOKUP(U297,Points!$A$2:$A$27,Points!$B$2:$B$27),"")</f>
        <v/>
      </c>
      <c r="W297" s="114"/>
      <c r="X297" s="64"/>
      <c r="Y297" s="8"/>
      <c r="Z297" s="8" t="str">
        <f>IF(Y297&lt;&gt; "",LOOKUP(Y297,Points!$A$2:$A$27,Points!$B$2:$B$27),"")</f>
        <v/>
      </c>
      <c r="AA297" s="114"/>
      <c r="AB297" s="64"/>
      <c r="AC297" s="8"/>
      <c r="AD297" s="8" t="str">
        <f>IF(AC297&lt;&gt; "",LOOKUP(AC297,Points!$A$2:$A$27,Points!$B$2:$B$27),"")</f>
        <v/>
      </c>
      <c r="AE297" s="114"/>
      <c r="AF297" s="64"/>
      <c r="AG297" s="8"/>
      <c r="AH297" s="8" t="str">
        <f>IF(AG297&lt;&gt; "",LOOKUP(AG297,Points!$A$2:$A$27,Points!$B$2:$B$27),"")</f>
        <v/>
      </c>
      <c r="AI297" s="114"/>
      <c r="AJ297" s="64"/>
      <c r="AK297" s="8"/>
      <c r="AL297" s="8" t="str">
        <f>IF(AK297&lt;&gt; "",LOOKUP(AK297,Points!$A$2:$A$27,Points!$B$2:$B$27),"")</f>
        <v/>
      </c>
      <c r="AM297" s="114"/>
      <c r="AO297" s="5">
        <f>SUM(LEN(G297),LEN(K297),LEN(O297),LEN(S297),LEN(W297),LEN(AA297),LEN(AE297),LEN(AI297),LEN(AM297))</f>
        <v>0</v>
      </c>
      <c r="AP297" s="5">
        <v>0</v>
      </c>
      <c r="AQ297" s="5">
        <v>0</v>
      </c>
      <c r="AR297" s="5">
        <f t="shared" si="298"/>
        <v>0</v>
      </c>
      <c r="AS297" s="5">
        <f t="shared" si="336"/>
        <v>0</v>
      </c>
      <c r="AT297" s="5">
        <f t="shared" si="337"/>
        <v>0</v>
      </c>
      <c r="AU297" s="5">
        <f t="shared" si="301"/>
        <v>0</v>
      </c>
      <c r="AV297" s="47">
        <f t="shared" si="330"/>
        <v>0</v>
      </c>
      <c r="AW297" s="47">
        <f t="shared" si="338"/>
        <v>0</v>
      </c>
      <c r="AX297" s="47">
        <f t="shared" si="303"/>
        <v>0</v>
      </c>
      <c r="AY297" s="8">
        <f t="shared" si="339"/>
        <v>0</v>
      </c>
      <c r="AZ297" s="67">
        <f t="shared" si="305"/>
        <v>0</v>
      </c>
      <c r="BA297" s="67"/>
      <c r="BB297" s="8">
        <f t="shared" si="345"/>
        <v>0</v>
      </c>
      <c r="BC297" s="8">
        <f>LARGE($BH297:$BP297,2)</f>
        <v>0</v>
      </c>
      <c r="BD297" s="8">
        <f t="shared" si="346"/>
        <v>0</v>
      </c>
      <c r="BE297" s="8">
        <f t="shared" si="333"/>
        <v>0</v>
      </c>
      <c r="BF297" s="8">
        <f t="shared" si="334"/>
        <v>0</v>
      </c>
      <c r="BG297" s="8"/>
      <c r="BH297" s="8">
        <f t="shared" si="306"/>
        <v>0</v>
      </c>
      <c r="BI297" s="8">
        <f t="shared" si="307"/>
        <v>0</v>
      </c>
      <c r="BJ297" s="8">
        <f t="shared" si="308"/>
        <v>0</v>
      </c>
      <c r="BK297" s="8">
        <f t="shared" si="309"/>
        <v>0</v>
      </c>
      <c r="BL297" s="8">
        <f t="shared" si="310"/>
        <v>0</v>
      </c>
      <c r="BM297" s="8">
        <f t="shared" si="311"/>
        <v>0</v>
      </c>
      <c r="BN297" s="8">
        <f t="shared" si="312"/>
        <v>0</v>
      </c>
      <c r="BO297" s="8">
        <f t="shared" si="313"/>
        <v>0</v>
      </c>
      <c r="BP297" s="8">
        <f t="shared" si="314"/>
        <v>0</v>
      </c>
      <c r="BQ297" s="8"/>
      <c r="BR297" s="8" t="e">
        <f t="shared" si="340"/>
        <v>#NUM!</v>
      </c>
      <c r="BS297" s="8" t="e">
        <f t="shared" si="341"/>
        <v>#NUM!</v>
      </c>
      <c r="BT297" s="8" t="e">
        <f t="shared" si="342"/>
        <v>#NUM!</v>
      </c>
      <c r="BU297" s="8" t="e">
        <f t="shared" si="343"/>
        <v>#NUM!</v>
      </c>
      <c r="BV297" s="8" t="e">
        <f t="shared" si="344"/>
        <v>#NUM!</v>
      </c>
      <c r="BW297" s="8"/>
      <c r="BX297" s="1" t="str">
        <f t="shared" si="320"/>
        <v/>
      </c>
      <c r="BY297" s="1" t="str">
        <f t="shared" si="321"/>
        <v/>
      </c>
      <c r="BZ297" s="1" t="str">
        <f t="shared" si="322"/>
        <v/>
      </c>
      <c r="CA297" s="1" t="str">
        <f>R297</f>
        <v/>
      </c>
      <c r="CB297" s="1" t="str">
        <f t="shared" si="324"/>
        <v/>
      </c>
      <c r="CC297" s="1" t="str">
        <f t="shared" si="325"/>
        <v/>
      </c>
      <c r="CD297" s="1" t="str">
        <f t="shared" si="326"/>
        <v/>
      </c>
      <c r="CE297" s="1" t="str">
        <f t="shared" si="327"/>
        <v/>
      </c>
      <c r="CF297" s="1" t="str">
        <f t="shared" si="328"/>
        <v/>
      </c>
    </row>
    <row r="298" spans="1:112" ht="18" customHeight="1" x14ac:dyDescent="0.2">
      <c r="A298" s="52" t="str">
        <f t="shared" si="335"/>
        <v>Zee Siekirski</v>
      </c>
      <c r="B298" s="52" t="s">
        <v>419</v>
      </c>
      <c r="C298" s="62" t="s">
        <v>420</v>
      </c>
      <c r="D298" s="8"/>
      <c r="E298" s="8"/>
      <c r="F298" s="8" t="str">
        <f>IF(E298&lt;&gt; "",LOOKUP(E298,Points!$A$2:$A$27,Points!$B$2:$B$27),"")</f>
        <v/>
      </c>
      <c r="G298" s="114"/>
      <c r="H298" s="64"/>
      <c r="I298" s="8"/>
      <c r="J298" s="8" t="str">
        <f>IF(I298&lt;&gt; "",LOOKUP(I298,Points!$A$2:$A$27,Points!$B$2:$B$27),"")</f>
        <v/>
      </c>
      <c r="K298" s="114"/>
      <c r="L298" s="64"/>
      <c r="M298" s="8"/>
      <c r="N298" s="8" t="str">
        <f>IF(M298&lt;&gt; "",LOOKUP(M298,Points!$A$2:$A$27,Points!$B$2:$B$27),"")</f>
        <v/>
      </c>
      <c r="O298" s="114"/>
      <c r="P298" s="64"/>
      <c r="Q298" s="8"/>
      <c r="R298" s="8" t="str">
        <f>IF(Q298&lt;&gt; "",LOOKUP(Q298,Points!$A$2:$A$27,Points!$B$2:$B$27),"")</f>
        <v/>
      </c>
      <c r="S298" s="114"/>
      <c r="T298" s="64"/>
      <c r="U298" s="8"/>
      <c r="V298" s="8" t="str">
        <f>IF(U298&lt;&gt; "",LOOKUP(U298,Points!$A$2:$A$27,Points!$B$2:$B$27),"")</f>
        <v/>
      </c>
      <c r="W298" s="114"/>
      <c r="X298" s="64"/>
      <c r="Y298" s="8"/>
      <c r="Z298" s="8" t="str">
        <f>IF(Y298&lt;&gt; "",LOOKUP(Y298,Points!$A$2:$A$27,Points!$B$2:$B$27),"")</f>
        <v/>
      </c>
      <c r="AA298" s="114"/>
      <c r="AB298" s="64"/>
      <c r="AC298" s="8"/>
      <c r="AD298" s="8" t="str">
        <f>IF(AC298&lt;&gt; "",LOOKUP(AC298,Points!$A$2:$A$27,Points!$B$2:$B$27),"")</f>
        <v/>
      </c>
      <c r="AE298" s="114"/>
      <c r="AF298" s="64"/>
      <c r="AG298" s="8"/>
      <c r="AH298" s="8" t="str">
        <f>IF(AG298&lt;&gt; "",LOOKUP(AG298,Points!$A$2:$A$27,Points!$B$2:$B$27),"")</f>
        <v/>
      </c>
      <c r="AI298" s="114"/>
      <c r="AJ298" s="64"/>
      <c r="AK298" s="8"/>
      <c r="AL298" s="8" t="str">
        <f>IF(AK298&lt;&gt; "",LOOKUP(AK298,Points!$A$2:$A$27,Points!$B$2:$B$27),"")</f>
        <v/>
      </c>
      <c r="AM298" s="114"/>
      <c r="AO298" s="5">
        <f>SUM(LEN(G298),LEN(K298),LEN(O298),LEN(S298),LEN(W298),LEN(AA298),LEN(AE298),LEN(AI298),LEN(AM298))</f>
        <v>0</v>
      </c>
      <c r="AP298" s="5">
        <v>0</v>
      </c>
      <c r="AQ298" s="5">
        <v>0</v>
      </c>
      <c r="AR298" s="5">
        <f t="shared" si="298"/>
        <v>0</v>
      </c>
      <c r="AS298" s="5">
        <f t="shared" si="336"/>
        <v>0</v>
      </c>
      <c r="AT298" s="5">
        <f t="shared" si="337"/>
        <v>0</v>
      </c>
      <c r="AU298" s="5">
        <f t="shared" si="301"/>
        <v>0</v>
      </c>
      <c r="AV298" s="47">
        <f t="shared" si="330"/>
        <v>0</v>
      </c>
      <c r="AW298" s="47">
        <f t="shared" si="338"/>
        <v>0</v>
      </c>
      <c r="AX298" s="47">
        <f>IF($AR298&gt;4,$AU298/$AR298,0)</f>
        <v>0</v>
      </c>
      <c r="AY298" s="8">
        <f t="shared" si="339"/>
        <v>0</v>
      </c>
      <c r="AZ298" s="67">
        <f>IF(AR298&gt;4,SUM(E298,I298,M298,Q298,U298,Y298,AC298,AG298,AK298)/AR298,0)</f>
        <v>0</v>
      </c>
      <c r="BA298" s="67"/>
      <c r="BB298" s="8">
        <f t="shared" si="345"/>
        <v>0</v>
      </c>
      <c r="BC298" s="8">
        <f>LARGE($BH298:$BP298,2)</f>
        <v>0</v>
      </c>
      <c r="BD298" s="8">
        <f t="shared" si="346"/>
        <v>0</v>
      </c>
      <c r="BE298" s="8">
        <f t="shared" si="333"/>
        <v>0</v>
      </c>
      <c r="BF298" s="8">
        <f t="shared" si="334"/>
        <v>0</v>
      </c>
      <c r="BG298" s="8"/>
      <c r="BH298" s="8">
        <f t="shared" si="306"/>
        <v>0</v>
      </c>
      <c r="BI298" s="8">
        <f t="shared" si="307"/>
        <v>0</v>
      </c>
      <c r="BJ298" s="8">
        <f t="shared" si="308"/>
        <v>0</v>
      </c>
      <c r="BK298" s="8">
        <f t="shared" si="309"/>
        <v>0</v>
      </c>
      <c r="BL298" s="8">
        <f t="shared" si="310"/>
        <v>0</v>
      </c>
      <c r="BM298" s="8">
        <f t="shared" si="311"/>
        <v>0</v>
      </c>
      <c r="BN298" s="8">
        <f t="shared" si="312"/>
        <v>0</v>
      </c>
      <c r="BO298" s="8">
        <f t="shared" si="313"/>
        <v>0</v>
      </c>
      <c r="BP298" s="8">
        <f t="shared" si="314"/>
        <v>0</v>
      </c>
      <c r="BQ298" s="8"/>
      <c r="BR298" s="8" t="e">
        <f t="shared" si="340"/>
        <v>#NUM!</v>
      </c>
      <c r="BS298" s="8" t="e">
        <f t="shared" si="341"/>
        <v>#NUM!</v>
      </c>
      <c r="BT298" s="8" t="e">
        <f t="shared" si="342"/>
        <v>#NUM!</v>
      </c>
      <c r="BU298" s="8" t="e">
        <f t="shared" si="343"/>
        <v>#NUM!</v>
      </c>
      <c r="BV298" s="8" t="e">
        <f t="shared" si="344"/>
        <v>#NUM!</v>
      </c>
      <c r="BW298" s="8"/>
      <c r="BX298" s="1" t="str">
        <f t="shared" si="320"/>
        <v/>
      </c>
      <c r="BY298" s="1" t="str">
        <f t="shared" si="321"/>
        <v/>
      </c>
      <c r="BZ298" s="1" t="str">
        <f>N298</f>
        <v/>
      </c>
      <c r="CA298" s="1" t="str">
        <f t="shared" si="323"/>
        <v/>
      </c>
      <c r="CB298" s="1" t="str">
        <f t="shared" si="324"/>
        <v/>
      </c>
      <c r="CC298" s="1" t="str">
        <f t="shared" si="325"/>
        <v/>
      </c>
      <c r="CD298" s="1" t="str">
        <f t="shared" si="326"/>
        <v/>
      </c>
      <c r="CE298" s="1" t="str">
        <f t="shared" si="327"/>
        <v/>
      </c>
      <c r="CF298" s="1" t="str">
        <f t="shared" si="328"/>
        <v/>
      </c>
    </row>
    <row r="299" spans="1:112" ht="18" customHeight="1" x14ac:dyDescent="0.2">
      <c r="A299" s="52" t="str">
        <f t="shared" si="335"/>
        <v>Mark Simmons</v>
      </c>
      <c r="B299" s="52" t="s">
        <v>297</v>
      </c>
      <c r="C299" s="62" t="s">
        <v>37</v>
      </c>
      <c r="D299" s="8"/>
      <c r="E299" s="8"/>
      <c r="F299" s="8" t="str">
        <f>IF(E299&lt;&gt; "",LOOKUP(E299,Points!$A$2:$A$27,Points!$B$2:$B$27),"")</f>
        <v/>
      </c>
      <c r="G299" s="114"/>
      <c r="H299" s="64"/>
      <c r="I299" s="8"/>
      <c r="J299" s="8" t="str">
        <f>IF(I299&lt;&gt; "",LOOKUP(I299,Points!$A$2:$A$27,Points!$B$2:$B$27),"")</f>
        <v/>
      </c>
      <c r="K299" s="114"/>
      <c r="L299" s="64"/>
      <c r="M299" s="8"/>
      <c r="N299" s="8" t="str">
        <f>IF(M299&lt;&gt; "",LOOKUP(M299,Points!$A$2:$A$27,Points!$B$2:$B$27),"")</f>
        <v/>
      </c>
      <c r="O299" s="114"/>
      <c r="P299" s="64"/>
      <c r="Q299" s="8"/>
      <c r="R299" s="8" t="str">
        <f>IF(Q299&lt;&gt; "",LOOKUP(Q299,Points!$A$2:$A$27,Points!$B$2:$B$27),"")</f>
        <v/>
      </c>
      <c r="S299" s="114"/>
      <c r="T299" s="64"/>
      <c r="U299" s="8"/>
      <c r="V299" s="8" t="str">
        <f>IF(U299&lt;&gt; "",LOOKUP(U299,Points!$A$2:$A$27,Points!$B$2:$B$27),"")</f>
        <v/>
      </c>
      <c r="W299" s="114"/>
      <c r="X299" s="64"/>
      <c r="Y299" s="8"/>
      <c r="Z299" s="8" t="str">
        <f>IF(Y299&lt;&gt; "",LOOKUP(Y299,Points!$A$2:$A$27,Points!$B$2:$B$27),"")</f>
        <v/>
      </c>
      <c r="AA299" s="114"/>
      <c r="AB299" s="64"/>
      <c r="AC299" s="8"/>
      <c r="AD299" s="8" t="str">
        <f>IF(AC299&lt;&gt; "",LOOKUP(AC299,Points!$A$2:$A$27,Points!$B$2:$B$27),"")</f>
        <v/>
      </c>
      <c r="AE299" s="114"/>
      <c r="AF299" s="64"/>
      <c r="AG299" s="8"/>
      <c r="AH299" s="8" t="str">
        <f>IF(AG299&lt;&gt; "",LOOKUP(AG299,Points!$A$2:$A$27,Points!$B$2:$B$27),"")</f>
        <v/>
      </c>
      <c r="AI299" s="114"/>
      <c r="AJ299" s="64"/>
      <c r="AK299" s="8"/>
      <c r="AL299" s="8" t="str">
        <f>IF(AK299&lt;&gt; "",LOOKUP(AK299,Points!$A$2:$A$27,Points!$B$2:$B$27),"")</f>
        <v/>
      </c>
      <c r="AM299" s="114"/>
      <c r="AO299" s="5">
        <f>SUM(LEN(G299),LEN(K299),LEN(O299),LEN(S299),LEN(W299),LEN(AA299),LEN(AE299),LEN(AI299),LEN(AM299))</f>
        <v>0</v>
      </c>
      <c r="AP299" s="5">
        <v>0</v>
      </c>
      <c r="AQ299" s="5">
        <v>0</v>
      </c>
      <c r="AR299" s="5">
        <f t="shared" si="298"/>
        <v>0</v>
      </c>
      <c r="AS299" s="5">
        <f t="shared" si="336"/>
        <v>0</v>
      </c>
      <c r="AT299" s="5">
        <f t="shared" si="337"/>
        <v>0</v>
      </c>
      <c r="AU299" s="5">
        <f t="shared" si="301"/>
        <v>0</v>
      </c>
      <c r="AV299" s="47">
        <f>IF(AR299&gt;0,AU299/AR299,0)</f>
        <v>0</v>
      </c>
      <c r="AW299" s="47">
        <f t="shared" si="338"/>
        <v>0</v>
      </c>
      <c r="AX299" s="47">
        <f>IF($AR299&gt;4,$AU299/$AR299,0)</f>
        <v>0</v>
      </c>
      <c r="AY299" s="8">
        <f t="shared" si="339"/>
        <v>0</v>
      </c>
      <c r="AZ299" s="67">
        <f t="shared" si="305"/>
        <v>0</v>
      </c>
      <c r="BA299" s="67"/>
      <c r="BB299" s="8">
        <f t="shared" si="345"/>
        <v>0</v>
      </c>
      <c r="BC299" s="8">
        <f t="shared" si="329"/>
        <v>0</v>
      </c>
      <c r="BD299" s="8">
        <f t="shared" si="346"/>
        <v>0</v>
      </c>
      <c r="BE299" s="8">
        <f t="shared" si="333"/>
        <v>0</v>
      </c>
      <c r="BF299" s="8">
        <f t="shared" si="334"/>
        <v>0</v>
      </c>
      <c r="BG299" s="8"/>
      <c r="BH299" s="8">
        <f t="shared" si="306"/>
        <v>0</v>
      </c>
      <c r="BI299" s="8">
        <f t="shared" si="307"/>
        <v>0</v>
      </c>
      <c r="BJ299" s="8">
        <f t="shared" si="308"/>
        <v>0</v>
      </c>
      <c r="BK299" s="8">
        <f t="shared" si="309"/>
        <v>0</v>
      </c>
      <c r="BL299" s="8">
        <f t="shared" si="310"/>
        <v>0</v>
      </c>
      <c r="BM299" s="8">
        <f t="shared" si="311"/>
        <v>0</v>
      </c>
      <c r="BN299" s="8">
        <f t="shared" si="312"/>
        <v>0</v>
      </c>
      <c r="BO299" s="8">
        <f t="shared" si="313"/>
        <v>0</v>
      </c>
      <c r="BP299" s="8">
        <f t="shared" si="314"/>
        <v>0</v>
      </c>
      <c r="BQ299" s="8"/>
      <c r="BR299" s="8" t="e">
        <f t="shared" si="340"/>
        <v>#NUM!</v>
      </c>
      <c r="BS299" s="8" t="e">
        <f t="shared" si="341"/>
        <v>#NUM!</v>
      </c>
      <c r="BT299" s="8" t="e">
        <f t="shared" si="342"/>
        <v>#NUM!</v>
      </c>
      <c r="BU299" s="8" t="e">
        <f t="shared" si="343"/>
        <v>#NUM!</v>
      </c>
      <c r="BV299" s="8" t="e">
        <f t="shared" si="344"/>
        <v>#NUM!</v>
      </c>
      <c r="BW299" s="8"/>
      <c r="BX299" s="1" t="str">
        <f t="shared" si="320"/>
        <v/>
      </c>
      <c r="BY299" s="1" t="str">
        <f>J299</f>
        <v/>
      </c>
      <c r="BZ299" s="1" t="str">
        <f t="shared" si="322"/>
        <v/>
      </c>
      <c r="CA299" s="1" t="str">
        <f t="shared" si="323"/>
        <v/>
      </c>
      <c r="CB299" s="1" t="str">
        <f t="shared" si="324"/>
        <v/>
      </c>
      <c r="CC299" s="1" t="str">
        <f t="shared" si="325"/>
        <v/>
      </c>
      <c r="CD299" s="1" t="str">
        <f t="shared" si="326"/>
        <v/>
      </c>
      <c r="CE299" s="1" t="str">
        <f t="shared" si="327"/>
        <v/>
      </c>
      <c r="CF299" s="1" t="str">
        <f t="shared" si="328"/>
        <v/>
      </c>
    </row>
    <row r="300" spans="1:112" ht="18" customHeight="1" x14ac:dyDescent="0.2">
      <c r="A300" s="52" t="str">
        <f t="shared" si="335"/>
        <v>Glenn Skillman</v>
      </c>
      <c r="B300" s="52" t="s">
        <v>271</v>
      </c>
      <c r="C300" s="62" t="s">
        <v>272</v>
      </c>
      <c r="D300" s="8"/>
      <c r="E300" s="8"/>
      <c r="F300" s="8" t="str">
        <f>IF(E300&lt;&gt; "",LOOKUP(E300,Points!$A$2:$A$27,Points!$B$2:$B$27),"")</f>
        <v/>
      </c>
      <c r="G300" s="114"/>
      <c r="H300" s="64"/>
      <c r="I300" s="8"/>
      <c r="J300" s="8" t="str">
        <f>IF(I300&lt;&gt; "",LOOKUP(I300,Points!$A$2:$A$27,Points!$B$2:$B$27),"")</f>
        <v/>
      </c>
      <c r="K300" s="114"/>
      <c r="L300" s="64"/>
      <c r="M300" s="8"/>
      <c r="N300" s="8" t="str">
        <f>IF(M300&lt;&gt; "",LOOKUP(M300,Points!$A$2:$A$27,Points!$B$2:$B$27),"")</f>
        <v/>
      </c>
      <c r="O300" s="114"/>
      <c r="P300" s="64"/>
      <c r="Q300" s="8"/>
      <c r="R300" s="8" t="str">
        <f>IF(Q300&lt;&gt; "",LOOKUP(Q300,Points!$A$2:$A$27,Points!$B$2:$B$27),"")</f>
        <v/>
      </c>
      <c r="S300" s="114"/>
      <c r="T300" s="64"/>
      <c r="U300" s="8"/>
      <c r="V300" s="8" t="str">
        <f>IF(U300&lt;&gt; "",LOOKUP(U300,Points!$A$2:$A$27,Points!$B$2:$B$27),"")</f>
        <v/>
      </c>
      <c r="W300" s="114"/>
      <c r="X300" s="64"/>
      <c r="Y300" s="8"/>
      <c r="Z300" s="8" t="str">
        <f>IF(Y300&lt;&gt; "",LOOKUP(Y300,Points!$A$2:$A$27,Points!$B$2:$B$27),"")</f>
        <v/>
      </c>
      <c r="AA300" s="114"/>
      <c r="AB300" s="64"/>
      <c r="AC300" s="8"/>
      <c r="AD300" s="8" t="str">
        <f>IF(AC300&lt;&gt; "",LOOKUP(AC300,Points!$A$2:$A$27,Points!$B$2:$B$27),"")</f>
        <v/>
      </c>
      <c r="AE300" s="114"/>
      <c r="AF300" s="64"/>
      <c r="AG300" s="8"/>
      <c r="AH300" s="8" t="str">
        <f>IF(AG300&lt;&gt; "",LOOKUP(AG300,Points!$A$2:$A$27,Points!$B$2:$B$27),"")</f>
        <v/>
      </c>
      <c r="AI300" s="114"/>
      <c r="AJ300" s="64"/>
      <c r="AK300" s="8"/>
      <c r="AL300" s="8" t="str">
        <f>IF(AK300&lt;&gt; "",LOOKUP(AK300,Points!$A$2:$A$27,Points!$B$2:$B$27),"")</f>
        <v/>
      </c>
      <c r="AM300" s="114"/>
      <c r="AO300" s="5">
        <f>SUM(LEN(G300),LEN(K300),LEN(O300),LEN(S300),LEN(W300),LEN(AA300),LEN(AE300),LEN(AI300),LEN(AM300))</f>
        <v>0</v>
      </c>
      <c r="AP300" s="5">
        <v>0</v>
      </c>
      <c r="AQ300" s="5">
        <v>0</v>
      </c>
      <c r="AR300" s="5">
        <f t="shared" si="298"/>
        <v>0</v>
      </c>
      <c r="AS300" s="5">
        <f t="shared" si="336"/>
        <v>0</v>
      </c>
      <c r="AT300" s="5">
        <f t="shared" si="337"/>
        <v>0</v>
      </c>
      <c r="AU300" s="5">
        <f t="shared" si="301"/>
        <v>0</v>
      </c>
      <c r="AV300" s="47">
        <f t="shared" si="330"/>
        <v>0</v>
      </c>
      <c r="AW300" s="47">
        <f t="shared" si="338"/>
        <v>0</v>
      </c>
      <c r="AX300" s="47">
        <f t="shared" si="303"/>
        <v>0</v>
      </c>
      <c r="AY300" s="8">
        <f t="shared" si="339"/>
        <v>0</v>
      </c>
      <c r="AZ300" s="67">
        <f t="shared" si="305"/>
        <v>0</v>
      </c>
      <c r="BA300" s="67"/>
      <c r="BB300" s="8">
        <f t="shared" si="345"/>
        <v>0</v>
      </c>
      <c r="BC300" s="8">
        <f t="shared" si="329"/>
        <v>0</v>
      </c>
      <c r="BD300" s="8">
        <f t="shared" si="346"/>
        <v>0</v>
      </c>
      <c r="BE300" s="8">
        <f t="shared" si="333"/>
        <v>0</v>
      </c>
      <c r="BF300" s="8">
        <f t="shared" si="334"/>
        <v>0</v>
      </c>
      <c r="BG300" s="8"/>
      <c r="BH300" s="8">
        <f t="shared" si="306"/>
        <v>0</v>
      </c>
      <c r="BI300" s="8">
        <f t="shared" si="307"/>
        <v>0</v>
      </c>
      <c r="BJ300" s="8">
        <f t="shared" si="308"/>
        <v>0</v>
      </c>
      <c r="BK300" s="8">
        <f t="shared" si="309"/>
        <v>0</v>
      </c>
      <c r="BL300" s="8">
        <f t="shared" si="310"/>
        <v>0</v>
      </c>
      <c r="BM300" s="8">
        <f t="shared" si="311"/>
        <v>0</v>
      </c>
      <c r="BN300" s="8">
        <f t="shared" si="312"/>
        <v>0</v>
      </c>
      <c r="BO300" s="8">
        <f t="shared" si="313"/>
        <v>0</v>
      </c>
      <c r="BP300" s="8">
        <f t="shared" si="314"/>
        <v>0</v>
      </c>
      <c r="BQ300" s="8"/>
      <c r="BR300" s="8" t="e">
        <f t="shared" si="340"/>
        <v>#NUM!</v>
      </c>
      <c r="BS300" s="8" t="e">
        <f t="shared" si="341"/>
        <v>#NUM!</v>
      </c>
      <c r="BT300" s="8" t="e">
        <f t="shared" si="342"/>
        <v>#NUM!</v>
      </c>
      <c r="BU300" s="8" t="e">
        <f t="shared" si="343"/>
        <v>#NUM!</v>
      </c>
      <c r="BV300" s="8" t="e">
        <f t="shared" si="344"/>
        <v>#NUM!</v>
      </c>
      <c r="BW300" s="8"/>
      <c r="BX300" s="1" t="str">
        <f>F300</f>
        <v/>
      </c>
      <c r="BY300" s="1" t="str">
        <f t="shared" si="321"/>
        <v/>
      </c>
      <c r="BZ300" s="1" t="str">
        <f t="shared" si="322"/>
        <v/>
      </c>
      <c r="CA300" s="1" t="str">
        <f t="shared" si="323"/>
        <v/>
      </c>
      <c r="CB300" s="1" t="str">
        <f t="shared" si="324"/>
        <v/>
      </c>
      <c r="CC300" s="1" t="str">
        <f t="shared" si="325"/>
        <v/>
      </c>
      <c r="CD300" s="1" t="str">
        <f t="shared" si="326"/>
        <v/>
      </c>
      <c r="CE300" s="1" t="str">
        <f t="shared" si="327"/>
        <v/>
      </c>
      <c r="CF300" s="1" t="str">
        <f t="shared" si="328"/>
        <v/>
      </c>
    </row>
    <row r="301" spans="1:112" ht="18" customHeight="1" x14ac:dyDescent="0.2">
      <c r="A301" s="52" t="str">
        <f t="shared" si="335"/>
        <v>John Slye</v>
      </c>
      <c r="B301" s="93" t="s">
        <v>520</v>
      </c>
      <c r="C301" s="94" t="s">
        <v>3</v>
      </c>
      <c r="D301" s="8"/>
      <c r="E301" s="8"/>
      <c r="F301" s="8" t="str">
        <f>IF(E301&lt;&gt; "",LOOKUP(E301,Points!$A$2:$A$27,Points!$B$2:$B$27),"")</f>
        <v/>
      </c>
      <c r="G301" s="114"/>
      <c r="H301" s="64"/>
      <c r="I301" s="8"/>
      <c r="J301" s="8" t="str">
        <f>IF(I301&lt;&gt; "",LOOKUP(I301,Points!$A$2:$A$27,Points!$B$2:$B$27),"")</f>
        <v/>
      </c>
      <c r="K301" s="114"/>
      <c r="L301" s="64"/>
      <c r="M301" s="8"/>
      <c r="N301" s="8" t="str">
        <f>IF(M301&lt;&gt; "",LOOKUP(M301,Points!$A$2:$A$27,Points!$B$2:$B$27),"")</f>
        <v/>
      </c>
      <c r="O301" s="114"/>
      <c r="P301" s="64"/>
      <c r="Q301" s="8"/>
      <c r="R301" s="8" t="str">
        <f>IF(Q301&lt;&gt; "",LOOKUP(Q301,Points!$A$2:$A$27,Points!$B$2:$B$27),"")</f>
        <v/>
      </c>
      <c r="S301" s="114"/>
      <c r="T301" s="64"/>
      <c r="U301" s="8"/>
      <c r="V301" s="8" t="str">
        <f>IF(U301&lt;&gt; "",LOOKUP(U301,Points!$A$2:$A$27,Points!$B$2:$B$27),"")</f>
        <v/>
      </c>
      <c r="W301" s="114"/>
      <c r="X301" s="64"/>
      <c r="Y301" s="8"/>
      <c r="Z301" s="8" t="str">
        <f>IF(Y301&lt;&gt; "",LOOKUP(Y301,Points!$A$2:$A$27,Points!$B$2:$B$27),"")</f>
        <v/>
      </c>
      <c r="AA301" s="114"/>
      <c r="AB301" s="64"/>
      <c r="AC301" s="8"/>
      <c r="AD301" s="8" t="str">
        <f>IF(AC301&lt;&gt; "",LOOKUP(AC301,Points!$A$2:$A$27,Points!$B$2:$B$27),"")</f>
        <v/>
      </c>
      <c r="AE301" s="114"/>
      <c r="AF301" s="64"/>
      <c r="AG301" s="8"/>
      <c r="AH301" s="8" t="str">
        <f>IF(AG301&lt;&gt; "",LOOKUP(AG301,Points!$A$2:$A$27,Points!$B$2:$B$27),"")</f>
        <v/>
      </c>
      <c r="AI301" s="114"/>
      <c r="AJ301" s="64"/>
      <c r="AK301" s="8"/>
      <c r="AL301" s="8" t="str">
        <f>IF(AK301&lt;&gt; "",LOOKUP(AK301,Points!$A$2:$A$27,Points!$B$2:$B$27),"")</f>
        <v/>
      </c>
      <c r="AM301" s="114"/>
      <c r="AO301" s="5">
        <f>+G301+K301+O301+S301+W301+AA301+AE301+AI301+AM301</f>
        <v>0</v>
      </c>
      <c r="AP301" s="5">
        <v>0</v>
      </c>
      <c r="AQ301" s="5">
        <v>0</v>
      </c>
      <c r="AR301" s="5">
        <f t="shared" si="298"/>
        <v>0</v>
      </c>
      <c r="AS301" s="5">
        <f t="shared" si="336"/>
        <v>0</v>
      </c>
      <c r="AT301" s="5">
        <f t="shared" si="337"/>
        <v>0</v>
      </c>
      <c r="AU301" s="5">
        <f t="shared" si="301"/>
        <v>0</v>
      </c>
      <c r="AV301" s="47">
        <f t="shared" si="330"/>
        <v>0</v>
      </c>
      <c r="AW301" s="47">
        <f t="shared" si="338"/>
        <v>0</v>
      </c>
      <c r="AX301" s="47">
        <f>IF($AR301&gt;4,$AU301/$AR301,0)</f>
        <v>0</v>
      </c>
      <c r="AY301" s="8">
        <f t="shared" si="339"/>
        <v>0</v>
      </c>
      <c r="AZ301" s="67">
        <f>IF(AR301&gt;4,SUM(E301,I301,M301,Q301,U301,Y301,AC301,AG301,AK301)/AR301,0)</f>
        <v>0</v>
      </c>
      <c r="BA301" s="67"/>
      <c r="BB301" s="8">
        <f t="shared" si="345"/>
        <v>0</v>
      </c>
      <c r="BC301" s="8">
        <f>LARGE($BH301:$BP301,2)</f>
        <v>0</v>
      </c>
      <c r="BD301" s="8">
        <f t="shared" si="346"/>
        <v>0</v>
      </c>
      <c r="BE301" s="8">
        <f t="shared" si="333"/>
        <v>0</v>
      </c>
      <c r="BF301" s="8">
        <f t="shared" si="334"/>
        <v>0</v>
      </c>
      <c r="BG301" s="8"/>
      <c r="BH301" s="8">
        <f t="shared" si="306"/>
        <v>0</v>
      </c>
      <c r="BI301" s="8">
        <f t="shared" si="307"/>
        <v>0</v>
      </c>
      <c r="BJ301" s="8">
        <f t="shared" si="308"/>
        <v>0</v>
      </c>
      <c r="BK301" s="8">
        <f t="shared" si="309"/>
        <v>0</v>
      </c>
      <c r="BL301" s="8">
        <f t="shared" si="310"/>
        <v>0</v>
      </c>
      <c r="BM301" s="8">
        <f t="shared" si="311"/>
        <v>0</v>
      </c>
      <c r="BN301" s="8">
        <f t="shared" si="312"/>
        <v>0</v>
      </c>
      <c r="BO301" s="8">
        <f t="shared" si="313"/>
        <v>0</v>
      </c>
      <c r="BP301" s="8">
        <f t="shared" si="314"/>
        <v>0</v>
      </c>
      <c r="BQ301" s="8"/>
      <c r="BR301" s="8" t="e">
        <f t="shared" si="340"/>
        <v>#NUM!</v>
      </c>
      <c r="BS301" s="8" t="e">
        <f t="shared" si="341"/>
        <v>#NUM!</v>
      </c>
      <c r="BT301" s="8" t="e">
        <f t="shared" si="342"/>
        <v>#NUM!</v>
      </c>
      <c r="BU301" s="8" t="e">
        <f t="shared" si="343"/>
        <v>#NUM!</v>
      </c>
      <c r="BV301" s="8" t="e">
        <f t="shared" si="344"/>
        <v>#NUM!</v>
      </c>
      <c r="BW301" s="8"/>
      <c r="BX301" s="1" t="str">
        <f t="shared" si="320"/>
        <v/>
      </c>
      <c r="BY301" s="1" t="str">
        <f t="shared" si="321"/>
        <v/>
      </c>
      <c r="BZ301" s="1" t="str">
        <f t="shared" si="322"/>
        <v/>
      </c>
      <c r="CA301" s="1" t="str">
        <f>R301</f>
        <v/>
      </c>
      <c r="CB301" s="1" t="str">
        <f t="shared" si="324"/>
        <v/>
      </c>
      <c r="CC301" s="1" t="str">
        <f t="shared" si="325"/>
        <v/>
      </c>
      <c r="CD301" s="1" t="str">
        <f t="shared" si="326"/>
        <v/>
      </c>
      <c r="CE301" s="1" t="str">
        <f t="shared" si="327"/>
        <v/>
      </c>
      <c r="CF301" s="1" t="str">
        <f t="shared" si="328"/>
        <v/>
      </c>
    </row>
    <row r="302" spans="1:112" ht="18" customHeight="1" x14ac:dyDescent="0.2">
      <c r="A302" s="52" t="str">
        <f t="shared" si="335"/>
        <v>Sean Smingler</v>
      </c>
      <c r="B302" s="52" t="s">
        <v>296</v>
      </c>
      <c r="C302" s="94" t="s">
        <v>282</v>
      </c>
      <c r="D302" s="8"/>
      <c r="E302" s="8"/>
      <c r="F302" s="8" t="str">
        <f>IF(E302&lt;&gt; "",LOOKUP(E302,Points!$A$2:$A$27,Points!$B$2:$B$27),"")</f>
        <v/>
      </c>
      <c r="G302" s="114"/>
      <c r="H302" s="64"/>
      <c r="I302" s="8"/>
      <c r="J302" s="8" t="str">
        <f>IF(I302&lt;&gt; "",LOOKUP(I302,Points!$A$2:$A$27,Points!$B$2:$B$27),"")</f>
        <v/>
      </c>
      <c r="K302" s="114"/>
      <c r="L302" s="64"/>
      <c r="M302" s="8"/>
      <c r="N302" s="8"/>
      <c r="O302" s="114"/>
      <c r="P302" s="64"/>
      <c r="Q302" s="8"/>
      <c r="R302" s="8" t="str">
        <f>IF(Q302&lt;&gt; "",LOOKUP(Q302,Points!$A$2:$A$27,Points!$B$2:$B$27),"")</f>
        <v/>
      </c>
      <c r="S302" s="114"/>
      <c r="T302" s="64"/>
      <c r="U302" s="8"/>
      <c r="V302" s="8" t="str">
        <f>IF(U302&lt;&gt; "",LOOKUP(U302,Points!$A$2:$A$27,Points!$B$2:$B$27),"")</f>
        <v/>
      </c>
      <c r="W302" s="114"/>
      <c r="X302" s="64"/>
      <c r="Y302" s="8"/>
      <c r="Z302" s="8" t="str">
        <f>IF(Y302&lt;&gt; "",LOOKUP(Y302,Points!$A$2:$A$27,Points!$B$2:$B$27),"")</f>
        <v/>
      </c>
      <c r="AA302" s="114"/>
      <c r="AB302" s="64"/>
      <c r="AC302" s="8"/>
      <c r="AD302" s="8" t="str">
        <f>IF(AC302&lt;&gt; "",LOOKUP(AC302,Points!$A$2:$A$27,Points!$B$2:$B$27),"")</f>
        <v/>
      </c>
      <c r="AE302" s="114"/>
      <c r="AF302" s="64"/>
      <c r="AG302" s="8"/>
      <c r="AH302" s="8" t="str">
        <f>IF(AG302&lt;&gt; "",LOOKUP(AG302,Points!$A$2:$A$27,Points!$B$2:$B$27),"")</f>
        <v/>
      </c>
      <c r="AI302" s="114"/>
      <c r="AJ302" s="64"/>
      <c r="AK302" s="8"/>
      <c r="AL302" s="8" t="str">
        <f>IF(AK302&lt;&gt; "",LOOKUP(AK302,Points!$A$2:$A$27,Points!$B$2:$B$27),"")</f>
        <v/>
      </c>
      <c r="AM302" s="114"/>
      <c r="AO302" s="5">
        <f>SUM(LEN(G302),LEN(K302),LEN(O302),LEN(S302),LEN(W302),LEN(AA302),LEN(AE302),LEN(AI302),LEN(AM302))</f>
        <v>0</v>
      </c>
      <c r="AP302" s="5">
        <v>0</v>
      </c>
      <c r="AQ302" s="5">
        <v>0</v>
      </c>
      <c r="AR302" s="5">
        <f t="shared" si="298"/>
        <v>0</v>
      </c>
      <c r="AS302" s="5">
        <f t="shared" si="336"/>
        <v>0</v>
      </c>
      <c r="AT302" s="5">
        <f t="shared" si="337"/>
        <v>0</v>
      </c>
      <c r="AU302" s="5">
        <f t="shared" si="301"/>
        <v>0</v>
      </c>
      <c r="AV302" s="47">
        <f>IF(AR302&gt;0,AU302/AR302,0)</f>
        <v>0</v>
      </c>
      <c r="AW302" s="47">
        <f t="shared" si="338"/>
        <v>0</v>
      </c>
      <c r="AX302" s="47">
        <f>IF($AR302&gt;4,$AU302/$AR302,0)</f>
        <v>0</v>
      </c>
      <c r="AY302" s="8">
        <f t="shared" si="339"/>
        <v>0</v>
      </c>
      <c r="AZ302" s="67">
        <f t="shared" si="305"/>
        <v>0</v>
      </c>
      <c r="BA302" s="67"/>
      <c r="BB302" s="8">
        <f t="shared" si="345"/>
        <v>0</v>
      </c>
      <c r="BC302" s="8">
        <f>LARGE($BH302:$BP302,2)</f>
        <v>0</v>
      </c>
      <c r="BD302" s="8">
        <f t="shared" si="346"/>
        <v>0</v>
      </c>
      <c r="BE302" s="8">
        <f t="shared" si="333"/>
        <v>0</v>
      </c>
      <c r="BF302" s="8">
        <f t="shared" si="334"/>
        <v>0</v>
      </c>
      <c r="BG302" s="8"/>
      <c r="BH302" s="8">
        <f t="shared" si="306"/>
        <v>0</v>
      </c>
      <c r="BI302" s="8">
        <f t="shared" si="307"/>
        <v>0</v>
      </c>
      <c r="BJ302" s="8">
        <f t="shared" si="308"/>
        <v>0</v>
      </c>
      <c r="BK302" s="8">
        <f t="shared" si="309"/>
        <v>0</v>
      </c>
      <c r="BL302" s="8">
        <f t="shared" si="310"/>
        <v>0</v>
      </c>
      <c r="BM302" s="8">
        <f t="shared" si="311"/>
        <v>0</v>
      </c>
      <c r="BN302" s="8">
        <f t="shared" si="312"/>
        <v>0</v>
      </c>
      <c r="BO302" s="8">
        <f t="shared" si="313"/>
        <v>0</v>
      </c>
      <c r="BP302" s="8">
        <f t="shared" si="314"/>
        <v>0</v>
      </c>
      <c r="BQ302" s="8"/>
      <c r="BR302" s="8">
        <f t="shared" si="340"/>
        <v>0</v>
      </c>
      <c r="BS302" s="8" t="e">
        <f t="shared" si="341"/>
        <v>#NUM!</v>
      </c>
      <c r="BT302" s="8" t="e">
        <f t="shared" si="342"/>
        <v>#NUM!</v>
      </c>
      <c r="BU302" s="8" t="e">
        <f t="shared" si="343"/>
        <v>#NUM!</v>
      </c>
      <c r="BV302" s="8" t="e">
        <f t="shared" si="344"/>
        <v>#NUM!</v>
      </c>
      <c r="BW302" s="8"/>
      <c r="BX302" s="1" t="str">
        <f t="shared" si="320"/>
        <v/>
      </c>
      <c r="BY302" s="1" t="str">
        <f t="shared" si="321"/>
        <v/>
      </c>
      <c r="BZ302" s="1">
        <f t="shared" si="322"/>
        <v>0</v>
      </c>
      <c r="CA302" s="1" t="str">
        <f>R302</f>
        <v/>
      </c>
      <c r="CB302" s="1" t="str">
        <f t="shared" si="324"/>
        <v/>
      </c>
      <c r="CC302" s="1" t="str">
        <f t="shared" si="325"/>
        <v/>
      </c>
      <c r="CD302" s="1" t="str">
        <f t="shared" si="326"/>
        <v/>
      </c>
      <c r="CE302" s="1" t="str">
        <f t="shared" si="327"/>
        <v/>
      </c>
      <c r="CF302" s="1" t="str">
        <f t="shared" si="328"/>
        <v/>
      </c>
    </row>
    <row r="303" spans="1:112" ht="18" customHeight="1" x14ac:dyDescent="0.2">
      <c r="A303" s="52" t="str">
        <f t="shared" si="335"/>
        <v>Scott Smingler</v>
      </c>
      <c r="B303" s="52" t="s">
        <v>296</v>
      </c>
      <c r="C303" s="62" t="s">
        <v>46</v>
      </c>
      <c r="D303" s="8"/>
      <c r="E303" s="8"/>
      <c r="F303" s="8" t="str">
        <f>IF(E303&lt;&gt; "",LOOKUP(E303,Points!$A$2:$A$27,Points!$B$2:$B$27),"")</f>
        <v/>
      </c>
      <c r="G303" s="114"/>
      <c r="H303" s="64"/>
      <c r="I303" s="8"/>
      <c r="J303" s="8" t="str">
        <f>IF(I303&lt;&gt; "",LOOKUP(I303,Points!$A$2:$A$27,Points!$B$2:$B$27),"")</f>
        <v/>
      </c>
      <c r="K303" s="114"/>
      <c r="L303" s="64"/>
      <c r="M303" s="8"/>
      <c r="N303" s="8" t="str">
        <f>IF(M303&lt;&gt; "",LOOKUP(M303,Points!$A$2:$A$27,Points!$B$2:$B$27),"")</f>
        <v/>
      </c>
      <c r="O303" s="114"/>
      <c r="P303" s="64"/>
      <c r="Q303" s="8"/>
      <c r="R303" s="8" t="str">
        <f>IF(Q303&lt;&gt; "",LOOKUP(Q303,Points!$A$2:$A$27,Points!$B$2:$B$27),"")</f>
        <v/>
      </c>
      <c r="S303" s="114"/>
      <c r="T303" s="64"/>
      <c r="U303" s="8"/>
      <c r="V303" s="8" t="str">
        <f>IF(U303&lt;&gt; "",LOOKUP(U303,Points!$A$2:$A$27,Points!$B$2:$B$27),"")</f>
        <v/>
      </c>
      <c r="W303" s="114"/>
      <c r="X303" s="64"/>
      <c r="Y303" s="8"/>
      <c r="Z303" s="8" t="str">
        <f>IF(Y303&lt;&gt; "",LOOKUP(Y303,Points!$A$2:$A$27,Points!$B$2:$B$27),"")</f>
        <v/>
      </c>
      <c r="AA303" s="114"/>
      <c r="AB303" s="64"/>
      <c r="AC303" s="8"/>
      <c r="AD303" s="8" t="str">
        <f>IF(AC303&lt;&gt; "",LOOKUP(AC303,Points!$A$2:$A$27,Points!$B$2:$B$27),"")</f>
        <v/>
      </c>
      <c r="AE303" s="114"/>
      <c r="AF303" s="64"/>
      <c r="AG303" s="8"/>
      <c r="AH303" s="8" t="str">
        <f>IF(AG303&lt;&gt; "",LOOKUP(AG303,Points!$A$2:$A$27,Points!$B$2:$B$27),"")</f>
        <v/>
      </c>
      <c r="AI303" s="114"/>
      <c r="AJ303" s="64"/>
      <c r="AK303" s="8"/>
      <c r="AL303" s="8" t="str">
        <f>IF(AK303&lt;&gt; "",LOOKUP(AK303,Points!$A$2:$A$27,Points!$B$2:$B$27),"")</f>
        <v/>
      </c>
      <c r="AM303" s="114"/>
      <c r="AO303" s="5">
        <f>SUM(LEN(G303),LEN(K303),LEN(O303),LEN(S303),LEN(W303),LEN(AA303),LEN(AE303),LEN(AI303),LEN(AM303))</f>
        <v>0</v>
      </c>
      <c r="AP303" s="5">
        <v>0</v>
      </c>
      <c r="AQ303" s="5">
        <v>0</v>
      </c>
      <c r="AR303" s="5">
        <f t="shared" si="298"/>
        <v>0</v>
      </c>
      <c r="AS303" s="5">
        <f t="shared" si="336"/>
        <v>0</v>
      </c>
      <c r="AT303" s="5">
        <f t="shared" si="337"/>
        <v>0</v>
      </c>
      <c r="AU303" s="5">
        <f t="shared" si="301"/>
        <v>0</v>
      </c>
      <c r="AV303" s="47">
        <f t="shared" si="330"/>
        <v>0</v>
      </c>
      <c r="AW303" s="47">
        <f t="shared" si="338"/>
        <v>0</v>
      </c>
      <c r="AX303" s="47">
        <f t="shared" si="303"/>
        <v>0</v>
      </c>
      <c r="AY303" s="8">
        <f t="shared" si="339"/>
        <v>0</v>
      </c>
      <c r="AZ303" s="67">
        <f t="shared" si="305"/>
        <v>0</v>
      </c>
      <c r="BA303" s="67"/>
      <c r="BB303" s="8">
        <f t="shared" si="345"/>
        <v>0</v>
      </c>
      <c r="BC303" s="8">
        <f>LARGE($BH303:$BP303,2)</f>
        <v>0</v>
      </c>
      <c r="BD303" s="8">
        <f t="shared" si="346"/>
        <v>0</v>
      </c>
      <c r="BE303" s="8">
        <f t="shared" si="333"/>
        <v>0</v>
      </c>
      <c r="BF303" s="8">
        <f t="shared" si="334"/>
        <v>0</v>
      </c>
      <c r="BG303" s="8"/>
      <c r="BH303" s="8">
        <f t="shared" si="306"/>
        <v>0</v>
      </c>
      <c r="BI303" s="8">
        <f t="shared" si="307"/>
        <v>0</v>
      </c>
      <c r="BJ303" s="8">
        <f t="shared" si="308"/>
        <v>0</v>
      </c>
      <c r="BK303" s="8">
        <f t="shared" si="309"/>
        <v>0</v>
      </c>
      <c r="BL303" s="8">
        <f t="shared" si="310"/>
        <v>0</v>
      </c>
      <c r="BM303" s="8">
        <f t="shared" si="311"/>
        <v>0</v>
      </c>
      <c r="BN303" s="8">
        <f t="shared" si="312"/>
        <v>0</v>
      </c>
      <c r="BO303" s="8">
        <f t="shared" si="313"/>
        <v>0</v>
      </c>
      <c r="BP303" s="8">
        <f t="shared" si="314"/>
        <v>0</v>
      </c>
      <c r="BQ303" s="8"/>
      <c r="BR303" s="8" t="e">
        <f t="shared" si="340"/>
        <v>#NUM!</v>
      </c>
      <c r="BS303" s="8" t="e">
        <f t="shared" si="341"/>
        <v>#NUM!</v>
      </c>
      <c r="BT303" s="8" t="e">
        <f t="shared" si="342"/>
        <v>#NUM!</v>
      </c>
      <c r="BU303" s="8" t="e">
        <f t="shared" si="343"/>
        <v>#NUM!</v>
      </c>
      <c r="BV303" s="8" t="e">
        <f t="shared" si="344"/>
        <v>#NUM!</v>
      </c>
      <c r="BW303" s="8"/>
      <c r="BX303" s="1" t="str">
        <f t="shared" si="320"/>
        <v/>
      </c>
      <c r="BY303" s="1" t="str">
        <f t="shared" si="321"/>
        <v/>
      </c>
      <c r="BZ303" s="1" t="str">
        <f>N303</f>
        <v/>
      </c>
      <c r="CA303" s="1" t="str">
        <f t="shared" si="323"/>
        <v/>
      </c>
      <c r="CB303" s="1" t="str">
        <f t="shared" si="324"/>
        <v/>
      </c>
      <c r="CC303" s="1" t="str">
        <f t="shared" si="325"/>
        <v/>
      </c>
      <c r="CD303" s="1" t="str">
        <f t="shared" si="326"/>
        <v/>
      </c>
      <c r="CE303" s="1" t="str">
        <f t="shared" si="327"/>
        <v/>
      </c>
      <c r="CF303" s="1" t="str">
        <f t="shared" si="328"/>
        <v/>
      </c>
    </row>
    <row r="304" spans="1:112" ht="18" customHeight="1" x14ac:dyDescent="0.2">
      <c r="A304" s="52" t="str">
        <f t="shared" si="335"/>
        <v>Jeff Smith</v>
      </c>
      <c r="B304" s="93" t="s">
        <v>660</v>
      </c>
      <c r="C304" s="94" t="s">
        <v>306</v>
      </c>
      <c r="D304" s="8"/>
      <c r="E304" s="8"/>
      <c r="F304" s="8" t="str">
        <f>IF(E304&lt;&gt; "",LOOKUP(E304,Points!$A$2:$A$27,Points!$B$2:$B$27),"")</f>
        <v/>
      </c>
      <c r="G304" s="114"/>
      <c r="H304" s="64"/>
      <c r="I304" s="8"/>
      <c r="J304" s="8" t="str">
        <f>IF(I304&lt;&gt; "",LOOKUP(I304,Points!$A$2:$A$27,Points!$B$2:$B$27),"")</f>
        <v/>
      </c>
      <c r="K304" s="114"/>
      <c r="L304" s="64"/>
      <c r="M304" s="8"/>
      <c r="N304" s="8" t="str">
        <f>IF(M304&lt;&gt; "",LOOKUP(M304,Points!$A$2:$A$27,Points!$B$2:$B$27),"")</f>
        <v/>
      </c>
      <c r="O304" s="114"/>
      <c r="P304" s="64"/>
      <c r="Q304" s="8"/>
      <c r="R304" s="8" t="str">
        <f>IF(Q304&lt;&gt; "",LOOKUP(Q304,Points!$A$2:$A$27,Points!$B$2:$B$27),"")</f>
        <v/>
      </c>
      <c r="S304" s="114"/>
      <c r="T304" s="64"/>
      <c r="U304" s="8"/>
      <c r="V304" s="8" t="str">
        <f>IF(U304&lt;&gt; "",LOOKUP(U304,Points!$A$2:$A$27,Points!$B$2:$B$27),"")</f>
        <v/>
      </c>
      <c r="W304" s="114"/>
      <c r="X304" s="64"/>
      <c r="Y304" s="8"/>
      <c r="Z304" s="8" t="str">
        <f>IF(Y304&lt;&gt; "",LOOKUP(Y304,Points!$A$2:$A$27,Points!$B$2:$B$27),"")</f>
        <v/>
      </c>
      <c r="AA304" s="114"/>
      <c r="AB304" s="64"/>
      <c r="AC304" s="8"/>
      <c r="AD304" s="8" t="str">
        <f>IF(AC304&lt;&gt; "",LOOKUP(AC304,Points!$A$2:$A$27,Points!$B$2:$B$27),"")</f>
        <v/>
      </c>
      <c r="AE304" s="114"/>
      <c r="AF304" s="64"/>
      <c r="AG304" s="8"/>
      <c r="AH304" s="8" t="str">
        <f>IF(AG304&lt;&gt; "",LOOKUP(AG304,Points!$A$2:$A$27,Points!$B$2:$B$27),"")</f>
        <v/>
      </c>
      <c r="AI304" s="114"/>
      <c r="AJ304" s="64"/>
      <c r="AK304" s="8"/>
      <c r="AL304" s="8" t="str">
        <f>IF(AK304&lt;&gt; "",LOOKUP(AK304,[1]Points!$A$2:$A$27,[1]Points!$B$2:$B$27),"")</f>
        <v/>
      </c>
      <c r="AM304" s="114"/>
      <c r="AO304" s="5">
        <f>+G304+K304+O304+S304+W304+AA304+AE304+AI304+AM304</f>
        <v>0</v>
      </c>
      <c r="AP304" s="5">
        <v>0</v>
      </c>
      <c r="AQ304" s="5">
        <v>0</v>
      </c>
      <c r="AR304" s="5">
        <f t="shared" si="298"/>
        <v>0</v>
      </c>
      <c r="AS304" s="5">
        <f t="shared" si="336"/>
        <v>0</v>
      </c>
      <c r="AT304" s="5">
        <f t="shared" si="337"/>
        <v>0</v>
      </c>
      <c r="AU304" s="5">
        <f t="shared" si="301"/>
        <v>0</v>
      </c>
      <c r="AV304" s="47">
        <f t="shared" si="330"/>
        <v>0</v>
      </c>
      <c r="AW304" s="47">
        <f t="shared" si="338"/>
        <v>0</v>
      </c>
      <c r="AX304" s="47">
        <f>IF($AR304&gt;4,$AU304/$AR304,0)</f>
        <v>0</v>
      </c>
      <c r="AY304" s="8">
        <f t="shared" si="339"/>
        <v>0</v>
      </c>
      <c r="AZ304" s="67">
        <f>IF(AR304&gt;4,SUM(E304,I304,M304,Q304,U304,Y304,AC304,AG304,AK304)/AR304,0)</f>
        <v>0</v>
      </c>
      <c r="BA304" s="67"/>
      <c r="BB304" s="8">
        <f t="shared" si="345"/>
        <v>0</v>
      </c>
      <c r="BC304" s="8">
        <f t="shared" si="329"/>
        <v>0</v>
      </c>
      <c r="BD304" s="8">
        <f t="shared" si="346"/>
        <v>0</v>
      </c>
      <c r="BE304" s="8">
        <f t="shared" si="333"/>
        <v>0</v>
      </c>
      <c r="BF304" s="8">
        <f t="shared" si="334"/>
        <v>0</v>
      </c>
      <c r="BG304" s="8"/>
      <c r="BH304" s="8">
        <f t="shared" si="306"/>
        <v>0</v>
      </c>
      <c r="BI304" s="8">
        <f t="shared" si="307"/>
        <v>0</v>
      </c>
      <c r="BJ304" s="8">
        <f t="shared" si="308"/>
        <v>0</v>
      </c>
      <c r="BK304" s="8">
        <f t="shared" si="309"/>
        <v>0</v>
      </c>
      <c r="BL304" s="8">
        <f t="shared" si="310"/>
        <v>0</v>
      </c>
      <c r="BM304" s="8">
        <f t="shared" si="311"/>
        <v>0</v>
      </c>
      <c r="BN304" s="8">
        <f t="shared" si="312"/>
        <v>0</v>
      </c>
      <c r="BO304" s="8">
        <f t="shared" si="313"/>
        <v>0</v>
      </c>
      <c r="BP304" s="8">
        <f t="shared" si="314"/>
        <v>0</v>
      </c>
      <c r="BQ304" s="8"/>
      <c r="BR304" s="8" t="e">
        <f t="shared" si="340"/>
        <v>#NUM!</v>
      </c>
      <c r="BS304" s="8" t="e">
        <f t="shared" si="341"/>
        <v>#NUM!</v>
      </c>
      <c r="BT304" s="8" t="e">
        <f t="shared" si="342"/>
        <v>#NUM!</v>
      </c>
      <c r="BU304" s="8" t="e">
        <f t="shared" si="343"/>
        <v>#NUM!</v>
      </c>
      <c r="BV304" s="8" t="e">
        <f t="shared" si="344"/>
        <v>#NUM!</v>
      </c>
      <c r="BW304" s="8"/>
      <c r="BX304" s="1" t="str">
        <f t="shared" si="320"/>
        <v/>
      </c>
      <c r="BY304" s="1" t="str">
        <f t="shared" si="321"/>
        <v/>
      </c>
      <c r="BZ304" s="1" t="str">
        <f t="shared" si="322"/>
        <v/>
      </c>
      <c r="CA304" s="1" t="str">
        <f t="shared" si="323"/>
        <v/>
      </c>
      <c r="CB304" s="1" t="str">
        <f t="shared" si="324"/>
        <v/>
      </c>
      <c r="CC304" s="1" t="str">
        <f t="shared" si="325"/>
        <v/>
      </c>
      <c r="CD304" s="1" t="str">
        <f t="shared" si="326"/>
        <v/>
      </c>
      <c r="CE304" s="1" t="str">
        <f t="shared" si="327"/>
        <v/>
      </c>
      <c r="CF304" s="1" t="str">
        <f t="shared" si="328"/>
        <v/>
      </c>
      <c r="DC304" s="203" t="s">
        <v>701</v>
      </c>
      <c r="DD304" s="203" t="s">
        <v>701</v>
      </c>
      <c r="DE304" s="203" t="s">
        <v>701</v>
      </c>
      <c r="DF304" s="107" t="s">
        <v>701</v>
      </c>
      <c r="DG304" s="107" t="s">
        <v>701</v>
      </c>
      <c r="DH304" s="107" t="s">
        <v>701</v>
      </c>
    </row>
    <row r="305" spans="1:112" ht="18" customHeight="1" x14ac:dyDescent="0.2">
      <c r="A305" s="52" t="str">
        <f t="shared" si="335"/>
        <v>Greg Southwick</v>
      </c>
      <c r="B305" s="52" t="s">
        <v>418</v>
      </c>
      <c r="C305" s="62" t="s">
        <v>221</v>
      </c>
      <c r="D305" s="8"/>
      <c r="E305" s="8"/>
      <c r="F305" s="8" t="str">
        <f>IF(E305&lt;&gt; "",LOOKUP(E305,Points!$A$2:$A$27,Points!$B$2:$B$27),"")</f>
        <v/>
      </c>
      <c r="G305" s="114"/>
      <c r="H305" s="64"/>
      <c r="I305" s="8"/>
      <c r="J305" s="8" t="str">
        <f>IF(I305&lt;&gt; "",LOOKUP(I305,Points!$A$2:$A$27,Points!$B$2:$B$27),"")</f>
        <v/>
      </c>
      <c r="K305" s="114"/>
      <c r="L305" s="64"/>
      <c r="M305" s="8"/>
      <c r="N305" s="8" t="str">
        <f>IF(M305&lt;&gt; "",LOOKUP(M305,Points!$A$2:$A$27,Points!$B$2:$B$27),"")</f>
        <v/>
      </c>
      <c r="O305" s="114"/>
      <c r="P305" s="64"/>
      <c r="Q305" s="8"/>
      <c r="R305" s="8" t="str">
        <f>IF(Q305&lt;&gt; "",LOOKUP(Q305,Points!$A$2:$A$27,Points!$B$2:$B$27),"")</f>
        <v/>
      </c>
      <c r="S305" s="114"/>
      <c r="T305" s="64"/>
      <c r="U305" s="8"/>
      <c r="V305" s="8" t="str">
        <f>IF(U305&lt;&gt; "",LOOKUP(U305,Points!$A$2:$A$27,Points!$B$2:$B$27),"")</f>
        <v/>
      </c>
      <c r="W305" s="114"/>
      <c r="X305" s="64"/>
      <c r="Y305" s="8"/>
      <c r="Z305" s="8" t="str">
        <f>IF(Y305&lt;&gt; "",LOOKUP(Y305,Points!$A$2:$A$27,Points!$B$2:$B$27),"")</f>
        <v/>
      </c>
      <c r="AA305" s="114"/>
      <c r="AB305" s="64"/>
      <c r="AC305" s="8"/>
      <c r="AD305" s="8" t="str">
        <f>IF(AC305&lt;&gt; "",LOOKUP(AC305,Points!$A$2:$A$27,Points!$B$2:$B$27),"")</f>
        <v/>
      </c>
      <c r="AE305" s="114"/>
      <c r="AF305" s="64"/>
      <c r="AG305" s="8"/>
      <c r="AH305" s="8" t="str">
        <f>IF(AG305&lt;&gt; "",LOOKUP(AG305,Points!$A$2:$A$27,Points!$B$2:$B$27),"")</f>
        <v/>
      </c>
      <c r="AI305" s="114"/>
      <c r="AJ305" s="64"/>
      <c r="AK305" s="8"/>
      <c r="AL305" s="8" t="str">
        <f>IF(AK305&lt;&gt; "",LOOKUP(AK305,Points!$A$2:$A$27,Points!$B$2:$B$27),"")</f>
        <v/>
      </c>
      <c r="AM305" s="114"/>
      <c r="AO305" s="5">
        <f>SUM(LEN(G305),LEN(K305),LEN(O305),LEN(S305),LEN(W305),LEN(AA305),LEN(AE305),LEN(AI305),LEN(AM305))</f>
        <v>0</v>
      </c>
      <c r="AP305" s="5">
        <v>0</v>
      </c>
      <c r="AQ305" s="5">
        <v>0</v>
      </c>
      <c r="AR305" s="5">
        <f t="shared" si="298"/>
        <v>0</v>
      </c>
      <c r="AS305" s="5">
        <f t="shared" si="336"/>
        <v>0</v>
      </c>
      <c r="AT305" s="5">
        <f t="shared" si="337"/>
        <v>0</v>
      </c>
      <c r="AU305" s="5">
        <f t="shared" si="301"/>
        <v>0</v>
      </c>
      <c r="AV305" s="47">
        <f>IF(AR305&gt;0,AU305/AR305,0)</f>
        <v>0</v>
      </c>
      <c r="AW305" s="47">
        <f t="shared" si="338"/>
        <v>0</v>
      </c>
      <c r="AX305" s="47">
        <f>IF($AR305&gt;4,$AU305/$AR305,0)</f>
        <v>0</v>
      </c>
      <c r="AY305" s="8">
        <f t="shared" si="339"/>
        <v>0</v>
      </c>
      <c r="AZ305" s="67">
        <f>IF(AR305&gt;4,SUM(E305,I305,M305,Q305,U305,Y305,AC305,AG305,AK305)/AR305,0)</f>
        <v>0</v>
      </c>
      <c r="BA305" s="67"/>
      <c r="BB305" s="8">
        <f t="shared" si="345"/>
        <v>0</v>
      </c>
      <c r="BC305" s="8">
        <f t="shared" si="329"/>
        <v>0</v>
      </c>
      <c r="BD305" s="8">
        <f t="shared" si="346"/>
        <v>0</v>
      </c>
      <c r="BE305" s="8">
        <f t="shared" si="333"/>
        <v>0</v>
      </c>
      <c r="BF305" s="8">
        <f t="shared" si="334"/>
        <v>0</v>
      </c>
      <c r="BG305" s="8"/>
      <c r="BH305" s="8">
        <f t="shared" si="306"/>
        <v>0</v>
      </c>
      <c r="BI305" s="8">
        <f t="shared" si="307"/>
        <v>0</v>
      </c>
      <c r="BJ305" s="8">
        <f t="shared" si="308"/>
        <v>0</v>
      </c>
      <c r="BK305" s="8">
        <f t="shared" si="309"/>
        <v>0</v>
      </c>
      <c r="BL305" s="8">
        <f t="shared" si="310"/>
        <v>0</v>
      </c>
      <c r="BM305" s="8">
        <f t="shared" si="311"/>
        <v>0</v>
      </c>
      <c r="BN305" s="8">
        <f t="shared" si="312"/>
        <v>0</v>
      </c>
      <c r="BO305" s="8">
        <f t="shared" si="313"/>
        <v>0</v>
      </c>
      <c r="BP305" s="8">
        <f t="shared" si="314"/>
        <v>0</v>
      </c>
      <c r="BQ305" s="8"/>
      <c r="BR305" s="8" t="e">
        <f t="shared" si="340"/>
        <v>#NUM!</v>
      </c>
      <c r="BS305" s="8" t="e">
        <f t="shared" si="341"/>
        <v>#NUM!</v>
      </c>
      <c r="BT305" s="8" t="e">
        <f t="shared" si="342"/>
        <v>#NUM!</v>
      </c>
      <c r="BU305" s="8" t="e">
        <f t="shared" si="343"/>
        <v>#NUM!</v>
      </c>
      <c r="BV305" s="8" t="e">
        <f t="shared" si="344"/>
        <v>#NUM!</v>
      </c>
      <c r="BW305" s="8"/>
      <c r="BX305" s="1" t="str">
        <f t="shared" si="320"/>
        <v/>
      </c>
      <c r="BY305" s="1" t="str">
        <f t="shared" si="321"/>
        <v/>
      </c>
      <c r="BZ305" s="1" t="str">
        <f t="shared" si="322"/>
        <v/>
      </c>
      <c r="CA305" s="1" t="str">
        <f t="shared" si="323"/>
        <v/>
      </c>
      <c r="CB305" s="1" t="str">
        <f t="shared" si="324"/>
        <v/>
      </c>
      <c r="CC305" s="1" t="str">
        <f>Z305</f>
        <v/>
      </c>
      <c r="CD305" s="1" t="str">
        <f t="shared" si="326"/>
        <v/>
      </c>
      <c r="CE305" s="1" t="str">
        <f t="shared" si="327"/>
        <v/>
      </c>
      <c r="CF305" s="1" t="str">
        <f t="shared" si="328"/>
        <v/>
      </c>
    </row>
    <row r="306" spans="1:112" ht="18" customHeight="1" x14ac:dyDescent="0.2">
      <c r="A306" s="52" t="str">
        <f t="shared" si="335"/>
        <v>Troy Spittle</v>
      </c>
      <c r="B306" s="52" t="s">
        <v>263</v>
      </c>
      <c r="C306" s="62" t="s">
        <v>264</v>
      </c>
      <c r="D306" s="8"/>
      <c r="E306" s="8"/>
      <c r="F306" s="8" t="str">
        <f>IF(E306&lt;&gt; "",LOOKUP(E306,Points!$A$2:$A$27,Points!$B$2:$B$27),"")</f>
        <v/>
      </c>
      <c r="G306" s="114"/>
      <c r="H306" s="64"/>
      <c r="I306" s="8"/>
      <c r="J306" s="8" t="str">
        <f>IF(I306&lt;&gt; "",LOOKUP(I306,Points!$A$2:$A$27,Points!$B$2:$B$27),"")</f>
        <v/>
      </c>
      <c r="K306" s="114"/>
      <c r="L306" s="64"/>
      <c r="M306" s="8"/>
      <c r="N306" s="8" t="str">
        <f>IF(M306&lt;&gt; "",LOOKUP(M306,Points!$A$2:$A$27,Points!$B$2:$B$27),"")</f>
        <v/>
      </c>
      <c r="O306" s="114"/>
      <c r="P306" s="64"/>
      <c r="Q306" s="8"/>
      <c r="R306" s="8" t="str">
        <f>IF(Q306&lt;&gt; "",LOOKUP(Q306,Points!$A$2:$A$27,Points!$B$2:$B$27),"")</f>
        <v/>
      </c>
      <c r="S306" s="114"/>
      <c r="T306" s="64"/>
      <c r="U306" s="8"/>
      <c r="V306" s="8" t="str">
        <f>IF(U306&lt;&gt; "",LOOKUP(U306,Points!$A$2:$A$27,Points!$B$2:$B$27),"")</f>
        <v/>
      </c>
      <c r="W306" s="114"/>
      <c r="X306" s="64"/>
      <c r="Y306" s="8"/>
      <c r="Z306" s="8" t="str">
        <f>IF(Y306&lt;&gt; "",LOOKUP(Y306,Points!$A$2:$A$27,Points!$B$2:$B$27),"")</f>
        <v/>
      </c>
      <c r="AA306" s="114"/>
      <c r="AB306" s="64"/>
      <c r="AC306" s="8"/>
      <c r="AD306" s="8" t="str">
        <f>IF(AC306&lt;&gt; "",LOOKUP(AC306,Points!$A$2:$A$27,Points!$B$2:$B$27),"")</f>
        <v/>
      </c>
      <c r="AE306" s="114"/>
      <c r="AF306" s="64"/>
      <c r="AG306" s="8"/>
      <c r="AH306" s="8" t="str">
        <f>IF(AG306&lt;&gt; "",LOOKUP(AG306,Points!$A$2:$A$27,Points!$B$2:$B$27),"")</f>
        <v/>
      </c>
      <c r="AI306" s="114"/>
      <c r="AJ306" s="64"/>
      <c r="AK306" s="8"/>
      <c r="AL306" s="8" t="str">
        <f>IF(AK306&lt;&gt; "",LOOKUP(AK306,Points!$A$2:$A$27,Points!$B$2:$B$27),"")</f>
        <v/>
      </c>
      <c r="AM306" s="114"/>
      <c r="AO306" s="5">
        <f>SUM(LEN(G306),LEN(K306),LEN(O306),LEN(S306),LEN(W306),LEN(AA306),LEN(AE306),LEN(AI306),LEN(AM306))</f>
        <v>0</v>
      </c>
      <c r="AP306" s="5">
        <v>0</v>
      </c>
      <c r="AQ306" s="5">
        <v>0</v>
      </c>
      <c r="AR306" s="5">
        <f t="shared" si="298"/>
        <v>0</v>
      </c>
      <c r="AS306" s="5">
        <f t="shared" si="336"/>
        <v>0</v>
      </c>
      <c r="AT306" s="5">
        <f t="shared" si="337"/>
        <v>0</v>
      </c>
      <c r="AU306" s="5">
        <f t="shared" si="301"/>
        <v>0</v>
      </c>
      <c r="AV306" s="47">
        <f t="shared" si="330"/>
        <v>0</v>
      </c>
      <c r="AW306" s="47">
        <f t="shared" si="338"/>
        <v>0</v>
      </c>
      <c r="AX306" s="47">
        <f t="shared" si="303"/>
        <v>0</v>
      </c>
      <c r="AY306" s="8">
        <f t="shared" si="339"/>
        <v>0</v>
      </c>
      <c r="AZ306" s="67">
        <f t="shared" si="305"/>
        <v>0</v>
      </c>
      <c r="BA306" s="67"/>
      <c r="BB306" s="8">
        <f t="shared" si="345"/>
        <v>0</v>
      </c>
      <c r="BC306" s="8">
        <f t="shared" si="329"/>
        <v>0</v>
      </c>
      <c r="BD306" s="8">
        <f t="shared" si="346"/>
        <v>0</v>
      </c>
      <c r="BE306" s="8">
        <f t="shared" ref="BE306:BE336" si="347">LARGE($BH306:$BP306,4)</f>
        <v>0</v>
      </c>
      <c r="BF306" s="8">
        <f t="shared" si="334"/>
        <v>0</v>
      </c>
      <c r="BG306" s="8"/>
      <c r="BH306" s="8">
        <f t="shared" si="306"/>
        <v>0</v>
      </c>
      <c r="BI306" s="8">
        <f t="shared" si="307"/>
        <v>0</v>
      </c>
      <c r="BJ306" s="8">
        <f t="shared" si="308"/>
        <v>0</v>
      </c>
      <c r="BK306" s="8">
        <f t="shared" si="309"/>
        <v>0</v>
      </c>
      <c r="BL306" s="8">
        <f t="shared" si="310"/>
        <v>0</v>
      </c>
      <c r="BM306" s="8">
        <f t="shared" si="311"/>
        <v>0</v>
      </c>
      <c r="BN306" s="8">
        <f t="shared" si="312"/>
        <v>0</v>
      </c>
      <c r="BO306" s="8">
        <f t="shared" si="313"/>
        <v>0</v>
      </c>
      <c r="BP306" s="8">
        <f t="shared" si="314"/>
        <v>0</v>
      </c>
      <c r="BQ306" s="8"/>
      <c r="BR306" s="8" t="e">
        <f t="shared" si="340"/>
        <v>#NUM!</v>
      </c>
      <c r="BS306" s="8" t="e">
        <f t="shared" si="341"/>
        <v>#NUM!</v>
      </c>
      <c r="BT306" s="8" t="e">
        <f t="shared" si="342"/>
        <v>#NUM!</v>
      </c>
      <c r="BU306" s="8" t="e">
        <f t="shared" si="343"/>
        <v>#NUM!</v>
      </c>
      <c r="BV306" s="8" t="e">
        <f t="shared" si="344"/>
        <v>#NUM!</v>
      </c>
      <c r="BW306" s="8"/>
      <c r="BX306" s="1" t="str">
        <f t="shared" si="320"/>
        <v/>
      </c>
      <c r="BY306" s="1" t="str">
        <f t="shared" si="321"/>
        <v/>
      </c>
      <c r="BZ306" s="1" t="str">
        <f t="shared" si="322"/>
        <v/>
      </c>
      <c r="CA306" s="1" t="str">
        <f>R306</f>
        <v/>
      </c>
      <c r="CB306" s="1" t="str">
        <f t="shared" si="324"/>
        <v/>
      </c>
      <c r="CC306" s="1" t="str">
        <f t="shared" si="325"/>
        <v/>
      </c>
      <c r="CD306" s="1" t="str">
        <f t="shared" si="326"/>
        <v/>
      </c>
      <c r="CE306" s="1" t="str">
        <f>AH306</f>
        <v/>
      </c>
      <c r="CF306" s="1" t="str">
        <f t="shared" si="328"/>
        <v/>
      </c>
    </row>
    <row r="307" spans="1:112" ht="18" customHeight="1" x14ac:dyDescent="0.2">
      <c r="A307" s="52" t="str">
        <f t="shared" si="335"/>
        <v>Bill Stamm</v>
      </c>
      <c r="B307" s="52" t="s">
        <v>343</v>
      </c>
      <c r="C307" s="62" t="s">
        <v>147</v>
      </c>
      <c r="D307" s="8"/>
      <c r="E307" s="8"/>
      <c r="F307" s="8" t="str">
        <f>IF(E307&lt;&gt; "",LOOKUP(E307,Points!$A$2:$A$27,Points!$B$2:$B$27),"")</f>
        <v/>
      </c>
      <c r="G307" s="114"/>
      <c r="H307" s="64"/>
      <c r="I307" s="8"/>
      <c r="J307" s="8" t="str">
        <f>IF(I307&lt;&gt; "",LOOKUP(I307,Points!$A$2:$A$27,Points!$B$2:$B$27),"")</f>
        <v/>
      </c>
      <c r="K307" s="114"/>
      <c r="L307" s="64"/>
      <c r="M307" s="8"/>
      <c r="N307" s="8" t="str">
        <f>IF(M307&lt;&gt; "",LOOKUP(M307,Points!$A$2:$A$27,Points!$B$2:$B$27),"")</f>
        <v/>
      </c>
      <c r="O307" s="114"/>
      <c r="P307" s="64"/>
      <c r="Q307" s="8"/>
      <c r="R307" s="8" t="str">
        <f>IF(Q307&lt;&gt; "",LOOKUP(Q307,Points!$A$2:$A$27,Points!$B$2:$B$27),"")</f>
        <v/>
      </c>
      <c r="S307" s="114"/>
      <c r="T307" s="64"/>
      <c r="U307" s="8"/>
      <c r="V307" s="8" t="str">
        <f>IF(U307&lt;&gt; "",LOOKUP(U307,Points!$A$2:$A$27,Points!$B$2:$B$27),"")</f>
        <v/>
      </c>
      <c r="W307" s="114"/>
      <c r="X307" s="64"/>
      <c r="Y307" s="8"/>
      <c r="Z307" s="8" t="str">
        <f>IF(Y307&lt;&gt; "",LOOKUP(Y307,Points!$A$2:$A$27,Points!$B$2:$B$27),"")</f>
        <v/>
      </c>
      <c r="AA307" s="114"/>
      <c r="AB307" s="64"/>
      <c r="AC307" s="8"/>
      <c r="AD307" s="8" t="str">
        <f>IF(AC307&lt;&gt; "",LOOKUP(AC307,Points!$A$2:$A$27,Points!$B$2:$B$27),"")</f>
        <v/>
      </c>
      <c r="AE307" s="114"/>
      <c r="AF307" s="64"/>
      <c r="AG307" s="8"/>
      <c r="AH307" s="8" t="str">
        <f>IF(AG307&lt;&gt; "",LOOKUP(AG307,Points!$A$2:$A$27,Points!$B$2:$B$27),"")</f>
        <v/>
      </c>
      <c r="AI307" s="114"/>
      <c r="AJ307" s="64"/>
      <c r="AK307" s="8"/>
      <c r="AL307" s="8" t="str">
        <f>IF(AK307&lt;&gt; "",LOOKUP(AK307,Points!$A$2:$A$27,Points!$B$2:$B$27),"")</f>
        <v/>
      </c>
      <c r="AM307" s="114"/>
      <c r="AO307" s="5">
        <f>SUM(LEN(G307),LEN(K307),LEN(O307),LEN(S307),LEN(W307),LEN(AA307),LEN(AE307),LEN(AI307),LEN(AM307))</f>
        <v>0</v>
      </c>
      <c r="AP307" s="5">
        <v>0</v>
      </c>
      <c r="AQ307" s="5">
        <v>0</v>
      </c>
      <c r="AR307" s="5">
        <f t="shared" si="298"/>
        <v>0</v>
      </c>
      <c r="AS307" s="5">
        <f t="shared" si="336"/>
        <v>0</v>
      </c>
      <c r="AT307" s="5">
        <f t="shared" si="337"/>
        <v>0</v>
      </c>
      <c r="AU307" s="5">
        <f t="shared" si="301"/>
        <v>0</v>
      </c>
      <c r="AV307" s="47">
        <f>IF(AR307&gt;0,AU307/AR307,0)</f>
        <v>0</v>
      </c>
      <c r="AW307" s="47">
        <f t="shared" si="338"/>
        <v>0</v>
      </c>
      <c r="AX307" s="47">
        <f>IF($AR307&gt;4,$AU307/$AR307,0)</f>
        <v>0</v>
      </c>
      <c r="AY307" s="8">
        <f t="shared" si="339"/>
        <v>0</v>
      </c>
      <c r="AZ307" s="67">
        <f>IF(AR307&gt;4,SUM(E307,I307,M307,Q307,U307,Y307,AC307,AG307,AK307)/AR307,0)</f>
        <v>0</v>
      </c>
      <c r="BA307" s="67"/>
      <c r="BB307" s="8">
        <f t="shared" si="345"/>
        <v>0</v>
      </c>
      <c r="BC307" s="8">
        <f>LARGE($BH307:$BP307,2)</f>
        <v>0</v>
      </c>
      <c r="BD307" s="8">
        <f t="shared" si="346"/>
        <v>0</v>
      </c>
      <c r="BE307" s="8">
        <f t="shared" si="347"/>
        <v>0</v>
      </c>
      <c r="BF307" s="8">
        <f t="shared" ref="BF307:BF336" si="348">LARGE($BH307:$BP307,5)</f>
        <v>0</v>
      </c>
      <c r="BG307" s="8"/>
      <c r="BH307" s="8">
        <f t="shared" si="306"/>
        <v>0</v>
      </c>
      <c r="BI307" s="8">
        <f t="shared" si="307"/>
        <v>0</v>
      </c>
      <c r="BJ307" s="8">
        <f t="shared" si="308"/>
        <v>0</v>
      </c>
      <c r="BK307" s="8">
        <f t="shared" si="309"/>
        <v>0</v>
      </c>
      <c r="BL307" s="8">
        <f t="shared" si="310"/>
        <v>0</v>
      </c>
      <c r="BM307" s="8">
        <f t="shared" si="311"/>
        <v>0</v>
      </c>
      <c r="BN307" s="8">
        <f t="shared" si="312"/>
        <v>0</v>
      </c>
      <c r="BO307" s="8">
        <f t="shared" si="313"/>
        <v>0</v>
      </c>
      <c r="BP307" s="8">
        <f t="shared" si="314"/>
        <v>0</v>
      </c>
      <c r="BQ307" s="8"/>
      <c r="BR307" s="8" t="e">
        <f t="shared" si="340"/>
        <v>#NUM!</v>
      </c>
      <c r="BS307" s="8" t="e">
        <f t="shared" si="341"/>
        <v>#NUM!</v>
      </c>
      <c r="BT307" s="8" t="e">
        <f t="shared" si="342"/>
        <v>#NUM!</v>
      </c>
      <c r="BU307" s="8" t="e">
        <f t="shared" si="343"/>
        <v>#NUM!</v>
      </c>
      <c r="BV307" s="8" t="e">
        <f t="shared" si="344"/>
        <v>#NUM!</v>
      </c>
      <c r="BW307" s="8"/>
      <c r="BX307" s="1" t="str">
        <f t="shared" si="320"/>
        <v/>
      </c>
      <c r="BY307" s="1" t="str">
        <f t="shared" si="321"/>
        <v/>
      </c>
      <c r="BZ307" s="1" t="str">
        <f t="shared" si="322"/>
        <v/>
      </c>
      <c r="CA307" s="1" t="str">
        <f t="shared" si="323"/>
        <v/>
      </c>
      <c r="CB307" s="1" t="str">
        <f t="shared" si="324"/>
        <v/>
      </c>
      <c r="CC307" s="1" t="str">
        <f t="shared" si="325"/>
        <v/>
      </c>
      <c r="CD307" s="1" t="str">
        <f t="shared" si="326"/>
        <v/>
      </c>
      <c r="CE307" s="1" t="str">
        <f t="shared" si="327"/>
        <v/>
      </c>
      <c r="CF307" s="1" t="str">
        <f t="shared" si="328"/>
        <v/>
      </c>
    </row>
    <row r="308" spans="1:112" ht="18" customHeight="1" x14ac:dyDescent="0.2">
      <c r="A308" s="52" t="str">
        <f t="shared" si="335"/>
        <v>Van Stemple</v>
      </c>
      <c r="B308" s="52" t="s">
        <v>301</v>
      </c>
      <c r="C308" s="62" t="s">
        <v>302</v>
      </c>
      <c r="D308" s="8"/>
      <c r="E308" s="8"/>
      <c r="F308" s="8" t="str">
        <f>IF(E308&lt;&gt; "",LOOKUP(E308,Points!$A$2:$A$27,Points!$B$2:$B$27),"")</f>
        <v/>
      </c>
      <c r="G308" s="114"/>
      <c r="H308" s="64"/>
      <c r="I308" s="8"/>
      <c r="J308" s="8" t="str">
        <f>IF(I308&lt;&gt; "",LOOKUP(I308,Points!$A$2:$A$27,Points!$B$2:$B$27),"")</f>
        <v/>
      </c>
      <c r="K308" s="114"/>
      <c r="L308" s="64"/>
      <c r="M308" s="8"/>
      <c r="N308" s="8" t="str">
        <f>IF(M308&lt;&gt; "",LOOKUP(M308,Points!$A$2:$A$27,Points!$B$2:$B$27),"")</f>
        <v/>
      </c>
      <c r="O308" s="114"/>
      <c r="P308" s="64"/>
      <c r="Q308" s="8"/>
      <c r="R308" s="8" t="str">
        <f>IF(Q308&lt;&gt; "",LOOKUP(Q308,Points!$A$2:$A$27,Points!$B$2:$B$27),"")</f>
        <v/>
      </c>
      <c r="S308" s="114"/>
      <c r="T308" s="64"/>
      <c r="U308" s="8"/>
      <c r="V308" s="8" t="str">
        <f>IF(U308&lt;&gt; "",LOOKUP(U308,Points!$A$2:$A$27,Points!$B$2:$B$27),"")</f>
        <v/>
      </c>
      <c r="W308" s="114"/>
      <c r="X308" s="64"/>
      <c r="Y308" s="8"/>
      <c r="Z308" s="8" t="str">
        <f>IF(Y308&lt;&gt; "",LOOKUP(Y308,Points!$A$2:$A$27,Points!$B$2:$B$27),"")</f>
        <v/>
      </c>
      <c r="AA308" s="114"/>
      <c r="AB308" s="64"/>
      <c r="AC308" s="8"/>
      <c r="AD308" s="8" t="str">
        <f>IF(AC308&lt;&gt; "",LOOKUP(AC308,Points!$A$2:$A$27,Points!$B$2:$B$27),"")</f>
        <v/>
      </c>
      <c r="AE308" s="114"/>
      <c r="AF308" s="64"/>
      <c r="AG308" s="8"/>
      <c r="AH308" s="8" t="str">
        <f>IF(AG308&lt;&gt; "",LOOKUP(AG308,Points!$A$2:$A$27,Points!$B$2:$B$27),"")</f>
        <v/>
      </c>
      <c r="AI308" s="114"/>
      <c r="AJ308" s="64"/>
      <c r="AK308" s="8"/>
      <c r="AL308" s="8" t="str">
        <f>IF(AK308&lt;&gt; "",LOOKUP(AK308,Points!$A$2:$A$27,Points!$B$2:$B$27),"")</f>
        <v/>
      </c>
      <c r="AM308" s="114"/>
      <c r="AO308" s="5">
        <f>SUM(LEN(G308),LEN(K308),LEN(O308),LEN(S308),LEN(W308),LEN(AA308),LEN(AE308),LEN(AI308),LEN(AM308))</f>
        <v>0</v>
      </c>
      <c r="AP308" s="5">
        <v>0</v>
      </c>
      <c r="AQ308" s="5">
        <v>0</v>
      </c>
      <c r="AR308" s="5">
        <f t="shared" si="298"/>
        <v>0</v>
      </c>
      <c r="AS308" s="5">
        <f t="shared" si="336"/>
        <v>0</v>
      </c>
      <c r="AT308" s="5">
        <f t="shared" si="337"/>
        <v>0</v>
      </c>
      <c r="AU308" s="5">
        <f t="shared" si="301"/>
        <v>0</v>
      </c>
      <c r="AV308" s="47">
        <f t="shared" si="330"/>
        <v>0</v>
      </c>
      <c r="AW308" s="47">
        <f t="shared" si="338"/>
        <v>0</v>
      </c>
      <c r="AX308" s="47">
        <f>IF($AR308&gt;4,$AU308/$AR308,0)</f>
        <v>0</v>
      </c>
      <c r="AY308" s="8">
        <f t="shared" si="339"/>
        <v>0</v>
      </c>
      <c r="AZ308" s="67">
        <f>IF(AR308&gt;4,SUM(E308,I308,M308,Q308,U308,Y308,AC308,AG308,AK308)/AR308,0)</f>
        <v>0</v>
      </c>
      <c r="BA308" s="67"/>
      <c r="BB308" s="8">
        <f t="shared" si="345"/>
        <v>0</v>
      </c>
      <c r="BC308" s="8">
        <f t="shared" si="329"/>
        <v>0</v>
      </c>
      <c r="BD308" s="8">
        <f t="shared" si="346"/>
        <v>0</v>
      </c>
      <c r="BE308" s="8">
        <f t="shared" si="347"/>
        <v>0</v>
      </c>
      <c r="BF308" s="8">
        <f t="shared" si="348"/>
        <v>0</v>
      </c>
      <c r="BG308" s="8"/>
      <c r="BH308" s="8">
        <f t="shared" si="306"/>
        <v>0</v>
      </c>
      <c r="BI308" s="8">
        <f t="shared" si="307"/>
        <v>0</v>
      </c>
      <c r="BJ308" s="8">
        <f t="shared" si="308"/>
        <v>0</v>
      </c>
      <c r="BK308" s="8">
        <f t="shared" si="309"/>
        <v>0</v>
      </c>
      <c r="BL308" s="8">
        <f t="shared" si="310"/>
        <v>0</v>
      </c>
      <c r="BM308" s="8">
        <f t="shared" si="311"/>
        <v>0</v>
      </c>
      <c r="BN308" s="8">
        <f t="shared" si="312"/>
        <v>0</v>
      </c>
      <c r="BO308" s="8">
        <f t="shared" si="313"/>
        <v>0</v>
      </c>
      <c r="BP308" s="8">
        <f t="shared" si="314"/>
        <v>0</v>
      </c>
      <c r="BQ308" s="8"/>
      <c r="BR308" s="8" t="e">
        <f t="shared" si="340"/>
        <v>#NUM!</v>
      </c>
      <c r="BS308" s="8" t="e">
        <f t="shared" si="341"/>
        <v>#NUM!</v>
      </c>
      <c r="BT308" s="8" t="e">
        <f t="shared" si="342"/>
        <v>#NUM!</v>
      </c>
      <c r="BU308" s="8" t="e">
        <f t="shared" si="343"/>
        <v>#NUM!</v>
      </c>
      <c r="BV308" s="8" t="e">
        <f t="shared" si="344"/>
        <v>#NUM!</v>
      </c>
      <c r="BW308" s="8"/>
      <c r="BX308" s="1" t="str">
        <f>F308</f>
        <v/>
      </c>
      <c r="BY308" s="1" t="str">
        <f t="shared" si="321"/>
        <v/>
      </c>
      <c r="BZ308" s="1" t="str">
        <f t="shared" si="322"/>
        <v/>
      </c>
      <c r="CA308" s="1" t="str">
        <f t="shared" si="323"/>
        <v/>
      </c>
      <c r="CB308" s="1" t="str">
        <f t="shared" si="324"/>
        <v/>
      </c>
      <c r="CC308" s="1" t="str">
        <f t="shared" si="325"/>
        <v/>
      </c>
      <c r="CD308" s="1" t="str">
        <f t="shared" si="326"/>
        <v/>
      </c>
      <c r="CE308" s="1" t="str">
        <f t="shared" si="327"/>
        <v/>
      </c>
      <c r="CF308" s="1" t="str">
        <f t="shared" si="328"/>
        <v/>
      </c>
    </row>
    <row r="309" spans="1:112" ht="18" customHeight="1" x14ac:dyDescent="0.2">
      <c r="A309" s="52" t="str">
        <f t="shared" si="335"/>
        <v>Rick Sterrett</v>
      </c>
      <c r="B309" s="52" t="s">
        <v>0</v>
      </c>
      <c r="C309" s="62" t="s">
        <v>1</v>
      </c>
      <c r="D309" s="8"/>
      <c r="E309" s="8"/>
      <c r="F309" s="8" t="str">
        <f>IF(E309&lt;&gt; "",LOOKUP(E309,Points!$A$2:$A$27,Points!$B$2:$B$27),"")</f>
        <v/>
      </c>
      <c r="G309" s="114"/>
      <c r="H309" s="64"/>
      <c r="I309" s="8"/>
      <c r="J309" s="8" t="str">
        <f>IF(I309&lt;&gt; "",LOOKUP(I309,Points!$A$2:$A$27,Points!$B$2:$B$27),"")</f>
        <v/>
      </c>
      <c r="K309" s="114"/>
      <c r="L309" s="64"/>
      <c r="M309" s="8"/>
      <c r="N309" s="8" t="str">
        <f>IF(M309&lt;&gt; "",LOOKUP(M309,Points!$A$2:$A$27,Points!$B$2:$B$27),"")</f>
        <v/>
      </c>
      <c r="O309" s="114"/>
      <c r="P309" s="64"/>
      <c r="Q309" s="8"/>
      <c r="R309" s="8" t="str">
        <f>IF(Q309&lt;&gt; "",LOOKUP(Q309,Points!$A$2:$A$27,Points!$B$2:$B$27),"")</f>
        <v/>
      </c>
      <c r="S309" s="114"/>
      <c r="T309" s="64"/>
      <c r="U309" s="8"/>
      <c r="V309" s="8" t="str">
        <f>IF(U309&lt;&gt; "",LOOKUP(U309,Points!$A$2:$A$27,Points!$B$2:$B$27),"")</f>
        <v/>
      </c>
      <c r="W309" s="114"/>
      <c r="X309" s="64"/>
      <c r="Y309" s="8"/>
      <c r="Z309" s="8" t="str">
        <f>IF(Y309&lt;&gt; "",LOOKUP(Y309,Points!$A$2:$A$27,Points!$B$2:$B$27),"")</f>
        <v/>
      </c>
      <c r="AA309" s="114"/>
      <c r="AB309" s="64"/>
      <c r="AC309" s="8"/>
      <c r="AD309" s="8" t="str">
        <f>IF(AC309&lt;&gt; "",LOOKUP(AC309,Points!$A$2:$A$27,Points!$B$2:$B$27),"")</f>
        <v/>
      </c>
      <c r="AE309" s="114"/>
      <c r="AF309" s="64"/>
      <c r="AG309" s="8"/>
      <c r="AH309" s="8" t="str">
        <f>IF(AG309&lt;&gt; "",LOOKUP(AG309,Points!$A$2:$A$27,Points!$B$2:$B$27),"")</f>
        <v/>
      </c>
      <c r="AI309" s="114"/>
      <c r="AJ309" s="64"/>
      <c r="AK309" s="8"/>
      <c r="AL309" s="8" t="str">
        <f>IF(AK309&lt;&gt; "",LOOKUP(AK309,Points!$A$2:$A$27,Points!$B$2:$B$27),"")</f>
        <v/>
      </c>
      <c r="AM309" s="114"/>
      <c r="AO309" s="5">
        <f>SUM(LEN(G309),LEN(K309),LEN(O309),LEN(S309),LEN(W309),LEN(AA309),LEN(AE309),LEN(AI309),LEN(AM309))</f>
        <v>0</v>
      </c>
      <c r="AP309" s="5">
        <v>0</v>
      </c>
      <c r="AQ309" s="5">
        <v>0</v>
      </c>
      <c r="AR309" s="5">
        <f t="shared" si="298"/>
        <v>0</v>
      </c>
      <c r="AS309" s="5">
        <f t="shared" si="336"/>
        <v>0</v>
      </c>
      <c r="AT309" s="5">
        <f t="shared" si="337"/>
        <v>0</v>
      </c>
      <c r="AU309" s="5">
        <f t="shared" si="301"/>
        <v>0</v>
      </c>
      <c r="AV309" s="47">
        <f>IF(AR309&gt;0,AU309/AR309,0)</f>
        <v>0</v>
      </c>
      <c r="AW309" s="47">
        <f t="shared" si="338"/>
        <v>0</v>
      </c>
      <c r="AX309" s="47">
        <f>IF($AR309&gt;4,$AU309/$AR309,0)</f>
        <v>0</v>
      </c>
      <c r="AY309" s="8">
        <f t="shared" si="339"/>
        <v>0</v>
      </c>
      <c r="AZ309" s="67">
        <f>IF(AR309&gt;4,SUM(E309,I309,M309,Q309,U309,Y309,AC309,AG309,AK309)/AR309,0)</f>
        <v>0</v>
      </c>
      <c r="BA309" s="67"/>
      <c r="BB309" s="8">
        <f t="shared" si="345"/>
        <v>0</v>
      </c>
      <c r="BC309" s="8">
        <f>LARGE($BH309:$BP309,2)</f>
        <v>0</v>
      </c>
      <c r="BD309" s="8">
        <f t="shared" si="346"/>
        <v>0</v>
      </c>
      <c r="BE309" s="8">
        <f t="shared" si="347"/>
        <v>0</v>
      </c>
      <c r="BF309" s="8">
        <f t="shared" si="348"/>
        <v>0</v>
      </c>
      <c r="BG309" s="8"/>
      <c r="BH309" s="8">
        <f t="shared" si="306"/>
        <v>0</v>
      </c>
      <c r="BI309" s="8">
        <f t="shared" si="307"/>
        <v>0</v>
      </c>
      <c r="BJ309" s="8">
        <f t="shared" si="308"/>
        <v>0</v>
      </c>
      <c r="BK309" s="8">
        <f t="shared" si="309"/>
        <v>0</v>
      </c>
      <c r="BL309" s="8">
        <f t="shared" si="310"/>
        <v>0</v>
      </c>
      <c r="BM309" s="8">
        <f t="shared" si="311"/>
        <v>0</v>
      </c>
      <c r="BN309" s="8">
        <f t="shared" si="312"/>
        <v>0</v>
      </c>
      <c r="BO309" s="8">
        <f t="shared" si="313"/>
        <v>0</v>
      </c>
      <c r="BP309" s="8">
        <f t="shared" si="314"/>
        <v>0</v>
      </c>
      <c r="BQ309" s="8"/>
      <c r="BR309" s="8" t="e">
        <f t="shared" si="340"/>
        <v>#NUM!</v>
      </c>
      <c r="BS309" s="8" t="e">
        <f t="shared" si="341"/>
        <v>#NUM!</v>
      </c>
      <c r="BT309" s="8" t="e">
        <f t="shared" si="342"/>
        <v>#NUM!</v>
      </c>
      <c r="BU309" s="8" t="e">
        <f t="shared" si="343"/>
        <v>#NUM!</v>
      </c>
      <c r="BV309" s="8" t="e">
        <f t="shared" si="344"/>
        <v>#NUM!</v>
      </c>
      <c r="BW309" s="8"/>
      <c r="BX309" s="1" t="str">
        <f t="shared" si="320"/>
        <v/>
      </c>
      <c r="BY309" s="1" t="str">
        <f t="shared" si="321"/>
        <v/>
      </c>
      <c r="BZ309" s="1" t="str">
        <f>N309</f>
        <v/>
      </c>
      <c r="CA309" s="1" t="str">
        <f t="shared" si="323"/>
        <v/>
      </c>
      <c r="CB309" s="1" t="str">
        <f t="shared" si="324"/>
        <v/>
      </c>
      <c r="CC309" s="1" t="str">
        <f t="shared" si="325"/>
        <v/>
      </c>
      <c r="CD309" s="1" t="str">
        <f t="shared" si="326"/>
        <v/>
      </c>
      <c r="CE309" s="1" t="str">
        <f t="shared" si="327"/>
        <v/>
      </c>
      <c r="CF309" s="1" t="str">
        <f t="shared" si="328"/>
        <v/>
      </c>
    </row>
    <row r="310" spans="1:112" ht="18" customHeight="1" x14ac:dyDescent="0.2">
      <c r="A310" s="52" t="str">
        <f t="shared" si="335"/>
        <v>Scott Stine</v>
      </c>
      <c r="B310" s="93" t="s">
        <v>523</v>
      </c>
      <c r="C310" s="94" t="s">
        <v>46</v>
      </c>
      <c r="D310" s="8"/>
      <c r="E310" s="8"/>
      <c r="F310" s="8" t="str">
        <f>IF(E310&lt;&gt; "",LOOKUP(E310,Points!$A$2:$A$27,Points!$B$2:$B$27),"")</f>
        <v/>
      </c>
      <c r="G310" s="114"/>
      <c r="H310" s="64"/>
      <c r="I310" s="8"/>
      <c r="J310" s="8" t="str">
        <f>IF(I310&lt;&gt; "",LOOKUP(I310,Points!$A$2:$A$27,Points!$B$2:$B$27),"")</f>
        <v/>
      </c>
      <c r="K310" s="114"/>
      <c r="L310" s="64"/>
      <c r="M310" s="8"/>
      <c r="N310" s="8" t="str">
        <f>IF(M310&lt;&gt; "",LOOKUP(M310,Points!$A$2:$A$27,Points!$B$2:$B$27),"")</f>
        <v/>
      </c>
      <c r="O310" s="114"/>
      <c r="P310" s="64"/>
      <c r="Q310" s="8"/>
      <c r="R310" s="8" t="str">
        <f>IF(Q310&lt;&gt; "",LOOKUP(Q310,Points!$A$2:$A$27,Points!$B$2:$B$27),"")</f>
        <v/>
      </c>
      <c r="S310" s="114"/>
      <c r="T310" s="64"/>
      <c r="U310" s="8"/>
      <c r="V310" s="8" t="str">
        <f>IF(U310&lt;&gt; "",LOOKUP(U310,Points!$A$2:$A$27,Points!$B$2:$B$27),"")</f>
        <v/>
      </c>
      <c r="W310" s="114"/>
      <c r="X310" s="64"/>
      <c r="Y310" s="8"/>
      <c r="Z310" s="8" t="str">
        <f>IF(Y310&lt;&gt; "",LOOKUP(Y310,Points!$A$2:$A$27,Points!$B$2:$B$27),"")</f>
        <v/>
      </c>
      <c r="AA310" s="114"/>
      <c r="AB310" s="64"/>
      <c r="AC310" s="8"/>
      <c r="AD310" s="8" t="str">
        <f>IF(AC310&lt;&gt; "",LOOKUP(AC310,Points!$A$2:$A$27,Points!$B$2:$B$27),"")</f>
        <v/>
      </c>
      <c r="AE310" s="114"/>
      <c r="AF310" s="64"/>
      <c r="AG310" s="8"/>
      <c r="AH310" s="8" t="str">
        <f>IF(AG310&lt;&gt; "",LOOKUP(AG310,Points!$A$2:$A$27,Points!$B$2:$B$27),"")</f>
        <v/>
      </c>
      <c r="AI310" s="114"/>
      <c r="AJ310" s="64"/>
      <c r="AK310" s="8"/>
      <c r="AL310" s="8" t="str">
        <f>IF(AK310&lt;&gt; "",LOOKUP(AK310,Points!$A$2:$A$27,Points!$B$2:$B$27),"")</f>
        <v/>
      </c>
      <c r="AM310" s="114"/>
      <c r="AO310" s="5">
        <f>+G310+K310+O310+S310+W310+AA310+AE310+AI310+AM310</f>
        <v>0</v>
      </c>
      <c r="AP310" s="5">
        <v>0</v>
      </c>
      <c r="AQ310" s="5">
        <v>0</v>
      </c>
      <c r="AR310" s="5">
        <f t="shared" si="298"/>
        <v>0</v>
      </c>
      <c r="AS310" s="5">
        <f t="shared" si="336"/>
        <v>0</v>
      </c>
      <c r="AT310" s="5">
        <f t="shared" si="337"/>
        <v>0</v>
      </c>
      <c r="AU310" s="5">
        <f t="shared" si="301"/>
        <v>0</v>
      </c>
      <c r="AV310" s="47">
        <f t="shared" si="330"/>
        <v>0</v>
      </c>
      <c r="AW310" s="47">
        <f t="shared" si="338"/>
        <v>0</v>
      </c>
      <c r="AX310" s="47">
        <f t="shared" si="303"/>
        <v>0</v>
      </c>
      <c r="AY310" s="8">
        <f t="shared" si="339"/>
        <v>0</v>
      </c>
      <c r="AZ310" s="67">
        <f t="shared" si="305"/>
        <v>0</v>
      </c>
      <c r="BA310" s="67"/>
      <c r="BB310" s="8">
        <f t="shared" si="345"/>
        <v>0</v>
      </c>
      <c r="BC310" s="8">
        <f t="shared" si="329"/>
        <v>0</v>
      </c>
      <c r="BD310" s="8">
        <f t="shared" si="346"/>
        <v>0</v>
      </c>
      <c r="BE310" s="8">
        <f t="shared" si="347"/>
        <v>0</v>
      </c>
      <c r="BF310" s="8">
        <f t="shared" si="348"/>
        <v>0</v>
      </c>
      <c r="BG310" s="8"/>
      <c r="BH310" s="8">
        <f t="shared" si="306"/>
        <v>0</v>
      </c>
      <c r="BI310" s="8">
        <f t="shared" si="307"/>
        <v>0</v>
      </c>
      <c r="BJ310" s="8">
        <f t="shared" si="308"/>
        <v>0</v>
      </c>
      <c r="BK310" s="8">
        <f t="shared" si="309"/>
        <v>0</v>
      </c>
      <c r="BL310" s="8">
        <f t="shared" si="310"/>
        <v>0</v>
      </c>
      <c r="BM310" s="8">
        <f t="shared" si="311"/>
        <v>0</v>
      </c>
      <c r="BN310" s="8">
        <f t="shared" si="312"/>
        <v>0</v>
      </c>
      <c r="BO310" s="8">
        <f t="shared" si="313"/>
        <v>0</v>
      </c>
      <c r="BP310" s="8">
        <f t="shared" si="314"/>
        <v>0</v>
      </c>
      <c r="BQ310" s="8"/>
      <c r="BR310" s="8" t="e">
        <f t="shared" si="340"/>
        <v>#NUM!</v>
      </c>
      <c r="BS310" s="8" t="e">
        <f t="shared" si="341"/>
        <v>#NUM!</v>
      </c>
      <c r="BT310" s="8" t="e">
        <f t="shared" si="342"/>
        <v>#NUM!</v>
      </c>
      <c r="BU310" s="8" t="e">
        <f t="shared" si="343"/>
        <v>#NUM!</v>
      </c>
      <c r="BV310" s="8" t="e">
        <f t="shared" si="344"/>
        <v>#NUM!</v>
      </c>
      <c r="BW310" s="8"/>
      <c r="BX310" s="1" t="str">
        <f>F310</f>
        <v/>
      </c>
      <c r="BY310" s="1" t="str">
        <f t="shared" si="321"/>
        <v/>
      </c>
      <c r="BZ310" s="1" t="str">
        <f t="shared" si="322"/>
        <v/>
      </c>
      <c r="CA310" s="1" t="str">
        <f t="shared" si="323"/>
        <v/>
      </c>
      <c r="CB310" s="1" t="str">
        <f t="shared" si="324"/>
        <v/>
      </c>
      <c r="CC310" s="1" t="str">
        <f t="shared" si="325"/>
        <v/>
      </c>
      <c r="CD310" s="1" t="str">
        <f t="shared" si="326"/>
        <v/>
      </c>
      <c r="CE310" s="1" t="str">
        <f t="shared" si="327"/>
        <v/>
      </c>
      <c r="CF310" s="1" t="str">
        <f t="shared" si="328"/>
        <v/>
      </c>
    </row>
    <row r="311" spans="1:112" ht="18" customHeight="1" x14ac:dyDescent="0.2">
      <c r="A311" s="52" t="str">
        <f t="shared" si="335"/>
        <v>Joe Sullivan</v>
      </c>
      <c r="B311" s="52" t="s">
        <v>2</v>
      </c>
      <c r="C311" s="94" t="s">
        <v>430</v>
      </c>
      <c r="D311" s="8"/>
      <c r="E311" s="8"/>
      <c r="F311" s="8" t="str">
        <f>IF(E311&lt;&gt; "",LOOKUP(E311,Points!$A$2:$A$27,Points!$B$2:$B$27),"")</f>
        <v/>
      </c>
      <c r="G311" s="114"/>
      <c r="H311" s="64"/>
      <c r="I311" s="8"/>
      <c r="J311" s="8" t="str">
        <f>IF(I311&lt;&gt; "",LOOKUP(I311,Points!$A$2:$A$27,Points!$B$2:$B$27),"")</f>
        <v/>
      </c>
      <c r="K311" s="114"/>
      <c r="L311" s="64"/>
      <c r="M311" s="8"/>
      <c r="N311" s="8" t="str">
        <f>IF(M311&lt;&gt; "",LOOKUP(M311,Points!$A$2:$A$27,Points!$B$2:$B$27),"")</f>
        <v/>
      </c>
      <c r="O311" s="114"/>
      <c r="P311" s="64"/>
      <c r="Q311" s="8"/>
      <c r="R311" s="8" t="str">
        <f>IF(Q311&lt;&gt; "",LOOKUP(Q311,Points!$A$2:$A$27,Points!$B$2:$B$27),"")</f>
        <v/>
      </c>
      <c r="S311" s="114"/>
      <c r="T311" s="64"/>
      <c r="U311" s="8"/>
      <c r="V311" s="8" t="str">
        <f>IF(U311&lt;&gt; "",LOOKUP(U311,Points!$A$2:$A$27,Points!$B$2:$B$27),"")</f>
        <v/>
      </c>
      <c r="W311" s="114"/>
      <c r="X311" s="64"/>
      <c r="Y311" s="8"/>
      <c r="Z311" s="8" t="str">
        <f>IF(Y311&lt;&gt; "",LOOKUP(Y311,Points!$A$2:$A$27,Points!$B$2:$B$27),"")</f>
        <v/>
      </c>
      <c r="AA311" s="114"/>
      <c r="AB311" s="64"/>
      <c r="AC311" s="8"/>
      <c r="AD311" s="8" t="str">
        <f>IF(AC311&lt;&gt; "",LOOKUP(AC311,Points!$A$2:$A$27,Points!$B$2:$B$27),"")</f>
        <v/>
      </c>
      <c r="AE311" s="114"/>
      <c r="AF311" s="64"/>
      <c r="AG311" s="8"/>
      <c r="AH311" s="8" t="str">
        <f>IF(AG311&lt;&gt; "",LOOKUP(AG311,Points!$A$2:$A$27,Points!$B$2:$B$27),"")</f>
        <v/>
      </c>
      <c r="AI311" s="114"/>
      <c r="AJ311" s="64"/>
      <c r="AK311" s="8"/>
      <c r="AL311" s="8" t="str">
        <f>IF(AK311&lt;&gt; "",LOOKUP(AK311,[1]Points!$A$2:$A$27,[1]Points!$B$2:$B$27),"")</f>
        <v/>
      </c>
      <c r="AM311" s="114"/>
      <c r="AO311" s="5">
        <f>+G311+K311+O311+S311+W311+AA311+AE311+AI311+AM311</f>
        <v>0</v>
      </c>
      <c r="AP311" s="5">
        <v>0</v>
      </c>
      <c r="AQ311" s="5">
        <v>0</v>
      </c>
      <c r="AR311" s="5">
        <f t="shared" si="298"/>
        <v>0</v>
      </c>
      <c r="AS311" s="5">
        <f t="shared" si="336"/>
        <v>0</v>
      </c>
      <c r="AT311" s="5">
        <f t="shared" si="337"/>
        <v>0</v>
      </c>
      <c r="AU311" s="5">
        <f t="shared" si="301"/>
        <v>0</v>
      </c>
      <c r="AV311" s="47">
        <f>IF(AR311&gt;0,AU311/AR311,0)</f>
        <v>0</v>
      </c>
      <c r="AW311" s="47">
        <f t="shared" si="338"/>
        <v>0</v>
      </c>
      <c r="AX311" s="47">
        <f>IF($AR311&gt;4,$AU311/$AR311,0)</f>
        <v>0</v>
      </c>
      <c r="AY311" s="8">
        <f t="shared" si="339"/>
        <v>0</v>
      </c>
      <c r="AZ311" s="67">
        <f t="shared" ref="AZ311:AZ336" si="349">IF(AR311&gt;4,SUM(E311,I311,M311,Q311,U311,Y311,AC311,AG311,AK311)/AR311,0)</f>
        <v>0</v>
      </c>
      <c r="BA311" s="67"/>
      <c r="BB311" s="8">
        <f t="shared" si="345"/>
        <v>0</v>
      </c>
      <c r="BC311" s="8">
        <f t="shared" si="329"/>
        <v>0</v>
      </c>
      <c r="BD311" s="8">
        <f t="shared" si="346"/>
        <v>0</v>
      </c>
      <c r="BE311" s="8">
        <f t="shared" si="347"/>
        <v>0</v>
      </c>
      <c r="BF311" s="8">
        <f t="shared" si="348"/>
        <v>0</v>
      </c>
      <c r="BG311" s="8"/>
      <c r="BH311" s="8">
        <f t="shared" si="306"/>
        <v>0</v>
      </c>
      <c r="BI311" s="8">
        <f t="shared" si="307"/>
        <v>0</v>
      </c>
      <c r="BJ311" s="8">
        <f t="shared" si="308"/>
        <v>0</v>
      </c>
      <c r="BK311" s="8">
        <f t="shared" si="309"/>
        <v>0</v>
      </c>
      <c r="BL311" s="8">
        <f t="shared" si="310"/>
        <v>0</v>
      </c>
      <c r="BM311" s="8">
        <f t="shared" si="311"/>
        <v>0</v>
      </c>
      <c r="BN311" s="8">
        <f t="shared" si="312"/>
        <v>0</v>
      </c>
      <c r="BO311" s="8">
        <f t="shared" si="313"/>
        <v>0</v>
      </c>
      <c r="BP311" s="8">
        <f t="shared" si="314"/>
        <v>0</v>
      </c>
      <c r="BQ311" s="8"/>
      <c r="BR311" s="8" t="e">
        <f t="shared" si="340"/>
        <v>#NUM!</v>
      </c>
      <c r="BS311" s="8" t="e">
        <f t="shared" si="341"/>
        <v>#NUM!</v>
      </c>
      <c r="BT311" s="8" t="e">
        <f t="shared" si="342"/>
        <v>#NUM!</v>
      </c>
      <c r="BU311" s="8" t="e">
        <f t="shared" si="343"/>
        <v>#NUM!</v>
      </c>
      <c r="BV311" s="8" t="e">
        <f t="shared" si="344"/>
        <v>#NUM!</v>
      </c>
      <c r="BW311" s="8"/>
      <c r="BX311" s="1" t="str">
        <f>F311</f>
        <v/>
      </c>
      <c r="BY311" s="1" t="str">
        <f t="shared" si="321"/>
        <v/>
      </c>
      <c r="BZ311" s="1" t="str">
        <f t="shared" si="322"/>
        <v/>
      </c>
      <c r="CA311" s="1" t="str">
        <f t="shared" si="323"/>
        <v/>
      </c>
      <c r="CB311" s="1" t="str">
        <f t="shared" si="324"/>
        <v/>
      </c>
      <c r="CC311" s="1" t="str">
        <f t="shared" si="325"/>
        <v/>
      </c>
      <c r="CD311" s="1" t="str">
        <f t="shared" si="326"/>
        <v/>
      </c>
      <c r="CE311" s="1" t="str">
        <f t="shared" si="327"/>
        <v/>
      </c>
      <c r="CF311" s="1" t="str">
        <f t="shared" si="328"/>
        <v/>
      </c>
      <c r="DC311" s="203">
        <v>0</v>
      </c>
      <c r="DD311" s="203">
        <v>30</v>
      </c>
      <c r="DE311" s="203">
        <v>0</v>
      </c>
      <c r="DF311" s="107">
        <v>0</v>
      </c>
      <c r="DG311" s="107">
        <v>-30</v>
      </c>
      <c r="DH311" s="107">
        <v>0</v>
      </c>
    </row>
    <row r="312" spans="1:112" ht="18" customHeight="1" x14ac:dyDescent="0.2">
      <c r="A312" s="52" t="str">
        <f t="shared" si="335"/>
        <v>Gavin Sullivan</v>
      </c>
      <c r="B312" s="52" t="s">
        <v>2</v>
      </c>
      <c r="C312" s="62" t="s">
        <v>421</v>
      </c>
      <c r="D312" s="8"/>
      <c r="E312" s="8"/>
      <c r="F312" s="8" t="str">
        <f>IF(E312&lt;&gt; "",LOOKUP(E312,Points!$A$2:$A$27,Points!$B$2:$B$27),"")</f>
        <v/>
      </c>
      <c r="G312" s="114"/>
      <c r="H312" s="64"/>
      <c r="I312" s="8"/>
      <c r="J312" s="8" t="str">
        <f>IF(I312&lt;&gt; "",LOOKUP(I312,Points!$A$2:$A$27,Points!$B$2:$B$27),"")</f>
        <v/>
      </c>
      <c r="K312" s="114"/>
      <c r="L312" s="64"/>
      <c r="M312" s="8"/>
      <c r="N312" s="8" t="str">
        <f>IF(M312&lt;&gt; "",LOOKUP(M312,Points!$A$2:$A$27,Points!$B$2:$B$27),"")</f>
        <v/>
      </c>
      <c r="O312" s="114"/>
      <c r="P312" s="64"/>
      <c r="Q312" s="8"/>
      <c r="R312" s="8" t="str">
        <f>IF(Q312&lt;&gt; "",LOOKUP(Q312,Points!$A$2:$A$27,Points!$B$2:$B$27),"")</f>
        <v/>
      </c>
      <c r="S312" s="114"/>
      <c r="T312" s="64"/>
      <c r="U312" s="8"/>
      <c r="V312" s="8" t="str">
        <f>IF(U312&lt;&gt; "",LOOKUP(U312,Points!$A$2:$A$27,Points!$B$2:$B$27),"")</f>
        <v/>
      </c>
      <c r="W312" s="114"/>
      <c r="X312" s="64"/>
      <c r="Y312" s="8"/>
      <c r="Z312" s="8" t="str">
        <f>IF(Y312&lt;&gt; "",LOOKUP(Y312,Points!$A$2:$A$27,Points!$B$2:$B$27),"")</f>
        <v/>
      </c>
      <c r="AA312" s="114"/>
      <c r="AB312" s="64"/>
      <c r="AC312" s="8"/>
      <c r="AD312" s="8" t="str">
        <f>IF(AC312&lt;&gt; "",LOOKUP(AC312,Points!$A$2:$A$27,Points!$B$2:$B$27),"")</f>
        <v/>
      </c>
      <c r="AE312" s="114"/>
      <c r="AF312" s="64"/>
      <c r="AG312" s="8"/>
      <c r="AH312" s="8" t="str">
        <f>IF(AG312&lt;&gt; "",LOOKUP(AG312,Points!$A$2:$A$27,Points!$B$2:$B$27),"")</f>
        <v/>
      </c>
      <c r="AI312" s="114"/>
      <c r="AJ312" s="64"/>
      <c r="AK312" s="8"/>
      <c r="AL312" s="8" t="str">
        <f>IF(AK312&lt;&gt; "",LOOKUP(AK312,Points!$A$2:$A$27,Points!$B$2:$B$27),"")</f>
        <v/>
      </c>
      <c r="AM312" s="114"/>
      <c r="AO312" s="5">
        <f>+G312+K312+O312+S312+W312+AA312+AE312+AI312+AM312</f>
        <v>0</v>
      </c>
      <c r="AP312" s="5">
        <v>0</v>
      </c>
      <c r="AQ312" s="5">
        <v>0</v>
      </c>
      <c r="AR312" s="5">
        <f t="shared" ref="AR312:AR336" si="350">COUNT(D312,H312,L312,P312,T312,X312,AB312,AF312,AJ312)</f>
        <v>0</v>
      </c>
      <c r="AS312" s="5">
        <f t="shared" si="336"/>
        <v>0</v>
      </c>
      <c r="AT312" s="5">
        <f t="shared" si="337"/>
        <v>0</v>
      </c>
      <c r="AU312" s="5">
        <f t="shared" ref="AU312:AU336" si="351">SUM(D312,H312,L312,P312,T312,X312,AB312,AF312,AJ312)</f>
        <v>0</v>
      </c>
      <c r="AV312" s="47">
        <f t="shared" ref="AV312:AV336" si="352">IF(AR312&gt;0,AU312/AR312,0)</f>
        <v>0</v>
      </c>
      <c r="AW312" s="47">
        <f t="shared" ref="AW312:AW336" si="353">IF($AR312&gt;2,$AU312/$AR312,0)</f>
        <v>0</v>
      </c>
      <c r="AX312" s="47">
        <f t="shared" ref="AX312:AX336" si="354">IF($AR312&gt;4,$AU312/$AR312,0)</f>
        <v>0</v>
      </c>
      <c r="AY312" s="8">
        <f t="shared" si="339"/>
        <v>0</v>
      </c>
      <c r="AZ312" s="67">
        <f t="shared" si="349"/>
        <v>0</v>
      </c>
      <c r="BA312" s="67"/>
      <c r="BB312" s="8">
        <f t="shared" si="345"/>
        <v>0</v>
      </c>
      <c r="BC312" s="8">
        <f t="shared" ref="BC312:BC336" si="355">LARGE($BH312:$BP312,2)</f>
        <v>0</v>
      </c>
      <c r="BD312" s="8">
        <f t="shared" si="346"/>
        <v>0</v>
      </c>
      <c r="BE312" s="8">
        <f t="shared" si="347"/>
        <v>0</v>
      </c>
      <c r="BF312" s="8">
        <f t="shared" si="348"/>
        <v>0</v>
      </c>
      <c r="BG312" s="8"/>
      <c r="BH312" s="8">
        <f t="shared" ref="BH312:BH336" si="356">D312</f>
        <v>0</v>
      </c>
      <c r="BI312" s="8">
        <f t="shared" ref="BI312:BI336" si="357">H312</f>
        <v>0</v>
      </c>
      <c r="BJ312" s="8">
        <f t="shared" ref="BJ312:BJ336" si="358">L312</f>
        <v>0</v>
      </c>
      <c r="BK312" s="8">
        <f t="shared" ref="BK312:BK336" si="359">P312</f>
        <v>0</v>
      </c>
      <c r="BL312" s="8">
        <f t="shared" ref="BL312:BL336" si="360">T312</f>
        <v>0</v>
      </c>
      <c r="BM312" s="8">
        <f t="shared" ref="BM312:BM336" si="361">X312</f>
        <v>0</v>
      </c>
      <c r="BN312" s="8">
        <f t="shared" ref="BN312:BN336" si="362">AB312</f>
        <v>0</v>
      </c>
      <c r="BO312" s="8">
        <f t="shared" ref="BO312:BO336" si="363">AF312</f>
        <v>0</v>
      </c>
      <c r="BP312" s="8">
        <f t="shared" ref="BP312:BP336" si="364">AJ312</f>
        <v>0</v>
      </c>
      <c r="BQ312" s="8"/>
      <c r="BR312" s="8" t="e">
        <f t="shared" si="340"/>
        <v>#NUM!</v>
      </c>
      <c r="BS312" s="8" t="e">
        <f t="shared" si="341"/>
        <v>#NUM!</v>
      </c>
      <c r="BT312" s="8" t="e">
        <f t="shared" si="342"/>
        <v>#NUM!</v>
      </c>
      <c r="BU312" s="8" t="e">
        <f t="shared" si="343"/>
        <v>#NUM!</v>
      </c>
      <c r="BV312" s="8" t="e">
        <f t="shared" si="344"/>
        <v>#NUM!</v>
      </c>
      <c r="BW312" s="8"/>
      <c r="BX312" s="1" t="str">
        <f t="shared" ref="BX312:BX336" si="365">F312</f>
        <v/>
      </c>
      <c r="BY312" s="1" t="str">
        <f t="shared" ref="BY312:BY336" si="366">J312</f>
        <v/>
      </c>
      <c r="BZ312" s="1" t="str">
        <f t="shared" ref="BZ312:BZ336" si="367">N312</f>
        <v/>
      </c>
      <c r="CA312" s="1" t="str">
        <f t="shared" ref="CA312:CA336" si="368">R312</f>
        <v/>
      </c>
      <c r="CB312" s="1" t="str">
        <f t="shared" ref="CB312:CB336" si="369">V312</f>
        <v/>
      </c>
      <c r="CC312" s="1" t="str">
        <f t="shared" ref="CC312:CC336" si="370">Z312</f>
        <v/>
      </c>
      <c r="CD312" s="1" t="str">
        <f t="shared" ref="CD312:CD336" si="371">AD312</f>
        <v/>
      </c>
      <c r="CE312" s="1" t="str">
        <f t="shared" ref="CE312:CE336" si="372">AH312</f>
        <v/>
      </c>
      <c r="CF312" s="1" t="str">
        <f t="shared" ref="CF312:CF336" si="373">AL312</f>
        <v/>
      </c>
    </row>
    <row r="313" spans="1:112" ht="18" customHeight="1" x14ac:dyDescent="0.2">
      <c r="A313" s="52" t="str">
        <f t="shared" ref="A313:A336" si="374">CONCATENATE(C313," ",B313)</f>
        <v>Sonny Suri</v>
      </c>
      <c r="B313" s="52" t="s">
        <v>325</v>
      </c>
      <c r="C313" s="62" t="s">
        <v>326</v>
      </c>
      <c r="D313" s="8"/>
      <c r="E313" s="8"/>
      <c r="F313" s="8" t="str">
        <f>IF(E313&lt;&gt; "",LOOKUP(E313,Points!$A$2:$A$27,Points!$B$2:$B$27),"")</f>
        <v/>
      </c>
      <c r="G313" s="114"/>
      <c r="H313" s="64"/>
      <c r="I313" s="8"/>
      <c r="J313" s="8" t="str">
        <f>IF(I313&lt;&gt; "",LOOKUP(I313,Points!$A$2:$A$27,Points!$B$2:$B$27),"")</f>
        <v/>
      </c>
      <c r="K313" s="114"/>
      <c r="L313" s="64"/>
      <c r="M313" s="8"/>
      <c r="N313" s="8" t="str">
        <f>IF(M313&lt;&gt; "",LOOKUP(M313,Points!$A$2:$A$27,Points!$B$2:$B$27),"")</f>
        <v/>
      </c>
      <c r="O313" s="114"/>
      <c r="P313" s="64"/>
      <c r="Q313" s="8"/>
      <c r="R313" s="8" t="str">
        <f>IF(Q313&lt;&gt; "",LOOKUP(Q313,Points!$A$2:$A$27,Points!$B$2:$B$27),"")</f>
        <v/>
      </c>
      <c r="S313" s="114"/>
      <c r="T313" s="64"/>
      <c r="U313" s="8"/>
      <c r="V313" s="8" t="str">
        <f>IF(U313&lt;&gt; "",LOOKUP(U313,Points!$A$2:$A$27,Points!$B$2:$B$27),"")</f>
        <v/>
      </c>
      <c r="W313" s="114"/>
      <c r="X313" s="64"/>
      <c r="Y313" s="8"/>
      <c r="Z313" s="8" t="str">
        <f>IF(Y313&lt;&gt; "",LOOKUP(Y313,Points!$A$2:$A$27,Points!$B$2:$B$27),"")</f>
        <v/>
      </c>
      <c r="AA313" s="114"/>
      <c r="AB313" s="64"/>
      <c r="AC313" s="8"/>
      <c r="AD313" s="8" t="str">
        <f>IF(AC313&lt;&gt; "",LOOKUP(AC313,Points!$A$2:$A$27,Points!$B$2:$B$27),"")</f>
        <v/>
      </c>
      <c r="AE313" s="114"/>
      <c r="AF313" s="64"/>
      <c r="AG313" s="8"/>
      <c r="AH313" s="8" t="str">
        <f>IF(AG313&lt;&gt; "",LOOKUP(AG313,Points!$A$2:$A$27,Points!$B$2:$B$27),"")</f>
        <v/>
      </c>
      <c r="AI313" s="114"/>
      <c r="AJ313" s="64"/>
      <c r="AK313" s="8"/>
      <c r="AL313" s="8" t="str">
        <f>IF(AK313&lt;&gt; "",LOOKUP(AK313,Points!$A$2:$A$27,Points!$B$2:$B$27),"")</f>
        <v/>
      </c>
      <c r="AM313" s="114"/>
      <c r="AO313" s="5">
        <f t="shared" ref="AO313:AO319" si="375">SUM(LEN(G313),LEN(K313),LEN(O313),LEN(S313),LEN(W313),LEN(AA313),LEN(AE313),LEN(AI313),LEN(AM313))</f>
        <v>0</v>
      </c>
      <c r="AP313" s="5">
        <v>0</v>
      </c>
      <c r="AQ313" s="5">
        <v>0</v>
      </c>
      <c r="AR313" s="5">
        <f t="shared" si="350"/>
        <v>0</v>
      </c>
      <c r="AS313" s="5">
        <f t="shared" ref="AS313:AS336" si="376">SUM(F313,J313,N313,R313,V313,Z313,AD313,AH313,AL313)</f>
        <v>0</v>
      </c>
      <c r="AT313" s="5">
        <f t="shared" ref="AT313:AT336" si="377">SUMIF($BR313:$BV313, "&gt;0",$BR313:$BV313)</f>
        <v>0</v>
      </c>
      <c r="AU313" s="5">
        <f t="shared" si="351"/>
        <v>0</v>
      </c>
      <c r="AV313" s="47">
        <f t="shared" si="352"/>
        <v>0</v>
      </c>
      <c r="AW313" s="47">
        <f t="shared" si="353"/>
        <v>0</v>
      </c>
      <c r="AX313" s="47">
        <f t="shared" si="354"/>
        <v>0</v>
      </c>
      <c r="AY313" s="8">
        <f t="shared" ref="AY313:AY336" si="378">SUMIF($BB313:$BF313, "&gt;0",$BB313:$BF313)</f>
        <v>0</v>
      </c>
      <c r="AZ313" s="67">
        <f t="shared" si="349"/>
        <v>0</v>
      </c>
      <c r="BA313" s="67"/>
      <c r="BB313" s="8">
        <f t="shared" ref="BB313:BB336" si="379">LARGE($BH313:$BP313,1)</f>
        <v>0</v>
      </c>
      <c r="BC313" s="8">
        <f t="shared" si="355"/>
        <v>0</v>
      </c>
      <c r="BD313" s="8">
        <f t="shared" si="346"/>
        <v>0</v>
      </c>
      <c r="BE313" s="8">
        <f t="shared" si="347"/>
        <v>0</v>
      </c>
      <c r="BF313" s="8">
        <f t="shared" si="348"/>
        <v>0</v>
      </c>
      <c r="BG313" s="8"/>
      <c r="BH313" s="8">
        <f t="shared" si="356"/>
        <v>0</v>
      </c>
      <c r="BI313" s="8">
        <f t="shared" si="357"/>
        <v>0</v>
      </c>
      <c r="BJ313" s="8">
        <f t="shared" si="358"/>
        <v>0</v>
      </c>
      <c r="BK313" s="8">
        <f t="shared" si="359"/>
        <v>0</v>
      </c>
      <c r="BL313" s="8">
        <f t="shared" si="360"/>
        <v>0</v>
      </c>
      <c r="BM313" s="8">
        <f t="shared" si="361"/>
        <v>0</v>
      </c>
      <c r="BN313" s="8">
        <f t="shared" si="362"/>
        <v>0</v>
      </c>
      <c r="BO313" s="8">
        <f t="shared" si="363"/>
        <v>0</v>
      </c>
      <c r="BP313" s="8">
        <f t="shared" si="364"/>
        <v>0</v>
      </c>
      <c r="BQ313" s="8"/>
      <c r="BR313" s="8" t="e">
        <f t="shared" ref="BR313:BR336" si="380">LARGE($BX313:$CF313,1)</f>
        <v>#NUM!</v>
      </c>
      <c r="BS313" s="8" t="e">
        <f t="shared" ref="BS313:BS336" si="381">LARGE($BX313:$CF313,2)</f>
        <v>#NUM!</v>
      </c>
      <c r="BT313" s="8" t="e">
        <f t="shared" ref="BT313:BT336" si="382">LARGE($BX313:$CF313,3)</f>
        <v>#NUM!</v>
      </c>
      <c r="BU313" s="8" t="e">
        <f t="shared" ref="BU313:BU336" si="383">LARGE($BX313:$CF313,4)</f>
        <v>#NUM!</v>
      </c>
      <c r="BV313" s="8" t="e">
        <f t="shared" ref="BV313:BV336" si="384">LARGE($BX313:$CF313,5)</f>
        <v>#NUM!</v>
      </c>
      <c r="BW313" s="8"/>
      <c r="BX313" s="1" t="str">
        <f t="shared" si="365"/>
        <v/>
      </c>
      <c r="BY313" s="1" t="str">
        <f t="shared" si="366"/>
        <v/>
      </c>
      <c r="BZ313" s="1" t="str">
        <f t="shared" si="367"/>
        <v/>
      </c>
      <c r="CA313" s="1" t="str">
        <f t="shared" si="368"/>
        <v/>
      </c>
      <c r="CB313" s="1" t="str">
        <f t="shared" si="369"/>
        <v/>
      </c>
      <c r="CC313" s="1" t="str">
        <f t="shared" si="370"/>
        <v/>
      </c>
      <c r="CD313" s="1" t="str">
        <f t="shared" si="371"/>
        <v/>
      </c>
      <c r="CE313" s="1" t="str">
        <f t="shared" si="372"/>
        <v/>
      </c>
      <c r="CF313" s="1" t="str">
        <f t="shared" si="373"/>
        <v/>
      </c>
    </row>
    <row r="314" spans="1:112" ht="18" customHeight="1" x14ac:dyDescent="0.2">
      <c r="A314" s="52" t="str">
        <f t="shared" si="374"/>
        <v>Chip Swartz</v>
      </c>
      <c r="B314" s="52" t="s">
        <v>73</v>
      </c>
      <c r="C314" s="62" t="s">
        <v>59</v>
      </c>
      <c r="D314" s="8"/>
      <c r="E314" s="8"/>
      <c r="F314" s="8" t="str">
        <f>IF(E314&lt;&gt; "",LOOKUP(E314,Points!$A$2:$A$27,Points!$B$2:$B$27),"")</f>
        <v/>
      </c>
      <c r="G314" s="114"/>
      <c r="H314" s="64"/>
      <c r="I314" s="8"/>
      <c r="J314" s="8" t="str">
        <f>IF(I314&lt;&gt; "",LOOKUP(I314,Points!$A$2:$A$27,Points!$B$2:$B$27),"")</f>
        <v/>
      </c>
      <c r="K314" s="114"/>
      <c r="L314" s="64"/>
      <c r="M314" s="8"/>
      <c r="N314" s="8" t="str">
        <f>IF(M314&lt;&gt; "",LOOKUP(M314,Points!$A$2:$A$27,Points!$B$2:$B$27),"")</f>
        <v/>
      </c>
      <c r="O314" s="114"/>
      <c r="P314" s="64"/>
      <c r="Q314" s="8"/>
      <c r="R314" s="8" t="str">
        <f>IF(Q314&lt;&gt; "",LOOKUP(Q314,Points!$A$2:$A$27,Points!$B$2:$B$27),"")</f>
        <v/>
      </c>
      <c r="S314" s="114"/>
      <c r="T314" s="64"/>
      <c r="U314" s="8"/>
      <c r="V314" s="8" t="str">
        <f>IF(U314&lt;&gt; "",LOOKUP(U314,Points!$A$2:$A$27,Points!$B$2:$B$27),"")</f>
        <v/>
      </c>
      <c r="W314" s="114"/>
      <c r="X314" s="64"/>
      <c r="Y314" s="8"/>
      <c r="Z314" s="8" t="str">
        <f>IF(Y314&lt;&gt; "",LOOKUP(Y314,Points!$A$2:$A$27,Points!$B$2:$B$27),"")</f>
        <v/>
      </c>
      <c r="AA314" s="114"/>
      <c r="AB314" s="64"/>
      <c r="AC314" s="8"/>
      <c r="AD314" s="8" t="str">
        <f>IF(AC314&lt;&gt; "",LOOKUP(AC314,Points!$A$2:$A$27,Points!$B$2:$B$27),"")</f>
        <v/>
      </c>
      <c r="AE314" s="114"/>
      <c r="AF314" s="64"/>
      <c r="AG314" s="8"/>
      <c r="AH314" s="8" t="str">
        <f>IF(AG314&lt;&gt; "",LOOKUP(AG314,Points!$A$2:$A$27,Points!$B$2:$B$27),"")</f>
        <v/>
      </c>
      <c r="AI314" s="114"/>
      <c r="AJ314" s="64"/>
      <c r="AK314" s="8"/>
      <c r="AL314" s="8" t="str">
        <f>IF(AK314&lt;&gt; "",LOOKUP(AK314,Points!$A$2:$A$27,Points!$B$2:$B$27),"")</f>
        <v/>
      </c>
      <c r="AM314" s="114"/>
      <c r="AO314" s="5">
        <f t="shared" si="375"/>
        <v>0</v>
      </c>
      <c r="AP314" s="5">
        <v>0</v>
      </c>
      <c r="AQ314" s="5">
        <v>0</v>
      </c>
      <c r="AR314" s="5">
        <f t="shared" si="350"/>
        <v>0</v>
      </c>
      <c r="AS314" s="5">
        <f t="shared" si="376"/>
        <v>0</v>
      </c>
      <c r="AT314" s="5">
        <f t="shared" si="377"/>
        <v>0</v>
      </c>
      <c r="AU314" s="5">
        <f t="shared" si="351"/>
        <v>0</v>
      </c>
      <c r="AV314" s="47">
        <f>IF(AR314&gt;0,AU314/AR314,0)</f>
        <v>0</v>
      </c>
      <c r="AW314" s="47">
        <f t="shared" si="353"/>
        <v>0</v>
      </c>
      <c r="AX314" s="47">
        <f t="shared" si="354"/>
        <v>0</v>
      </c>
      <c r="AY314" s="8">
        <f t="shared" si="378"/>
        <v>0</v>
      </c>
      <c r="AZ314" s="67">
        <f t="shared" si="349"/>
        <v>0</v>
      </c>
      <c r="BA314" s="67"/>
      <c r="BB314" s="8">
        <f t="shared" si="379"/>
        <v>0</v>
      </c>
      <c r="BC314" s="8">
        <f t="shared" si="355"/>
        <v>0</v>
      </c>
      <c r="BD314" s="8">
        <f t="shared" si="346"/>
        <v>0</v>
      </c>
      <c r="BE314" s="8">
        <f t="shared" si="347"/>
        <v>0</v>
      </c>
      <c r="BF314" s="8">
        <f t="shared" si="348"/>
        <v>0</v>
      </c>
      <c r="BG314" s="8"/>
      <c r="BH314" s="8">
        <f t="shared" si="356"/>
        <v>0</v>
      </c>
      <c r="BI314" s="8">
        <f t="shared" si="357"/>
        <v>0</v>
      </c>
      <c r="BJ314" s="8">
        <f t="shared" si="358"/>
        <v>0</v>
      </c>
      <c r="BK314" s="8">
        <f t="shared" si="359"/>
        <v>0</v>
      </c>
      <c r="BL314" s="8">
        <f t="shared" si="360"/>
        <v>0</v>
      </c>
      <c r="BM314" s="8">
        <f t="shared" si="361"/>
        <v>0</v>
      </c>
      <c r="BN314" s="8">
        <f t="shared" si="362"/>
        <v>0</v>
      </c>
      <c r="BO314" s="8">
        <f t="shared" si="363"/>
        <v>0</v>
      </c>
      <c r="BP314" s="8">
        <f t="shared" si="364"/>
        <v>0</v>
      </c>
      <c r="BQ314" s="8"/>
      <c r="BR314" s="8" t="e">
        <f t="shared" si="380"/>
        <v>#NUM!</v>
      </c>
      <c r="BS314" s="8" t="e">
        <f t="shared" si="381"/>
        <v>#NUM!</v>
      </c>
      <c r="BT314" s="8" t="e">
        <f t="shared" si="382"/>
        <v>#NUM!</v>
      </c>
      <c r="BU314" s="8" t="e">
        <f t="shared" si="383"/>
        <v>#NUM!</v>
      </c>
      <c r="BV314" s="8" t="e">
        <f t="shared" si="384"/>
        <v>#NUM!</v>
      </c>
      <c r="BW314" s="8"/>
      <c r="BX314" s="1" t="str">
        <f t="shared" si="365"/>
        <v/>
      </c>
      <c r="BY314" s="1" t="str">
        <f t="shared" si="366"/>
        <v/>
      </c>
      <c r="BZ314" s="1" t="str">
        <f t="shared" si="367"/>
        <v/>
      </c>
      <c r="CA314" s="1" t="str">
        <f t="shared" si="368"/>
        <v/>
      </c>
      <c r="CB314" s="1" t="str">
        <f t="shared" si="369"/>
        <v/>
      </c>
      <c r="CC314" s="1" t="str">
        <f t="shared" si="370"/>
        <v/>
      </c>
      <c r="CD314" s="1" t="str">
        <f t="shared" si="371"/>
        <v/>
      </c>
      <c r="CE314" s="1" t="str">
        <f t="shared" si="372"/>
        <v/>
      </c>
      <c r="CF314" s="1" t="str">
        <f t="shared" si="373"/>
        <v/>
      </c>
    </row>
    <row r="315" spans="1:112" ht="18" customHeight="1" x14ac:dyDescent="0.2">
      <c r="A315" s="52" t="str">
        <f t="shared" si="374"/>
        <v>Bob Tate</v>
      </c>
      <c r="B315" s="52" t="s">
        <v>328</v>
      </c>
      <c r="C315" s="62" t="s">
        <v>39</v>
      </c>
      <c r="D315" s="8"/>
      <c r="E315" s="8"/>
      <c r="F315" s="8" t="str">
        <f>IF(E315&lt;&gt; "",LOOKUP(E315,Points!$A$2:$A$27,Points!$B$2:$B$27),"")</f>
        <v/>
      </c>
      <c r="G315" s="114"/>
      <c r="H315" s="64"/>
      <c r="I315" s="8"/>
      <c r="J315" s="8" t="str">
        <f>IF(I315&lt;&gt; "",LOOKUP(I315,Points!$A$2:$A$27,Points!$B$2:$B$27),"")</f>
        <v/>
      </c>
      <c r="K315" s="114"/>
      <c r="L315" s="64"/>
      <c r="M315" s="8"/>
      <c r="N315" s="8" t="str">
        <f>IF(M315&lt;&gt; "",LOOKUP(M315,Points!$A$2:$A$27,Points!$B$2:$B$27),"")</f>
        <v/>
      </c>
      <c r="O315" s="114"/>
      <c r="P315" s="64"/>
      <c r="Q315" s="8"/>
      <c r="R315" s="8" t="str">
        <f>IF(Q315&lt;&gt; "",LOOKUP(Q315,Points!$A$2:$A$27,Points!$B$2:$B$27),"")</f>
        <v/>
      </c>
      <c r="S315" s="114"/>
      <c r="T315" s="64"/>
      <c r="U315" s="8"/>
      <c r="V315" s="8" t="str">
        <f>IF(U315&lt;&gt; "",LOOKUP(U315,Points!$A$2:$A$27,Points!$B$2:$B$27),"")</f>
        <v/>
      </c>
      <c r="W315" s="114"/>
      <c r="X315" s="64"/>
      <c r="Y315" s="8"/>
      <c r="Z315" s="8" t="str">
        <f>IF(Y315&lt;&gt; "",LOOKUP(Y315,Points!$A$2:$A$27,Points!$B$2:$B$27),"")</f>
        <v/>
      </c>
      <c r="AA315" s="114"/>
      <c r="AB315" s="64"/>
      <c r="AC315" s="8"/>
      <c r="AD315" s="8" t="str">
        <f>IF(AC315&lt;&gt; "",LOOKUP(AC315,Points!$A$2:$A$27,Points!$B$2:$B$27),"")</f>
        <v/>
      </c>
      <c r="AE315" s="114"/>
      <c r="AF315" s="64"/>
      <c r="AG315" s="8"/>
      <c r="AH315" s="8" t="str">
        <f>IF(AG315&lt;&gt; "",LOOKUP(AG315,Points!$A$2:$A$27,Points!$B$2:$B$27),"")</f>
        <v/>
      </c>
      <c r="AI315" s="114"/>
      <c r="AJ315" s="64"/>
      <c r="AK315" s="8"/>
      <c r="AL315" s="8" t="str">
        <f>IF(AK315&lt;&gt; "",LOOKUP(AK315,Points!$A$2:$A$27,Points!$B$2:$B$27),"")</f>
        <v/>
      </c>
      <c r="AM315" s="114"/>
      <c r="AO315" s="5">
        <f t="shared" si="375"/>
        <v>0</v>
      </c>
      <c r="AP315" s="5">
        <v>0</v>
      </c>
      <c r="AQ315" s="5">
        <v>0</v>
      </c>
      <c r="AR315" s="5">
        <f t="shared" si="350"/>
        <v>0</v>
      </c>
      <c r="AS315" s="5">
        <f t="shared" si="376"/>
        <v>0</v>
      </c>
      <c r="AT315" s="5">
        <f t="shared" si="377"/>
        <v>0</v>
      </c>
      <c r="AU315" s="5">
        <f t="shared" si="351"/>
        <v>0</v>
      </c>
      <c r="AV315" s="47">
        <f t="shared" si="352"/>
        <v>0</v>
      </c>
      <c r="AW315" s="47">
        <f>IF($AR315&gt;2,$AU315/$AR315,0)</f>
        <v>0</v>
      </c>
      <c r="AX315" s="47">
        <f t="shared" si="354"/>
        <v>0</v>
      </c>
      <c r="AY315" s="8">
        <f t="shared" si="378"/>
        <v>0</v>
      </c>
      <c r="AZ315" s="67">
        <f t="shared" si="349"/>
        <v>0</v>
      </c>
      <c r="BA315" s="67"/>
      <c r="BB315" s="8">
        <f t="shared" si="379"/>
        <v>0</v>
      </c>
      <c r="BC315" s="8">
        <f t="shared" si="355"/>
        <v>0</v>
      </c>
      <c r="BD315" s="8">
        <f t="shared" si="346"/>
        <v>0</v>
      </c>
      <c r="BE315" s="8">
        <f t="shared" si="347"/>
        <v>0</v>
      </c>
      <c r="BF315" s="8">
        <f t="shared" si="348"/>
        <v>0</v>
      </c>
      <c r="BG315" s="8"/>
      <c r="BH315" s="8">
        <f t="shared" si="356"/>
        <v>0</v>
      </c>
      <c r="BI315" s="8">
        <f t="shared" si="357"/>
        <v>0</v>
      </c>
      <c r="BJ315" s="8">
        <f t="shared" si="358"/>
        <v>0</v>
      </c>
      <c r="BK315" s="8">
        <f t="shared" si="359"/>
        <v>0</v>
      </c>
      <c r="BL315" s="8">
        <f t="shared" si="360"/>
        <v>0</v>
      </c>
      <c r="BM315" s="8">
        <f t="shared" si="361"/>
        <v>0</v>
      </c>
      <c r="BN315" s="8">
        <f t="shared" si="362"/>
        <v>0</v>
      </c>
      <c r="BO315" s="8">
        <f t="shared" si="363"/>
        <v>0</v>
      </c>
      <c r="BP315" s="8">
        <f t="shared" si="364"/>
        <v>0</v>
      </c>
      <c r="BQ315" s="8"/>
      <c r="BR315" s="8" t="e">
        <f t="shared" si="380"/>
        <v>#NUM!</v>
      </c>
      <c r="BS315" s="8" t="e">
        <f t="shared" si="381"/>
        <v>#NUM!</v>
      </c>
      <c r="BT315" s="8" t="e">
        <f t="shared" si="382"/>
        <v>#NUM!</v>
      </c>
      <c r="BU315" s="8" t="e">
        <f t="shared" si="383"/>
        <v>#NUM!</v>
      </c>
      <c r="BV315" s="8" t="e">
        <f t="shared" si="384"/>
        <v>#NUM!</v>
      </c>
      <c r="BW315" s="8"/>
      <c r="BX315" s="1" t="str">
        <f t="shared" si="365"/>
        <v/>
      </c>
      <c r="BY315" s="1" t="str">
        <f t="shared" si="366"/>
        <v/>
      </c>
      <c r="BZ315" s="1" t="str">
        <f t="shared" si="367"/>
        <v/>
      </c>
      <c r="CA315" s="1" t="str">
        <f t="shared" si="368"/>
        <v/>
      </c>
      <c r="CB315" s="1" t="str">
        <f t="shared" si="369"/>
        <v/>
      </c>
      <c r="CC315" s="1" t="str">
        <f t="shared" si="370"/>
        <v/>
      </c>
      <c r="CD315" s="1" t="str">
        <f t="shared" si="371"/>
        <v/>
      </c>
      <c r="CE315" s="1" t="str">
        <f t="shared" si="372"/>
        <v/>
      </c>
      <c r="CF315" s="1" t="str">
        <f>AL315</f>
        <v/>
      </c>
    </row>
    <row r="316" spans="1:112" ht="18" customHeight="1" x14ac:dyDescent="0.2">
      <c r="A316" s="52" t="str">
        <f t="shared" si="374"/>
        <v>Don Taylor</v>
      </c>
      <c r="B316" s="52" t="s">
        <v>281</v>
      </c>
      <c r="C316" s="62" t="s">
        <v>274</v>
      </c>
      <c r="D316" s="8"/>
      <c r="E316" s="8"/>
      <c r="F316" s="8" t="str">
        <f>IF(E316&lt;&gt; "",LOOKUP(E316,Points!$A$2:$A$27,Points!$B$2:$B$27),"")</f>
        <v/>
      </c>
      <c r="G316" s="114"/>
      <c r="H316" s="64"/>
      <c r="I316" s="8"/>
      <c r="J316" s="8" t="str">
        <f>IF(I316&lt;&gt; "",LOOKUP(I316,Points!$A$2:$A$27,Points!$B$2:$B$27),"")</f>
        <v/>
      </c>
      <c r="K316" s="114"/>
      <c r="L316" s="64"/>
      <c r="M316" s="8"/>
      <c r="N316" s="8" t="str">
        <f>IF(M316&lt;&gt; "",LOOKUP(M316,Points!$A$2:$A$27,Points!$B$2:$B$27),"")</f>
        <v/>
      </c>
      <c r="O316" s="114"/>
      <c r="P316" s="64"/>
      <c r="Q316" s="8"/>
      <c r="R316" s="8" t="str">
        <f>IF(Q316&lt;&gt; "",LOOKUP(Q316,Points!$A$2:$A$27,Points!$B$2:$B$27),"")</f>
        <v/>
      </c>
      <c r="S316" s="114"/>
      <c r="T316" s="64"/>
      <c r="U316" s="8"/>
      <c r="V316" s="8" t="str">
        <f>IF(U316&lt;&gt; "",LOOKUP(U316,Points!$A$2:$A$27,Points!$B$2:$B$27),"")</f>
        <v/>
      </c>
      <c r="W316" s="114"/>
      <c r="X316" s="64"/>
      <c r="Y316" s="8"/>
      <c r="Z316" s="8" t="str">
        <f>IF(Y316&lt;&gt; "",LOOKUP(Y316,Points!$A$2:$A$27,Points!$B$2:$B$27),"")</f>
        <v/>
      </c>
      <c r="AA316" s="114"/>
      <c r="AB316" s="64"/>
      <c r="AC316" s="8"/>
      <c r="AD316" s="8" t="str">
        <f>IF(AC316&lt;&gt; "",LOOKUP(AC316,Points!$A$2:$A$27,Points!$B$2:$B$27),"")</f>
        <v/>
      </c>
      <c r="AE316" s="114"/>
      <c r="AF316" s="64"/>
      <c r="AG316" s="8"/>
      <c r="AH316" s="8" t="str">
        <f>IF(AG316&lt;&gt; "",LOOKUP(AG316,Points!$A$2:$A$27,Points!$B$2:$B$27),"")</f>
        <v/>
      </c>
      <c r="AI316" s="114"/>
      <c r="AJ316" s="64"/>
      <c r="AK316" s="8"/>
      <c r="AL316" s="8" t="str">
        <f>IF(AK316&lt;&gt; "",LOOKUP(AK316,Points!$A$2:$A$27,Points!$B$2:$B$27),"")</f>
        <v/>
      </c>
      <c r="AM316" s="114"/>
      <c r="AO316" s="5">
        <f t="shared" si="375"/>
        <v>0</v>
      </c>
      <c r="AP316" s="5">
        <v>0</v>
      </c>
      <c r="AQ316" s="5">
        <v>0</v>
      </c>
      <c r="AR316" s="5">
        <f t="shared" si="350"/>
        <v>0</v>
      </c>
      <c r="AS316" s="5">
        <f t="shared" si="376"/>
        <v>0</v>
      </c>
      <c r="AT316" s="5">
        <f t="shared" si="377"/>
        <v>0</v>
      </c>
      <c r="AU316" s="5">
        <f t="shared" si="351"/>
        <v>0</v>
      </c>
      <c r="AV316" s="47">
        <f>IF(AR316&gt;0,AU316/AR316,0)</f>
        <v>0</v>
      </c>
      <c r="AW316" s="47">
        <f>IF($AR316&gt;2,$AU316/$AR316,0)</f>
        <v>0</v>
      </c>
      <c r="AX316" s="47">
        <f>IF($AR316&gt;4,$AU316/$AR316,0)</f>
        <v>0</v>
      </c>
      <c r="AY316" s="8">
        <f t="shared" si="378"/>
        <v>0</v>
      </c>
      <c r="AZ316" s="67">
        <f t="shared" si="349"/>
        <v>0</v>
      </c>
      <c r="BA316" s="67"/>
      <c r="BB316" s="8">
        <f t="shared" si="379"/>
        <v>0</v>
      </c>
      <c r="BC316" s="8">
        <f t="shared" si="355"/>
        <v>0</v>
      </c>
      <c r="BD316" s="8">
        <f t="shared" si="346"/>
        <v>0</v>
      </c>
      <c r="BE316" s="8">
        <f t="shared" si="347"/>
        <v>0</v>
      </c>
      <c r="BF316" s="8">
        <f t="shared" si="348"/>
        <v>0</v>
      </c>
      <c r="BG316" s="8"/>
      <c r="BH316" s="8">
        <f t="shared" si="356"/>
        <v>0</v>
      </c>
      <c r="BI316" s="8">
        <f t="shared" si="357"/>
        <v>0</v>
      </c>
      <c r="BJ316" s="8">
        <f t="shared" si="358"/>
        <v>0</v>
      </c>
      <c r="BK316" s="8">
        <f t="shared" si="359"/>
        <v>0</v>
      </c>
      <c r="BL316" s="8">
        <f t="shared" si="360"/>
        <v>0</v>
      </c>
      <c r="BM316" s="8">
        <f t="shared" si="361"/>
        <v>0</v>
      </c>
      <c r="BN316" s="8">
        <f t="shared" si="362"/>
        <v>0</v>
      </c>
      <c r="BO316" s="8">
        <f t="shared" si="363"/>
        <v>0</v>
      </c>
      <c r="BP316" s="8">
        <f t="shared" si="364"/>
        <v>0</v>
      </c>
      <c r="BQ316" s="8"/>
      <c r="BR316" s="8" t="e">
        <f t="shared" si="380"/>
        <v>#NUM!</v>
      </c>
      <c r="BS316" s="8" t="e">
        <f t="shared" si="381"/>
        <v>#NUM!</v>
      </c>
      <c r="BT316" s="8" t="e">
        <f t="shared" si="382"/>
        <v>#NUM!</v>
      </c>
      <c r="BU316" s="8" t="e">
        <f t="shared" si="383"/>
        <v>#NUM!</v>
      </c>
      <c r="BV316" s="8" t="e">
        <f t="shared" si="384"/>
        <v>#NUM!</v>
      </c>
      <c r="BW316" s="8"/>
      <c r="BX316" s="1" t="str">
        <f t="shared" si="365"/>
        <v/>
      </c>
      <c r="BY316" s="1" t="str">
        <f t="shared" si="366"/>
        <v/>
      </c>
      <c r="BZ316" s="1" t="str">
        <f t="shared" si="367"/>
        <v/>
      </c>
      <c r="CA316" s="1" t="str">
        <f t="shared" si="368"/>
        <v/>
      </c>
      <c r="CB316" s="1" t="str">
        <f t="shared" si="369"/>
        <v/>
      </c>
      <c r="CC316" s="1" t="str">
        <f t="shared" si="370"/>
        <v/>
      </c>
      <c r="CD316" s="1" t="str">
        <f t="shared" si="371"/>
        <v/>
      </c>
      <c r="CE316" s="1" t="str">
        <f t="shared" si="372"/>
        <v/>
      </c>
      <c r="CF316" s="1" t="str">
        <f t="shared" si="373"/>
        <v/>
      </c>
    </row>
    <row r="317" spans="1:112" ht="18" customHeight="1" x14ac:dyDescent="0.2">
      <c r="A317" s="52" t="str">
        <f t="shared" si="374"/>
        <v>Sean Taylor</v>
      </c>
      <c r="B317" s="52" t="s">
        <v>281</v>
      </c>
      <c r="C317" s="62" t="s">
        <v>282</v>
      </c>
      <c r="D317" s="8"/>
      <c r="E317" s="8"/>
      <c r="F317" s="8" t="str">
        <f>IF(E317&lt;&gt; "",LOOKUP(E317,Points!$A$2:$A$27,Points!$B$2:$B$27),"")</f>
        <v/>
      </c>
      <c r="G317" s="114"/>
      <c r="H317" s="64"/>
      <c r="I317" s="8"/>
      <c r="J317" s="8" t="str">
        <f>IF(I317&lt;&gt; "",LOOKUP(I317,Points!$A$2:$A$27,Points!$B$2:$B$27),"")</f>
        <v/>
      </c>
      <c r="K317" s="114"/>
      <c r="L317" s="64"/>
      <c r="M317" s="8"/>
      <c r="N317" s="8" t="str">
        <f>IF(M317&lt;&gt; "",LOOKUP(M317,Points!$A$2:$A$27,Points!$B$2:$B$27),"")</f>
        <v/>
      </c>
      <c r="O317" s="114"/>
      <c r="P317" s="64"/>
      <c r="Q317" s="8"/>
      <c r="R317" s="8" t="str">
        <f>IF(Q317&lt;&gt; "",LOOKUP(Q317,Points!$A$2:$A$27,Points!$B$2:$B$27),"")</f>
        <v/>
      </c>
      <c r="S317" s="114"/>
      <c r="T317" s="64"/>
      <c r="U317" s="8"/>
      <c r="V317" s="8" t="str">
        <f>IF(U317&lt;&gt; "",LOOKUP(U317,Points!$A$2:$A$27,Points!$B$2:$B$27),"")</f>
        <v/>
      </c>
      <c r="W317" s="114"/>
      <c r="X317" s="64"/>
      <c r="Y317" s="8"/>
      <c r="Z317" s="8" t="str">
        <f>IF(Y317&lt;&gt; "",LOOKUP(Y317,Points!$A$2:$A$27,Points!$B$2:$B$27),"")</f>
        <v/>
      </c>
      <c r="AA317" s="114"/>
      <c r="AB317" s="64"/>
      <c r="AC317" s="8"/>
      <c r="AD317" s="8" t="str">
        <f>IF(AC317&lt;&gt; "",LOOKUP(AC317,Points!$A$2:$A$27,Points!$B$2:$B$27),"")</f>
        <v/>
      </c>
      <c r="AE317" s="114"/>
      <c r="AF317" s="64"/>
      <c r="AG317" s="8"/>
      <c r="AH317" s="8" t="str">
        <f>IF(AG317&lt;&gt; "",LOOKUP(AG317,Points!$A$2:$A$27,Points!$B$2:$B$27),"")</f>
        <v/>
      </c>
      <c r="AI317" s="114"/>
      <c r="AJ317" s="64"/>
      <c r="AK317" s="8"/>
      <c r="AL317" s="8" t="str">
        <f>IF(AK317&lt;&gt; "",LOOKUP(AK317,Points!$A$2:$A$27,Points!$B$2:$B$27),"")</f>
        <v/>
      </c>
      <c r="AM317" s="114"/>
      <c r="AO317" s="5">
        <f t="shared" si="375"/>
        <v>0</v>
      </c>
      <c r="AP317" s="5">
        <v>0</v>
      </c>
      <c r="AQ317" s="5">
        <v>0</v>
      </c>
      <c r="AR317" s="5">
        <f t="shared" si="350"/>
        <v>0</v>
      </c>
      <c r="AS317" s="5">
        <f t="shared" si="376"/>
        <v>0</v>
      </c>
      <c r="AT317" s="5">
        <f t="shared" si="377"/>
        <v>0</v>
      </c>
      <c r="AU317" s="5">
        <f t="shared" si="351"/>
        <v>0</v>
      </c>
      <c r="AV317" s="47">
        <f t="shared" si="352"/>
        <v>0</v>
      </c>
      <c r="AW317" s="47">
        <f t="shared" si="353"/>
        <v>0</v>
      </c>
      <c r="AX317" s="47">
        <f t="shared" si="354"/>
        <v>0</v>
      </c>
      <c r="AY317" s="8">
        <f t="shared" si="378"/>
        <v>0</v>
      </c>
      <c r="AZ317" s="67">
        <f t="shared" si="349"/>
        <v>0</v>
      </c>
      <c r="BA317" s="67"/>
      <c r="BB317" s="8">
        <f t="shared" si="379"/>
        <v>0</v>
      </c>
      <c r="BC317" s="8">
        <f t="shared" si="355"/>
        <v>0</v>
      </c>
      <c r="BD317" s="8">
        <f t="shared" si="346"/>
        <v>0</v>
      </c>
      <c r="BE317" s="8">
        <f t="shared" si="347"/>
        <v>0</v>
      </c>
      <c r="BF317" s="8">
        <f t="shared" si="348"/>
        <v>0</v>
      </c>
      <c r="BG317" s="8"/>
      <c r="BH317" s="8">
        <f t="shared" si="356"/>
        <v>0</v>
      </c>
      <c r="BI317" s="8">
        <f t="shared" si="357"/>
        <v>0</v>
      </c>
      <c r="BJ317" s="8">
        <f t="shared" si="358"/>
        <v>0</v>
      </c>
      <c r="BK317" s="8">
        <f t="shared" si="359"/>
        <v>0</v>
      </c>
      <c r="BL317" s="8">
        <f t="shared" si="360"/>
        <v>0</v>
      </c>
      <c r="BM317" s="8">
        <f t="shared" si="361"/>
        <v>0</v>
      </c>
      <c r="BN317" s="8">
        <f t="shared" si="362"/>
        <v>0</v>
      </c>
      <c r="BO317" s="8">
        <f t="shared" si="363"/>
        <v>0</v>
      </c>
      <c r="BP317" s="8">
        <f t="shared" si="364"/>
        <v>0</v>
      </c>
      <c r="BQ317" s="8"/>
      <c r="BR317" s="8" t="e">
        <f t="shared" si="380"/>
        <v>#NUM!</v>
      </c>
      <c r="BS317" s="8" t="e">
        <f t="shared" si="381"/>
        <v>#NUM!</v>
      </c>
      <c r="BT317" s="8" t="e">
        <f t="shared" si="382"/>
        <v>#NUM!</v>
      </c>
      <c r="BU317" s="8" t="e">
        <f t="shared" si="383"/>
        <v>#NUM!</v>
      </c>
      <c r="BV317" s="8" t="e">
        <f t="shared" si="384"/>
        <v>#NUM!</v>
      </c>
      <c r="BW317" s="8"/>
      <c r="BX317" s="1" t="str">
        <f t="shared" si="365"/>
        <v/>
      </c>
      <c r="BY317" s="1" t="str">
        <f t="shared" si="366"/>
        <v/>
      </c>
      <c r="BZ317" s="1" t="str">
        <f t="shared" si="367"/>
        <v/>
      </c>
      <c r="CA317" s="1" t="str">
        <f>R317</f>
        <v/>
      </c>
      <c r="CB317" s="1" t="str">
        <f t="shared" si="369"/>
        <v/>
      </c>
      <c r="CC317" s="1" t="str">
        <f t="shared" si="370"/>
        <v/>
      </c>
      <c r="CD317" s="1" t="str">
        <f t="shared" si="371"/>
        <v/>
      </c>
      <c r="CE317" s="1" t="str">
        <f t="shared" si="372"/>
        <v/>
      </c>
      <c r="CF317" s="1" t="str">
        <f t="shared" si="373"/>
        <v/>
      </c>
    </row>
    <row r="318" spans="1:112" ht="18" customHeight="1" x14ac:dyDescent="0.2">
      <c r="A318" s="52" t="str">
        <f t="shared" si="374"/>
        <v>Andy Titus</v>
      </c>
      <c r="B318" s="52" t="s">
        <v>476</v>
      </c>
      <c r="C318" s="62" t="s">
        <v>477</v>
      </c>
      <c r="D318" s="8"/>
      <c r="E318" s="8"/>
      <c r="F318" s="8" t="str">
        <f>IF(E318&lt;&gt; "",LOOKUP(E318,Points!$A$2:$A$27,Points!$B$2:$B$27),"")</f>
        <v/>
      </c>
      <c r="G318" s="114"/>
      <c r="H318" s="64"/>
      <c r="I318" s="8"/>
      <c r="J318" s="8" t="str">
        <f>IF(I318&lt;&gt; "",LOOKUP(I318,Points!$A$2:$A$27,Points!$B$2:$B$27),"")</f>
        <v/>
      </c>
      <c r="K318" s="114"/>
      <c r="L318" s="64"/>
      <c r="M318" s="8"/>
      <c r="N318" s="8" t="str">
        <f>IF(M318&lt;&gt; "",LOOKUP(M318,Points!$A$2:$A$27,Points!$B$2:$B$27),"")</f>
        <v/>
      </c>
      <c r="O318" s="114"/>
      <c r="P318" s="64"/>
      <c r="Q318" s="8"/>
      <c r="R318" s="8" t="str">
        <f>IF(Q318&lt;&gt; "",LOOKUP(Q318,Points!$A$2:$A$27,Points!$B$2:$B$27),"")</f>
        <v/>
      </c>
      <c r="S318" s="114"/>
      <c r="T318" s="64"/>
      <c r="U318" s="8"/>
      <c r="V318" s="8" t="str">
        <f>IF(U318&lt;&gt; "",LOOKUP(U318,Points!$A$2:$A$27,Points!$B$2:$B$27),"")</f>
        <v/>
      </c>
      <c r="W318" s="114"/>
      <c r="X318" s="64"/>
      <c r="Y318" s="8"/>
      <c r="Z318" s="8" t="str">
        <f>IF(Y318&lt;&gt; "",LOOKUP(Y318,Points!$A$2:$A$27,Points!$B$2:$B$27),"")</f>
        <v/>
      </c>
      <c r="AA318" s="114"/>
      <c r="AB318" s="64"/>
      <c r="AC318" s="8"/>
      <c r="AD318" s="8" t="str">
        <f>IF(AC318&lt;&gt; "",LOOKUP(AC318,Points!$A$2:$A$27,Points!$B$2:$B$27),"")</f>
        <v/>
      </c>
      <c r="AE318" s="114"/>
      <c r="AF318" s="64"/>
      <c r="AG318" s="8"/>
      <c r="AH318" s="8" t="str">
        <f>IF(AG318&lt;&gt; "",LOOKUP(AG318,Points!$A$2:$A$27,Points!$B$2:$B$27),"")</f>
        <v/>
      </c>
      <c r="AI318" s="114"/>
      <c r="AJ318" s="64"/>
      <c r="AK318" s="8"/>
      <c r="AL318" s="8" t="str">
        <f>IF(AK318&lt;&gt; "",LOOKUP(AK318,Points!$A$2:$A$27,Points!$B$2:$B$27),"")</f>
        <v/>
      </c>
      <c r="AM318" s="114"/>
      <c r="AO318" s="5">
        <f t="shared" si="375"/>
        <v>0</v>
      </c>
      <c r="AP318" s="5">
        <v>0</v>
      </c>
      <c r="AQ318" s="5">
        <v>0</v>
      </c>
      <c r="AR318" s="5">
        <f t="shared" si="350"/>
        <v>0</v>
      </c>
      <c r="AS318" s="5">
        <f t="shared" si="376"/>
        <v>0</v>
      </c>
      <c r="AT318" s="5">
        <f t="shared" si="377"/>
        <v>0</v>
      </c>
      <c r="AU318" s="5">
        <f t="shared" si="351"/>
        <v>0</v>
      </c>
      <c r="AV318" s="47">
        <f t="shared" si="352"/>
        <v>0</v>
      </c>
      <c r="AW318" s="47">
        <f t="shared" si="353"/>
        <v>0</v>
      </c>
      <c r="AX318" s="47">
        <f t="shared" si="354"/>
        <v>0</v>
      </c>
      <c r="AY318" s="8">
        <f t="shared" si="378"/>
        <v>0</v>
      </c>
      <c r="AZ318" s="67">
        <f t="shared" si="349"/>
        <v>0</v>
      </c>
      <c r="BA318" s="67"/>
      <c r="BB318" s="8">
        <f>LARGE($BH318:$BP318,1)</f>
        <v>0</v>
      </c>
      <c r="BC318" s="8">
        <f t="shared" si="355"/>
        <v>0</v>
      </c>
      <c r="BD318" s="8">
        <f t="shared" si="346"/>
        <v>0</v>
      </c>
      <c r="BE318" s="8">
        <f t="shared" si="347"/>
        <v>0</v>
      </c>
      <c r="BF318" s="8">
        <f t="shared" si="348"/>
        <v>0</v>
      </c>
      <c r="BG318" s="8"/>
      <c r="BH318" s="8">
        <f t="shared" si="356"/>
        <v>0</v>
      </c>
      <c r="BI318" s="8">
        <f t="shared" si="357"/>
        <v>0</v>
      </c>
      <c r="BJ318" s="8">
        <f t="shared" si="358"/>
        <v>0</v>
      </c>
      <c r="BK318" s="8">
        <f t="shared" si="359"/>
        <v>0</v>
      </c>
      <c r="BL318" s="8">
        <f t="shared" si="360"/>
        <v>0</v>
      </c>
      <c r="BM318" s="8">
        <f t="shared" si="361"/>
        <v>0</v>
      </c>
      <c r="BN318" s="8">
        <f t="shared" si="362"/>
        <v>0</v>
      </c>
      <c r="BO318" s="8">
        <f t="shared" si="363"/>
        <v>0</v>
      </c>
      <c r="BP318" s="8">
        <f t="shared" si="364"/>
        <v>0</v>
      </c>
      <c r="BQ318" s="8"/>
      <c r="BR318" s="8" t="e">
        <f t="shared" si="380"/>
        <v>#NUM!</v>
      </c>
      <c r="BS318" s="8" t="e">
        <f t="shared" si="381"/>
        <v>#NUM!</v>
      </c>
      <c r="BT318" s="8" t="e">
        <f t="shared" si="382"/>
        <v>#NUM!</v>
      </c>
      <c r="BU318" s="8" t="e">
        <f t="shared" si="383"/>
        <v>#NUM!</v>
      </c>
      <c r="BV318" s="8" t="e">
        <f t="shared" si="384"/>
        <v>#NUM!</v>
      </c>
      <c r="BW318" s="8"/>
      <c r="BX318" s="1" t="str">
        <f t="shared" si="365"/>
        <v/>
      </c>
      <c r="BY318" s="1" t="str">
        <f t="shared" si="366"/>
        <v/>
      </c>
      <c r="BZ318" s="1" t="str">
        <f t="shared" si="367"/>
        <v/>
      </c>
      <c r="CA318" s="1" t="str">
        <f t="shared" si="368"/>
        <v/>
      </c>
      <c r="CB318" s="1" t="str">
        <f t="shared" si="369"/>
        <v/>
      </c>
      <c r="CC318" s="1" t="str">
        <f t="shared" si="370"/>
        <v/>
      </c>
      <c r="CD318" s="1" t="str">
        <f t="shared" si="371"/>
        <v/>
      </c>
      <c r="CE318" s="1" t="str">
        <f t="shared" si="372"/>
        <v/>
      </c>
      <c r="CF318" s="1" t="str">
        <f t="shared" si="373"/>
        <v/>
      </c>
    </row>
    <row r="319" spans="1:112" ht="18" customHeight="1" x14ac:dyDescent="0.2">
      <c r="A319" s="52" t="str">
        <f t="shared" si="374"/>
        <v>David Toney</v>
      </c>
      <c r="B319" s="52" t="s">
        <v>348</v>
      </c>
      <c r="C319" s="62" t="s">
        <v>209</v>
      </c>
      <c r="D319" s="8"/>
      <c r="E319" s="8"/>
      <c r="F319" s="8" t="str">
        <f>IF(E319&lt;&gt; "",LOOKUP(E319,Points!$A$2:$A$27,Points!$B$2:$B$27),"")</f>
        <v/>
      </c>
      <c r="G319" s="114"/>
      <c r="H319" s="64"/>
      <c r="I319" s="8"/>
      <c r="J319" s="8" t="str">
        <f>IF(I319&lt;&gt; "",LOOKUP(I319,Points!$A$2:$A$27,Points!$B$2:$B$27),"")</f>
        <v/>
      </c>
      <c r="K319" s="114"/>
      <c r="L319" s="64"/>
      <c r="M319" s="8"/>
      <c r="N319" s="8" t="str">
        <f>IF(M319&lt;&gt; "",LOOKUP(M319,Points!$A$2:$A$27,Points!$B$2:$B$27),"")</f>
        <v/>
      </c>
      <c r="O319" s="114"/>
      <c r="P319" s="64"/>
      <c r="Q319" s="8"/>
      <c r="R319" s="8" t="str">
        <f>IF(Q319&lt;&gt; "",LOOKUP(Q319,Points!$A$2:$A$27,Points!$B$2:$B$27),"")</f>
        <v/>
      </c>
      <c r="S319" s="114"/>
      <c r="T319" s="64"/>
      <c r="U319" s="8"/>
      <c r="V319" s="8" t="str">
        <f>IF(U319&lt;&gt; "",LOOKUP(U319,Points!$A$2:$A$27,Points!$B$2:$B$27),"")</f>
        <v/>
      </c>
      <c r="W319" s="114"/>
      <c r="X319" s="64"/>
      <c r="Y319" s="8"/>
      <c r="Z319" s="8" t="str">
        <f>IF(Y319&lt;&gt; "",LOOKUP(Y319,Points!$A$2:$A$27,Points!$B$2:$B$27),"")</f>
        <v/>
      </c>
      <c r="AA319" s="114"/>
      <c r="AB319" s="64"/>
      <c r="AC319" s="8"/>
      <c r="AD319" s="8" t="str">
        <f>IF(AC319&lt;&gt; "",LOOKUP(AC319,Points!$A$2:$A$27,Points!$B$2:$B$27),"")</f>
        <v/>
      </c>
      <c r="AE319" s="114"/>
      <c r="AF319" s="64"/>
      <c r="AG319" s="8"/>
      <c r="AH319" s="8" t="str">
        <f>IF(AG319&lt;&gt; "",LOOKUP(AG319,Points!$A$2:$A$27,Points!$B$2:$B$27),"")</f>
        <v/>
      </c>
      <c r="AI319" s="114"/>
      <c r="AJ319" s="64"/>
      <c r="AK319" s="8"/>
      <c r="AL319" s="8" t="str">
        <f>IF(AK319&lt;&gt; "",LOOKUP(AK319,Points!$A$2:$A$27,Points!$B$2:$B$27),"")</f>
        <v/>
      </c>
      <c r="AM319" s="114"/>
      <c r="AO319" s="5">
        <f t="shared" si="375"/>
        <v>0</v>
      </c>
      <c r="AP319" s="5">
        <v>0</v>
      </c>
      <c r="AQ319" s="5">
        <v>0</v>
      </c>
      <c r="AR319" s="5">
        <f t="shared" si="350"/>
        <v>0</v>
      </c>
      <c r="AS319" s="5">
        <f t="shared" si="376"/>
        <v>0</v>
      </c>
      <c r="AT319" s="5">
        <f t="shared" si="377"/>
        <v>0</v>
      </c>
      <c r="AU319" s="5">
        <f t="shared" si="351"/>
        <v>0</v>
      </c>
      <c r="AV319" s="47">
        <f>IF(AR319&gt;0,AU319/AR319,0)</f>
        <v>0</v>
      </c>
      <c r="AW319" s="47">
        <f>IF($AR319&gt;2,$AU319/$AR319,0)</f>
        <v>0</v>
      </c>
      <c r="AX319" s="47">
        <f>IF($AR319&gt;4,$AU319/$AR319,0)</f>
        <v>0</v>
      </c>
      <c r="AY319" s="8">
        <f t="shared" si="378"/>
        <v>0</v>
      </c>
      <c r="AZ319" s="67">
        <f t="shared" si="349"/>
        <v>0</v>
      </c>
      <c r="BA319" s="67"/>
      <c r="BB319" s="8">
        <f t="shared" si="379"/>
        <v>0</v>
      </c>
      <c r="BC319" s="8">
        <f t="shared" si="355"/>
        <v>0</v>
      </c>
      <c r="BD319" s="8">
        <f t="shared" si="346"/>
        <v>0</v>
      </c>
      <c r="BE319" s="8">
        <f t="shared" si="347"/>
        <v>0</v>
      </c>
      <c r="BF319" s="8">
        <f t="shared" si="348"/>
        <v>0</v>
      </c>
      <c r="BG319" s="8"/>
      <c r="BH319" s="8">
        <f t="shared" si="356"/>
        <v>0</v>
      </c>
      <c r="BI319" s="8">
        <f t="shared" si="357"/>
        <v>0</v>
      </c>
      <c r="BJ319" s="8">
        <f t="shared" si="358"/>
        <v>0</v>
      </c>
      <c r="BK319" s="8">
        <f t="shared" si="359"/>
        <v>0</v>
      </c>
      <c r="BL319" s="8">
        <f t="shared" si="360"/>
        <v>0</v>
      </c>
      <c r="BM319" s="8">
        <f t="shared" si="361"/>
        <v>0</v>
      </c>
      <c r="BN319" s="8">
        <f t="shared" si="362"/>
        <v>0</v>
      </c>
      <c r="BO319" s="8">
        <f t="shared" si="363"/>
        <v>0</v>
      </c>
      <c r="BP319" s="8">
        <f t="shared" si="364"/>
        <v>0</v>
      </c>
      <c r="BQ319" s="8"/>
      <c r="BR319" s="8" t="e">
        <f t="shared" si="380"/>
        <v>#NUM!</v>
      </c>
      <c r="BS319" s="8" t="e">
        <f t="shared" si="381"/>
        <v>#NUM!</v>
      </c>
      <c r="BT319" s="8" t="e">
        <f t="shared" si="382"/>
        <v>#NUM!</v>
      </c>
      <c r="BU319" s="8" t="e">
        <f t="shared" si="383"/>
        <v>#NUM!</v>
      </c>
      <c r="BV319" s="8" t="e">
        <f t="shared" si="384"/>
        <v>#NUM!</v>
      </c>
      <c r="BW319" s="8"/>
      <c r="BX319" s="1" t="str">
        <f t="shared" si="365"/>
        <v/>
      </c>
      <c r="BY319" s="1" t="str">
        <f t="shared" si="366"/>
        <v/>
      </c>
      <c r="BZ319" s="1" t="str">
        <f t="shared" si="367"/>
        <v/>
      </c>
      <c r="CA319" s="1" t="str">
        <f t="shared" si="368"/>
        <v/>
      </c>
      <c r="CB319" s="1" t="str">
        <f t="shared" si="369"/>
        <v/>
      </c>
      <c r="CC319" s="1" t="str">
        <f t="shared" si="370"/>
        <v/>
      </c>
      <c r="CD319" s="1" t="str">
        <f t="shared" si="371"/>
        <v/>
      </c>
      <c r="CE319" s="1" t="str">
        <f t="shared" si="372"/>
        <v/>
      </c>
      <c r="CF319" s="1" t="str">
        <f t="shared" si="373"/>
        <v/>
      </c>
    </row>
    <row r="320" spans="1:112" ht="18" customHeight="1" x14ac:dyDescent="0.2">
      <c r="A320" s="52" t="str">
        <f t="shared" si="374"/>
        <v>Jeremy Topper</v>
      </c>
      <c r="B320" s="93" t="s">
        <v>586</v>
      </c>
      <c r="C320" s="94" t="s">
        <v>587</v>
      </c>
      <c r="D320" s="8"/>
      <c r="E320" s="8"/>
      <c r="F320" s="8" t="str">
        <f>IF(E320&lt;&gt; "",LOOKUP(E320,Points!$A$2:$A$27,Points!$B$2:$B$27),"")</f>
        <v/>
      </c>
      <c r="G320" s="114"/>
      <c r="H320" s="64"/>
      <c r="I320" s="8"/>
      <c r="J320" s="8" t="str">
        <f>IF(I320&lt;&gt; "",LOOKUP(I320,Points!$A$2:$A$27,Points!$B$2:$B$27),"")</f>
        <v/>
      </c>
      <c r="K320" s="114"/>
      <c r="L320" s="64"/>
      <c r="M320" s="8"/>
      <c r="N320" s="8" t="str">
        <f>IF(M320&lt;&gt; "",LOOKUP(M320,Points!$A$2:$A$27,Points!$B$2:$B$27),"")</f>
        <v/>
      </c>
      <c r="O320" s="114"/>
      <c r="P320" s="64"/>
      <c r="Q320" s="8"/>
      <c r="R320" s="8" t="str">
        <f>IF(Q320&lt;&gt; "",LOOKUP(Q320,Points!$A$2:$A$27,Points!$B$2:$B$27),"")</f>
        <v/>
      </c>
      <c r="S320" s="114"/>
      <c r="T320" s="64"/>
      <c r="U320" s="8"/>
      <c r="V320" s="8" t="str">
        <f>IF(U320&lt;&gt; "",LOOKUP(U320,Points!$A$2:$A$27,Points!$B$2:$B$27),"")</f>
        <v/>
      </c>
      <c r="W320" s="114"/>
      <c r="X320" s="64"/>
      <c r="Y320" s="8"/>
      <c r="Z320" s="8" t="str">
        <f>IF(Y320&lt;&gt; "",LOOKUP(Y320,Points!$A$2:$A$27,Points!$B$2:$B$27),"")</f>
        <v/>
      </c>
      <c r="AA320" s="114"/>
      <c r="AB320" s="64"/>
      <c r="AC320" s="8"/>
      <c r="AD320" s="8" t="str">
        <f>IF(AC320&lt;&gt; "",LOOKUP(AC320,Points!$A$2:$A$27,Points!$B$2:$B$27),"")</f>
        <v/>
      </c>
      <c r="AE320" s="114"/>
      <c r="AF320" s="64"/>
      <c r="AG320" s="8"/>
      <c r="AH320" s="8" t="str">
        <f>IF(AG320&lt;&gt; "",LOOKUP(AG320,Points!$A$2:$A$27,Points!$B$2:$B$27),"")</f>
        <v/>
      </c>
      <c r="AI320" s="114"/>
      <c r="AJ320" s="64"/>
      <c r="AK320" s="8"/>
      <c r="AL320" s="8" t="str">
        <f>IF(AK320&lt;&gt; "",LOOKUP(AK320,[1]Points!$A$2:$A$27,[1]Points!$B$2:$B$27),"")</f>
        <v/>
      </c>
      <c r="AM320" s="114"/>
      <c r="AO320" s="5">
        <f>+G320+K320+O320+S320+W320+AA320+AE320+AI320+AM320</f>
        <v>0</v>
      </c>
      <c r="AP320" s="5">
        <v>0</v>
      </c>
      <c r="AQ320" s="5">
        <v>0</v>
      </c>
      <c r="AR320" s="5">
        <f t="shared" si="350"/>
        <v>0</v>
      </c>
      <c r="AS320" s="5">
        <f t="shared" si="376"/>
        <v>0</v>
      </c>
      <c r="AT320" s="5">
        <f t="shared" si="377"/>
        <v>0</v>
      </c>
      <c r="AU320" s="5">
        <f t="shared" si="351"/>
        <v>0</v>
      </c>
      <c r="AV320" s="47">
        <f t="shared" si="352"/>
        <v>0</v>
      </c>
      <c r="AW320" s="47">
        <f t="shared" si="353"/>
        <v>0</v>
      </c>
      <c r="AX320" s="47">
        <f t="shared" si="354"/>
        <v>0</v>
      </c>
      <c r="AY320" s="8">
        <f t="shared" si="378"/>
        <v>0</v>
      </c>
      <c r="AZ320" s="67">
        <f t="shared" si="349"/>
        <v>0</v>
      </c>
      <c r="BA320" s="67"/>
      <c r="BB320" s="8">
        <f>LARGE($BH320:$BP320,1)</f>
        <v>0</v>
      </c>
      <c r="BC320" s="8">
        <f t="shared" si="355"/>
        <v>0</v>
      </c>
      <c r="BD320" s="8">
        <f t="shared" si="346"/>
        <v>0</v>
      </c>
      <c r="BE320" s="8">
        <f t="shared" si="347"/>
        <v>0</v>
      </c>
      <c r="BF320" s="8">
        <f t="shared" si="348"/>
        <v>0</v>
      </c>
      <c r="BG320" s="8"/>
      <c r="BH320" s="8">
        <f t="shared" si="356"/>
        <v>0</v>
      </c>
      <c r="BI320" s="8">
        <f t="shared" si="357"/>
        <v>0</v>
      </c>
      <c r="BJ320" s="8">
        <f t="shared" si="358"/>
        <v>0</v>
      </c>
      <c r="BK320" s="8">
        <f t="shared" si="359"/>
        <v>0</v>
      </c>
      <c r="BL320" s="8">
        <f t="shared" si="360"/>
        <v>0</v>
      </c>
      <c r="BM320" s="8">
        <f t="shared" si="361"/>
        <v>0</v>
      </c>
      <c r="BN320" s="8">
        <f t="shared" si="362"/>
        <v>0</v>
      </c>
      <c r="BO320" s="8">
        <f t="shared" si="363"/>
        <v>0</v>
      </c>
      <c r="BP320" s="8">
        <f t="shared" si="364"/>
        <v>0</v>
      </c>
      <c r="BQ320" s="8"/>
      <c r="BR320" s="8" t="e">
        <f t="shared" si="380"/>
        <v>#NUM!</v>
      </c>
      <c r="BS320" s="8" t="e">
        <f t="shared" si="381"/>
        <v>#NUM!</v>
      </c>
      <c r="BT320" s="8" t="e">
        <f t="shared" si="382"/>
        <v>#NUM!</v>
      </c>
      <c r="BU320" s="8" t="e">
        <f t="shared" si="383"/>
        <v>#NUM!</v>
      </c>
      <c r="BV320" s="8" t="e">
        <f t="shared" si="384"/>
        <v>#NUM!</v>
      </c>
      <c r="BW320" s="8"/>
      <c r="BX320" s="1" t="str">
        <f t="shared" si="365"/>
        <v/>
      </c>
      <c r="BY320" s="1" t="str">
        <f t="shared" si="366"/>
        <v/>
      </c>
      <c r="BZ320" s="1" t="str">
        <f t="shared" si="367"/>
        <v/>
      </c>
      <c r="CA320" s="1" t="str">
        <f t="shared" si="368"/>
        <v/>
      </c>
      <c r="CB320" s="1" t="str">
        <f>V320</f>
        <v/>
      </c>
      <c r="CC320" s="1" t="str">
        <f t="shared" si="370"/>
        <v/>
      </c>
      <c r="CD320" s="1" t="str">
        <f t="shared" si="371"/>
        <v/>
      </c>
      <c r="CE320" s="1" t="str">
        <f t="shared" si="372"/>
        <v/>
      </c>
      <c r="CF320" s="1" t="str">
        <f t="shared" si="373"/>
        <v/>
      </c>
      <c r="DC320" s="203">
        <v>0</v>
      </c>
      <c r="DD320" s="203">
        <v>58</v>
      </c>
      <c r="DE320" s="203">
        <v>0</v>
      </c>
      <c r="DF320" s="107">
        <v>0</v>
      </c>
      <c r="DG320" s="107">
        <v>-58</v>
      </c>
      <c r="DH320" s="107">
        <v>0</v>
      </c>
    </row>
    <row r="321" spans="1:112" ht="18" customHeight="1" x14ac:dyDescent="0.2">
      <c r="A321" s="52" t="str">
        <f t="shared" si="374"/>
        <v>Eric Torney</v>
      </c>
      <c r="B321" s="52" t="s">
        <v>534</v>
      </c>
      <c r="C321" s="62" t="s">
        <v>166</v>
      </c>
      <c r="D321" s="8"/>
      <c r="E321" s="8"/>
      <c r="F321" s="8" t="str">
        <f>IF(E321&lt;&gt; "",LOOKUP(E321,Points!$A$2:$A$27,Points!$B$2:$B$27),"")</f>
        <v/>
      </c>
      <c r="G321" s="114"/>
      <c r="H321" s="64"/>
      <c r="I321" s="8"/>
      <c r="J321" s="8" t="str">
        <f>IF(I321&lt;&gt; "",LOOKUP(I321,Points!$A$2:$A$27,Points!$B$2:$B$27),"")</f>
        <v/>
      </c>
      <c r="K321" s="114"/>
      <c r="L321" s="64"/>
      <c r="M321" s="8"/>
      <c r="N321" s="8" t="str">
        <f>IF(M321&lt;&gt; "",LOOKUP(M321,Points!$A$2:$A$27,Points!$B$2:$B$27),"")</f>
        <v/>
      </c>
      <c r="O321" s="114"/>
      <c r="P321" s="64"/>
      <c r="Q321" s="8"/>
      <c r="R321" s="8" t="str">
        <f>IF(Q321&lt;&gt; "",LOOKUP(Q321,Points!$A$2:$A$27,Points!$B$2:$B$27),"")</f>
        <v/>
      </c>
      <c r="S321" s="114"/>
      <c r="T321" s="64"/>
      <c r="U321" s="8"/>
      <c r="V321" s="8" t="str">
        <f>IF(U321&lt;&gt; "",LOOKUP(U321,Points!$A$2:$A$27,Points!$B$2:$B$27),"")</f>
        <v/>
      </c>
      <c r="W321" s="114"/>
      <c r="X321" s="64"/>
      <c r="Y321" s="8"/>
      <c r="Z321" s="8" t="str">
        <f>IF(Y321&lt;&gt; "",LOOKUP(Y321,Points!$A$2:$A$27,Points!$B$2:$B$27),"")</f>
        <v/>
      </c>
      <c r="AA321" s="114"/>
      <c r="AB321" s="17"/>
      <c r="AC321" s="8"/>
      <c r="AD321" s="8" t="str">
        <f>IF(AC321&lt;&gt; "",LOOKUP(AC321,Points!$A$2:$A$27,Points!$B$2:$B$27),"")</f>
        <v/>
      </c>
      <c r="AE321" s="114"/>
      <c r="AF321" s="64"/>
      <c r="AG321" s="8"/>
      <c r="AH321" s="8" t="str">
        <f>IF(AG321&lt;&gt; "",LOOKUP(AG321,Points!$A$2:$A$27,Points!$B$2:$B$27),"")</f>
        <v/>
      </c>
      <c r="AI321" s="114"/>
      <c r="AJ321" s="64"/>
      <c r="AK321" s="8"/>
      <c r="AL321" s="8" t="str">
        <f>IF(AK321&lt;&gt; "",LOOKUP(AK321,Points!$A$2:$A$27,Points!$B$2:$B$27),"")</f>
        <v/>
      </c>
      <c r="AM321" s="114"/>
      <c r="AO321" s="5">
        <f t="shared" ref="AO321:AO327" si="385">SUM(LEN(G321),LEN(K321),LEN(O321),LEN(S321),LEN(W321),LEN(AA321),LEN(AE321),LEN(AI321),LEN(AM321))</f>
        <v>0</v>
      </c>
      <c r="AP321" s="5">
        <v>0</v>
      </c>
      <c r="AQ321" s="5">
        <v>0</v>
      </c>
      <c r="AR321" s="5">
        <f t="shared" si="350"/>
        <v>0</v>
      </c>
      <c r="AS321" s="5">
        <f t="shared" si="376"/>
        <v>0</v>
      </c>
      <c r="AT321" s="5">
        <f t="shared" si="377"/>
        <v>0</v>
      </c>
      <c r="AU321" s="5">
        <f t="shared" si="351"/>
        <v>0</v>
      </c>
      <c r="AV321" s="47">
        <f>IF(AR321&gt;0,AU321/AR321,0)</f>
        <v>0</v>
      </c>
      <c r="AW321" s="47">
        <f>IF($AR321&gt;2,$AU321/$AR321,0)</f>
        <v>0</v>
      </c>
      <c r="AX321" s="47">
        <f t="shared" si="354"/>
        <v>0</v>
      </c>
      <c r="AY321" s="8">
        <f t="shared" si="378"/>
        <v>0</v>
      </c>
      <c r="AZ321" s="67">
        <f t="shared" si="349"/>
        <v>0</v>
      </c>
      <c r="BA321" s="67"/>
      <c r="BB321" s="8">
        <f>LARGE($BH321:$BP321,1)</f>
        <v>0</v>
      </c>
      <c r="BC321" s="8">
        <f t="shared" si="355"/>
        <v>0</v>
      </c>
      <c r="BD321" s="8">
        <f t="shared" si="346"/>
        <v>0</v>
      </c>
      <c r="BE321" s="8">
        <f t="shared" si="347"/>
        <v>0</v>
      </c>
      <c r="BF321" s="8">
        <f t="shared" si="348"/>
        <v>0</v>
      </c>
      <c r="BG321" s="8"/>
      <c r="BH321" s="8">
        <f t="shared" si="356"/>
        <v>0</v>
      </c>
      <c r="BI321" s="8">
        <f t="shared" si="357"/>
        <v>0</v>
      </c>
      <c r="BJ321" s="8">
        <f t="shared" si="358"/>
        <v>0</v>
      </c>
      <c r="BK321" s="8">
        <f t="shared" si="359"/>
        <v>0</v>
      </c>
      <c r="BL321" s="8">
        <f t="shared" si="360"/>
        <v>0</v>
      </c>
      <c r="BM321" s="8">
        <f t="shared" si="361"/>
        <v>0</v>
      </c>
      <c r="BN321" s="8">
        <f t="shared" si="362"/>
        <v>0</v>
      </c>
      <c r="BO321" s="8">
        <f t="shared" si="363"/>
        <v>0</v>
      </c>
      <c r="BP321" s="8">
        <f t="shared" si="364"/>
        <v>0</v>
      </c>
      <c r="BQ321" s="8"/>
      <c r="BR321" s="8" t="e">
        <f t="shared" si="380"/>
        <v>#NUM!</v>
      </c>
      <c r="BS321" s="8" t="e">
        <f t="shared" si="381"/>
        <v>#NUM!</v>
      </c>
      <c r="BT321" s="8" t="e">
        <f t="shared" si="382"/>
        <v>#NUM!</v>
      </c>
      <c r="BU321" s="8" t="e">
        <f t="shared" si="383"/>
        <v>#NUM!</v>
      </c>
      <c r="BV321" s="8" t="e">
        <f t="shared" si="384"/>
        <v>#NUM!</v>
      </c>
      <c r="BW321" s="8"/>
      <c r="BX321" s="1" t="str">
        <f t="shared" si="365"/>
        <v/>
      </c>
      <c r="BY321" s="1" t="str">
        <f t="shared" si="366"/>
        <v/>
      </c>
      <c r="BZ321" s="1" t="str">
        <f>N321</f>
        <v/>
      </c>
      <c r="CA321" s="1" t="str">
        <f t="shared" si="368"/>
        <v/>
      </c>
      <c r="CB321" s="1" t="str">
        <f t="shared" si="369"/>
        <v/>
      </c>
      <c r="CC321" s="1" t="str">
        <f t="shared" si="370"/>
        <v/>
      </c>
      <c r="CD321" s="1" t="str">
        <f t="shared" si="371"/>
        <v/>
      </c>
      <c r="CE321" s="1" t="str">
        <f t="shared" si="372"/>
        <v/>
      </c>
      <c r="CF321" s="1" t="str">
        <f t="shared" si="373"/>
        <v/>
      </c>
    </row>
    <row r="322" spans="1:112" ht="18" customHeight="1" x14ac:dyDescent="0.2">
      <c r="A322" s="52" t="str">
        <f t="shared" si="374"/>
        <v>Ed Tucker</v>
      </c>
      <c r="B322" s="52" t="s">
        <v>105</v>
      </c>
      <c r="C322" s="62" t="s">
        <v>72</v>
      </c>
      <c r="D322" s="8"/>
      <c r="E322" s="8"/>
      <c r="F322" s="8" t="str">
        <f>IF(E322&lt;&gt; "",LOOKUP(E322,Points!$A$2:$A$27,Points!$B$2:$B$27),"")</f>
        <v/>
      </c>
      <c r="G322" s="114"/>
      <c r="H322" s="64"/>
      <c r="I322" s="8"/>
      <c r="J322" s="8" t="str">
        <f>IF(I322&lt;&gt; "",LOOKUP(I322,Points!$A$2:$A$27,Points!$B$2:$B$27),"")</f>
        <v/>
      </c>
      <c r="K322" s="114"/>
      <c r="L322" s="64"/>
      <c r="M322" s="8"/>
      <c r="N322" s="8" t="str">
        <f>IF(M322&lt;&gt; "",LOOKUP(M322,Points!$A$2:$A$27,Points!$B$2:$B$27),"")</f>
        <v/>
      </c>
      <c r="O322" s="114"/>
      <c r="P322" s="64"/>
      <c r="Q322" s="8"/>
      <c r="R322" s="8" t="str">
        <f>IF(Q322&lt;&gt; "",LOOKUP(Q322,Points!$A$2:$A$27,Points!$B$2:$B$27),"")</f>
        <v/>
      </c>
      <c r="S322" s="114"/>
      <c r="T322" s="64"/>
      <c r="U322" s="8"/>
      <c r="V322" s="8" t="str">
        <f>IF(U322&lt;&gt; "",LOOKUP(U322,Points!$A$2:$A$27,Points!$B$2:$B$27),"")</f>
        <v/>
      </c>
      <c r="W322" s="114"/>
      <c r="X322" s="64"/>
      <c r="Y322" s="8"/>
      <c r="Z322" s="8" t="str">
        <f>IF(Y322&lt;&gt; "",LOOKUP(Y322,Points!$A$2:$A$27,Points!$B$2:$B$27),"")</f>
        <v/>
      </c>
      <c r="AA322" s="114"/>
      <c r="AB322" s="64"/>
      <c r="AC322" s="8"/>
      <c r="AD322" s="8" t="str">
        <f>IF(AC322&lt;&gt; "",LOOKUP(AC322,Points!$A$2:$A$27,Points!$B$2:$B$27),"")</f>
        <v/>
      </c>
      <c r="AE322" s="114"/>
      <c r="AF322" s="64"/>
      <c r="AG322" s="8"/>
      <c r="AH322" s="8" t="str">
        <f>IF(AG322&lt;&gt; "",LOOKUP(AG322,Points!$A$2:$A$27,Points!$B$2:$B$27),"")</f>
        <v/>
      </c>
      <c r="AI322" s="114"/>
      <c r="AJ322" s="64"/>
      <c r="AK322" s="8"/>
      <c r="AL322" s="8" t="str">
        <f>IF(AK322&lt;&gt; "",LOOKUP(AK322,Points!$A$2:$A$27,Points!$B$2:$B$27),"")</f>
        <v/>
      </c>
      <c r="AM322" s="114"/>
      <c r="AO322" s="5">
        <f t="shared" si="385"/>
        <v>0</v>
      </c>
      <c r="AP322" s="5">
        <v>0</v>
      </c>
      <c r="AQ322" s="5">
        <v>0</v>
      </c>
      <c r="AR322" s="5">
        <f t="shared" si="350"/>
        <v>0</v>
      </c>
      <c r="AS322" s="5">
        <f t="shared" si="376"/>
        <v>0</v>
      </c>
      <c r="AT322" s="5">
        <f t="shared" si="377"/>
        <v>0</v>
      </c>
      <c r="AU322" s="5">
        <f t="shared" si="351"/>
        <v>0</v>
      </c>
      <c r="AV322" s="47">
        <f t="shared" si="352"/>
        <v>0</v>
      </c>
      <c r="AW322" s="47">
        <f>IF($AR322&gt;2,$AU322/$AR322,0)</f>
        <v>0</v>
      </c>
      <c r="AX322" s="47">
        <f>IF($AR322&gt;4,$AU322/$AR322,0)</f>
        <v>0</v>
      </c>
      <c r="AY322" s="8">
        <f t="shared" si="378"/>
        <v>0</v>
      </c>
      <c r="AZ322" s="67">
        <f t="shared" si="349"/>
        <v>0</v>
      </c>
      <c r="BA322" s="67"/>
      <c r="BB322" s="8">
        <f t="shared" si="379"/>
        <v>0</v>
      </c>
      <c r="BC322" s="8">
        <f t="shared" si="355"/>
        <v>0</v>
      </c>
      <c r="BD322" s="8">
        <f t="shared" si="346"/>
        <v>0</v>
      </c>
      <c r="BE322" s="8">
        <f t="shared" si="347"/>
        <v>0</v>
      </c>
      <c r="BF322" s="8">
        <f t="shared" si="348"/>
        <v>0</v>
      </c>
      <c r="BG322" s="8"/>
      <c r="BH322" s="8">
        <f t="shared" si="356"/>
        <v>0</v>
      </c>
      <c r="BI322" s="8">
        <f t="shared" si="357"/>
        <v>0</v>
      </c>
      <c r="BJ322" s="8">
        <f t="shared" si="358"/>
        <v>0</v>
      </c>
      <c r="BK322" s="8">
        <f t="shared" si="359"/>
        <v>0</v>
      </c>
      <c r="BL322" s="8">
        <f t="shared" si="360"/>
        <v>0</v>
      </c>
      <c r="BM322" s="8">
        <f t="shared" si="361"/>
        <v>0</v>
      </c>
      <c r="BN322" s="8">
        <f t="shared" si="362"/>
        <v>0</v>
      </c>
      <c r="BO322" s="8">
        <f t="shared" si="363"/>
        <v>0</v>
      </c>
      <c r="BP322" s="8">
        <f t="shared" si="364"/>
        <v>0</v>
      </c>
      <c r="BQ322" s="8"/>
      <c r="BR322" s="8" t="e">
        <f t="shared" si="380"/>
        <v>#NUM!</v>
      </c>
      <c r="BS322" s="8" t="e">
        <f t="shared" si="381"/>
        <v>#NUM!</v>
      </c>
      <c r="BT322" s="8" t="e">
        <f t="shared" si="382"/>
        <v>#NUM!</v>
      </c>
      <c r="BU322" s="8" t="e">
        <f t="shared" si="383"/>
        <v>#NUM!</v>
      </c>
      <c r="BV322" s="8" t="e">
        <f t="shared" si="384"/>
        <v>#NUM!</v>
      </c>
      <c r="BW322" s="8"/>
      <c r="BX322" s="1" t="str">
        <f t="shared" si="365"/>
        <v/>
      </c>
      <c r="BY322" s="1" t="str">
        <f t="shared" si="366"/>
        <v/>
      </c>
      <c r="BZ322" s="1" t="str">
        <f>N322</f>
        <v/>
      </c>
      <c r="CA322" s="1" t="str">
        <f t="shared" si="368"/>
        <v/>
      </c>
      <c r="CB322" s="1" t="str">
        <f t="shared" si="369"/>
        <v/>
      </c>
      <c r="CC322" s="1" t="str">
        <f t="shared" si="370"/>
        <v/>
      </c>
      <c r="CD322" s="1" t="str">
        <f t="shared" si="371"/>
        <v/>
      </c>
      <c r="CE322" s="1" t="str">
        <f t="shared" si="372"/>
        <v/>
      </c>
      <c r="CF322" s="1" t="str">
        <f t="shared" si="373"/>
        <v/>
      </c>
    </row>
    <row r="323" spans="1:112" ht="18" customHeight="1" x14ac:dyDescent="0.2">
      <c r="A323" s="52" t="str">
        <f t="shared" si="374"/>
        <v>Ken Tucker</v>
      </c>
      <c r="B323" s="52" t="s">
        <v>105</v>
      </c>
      <c r="C323" s="62" t="s">
        <v>117</v>
      </c>
      <c r="D323" s="8"/>
      <c r="E323" s="8"/>
      <c r="F323" s="8" t="str">
        <f>IF(E323&lt;&gt; "",LOOKUP(E323,Points!$A$2:$A$27,Points!$B$2:$B$27),"")</f>
        <v/>
      </c>
      <c r="G323" s="114"/>
      <c r="H323" s="64"/>
      <c r="I323" s="8"/>
      <c r="J323" s="8" t="str">
        <f>IF(I323&lt;&gt; "",LOOKUP(I323,Points!$A$2:$A$27,Points!$B$2:$B$27),"")</f>
        <v/>
      </c>
      <c r="K323" s="114"/>
      <c r="L323" s="64"/>
      <c r="M323" s="8"/>
      <c r="N323" s="8" t="str">
        <f>IF(M323&lt;&gt; "",LOOKUP(M323,Points!$A$2:$A$27,Points!$B$2:$B$27),"")</f>
        <v/>
      </c>
      <c r="O323" s="114"/>
      <c r="P323" s="64"/>
      <c r="Q323" s="8"/>
      <c r="R323" s="8" t="str">
        <f>IF(Q323&lt;&gt; "",LOOKUP(Q323,Points!$A$2:$A$27,Points!$B$2:$B$27),"")</f>
        <v/>
      </c>
      <c r="S323" s="114"/>
      <c r="T323" s="64"/>
      <c r="U323" s="8"/>
      <c r="V323" s="8" t="str">
        <f>IF(U323&lt;&gt; "",LOOKUP(U323,Points!$A$2:$A$27,Points!$B$2:$B$27),"")</f>
        <v/>
      </c>
      <c r="W323" s="114"/>
      <c r="X323" s="64"/>
      <c r="Y323" s="8"/>
      <c r="Z323" s="8" t="str">
        <f>IF(Y323&lt;&gt; "",LOOKUP(Y323,Points!$A$2:$A$27,Points!$B$2:$B$27),"")</f>
        <v/>
      </c>
      <c r="AA323" s="114"/>
      <c r="AB323" s="64"/>
      <c r="AC323" s="8"/>
      <c r="AD323" s="8" t="str">
        <f>IF(AC323&lt;&gt; "",LOOKUP(AC323,Points!$A$2:$A$27,Points!$B$2:$B$27),"")</f>
        <v/>
      </c>
      <c r="AE323" s="114"/>
      <c r="AF323" s="64"/>
      <c r="AG323" s="8"/>
      <c r="AH323" s="8" t="str">
        <f>IF(AG323&lt;&gt; "",LOOKUP(AG323,Points!$A$2:$A$27,Points!$B$2:$B$27),"")</f>
        <v/>
      </c>
      <c r="AI323" s="114"/>
      <c r="AJ323" s="64"/>
      <c r="AK323" s="8"/>
      <c r="AL323" s="8" t="str">
        <f>IF(AK323&lt;&gt; "",LOOKUP(AK323,Points!$A$2:$A$27,Points!$B$2:$B$27),"")</f>
        <v/>
      </c>
      <c r="AM323" s="114"/>
      <c r="AO323" s="5">
        <f t="shared" si="385"/>
        <v>0</v>
      </c>
      <c r="AP323" s="5">
        <v>0</v>
      </c>
      <c r="AQ323" s="5">
        <v>0</v>
      </c>
      <c r="AR323" s="5">
        <f t="shared" si="350"/>
        <v>0</v>
      </c>
      <c r="AS323" s="5">
        <f t="shared" si="376"/>
        <v>0</v>
      </c>
      <c r="AT323" s="5">
        <f t="shared" si="377"/>
        <v>0</v>
      </c>
      <c r="AU323" s="5">
        <f t="shared" si="351"/>
        <v>0</v>
      </c>
      <c r="AV323" s="47">
        <f>IF(AR323&gt;0,AU323/AR323,0)</f>
        <v>0</v>
      </c>
      <c r="AW323" s="47">
        <f t="shared" si="353"/>
        <v>0</v>
      </c>
      <c r="AX323" s="47">
        <f>IF($AR323&gt;4,$AU323/$AR323,0)</f>
        <v>0</v>
      </c>
      <c r="AY323" s="8">
        <f t="shared" si="378"/>
        <v>0</v>
      </c>
      <c r="AZ323" s="67">
        <f t="shared" si="349"/>
        <v>0</v>
      </c>
      <c r="BA323" s="67"/>
      <c r="BB323" s="8">
        <f t="shared" si="379"/>
        <v>0</v>
      </c>
      <c r="BC323" s="8">
        <f t="shared" si="355"/>
        <v>0</v>
      </c>
      <c r="BD323" s="8">
        <f t="shared" si="346"/>
        <v>0</v>
      </c>
      <c r="BE323" s="8">
        <f t="shared" si="347"/>
        <v>0</v>
      </c>
      <c r="BF323" s="8">
        <f t="shared" si="348"/>
        <v>0</v>
      </c>
      <c r="BG323" s="8"/>
      <c r="BH323" s="8">
        <f t="shared" si="356"/>
        <v>0</v>
      </c>
      <c r="BI323" s="8">
        <f t="shared" si="357"/>
        <v>0</v>
      </c>
      <c r="BJ323" s="8">
        <f t="shared" si="358"/>
        <v>0</v>
      </c>
      <c r="BK323" s="8">
        <f t="shared" si="359"/>
        <v>0</v>
      </c>
      <c r="BL323" s="8">
        <f t="shared" si="360"/>
        <v>0</v>
      </c>
      <c r="BM323" s="8">
        <f t="shared" si="361"/>
        <v>0</v>
      </c>
      <c r="BN323" s="8">
        <f t="shared" si="362"/>
        <v>0</v>
      </c>
      <c r="BO323" s="8">
        <f t="shared" si="363"/>
        <v>0</v>
      </c>
      <c r="BP323" s="8">
        <f t="shared" si="364"/>
        <v>0</v>
      </c>
      <c r="BQ323" s="8"/>
      <c r="BR323" s="8" t="e">
        <f t="shared" si="380"/>
        <v>#NUM!</v>
      </c>
      <c r="BS323" s="8" t="e">
        <f t="shared" si="381"/>
        <v>#NUM!</v>
      </c>
      <c r="BT323" s="8" t="e">
        <f t="shared" si="382"/>
        <v>#NUM!</v>
      </c>
      <c r="BU323" s="8" t="e">
        <f t="shared" si="383"/>
        <v>#NUM!</v>
      </c>
      <c r="BV323" s="8" t="e">
        <f t="shared" si="384"/>
        <v>#NUM!</v>
      </c>
      <c r="BW323" s="8"/>
      <c r="BX323" s="1" t="str">
        <f t="shared" si="365"/>
        <v/>
      </c>
      <c r="BY323" s="1" t="str">
        <f>J323</f>
        <v/>
      </c>
      <c r="BZ323" s="1" t="str">
        <f t="shared" si="367"/>
        <v/>
      </c>
      <c r="CA323" s="1" t="str">
        <f t="shared" si="368"/>
        <v/>
      </c>
      <c r="CB323" s="1" t="str">
        <f t="shared" si="369"/>
        <v/>
      </c>
      <c r="CC323" s="1" t="str">
        <f t="shared" si="370"/>
        <v/>
      </c>
      <c r="CD323" s="1" t="str">
        <f t="shared" si="371"/>
        <v/>
      </c>
      <c r="CE323" s="1" t="str">
        <f t="shared" si="372"/>
        <v/>
      </c>
      <c r="CF323" s="1" t="str">
        <f t="shared" si="373"/>
        <v/>
      </c>
    </row>
    <row r="324" spans="1:112" ht="18" customHeight="1" x14ac:dyDescent="0.2">
      <c r="A324" s="52" t="str">
        <f t="shared" si="374"/>
        <v>Mike Tucker</v>
      </c>
      <c r="B324" s="52" t="s">
        <v>105</v>
      </c>
      <c r="C324" s="62" t="s">
        <v>33</v>
      </c>
      <c r="D324" s="8"/>
      <c r="E324" s="8"/>
      <c r="F324" s="8" t="str">
        <f>IF(E324&lt;&gt; "",LOOKUP(E324,Points!$A$2:$A$27,Points!$B$2:$B$27),"")</f>
        <v/>
      </c>
      <c r="G324" s="114"/>
      <c r="H324" s="64"/>
      <c r="I324" s="8"/>
      <c r="J324" s="8" t="str">
        <f>IF(I324&lt;&gt; "",LOOKUP(I324,Points!$A$2:$A$27,Points!$B$2:$B$27),"")</f>
        <v/>
      </c>
      <c r="K324" s="114"/>
      <c r="L324" s="64"/>
      <c r="M324" s="8"/>
      <c r="N324" s="8" t="str">
        <f>IF(M324&lt;&gt; "",LOOKUP(M324,Points!$A$2:$A$27,Points!$B$2:$B$27),"")</f>
        <v/>
      </c>
      <c r="O324" s="114"/>
      <c r="P324" s="64"/>
      <c r="Q324" s="8"/>
      <c r="R324" s="8" t="str">
        <f>IF(Q324&lt;&gt; "",LOOKUP(Q324,Points!$A$2:$A$27,Points!$B$2:$B$27),"")</f>
        <v/>
      </c>
      <c r="S324" s="114"/>
      <c r="T324" s="64"/>
      <c r="U324" s="8"/>
      <c r="V324" s="8" t="str">
        <f>IF(U324&lt;&gt; "",LOOKUP(U324,Points!$A$2:$A$27,Points!$B$2:$B$27),"")</f>
        <v/>
      </c>
      <c r="W324" s="114"/>
      <c r="X324" s="64"/>
      <c r="Y324" s="8"/>
      <c r="Z324" s="8" t="str">
        <f>IF(Y324&lt;&gt; "",LOOKUP(Y324,Points!$A$2:$A$27,Points!$B$2:$B$27),"")</f>
        <v/>
      </c>
      <c r="AA324" s="114"/>
      <c r="AB324" s="64"/>
      <c r="AC324" s="8"/>
      <c r="AD324" s="8" t="str">
        <f>IF(AC324&lt;&gt; "",LOOKUP(AC324,Points!$A$2:$A$27,Points!$B$2:$B$27),"")</f>
        <v/>
      </c>
      <c r="AE324" s="114"/>
      <c r="AF324" s="64"/>
      <c r="AG324" s="8"/>
      <c r="AH324" s="8" t="str">
        <f>IF(AG324&lt;&gt; "",LOOKUP(AG324,Points!$A$2:$A$27,Points!$B$2:$B$27),"")</f>
        <v/>
      </c>
      <c r="AI324" s="114"/>
      <c r="AJ324" s="64"/>
      <c r="AK324" s="8"/>
      <c r="AL324" s="8" t="str">
        <f>IF(AK324&lt;&gt; "",LOOKUP(AK324,Points!$A$2:$A$27,Points!$B$2:$B$27),"")</f>
        <v/>
      </c>
      <c r="AM324" s="114"/>
      <c r="AO324" s="5">
        <f t="shared" si="385"/>
        <v>0</v>
      </c>
      <c r="AP324" s="5">
        <v>0</v>
      </c>
      <c r="AQ324" s="5">
        <v>0</v>
      </c>
      <c r="AR324" s="5">
        <f t="shared" si="350"/>
        <v>0</v>
      </c>
      <c r="AS324" s="5">
        <f t="shared" si="376"/>
        <v>0</v>
      </c>
      <c r="AT324" s="5">
        <f t="shared" si="377"/>
        <v>0</v>
      </c>
      <c r="AU324" s="5">
        <f t="shared" si="351"/>
        <v>0</v>
      </c>
      <c r="AV324" s="47">
        <f t="shared" si="352"/>
        <v>0</v>
      </c>
      <c r="AW324" s="47">
        <f t="shared" si="353"/>
        <v>0</v>
      </c>
      <c r="AX324" s="47">
        <f t="shared" si="354"/>
        <v>0</v>
      </c>
      <c r="AY324" s="8">
        <f t="shared" si="378"/>
        <v>0</v>
      </c>
      <c r="AZ324" s="67">
        <f t="shared" si="349"/>
        <v>0</v>
      </c>
      <c r="BA324" s="67"/>
      <c r="BB324" s="8">
        <f t="shared" si="379"/>
        <v>0</v>
      </c>
      <c r="BC324" s="8">
        <f t="shared" si="355"/>
        <v>0</v>
      </c>
      <c r="BD324" s="8">
        <f t="shared" si="346"/>
        <v>0</v>
      </c>
      <c r="BE324" s="8">
        <f t="shared" si="347"/>
        <v>0</v>
      </c>
      <c r="BF324" s="8">
        <f t="shared" si="348"/>
        <v>0</v>
      </c>
      <c r="BG324" s="8"/>
      <c r="BH324" s="8">
        <f t="shared" si="356"/>
        <v>0</v>
      </c>
      <c r="BI324" s="8">
        <f t="shared" si="357"/>
        <v>0</v>
      </c>
      <c r="BJ324" s="8">
        <f t="shared" si="358"/>
        <v>0</v>
      </c>
      <c r="BK324" s="8">
        <f t="shared" si="359"/>
        <v>0</v>
      </c>
      <c r="BL324" s="8">
        <f t="shared" si="360"/>
        <v>0</v>
      </c>
      <c r="BM324" s="8">
        <f t="shared" si="361"/>
        <v>0</v>
      </c>
      <c r="BN324" s="8">
        <f t="shared" si="362"/>
        <v>0</v>
      </c>
      <c r="BO324" s="8">
        <f t="shared" si="363"/>
        <v>0</v>
      </c>
      <c r="BP324" s="8">
        <f t="shared" si="364"/>
        <v>0</v>
      </c>
      <c r="BQ324" s="8"/>
      <c r="BR324" s="8" t="e">
        <f t="shared" si="380"/>
        <v>#NUM!</v>
      </c>
      <c r="BS324" s="8" t="e">
        <f t="shared" si="381"/>
        <v>#NUM!</v>
      </c>
      <c r="BT324" s="8" t="e">
        <f t="shared" si="382"/>
        <v>#NUM!</v>
      </c>
      <c r="BU324" s="8" t="e">
        <f t="shared" si="383"/>
        <v>#NUM!</v>
      </c>
      <c r="BV324" s="8" t="e">
        <f t="shared" si="384"/>
        <v>#NUM!</v>
      </c>
      <c r="BW324" s="8"/>
      <c r="BX324" s="1" t="str">
        <f>F324</f>
        <v/>
      </c>
      <c r="BY324" s="1" t="str">
        <f t="shared" si="366"/>
        <v/>
      </c>
      <c r="BZ324" s="1" t="str">
        <f t="shared" si="367"/>
        <v/>
      </c>
      <c r="CA324" s="1" t="str">
        <f t="shared" si="368"/>
        <v/>
      </c>
      <c r="CB324" s="1" t="str">
        <f t="shared" si="369"/>
        <v/>
      </c>
      <c r="CC324" s="1" t="str">
        <f t="shared" si="370"/>
        <v/>
      </c>
      <c r="CD324" s="1" t="str">
        <f t="shared" si="371"/>
        <v/>
      </c>
      <c r="CE324" s="1" t="str">
        <f t="shared" si="372"/>
        <v/>
      </c>
      <c r="CF324" s="1" t="str">
        <f t="shared" si="373"/>
        <v/>
      </c>
    </row>
    <row r="325" spans="1:112" ht="18" customHeight="1" x14ac:dyDescent="0.2">
      <c r="A325" s="52" t="str">
        <f t="shared" si="374"/>
        <v>Orcun Turkay</v>
      </c>
      <c r="B325" s="52" t="s">
        <v>489</v>
      </c>
      <c r="C325" s="62" t="s">
        <v>490</v>
      </c>
      <c r="D325" s="8"/>
      <c r="E325" s="8"/>
      <c r="F325" s="8" t="str">
        <f>IF(E325&lt;&gt; "",LOOKUP(E325,Points!$A$2:$A$27,Points!$B$2:$B$27),"")</f>
        <v/>
      </c>
      <c r="G325" s="114"/>
      <c r="H325" s="64"/>
      <c r="I325" s="8"/>
      <c r="J325" s="8" t="str">
        <f>IF(I325&lt;&gt; "",LOOKUP(I325,Points!$A$2:$A$27,Points!$B$2:$B$27),"")</f>
        <v/>
      </c>
      <c r="K325" s="114"/>
      <c r="L325" s="64"/>
      <c r="M325" s="8"/>
      <c r="N325" s="8" t="str">
        <f>IF(M325&lt;&gt; "",LOOKUP(M325,Points!$A$2:$A$27,Points!$B$2:$B$27),"")</f>
        <v/>
      </c>
      <c r="O325" s="114"/>
      <c r="P325" s="64"/>
      <c r="Q325" s="8"/>
      <c r="R325" s="8" t="str">
        <f>IF(Q325&lt;&gt; "",LOOKUP(Q325,Points!$A$2:$A$27,Points!$B$2:$B$27),"")</f>
        <v/>
      </c>
      <c r="S325" s="114"/>
      <c r="T325" s="64"/>
      <c r="U325" s="8"/>
      <c r="V325" s="8" t="str">
        <f>IF(U325&lt;&gt; "",LOOKUP(U325,Points!$A$2:$A$27,Points!$B$2:$B$27),"")</f>
        <v/>
      </c>
      <c r="W325" s="114"/>
      <c r="X325" s="64"/>
      <c r="Y325" s="8"/>
      <c r="Z325" s="8" t="str">
        <f>IF(Y325&lt;&gt; "",LOOKUP(Y325,Points!$A$2:$A$27,Points!$B$2:$B$27),"")</f>
        <v/>
      </c>
      <c r="AA325" s="114"/>
      <c r="AB325" s="64"/>
      <c r="AC325" s="8"/>
      <c r="AD325" s="8" t="str">
        <f>IF(AC325&lt;&gt; "",LOOKUP(AC325,Points!$A$2:$A$27,Points!$B$2:$B$27),"")</f>
        <v/>
      </c>
      <c r="AE325" s="114"/>
      <c r="AF325" s="64"/>
      <c r="AG325" s="8"/>
      <c r="AH325" s="8" t="str">
        <f>IF(AG325&lt;&gt; "",LOOKUP(AG325,Points!$A$2:$A$27,Points!$B$2:$B$27),"")</f>
        <v/>
      </c>
      <c r="AI325" s="114"/>
      <c r="AJ325" s="64"/>
      <c r="AK325" s="8"/>
      <c r="AL325" s="8" t="str">
        <f>IF(AK325&lt;&gt; "",LOOKUP(AK325,Points!$A$2:$A$27,Points!$B$2:$B$27),"")</f>
        <v/>
      </c>
      <c r="AM325" s="114"/>
      <c r="AO325" s="5">
        <f t="shared" si="385"/>
        <v>0</v>
      </c>
      <c r="AP325" s="5">
        <v>0</v>
      </c>
      <c r="AQ325" s="5">
        <v>0</v>
      </c>
      <c r="AR325" s="5">
        <f t="shared" si="350"/>
        <v>0</v>
      </c>
      <c r="AS325" s="5">
        <f t="shared" si="376"/>
        <v>0</v>
      </c>
      <c r="AT325" s="5">
        <f t="shared" si="377"/>
        <v>0</v>
      </c>
      <c r="AU325" s="5">
        <f t="shared" si="351"/>
        <v>0</v>
      </c>
      <c r="AV325" s="47">
        <f t="shared" si="352"/>
        <v>0</v>
      </c>
      <c r="AW325" s="47">
        <f>IF($AR325&gt;2,$AU325/$AR325,0)</f>
        <v>0</v>
      </c>
      <c r="AX325" s="47">
        <f t="shared" si="354"/>
        <v>0</v>
      </c>
      <c r="AY325" s="8">
        <f t="shared" si="378"/>
        <v>0</v>
      </c>
      <c r="AZ325" s="67">
        <f t="shared" si="349"/>
        <v>0</v>
      </c>
      <c r="BA325" s="67"/>
      <c r="BB325" s="8">
        <f t="shared" si="379"/>
        <v>0</v>
      </c>
      <c r="BC325" s="8">
        <f t="shared" si="355"/>
        <v>0</v>
      </c>
      <c r="BD325" s="8">
        <f t="shared" si="346"/>
        <v>0</v>
      </c>
      <c r="BE325" s="8">
        <f t="shared" si="347"/>
        <v>0</v>
      </c>
      <c r="BF325" s="8">
        <f t="shared" si="348"/>
        <v>0</v>
      </c>
      <c r="BG325" s="8"/>
      <c r="BH325" s="8">
        <f t="shared" si="356"/>
        <v>0</v>
      </c>
      <c r="BI325" s="8">
        <f t="shared" si="357"/>
        <v>0</v>
      </c>
      <c r="BJ325" s="8">
        <f t="shared" si="358"/>
        <v>0</v>
      </c>
      <c r="BK325" s="8">
        <f t="shared" si="359"/>
        <v>0</v>
      </c>
      <c r="BL325" s="8">
        <f t="shared" si="360"/>
        <v>0</v>
      </c>
      <c r="BM325" s="8">
        <f t="shared" si="361"/>
        <v>0</v>
      </c>
      <c r="BN325" s="8">
        <f t="shared" si="362"/>
        <v>0</v>
      </c>
      <c r="BO325" s="8">
        <f t="shared" si="363"/>
        <v>0</v>
      </c>
      <c r="BP325" s="8">
        <f t="shared" si="364"/>
        <v>0</v>
      </c>
      <c r="BQ325" s="8"/>
      <c r="BR325" s="8" t="e">
        <f t="shared" si="380"/>
        <v>#NUM!</v>
      </c>
      <c r="BS325" s="8" t="e">
        <f t="shared" si="381"/>
        <v>#NUM!</v>
      </c>
      <c r="BT325" s="8" t="e">
        <f t="shared" si="382"/>
        <v>#NUM!</v>
      </c>
      <c r="BU325" s="8" t="e">
        <f t="shared" si="383"/>
        <v>#NUM!</v>
      </c>
      <c r="BV325" s="8" t="e">
        <f t="shared" si="384"/>
        <v>#NUM!</v>
      </c>
      <c r="BW325" s="8"/>
      <c r="BX325" s="1" t="str">
        <f t="shared" si="365"/>
        <v/>
      </c>
      <c r="BY325" s="1" t="str">
        <f t="shared" si="366"/>
        <v/>
      </c>
      <c r="BZ325" s="1" t="str">
        <f t="shared" si="367"/>
        <v/>
      </c>
      <c r="CA325" s="1" t="str">
        <f>R325</f>
        <v/>
      </c>
      <c r="CB325" s="1" t="str">
        <f t="shared" si="369"/>
        <v/>
      </c>
      <c r="CC325" s="1" t="str">
        <f t="shared" si="370"/>
        <v/>
      </c>
      <c r="CD325" s="1" t="str">
        <f t="shared" si="371"/>
        <v/>
      </c>
      <c r="CE325" s="1" t="str">
        <f t="shared" si="372"/>
        <v/>
      </c>
      <c r="CF325" s="1" t="str">
        <f t="shared" si="373"/>
        <v/>
      </c>
    </row>
    <row r="326" spans="1:112" ht="18" customHeight="1" x14ac:dyDescent="0.2">
      <c r="A326" s="52" t="str">
        <f t="shared" si="374"/>
        <v>Ed Umstead</v>
      </c>
      <c r="B326" s="52" t="s">
        <v>542</v>
      </c>
      <c r="C326" s="62" t="s">
        <v>72</v>
      </c>
      <c r="D326" s="8"/>
      <c r="E326" s="8"/>
      <c r="F326" s="8" t="str">
        <f>IF(E326&lt;&gt; "",LOOKUP(E326,Points!$A$2:$A$27,Points!$B$2:$B$27),"")</f>
        <v/>
      </c>
      <c r="G326" s="114"/>
      <c r="H326" s="64"/>
      <c r="I326" s="8"/>
      <c r="J326" s="8" t="str">
        <f>IF(I326&lt;&gt; "",LOOKUP(I326,Points!$A$2:$A$27,Points!$B$2:$B$27),"")</f>
        <v/>
      </c>
      <c r="K326" s="114"/>
      <c r="L326" s="64"/>
      <c r="M326" s="8"/>
      <c r="N326" s="8" t="str">
        <f>IF(M326&lt;&gt; "",LOOKUP(M326,Points!$A$2:$A$27,Points!$B$2:$B$27),"")</f>
        <v/>
      </c>
      <c r="O326" s="114"/>
      <c r="P326" s="64"/>
      <c r="Q326" s="8"/>
      <c r="R326" s="8" t="str">
        <f>IF(Q326&lt;&gt; "",LOOKUP(Q326,Points!$A$2:$A$27,Points!$B$2:$B$27),"")</f>
        <v/>
      </c>
      <c r="S326" s="114"/>
      <c r="T326" s="64"/>
      <c r="U326" s="8"/>
      <c r="V326" s="8" t="str">
        <f>IF(U326&lt;&gt; "",LOOKUP(U326,Points!$A$2:$A$27,Points!$B$2:$B$27),"")</f>
        <v/>
      </c>
      <c r="W326" s="114"/>
      <c r="X326" s="64"/>
      <c r="Y326" s="8"/>
      <c r="Z326" s="8" t="str">
        <f>IF(Y326&lt;&gt; "",LOOKUP(Y326,Points!$A$2:$A$27,Points!$B$2:$B$27),"")</f>
        <v/>
      </c>
      <c r="AA326" s="114"/>
      <c r="AB326" s="64"/>
      <c r="AC326" s="8"/>
      <c r="AD326" s="8" t="str">
        <f>IF(AC326&lt;&gt; "",LOOKUP(AC326,Points!$A$2:$A$27,Points!$B$2:$B$27),"")</f>
        <v/>
      </c>
      <c r="AE326" s="114"/>
      <c r="AF326" s="64"/>
      <c r="AG326" s="8"/>
      <c r="AH326" s="8" t="str">
        <f>IF(AG326&lt;&gt; "",LOOKUP(AG326,Points!$A$2:$A$27,Points!$B$2:$B$27),"")</f>
        <v/>
      </c>
      <c r="AI326" s="114"/>
      <c r="AJ326" s="64"/>
      <c r="AK326" s="8"/>
      <c r="AL326" s="8" t="str">
        <f>IF(AK326&lt;&gt; "",LOOKUP(AK326,Points!$A$2:$A$27,Points!$B$2:$B$27),"")</f>
        <v/>
      </c>
      <c r="AM326" s="114"/>
      <c r="AO326" s="5">
        <f t="shared" si="385"/>
        <v>0</v>
      </c>
      <c r="AP326" s="5">
        <v>0</v>
      </c>
      <c r="AQ326" s="5">
        <v>0</v>
      </c>
      <c r="AR326" s="5">
        <f t="shared" si="350"/>
        <v>0</v>
      </c>
      <c r="AS326" s="5">
        <f t="shared" si="376"/>
        <v>0</v>
      </c>
      <c r="AT326" s="5">
        <f t="shared" si="377"/>
        <v>0</v>
      </c>
      <c r="AU326" s="5">
        <f t="shared" si="351"/>
        <v>0</v>
      </c>
      <c r="AV326" s="47">
        <f t="shared" ref="AV326:AV331" si="386">IF(AR326&gt;0,AU326/AR326,0)</f>
        <v>0</v>
      </c>
      <c r="AW326" s="47">
        <f t="shared" si="353"/>
        <v>0</v>
      </c>
      <c r="AX326" s="47">
        <f>IF($AR326&gt;4,$AU326/$AR326,0)</f>
        <v>0</v>
      </c>
      <c r="AY326" s="8">
        <f t="shared" si="378"/>
        <v>0</v>
      </c>
      <c r="AZ326" s="67">
        <f t="shared" si="349"/>
        <v>0</v>
      </c>
      <c r="BA326" s="67"/>
      <c r="BB326" s="8">
        <f>LARGE($BH326:$BP326,1)</f>
        <v>0</v>
      </c>
      <c r="BC326" s="8">
        <f t="shared" si="355"/>
        <v>0</v>
      </c>
      <c r="BD326" s="8">
        <f t="shared" si="346"/>
        <v>0</v>
      </c>
      <c r="BE326" s="8">
        <f t="shared" si="347"/>
        <v>0</v>
      </c>
      <c r="BF326" s="8">
        <f t="shared" si="348"/>
        <v>0</v>
      </c>
      <c r="BG326" s="8"/>
      <c r="BH326" s="8">
        <f t="shared" si="356"/>
        <v>0</v>
      </c>
      <c r="BI326" s="8">
        <f t="shared" si="357"/>
        <v>0</v>
      </c>
      <c r="BJ326" s="8">
        <f t="shared" si="358"/>
        <v>0</v>
      </c>
      <c r="BK326" s="8">
        <f t="shared" si="359"/>
        <v>0</v>
      </c>
      <c r="BL326" s="8">
        <f t="shared" si="360"/>
        <v>0</v>
      </c>
      <c r="BM326" s="8">
        <f t="shared" si="361"/>
        <v>0</v>
      </c>
      <c r="BN326" s="8">
        <f t="shared" si="362"/>
        <v>0</v>
      </c>
      <c r="BO326" s="8">
        <f t="shared" si="363"/>
        <v>0</v>
      </c>
      <c r="BP326" s="8">
        <f t="shared" si="364"/>
        <v>0</v>
      </c>
      <c r="BQ326" s="8"/>
      <c r="BR326" s="8" t="e">
        <f t="shared" si="380"/>
        <v>#NUM!</v>
      </c>
      <c r="BS326" s="8" t="e">
        <f t="shared" si="381"/>
        <v>#NUM!</v>
      </c>
      <c r="BT326" s="8" t="e">
        <f t="shared" si="382"/>
        <v>#NUM!</v>
      </c>
      <c r="BU326" s="8" t="e">
        <f t="shared" si="383"/>
        <v>#NUM!</v>
      </c>
      <c r="BV326" s="8" t="e">
        <f t="shared" si="384"/>
        <v>#NUM!</v>
      </c>
      <c r="BW326" s="8"/>
      <c r="BX326" s="1" t="str">
        <f t="shared" si="365"/>
        <v/>
      </c>
      <c r="BY326" s="1" t="str">
        <f t="shared" si="366"/>
        <v/>
      </c>
      <c r="BZ326" s="1" t="str">
        <f>N326</f>
        <v/>
      </c>
      <c r="CA326" s="1" t="str">
        <f t="shared" si="368"/>
        <v/>
      </c>
      <c r="CB326" s="1" t="str">
        <f t="shared" si="369"/>
        <v/>
      </c>
      <c r="CC326" s="1" t="str">
        <f t="shared" si="370"/>
        <v/>
      </c>
      <c r="CD326" s="1" t="str">
        <f t="shared" si="371"/>
        <v/>
      </c>
      <c r="CE326" s="1" t="str">
        <f t="shared" si="372"/>
        <v/>
      </c>
      <c r="CF326" s="1" t="str">
        <f t="shared" si="373"/>
        <v/>
      </c>
    </row>
    <row r="327" spans="1:112" ht="18" customHeight="1" x14ac:dyDescent="0.2">
      <c r="A327" s="52" t="str">
        <f t="shared" si="374"/>
        <v>Dirk Vandervart</v>
      </c>
      <c r="B327" s="52" t="s">
        <v>355</v>
      </c>
      <c r="C327" s="62" t="s">
        <v>356</v>
      </c>
      <c r="D327" s="8"/>
      <c r="E327" s="8"/>
      <c r="F327" s="8" t="str">
        <f>IF(E327&lt;&gt; "",LOOKUP(E327,Points!$A$2:$A$27,Points!$B$2:$B$27),"")</f>
        <v/>
      </c>
      <c r="G327" s="114"/>
      <c r="H327" s="64"/>
      <c r="I327" s="8"/>
      <c r="J327" s="8" t="str">
        <f>IF(I327&lt;&gt; "",LOOKUP(I327,Points!$A$2:$A$27,Points!$B$2:$B$27),"")</f>
        <v/>
      </c>
      <c r="K327" s="114"/>
      <c r="L327" s="64"/>
      <c r="M327" s="8"/>
      <c r="N327" s="8" t="str">
        <f>IF(M327&lt;&gt; "",LOOKUP(M327,Points!$A$2:$A$27,Points!$B$2:$B$27),"")</f>
        <v/>
      </c>
      <c r="O327" s="114"/>
      <c r="P327" s="64"/>
      <c r="Q327" s="8"/>
      <c r="R327" s="8" t="str">
        <f>IF(Q327&lt;&gt; "",LOOKUP(Q327,Points!$A$2:$A$27,Points!$B$2:$B$27),"")</f>
        <v/>
      </c>
      <c r="S327" s="114"/>
      <c r="T327" s="64"/>
      <c r="U327" s="8"/>
      <c r="V327" s="8" t="str">
        <f>IF(U327&lt;&gt; "",LOOKUP(U327,Points!$A$2:$A$27,Points!$B$2:$B$27),"")</f>
        <v/>
      </c>
      <c r="W327" s="114"/>
      <c r="X327" s="64"/>
      <c r="Y327" s="8"/>
      <c r="Z327" s="8" t="str">
        <f>IF(Y327&lt;&gt; "",LOOKUP(Y327,Points!$A$2:$A$27,Points!$B$2:$B$27),"")</f>
        <v/>
      </c>
      <c r="AA327" s="114"/>
      <c r="AB327" s="64"/>
      <c r="AC327" s="8"/>
      <c r="AD327" s="8" t="str">
        <f>IF(AC327&lt;&gt; "",LOOKUP(AC327,Points!$A$2:$A$27,Points!$B$2:$B$27),"")</f>
        <v/>
      </c>
      <c r="AE327" s="114"/>
      <c r="AF327" s="64"/>
      <c r="AG327" s="8"/>
      <c r="AH327" s="8" t="str">
        <f>IF(AG327&lt;&gt; "",LOOKUP(AG327,Points!$A$2:$A$27,Points!$B$2:$B$27),"")</f>
        <v/>
      </c>
      <c r="AI327" s="114"/>
      <c r="AJ327" s="64"/>
      <c r="AK327" s="8"/>
      <c r="AL327" s="8" t="str">
        <f>IF(AK327&lt;&gt; "",LOOKUP(AK327,Points!$A$2:$A$27,Points!$B$2:$B$27),"")</f>
        <v/>
      </c>
      <c r="AM327" s="114"/>
      <c r="AO327" s="5">
        <f t="shared" si="385"/>
        <v>0</v>
      </c>
      <c r="AP327" s="5">
        <v>0</v>
      </c>
      <c r="AQ327" s="5">
        <v>0</v>
      </c>
      <c r="AR327" s="5">
        <f t="shared" si="350"/>
        <v>0</v>
      </c>
      <c r="AS327" s="5">
        <f t="shared" si="376"/>
        <v>0</v>
      </c>
      <c r="AT327" s="5">
        <f t="shared" si="377"/>
        <v>0</v>
      </c>
      <c r="AU327" s="5">
        <f t="shared" si="351"/>
        <v>0</v>
      </c>
      <c r="AV327" s="47">
        <f t="shared" si="386"/>
        <v>0</v>
      </c>
      <c r="AW327" s="47">
        <f>IF($AR327&gt;2,$AU327/$AR327,0)</f>
        <v>0</v>
      </c>
      <c r="AX327" s="47">
        <f t="shared" si="354"/>
        <v>0</v>
      </c>
      <c r="AY327" s="8">
        <f t="shared" si="378"/>
        <v>0</v>
      </c>
      <c r="AZ327" s="67">
        <f t="shared" si="349"/>
        <v>0</v>
      </c>
      <c r="BA327" s="67"/>
      <c r="BB327" s="8">
        <f t="shared" si="379"/>
        <v>0</v>
      </c>
      <c r="BC327" s="8">
        <f t="shared" si="355"/>
        <v>0</v>
      </c>
      <c r="BD327" s="8">
        <f t="shared" si="346"/>
        <v>0</v>
      </c>
      <c r="BE327" s="8">
        <f t="shared" si="347"/>
        <v>0</v>
      </c>
      <c r="BF327" s="8">
        <f t="shared" si="348"/>
        <v>0</v>
      </c>
      <c r="BG327" s="8"/>
      <c r="BH327" s="8">
        <f t="shared" si="356"/>
        <v>0</v>
      </c>
      <c r="BI327" s="8">
        <f t="shared" si="357"/>
        <v>0</v>
      </c>
      <c r="BJ327" s="8">
        <f t="shared" si="358"/>
        <v>0</v>
      </c>
      <c r="BK327" s="8">
        <f t="shared" si="359"/>
        <v>0</v>
      </c>
      <c r="BL327" s="8">
        <f t="shared" si="360"/>
        <v>0</v>
      </c>
      <c r="BM327" s="8">
        <f t="shared" si="361"/>
        <v>0</v>
      </c>
      <c r="BN327" s="8">
        <f t="shared" si="362"/>
        <v>0</v>
      </c>
      <c r="BO327" s="8">
        <f t="shared" si="363"/>
        <v>0</v>
      </c>
      <c r="BP327" s="8">
        <f t="shared" si="364"/>
        <v>0</v>
      </c>
      <c r="BQ327" s="8"/>
      <c r="BR327" s="8" t="e">
        <f t="shared" si="380"/>
        <v>#NUM!</v>
      </c>
      <c r="BS327" s="8" t="e">
        <f t="shared" si="381"/>
        <v>#NUM!</v>
      </c>
      <c r="BT327" s="8" t="e">
        <f t="shared" si="382"/>
        <v>#NUM!</v>
      </c>
      <c r="BU327" s="8" t="e">
        <f t="shared" si="383"/>
        <v>#NUM!</v>
      </c>
      <c r="BV327" s="8" t="e">
        <f t="shared" si="384"/>
        <v>#NUM!</v>
      </c>
      <c r="BW327" s="8"/>
      <c r="BX327" s="1" t="str">
        <f t="shared" si="365"/>
        <v/>
      </c>
      <c r="BY327" s="1" t="str">
        <f>J327</f>
        <v/>
      </c>
      <c r="BZ327" s="1" t="str">
        <f t="shared" si="367"/>
        <v/>
      </c>
      <c r="CA327" s="1" t="str">
        <f t="shared" si="368"/>
        <v/>
      </c>
      <c r="CB327" s="1" t="str">
        <f t="shared" si="369"/>
        <v/>
      </c>
      <c r="CC327" s="1" t="str">
        <f t="shared" si="370"/>
        <v/>
      </c>
      <c r="CD327" s="1" t="str">
        <f t="shared" si="371"/>
        <v/>
      </c>
      <c r="CE327" s="1" t="str">
        <f t="shared" si="372"/>
        <v/>
      </c>
      <c r="CF327" s="1" t="str">
        <f t="shared" si="373"/>
        <v/>
      </c>
    </row>
    <row r="328" spans="1:112" ht="18" customHeight="1" x14ac:dyDescent="0.2">
      <c r="A328" s="52" t="str">
        <f t="shared" si="374"/>
        <v>Allyn VanPatten</v>
      </c>
      <c r="B328" s="93" t="s">
        <v>583</v>
      </c>
      <c r="C328" s="94" t="s">
        <v>584</v>
      </c>
      <c r="D328" s="8"/>
      <c r="E328" s="143"/>
      <c r="F328" s="8" t="str">
        <f>IF(E328&lt;&gt; "",LOOKUP(E328,Points!$A$2:$A$27,Points!$B$2:$B$27),"")</f>
        <v/>
      </c>
      <c r="G328" s="114"/>
      <c r="H328" s="64"/>
      <c r="I328" s="143"/>
      <c r="J328" s="8" t="str">
        <f>IF(I328&lt;&gt; "",LOOKUP(I328,Points!$A$2:$A$27,Points!$B$2:$B$27),"")</f>
        <v/>
      </c>
      <c r="K328" s="114"/>
      <c r="L328" s="64"/>
      <c r="M328" s="143"/>
      <c r="N328" s="8" t="str">
        <f>IF(M328&lt;&gt; "",LOOKUP(M328,Points!$A$2:$A$27,Points!$B$2:$B$27),"")</f>
        <v/>
      </c>
      <c r="O328" s="114"/>
      <c r="P328" s="64"/>
      <c r="Q328" s="143"/>
      <c r="R328" s="8" t="str">
        <f>IF(Q328&lt;&gt; "",LOOKUP(Q328,Points!$A$2:$A$27,Points!$B$2:$B$27),"")</f>
        <v/>
      </c>
      <c r="S328" s="114"/>
      <c r="T328" s="64"/>
      <c r="U328" s="143"/>
      <c r="V328" s="8" t="str">
        <f>IF(U328&lt;&gt; "",LOOKUP(U328,Points!$A$2:$A$27,Points!$B$2:$B$27),"")</f>
        <v/>
      </c>
      <c r="W328" s="114"/>
      <c r="X328" s="64"/>
      <c r="Y328" s="143"/>
      <c r="Z328" s="8" t="str">
        <f>IF(Y328&lt;&gt; "",LOOKUP(Y328,Points!$A$2:$A$27,Points!$B$2:$B$27),"")</f>
        <v/>
      </c>
      <c r="AA328" s="114"/>
      <c r="AB328" s="64"/>
      <c r="AC328" s="143"/>
      <c r="AD328" s="8" t="str">
        <f>IF(AC328&lt;&gt; "",LOOKUP(AC328,Points!$A$2:$A$27,Points!$B$2:$B$27),"")</f>
        <v/>
      </c>
      <c r="AE328" s="114"/>
      <c r="AF328" s="64"/>
      <c r="AG328" s="143"/>
      <c r="AH328" s="8" t="str">
        <f>IF(AG328&lt;&gt; "",LOOKUP(AG328,Points!$A$2:$A$27,Points!$B$2:$B$27),"")</f>
        <v/>
      </c>
      <c r="AI328" s="114"/>
      <c r="AJ328" s="64"/>
      <c r="AK328" s="143"/>
      <c r="AL328" s="8" t="str">
        <f>IF(AK328&lt;&gt; "",LOOKUP(AK328,[1]Points!$A$2:$A$27,[1]Points!$B$2:$B$27),"")</f>
        <v/>
      </c>
      <c r="AM328" s="114"/>
      <c r="AO328" s="5">
        <f>+G328+K328+O328+S328+W328+AA328+AE328+AI328+AM328</f>
        <v>0</v>
      </c>
      <c r="AP328" s="5">
        <v>0</v>
      </c>
      <c r="AQ328" s="5">
        <v>0</v>
      </c>
      <c r="AR328" s="5">
        <f t="shared" si="350"/>
        <v>0</v>
      </c>
      <c r="AS328" s="5">
        <f t="shared" si="376"/>
        <v>0</v>
      </c>
      <c r="AT328" s="5">
        <f t="shared" si="377"/>
        <v>0</v>
      </c>
      <c r="AU328" s="5">
        <f t="shared" si="351"/>
        <v>0</v>
      </c>
      <c r="AV328" s="47">
        <f t="shared" si="386"/>
        <v>0</v>
      </c>
      <c r="AW328" s="47">
        <f>IF($AR328&gt;2,$AU328/$AR328,0)</f>
        <v>0</v>
      </c>
      <c r="AX328" s="47">
        <f>IF($AR328&gt;4,$AU328/$AR328,0)</f>
        <v>0</v>
      </c>
      <c r="AY328" s="8">
        <f t="shared" si="378"/>
        <v>0</v>
      </c>
      <c r="AZ328" s="67">
        <f t="shared" si="349"/>
        <v>0</v>
      </c>
      <c r="BA328" s="67"/>
      <c r="BB328" s="8">
        <f>LARGE($BH328:$BP328,1)</f>
        <v>0</v>
      </c>
      <c r="BC328" s="8">
        <f t="shared" si="355"/>
        <v>0</v>
      </c>
      <c r="BD328" s="8">
        <f t="shared" ref="BD328:BD336" si="387">LARGE($BH328:$BP328,3)</f>
        <v>0</v>
      </c>
      <c r="BE328" s="8">
        <f t="shared" si="347"/>
        <v>0</v>
      </c>
      <c r="BF328" s="8">
        <f t="shared" si="348"/>
        <v>0</v>
      </c>
      <c r="BG328" s="8"/>
      <c r="BH328" s="8">
        <f t="shared" si="356"/>
        <v>0</v>
      </c>
      <c r="BI328" s="8">
        <f t="shared" si="357"/>
        <v>0</v>
      </c>
      <c r="BJ328" s="8">
        <f t="shared" si="358"/>
        <v>0</v>
      </c>
      <c r="BK328" s="8">
        <f t="shared" si="359"/>
        <v>0</v>
      </c>
      <c r="BL328" s="8">
        <f t="shared" si="360"/>
        <v>0</v>
      </c>
      <c r="BM328" s="8">
        <f t="shared" si="361"/>
        <v>0</v>
      </c>
      <c r="BN328" s="8">
        <f t="shared" si="362"/>
        <v>0</v>
      </c>
      <c r="BO328" s="8">
        <f t="shared" si="363"/>
        <v>0</v>
      </c>
      <c r="BP328" s="8">
        <f t="shared" si="364"/>
        <v>0</v>
      </c>
      <c r="BQ328" s="8"/>
      <c r="BR328" s="8" t="e">
        <f t="shared" si="380"/>
        <v>#NUM!</v>
      </c>
      <c r="BS328" s="8" t="e">
        <f t="shared" si="381"/>
        <v>#NUM!</v>
      </c>
      <c r="BT328" s="8" t="e">
        <f t="shared" si="382"/>
        <v>#NUM!</v>
      </c>
      <c r="BU328" s="8" t="e">
        <f t="shared" si="383"/>
        <v>#NUM!</v>
      </c>
      <c r="BV328" s="8" t="e">
        <f t="shared" si="384"/>
        <v>#NUM!</v>
      </c>
      <c r="BW328" s="8"/>
      <c r="BX328" s="1" t="str">
        <f>F328</f>
        <v/>
      </c>
      <c r="BY328" s="1" t="str">
        <f t="shared" si="366"/>
        <v/>
      </c>
      <c r="BZ328" s="1" t="str">
        <f t="shared" si="367"/>
        <v/>
      </c>
      <c r="CA328" s="1" t="str">
        <f t="shared" si="368"/>
        <v/>
      </c>
      <c r="CB328" s="1" t="str">
        <f t="shared" si="369"/>
        <v/>
      </c>
      <c r="CC328" s="1" t="str">
        <f t="shared" si="370"/>
        <v/>
      </c>
      <c r="CD328" s="1" t="str">
        <f t="shared" si="371"/>
        <v/>
      </c>
      <c r="CE328" s="1" t="str">
        <f t="shared" si="372"/>
        <v/>
      </c>
      <c r="CF328" s="1" t="str">
        <f t="shared" si="373"/>
        <v/>
      </c>
      <c r="DC328" s="203">
        <v>0</v>
      </c>
      <c r="DD328" s="203">
        <v>16</v>
      </c>
      <c r="DE328" s="203">
        <v>0</v>
      </c>
      <c r="DF328" s="107">
        <v>0</v>
      </c>
      <c r="DG328" s="107">
        <v>-16</v>
      </c>
      <c r="DH328" s="107">
        <v>0</v>
      </c>
    </row>
    <row r="329" spans="1:112" ht="18" customHeight="1" x14ac:dyDescent="0.2">
      <c r="A329" s="52" t="str">
        <f t="shared" si="374"/>
        <v>Dave Watts</v>
      </c>
      <c r="B329" s="52" t="s">
        <v>137</v>
      </c>
      <c r="C329" s="62" t="s">
        <v>8</v>
      </c>
      <c r="D329" s="8"/>
      <c r="E329" s="8"/>
      <c r="F329" s="8" t="str">
        <f>IF(E329&lt;&gt; "",LOOKUP(E329,Points!$A$2:$A$27,Points!$B$2:$B$27),"")</f>
        <v/>
      </c>
      <c r="G329" s="114"/>
      <c r="H329" s="64"/>
      <c r="I329" s="8"/>
      <c r="J329" s="8" t="str">
        <f>IF(I329&lt;&gt; "",LOOKUP(I329,Points!$A$2:$A$27,Points!$B$2:$B$27),"")</f>
        <v/>
      </c>
      <c r="K329" s="114"/>
      <c r="L329" s="64"/>
      <c r="M329" s="8"/>
      <c r="N329" s="8" t="str">
        <f>IF(M329&lt;&gt; "",LOOKUP(M329,Points!$A$2:$A$27,Points!$B$2:$B$27),"")</f>
        <v/>
      </c>
      <c r="O329" s="114"/>
      <c r="P329" s="64"/>
      <c r="Q329" s="8"/>
      <c r="R329" s="8" t="str">
        <f>IF(Q329&lt;&gt; "",LOOKUP(Q329,Points!$A$2:$A$27,Points!$B$2:$B$27),"")</f>
        <v/>
      </c>
      <c r="S329" s="114"/>
      <c r="T329" s="64"/>
      <c r="U329" s="8"/>
      <c r="V329" s="8" t="str">
        <f>IF(U329&lt;&gt; "",LOOKUP(U329,Points!$A$2:$A$27,Points!$B$2:$B$27),"")</f>
        <v/>
      </c>
      <c r="W329" s="114"/>
      <c r="X329" s="64"/>
      <c r="Y329" s="8"/>
      <c r="Z329" s="8" t="str">
        <f>IF(Y329&lt;&gt; "",LOOKUP(Y329,Points!$A$2:$A$27,Points!$B$2:$B$27),"")</f>
        <v/>
      </c>
      <c r="AA329" s="114"/>
      <c r="AB329" s="64"/>
      <c r="AC329" s="8"/>
      <c r="AD329" s="8" t="str">
        <f>IF(AC329&lt;&gt; "",LOOKUP(AC329,Points!$A$2:$A$27,Points!$B$2:$B$27),"")</f>
        <v/>
      </c>
      <c r="AE329" s="114"/>
      <c r="AF329" s="64"/>
      <c r="AG329" s="8"/>
      <c r="AH329" s="8" t="str">
        <f>IF(AG329&lt;&gt; "",LOOKUP(AG329,Points!$A$2:$A$27,Points!$B$2:$B$27),"")</f>
        <v/>
      </c>
      <c r="AI329" s="114"/>
      <c r="AJ329" s="64"/>
      <c r="AK329" s="8"/>
      <c r="AL329" s="8" t="str">
        <f>IF(AK329&lt;&gt; "",LOOKUP(AK329,Points!$A$2:$A$27,Points!$B$2:$B$27),"")</f>
        <v/>
      </c>
      <c r="AM329" s="114"/>
      <c r="AO329" s="5">
        <f>SUM(LEN(G329),LEN(K329),LEN(O329),LEN(S329),LEN(W329),LEN(AA329),LEN(AE329),LEN(AI329),LEN(AM329))</f>
        <v>0</v>
      </c>
      <c r="AP329" s="5">
        <v>0</v>
      </c>
      <c r="AQ329" s="5">
        <v>0</v>
      </c>
      <c r="AR329" s="5">
        <f t="shared" si="350"/>
        <v>0</v>
      </c>
      <c r="AS329" s="5">
        <f t="shared" si="376"/>
        <v>0</v>
      </c>
      <c r="AT329" s="5">
        <f t="shared" si="377"/>
        <v>0</v>
      </c>
      <c r="AU329" s="5">
        <f t="shared" si="351"/>
        <v>0</v>
      </c>
      <c r="AV329" s="47">
        <f t="shared" si="386"/>
        <v>0</v>
      </c>
      <c r="AW329" s="47">
        <f t="shared" si="353"/>
        <v>0</v>
      </c>
      <c r="AX329" s="47">
        <f t="shared" si="354"/>
        <v>0</v>
      </c>
      <c r="AY329" s="8">
        <f t="shared" si="378"/>
        <v>0</v>
      </c>
      <c r="AZ329" s="67">
        <f t="shared" si="349"/>
        <v>0</v>
      </c>
      <c r="BA329" s="67"/>
      <c r="BB329" s="8">
        <f>LARGE($BH329:$BP329,1)</f>
        <v>0</v>
      </c>
      <c r="BC329" s="8">
        <f t="shared" si="355"/>
        <v>0</v>
      </c>
      <c r="BD329" s="8">
        <f t="shared" si="387"/>
        <v>0</v>
      </c>
      <c r="BE329" s="8">
        <f t="shared" si="347"/>
        <v>0</v>
      </c>
      <c r="BF329" s="8">
        <f t="shared" si="348"/>
        <v>0</v>
      </c>
      <c r="BG329" s="8"/>
      <c r="BH329" s="8">
        <f t="shared" si="356"/>
        <v>0</v>
      </c>
      <c r="BI329" s="8">
        <f t="shared" si="357"/>
        <v>0</v>
      </c>
      <c r="BJ329" s="8">
        <f t="shared" si="358"/>
        <v>0</v>
      </c>
      <c r="BK329" s="8">
        <f t="shared" si="359"/>
        <v>0</v>
      </c>
      <c r="BL329" s="8">
        <f t="shared" si="360"/>
        <v>0</v>
      </c>
      <c r="BM329" s="8">
        <f t="shared" si="361"/>
        <v>0</v>
      </c>
      <c r="BN329" s="8">
        <f t="shared" si="362"/>
        <v>0</v>
      </c>
      <c r="BO329" s="8">
        <f t="shared" si="363"/>
        <v>0</v>
      </c>
      <c r="BP329" s="8">
        <f t="shared" si="364"/>
        <v>0</v>
      </c>
      <c r="BQ329" s="8"/>
      <c r="BR329" s="8" t="e">
        <f t="shared" si="380"/>
        <v>#NUM!</v>
      </c>
      <c r="BS329" s="8" t="e">
        <f t="shared" si="381"/>
        <v>#NUM!</v>
      </c>
      <c r="BT329" s="8" t="e">
        <f t="shared" si="382"/>
        <v>#NUM!</v>
      </c>
      <c r="BU329" s="8" t="e">
        <f t="shared" si="383"/>
        <v>#NUM!</v>
      </c>
      <c r="BV329" s="8" t="e">
        <f t="shared" si="384"/>
        <v>#NUM!</v>
      </c>
      <c r="BW329" s="8"/>
      <c r="BX329" s="1" t="str">
        <f t="shared" si="365"/>
        <v/>
      </c>
      <c r="BY329" s="1" t="str">
        <f t="shared" si="366"/>
        <v/>
      </c>
      <c r="BZ329" s="1" t="str">
        <f t="shared" si="367"/>
        <v/>
      </c>
      <c r="CA329" s="1" t="str">
        <f t="shared" si="368"/>
        <v/>
      </c>
      <c r="CB329" s="1" t="str">
        <f t="shared" si="369"/>
        <v/>
      </c>
      <c r="CC329" s="1" t="str">
        <f t="shared" si="370"/>
        <v/>
      </c>
      <c r="CD329" s="1" t="str">
        <f t="shared" si="371"/>
        <v/>
      </c>
      <c r="CE329" s="1" t="str">
        <f t="shared" si="372"/>
        <v/>
      </c>
      <c r="CF329" s="1" t="str">
        <f t="shared" si="373"/>
        <v/>
      </c>
    </row>
    <row r="330" spans="1:112" ht="18" customHeight="1" x14ac:dyDescent="0.2">
      <c r="A330" s="52" t="str">
        <f t="shared" si="374"/>
        <v>Greg Wells</v>
      </c>
      <c r="B330" s="93" t="s">
        <v>545</v>
      </c>
      <c r="C330" s="94" t="s">
        <v>221</v>
      </c>
      <c r="D330" s="8"/>
      <c r="E330" s="8"/>
      <c r="F330" s="8" t="str">
        <f>IF(E330&lt;&gt; "",LOOKUP(E330,Points!$A$2:$A$27,Points!$B$2:$B$27),"")</f>
        <v/>
      </c>
      <c r="G330" s="114"/>
      <c r="H330" s="64"/>
      <c r="I330" s="8"/>
      <c r="J330" s="8" t="str">
        <f>IF(I330&lt;&gt; "",LOOKUP(I330,Points!$A$2:$A$27,Points!$B$2:$B$27),"")</f>
        <v/>
      </c>
      <c r="K330" s="114"/>
      <c r="L330" s="64"/>
      <c r="M330" s="8"/>
      <c r="N330" s="8" t="str">
        <f>IF(M330&lt;&gt; "",LOOKUP(M330,Points!$A$2:$A$27,Points!$B$2:$B$27),"")</f>
        <v/>
      </c>
      <c r="O330" s="114"/>
      <c r="P330" s="64"/>
      <c r="Q330" s="8"/>
      <c r="R330" s="8" t="str">
        <f>IF(Q330&lt;&gt; "",LOOKUP(Q330,Points!$A$2:$A$27,Points!$B$2:$B$27),"")</f>
        <v/>
      </c>
      <c r="S330" s="114"/>
      <c r="T330" s="64"/>
      <c r="U330" s="8"/>
      <c r="V330" s="8" t="str">
        <f>IF(U330&lt;&gt; "",LOOKUP(U330,Points!$A$2:$A$27,Points!$B$2:$B$27),"")</f>
        <v/>
      </c>
      <c r="W330" s="114"/>
      <c r="X330" s="64"/>
      <c r="Y330" s="8"/>
      <c r="Z330" s="8" t="str">
        <f>IF(Y330&lt;&gt; "",LOOKUP(Y330,Points!$A$2:$A$27,Points!$B$2:$B$27),"")</f>
        <v/>
      </c>
      <c r="AA330" s="114"/>
      <c r="AB330" s="64"/>
      <c r="AC330" s="8"/>
      <c r="AD330" s="8" t="str">
        <f>IF(AC330&lt;&gt; "",LOOKUP(AC330,Points!$A$2:$A$27,Points!$B$2:$B$27),"")</f>
        <v/>
      </c>
      <c r="AE330" s="114"/>
      <c r="AF330" s="64"/>
      <c r="AG330" s="8"/>
      <c r="AH330" s="8" t="str">
        <f>IF(AG330&lt;&gt; "",LOOKUP(AG330,Points!$A$2:$A$27,Points!$B$2:$B$27),"")</f>
        <v/>
      </c>
      <c r="AI330" s="114"/>
      <c r="AJ330" s="64"/>
      <c r="AK330" s="8"/>
      <c r="AL330" s="8" t="str">
        <f>IF(AK330&lt;&gt; "",LOOKUP(AK330,Points!$A$2:$A$27,Points!$B$2:$B$27),"")</f>
        <v/>
      </c>
      <c r="AM330" s="114"/>
      <c r="AO330" s="5">
        <f t="shared" ref="AO330:AO335" si="388">+G330+K330+O330+S330+W330+AA330+AE330+AI330+AM330</f>
        <v>0</v>
      </c>
      <c r="AP330" s="5">
        <v>0</v>
      </c>
      <c r="AQ330" s="5">
        <v>0</v>
      </c>
      <c r="AR330" s="5">
        <f t="shared" si="350"/>
        <v>0</v>
      </c>
      <c r="AS330" s="5">
        <f t="shared" si="376"/>
        <v>0</v>
      </c>
      <c r="AT330" s="5">
        <f t="shared" si="377"/>
        <v>0</v>
      </c>
      <c r="AU330" s="5">
        <f t="shared" si="351"/>
        <v>0</v>
      </c>
      <c r="AV330" s="47">
        <f t="shared" si="386"/>
        <v>0</v>
      </c>
      <c r="AW330" s="47">
        <f>IF($AR330&gt;2,$AU330/$AR330,0)</f>
        <v>0</v>
      </c>
      <c r="AX330" s="47">
        <f>IF($AR330&gt;4,$AU330/$AR330,0)</f>
        <v>0</v>
      </c>
      <c r="AY330" s="8">
        <f t="shared" si="378"/>
        <v>0</v>
      </c>
      <c r="AZ330" s="67">
        <f t="shared" si="349"/>
        <v>0</v>
      </c>
      <c r="BA330" s="67"/>
      <c r="BB330" s="8">
        <f>LARGE($BH330:$BP330,1)</f>
        <v>0</v>
      </c>
      <c r="BC330" s="8">
        <f t="shared" si="355"/>
        <v>0</v>
      </c>
      <c r="BD330" s="8">
        <f t="shared" si="387"/>
        <v>0</v>
      </c>
      <c r="BE330" s="8">
        <f t="shared" si="347"/>
        <v>0</v>
      </c>
      <c r="BF330" s="8">
        <f t="shared" si="348"/>
        <v>0</v>
      </c>
      <c r="BG330" s="8"/>
      <c r="BH330" s="8">
        <f t="shared" si="356"/>
        <v>0</v>
      </c>
      <c r="BI330" s="8">
        <f t="shared" si="357"/>
        <v>0</v>
      </c>
      <c r="BJ330" s="8">
        <f t="shared" si="358"/>
        <v>0</v>
      </c>
      <c r="BK330" s="8">
        <f t="shared" si="359"/>
        <v>0</v>
      </c>
      <c r="BL330" s="8">
        <f t="shared" si="360"/>
        <v>0</v>
      </c>
      <c r="BM330" s="8">
        <f t="shared" si="361"/>
        <v>0</v>
      </c>
      <c r="BN330" s="8">
        <f t="shared" si="362"/>
        <v>0</v>
      </c>
      <c r="BO330" s="8">
        <f t="shared" si="363"/>
        <v>0</v>
      </c>
      <c r="BP330" s="8">
        <f t="shared" si="364"/>
        <v>0</v>
      </c>
      <c r="BQ330" s="8"/>
      <c r="BR330" s="8" t="e">
        <f t="shared" si="380"/>
        <v>#NUM!</v>
      </c>
      <c r="BS330" s="8" t="e">
        <f t="shared" si="381"/>
        <v>#NUM!</v>
      </c>
      <c r="BT330" s="8" t="e">
        <f t="shared" si="382"/>
        <v>#NUM!</v>
      </c>
      <c r="BU330" s="8" t="e">
        <f t="shared" si="383"/>
        <v>#NUM!</v>
      </c>
      <c r="BV330" s="8" t="e">
        <f t="shared" si="384"/>
        <v>#NUM!</v>
      </c>
      <c r="BW330" s="8"/>
      <c r="BX330" s="1" t="str">
        <f t="shared" si="365"/>
        <v/>
      </c>
      <c r="BY330" s="1" t="str">
        <f t="shared" si="366"/>
        <v/>
      </c>
      <c r="BZ330" s="1" t="str">
        <f t="shared" si="367"/>
        <v/>
      </c>
      <c r="CA330" s="1" t="str">
        <f>R330</f>
        <v/>
      </c>
      <c r="CB330" s="1" t="str">
        <f t="shared" si="369"/>
        <v/>
      </c>
      <c r="CC330" s="1" t="str">
        <f t="shared" si="370"/>
        <v/>
      </c>
      <c r="CD330" s="1" t="str">
        <f t="shared" si="371"/>
        <v/>
      </c>
      <c r="CE330" s="1" t="str">
        <f t="shared" si="372"/>
        <v/>
      </c>
      <c r="CF330" s="1" t="str">
        <f t="shared" si="373"/>
        <v/>
      </c>
    </row>
    <row r="331" spans="1:112" ht="18" customHeight="1" x14ac:dyDescent="0.2">
      <c r="A331" s="52" t="str">
        <f t="shared" si="374"/>
        <v>Tanner Welsh</v>
      </c>
      <c r="B331" s="52" t="s">
        <v>484</v>
      </c>
      <c r="C331" s="62" t="s">
        <v>487</v>
      </c>
      <c r="D331" s="8"/>
      <c r="E331" s="8"/>
      <c r="F331" s="8" t="str">
        <f>IF(E331&lt;&gt; "",LOOKUP(E331,Points!$A$2:$A$27,Points!$B$2:$B$27),"")</f>
        <v/>
      </c>
      <c r="G331" s="114"/>
      <c r="H331" s="64"/>
      <c r="I331" s="8"/>
      <c r="J331" s="8" t="str">
        <f>IF(I331&lt;&gt; "",LOOKUP(I331,Points!$A$2:$A$27,Points!$B$2:$B$27),"")</f>
        <v/>
      </c>
      <c r="K331" s="114"/>
      <c r="L331" s="64"/>
      <c r="M331" s="8"/>
      <c r="N331" s="8" t="str">
        <f>IF(M331&lt;&gt; "",LOOKUP(M331,Points!$A$2:$A$27,Points!$B$2:$B$27),"")</f>
        <v/>
      </c>
      <c r="O331" s="114"/>
      <c r="P331" s="64"/>
      <c r="Q331" s="8"/>
      <c r="R331" s="8" t="str">
        <f>IF(Q331&lt;&gt; "",LOOKUP(Q331,Points!$A$2:$A$27,Points!$B$2:$B$27),"")</f>
        <v/>
      </c>
      <c r="S331" s="114"/>
      <c r="T331" s="64"/>
      <c r="U331" s="8"/>
      <c r="V331" s="8" t="str">
        <f>IF(U331&lt;&gt; "",LOOKUP(U331,Points!$A$2:$A$27,Points!$B$2:$B$27),"")</f>
        <v/>
      </c>
      <c r="W331" s="114"/>
      <c r="X331" s="64"/>
      <c r="Y331" s="8"/>
      <c r="Z331" s="8" t="str">
        <f>IF(Y331&lt;&gt; "",LOOKUP(Y331,Points!$A$2:$A$27,Points!$B$2:$B$27),"")</f>
        <v/>
      </c>
      <c r="AA331" s="114"/>
      <c r="AB331" s="64"/>
      <c r="AC331" s="8"/>
      <c r="AD331" s="8" t="str">
        <f>IF(AC331&lt;&gt; "",LOOKUP(AC331,Points!$A$2:$A$27,Points!$B$2:$B$27),"")</f>
        <v/>
      </c>
      <c r="AE331" s="114"/>
      <c r="AF331" s="64"/>
      <c r="AG331" s="8"/>
      <c r="AH331" s="8" t="str">
        <f>IF(AG331&lt;&gt; "",LOOKUP(AG331,Points!$A$2:$A$27,Points!$B$2:$B$27),"")</f>
        <v/>
      </c>
      <c r="AI331" s="114"/>
      <c r="AJ331" s="64"/>
      <c r="AK331" s="8"/>
      <c r="AL331" s="8" t="str">
        <f>IF(AK331&lt;&gt; "",LOOKUP(AK331,Points!$A$2:$A$27,Points!$B$2:$B$27),"")</f>
        <v/>
      </c>
      <c r="AM331" s="114"/>
      <c r="AO331" s="5">
        <f t="shared" si="388"/>
        <v>0</v>
      </c>
      <c r="AP331" s="5">
        <v>0</v>
      </c>
      <c r="AQ331" s="5">
        <v>0</v>
      </c>
      <c r="AR331" s="5">
        <f t="shared" si="350"/>
        <v>0</v>
      </c>
      <c r="AS331" s="5">
        <f t="shared" si="376"/>
        <v>0</v>
      </c>
      <c r="AT331" s="5">
        <f t="shared" si="377"/>
        <v>0</v>
      </c>
      <c r="AU331" s="5">
        <f t="shared" si="351"/>
        <v>0</v>
      </c>
      <c r="AV331" s="47">
        <f t="shared" si="386"/>
        <v>0</v>
      </c>
      <c r="AW331" s="47">
        <f t="shared" si="353"/>
        <v>0</v>
      </c>
      <c r="AX331" s="47">
        <f t="shared" si="354"/>
        <v>0</v>
      </c>
      <c r="AY331" s="8">
        <f t="shared" si="378"/>
        <v>0</v>
      </c>
      <c r="AZ331" s="67">
        <f t="shared" si="349"/>
        <v>0</v>
      </c>
      <c r="BA331" s="67"/>
      <c r="BB331" s="8">
        <f t="shared" si="379"/>
        <v>0</v>
      </c>
      <c r="BC331" s="8">
        <f t="shared" si="355"/>
        <v>0</v>
      </c>
      <c r="BD331" s="8">
        <f t="shared" si="387"/>
        <v>0</v>
      </c>
      <c r="BE331" s="8">
        <f t="shared" si="347"/>
        <v>0</v>
      </c>
      <c r="BF331" s="8">
        <f t="shared" si="348"/>
        <v>0</v>
      </c>
      <c r="BG331" s="8"/>
      <c r="BH331" s="8">
        <f t="shared" si="356"/>
        <v>0</v>
      </c>
      <c r="BI331" s="8">
        <f t="shared" si="357"/>
        <v>0</v>
      </c>
      <c r="BJ331" s="8">
        <f t="shared" si="358"/>
        <v>0</v>
      </c>
      <c r="BK331" s="8">
        <f t="shared" si="359"/>
        <v>0</v>
      </c>
      <c r="BL331" s="8">
        <f t="shared" si="360"/>
        <v>0</v>
      </c>
      <c r="BM331" s="8">
        <f t="shared" si="361"/>
        <v>0</v>
      </c>
      <c r="BN331" s="8">
        <f t="shared" si="362"/>
        <v>0</v>
      </c>
      <c r="BO331" s="8">
        <f t="shared" si="363"/>
        <v>0</v>
      </c>
      <c r="BP331" s="8">
        <f t="shared" si="364"/>
        <v>0</v>
      </c>
      <c r="BQ331" s="8"/>
      <c r="BR331" s="8" t="e">
        <f t="shared" si="380"/>
        <v>#NUM!</v>
      </c>
      <c r="BS331" s="8" t="e">
        <f t="shared" si="381"/>
        <v>#NUM!</v>
      </c>
      <c r="BT331" s="8" t="e">
        <f t="shared" si="382"/>
        <v>#NUM!</v>
      </c>
      <c r="BU331" s="8" t="e">
        <f t="shared" si="383"/>
        <v>#NUM!</v>
      </c>
      <c r="BV331" s="8" t="e">
        <f t="shared" si="384"/>
        <v>#NUM!</v>
      </c>
      <c r="BW331" s="8"/>
      <c r="BX331" s="1" t="str">
        <f t="shared" si="365"/>
        <v/>
      </c>
      <c r="BY331" s="1" t="str">
        <f t="shared" si="366"/>
        <v/>
      </c>
      <c r="BZ331" s="1" t="str">
        <f>N331</f>
        <v/>
      </c>
      <c r="CA331" s="1" t="str">
        <f t="shared" si="368"/>
        <v/>
      </c>
      <c r="CB331" s="1" t="str">
        <f t="shared" si="369"/>
        <v/>
      </c>
      <c r="CC331" s="1" t="str">
        <f t="shared" si="370"/>
        <v/>
      </c>
      <c r="CD331" s="1" t="str">
        <f t="shared" si="371"/>
        <v/>
      </c>
      <c r="CE331" s="1" t="str">
        <f t="shared" si="372"/>
        <v/>
      </c>
      <c r="CF331" s="1" t="str">
        <f t="shared" si="373"/>
        <v/>
      </c>
    </row>
    <row r="332" spans="1:112" ht="18" customHeight="1" x14ac:dyDescent="0.2">
      <c r="A332" s="52" t="str">
        <f t="shared" si="374"/>
        <v>Richard Wilde</v>
      </c>
      <c r="B332" s="93" t="s">
        <v>665</v>
      </c>
      <c r="C332" s="94" t="s">
        <v>666</v>
      </c>
      <c r="D332" s="8"/>
      <c r="E332" s="8"/>
      <c r="F332" s="8" t="str">
        <f>IF(E332&lt;&gt; "",LOOKUP(E332,Points!$A$2:$A$27,Points!$B$2:$B$27),"")</f>
        <v/>
      </c>
      <c r="G332" s="114"/>
      <c r="H332" s="64"/>
      <c r="I332" s="8"/>
      <c r="J332" s="8" t="str">
        <f>IF(I332&lt;&gt; "",LOOKUP(I332,Points!$A$2:$A$27,Points!$B$2:$B$27),"")</f>
        <v/>
      </c>
      <c r="K332" s="114"/>
      <c r="L332" s="64"/>
      <c r="M332" s="8"/>
      <c r="N332" s="8" t="str">
        <f>IF(M332&lt;&gt; "",LOOKUP(M332,Points!$A$2:$A$27,Points!$B$2:$B$27),"")</f>
        <v/>
      </c>
      <c r="O332" s="114"/>
      <c r="P332" s="64"/>
      <c r="Q332" s="8"/>
      <c r="R332" s="8" t="str">
        <f>IF(Q332&lt;&gt; "",LOOKUP(Q332,Points!$A$2:$A$27,Points!$B$2:$B$27),"")</f>
        <v/>
      </c>
      <c r="S332" s="114"/>
      <c r="T332" s="64"/>
      <c r="U332" s="8"/>
      <c r="V332" s="8" t="str">
        <f>IF(U332&lt;&gt; "",LOOKUP(U332,Points!$A$2:$A$27,Points!$B$2:$B$27),"")</f>
        <v/>
      </c>
      <c r="W332" s="114"/>
      <c r="X332" s="64"/>
      <c r="Y332" s="8"/>
      <c r="Z332" s="8" t="str">
        <f>IF(Y332&lt;&gt; "",LOOKUP(Y332,Points!$A$2:$A$27,Points!$B$2:$B$27),"")</f>
        <v/>
      </c>
      <c r="AA332" s="114"/>
      <c r="AB332" s="64"/>
      <c r="AC332" s="8"/>
      <c r="AD332" s="8" t="str">
        <f>IF(AC332&lt;&gt; "",LOOKUP(AC332,Points!$A$2:$A$27,Points!$B$2:$B$27),"")</f>
        <v/>
      </c>
      <c r="AE332" s="114"/>
      <c r="AF332" s="64"/>
      <c r="AG332" s="8"/>
      <c r="AH332" s="8" t="str">
        <f>IF(AG332&lt;&gt; "",LOOKUP(AG332,Points!$A$2:$A$27,Points!$B$2:$B$27),"")</f>
        <v/>
      </c>
      <c r="AI332" s="114"/>
      <c r="AJ332" s="64"/>
      <c r="AK332" s="8"/>
      <c r="AL332" s="8" t="str">
        <f>IF(AK332&lt;&gt; "",LOOKUP(AK332,Points!$A$2:$A$27,Points!$B$2:$B$27),"")</f>
        <v/>
      </c>
      <c r="AM332" s="114"/>
      <c r="AO332" s="5">
        <f t="shared" si="388"/>
        <v>0</v>
      </c>
      <c r="AP332" s="5">
        <v>0</v>
      </c>
      <c r="AQ332" s="5">
        <v>0</v>
      </c>
      <c r="AR332" s="5">
        <f t="shared" si="350"/>
        <v>0</v>
      </c>
      <c r="AS332" s="5">
        <f t="shared" si="376"/>
        <v>0</v>
      </c>
      <c r="AT332" s="5">
        <f t="shared" si="377"/>
        <v>0</v>
      </c>
      <c r="AU332" s="5">
        <f t="shared" si="351"/>
        <v>0</v>
      </c>
      <c r="AV332" s="47">
        <f t="shared" si="352"/>
        <v>0</v>
      </c>
      <c r="AW332" s="47">
        <f t="shared" si="353"/>
        <v>0</v>
      </c>
      <c r="AX332" s="47">
        <f t="shared" si="354"/>
        <v>0</v>
      </c>
      <c r="AY332" s="8">
        <f t="shared" si="378"/>
        <v>0</v>
      </c>
      <c r="AZ332" s="67">
        <f t="shared" si="349"/>
        <v>0</v>
      </c>
      <c r="BA332" s="67"/>
      <c r="BB332" s="8">
        <f>LARGE($BH332:$BP332,1)</f>
        <v>0</v>
      </c>
      <c r="BC332" s="8">
        <f t="shared" si="355"/>
        <v>0</v>
      </c>
      <c r="BD332" s="8">
        <f t="shared" si="387"/>
        <v>0</v>
      </c>
      <c r="BE332" s="8">
        <f t="shared" si="347"/>
        <v>0</v>
      </c>
      <c r="BF332" s="8">
        <f t="shared" si="348"/>
        <v>0</v>
      </c>
      <c r="BG332" s="8"/>
      <c r="BH332" s="8">
        <f t="shared" si="356"/>
        <v>0</v>
      </c>
      <c r="BI332" s="8">
        <f t="shared" si="357"/>
        <v>0</v>
      </c>
      <c r="BJ332" s="8">
        <f t="shared" si="358"/>
        <v>0</v>
      </c>
      <c r="BK332" s="8">
        <f t="shared" si="359"/>
        <v>0</v>
      </c>
      <c r="BL332" s="8">
        <f t="shared" si="360"/>
        <v>0</v>
      </c>
      <c r="BM332" s="8">
        <f t="shared" si="361"/>
        <v>0</v>
      </c>
      <c r="BN332" s="8">
        <f t="shared" si="362"/>
        <v>0</v>
      </c>
      <c r="BO332" s="8">
        <f t="shared" si="363"/>
        <v>0</v>
      </c>
      <c r="BP332" s="8">
        <f t="shared" si="364"/>
        <v>0</v>
      </c>
      <c r="BQ332" s="8"/>
      <c r="BR332" s="8" t="e">
        <f t="shared" si="380"/>
        <v>#NUM!</v>
      </c>
      <c r="BS332" s="8" t="e">
        <f t="shared" si="381"/>
        <v>#NUM!</v>
      </c>
      <c r="BT332" s="8" t="e">
        <f t="shared" si="382"/>
        <v>#NUM!</v>
      </c>
      <c r="BU332" s="8" t="e">
        <f t="shared" si="383"/>
        <v>#NUM!</v>
      </c>
      <c r="BV332" s="8" t="e">
        <f t="shared" si="384"/>
        <v>#NUM!</v>
      </c>
      <c r="BW332" s="8"/>
      <c r="BX332" s="1" t="str">
        <f t="shared" si="365"/>
        <v/>
      </c>
      <c r="BY332" s="1" t="str">
        <f>J332</f>
        <v/>
      </c>
      <c r="BZ332" s="1" t="str">
        <f t="shared" si="367"/>
        <v/>
      </c>
      <c r="CA332" s="1" t="str">
        <f t="shared" si="368"/>
        <v/>
      </c>
      <c r="CB332" s="1" t="str">
        <f t="shared" si="369"/>
        <v/>
      </c>
      <c r="CC332" s="1" t="str">
        <f t="shared" si="370"/>
        <v/>
      </c>
      <c r="CD332" s="1" t="str">
        <f t="shared" si="371"/>
        <v/>
      </c>
      <c r="CE332" s="1" t="str">
        <f t="shared" si="372"/>
        <v/>
      </c>
      <c r="CF332" s="1" t="str">
        <f t="shared" si="373"/>
        <v/>
      </c>
      <c r="DC332" s="203" t="s">
        <v>701</v>
      </c>
      <c r="DD332" s="203" t="s">
        <v>701</v>
      </c>
      <c r="DE332" s="203" t="s">
        <v>701</v>
      </c>
      <c r="DF332" s="107" t="s">
        <v>701</v>
      </c>
      <c r="DG332" s="107" t="s">
        <v>701</v>
      </c>
      <c r="DH332" s="107" t="s">
        <v>701</v>
      </c>
    </row>
    <row r="333" spans="1:112" ht="18" customHeight="1" x14ac:dyDescent="0.2">
      <c r="A333" s="52" t="str">
        <f t="shared" si="374"/>
        <v>David Williams</v>
      </c>
      <c r="B333" s="93" t="s">
        <v>497</v>
      </c>
      <c r="C333" s="94" t="s">
        <v>209</v>
      </c>
      <c r="D333" s="8"/>
      <c r="E333" s="8"/>
      <c r="F333" s="8" t="str">
        <f>IF(E333&lt;&gt; "",LOOKUP(E333,Points!$A$2:$A$27,Points!$B$2:$B$27),"")</f>
        <v/>
      </c>
      <c r="G333" s="114"/>
      <c r="H333" s="64"/>
      <c r="I333" s="8"/>
      <c r="J333" s="8" t="str">
        <f>IF(I333&lt;&gt; "",LOOKUP(I333,Points!$A$2:$A$27,Points!$B$2:$B$27),"")</f>
        <v/>
      </c>
      <c r="K333" s="114"/>
      <c r="L333" s="64"/>
      <c r="M333" s="8"/>
      <c r="N333" s="8" t="str">
        <f>IF(M333&lt;&gt; "",LOOKUP(M333,Points!$A$2:$A$27,Points!$B$2:$B$27),"")</f>
        <v/>
      </c>
      <c r="O333" s="114"/>
      <c r="P333" s="64"/>
      <c r="Q333" s="8"/>
      <c r="R333" s="8" t="str">
        <f>IF(Q333&lt;&gt; "",LOOKUP(Q333,Points!$A$2:$A$27,Points!$B$2:$B$27),"")</f>
        <v/>
      </c>
      <c r="S333" s="114"/>
      <c r="T333" s="64"/>
      <c r="U333" s="8"/>
      <c r="V333" s="8" t="str">
        <f>IF(U333&lt;&gt; "",LOOKUP(U333,Points!$A$2:$A$27,Points!$B$2:$B$27),"")</f>
        <v/>
      </c>
      <c r="W333" s="114"/>
      <c r="X333" s="64"/>
      <c r="Y333" s="8"/>
      <c r="Z333" s="8" t="str">
        <f>IF(Y333&lt;&gt; "",LOOKUP(Y333,Points!$A$2:$A$27,Points!$B$2:$B$27),"")</f>
        <v/>
      </c>
      <c r="AA333" s="114"/>
      <c r="AB333" s="64"/>
      <c r="AC333" s="8"/>
      <c r="AD333" s="8" t="str">
        <f>IF(AC333&lt;&gt; "",LOOKUP(AC333,Points!$A$2:$A$27,Points!$B$2:$B$27),"")</f>
        <v/>
      </c>
      <c r="AE333" s="114"/>
      <c r="AF333" s="64"/>
      <c r="AG333" s="8"/>
      <c r="AH333" s="8" t="str">
        <f>IF(AG333&lt;&gt; "",LOOKUP(AG333,Points!$A$2:$A$27,Points!$B$2:$B$27),"")</f>
        <v/>
      </c>
      <c r="AI333" s="114"/>
      <c r="AJ333" s="64"/>
      <c r="AK333" s="8"/>
      <c r="AL333" s="8" t="str">
        <f>IF(AK333&lt;&gt; "",LOOKUP(AK333,Points!$A$2:$A$27,Points!$B$2:$B$27),"")</f>
        <v/>
      </c>
      <c r="AM333" s="114"/>
      <c r="AO333" s="5">
        <f t="shared" si="388"/>
        <v>0</v>
      </c>
      <c r="AP333" s="5">
        <v>0</v>
      </c>
      <c r="AQ333" s="5">
        <v>0</v>
      </c>
      <c r="AR333" s="5">
        <f t="shared" si="350"/>
        <v>0</v>
      </c>
      <c r="AS333" s="5">
        <f t="shared" si="376"/>
        <v>0</v>
      </c>
      <c r="AT333" s="5">
        <f t="shared" si="377"/>
        <v>0</v>
      </c>
      <c r="AU333" s="5">
        <f t="shared" si="351"/>
        <v>0</v>
      </c>
      <c r="AV333" s="47">
        <f t="shared" si="352"/>
        <v>0</v>
      </c>
      <c r="AW333" s="47">
        <f>IF($AR333&gt;2,$AU333/$AR333,0)</f>
        <v>0</v>
      </c>
      <c r="AX333" s="47">
        <f>IF($AR333&gt;4,$AU333/$AR333,0)</f>
        <v>0</v>
      </c>
      <c r="AY333" s="8">
        <f t="shared" si="378"/>
        <v>0</v>
      </c>
      <c r="AZ333" s="67">
        <f t="shared" si="349"/>
        <v>0</v>
      </c>
      <c r="BA333" s="67"/>
      <c r="BB333" s="8">
        <f>LARGE($BH333:$BP333,1)</f>
        <v>0</v>
      </c>
      <c r="BC333" s="8">
        <f t="shared" si="355"/>
        <v>0</v>
      </c>
      <c r="BD333" s="8">
        <f t="shared" si="387"/>
        <v>0</v>
      </c>
      <c r="BE333" s="8">
        <f t="shared" si="347"/>
        <v>0</v>
      </c>
      <c r="BF333" s="8">
        <f t="shared" si="348"/>
        <v>0</v>
      </c>
      <c r="BG333" s="8"/>
      <c r="BH333" s="8">
        <f t="shared" si="356"/>
        <v>0</v>
      </c>
      <c r="BI333" s="8">
        <f t="shared" si="357"/>
        <v>0</v>
      </c>
      <c r="BJ333" s="8">
        <f t="shared" si="358"/>
        <v>0</v>
      </c>
      <c r="BK333" s="8">
        <f t="shared" si="359"/>
        <v>0</v>
      </c>
      <c r="BL333" s="8">
        <f t="shared" si="360"/>
        <v>0</v>
      </c>
      <c r="BM333" s="8">
        <f t="shared" si="361"/>
        <v>0</v>
      </c>
      <c r="BN333" s="8">
        <f t="shared" si="362"/>
        <v>0</v>
      </c>
      <c r="BO333" s="8">
        <f t="shared" si="363"/>
        <v>0</v>
      </c>
      <c r="BP333" s="8">
        <f t="shared" si="364"/>
        <v>0</v>
      </c>
      <c r="BQ333" s="8"/>
      <c r="BR333" s="8" t="e">
        <f t="shared" si="380"/>
        <v>#NUM!</v>
      </c>
      <c r="BS333" s="8" t="e">
        <f t="shared" si="381"/>
        <v>#NUM!</v>
      </c>
      <c r="BT333" s="8" t="e">
        <f t="shared" si="382"/>
        <v>#NUM!</v>
      </c>
      <c r="BU333" s="8" t="e">
        <f t="shared" si="383"/>
        <v>#NUM!</v>
      </c>
      <c r="BV333" s="8" t="e">
        <f t="shared" si="384"/>
        <v>#NUM!</v>
      </c>
      <c r="BW333" s="8"/>
      <c r="BX333" s="1" t="str">
        <f>F333</f>
        <v/>
      </c>
      <c r="BY333" s="1" t="str">
        <f t="shared" si="366"/>
        <v/>
      </c>
      <c r="BZ333" s="1" t="str">
        <f t="shared" si="367"/>
        <v/>
      </c>
      <c r="CA333" s="1" t="str">
        <f t="shared" si="368"/>
        <v/>
      </c>
      <c r="CB333" s="1" t="str">
        <f t="shared" si="369"/>
        <v/>
      </c>
      <c r="CC333" s="1" t="str">
        <f t="shared" si="370"/>
        <v/>
      </c>
      <c r="CD333" s="1" t="str">
        <f t="shared" si="371"/>
        <v/>
      </c>
      <c r="CE333" s="1" t="str">
        <f t="shared" si="372"/>
        <v/>
      </c>
      <c r="CF333" s="1" t="str">
        <f t="shared" si="373"/>
        <v/>
      </c>
      <c r="DC333" s="203">
        <v>0</v>
      </c>
      <c r="DD333" s="203">
        <v>63</v>
      </c>
      <c r="DE333" s="203">
        <v>0</v>
      </c>
      <c r="DF333" s="107">
        <v>0</v>
      </c>
      <c r="DG333" s="107">
        <v>-63</v>
      </c>
      <c r="DH333" s="107">
        <v>0</v>
      </c>
    </row>
    <row r="334" spans="1:112" ht="18" customHeight="1" x14ac:dyDescent="0.2">
      <c r="A334" s="52" t="str">
        <f t="shared" si="374"/>
        <v>Michael Williams</v>
      </c>
      <c r="B334" s="52" t="s">
        <v>497</v>
      </c>
      <c r="C334" s="62" t="s">
        <v>58</v>
      </c>
      <c r="D334" s="8"/>
      <c r="E334" s="8"/>
      <c r="F334" s="8" t="str">
        <f>IF(E334&lt;&gt; "",LOOKUP(E334,Points!$A$2:$A$27,Points!$B$2:$B$27),"")</f>
        <v/>
      </c>
      <c r="G334" s="114"/>
      <c r="H334" s="64"/>
      <c r="I334" s="8"/>
      <c r="J334" s="8" t="str">
        <f>IF(I334&lt;&gt; "",LOOKUP(I334,Points!$A$2:$A$27,Points!$B$2:$B$27),"")</f>
        <v/>
      </c>
      <c r="K334" s="114"/>
      <c r="L334" s="64"/>
      <c r="M334" s="8"/>
      <c r="N334" s="8" t="str">
        <f>IF(M334&lt;&gt; "",LOOKUP(M334,Points!$A$2:$A$27,Points!$B$2:$B$27),"")</f>
        <v/>
      </c>
      <c r="O334" s="114"/>
      <c r="P334" s="64"/>
      <c r="Q334" s="8"/>
      <c r="R334" s="8" t="str">
        <f>IF(Q334&lt;&gt; "",LOOKUP(Q334,Points!$A$2:$A$27,Points!$B$2:$B$27),"")</f>
        <v/>
      </c>
      <c r="S334" s="114"/>
      <c r="T334" s="64"/>
      <c r="U334" s="8"/>
      <c r="V334" s="8" t="str">
        <f>IF(U334&lt;&gt; "",LOOKUP(U334,Points!$A$2:$A$27,Points!$B$2:$B$27),"")</f>
        <v/>
      </c>
      <c r="W334" s="114"/>
      <c r="X334" s="64"/>
      <c r="Y334" s="8"/>
      <c r="Z334" s="8" t="str">
        <f>IF(Y334&lt;&gt; "",LOOKUP(Y334,Points!$A$2:$A$27,Points!$B$2:$B$27),"")</f>
        <v/>
      </c>
      <c r="AA334" s="114"/>
      <c r="AB334" s="64"/>
      <c r="AC334" s="8"/>
      <c r="AD334" s="8" t="str">
        <f>IF(AC334&lt;&gt; "",LOOKUP(AC334,Points!$A$2:$A$27,Points!$B$2:$B$27),"")</f>
        <v/>
      </c>
      <c r="AE334" s="114"/>
      <c r="AF334" s="64"/>
      <c r="AG334" s="8"/>
      <c r="AH334" s="8" t="str">
        <f>IF(AG334&lt;&gt; "",LOOKUP(AG334,Points!$A$2:$A$27,Points!$B$2:$B$27),"")</f>
        <v/>
      </c>
      <c r="AI334" s="114"/>
      <c r="AJ334" s="64"/>
      <c r="AK334" s="8"/>
      <c r="AL334" s="8" t="str">
        <f>IF(AK334&lt;&gt; "",LOOKUP(AK334,Points!$A$2:$A$27,Points!$B$2:$B$27),"")</f>
        <v/>
      </c>
      <c r="AM334" s="114"/>
      <c r="AO334" s="5">
        <f t="shared" si="388"/>
        <v>0</v>
      </c>
      <c r="AP334" s="5">
        <v>0</v>
      </c>
      <c r="AQ334" s="5">
        <v>0</v>
      </c>
      <c r="AR334" s="5">
        <f t="shared" si="350"/>
        <v>0</v>
      </c>
      <c r="AS334" s="5">
        <f t="shared" si="376"/>
        <v>0</v>
      </c>
      <c r="AT334" s="5">
        <f t="shared" si="377"/>
        <v>0</v>
      </c>
      <c r="AU334" s="5">
        <f t="shared" si="351"/>
        <v>0</v>
      </c>
      <c r="AV334" s="47">
        <f t="shared" si="352"/>
        <v>0</v>
      </c>
      <c r="AW334" s="47">
        <f>IF($AR334&gt;2,$AU334/$AR334,0)</f>
        <v>0</v>
      </c>
      <c r="AX334" s="47">
        <f t="shared" si="354"/>
        <v>0</v>
      </c>
      <c r="AY334" s="8">
        <f t="shared" si="378"/>
        <v>0</v>
      </c>
      <c r="AZ334" s="67">
        <f t="shared" si="349"/>
        <v>0</v>
      </c>
      <c r="BA334" s="67"/>
      <c r="BB334" s="8">
        <f>LARGE($BH334:$BP334,1)</f>
        <v>0</v>
      </c>
      <c r="BC334" s="8">
        <f t="shared" si="355"/>
        <v>0</v>
      </c>
      <c r="BD334" s="8">
        <f t="shared" si="387"/>
        <v>0</v>
      </c>
      <c r="BE334" s="8">
        <f t="shared" si="347"/>
        <v>0</v>
      </c>
      <c r="BF334" s="8">
        <f t="shared" si="348"/>
        <v>0</v>
      </c>
      <c r="BG334" s="8"/>
      <c r="BH334" s="8">
        <f t="shared" si="356"/>
        <v>0</v>
      </c>
      <c r="BI334" s="8">
        <f t="shared" si="357"/>
        <v>0</v>
      </c>
      <c r="BJ334" s="8">
        <f t="shared" si="358"/>
        <v>0</v>
      </c>
      <c r="BK334" s="8">
        <f t="shared" si="359"/>
        <v>0</v>
      </c>
      <c r="BL334" s="8">
        <f t="shared" si="360"/>
        <v>0</v>
      </c>
      <c r="BM334" s="8">
        <f t="shared" si="361"/>
        <v>0</v>
      </c>
      <c r="BN334" s="8">
        <f t="shared" si="362"/>
        <v>0</v>
      </c>
      <c r="BO334" s="8">
        <f t="shared" si="363"/>
        <v>0</v>
      </c>
      <c r="BP334" s="8">
        <f t="shared" si="364"/>
        <v>0</v>
      </c>
      <c r="BQ334" s="8"/>
      <c r="BR334" s="8" t="e">
        <f t="shared" si="380"/>
        <v>#NUM!</v>
      </c>
      <c r="BS334" s="8" t="e">
        <f t="shared" si="381"/>
        <v>#NUM!</v>
      </c>
      <c r="BT334" s="8" t="e">
        <f t="shared" si="382"/>
        <v>#NUM!</v>
      </c>
      <c r="BU334" s="8" t="e">
        <f t="shared" si="383"/>
        <v>#NUM!</v>
      </c>
      <c r="BV334" s="8" t="e">
        <f t="shared" si="384"/>
        <v>#NUM!</v>
      </c>
      <c r="BW334" s="8"/>
      <c r="BX334" s="1" t="str">
        <f t="shared" si="365"/>
        <v/>
      </c>
      <c r="BY334" s="1" t="str">
        <f t="shared" si="366"/>
        <v/>
      </c>
      <c r="BZ334" s="1" t="str">
        <f t="shared" si="367"/>
        <v/>
      </c>
      <c r="CA334" s="1" t="str">
        <f t="shared" si="368"/>
        <v/>
      </c>
      <c r="CB334" s="1" t="str">
        <f t="shared" si="369"/>
        <v/>
      </c>
      <c r="CC334" s="1" t="str">
        <f t="shared" si="370"/>
        <v/>
      </c>
      <c r="CD334" s="1" t="str">
        <f t="shared" si="371"/>
        <v/>
      </c>
      <c r="CE334" s="1" t="str">
        <f t="shared" si="372"/>
        <v/>
      </c>
      <c r="CF334" s="1" t="str">
        <f t="shared" si="373"/>
        <v/>
      </c>
    </row>
    <row r="335" spans="1:112" ht="18" customHeight="1" x14ac:dyDescent="0.2">
      <c r="A335" s="52" t="str">
        <f t="shared" si="374"/>
        <v>Andy Woods</v>
      </c>
      <c r="B335" s="93" t="s">
        <v>548</v>
      </c>
      <c r="C335" s="94" t="s">
        <v>477</v>
      </c>
      <c r="D335" s="8"/>
      <c r="E335" s="8"/>
      <c r="F335" s="8" t="str">
        <f>IF(E335&lt;&gt; "",LOOKUP(E335,Points!$A$2:$A$27,Points!$B$2:$B$27),"")</f>
        <v/>
      </c>
      <c r="G335" s="114"/>
      <c r="H335" s="64"/>
      <c r="I335" s="8"/>
      <c r="J335" s="8" t="str">
        <f>IF(I335&lt;&gt; "",LOOKUP(I335,Points!$A$2:$A$27,Points!$B$2:$B$27),"")</f>
        <v/>
      </c>
      <c r="K335" s="114"/>
      <c r="L335" s="64"/>
      <c r="M335" s="8"/>
      <c r="N335" s="8" t="str">
        <f>IF(M335&lt;&gt; "",LOOKUP(M335,Points!$A$2:$A$27,Points!$B$2:$B$27),"")</f>
        <v/>
      </c>
      <c r="O335" s="114"/>
      <c r="P335" s="64"/>
      <c r="Q335" s="8"/>
      <c r="R335" s="8" t="str">
        <f>IF(Q335&lt;&gt; "",LOOKUP(Q335,Points!$A$2:$A$27,Points!$B$2:$B$27),"")</f>
        <v/>
      </c>
      <c r="S335" s="114"/>
      <c r="T335" s="64"/>
      <c r="U335" s="8"/>
      <c r="V335" s="8" t="str">
        <f>IF(U335&lt;&gt; "",LOOKUP(U335,Points!$A$2:$A$27,Points!$B$2:$B$27),"")</f>
        <v/>
      </c>
      <c r="W335" s="114"/>
      <c r="X335" s="64"/>
      <c r="Y335" s="8"/>
      <c r="Z335" s="8" t="str">
        <f>IF(Y335&lt;&gt; "",LOOKUP(Y335,Points!$A$2:$A$27,Points!$B$2:$B$27),"")</f>
        <v/>
      </c>
      <c r="AA335" s="114"/>
      <c r="AB335" s="64"/>
      <c r="AC335" s="8"/>
      <c r="AD335" s="8" t="str">
        <f>IF(AC335&lt;&gt; "",LOOKUP(AC335,Points!$A$2:$A$27,Points!$B$2:$B$27),"")</f>
        <v/>
      </c>
      <c r="AE335" s="114"/>
      <c r="AF335" s="64"/>
      <c r="AG335" s="8"/>
      <c r="AH335" s="8" t="str">
        <f>IF(AG335&lt;&gt; "",LOOKUP(AG335,Points!$A$2:$A$27,Points!$B$2:$B$27),"")</f>
        <v/>
      </c>
      <c r="AI335" s="114"/>
      <c r="AJ335" s="64"/>
      <c r="AK335" s="8"/>
      <c r="AL335" s="8" t="str">
        <f>IF(AK335&lt;&gt; "",LOOKUP(AK335,Points!$A$2:$A$27,Points!$B$2:$B$27),"")</f>
        <v/>
      </c>
      <c r="AM335" s="114"/>
      <c r="AO335" s="5">
        <f t="shared" si="388"/>
        <v>0</v>
      </c>
      <c r="AP335" s="5">
        <v>0</v>
      </c>
      <c r="AQ335" s="5">
        <v>0</v>
      </c>
      <c r="AR335" s="5">
        <f t="shared" si="350"/>
        <v>0</v>
      </c>
      <c r="AS335" s="5">
        <f t="shared" si="376"/>
        <v>0</v>
      </c>
      <c r="AT335" s="5">
        <f t="shared" si="377"/>
        <v>0</v>
      </c>
      <c r="AU335" s="5">
        <f t="shared" si="351"/>
        <v>0</v>
      </c>
      <c r="AV335" s="47">
        <f t="shared" si="352"/>
        <v>0</v>
      </c>
      <c r="AW335" s="47">
        <f t="shared" si="353"/>
        <v>0</v>
      </c>
      <c r="AX335" s="47">
        <f t="shared" si="354"/>
        <v>0</v>
      </c>
      <c r="AY335" s="8">
        <f t="shared" si="378"/>
        <v>0</v>
      </c>
      <c r="AZ335" s="67">
        <f t="shared" si="349"/>
        <v>0</v>
      </c>
      <c r="BA335" s="67"/>
      <c r="BB335" s="8">
        <f>LARGE($BH335:$BP335,1)</f>
        <v>0</v>
      </c>
      <c r="BC335" s="8">
        <f t="shared" si="355"/>
        <v>0</v>
      </c>
      <c r="BD335" s="8">
        <f t="shared" si="387"/>
        <v>0</v>
      </c>
      <c r="BE335" s="8">
        <f t="shared" si="347"/>
        <v>0</v>
      </c>
      <c r="BF335" s="8">
        <f t="shared" si="348"/>
        <v>0</v>
      </c>
      <c r="BG335" s="8"/>
      <c r="BH335" s="8">
        <f t="shared" si="356"/>
        <v>0</v>
      </c>
      <c r="BI335" s="8">
        <f t="shared" si="357"/>
        <v>0</v>
      </c>
      <c r="BJ335" s="8">
        <f t="shared" si="358"/>
        <v>0</v>
      </c>
      <c r="BK335" s="8">
        <f t="shared" si="359"/>
        <v>0</v>
      </c>
      <c r="BL335" s="8">
        <f t="shared" si="360"/>
        <v>0</v>
      </c>
      <c r="BM335" s="8">
        <f t="shared" si="361"/>
        <v>0</v>
      </c>
      <c r="BN335" s="8">
        <f t="shared" si="362"/>
        <v>0</v>
      </c>
      <c r="BO335" s="8">
        <f t="shared" si="363"/>
        <v>0</v>
      </c>
      <c r="BP335" s="8">
        <f t="shared" si="364"/>
        <v>0</v>
      </c>
      <c r="BQ335" s="8"/>
      <c r="BR335" s="8" t="e">
        <f t="shared" si="380"/>
        <v>#NUM!</v>
      </c>
      <c r="BS335" s="8" t="e">
        <f t="shared" si="381"/>
        <v>#NUM!</v>
      </c>
      <c r="BT335" s="8" t="e">
        <f t="shared" si="382"/>
        <v>#NUM!</v>
      </c>
      <c r="BU335" s="8" t="e">
        <f t="shared" si="383"/>
        <v>#NUM!</v>
      </c>
      <c r="BV335" s="8" t="e">
        <f t="shared" si="384"/>
        <v>#NUM!</v>
      </c>
      <c r="BW335" s="8"/>
      <c r="BX335" s="1" t="str">
        <f t="shared" si="365"/>
        <v/>
      </c>
      <c r="BY335" s="1" t="str">
        <f t="shared" si="366"/>
        <v/>
      </c>
      <c r="BZ335" s="1" t="str">
        <f t="shared" si="367"/>
        <v/>
      </c>
      <c r="CA335" s="1" t="str">
        <f t="shared" si="368"/>
        <v/>
      </c>
      <c r="CB335" s="1" t="str">
        <f t="shared" si="369"/>
        <v/>
      </c>
      <c r="CC335" s="1" t="str">
        <f t="shared" si="370"/>
        <v/>
      </c>
      <c r="CD335" s="1" t="str">
        <f t="shared" si="371"/>
        <v/>
      </c>
      <c r="CE335" s="1" t="str">
        <f t="shared" si="372"/>
        <v/>
      </c>
      <c r="CF335" s="1" t="str">
        <f t="shared" si="373"/>
        <v/>
      </c>
    </row>
    <row r="336" spans="1:112" ht="18" customHeight="1" x14ac:dyDescent="0.2">
      <c r="A336" s="52" t="str">
        <f t="shared" si="374"/>
        <v>Harrison Young</v>
      </c>
      <c r="B336" s="52" t="s">
        <v>508</v>
      </c>
      <c r="C336" s="62" t="s">
        <v>509</v>
      </c>
      <c r="D336" s="8"/>
      <c r="E336" s="8"/>
      <c r="F336" s="8" t="str">
        <f>IF(E336&lt;&gt; "",LOOKUP(E336,Points!$A$2:$A$27,Points!$B$2:$B$27),"")</f>
        <v/>
      </c>
      <c r="G336" s="114"/>
      <c r="H336" s="64"/>
      <c r="I336" s="8"/>
      <c r="J336" s="8" t="str">
        <f>IF(I336&lt;&gt; "",LOOKUP(I336,Points!$A$2:$A$27,Points!$B$2:$B$27),"")</f>
        <v/>
      </c>
      <c r="K336" s="114"/>
      <c r="L336" s="64"/>
      <c r="M336" s="8"/>
      <c r="N336" s="8" t="str">
        <f>IF(M336&lt;&gt; "",LOOKUP(M336,Points!$A$2:$A$27,Points!$B$2:$B$27),"")</f>
        <v/>
      </c>
      <c r="O336" s="114"/>
      <c r="P336" s="64"/>
      <c r="Q336" s="8"/>
      <c r="R336" s="8" t="str">
        <f>IF(Q336&lt;&gt; "",LOOKUP(Q336,Points!$A$2:$A$27,Points!$B$2:$B$27),"")</f>
        <v/>
      </c>
      <c r="S336" s="114"/>
      <c r="T336" s="64"/>
      <c r="U336" s="8"/>
      <c r="V336" s="8" t="str">
        <f>IF(U336&lt;&gt; "",LOOKUP(U336,Points!$A$2:$A$27,Points!$B$2:$B$27),"")</f>
        <v/>
      </c>
      <c r="W336" s="114"/>
      <c r="X336" s="64"/>
      <c r="Y336" s="8"/>
      <c r="Z336" s="8" t="str">
        <f>IF(Y336&lt;&gt; "",LOOKUP(Y336,Points!$A$2:$A$27,Points!$B$2:$B$27),"")</f>
        <v/>
      </c>
      <c r="AA336" s="114"/>
      <c r="AB336" s="64"/>
      <c r="AC336" s="8"/>
      <c r="AD336" s="8" t="str">
        <f>IF(AC336&lt;&gt; "",LOOKUP(AC336,Points!$A$2:$A$27,Points!$B$2:$B$27),"")</f>
        <v/>
      </c>
      <c r="AE336" s="114"/>
      <c r="AF336" s="64"/>
      <c r="AG336" s="8"/>
      <c r="AH336" s="8" t="str">
        <f>IF(AG336&lt;&gt; "",LOOKUP(AG336,Points!$A$2:$A$27,Points!$B$2:$B$27),"")</f>
        <v/>
      </c>
      <c r="AI336" s="114"/>
      <c r="AJ336" s="64"/>
      <c r="AK336" s="8"/>
      <c r="AL336" s="8" t="str">
        <f>IF(AK336&lt;&gt; "",LOOKUP(AK336,Points!$A$2:$A$27,Points!$B$2:$B$27),"")</f>
        <v/>
      </c>
      <c r="AM336" s="114"/>
      <c r="AO336" s="5">
        <f>SUM(LEN(G336),LEN(K336),LEN(O336),LEN(S336),LEN(W336),LEN(AA336),LEN(AE336),LEN(AI336),LEN(AM336))</f>
        <v>0</v>
      </c>
      <c r="AP336" s="5">
        <v>0</v>
      </c>
      <c r="AQ336" s="5">
        <v>0</v>
      </c>
      <c r="AR336" s="5">
        <f t="shared" si="350"/>
        <v>0</v>
      </c>
      <c r="AS336" s="5">
        <f t="shared" si="376"/>
        <v>0</v>
      </c>
      <c r="AT336" s="5">
        <f t="shared" si="377"/>
        <v>0</v>
      </c>
      <c r="AU336" s="5">
        <f t="shared" si="351"/>
        <v>0</v>
      </c>
      <c r="AV336" s="47">
        <f t="shared" si="352"/>
        <v>0</v>
      </c>
      <c r="AW336" s="47">
        <f t="shared" si="353"/>
        <v>0</v>
      </c>
      <c r="AX336" s="47">
        <f t="shared" si="354"/>
        <v>0</v>
      </c>
      <c r="AY336" s="8">
        <f t="shared" si="378"/>
        <v>0</v>
      </c>
      <c r="AZ336" s="67">
        <f t="shared" si="349"/>
        <v>0</v>
      </c>
      <c r="BA336" s="67"/>
      <c r="BB336" s="8">
        <f t="shared" si="379"/>
        <v>0</v>
      </c>
      <c r="BC336" s="8">
        <f t="shared" si="355"/>
        <v>0</v>
      </c>
      <c r="BD336" s="8">
        <f t="shared" si="387"/>
        <v>0</v>
      </c>
      <c r="BE336" s="8">
        <f t="shared" si="347"/>
        <v>0</v>
      </c>
      <c r="BF336" s="8">
        <f t="shared" si="348"/>
        <v>0</v>
      </c>
      <c r="BG336" s="8"/>
      <c r="BH336" s="8">
        <f t="shared" si="356"/>
        <v>0</v>
      </c>
      <c r="BI336" s="8">
        <f t="shared" si="357"/>
        <v>0</v>
      </c>
      <c r="BJ336" s="8">
        <f t="shared" si="358"/>
        <v>0</v>
      </c>
      <c r="BK336" s="8">
        <f t="shared" si="359"/>
        <v>0</v>
      </c>
      <c r="BL336" s="8">
        <f t="shared" si="360"/>
        <v>0</v>
      </c>
      <c r="BM336" s="8">
        <f t="shared" si="361"/>
        <v>0</v>
      </c>
      <c r="BN336" s="8">
        <f t="shared" si="362"/>
        <v>0</v>
      </c>
      <c r="BO336" s="8">
        <f t="shared" si="363"/>
        <v>0</v>
      </c>
      <c r="BP336" s="8">
        <f t="shared" si="364"/>
        <v>0</v>
      </c>
      <c r="BQ336" s="8"/>
      <c r="BR336" s="8" t="e">
        <f t="shared" si="380"/>
        <v>#NUM!</v>
      </c>
      <c r="BS336" s="8" t="e">
        <f t="shared" si="381"/>
        <v>#NUM!</v>
      </c>
      <c r="BT336" s="8" t="e">
        <f t="shared" si="382"/>
        <v>#NUM!</v>
      </c>
      <c r="BU336" s="8" t="e">
        <f t="shared" si="383"/>
        <v>#NUM!</v>
      </c>
      <c r="BV336" s="8" t="e">
        <f t="shared" si="384"/>
        <v>#NUM!</v>
      </c>
      <c r="BW336" s="8"/>
      <c r="BX336" s="1" t="str">
        <f t="shared" si="365"/>
        <v/>
      </c>
      <c r="BY336" s="1" t="str">
        <f t="shared" si="366"/>
        <v/>
      </c>
      <c r="BZ336" s="1" t="str">
        <f t="shared" si="367"/>
        <v/>
      </c>
      <c r="CA336" s="1" t="str">
        <f t="shared" si="368"/>
        <v/>
      </c>
      <c r="CB336" s="1" t="str">
        <f t="shared" si="369"/>
        <v/>
      </c>
      <c r="CC336" s="1" t="str">
        <f t="shared" si="370"/>
        <v/>
      </c>
      <c r="CD336" s="1" t="str">
        <f t="shared" si="371"/>
        <v/>
      </c>
      <c r="CE336" s="1" t="str">
        <f t="shared" si="372"/>
        <v/>
      </c>
      <c r="CF336" s="1" t="str">
        <f t="shared" si="373"/>
        <v/>
      </c>
    </row>
    <row r="337" spans="86:89" x14ac:dyDescent="0.2">
      <c r="CH337" t="s">
        <v>495</v>
      </c>
      <c r="CI337" s="106">
        <v>15.666666666666666</v>
      </c>
      <c r="CK337" s="107"/>
    </row>
    <row r="338" spans="86:89" x14ac:dyDescent="0.2">
      <c r="CH338" t="s">
        <v>554</v>
      </c>
      <c r="CI338" s="106">
        <v>8</v>
      </c>
      <c r="CJ338">
        <v>10.199999999999999</v>
      </c>
      <c r="CK338" s="107">
        <f>+CJ338-CI338</f>
        <v>2.1999999999999993</v>
      </c>
    </row>
    <row r="339" spans="86:89" x14ac:dyDescent="0.2">
      <c r="CH339" t="s">
        <v>504</v>
      </c>
      <c r="CI339" s="106">
        <v>11.857142857142858</v>
      </c>
    </row>
    <row r="364" spans="3:3" x14ac:dyDescent="0.2">
      <c r="C364" s="315"/>
    </row>
    <row r="365" spans="3:3" x14ac:dyDescent="0.2">
      <c r="C365" s="314"/>
    </row>
  </sheetData>
  <sheetCalcPr fullCalcOnLoad="1"/>
  <autoFilter ref="A1:DM339"/>
  <mergeCells count="19">
    <mergeCell ref="AB133:AE133"/>
    <mergeCell ref="X133:AA133"/>
    <mergeCell ref="D3:G3"/>
    <mergeCell ref="H3:K3"/>
    <mergeCell ref="L3:O3"/>
    <mergeCell ref="P3:S3"/>
    <mergeCell ref="T3:W3"/>
    <mergeCell ref="X3:AA3"/>
    <mergeCell ref="T133:W133"/>
    <mergeCell ref="AF133:AI133"/>
    <mergeCell ref="AJ133:AM133"/>
    <mergeCell ref="AB3:AE3"/>
    <mergeCell ref="AF3:AI3"/>
    <mergeCell ref="AJ3:AM3"/>
    <mergeCell ref="B133:C133"/>
    <mergeCell ref="D133:G133"/>
    <mergeCell ref="H133:K133"/>
    <mergeCell ref="L133:O133"/>
    <mergeCell ref="P133:S133"/>
  </mergeCells>
  <pageMargins left="0" right="0" top="0.25" bottom="0.25" header="0.3" footer="0.3"/>
  <pageSetup scale="33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E235"/>
  <sheetViews>
    <sheetView zoomScaleNormal="100" workbookViewId="0">
      <pane xSplit="3" ySplit="9" topLeftCell="D70" activePane="bottomRight" state="frozen"/>
      <selection activeCell="B86" sqref="B86"/>
      <selection pane="topRight" activeCell="B86" sqref="B86"/>
      <selection pane="bottomLeft" activeCell="B86" sqref="B86"/>
      <selection pane="bottomRight" activeCell="I8" sqref="I8:L8"/>
    </sheetView>
  </sheetViews>
  <sheetFormatPr defaultRowHeight="12.75" x14ac:dyDescent="0.2"/>
  <cols>
    <col min="1" max="1" width="2.7109375" hidden="1" customWidth="1"/>
    <col min="2" max="2" width="12.140625" customWidth="1"/>
    <col min="3" max="3" width="12.5703125" customWidth="1"/>
    <col min="4" max="5" width="6.28515625" customWidth="1"/>
    <col min="6" max="6" width="6.7109375" customWidth="1"/>
    <col min="7" max="8" width="6.28515625" customWidth="1"/>
    <col min="9" max="9" width="6.28515625" style="4" customWidth="1"/>
    <col min="10" max="10" width="3.85546875" style="4" customWidth="1"/>
    <col min="11" max="11" width="6.5703125" style="4" customWidth="1"/>
    <col min="12" max="12" width="6" style="4" customWidth="1"/>
    <col min="13" max="13" width="6.28515625" style="4" customWidth="1"/>
    <col min="14" max="14" width="3.140625" style="4" customWidth="1"/>
    <col min="15" max="17" width="6.28515625" style="4" customWidth="1"/>
    <col min="18" max="18" width="3.140625" style="4" customWidth="1"/>
    <col min="19" max="20" width="6.28515625" style="4" bestFit="1" customWidth="1"/>
    <col min="21" max="21" width="6.28515625" style="4" customWidth="1"/>
    <col min="22" max="22" width="3.140625" style="4" customWidth="1"/>
    <col min="23" max="24" width="6.28515625" style="4" bestFit="1" customWidth="1"/>
    <col min="25" max="25" width="6.28515625" style="4" customWidth="1"/>
    <col min="26" max="26" width="3.140625" style="4" customWidth="1"/>
    <col min="27" max="28" width="6.28515625" style="4" bestFit="1" customWidth="1"/>
    <col min="29" max="29" width="6.28515625" style="4" customWidth="1"/>
    <col min="30" max="30" width="3.140625" style="4" customWidth="1"/>
    <col min="31" max="31" width="5.42578125" style="4" bestFit="1" customWidth="1"/>
    <col min="32" max="32" width="6.28515625" style="4" bestFit="1" customWidth="1"/>
    <col min="33" max="33" width="6.28515625" style="4" customWidth="1"/>
    <col min="34" max="34" width="3.140625" style="4" customWidth="1"/>
    <col min="35" max="36" width="6.28515625" style="4" bestFit="1" customWidth="1"/>
    <col min="37" max="37" width="6.28515625" style="4" customWidth="1"/>
    <col min="38" max="38" width="3.140625" style="4" customWidth="1"/>
    <col min="39" max="40" width="6.28515625" style="4" bestFit="1" customWidth="1"/>
    <col min="41" max="41" width="6.28515625" style="4" customWidth="1"/>
    <col min="42" max="42" width="3.140625" style="4" customWidth="1"/>
    <col min="43" max="44" width="6.28515625" style="4" bestFit="1" customWidth="1"/>
    <col min="45" max="53" width="0" hidden="1" customWidth="1"/>
    <col min="54" max="54" width="21.7109375" customWidth="1"/>
    <col min="55" max="55" width="13.42578125" customWidth="1"/>
  </cols>
  <sheetData>
    <row r="1" spans="1:57" x14ac:dyDescent="0.2">
      <c r="I1" s="84" t="s">
        <v>425</v>
      </c>
      <c r="P1" s="84" t="s">
        <v>426</v>
      </c>
      <c r="R1" s="84"/>
      <c r="X1" s="84"/>
      <c r="Z1" s="84" t="s">
        <v>636</v>
      </c>
      <c r="AA1" s="84"/>
      <c r="AB1" s="57">
        <v>36</v>
      </c>
      <c r="AC1" s="84"/>
      <c r="AF1" s="84"/>
      <c r="AH1" s="84" t="s">
        <v>469</v>
      </c>
      <c r="AI1" s="84"/>
      <c r="AJ1" s="57">
        <v>30</v>
      </c>
      <c r="AN1" s="84"/>
      <c r="AP1" s="84" t="s">
        <v>470</v>
      </c>
      <c r="AQ1" s="84"/>
      <c r="AR1" s="57">
        <v>36</v>
      </c>
    </row>
    <row r="2" spans="1:57" ht="12.75" customHeight="1" thickBot="1" x14ac:dyDescent="0.25">
      <c r="B2">
        <v>1</v>
      </c>
      <c r="C2" s="90" t="s">
        <v>632</v>
      </c>
      <c r="D2" s="84"/>
      <c r="E2" s="84"/>
      <c r="F2" s="84"/>
      <c r="G2" s="84"/>
      <c r="I2" s="57">
        <v>0.1</v>
      </c>
      <c r="K2" s="13">
        <f>IF(  AND(I2&gt;0,G2&lt;&gt;L$8),   IF(ABS(I2-L$8)&gt;=5,  G2+SIGN(L$8-I2)*0.5,  (L$8-I2)*0.1+G2),      G2)</f>
        <v>0.5</v>
      </c>
      <c r="L2" s="29">
        <v>-2</v>
      </c>
      <c r="M2" s="57">
        <v>-0.1</v>
      </c>
      <c r="N2" s="57"/>
      <c r="O2" s="13">
        <f>IF(  AND(M2&gt;0,K2&lt;&gt;P$8),   IF(ABS(M2-P$8)&gt;=5,  K2+SIGN(P$8-M2)*0.5,  (P$8-M2)*0.1+K2),      K2)</f>
        <v>0.5</v>
      </c>
      <c r="P2" s="178">
        <f>K2-2-0.1*(M2-36)</f>
        <v>2.1100000000000003</v>
      </c>
      <c r="S2" s="13">
        <f>IF(  AND(Q2&gt;0,O2&lt;&gt;T$8),   IF(ABS(Q2-T$8)&gt;=5,  O2+SIGN(T$8-Q2)*0.5,  (T$8-Q2)*0.1+O2),      O2)</f>
        <v>0.5</v>
      </c>
      <c r="T2" s="84"/>
      <c r="W2" s="13">
        <f>IF(  AND(U2&gt;0,S2&lt;&gt;X$8),   IF(ABS(U2-X$8)&gt;=5,  S2+SIGN(X$8-U2)*0.5,  (X$8-U2)*0.1+S2),      S2)</f>
        <v>0.5</v>
      </c>
      <c r="AA2" s="13">
        <f>IF(  AND(Y2&gt;0,W2&lt;&gt;AB$8),   IF(ABS(Y2-AB$8)&gt;=5,  W2+SIGN(AB$8-Y2)*0.5,  (AB$8-Y2)*0.1+W2),      W2)</f>
        <v>0.5</v>
      </c>
      <c r="AE2" s="13">
        <f>IF(  AND(AC2&gt;0,AA2&lt;&gt;AF$8),   IF(ABS(AC2-AF$8)&gt;=5,  AA2+SIGN(AF$8-AC2)*0.5,  (AF$8-AC2)*0.1+AA2),      AA2)</f>
        <v>0.5</v>
      </c>
      <c r="AI2" s="13">
        <f>IF(  AND(AG2&gt;0,AE2&lt;&gt;AJ$8),   IF(ABS(AG2-AJ$8)&gt;=5,  AE2+SIGN(AJ$8-AG2)*0.5,  (AJ$8-AG2)*0.1+AE2),      AE2)</f>
        <v>0.5</v>
      </c>
      <c r="AM2" s="13">
        <f>IF(  AND(AK2&gt;0,AI2&lt;&gt;AN$8),   IF(ABS(AK2-AN$8)&gt;=5,  AI2+SIGN(AN$8-AK2)*0.5,  (AN$8-AK2)*0.1+AI2),      AI2)</f>
        <v>0.5</v>
      </c>
      <c r="AQ2" s="13">
        <f>IF(  AND(AO2&gt;0,AM2&lt;&gt;AR$8),   IF(ABS(AO2-AR$8)&gt;=5,  AM2+SIGN(AR$8-AO2)*0.5,  (AR$8-AO2)*0.1+AM2),      AM2)</f>
        <v>0.5</v>
      </c>
    </row>
    <row r="3" spans="1:57" ht="12.75" customHeight="1" thickBot="1" x14ac:dyDescent="0.25">
      <c r="B3">
        <v>2</v>
      </c>
      <c r="C3" s="90" t="s">
        <v>633</v>
      </c>
      <c r="D3" s="84"/>
      <c r="E3" s="84"/>
      <c r="F3" s="84"/>
      <c r="G3" s="84"/>
      <c r="H3" s="84"/>
      <c r="I3" s="57">
        <v>0.2</v>
      </c>
      <c r="K3" s="13">
        <f>IF(  AND(I3&gt;0,G3&lt;&gt;L$8),   IF(ABS(I3-L$8)&gt;=5,  G3+SIGN(L$8-I3)*1,  (L$8-I3)*0.2+G3),      G3)</f>
        <v>1</v>
      </c>
      <c r="L3" s="29">
        <v>-3</v>
      </c>
      <c r="M3" s="57">
        <v>-0.2</v>
      </c>
      <c r="N3" s="57"/>
      <c r="O3" s="13">
        <f>IF(  AND(M3&gt;0,K3&lt;&gt;P$8),   IF(ABS(M3-P$8)&gt;=5,  K3+SIGN(P$8-M3)*1,  (P$8-M3)*0.2+K3),      K3)</f>
        <v>1</v>
      </c>
      <c r="P3" s="178">
        <f>K3-3-0.2*(M3-36)</f>
        <v>5.2400000000000011</v>
      </c>
      <c r="S3" s="13">
        <f>IF(  AND(Q3&gt;0,O3&lt;&gt;T$8),   IF(ABS(Q3-T$8)&gt;=5,  O3+SIGN(T$8-Q3)*1,  (T$8-Q3)*0.2+O3),      O3)</f>
        <v>1</v>
      </c>
      <c r="T3" s="84"/>
      <c r="W3" s="13">
        <f>IF(  AND(U3&gt;0,S3&lt;&gt;X$8),   IF(ABS(U3-X$8)&gt;=5,  S3+SIGN(X$8-U3)*1,  (X$8-U3)*0.2+S3),      S3)</f>
        <v>1</v>
      </c>
      <c r="Y3" s="84"/>
      <c r="Z3" s="84"/>
      <c r="AA3" s="13">
        <f>IF(  AND(Y3&gt;0,W3&lt;&gt;AB$8),   IF(ABS(Y3-AB$8)&gt;=5,  W3+SIGN(AB$8-Y3)*1,  (AB$8-Y3)*0.2+W3),      W3)</f>
        <v>1</v>
      </c>
      <c r="AB3" s="84"/>
      <c r="AE3" s="13">
        <f>IF(  AND(AC3&gt;0,AA3&lt;&gt;AF$8),   IF(ABS(AC3-AF$8)&gt;=5,  AA3+SIGN(AF$8-AC3)*1,  (AF$8-AC3)*0.2+AA3),      AA3)</f>
        <v>1</v>
      </c>
      <c r="AG3" s="84"/>
      <c r="AH3" s="84"/>
      <c r="AI3" s="13">
        <f>IF(  AND(AG3&gt;0,AE3&lt;&gt;AJ$8),   IF(ABS(AG3-AJ$8)&gt;=5,  AE3+SIGN(AJ$8-AG3)*1,  (AJ$8-AG3)*0.2+AE3),      AE3)</f>
        <v>1</v>
      </c>
      <c r="AM3" s="13">
        <f>IF(  AND(AK3&gt;0,AI3&lt;&gt;AN$8),   IF(ABS(AK3-AN$8)&gt;=5,  AI3+SIGN(AN$8-AK3)*1,  (AN$8-AK3)*0.2+AI3),      AI3)</f>
        <v>1</v>
      </c>
      <c r="AO3" s="84"/>
      <c r="AP3" s="84"/>
      <c r="AQ3" s="13">
        <f>IF(  AND(AO3&gt;0,AM3&lt;&gt;AR$8),   IF(ABS(AO3-AR$8)&gt;=5,  AM3+SIGN(AR$8-AO3)*1,  (AR$8-AO3)*0.2+AM3),      AM3)</f>
        <v>1</v>
      </c>
    </row>
    <row r="4" spans="1:57" ht="12.75" customHeight="1" thickBot="1" x14ac:dyDescent="0.25">
      <c r="B4">
        <v>3</v>
      </c>
      <c r="C4" s="90" t="s">
        <v>634</v>
      </c>
      <c r="D4" s="84"/>
      <c r="E4" s="84"/>
      <c r="F4" s="84"/>
      <c r="G4" s="84"/>
      <c r="H4" s="84"/>
      <c r="I4" s="57">
        <v>0.3</v>
      </c>
      <c r="K4" s="13">
        <f>IF(  AND(I4&gt;0,G4&lt;&gt;L$8),   IF(ABS(I4-L$8)&gt;=5,  G4+SIGN(L$8-I4)*1.5,  (L$8-I4)*0.3+G4),      G4)</f>
        <v>1.5</v>
      </c>
      <c r="L4" s="29">
        <v>-4</v>
      </c>
      <c r="M4" s="57">
        <v>-0.3</v>
      </c>
      <c r="N4" s="57"/>
      <c r="O4" s="13">
        <f>IF(  AND(M4&gt;0,K4&lt;&gt;P$8),   IF(ABS(M4-P$8)&gt;=5,  K4+SIGN(P$8-M4)*1.5,  (P$8-M4)*0.3+K4),      K4)</f>
        <v>1.5</v>
      </c>
      <c r="P4" s="178">
        <f>K4-4-0.3*(M4-36)</f>
        <v>8.3899999999999988</v>
      </c>
      <c r="S4" s="13">
        <f>IF(  AND(Q4&gt;0,O4&lt;&gt;T$8),   IF(ABS(Q4-T$8)&gt;=5,  O4+SIGN(T$8-Q4)*1.5,  (T$8-Q4)*0.3+O4),      O4)</f>
        <v>1.5</v>
      </c>
      <c r="W4" s="13">
        <f>IF(  AND(U4&gt;0,S4&lt;&gt;X$8),   IF(ABS(U4-X$8)&gt;=5,  S4+SIGN(X$8-U4)*1.5,  (X$8-U4)*0.3+S4),      S4)</f>
        <v>1.5</v>
      </c>
      <c r="Y4" s="84"/>
      <c r="Z4" s="84"/>
      <c r="AA4" s="13">
        <f>IF(  AND(Y4&gt;0,W4&lt;&gt;AB$8),   IF(ABS(Y4-AB$8)&gt;=5,  W4+SIGN(AB$8-Y4)*1.5,  (AB$8-Y4)*0.3+W4),      W4)</f>
        <v>1.5</v>
      </c>
      <c r="AB4" s="84"/>
      <c r="AE4" s="13">
        <f>IF(  AND(AC4&gt;0,AA4&lt;&gt;AF$8),   IF(ABS(AC4-AF$8)&gt;=5,  AA4+SIGN(AF$8-AC4)*1.5,  (AF$8-AC4)*0.3+AA4),      AA4)</f>
        <v>1.5</v>
      </c>
      <c r="AG4" s="84"/>
      <c r="AH4" s="84"/>
      <c r="AI4" s="13">
        <f>IF(  AND(AG4&gt;0,AE4&lt;&gt;AJ$8),   IF(ABS(AG4-AJ$8)&gt;=5,  AE4+SIGN(AJ$8-AG4)*1.5,  (AJ$8-AG4)*0.3+AE4),      AE4)</f>
        <v>1.5</v>
      </c>
      <c r="AM4" s="13">
        <f>IF(  AND(AK4&gt;0,AI4&lt;&gt;AN$8),   IF(ABS(AK4-AN$8)&gt;=5,  AI4+SIGN(AN$8-AK4)*1.5,  (AN$8-AK4)*0.3+AI4),      AI4)</f>
        <v>1.5</v>
      </c>
      <c r="AO4" s="84"/>
      <c r="AP4" s="84"/>
      <c r="AQ4" s="13">
        <f>IF(  AND(AO4&gt;0,AM4&lt;&gt;AR$8),   IF(ABS(AO4-AR$8)&gt;=5,  AM4+SIGN(AR$8-AO4)*1.5,  (AR$8-AO4)*0.3+AM4),      AM4)</f>
        <v>1.5</v>
      </c>
    </row>
    <row r="5" spans="1:57" ht="12.75" customHeight="1" thickBot="1" x14ac:dyDescent="0.25">
      <c r="B5">
        <v>4</v>
      </c>
      <c r="C5" s="90" t="s">
        <v>635</v>
      </c>
      <c r="D5" s="84"/>
      <c r="E5" s="84"/>
      <c r="F5" s="84"/>
      <c r="G5" s="84"/>
      <c r="H5" s="84"/>
      <c r="I5" s="57">
        <v>0.4</v>
      </c>
      <c r="K5" s="13">
        <f>IF(  AND(I5&gt;0,G5&lt;&gt;L$8),   IF(ABS(I5-L$8)&gt;=5,  G5+SIGN(L$8-I5)*2,  (L$8-I5)*0.4+G5),      G5)</f>
        <v>2</v>
      </c>
      <c r="L5" s="29">
        <v>-6</v>
      </c>
      <c r="M5" s="57">
        <v>-0.4</v>
      </c>
      <c r="N5" s="57"/>
      <c r="O5" s="13">
        <f>IF(  AND(M5&gt;0,K5&lt;&gt;P$8),   IF(ABS(M5-P$8)&gt;=5,  K5+SIGN(P$8-M5)*2,  (P$8-M5)*0.4+K5),      K5)</f>
        <v>2</v>
      </c>
      <c r="P5" s="178">
        <f>K5-6-0.4*(M5-36)</f>
        <v>10.56</v>
      </c>
      <c r="S5" s="13">
        <f>IF(  AND(Q5&gt;0,O5&lt;&gt;T$8),   IF(ABS(Q5-T$8)&gt;=5,  O5+SIGN(T$8-Q5)*2,  (T$8-Q5)*0.4+O5),      O5)</f>
        <v>2</v>
      </c>
      <c r="W5" s="13">
        <f>IF(  AND(U5&gt;0,S5&lt;&gt;X$8),   IF(ABS(U5-X$8)&gt;=5,  S5+SIGN(X$8-U5)*2,  (X$8-U5)*0.4+S5),      S5)</f>
        <v>2</v>
      </c>
      <c r="Y5" s="84"/>
      <c r="Z5" s="84"/>
      <c r="AA5" s="13">
        <f>IF(  AND(Y5&gt;0,W5&lt;&gt;AB$8),   IF(ABS(Y5-AB$8)&gt;=5,  W5+SIGN(AB$8-Y5)*2,  (AB$8-Y5)*0.4+W5),      W5)</f>
        <v>2</v>
      </c>
      <c r="AB5" s="84"/>
      <c r="AE5" s="13">
        <f>IF(  AND(AC5&gt;0,AA5&lt;&gt;AF$8),   IF(ABS(AC5-AF$8)&gt;=5,  AA5+SIGN(AF$8-AC5)*2,  (AF$8-AC5)*0.4+AA5),      AA5)</f>
        <v>2</v>
      </c>
      <c r="AG5" s="84"/>
      <c r="AH5" s="84"/>
      <c r="AI5" s="13">
        <f>IF(  AND(AG5&gt;0,AE5&lt;&gt;AJ$8),   IF(ABS(AG5-AJ$8)&gt;=5,  AE5+SIGN(AJ$8-AG5)*2,  (AJ$8-AG5)*0.4+AE5),      AE5)</f>
        <v>2</v>
      </c>
      <c r="AM5" s="13">
        <f>IF(  AND(AK5&gt;0,AI5&lt;&gt;AN$8),   IF(ABS(AK5-AN$8)&gt;=5,  AI5+SIGN(AN$8-AK5)*2,  (AN$8-AK5)*0.4+AI5),      AI5)</f>
        <v>2</v>
      </c>
      <c r="AO5" s="84"/>
      <c r="AP5" s="84"/>
      <c r="AQ5" s="13">
        <f>IF(  AND(AO5&gt;0,AM5&lt;&gt;AR$8),   IF(ABS(AO5-AR$8)&gt;=5,  AM5+SIGN(AR$8-AO5)*2,  (AR$8-AO5)*0.4+AM5),      AM5)</f>
        <v>2</v>
      </c>
    </row>
    <row r="6" spans="1:57" ht="13.5" thickBot="1" x14ac:dyDescent="0.25">
      <c r="D6" s="81"/>
      <c r="E6" s="81"/>
      <c r="F6" s="81"/>
      <c r="G6" s="77"/>
      <c r="H6" s="77"/>
    </row>
    <row r="7" spans="1:57" ht="13.5" thickBot="1" x14ac:dyDescent="0.25">
      <c r="G7" s="2"/>
      <c r="H7" s="2"/>
      <c r="I7" s="385" t="s">
        <v>61</v>
      </c>
      <c r="J7" s="386"/>
      <c r="K7" s="386"/>
      <c r="L7" s="387"/>
      <c r="M7" s="385" t="s">
        <v>62</v>
      </c>
      <c r="N7" s="386"/>
      <c r="O7" s="386"/>
      <c r="P7" s="387"/>
      <c r="Q7" s="385" t="s">
        <v>63</v>
      </c>
      <c r="R7" s="386"/>
      <c r="S7" s="386"/>
      <c r="T7" s="387"/>
      <c r="U7" s="385" t="s">
        <v>64</v>
      </c>
      <c r="V7" s="386"/>
      <c r="W7" s="386"/>
      <c r="X7" s="387"/>
      <c r="Y7" s="385" t="s">
        <v>65</v>
      </c>
      <c r="Z7" s="386"/>
      <c r="AA7" s="386"/>
      <c r="AB7" s="387"/>
      <c r="AC7" s="385" t="s">
        <v>66</v>
      </c>
      <c r="AD7" s="386"/>
      <c r="AE7" s="386"/>
      <c r="AF7" s="387"/>
      <c r="AG7" s="385" t="s">
        <v>67</v>
      </c>
      <c r="AH7" s="386"/>
      <c r="AI7" s="386"/>
      <c r="AJ7" s="387"/>
      <c r="AK7" s="385" t="s">
        <v>68</v>
      </c>
      <c r="AL7" s="386"/>
      <c r="AM7" s="386"/>
      <c r="AN7" s="387"/>
      <c r="AO7" s="385" t="s">
        <v>69</v>
      </c>
      <c r="AP7" s="386"/>
      <c r="AQ7" s="386"/>
      <c r="AR7" s="387"/>
    </row>
    <row r="8" spans="1:57" ht="13.5" thickBot="1" x14ac:dyDescent="0.25">
      <c r="D8" s="388" t="s">
        <v>376</v>
      </c>
      <c r="E8" s="389"/>
      <c r="F8" s="389"/>
      <c r="G8" s="389"/>
      <c r="H8" s="390"/>
      <c r="I8" s="189">
        <f>'2016 (2)'!D84</f>
        <v>41</v>
      </c>
      <c r="J8" s="190"/>
      <c r="K8" s="190"/>
      <c r="L8" s="191">
        <f>+'2016 (2)'!D90</f>
        <v>32</v>
      </c>
      <c r="M8" s="189">
        <f>'2016 (2)'!H84</f>
        <v>42</v>
      </c>
      <c r="N8" s="190"/>
      <c r="O8" s="190"/>
      <c r="P8" s="191">
        <f>+'2016 (2)'!H90</f>
        <v>34</v>
      </c>
      <c r="Q8" s="189">
        <f>'2016 (2)'!L84</f>
        <v>43</v>
      </c>
      <c r="R8" s="190"/>
      <c r="S8" s="190"/>
      <c r="T8" s="191">
        <f>+'2016 (2)'!L90</f>
        <v>32</v>
      </c>
      <c r="U8" s="189">
        <f>'2016 (2)'!P84</f>
        <v>38</v>
      </c>
      <c r="V8" s="190"/>
      <c r="W8" s="190"/>
      <c r="X8" s="191">
        <f>+'2016 (2)'!P90</f>
        <v>28</v>
      </c>
      <c r="Y8" s="189">
        <f>'2016 (2)'!T84</f>
        <v>46</v>
      </c>
      <c r="Z8" s="190"/>
      <c r="AA8" s="190"/>
      <c r="AB8" s="191">
        <f>+'2016 (2)'!T90</f>
        <v>36</v>
      </c>
      <c r="AC8" s="189">
        <f>'2016 (2)'!X84</f>
        <v>40</v>
      </c>
      <c r="AD8" s="190"/>
      <c r="AE8" s="190"/>
      <c r="AF8" s="191">
        <f>+'2016 (2)'!X90</f>
        <v>31</v>
      </c>
      <c r="AG8" s="189">
        <f>'2016 (2)'!AB84</f>
        <v>38</v>
      </c>
      <c r="AH8" s="190"/>
      <c r="AI8" s="190"/>
      <c r="AJ8" s="191">
        <f>+'2016 (2)'!AB90</f>
        <v>31</v>
      </c>
      <c r="AK8" s="189">
        <f>'2016 (2)'!AF84</f>
        <v>42</v>
      </c>
      <c r="AL8" s="190"/>
      <c r="AM8" s="190"/>
      <c r="AN8" s="191">
        <f>+'2016 (2)'!AF90</f>
        <v>29</v>
      </c>
      <c r="AO8" s="189">
        <f>'2016 (2)'!AJ84</f>
        <v>42</v>
      </c>
      <c r="AP8" s="190"/>
      <c r="AQ8" s="190"/>
      <c r="AR8" s="191">
        <f>+'2016 (2)'!AJ90</f>
        <v>30</v>
      </c>
    </row>
    <row r="9" spans="1:57" ht="139.5" customHeight="1" thickBot="1" x14ac:dyDescent="0.25">
      <c r="A9" s="50" t="s">
        <v>392</v>
      </c>
      <c r="B9" s="50" t="s">
        <v>28</v>
      </c>
      <c r="C9" s="60" t="s">
        <v>29</v>
      </c>
      <c r="D9" s="68" t="s">
        <v>626</v>
      </c>
      <c r="E9" s="71" t="s">
        <v>630</v>
      </c>
      <c r="F9" s="71" t="s">
        <v>627</v>
      </c>
      <c r="G9" s="71" t="s">
        <v>628</v>
      </c>
      <c r="H9" s="70" t="s">
        <v>629</v>
      </c>
      <c r="I9" s="68" t="s">
        <v>377</v>
      </c>
      <c r="J9" s="175" t="s">
        <v>643</v>
      </c>
      <c r="K9" s="71" t="s">
        <v>395</v>
      </c>
      <c r="L9" s="70" t="s">
        <v>378</v>
      </c>
      <c r="M9" s="68" t="s">
        <v>377</v>
      </c>
      <c r="N9" s="175" t="s">
        <v>643</v>
      </c>
      <c r="O9" s="69" t="s">
        <v>395</v>
      </c>
      <c r="P9" s="70" t="s">
        <v>378</v>
      </c>
      <c r="Q9" s="68" t="s">
        <v>377</v>
      </c>
      <c r="R9" s="175" t="s">
        <v>643</v>
      </c>
      <c r="S9" s="69" t="s">
        <v>395</v>
      </c>
      <c r="T9" s="70" t="s">
        <v>378</v>
      </c>
      <c r="U9" s="68" t="s">
        <v>377</v>
      </c>
      <c r="V9" s="175" t="s">
        <v>643</v>
      </c>
      <c r="W9" s="69" t="s">
        <v>395</v>
      </c>
      <c r="X9" s="70" t="s">
        <v>378</v>
      </c>
      <c r="Y9" s="68" t="s">
        <v>377</v>
      </c>
      <c r="Z9" s="175" t="s">
        <v>643</v>
      </c>
      <c r="AA9" s="69" t="s">
        <v>395</v>
      </c>
      <c r="AB9" s="70" t="s">
        <v>378</v>
      </c>
      <c r="AC9" s="68" t="s">
        <v>377</v>
      </c>
      <c r="AD9" s="175" t="s">
        <v>643</v>
      </c>
      <c r="AE9" s="69" t="s">
        <v>395</v>
      </c>
      <c r="AF9" s="70" t="s">
        <v>378</v>
      </c>
      <c r="AG9" s="68" t="s">
        <v>377</v>
      </c>
      <c r="AH9" s="175" t="s">
        <v>643</v>
      </c>
      <c r="AI9" s="69" t="s">
        <v>395</v>
      </c>
      <c r="AJ9" s="70" t="s">
        <v>378</v>
      </c>
      <c r="AK9" s="68" t="s">
        <v>377</v>
      </c>
      <c r="AL9" s="175" t="s">
        <v>643</v>
      </c>
      <c r="AM9" s="69" t="s">
        <v>395</v>
      </c>
      <c r="AN9" s="70" t="s">
        <v>378</v>
      </c>
      <c r="AO9" s="68" t="s">
        <v>377</v>
      </c>
      <c r="AP9" s="175" t="s">
        <v>643</v>
      </c>
      <c r="AQ9" s="69" t="s">
        <v>395</v>
      </c>
      <c r="AR9" s="70" t="s">
        <v>378</v>
      </c>
      <c r="BB9" s="196"/>
      <c r="BC9" s="197" t="s">
        <v>672</v>
      </c>
      <c r="BD9" s="197" t="s">
        <v>670</v>
      </c>
      <c r="BE9" s="198" t="s">
        <v>671</v>
      </c>
    </row>
    <row r="10" spans="1:57" ht="18" customHeight="1" thickBot="1" x14ac:dyDescent="0.25">
      <c r="A10" s="78" t="str">
        <f t="shared" ref="A10:A73" si="0">CONCATENATE(C10," ",B10)</f>
        <v>Tom Adrounie</v>
      </c>
      <c r="B10" s="93" t="s">
        <v>588</v>
      </c>
      <c r="C10" s="94" t="s">
        <v>589</v>
      </c>
      <c r="D10" s="25">
        <v>2.6</v>
      </c>
      <c r="E10" s="8" t="e">
        <f>ROUND(IF(ISNA(VLOOKUP($A10,#REF!,47,FALSE)),0,VLOOKUP($A10,#REF!,47,FALSE)),1)</f>
        <v>#REF!</v>
      </c>
      <c r="F10" s="92" t="e">
        <f>ROUND(IF(ISNA(VLOOKUP($A10,#REF!,49,FALSE)),0,VLOOKUP($A10,#REF!,49,FALSE)),1)</f>
        <v>#REF!</v>
      </c>
      <c r="G10" s="80" t="e">
        <f t="shared" ref="G10:G15" si="1">IF($E10&gt;$AR$1,$D10-($E10-$AR$1),(IF(IF(AND(F10&lt;$AJ$1,F10&lt;&gt;0),D10+($AJ$1-F10),D10)&gt;36,36,IF(AND(F10&lt;$AJ$1,F10&lt;&gt;0),D10+($AJ$1-F10),D10))))</f>
        <v>#REF!</v>
      </c>
      <c r="H10" s="113" t="e">
        <f t="shared" ref="H10:H15" si="2">ROUND(G10,0)</f>
        <v>#REF!</v>
      </c>
      <c r="I10" s="72">
        <f>IF(ISNA(VLOOKUP($A10,'2016 (2)'!$A$5:$AU$100,4,FALSE)),0,VLOOKUP($A10,'2016 (2)'!$A$5:$AU$100,4,FALSE))</f>
        <v>0</v>
      </c>
      <c r="J10" s="8">
        <v>1</v>
      </c>
      <c r="K10" s="13" t="e">
        <f>IF(  AND(I10&gt;0,G10&lt;&gt;36),   IF(ABS(I10-36)&gt;=5,  G10+SIGN(36-I10)*1,  (36-I10)*0.1+G10),      G10)</f>
        <v>#REF!</v>
      </c>
      <c r="L10" s="87" t="e">
        <f t="shared" ref="L10:L73" si="3">ROUND(K10,0)</f>
        <v>#REF!</v>
      </c>
      <c r="M10" s="83">
        <f>IF(ISNA(VLOOKUP($A10,'2016 (2)'!$A$5:$AU$100,8,FALSE)),0,VLOOKUP($A10,'2016 (2)'!$A$5:$AU$100,8,FALSE))</f>
        <v>0</v>
      </c>
      <c r="N10" s="8">
        <v>1</v>
      </c>
      <c r="O10" s="13" t="e">
        <f>IF(  AND(M10&gt;0,K10&lt;&gt;36),   IF(ABS(M10-36)&gt;=5,  K10+SIGN(36-M10)*0.5,  (36-M10)*0.1+K10),      K10)</f>
        <v>#REF!</v>
      </c>
      <c r="P10" s="87" t="e">
        <f t="shared" ref="P10:P73" si="4">ROUND(O10,0)</f>
        <v>#REF!</v>
      </c>
      <c r="Q10" s="64">
        <f>IF(ISNA(VLOOKUP($A10,'2016 (2)'!$A$7:$AU$100,12,FALSE)),0,VLOOKUP($A10,'2016 (2)'!$A$7:$AU$100,12,FALSE))</f>
        <v>0</v>
      </c>
      <c r="R10" s="8">
        <v>1</v>
      </c>
      <c r="S10" s="13" t="e">
        <f>IF(  AND(Q10&gt;0,O10&lt;&gt;36),   IF(ABS(Q10-36)&gt;=10,  O10+SIGN(36-Q10)*1,  (36-Q10)*0.1+O10),      O10)</f>
        <v>#REF!</v>
      </c>
      <c r="T10" s="87" t="e">
        <f t="shared" ref="T10:T73" si="5">ROUND(S10,0)</f>
        <v>#REF!</v>
      </c>
      <c r="U10" s="64">
        <f>IF(ISNA(VLOOKUP($A10,'2016 (2)'!$A$7:$AU$100,16,FALSE)),0,VLOOKUP($A10,'2016 (2)'!$A$7:$AU$100,16,FALSE))</f>
        <v>0</v>
      </c>
      <c r="V10" s="8">
        <v>1</v>
      </c>
      <c r="W10" s="13" t="e">
        <f>IF(  AND(U10&gt;0,S10&lt;&gt;36),   IF(ABS(U10-36)&gt;=10,  S10+SIGN(36-U10)*1,  (36-U10)*0.1+S10),      S10)</f>
        <v>#REF!</v>
      </c>
      <c r="X10" s="87" t="e">
        <f t="shared" ref="X10:X63" si="6">ROUND(W10,0)</f>
        <v>#REF!</v>
      </c>
      <c r="Y10" s="64">
        <f>IF(ISNA(VLOOKUP($A10,'2016 (2)'!$A$7:$AU$100,20,FALSE)),0,VLOOKUP($A10,'2016 (2)'!$A$7:$AU$100,20,FALSE))</f>
        <v>0</v>
      </c>
      <c r="Z10" s="8">
        <v>1</v>
      </c>
      <c r="AA10" s="13" t="e">
        <f t="shared" ref="AA10:AA17" si="7">IF(  AND(Y10&gt;0,W10&lt;&gt;36),   IF(ABS(Y10-36)&gt;=10,  W10+SIGN(36-Y10)*1,  (36-Y10)*0.1+W10),      W10)</f>
        <v>#REF!</v>
      </c>
      <c r="AB10" s="87" t="e">
        <f t="shared" ref="AB10:AB73" si="8">ROUND(AA10,0)</f>
        <v>#REF!</v>
      </c>
      <c r="AC10" s="64">
        <f>IF(ISNA(VLOOKUP($A10,'2016 (2)'!$A$7:$AU$100,24,FALSE)),0,VLOOKUP($A10,'2016 (2)'!$A$7:$AU$100,24,FALSE))</f>
        <v>0</v>
      </c>
      <c r="AD10" s="8">
        <v>1</v>
      </c>
      <c r="AE10" s="13" t="e">
        <f t="shared" ref="AE10:AE17" si="9">IF(  AND(AC10&gt;0,AA10&lt;&gt;36),   IF(ABS(AC10-36)&gt;=10,  AA10+SIGN(36-AC10)*1,  (36-AC10)*0.1+AA10),      AA10)</f>
        <v>#REF!</v>
      </c>
      <c r="AF10" s="87" t="e">
        <f t="shared" ref="AF10:AF73" si="10">ROUND(AE10,0)</f>
        <v>#REF!</v>
      </c>
      <c r="AG10" s="64">
        <f>IF(ISNA(VLOOKUP($A10,'2016 (2)'!$A$7:$AU$100,28,FALSE)),0,VLOOKUP($A10,'2016 (2)'!$A$7:$AU$100,28,FALSE))</f>
        <v>0</v>
      </c>
      <c r="AH10" s="8">
        <v>1</v>
      </c>
      <c r="AI10" s="13" t="e">
        <f t="shared" ref="AI10:AI17" si="11">IF(  AND(AG10&gt;0,AE10&lt;&gt;36),   IF(ABS(AG10-36)&gt;=10,  AE10+SIGN(36-AG10)*1,  (36-AG10)*0.1+AE10),      AE10)</f>
        <v>#REF!</v>
      </c>
      <c r="AJ10" s="87" t="e">
        <f t="shared" ref="AJ10:AJ73" si="12">ROUND(AI10,0)</f>
        <v>#REF!</v>
      </c>
      <c r="AK10" s="64">
        <f>IF(ISNA(VLOOKUP($A10,'2016 (2)'!$A$7:$AU$100,32,FALSE)),0,VLOOKUP($A10,'2016 (2)'!$A$7:$AU$100,32,FALSE))</f>
        <v>0</v>
      </c>
      <c r="AL10" s="8">
        <v>1</v>
      </c>
      <c r="AM10" s="13" t="e">
        <f t="shared" ref="AM10:AM18" si="13">IF(  AND(AK10&gt;0,AI10&lt;&gt;36),   IF(ABS(AK10-36)&gt;=10,  AI10+SIGN(36-AK10)*1,  (36-AK10)*0.1+AI10),      AI10)</f>
        <v>#REF!</v>
      </c>
      <c r="AN10" s="87" t="e">
        <f t="shared" ref="AN10:AN73" si="14">ROUND(AM10,0)</f>
        <v>#REF!</v>
      </c>
      <c r="AO10" s="64">
        <f>IF(ISNA(VLOOKUP($A10,'2016 (2)'!$A$7:$AU$100,36,FALSE)),0,VLOOKUP($A10,'2016 (2)'!$A$7:$AU$100,36,FALSE))</f>
        <v>0</v>
      </c>
      <c r="AP10" s="8">
        <v>1</v>
      </c>
      <c r="AQ10" s="13" t="e">
        <f t="shared" ref="AQ10:AQ72" si="15">IF(  AND(AO10&gt;0,AM10&lt;&gt;36),   IF(ABS(AO10-36)&gt;=10,  AM10+SIGN(36-AO10)*1,  (36-AO10)*0.1+AM10),      AM10)</f>
        <v>#REF!</v>
      </c>
      <c r="AR10" s="87" t="e">
        <f t="shared" ref="AR10:AR73" si="16">ROUND(AQ10,0)</f>
        <v>#REF!</v>
      </c>
      <c r="AS10" t="str">
        <f>IF(I10&gt;0,72+H10+36-I10,"-")</f>
        <v>-</v>
      </c>
      <c r="AT10" t="str">
        <f>IF(M10&gt;0,72+L10+36-M10,"-")</f>
        <v>-</v>
      </c>
      <c r="AU10" t="str">
        <f>IF(Q10&gt;0,72+P10+36-Q10,"-")</f>
        <v>-</v>
      </c>
      <c r="AV10" t="str">
        <f>IF(U10&gt;0,72+T10+36-U10,"-")</f>
        <v>-</v>
      </c>
      <c r="AW10" t="str">
        <f t="shared" ref="AW10:AW28" si="17">IF(Y10&gt;0,72+X10+36-Y10,"-")</f>
        <v>-</v>
      </c>
      <c r="AX10" t="str">
        <f t="shared" ref="AX10:AX28" si="18">IF(AC10&gt;0,72+AB10+36-AC10,"-")</f>
        <v>-</v>
      </c>
      <c r="AY10" t="str">
        <f t="shared" ref="AY10:AY28" si="19">IF(AG10&gt;0,72+AF10+36-AG10,"-")</f>
        <v>-</v>
      </c>
      <c r="AZ10" t="str">
        <f t="shared" ref="AZ10:AZ28" si="20">IF(AK10&gt;0,71+AJ10+36-AK10,"-")</f>
        <v>-</v>
      </c>
      <c r="BA10" t="str">
        <f t="shared" ref="BA10:BA28" si="21">IF(AO10&gt;0,72+AN10+36-AO10,"-")</f>
        <v>-</v>
      </c>
      <c r="BB10" s="196"/>
      <c r="BC10" s="196"/>
      <c r="BD10" s="196"/>
      <c r="BE10" s="196"/>
    </row>
    <row r="11" spans="1:57" ht="18" customHeight="1" thickBot="1" x14ac:dyDescent="0.25">
      <c r="A11" s="78" t="str">
        <f t="shared" si="0"/>
        <v>Mike Allsup</v>
      </c>
      <c r="B11" s="93" t="s">
        <v>575</v>
      </c>
      <c r="C11" s="94" t="s">
        <v>33</v>
      </c>
      <c r="D11" s="25">
        <v>23</v>
      </c>
      <c r="E11" s="8" t="e">
        <f>ROUND(IF(ISNA(VLOOKUP($A11,#REF!,47,FALSE)),0,VLOOKUP($A11,#REF!,47,FALSE)),1)</f>
        <v>#REF!</v>
      </c>
      <c r="F11" s="92" t="e">
        <f>ROUND(IF(ISNA(VLOOKUP($A11,#REF!,49,FALSE)),0,VLOOKUP($A11,#REF!,49,FALSE)),1)</f>
        <v>#REF!</v>
      </c>
      <c r="G11" s="80" t="e">
        <f t="shared" si="1"/>
        <v>#REF!</v>
      </c>
      <c r="H11" s="88" t="e">
        <f t="shared" si="2"/>
        <v>#REF!</v>
      </c>
      <c r="I11" s="72">
        <f>IF(ISNA(VLOOKUP($A11,'2016 (2)'!$A$5:$AU$100,4,FALSE)),0,VLOOKUP($A11,'2016 (2)'!$A$5:$AU$100,4,FALSE))</f>
        <v>0</v>
      </c>
      <c r="J11" s="8" t="e">
        <f>IF(G11&lt;&gt; "",LOOKUP(G11,Points!$F$1:$F$360,Points!$G$1:$G$360),"")</f>
        <v>#REF!</v>
      </c>
      <c r="K11" s="13" t="e">
        <f>IF(  AND(I11&gt;0,G11&lt;&gt;36),   IF(ABS(I11-36)&gt;=5,  G11+SIGN(36-I11)*1.5,  (36-I11)*0.3+G11),      G11)</f>
        <v>#REF!</v>
      </c>
      <c r="L11" s="75" t="e">
        <f t="shared" si="3"/>
        <v>#REF!</v>
      </c>
      <c r="M11" s="83">
        <f>IF(ISNA(VLOOKUP($A11,'2016 (2)'!$A$7:$AU$100,8,FALSE)),0,VLOOKUP($A11,'2016 (2)'!$A$7:$AU$100,8,FALSE))</f>
        <v>0</v>
      </c>
      <c r="N11" s="8" t="e">
        <f>IF(K11&lt;&gt; "",LOOKUP(K11,Points!$F$1:$F$360,Points!$G$1:$G$360),"")</f>
        <v>#REF!</v>
      </c>
      <c r="O11" s="13" t="e">
        <f>IF(  AND(M11&gt;0,K11&lt;&gt;36),   IF(ABS(M11-36)&gt;=5,  K11+SIGN(36-M11)*1.5,  (36-M11)*0.3+K11),      K11)</f>
        <v>#REF!</v>
      </c>
      <c r="P11" s="75" t="e">
        <f t="shared" si="4"/>
        <v>#REF!</v>
      </c>
      <c r="Q11" s="64">
        <f>IF(ISNA(VLOOKUP($A11,'2016 (2)'!$A$7:$AU$100,12,FALSE)),0,VLOOKUP($A11,'2016 (2)'!$A$7:$AU$100,12,FALSE))</f>
        <v>0</v>
      </c>
      <c r="R11" s="8" t="e">
        <f>IF(O11&lt;&gt; "",LOOKUP(O11,Points!$F$1:$F$360,Points!$G$1:$G$360),"")</f>
        <v>#REF!</v>
      </c>
      <c r="S11" s="80" t="e">
        <f>IF(  AND(Q11&gt;0,O11&lt;&gt;36),   IF(ABS(Q11-36)&gt;=10,  O11+SIGN(36-Q11)*1,  (36-Q11)*0.1+O11),      O11)</f>
        <v>#REF!</v>
      </c>
      <c r="T11" s="75" t="e">
        <f t="shared" si="5"/>
        <v>#REF!</v>
      </c>
      <c r="U11" s="64">
        <f>IF(ISNA(VLOOKUP($A11,'2016 (2)'!$A$7:$AU$100,16,FALSE)),0,VLOOKUP($A11,'2016 (2)'!$A$7:$AU$100,16,FALSE))</f>
        <v>0</v>
      </c>
      <c r="V11" s="8" t="e">
        <f>IF(S11&lt;&gt; "",LOOKUP(S11,Points!$F$1:$F$360,Points!$G$1:$G$360),"")</f>
        <v>#REF!</v>
      </c>
      <c r="W11" s="80" t="e">
        <f>IF(  AND(U11&gt;0,S11&lt;&gt;36),   IF(ABS(U11-36)&gt;=10,  S11+SIGN(36-U11)*1,  (36-U11)*0.1+S11),      S11)</f>
        <v>#REF!</v>
      </c>
      <c r="X11" s="75" t="e">
        <f t="shared" si="6"/>
        <v>#REF!</v>
      </c>
      <c r="Y11" s="64">
        <f>IF(ISNA(VLOOKUP($A11,'2016 (2)'!$A$7:$AU$100,20,FALSE)),0,VLOOKUP($A11,'2016 (2)'!$A$7:$AU$100,20,FALSE))</f>
        <v>0</v>
      </c>
      <c r="Z11" s="8" t="e">
        <f>IF(W11&lt;&gt; "",LOOKUP(W11,Points!$F$1:$F$360,Points!$G$1:$G$360),"")</f>
        <v>#REF!</v>
      </c>
      <c r="AA11" s="80" t="e">
        <f t="shared" si="7"/>
        <v>#REF!</v>
      </c>
      <c r="AB11" s="75" t="e">
        <f t="shared" si="8"/>
        <v>#REF!</v>
      </c>
      <c r="AC11" s="64">
        <f>IF(ISNA(VLOOKUP($A11,'2016 (2)'!$A$7:$AU$100,24,FALSE)),0,VLOOKUP($A11,'2016 (2)'!$A$7:$AU$100,24,FALSE))</f>
        <v>0</v>
      </c>
      <c r="AD11" s="8" t="e">
        <f>IF(AA11&lt;&gt; "",LOOKUP(AA11,Points!$F$1:$F$360,Points!$G$1:$G$360),"")</f>
        <v>#REF!</v>
      </c>
      <c r="AE11" s="80" t="e">
        <f t="shared" si="9"/>
        <v>#REF!</v>
      </c>
      <c r="AF11" s="75" t="e">
        <f t="shared" si="10"/>
        <v>#REF!</v>
      </c>
      <c r="AG11" s="64">
        <f>IF(ISNA(VLOOKUP($A11,'2016 (2)'!$A$7:$AU$100,28,FALSE)),0,VLOOKUP($A11,'2016 (2)'!$A$7:$AU$100,28,FALSE))</f>
        <v>0</v>
      </c>
      <c r="AH11" s="8" t="e">
        <f>IF(AE11&lt;&gt; "",LOOKUP(AE11,Points!$F$1:$F$360,Points!$G$1:$G$360),"")</f>
        <v>#REF!</v>
      </c>
      <c r="AI11" s="80" t="e">
        <f t="shared" si="11"/>
        <v>#REF!</v>
      </c>
      <c r="AJ11" s="75" t="e">
        <f t="shared" si="12"/>
        <v>#REF!</v>
      </c>
      <c r="AK11" s="64">
        <f>IF(ISNA(VLOOKUP($A11,'2016 (2)'!$A$7:$AU$100,32,FALSE)),0,VLOOKUP($A11,'2016 (2)'!$A$7:$AU$100,32,FALSE))</f>
        <v>0</v>
      </c>
      <c r="AL11" s="8" t="e">
        <f>IF(AI11&lt;&gt; "",LOOKUP(AI11,Points!$F$1:$F$360,Points!$G$1:$G$360),"")</f>
        <v>#REF!</v>
      </c>
      <c r="AM11" s="80" t="e">
        <f t="shared" si="13"/>
        <v>#REF!</v>
      </c>
      <c r="AN11" s="75" t="e">
        <f t="shared" si="14"/>
        <v>#REF!</v>
      </c>
      <c r="AO11" s="64">
        <f>IF(ISNA(VLOOKUP($A11,'2016 (2)'!$A$7:$AU$100,36,FALSE)),0,VLOOKUP($A11,'2016 (2)'!$A$7:$AU$100,36,FALSE))</f>
        <v>0</v>
      </c>
      <c r="AP11" s="8" t="e">
        <f>IF(AM11&lt;&gt; "",LOOKUP(AM11,Points!$F$1:$F$360,Points!$G$1:$G$360),"")</f>
        <v>#REF!</v>
      </c>
      <c r="AQ11" s="80" t="e">
        <f t="shared" si="15"/>
        <v>#REF!</v>
      </c>
      <c r="AR11" s="75" t="e">
        <f t="shared" si="16"/>
        <v>#REF!</v>
      </c>
      <c r="AS11" t="str">
        <f>IF(I11&gt;0,72+H11+36-I11,"-")</f>
        <v>-</v>
      </c>
      <c r="AT11" t="str">
        <f>IF(M11&gt;0,72+L11+36-M11,"-")</f>
        <v>-</v>
      </c>
      <c r="AU11" t="str">
        <f>IF(Q11&gt;0,72+P11+36-Q11,"-")</f>
        <v>-</v>
      </c>
      <c r="AV11" t="str">
        <f>IF(U11&gt;0,72+T11+36-U11,"-")</f>
        <v>-</v>
      </c>
      <c r="AW11" t="str">
        <f t="shared" si="17"/>
        <v>-</v>
      </c>
      <c r="AX11" t="str">
        <f t="shared" si="18"/>
        <v>-</v>
      </c>
      <c r="AY11" t="str">
        <f t="shared" si="19"/>
        <v>-</v>
      </c>
      <c r="AZ11" t="str">
        <f t="shared" si="20"/>
        <v>-</v>
      </c>
      <c r="BA11" t="str">
        <f t="shared" si="21"/>
        <v>-</v>
      </c>
      <c r="BB11" s="199" t="s">
        <v>673</v>
      </c>
      <c r="BC11" s="202" t="e">
        <f>+AQ11</f>
        <v>#REF!</v>
      </c>
      <c r="BD11" s="200" t="e">
        <f>+#REF!</f>
        <v>#REF!</v>
      </c>
      <c r="BE11" s="201" t="e">
        <f>+BC11-BD11</f>
        <v>#REF!</v>
      </c>
    </row>
    <row r="12" spans="1:57" ht="18" customHeight="1" thickBot="1" x14ac:dyDescent="0.25">
      <c r="A12" s="78" t="str">
        <f t="shared" si="0"/>
        <v>Johnathan Anderson</v>
      </c>
      <c r="B12" s="52" t="s">
        <v>514</v>
      </c>
      <c r="C12" s="62" t="s">
        <v>146</v>
      </c>
      <c r="D12" s="25">
        <v>31.999999999999996</v>
      </c>
      <c r="E12" s="8" t="e">
        <f>ROUND(IF(ISNA(VLOOKUP($A12,#REF!,47,FALSE)),0,VLOOKUP($A12,#REF!,47,FALSE)),1)</f>
        <v>#REF!</v>
      </c>
      <c r="F12" s="92" t="e">
        <f>ROUND(IF(ISNA(VLOOKUP($A12,#REF!,49,FALSE)),0,VLOOKUP($A12,#REF!,49,FALSE)),1)</f>
        <v>#REF!</v>
      </c>
      <c r="G12" s="80" t="e">
        <f t="shared" si="1"/>
        <v>#REF!</v>
      </c>
      <c r="H12" s="88" t="e">
        <f t="shared" si="2"/>
        <v>#REF!</v>
      </c>
      <c r="I12" s="72">
        <f>IF(ISNA(VLOOKUP($A12,'2016 (2)'!$A$5:$AU$100,4,FALSE)),0,VLOOKUP($A12,'2016 (2)'!$A$5:$AU$100,4,FALSE))</f>
        <v>0</v>
      </c>
      <c r="J12" s="8" t="e">
        <f>IF(G12&lt;&gt; "",LOOKUP(G12,Points!$F$1:$F$360,Points!$G$1:$G$360),"")</f>
        <v>#REF!</v>
      </c>
      <c r="K12" s="13" t="e">
        <f>IF(  AND(I12&gt;0,G12&lt;&gt;36),   IF(ABS(I12-36)&gt;=10,  G12+SIGN(36-I12)*1,  (36-I12)*0.4+G12),      G12)</f>
        <v>#REF!</v>
      </c>
      <c r="L12" s="76" t="e">
        <f t="shared" si="3"/>
        <v>#REF!</v>
      </c>
      <c r="M12" s="83">
        <f>IF(ISNA(VLOOKUP($A12,'2016 (2)'!$A$7:$AU$100,8,FALSE)),0,VLOOKUP($A12,'2016 (2)'!$A$7:$AU$100,8,FALSE))</f>
        <v>27</v>
      </c>
      <c r="N12" s="8" t="e">
        <f>IF(K12&lt;&gt; "",LOOKUP(K12,Points!$F$1:$F$360,Points!$G$1:$G$360),"")</f>
        <v>#REF!</v>
      </c>
      <c r="O12" s="13" t="e">
        <f>IF(  AND(M12&gt;0,K12&lt;&gt;P$8),   IF(ABS(M12-P$8)&gt;=5,  K12+SIGN(P$8-M12)*2,  (P$8-M12)*0.4+K12),      K12)</f>
        <v>#REF!</v>
      </c>
      <c r="P12" s="76" t="e">
        <f t="shared" si="4"/>
        <v>#REF!</v>
      </c>
      <c r="Q12" s="64">
        <f>IF(ISNA(VLOOKUP($A12,'2016 (2)'!$A$7:$AU$100,12,FALSE)),0,VLOOKUP($A12,'2016 (2)'!$A$7:$AU$100,12,FALSE))</f>
        <v>32</v>
      </c>
      <c r="R12" s="8" t="e">
        <f>IF(O12&lt;&gt; "",LOOKUP(O12,Points!$F$1:$F$360,Points!$G$1:$G$360),"")</f>
        <v>#REF!</v>
      </c>
      <c r="S12" s="13" t="e">
        <f>IF(  AND(Q12&gt;0,O12&lt;&gt;T$8),   IF(ABS(Q12-T$8)&gt;=5,  O12+SIGN(T$8-Q12)*2,  (T$8-Q12)*0.4+O12),      O12)</f>
        <v>#REF!</v>
      </c>
      <c r="T12" s="76" t="e">
        <f t="shared" si="5"/>
        <v>#REF!</v>
      </c>
      <c r="U12" s="64">
        <f>IF(ISNA(VLOOKUP($A12,'2016 (2)'!$A$7:$AU$100,16,FALSE)),0,VLOOKUP($A12,'2016 (2)'!$A$7:$AU$100,16,FALSE))</f>
        <v>28</v>
      </c>
      <c r="V12" s="8" t="e">
        <f>IF(S12&lt;&gt; "",LOOKUP(S12,Points!$F$1:$F$360,Points!$G$1:$G$360),"")</f>
        <v>#REF!</v>
      </c>
      <c r="W12" s="13" t="e">
        <f>IF(  AND(U12&gt;0,S12&lt;&gt;X$8),   IF(ABS(U12-X$8)&gt;=5,  S12+SIGN(X$8-U12)*2,  (X$8-U12)*0.4+S12),      S12)</f>
        <v>#REF!</v>
      </c>
      <c r="X12" s="76" t="e">
        <f t="shared" si="6"/>
        <v>#REF!</v>
      </c>
      <c r="Y12" s="64">
        <f>IF(ISNA(VLOOKUP($A12,'2016 (2)'!$A$7:$AU$100,20,FALSE)),0,VLOOKUP($A12,'2016 (2)'!$A$7:$AU$100,20,FALSE))</f>
        <v>0</v>
      </c>
      <c r="Z12" s="8" t="e">
        <f>IF(W12&lt;&gt; "",LOOKUP(W12,Points!$F$1:$F$360,Points!$G$1:$G$360),"")</f>
        <v>#REF!</v>
      </c>
      <c r="AA12" s="80" t="e">
        <f t="shared" si="7"/>
        <v>#REF!</v>
      </c>
      <c r="AB12" s="76" t="e">
        <f t="shared" si="8"/>
        <v>#REF!</v>
      </c>
      <c r="AC12" s="64">
        <f>IF(ISNA(VLOOKUP($A12,'2016 (2)'!$A$7:$AU$100,24,FALSE)),0,VLOOKUP($A12,'2016 (2)'!$A$7:$AU$100,24,FALSE))</f>
        <v>0</v>
      </c>
      <c r="AD12" s="8" t="e">
        <f>IF(AA12&lt;&gt; "",LOOKUP(AA12,Points!$F$1:$F$360,Points!$G$1:$G$360),"")</f>
        <v>#REF!</v>
      </c>
      <c r="AE12" s="80" t="e">
        <f t="shared" si="9"/>
        <v>#REF!</v>
      </c>
      <c r="AF12" s="76" t="e">
        <f t="shared" si="10"/>
        <v>#REF!</v>
      </c>
      <c r="AG12" s="64">
        <f>IF(ISNA(VLOOKUP($A12,'2016 (2)'!$A$7:$AU$100,28,FALSE)),0,VLOOKUP($A12,'2016 (2)'!$A$7:$AU$100,28,FALSE))</f>
        <v>0</v>
      </c>
      <c r="AH12" s="8" t="e">
        <f>IF(AE12&lt;&gt; "",LOOKUP(AE12,Points!$F$1:$F$360,Points!$G$1:$G$360),"")</f>
        <v>#REF!</v>
      </c>
      <c r="AI12" s="80" t="e">
        <f t="shared" si="11"/>
        <v>#REF!</v>
      </c>
      <c r="AJ12" s="76" t="e">
        <f t="shared" si="12"/>
        <v>#REF!</v>
      </c>
      <c r="AK12" s="64">
        <f>IF(ISNA(VLOOKUP($A12,'2016 (2)'!$A$7:$AU$100,32,FALSE)),0,VLOOKUP($A12,'2016 (2)'!$A$7:$AU$100,32,FALSE))</f>
        <v>0</v>
      </c>
      <c r="AL12" s="8" t="e">
        <f>IF(AI12&lt;&gt; "",LOOKUP(AI12,Points!$F$1:$F$360,Points!$G$1:$G$360),"")</f>
        <v>#REF!</v>
      </c>
      <c r="AM12" s="80" t="e">
        <f t="shared" si="13"/>
        <v>#REF!</v>
      </c>
      <c r="AN12" s="76" t="e">
        <f t="shared" si="14"/>
        <v>#REF!</v>
      </c>
      <c r="AO12" s="64">
        <f>IF(ISNA(VLOOKUP($A12,'2016 (2)'!$A$7:$AU$100,36,FALSE)),0,VLOOKUP($A12,'2016 (2)'!$A$7:$AU$100,36,FALSE))</f>
        <v>21</v>
      </c>
      <c r="AP12" s="8" t="e">
        <f>IF(AM12&lt;&gt; "",LOOKUP(AM12,Points!$F$1:$F$360,Points!$G$1:$G$360),"")</f>
        <v>#REF!</v>
      </c>
      <c r="AQ12" s="13">
        <v>36</v>
      </c>
      <c r="AR12" s="76">
        <f t="shared" si="16"/>
        <v>36</v>
      </c>
      <c r="AS12" t="str">
        <f>IF(I12&gt;0,72+H12+36-I12,"-")</f>
        <v>-</v>
      </c>
      <c r="AT12" t="e">
        <f>IF(M12&gt;0,72+L12+36-M12,"-")</f>
        <v>#REF!</v>
      </c>
      <c r="AU12" t="e">
        <f>IF(Q12&gt;0,72+P12+36-Q12,"-")</f>
        <v>#REF!</v>
      </c>
      <c r="AV12" t="e">
        <f>IF(U12&gt;0,72+T12+36-U12,"-")</f>
        <v>#REF!</v>
      </c>
      <c r="AW12" t="str">
        <f t="shared" si="17"/>
        <v>-</v>
      </c>
      <c r="AX12" t="str">
        <f t="shared" si="18"/>
        <v>-</v>
      </c>
      <c r="AY12" t="str">
        <f t="shared" si="19"/>
        <v>-</v>
      </c>
      <c r="AZ12" t="str">
        <f t="shared" si="20"/>
        <v>-</v>
      </c>
      <c r="BA12" t="e">
        <f t="shared" si="21"/>
        <v>#REF!</v>
      </c>
      <c r="BB12" s="199" t="s">
        <v>572</v>
      </c>
      <c r="BC12" s="202">
        <f t="shared" ref="BC12:BC75" si="22">+AQ12</f>
        <v>36</v>
      </c>
      <c r="BD12" s="200" t="e">
        <f>+#REF!</f>
        <v>#REF!</v>
      </c>
      <c r="BE12" s="201" t="e">
        <f t="shared" ref="BE12:BE75" si="23">+BC12-BD12</f>
        <v>#REF!</v>
      </c>
    </row>
    <row r="13" spans="1:57" ht="18" customHeight="1" thickBot="1" x14ac:dyDescent="0.25">
      <c r="A13" s="78" t="str">
        <f t="shared" si="0"/>
        <v>Norm Aroesty</v>
      </c>
      <c r="B13" s="52" t="s">
        <v>21</v>
      </c>
      <c r="C13" s="62" t="s">
        <v>22</v>
      </c>
      <c r="D13" s="25" t="e">
        <f>VLOOKUP($A13,#REF!,34,FALSE)</f>
        <v>#REF!</v>
      </c>
      <c r="E13" s="8" t="e">
        <f>ROUND(IF(ISNA(VLOOKUP($A13,#REF!,46,FALSE)),0,VLOOKUP($A13,#REF!,46,FALSE)),1)</f>
        <v>#REF!</v>
      </c>
      <c r="F13" s="92" t="e">
        <f>ROUND(IF(ISNA(VLOOKUP($A13,#REF!,47,FALSE)),0,VLOOKUP($A13,#REF!,47,FALSE)),1)</f>
        <v>#REF!</v>
      </c>
      <c r="G13" s="80" t="e">
        <f t="shared" si="1"/>
        <v>#REF!</v>
      </c>
      <c r="H13" s="88" t="e">
        <f t="shared" si="2"/>
        <v>#REF!</v>
      </c>
      <c r="I13" s="72">
        <f>IF(ISNA(VLOOKUP($A13,'2016 (2)'!$A$7:$AU$88,4,FALSE)),0,VLOOKUP($A13,'2016 (2)'!$A$7:$AU$88,4,FALSE))</f>
        <v>0</v>
      </c>
      <c r="J13" s="24"/>
      <c r="K13" s="80" t="e">
        <f>IF(  AND(I13&gt;0,G13&lt;&gt;36),   IF(ABS(I13-36)&gt;=10,  G13+SIGN(36-I13)*1,  (36-I13)*0.1+G13),      G13)</f>
        <v>#REF!</v>
      </c>
      <c r="L13" s="76" t="e">
        <f t="shared" si="3"/>
        <v>#REF!</v>
      </c>
      <c r="M13" s="83">
        <f>IF(ISNA(VLOOKUP($A13,'2016 (2)'!$A$7:$AU$100,8,FALSE)),0,VLOOKUP($A13,'2016 (2)'!$A$7:$AU$100,8,FALSE))</f>
        <v>0</v>
      </c>
      <c r="N13" s="24"/>
      <c r="O13" s="80" t="e">
        <f>IF(  AND(M13&gt;0,K13&lt;&gt;36),   IF(ABS(M13-36)&gt;=10,  K13+SIGN(36-M13)*1,  (36-M13)*0.1+K13),      K13)</f>
        <v>#REF!</v>
      </c>
      <c r="P13" s="76" t="e">
        <f t="shared" si="4"/>
        <v>#REF!</v>
      </c>
      <c r="Q13" s="64">
        <f>IF(ISNA(VLOOKUP($A13,'2016 (2)'!$A$7:$AU$88,12,FALSE)),0,VLOOKUP($A13,'2016 (2)'!$A$7:$AU$88,12,FALSE))</f>
        <v>0</v>
      </c>
      <c r="R13" s="24"/>
      <c r="S13" s="80" t="e">
        <f>IF(  AND(Q13&gt;0,O13&lt;&gt;36),   IF(ABS(Q13-36)&gt;=10,  O13+SIGN(36-Q13)*1,  (36-Q13)*0.1+O13),      O13)</f>
        <v>#REF!</v>
      </c>
      <c r="T13" s="76" t="e">
        <f t="shared" si="5"/>
        <v>#REF!</v>
      </c>
      <c r="U13" s="64">
        <f>IF(ISNA(VLOOKUP($A13,'2016 (2)'!$A$7:$AU$88,16,FALSE)),0,VLOOKUP($A13,'2016 (2)'!$A$7:$AU$88,16,FALSE))</f>
        <v>0</v>
      </c>
      <c r="V13" s="24"/>
      <c r="W13" s="80" t="e">
        <f>IF(  AND(U13&gt;0,S13&lt;&gt;36),   IF(ABS(U13-36)&gt;=10,  S13+SIGN(36-U13)*1,  (36-U13)*0.1+S13),      S13)</f>
        <v>#REF!</v>
      </c>
      <c r="X13" s="76" t="e">
        <f t="shared" si="6"/>
        <v>#REF!</v>
      </c>
      <c r="Y13" s="64">
        <f>IF(ISNA(VLOOKUP($A13,'2016 (2)'!$A$7:$AU$88,20,FALSE)),0,VLOOKUP($A13,'2016 (2)'!$A$7:$AU$88,20,FALSE))</f>
        <v>0</v>
      </c>
      <c r="Z13" s="24"/>
      <c r="AA13" s="80" t="e">
        <f t="shared" si="7"/>
        <v>#REF!</v>
      </c>
      <c r="AB13" s="76" t="e">
        <f t="shared" si="8"/>
        <v>#REF!</v>
      </c>
      <c r="AC13" s="64">
        <f>IF(ISNA(VLOOKUP($A13,'2016 (2)'!$A$7:$AU$88,24,FALSE)),0,VLOOKUP($A13,'2016 (2)'!$A$7:$AU$88,24,FALSE))</f>
        <v>0</v>
      </c>
      <c r="AD13" s="24"/>
      <c r="AE13" s="80" t="e">
        <f t="shared" si="9"/>
        <v>#REF!</v>
      </c>
      <c r="AF13" s="76" t="e">
        <f t="shared" si="10"/>
        <v>#REF!</v>
      </c>
      <c r="AG13" s="64">
        <f>IF(ISNA(VLOOKUP($A13,'2016 (2)'!$A$7:$AU$88,28,FALSE)),0,VLOOKUP($A13,'2016 (2)'!$A$7:$AU$88,28,FALSE))</f>
        <v>0</v>
      </c>
      <c r="AH13" s="24"/>
      <c r="AI13" s="80" t="e">
        <f t="shared" si="11"/>
        <v>#REF!</v>
      </c>
      <c r="AJ13" s="76" t="e">
        <f t="shared" si="12"/>
        <v>#REF!</v>
      </c>
      <c r="AK13" s="64">
        <f>IF(ISNA(VLOOKUP($A13,'2016 (2)'!$A$7:$AU$88,32,FALSE)),0,VLOOKUP($A13,'2016 (2)'!$A$7:$AU$88,32,FALSE))</f>
        <v>25</v>
      </c>
      <c r="AL13" s="24">
        <v>4</v>
      </c>
      <c r="AM13" s="80" t="e">
        <f t="shared" si="13"/>
        <v>#REF!</v>
      </c>
      <c r="AN13" s="76" t="e">
        <f t="shared" si="14"/>
        <v>#REF!</v>
      </c>
      <c r="AO13" s="64">
        <f>IF(ISNA(VLOOKUP($A13,'2016 (2)'!$A$7:$AU$88,36,FALSE)),0,VLOOKUP($A13,'2016 (2)'!$A$7:$AU$88,36,FALSE))</f>
        <v>42</v>
      </c>
      <c r="AP13" s="24">
        <v>4</v>
      </c>
      <c r="AQ13" s="187" t="e">
        <f>AM13-6-0.4*(AO13-AR8)</f>
        <v>#REF!</v>
      </c>
      <c r="AR13" s="76" t="e">
        <f t="shared" si="16"/>
        <v>#REF!</v>
      </c>
      <c r="AW13" t="str">
        <f t="shared" si="17"/>
        <v>-</v>
      </c>
      <c r="AX13" t="str">
        <f t="shared" si="18"/>
        <v>-</v>
      </c>
      <c r="AY13" t="str">
        <f t="shared" si="19"/>
        <v>-</v>
      </c>
      <c r="AZ13" t="e">
        <f t="shared" si="20"/>
        <v>#REF!</v>
      </c>
      <c r="BA13" t="e">
        <f t="shared" si="21"/>
        <v>#REF!</v>
      </c>
      <c r="BB13" s="199" t="s">
        <v>102</v>
      </c>
      <c r="BC13" s="202" t="e">
        <f t="shared" si="22"/>
        <v>#REF!</v>
      </c>
      <c r="BD13" s="200" t="e">
        <f>+#REF!</f>
        <v>#REF!</v>
      </c>
      <c r="BE13" s="201" t="e">
        <f t="shared" si="23"/>
        <v>#REF!</v>
      </c>
    </row>
    <row r="14" spans="1:57" ht="18" customHeight="1" thickBot="1" x14ac:dyDescent="0.25">
      <c r="A14" s="78" t="str">
        <f t="shared" si="0"/>
        <v>Nick Berger</v>
      </c>
      <c r="B14" s="93" t="s">
        <v>576</v>
      </c>
      <c r="C14" s="94" t="s">
        <v>577</v>
      </c>
      <c r="D14" s="25">
        <v>12</v>
      </c>
      <c r="E14" s="8" t="e">
        <f>ROUND(IF(ISNA(VLOOKUP($A14,#REF!,47,FALSE)),0,VLOOKUP($A14,#REF!,47,FALSE)),1)</f>
        <v>#REF!</v>
      </c>
      <c r="F14" s="92" t="e">
        <f>ROUND(IF(ISNA(VLOOKUP($A14,#REF!,49,FALSE)),0,VLOOKUP($A14,#REF!,49,FALSE)),1)</f>
        <v>#REF!</v>
      </c>
      <c r="G14" s="80" t="e">
        <f t="shared" si="1"/>
        <v>#REF!</v>
      </c>
      <c r="H14" s="88" t="e">
        <f t="shared" si="2"/>
        <v>#REF!</v>
      </c>
      <c r="I14" s="72">
        <f>IF(ISNA(VLOOKUP($A14,'2016 (2)'!$A$5:$AU$100,4,FALSE)),0,VLOOKUP($A14,'2016 (2)'!$A$5:$AU$100,4,FALSE))</f>
        <v>0</v>
      </c>
      <c r="J14" s="8" t="e">
        <f>IF(G14&lt;&gt; "",LOOKUP(G14,Points!$F$1:$F$360,Points!$G$1:$G$360),"")</f>
        <v>#REF!</v>
      </c>
      <c r="K14" s="13" t="e">
        <f>IF(  AND(I14&gt;0,G14&lt;&gt;36),   IF(ABS(I14-36)&gt;=5,  G14+SIGN(36-I14)*1,  (36-I14)*0.2+G14),      G14)</f>
        <v>#REF!</v>
      </c>
      <c r="L14" s="76" t="e">
        <f t="shared" si="3"/>
        <v>#REF!</v>
      </c>
      <c r="M14" s="83">
        <f>IF(ISNA(VLOOKUP($A14,'2016 (2)'!$A$7:$AU$100,8,FALSE)),0,VLOOKUP($A14,'2016 (2)'!$A$7:$AU$100,8,FALSE))</f>
        <v>0</v>
      </c>
      <c r="N14" s="8" t="e">
        <f>IF(K14&lt;&gt; "",LOOKUP(K14,Points!$F$1:$F$360,Points!$G$1:$G$360),"")</f>
        <v>#REF!</v>
      </c>
      <c r="O14" s="13" t="e">
        <f>IF(  AND(M14&gt;0,K14&lt;&gt;36),   IF(ABS(M14-36)&gt;=5,  K14+SIGN(36-M14)*1,  (36-M14)*0.2+K14),      K14)</f>
        <v>#REF!</v>
      </c>
      <c r="P14" s="76" t="e">
        <f t="shared" si="4"/>
        <v>#REF!</v>
      </c>
      <c r="Q14" s="64">
        <f>IF(ISNA(VLOOKUP($A14,'2016 (2)'!$A$7:$AU$100,12,FALSE)),0,VLOOKUP($A14,'2016 (2)'!$A$7:$AU$100,12,FALSE))</f>
        <v>0</v>
      </c>
      <c r="R14" s="8" t="e">
        <f>IF(O14&lt;&gt; "",LOOKUP(O14,Points!$F$1:$F$360,Points!$G$1:$G$360),"")</f>
        <v>#REF!</v>
      </c>
      <c r="S14" s="13" t="e">
        <f>IF(  AND(Q14&gt;0,O14&lt;&gt;36),   IF(ABS(Q14-36)&gt;=5,  O14+SIGN(36-Q14)*1,  (36-Q14)*0.2+O14),      O14)</f>
        <v>#REF!</v>
      </c>
      <c r="T14" s="76" t="e">
        <f t="shared" si="5"/>
        <v>#REF!</v>
      </c>
      <c r="U14" s="64">
        <f>IF(ISNA(VLOOKUP($A14,'2016 (2)'!$A$7:$AU$100,16,FALSE)),0,VLOOKUP($A14,'2016 (2)'!$A$7:$AU$100,16,FALSE))</f>
        <v>0</v>
      </c>
      <c r="V14" s="8" t="e">
        <f>IF(S14&lt;&gt; "",LOOKUP(S14,Points!$F$1:$F$360,Points!$G$1:$G$360),"")</f>
        <v>#REF!</v>
      </c>
      <c r="W14" s="80" t="e">
        <f>IF(  AND(U14&gt;0,S14&lt;&gt;36),   IF(ABS(U14-36)&gt;=10,  S14+SIGN(36-U14)*1,  (36-U14)*0.1+S14),      S14)</f>
        <v>#REF!</v>
      </c>
      <c r="X14" s="76" t="e">
        <f t="shared" si="6"/>
        <v>#REF!</v>
      </c>
      <c r="Y14" s="64">
        <f>IF(ISNA(VLOOKUP($A14,'2016 (2)'!$A$7:$AU$100,20,FALSE)),0,VLOOKUP($A14,'2016 (2)'!$A$7:$AU$100,20,FALSE))</f>
        <v>0</v>
      </c>
      <c r="Z14" s="8" t="e">
        <f>IF(W14&lt;&gt; "",LOOKUP(W14,Points!$F$1:$F$360,Points!$G$1:$G$360),"")</f>
        <v>#REF!</v>
      </c>
      <c r="AA14" s="80" t="e">
        <f t="shared" si="7"/>
        <v>#REF!</v>
      </c>
      <c r="AB14" s="76" t="e">
        <f t="shared" si="8"/>
        <v>#REF!</v>
      </c>
      <c r="AC14" s="64">
        <f>IF(ISNA(VLOOKUP($A14,'2016 (2)'!$A$7:$AU$100,24,FALSE)),0,VLOOKUP($A14,'2016 (2)'!$A$7:$AU$100,24,FALSE))</f>
        <v>0</v>
      </c>
      <c r="AD14" s="8" t="e">
        <f>IF(AA14&lt;&gt; "",LOOKUP(AA14,Points!$F$1:$F$360,Points!$G$1:$G$360),"")</f>
        <v>#REF!</v>
      </c>
      <c r="AE14" s="80" t="e">
        <f t="shared" si="9"/>
        <v>#REF!</v>
      </c>
      <c r="AF14" s="76" t="e">
        <f t="shared" si="10"/>
        <v>#REF!</v>
      </c>
      <c r="AG14" s="64">
        <f>IF(ISNA(VLOOKUP($A14,'2016 (2)'!$A$7:$AU$100,28,FALSE)),0,VLOOKUP($A14,'2016 (2)'!$A$7:$AU$100,28,FALSE))</f>
        <v>0</v>
      </c>
      <c r="AH14" s="8" t="e">
        <f>IF(AE14&lt;&gt; "",LOOKUP(AE14,Points!$F$1:$F$360,Points!$G$1:$G$360),"")</f>
        <v>#REF!</v>
      </c>
      <c r="AI14" s="80" t="e">
        <f t="shared" si="11"/>
        <v>#REF!</v>
      </c>
      <c r="AJ14" s="76" t="e">
        <f t="shared" si="12"/>
        <v>#REF!</v>
      </c>
      <c r="AK14" s="64">
        <f>IF(ISNA(VLOOKUP($A14,'2016 (2)'!$A$7:$AU$100,32,FALSE)),0,VLOOKUP($A14,'2016 (2)'!$A$7:$AU$100,32,FALSE))</f>
        <v>0</v>
      </c>
      <c r="AL14" s="8" t="e">
        <f>IF(AI14&lt;&gt; "",LOOKUP(AI14,Points!$F$1:$F$360,Points!$G$1:$G$360),"")</f>
        <v>#REF!</v>
      </c>
      <c r="AM14" s="80" t="e">
        <f t="shared" si="13"/>
        <v>#REF!</v>
      </c>
      <c r="AN14" s="76" t="e">
        <f t="shared" si="14"/>
        <v>#REF!</v>
      </c>
      <c r="AO14" s="64">
        <f>IF(ISNA(VLOOKUP($A14,'2016 (2)'!$A$7:$AU$100,36,FALSE)),0,VLOOKUP($A14,'2016 (2)'!$A$7:$AU$100,36,FALSE))</f>
        <v>0</v>
      </c>
      <c r="AP14" s="8" t="e">
        <f>IF(AM14&lt;&gt; "",LOOKUP(AM14,Points!$F$1:$F$360,Points!$G$1:$G$360),"")</f>
        <v>#REF!</v>
      </c>
      <c r="AQ14" s="80" t="e">
        <f t="shared" si="15"/>
        <v>#REF!</v>
      </c>
      <c r="AR14" s="76" t="e">
        <f t="shared" si="16"/>
        <v>#REF!</v>
      </c>
      <c r="AS14" t="str">
        <f t="shared" ref="AS14:AS28" si="24">IF(I14&gt;0,72+H14+36-I14,"-")</f>
        <v>-</v>
      </c>
      <c r="AT14" t="str">
        <f t="shared" ref="AT14:AT28" si="25">IF(M14&gt;0,72+L14+36-M14,"-")</f>
        <v>-</v>
      </c>
      <c r="AU14" t="str">
        <f t="shared" ref="AU14:AU28" si="26">IF(Q14&gt;0,72+P14+36-Q14,"-")</f>
        <v>-</v>
      </c>
      <c r="AV14" t="str">
        <f t="shared" ref="AV14:AV28" si="27">IF(U14&gt;0,72+T14+36-U14,"-")</f>
        <v>-</v>
      </c>
      <c r="AW14" t="str">
        <f t="shared" si="17"/>
        <v>-</v>
      </c>
      <c r="AX14" t="str">
        <f t="shared" si="18"/>
        <v>-</v>
      </c>
      <c r="AY14" t="str">
        <f t="shared" si="19"/>
        <v>-</v>
      </c>
      <c r="AZ14" t="str">
        <f t="shared" si="20"/>
        <v>-</v>
      </c>
      <c r="BA14" t="str">
        <f t="shared" si="21"/>
        <v>-</v>
      </c>
      <c r="BB14" s="199" t="s">
        <v>674</v>
      </c>
      <c r="BC14" s="202" t="e">
        <f t="shared" si="22"/>
        <v>#REF!</v>
      </c>
      <c r="BD14" s="200" t="e">
        <f>+#REF!</f>
        <v>#REF!</v>
      </c>
      <c r="BE14" s="201" t="e">
        <f t="shared" si="23"/>
        <v>#REF!</v>
      </c>
    </row>
    <row r="15" spans="1:57" ht="18" customHeight="1" thickBot="1" x14ac:dyDescent="0.25">
      <c r="A15" s="78" t="str">
        <f t="shared" si="0"/>
        <v>Joe Boling</v>
      </c>
      <c r="B15" s="85" t="s">
        <v>511</v>
      </c>
      <c r="C15" s="86" t="s">
        <v>430</v>
      </c>
      <c r="D15" s="25">
        <v>16.099999999999998</v>
      </c>
      <c r="E15" s="8" t="e">
        <f>ROUND(IF(ISNA(VLOOKUP($A15,#REF!,47,FALSE)),0,VLOOKUP($A15,#REF!,47,FALSE)),1)</f>
        <v>#REF!</v>
      </c>
      <c r="F15" s="92" t="e">
        <f>ROUND(IF(ISNA(VLOOKUP($A15,#REF!,49,FALSE)),0,VLOOKUP($A15,#REF!,49,FALSE)),1)</f>
        <v>#REF!</v>
      </c>
      <c r="G15" s="80" t="e">
        <f t="shared" si="1"/>
        <v>#REF!</v>
      </c>
      <c r="H15" s="88" t="e">
        <f t="shared" si="2"/>
        <v>#REF!</v>
      </c>
      <c r="I15" s="72">
        <f>IF(ISNA(VLOOKUP($A15,'2016 (2)'!$A$5:$AU$100,4,FALSE)),0,VLOOKUP($A15,'2016 (2)'!$A$5:$AU$100,4,FALSE))</f>
        <v>0</v>
      </c>
      <c r="J15" s="8" t="e">
        <f>IF(G15&lt;&gt; "",LOOKUP(G15,Points!$F$1:$F$360,Points!$G$1:$G$360),"")</f>
        <v>#REF!</v>
      </c>
      <c r="K15" s="13" t="e">
        <f>IF(  AND(I15&gt;0,G15&lt;&gt;36),   IF(ABS(I15-36)&gt;=5,  G15+SIGN(36-I15)*1,  (36-I15)*0.2+G15),      G15)</f>
        <v>#REF!</v>
      </c>
      <c r="L15" s="76" t="e">
        <f t="shared" si="3"/>
        <v>#REF!</v>
      </c>
      <c r="M15" s="83">
        <f>IF(ISNA(VLOOKUP($A15,'2016 (2)'!$A$7:$AU$100,8,FALSE)),0,VLOOKUP($A15,'2016 (2)'!$A$7:$AU$100,8,FALSE))</f>
        <v>0</v>
      </c>
      <c r="N15" s="8" t="e">
        <f>IF(K15&lt;&gt; "",LOOKUP(K15,Points!$F$1:$F$360,Points!$G$1:$G$360),"")</f>
        <v>#REF!</v>
      </c>
      <c r="O15" s="13" t="e">
        <f>IF(  AND(M15&gt;0,K15&lt;&gt;36),   IF(ABS(M15-36)&gt;=5,  K15+SIGN(36-M15)*1,  (36-M15)*0.2+K15),      K15)</f>
        <v>#REF!</v>
      </c>
      <c r="P15" s="76" t="e">
        <f t="shared" si="4"/>
        <v>#REF!</v>
      </c>
      <c r="Q15" s="64">
        <f>IF(ISNA(VLOOKUP($A15,'2016 (2)'!$A$7:$AU$100,12,FALSE)),0,VLOOKUP($A15,'2016 (2)'!$A$7:$AU$100,12,FALSE))</f>
        <v>0</v>
      </c>
      <c r="R15" s="8" t="e">
        <f>IF(O15&lt;&gt; "",LOOKUP(O15,Points!$F$1:$F$360,Points!$G$1:$G$360),"")</f>
        <v>#REF!</v>
      </c>
      <c r="S15" s="13" t="e">
        <f>IF(  AND(Q15&gt;0,O15&lt;&gt;36),   IF(ABS(Q15-36)&gt;=5,  O15+SIGN(36-Q15)*1,  (36-Q15)*0.2+O15),      O15)</f>
        <v>#REF!</v>
      </c>
      <c r="T15" s="76" t="e">
        <f t="shared" si="5"/>
        <v>#REF!</v>
      </c>
      <c r="U15" s="64">
        <f>IF(ISNA(VLOOKUP($A15,'2016 (2)'!$A$7:$AU$100,16,FALSE)),0,VLOOKUP($A15,'2016 (2)'!$A$7:$AU$100,16,FALSE))</f>
        <v>0</v>
      </c>
      <c r="V15" s="8" t="e">
        <f>IF(S15&lt;&gt; "",LOOKUP(S15,Points!$F$1:$F$360,Points!$G$1:$G$360),"")</f>
        <v>#REF!</v>
      </c>
      <c r="W15" s="80" t="e">
        <f>IF(  AND(U15&gt;0,S15&lt;&gt;36),   IF(ABS(U15-36)&gt;=10,  S15+SIGN(36-U15)*1,  (36-U15)*0.1+S15),      S15)</f>
        <v>#REF!</v>
      </c>
      <c r="X15" s="76" t="e">
        <f t="shared" si="6"/>
        <v>#REF!</v>
      </c>
      <c r="Y15" s="64">
        <f>IF(ISNA(VLOOKUP($A15,'2016 (2)'!$A$7:$AU$100,20,FALSE)),0,VLOOKUP($A15,'2016 (2)'!$A$7:$AU$100,20,FALSE))</f>
        <v>0</v>
      </c>
      <c r="Z15" s="8" t="e">
        <f>IF(W15&lt;&gt; "",LOOKUP(W15,Points!$F$1:$F$360,Points!$G$1:$G$360),"")</f>
        <v>#REF!</v>
      </c>
      <c r="AA15" s="80" t="e">
        <f t="shared" si="7"/>
        <v>#REF!</v>
      </c>
      <c r="AB15" s="76" t="e">
        <f t="shared" si="8"/>
        <v>#REF!</v>
      </c>
      <c r="AC15" s="64">
        <f>IF(ISNA(VLOOKUP($A15,'2016 (2)'!$A$7:$AU$100,24,FALSE)),0,VLOOKUP($A15,'2016 (2)'!$A$7:$AU$100,24,FALSE))</f>
        <v>0</v>
      </c>
      <c r="AD15" s="8" t="e">
        <f>IF(AA15&lt;&gt; "",LOOKUP(AA15,Points!$F$1:$F$360,Points!$G$1:$G$360),"")</f>
        <v>#REF!</v>
      </c>
      <c r="AE15" s="80" t="e">
        <f t="shared" si="9"/>
        <v>#REF!</v>
      </c>
      <c r="AF15" s="76" t="e">
        <f t="shared" si="10"/>
        <v>#REF!</v>
      </c>
      <c r="AG15" s="64">
        <f>IF(ISNA(VLOOKUP($A15,'2016 (2)'!$A$7:$AU$100,28,FALSE)),0,VLOOKUP($A15,'2016 (2)'!$A$7:$AU$100,28,FALSE))</f>
        <v>0</v>
      </c>
      <c r="AH15" s="8" t="e">
        <f>IF(AE15&lt;&gt; "",LOOKUP(AE15,Points!$F$1:$F$360,Points!$G$1:$G$360),"")</f>
        <v>#REF!</v>
      </c>
      <c r="AI15" s="80" t="e">
        <f t="shared" si="11"/>
        <v>#REF!</v>
      </c>
      <c r="AJ15" s="76" t="e">
        <f t="shared" si="12"/>
        <v>#REF!</v>
      </c>
      <c r="AK15" s="64">
        <f>IF(ISNA(VLOOKUP($A15,'2016 (2)'!$A$7:$AU$100,32,FALSE)),0,VLOOKUP($A15,'2016 (2)'!$A$7:$AU$100,32,FALSE))</f>
        <v>0</v>
      </c>
      <c r="AL15" s="8" t="e">
        <f>IF(AI15&lt;&gt; "",LOOKUP(AI15,Points!$F$1:$F$360,Points!$G$1:$G$360),"")</f>
        <v>#REF!</v>
      </c>
      <c r="AM15" s="80" t="e">
        <f t="shared" si="13"/>
        <v>#REF!</v>
      </c>
      <c r="AN15" s="76" t="e">
        <f t="shared" si="14"/>
        <v>#REF!</v>
      </c>
      <c r="AO15" s="64">
        <f>IF(ISNA(VLOOKUP($A15,'2016 (2)'!$A$7:$AU$100,36,FALSE)),0,VLOOKUP($A15,'2016 (2)'!$A$7:$AU$100,36,FALSE))</f>
        <v>0</v>
      </c>
      <c r="AP15" s="8" t="e">
        <f>IF(AM15&lt;&gt; "",LOOKUP(AM15,Points!$F$1:$F$360,Points!$G$1:$G$360),"")</f>
        <v>#REF!</v>
      </c>
      <c r="AQ15" s="80" t="e">
        <f t="shared" si="15"/>
        <v>#REF!</v>
      </c>
      <c r="AR15" s="76" t="e">
        <f t="shared" si="16"/>
        <v>#REF!</v>
      </c>
      <c r="AS15" t="str">
        <f t="shared" si="24"/>
        <v>-</v>
      </c>
      <c r="AT15" t="str">
        <f t="shared" si="25"/>
        <v>-</v>
      </c>
      <c r="AU15" t="str">
        <f t="shared" si="26"/>
        <v>-</v>
      </c>
      <c r="AV15" t="str">
        <f t="shared" si="27"/>
        <v>-</v>
      </c>
      <c r="AW15" t="str">
        <f t="shared" si="17"/>
        <v>-</v>
      </c>
      <c r="AX15" t="str">
        <f t="shared" si="18"/>
        <v>-</v>
      </c>
      <c r="AY15" t="str">
        <f t="shared" si="19"/>
        <v>-</v>
      </c>
      <c r="AZ15" t="str">
        <f t="shared" si="20"/>
        <v>-</v>
      </c>
      <c r="BA15" t="str">
        <f t="shared" si="21"/>
        <v>-</v>
      </c>
      <c r="BB15" s="199" t="s">
        <v>613</v>
      </c>
      <c r="BC15" s="202" t="e">
        <f t="shared" si="22"/>
        <v>#REF!</v>
      </c>
      <c r="BD15" s="200" t="e">
        <f>+#REF!</f>
        <v>#REF!</v>
      </c>
      <c r="BE15" s="201" t="e">
        <f t="shared" si="23"/>
        <v>#REF!</v>
      </c>
    </row>
    <row r="16" spans="1:57" ht="18" customHeight="1" thickBot="1" x14ac:dyDescent="0.25">
      <c r="A16" s="78" t="str">
        <f t="shared" si="0"/>
        <v>John Boyd</v>
      </c>
      <c r="B16" s="93" t="s">
        <v>646</v>
      </c>
      <c r="C16" s="94" t="s">
        <v>3</v>
      </c>
      <c r="D16" s="25">
        <v>0</v>
      </c>
      <c r="E16" s="8" t="e">
        <f>ROUND(IF(ISNA(VLOOKUP($A16,#REF!,47,FALSE)),0,VLOOKUP($A16,#REF!,47,FALSE)),1)</f>
        <v>#REF!</v>
      </c>
      <c r="F16" s="92" t="e">
        <f>ROUND(IF(ISNA(VLOOKUP($A16,#REF!,49,FALSE)),0,VLOOKUP($A16,#REF!,49,FALSE)),1)</f>
        <v>#REF!</v>
      </c>
      <c r="G16" s="80">
        <v>17</v>
      </c>
      <c r="H16" s="88">
        <v>17</v>
      </c>
      <c r="I16" s="72">
        <f>IF(ISNA(VLOOKUP($A16,'2016 (2)'!$A$5:$AU$100,4,FALSE)),0,VLOOKUP($A16,'2016 (2)'!$A$5:$AU$100,4,FALSE))</f>
        <v>0</v>
      </c>
      <c r="J16" s="8">
        <f>IF(G16&lt;&gt; "",LOOKUP(G16,Points!$F$1:$F$360,Points!$G$1:$G$360),"")</f>
        <v>2</v>
      </c>
      <c r="K16" s="13">
        <f>IF(  AND(I16&gt;0,G16&lt;&gt;36),   IF(ABS(I16-36)&gt;=5,  G16+SIGN(36-I16)*1,  (36-I16)*0.4+G16),      G16)</f>
        <v>17</v>
      </c>
      <c r="L16" s="76">
        <f t="shared" si="3"/>
        <v>17</v>
      </c>
      <c r="M16" s="83">
        <f>IF(ISNA(VLOOKUP($A16,'2016 (2)'!$A$7:$AU$100,8,FALSE)),0,VLOOKUP($A16,'2016 (2)'!$A$7:$AU$100,8,FALSE))</f>
        <v>30</v>
      </c>
      <c r="N16" s="8">
        <f>IF(K16&lt;&gt; "",LOOKUP(K16,Points!$F$1:$F$360,Points!$G$1:$G$360),"")</f>
        <v>2</v>
      </c>
      <c r="O16" s="13">
        <f>IF(  AND(M16&gt;0,K16&lt;&gt;P$8),   IF(ABS(M16-P$8)&gt;=5,  K16+SIGN(P$8-M16)*1,  (P$8-M16)*0.2+K16),      K16)</f>
        <v>17.8</v>
      </c>
      <c r="P16" s="87">
        <f t="shared" si="4"/>
        <v>18</v>
      </c>
      <c r="Q16" s="64">
        <f>IF(ISNA(VLOOKUP($A16,'2016 (2)'!$A$7:$AU$100,12,FALSE)),0,VLOOKUP($A16,'2016 (2)'!$A$7:$AU$100,12,FALSE))</f>
        <v>0</v>
      </c>
      <c r="R16" s="8">
        <f>IF(O16&lt;&gt; "",LOOKUP(O16,Points!$F$1:$F$360,Points!$G$1:$G$360),"")</f>
        <v>2</v>
      </c>
      <c r="S16" s="13">
        <f>IF(  AND(Q16&gt;0,O16&lt;&gt;36),   IF(ABS(Q16-36)&gt;=5,  O16+SIGN(36-Q16)*1,  (36-Q16)*0.2+O16),      O16)</f>
        <v>17.8</v>
      </c>
      <c r="T16" s="87">
        <f t="shared" si="5"/>
        <v>18</v>
      </c>
      <c r="U16" s="64">
        <f>IF(ISNA(VLOOKUP($A16,'2016 (2)'!$A$7:$AU$100,16,FALSE)),0,VLOOKUP($A16,'2016 (2)'!$A$7:$AU$100,16,FALSE))</f>
        <v>0</v>
      </c>
      <c r="V16" s="8">
        <f>IF(S16&lt;&gt; "",LOOKUP(S16,Points!$F$1:$F$360,Points!$G$1:$G$360),"")</f>
        <v>2</v>
      </c>
      <c r="W16" s="13">
        <f>IF(  AND(U16&gt;0,S16&lt;&gt;36),   IF(ABS(U16-36)&gt;=10,  S16+SIGN(36-U16)*1,  (36-U16)*0.1+S16),      S16)</f>
        <v>17.8</v>
      </c>
      <c r="X16" s="87">
        <f t="shared" si="6"/>
        <v>18</v>
      </c>
      <c r="Y16" s="64">
        <f>IF(ISNA(VLOOKUP($A16,'2016 (2)'!$A$7:$AU$100,20,FALSE)),0,VLOOKUP($A16,'2016 (2)'!$A$7:$AU$100,20,FALSE))</f>
        <v>0</v>
      </c>
      <c r="Z16" s="8">
        <f>IF(W16&lt;&gt; "",LOOKUP(W16,Points!$F$1:$F$360,Points!$G$1:$G$360),"")</f>
        <v>2</v>
      </c>
      <c r="AA16" s="13">
        <f t="shared" si="7"/>
        <v>17.8</v>
      </c>
      <c r="AB16" s="87">
        <f t="shared" si="8"/>
        <v>18</v>
      </c>
      <c r="AC16" s="64">
        <f>IF(ISNA(VLOOKUP($A16,'2016 (2)'!$A$7:$AU$100,24,FALSE)),0,VLOOKUP($A16,'2016 (2)'!$A$7:$AU$100,24,FALSE))</f>
        <v>0</v>
      </c>
      <c r="AD16" s="8">
        <f>IF(AA16&lt;&gt; "",LOOKUP(AA16,Points!$F$1:$F$360,Points!$G$1:$G$360),"")</f>
        <v>2</v>
      </c>
      <c r="AE16" s="13">
        <f t="shared" si="9"/>
        <v>17.8</v>
      </c>
      <c r="AF16" s="87">
        <f t="shared" si="10"/>
        <v>18</v>
      </c>
      <c r="AG16" s="64">
        <f>IF(ISNA(VLOOKUP($A16,'2016 (2)'!$A$7:$AU$100,28,FALSE)),0,VLOOKUP($A16,'2016 (2)'!$A$7:$AU$100,28,FALSE))</f>
        <v>0</v>
      </c>
      <c r="AH16" s="8">
        <f>IF(AE16&lt;&gt; "",LOOKUP(AE16,Points!$F$1:$F$360,Points!$G$1:$G$360),"")</f>
        <v>2</v>
      </c>
      <c r="AI16" s="13">
        <f t="shared" si="11"/>
        <v>17.8</v>
      </c>
      <c r="AJ16" s="87">
        <f t="shared" si="12"/>
        <v>18</v>
      </c>
      <c r="AK16" s="64">
        <f>IF(ISNA(VLOOKUP($A16,'2016 (2)'!$A$7:$AU$100,32,FALSE)),0,VLOOKUP($A16,'2016 (2)'!$A$7:$AU$100,32,FALSE))</f>
        <v>0</v>
      </c>
      <c r="AL16" s="8">
        <f>IF(AI16&lt;&gt; "",LOOKUP(AI16,Points!$F$1:$F$360,Points!$G$1:$G$360),"")</f>
        <v>2</v>
      </c>
      <c r="AM16" s="13">
        <f t="shared" si="13"/>
        <v>17.8</v>
      </c>
      <c r="AN16" s="87">
        <f t="shared" si="14"/>
        <v>18</v>
      </c>
      <c r="AO16" s="64">
        <f>IF(ISNA(VLOOKUP($A16,'2016 (2)'!$A$7:$AU$100,36,FALSE)),0,VLOOKUP($A16,'2016 (2)'!$A$7:$AU$100,36,FALSE))</f>
        <v>0</v>
      </c>
      <c r="AP16" s="8">
        <f>IF(AM16&lt;&gt; "",LOOKUP(AM16,Points!$F$1:$F$360,Points!$G$1:$G$360),"")</f>
        <v>2</v>
      </c>
      <c r="AQ16" s="13">
        <f t="shared" si="15"/>
        <v>17.8</v>
      </c>
      <c r="AR16" s="87">
        <f t="shared" si="16"/>
        <v>18</v>
      </c>
      <c r="AS16" t="str">
        <f t="shared" si="24"/>
        <v>-</v>
      </c>
      <c r="AT16">
        <f t="shared" si="25"/>
        <v>95</v>
      </c>
      <c r="AU16" t="str">
        <f t="shared" si="26"/>
        <v>-</v>
      </c>
      <c r="AV16" t="str">
        <f t="shared" si="27"/>
        <v>-</v>
      </c>
      <c r="AW16" t="str">
        <f t="shared" si="17"/>
        <v>-</v>
      </c>
      <c r="AX16" t="str">
        <f t="shared" si="18"/>
        <v>-</v>
      </c>
      <c r="AY16" t="str">
        <f t="shared" si="19"/>
        <v>-</v>
      </c>
      <c r="AZ16" t="str">
        <f t="shared" si="20"/>
        <v>-</v>
      </c>
      <c r="BA16" t="str">
        <f t="shared" si="21"/>
        <v>-</v>
      </c>
      <c r="BB16" s="199" t="s">
        <v>675</v>
      </c>
      <c r="BC16" s="202">
        <f t="shared" si="22"/>
        <v>17.8</v>
      </c>
      <c r="BD16" s="200" t="e">
        <f>+#REF!</f>
        <v>#REF!</v>
      </c>
      <c r="BE16" s="201" t="e">
        <f t="shared" si="23"/>
        <v>#REF!</v>
      </c>
    </row>
    <row r="17" spans="1:57" ht="18" customHeight="1" thickBot="1" x14ac:dyDescent="0.25">
      <c r="A17" s="78" t="str">
        <f t="shared" si="0"/>
        <v>Larry Brooks</v>
      </c>
      <c r="B17" s="52" t="s">
        <v>327</v>
      </c>
      <c r="C17" s="62" t="s">
        <v>284</v>
      </c>
      <c r="D17" s="25">
        <v>20.600000000000005</v>
      </c>
      <c r="E17" s="8" t="e">
        <f>ROUND(IF(ISNA(VLOOKUP($A17,#REF!,47,FALSE)),0,VLOOKUP($A17,#REF!,47,FALSE)),1)</f>
        <v>#REF!</v>
      </c>
      <c r="F17" s="92" t="e">
        <f>ROUND(IF(ISNA(VLOOKUP($A17,#REF!,49,FALSE)),0,VLOOKUP($A17,#REF!,49,FALSE)),1)</f>
        <v>#REF!</v>
      </c>
      <c r="G17" s="80" t="e">
        <f>IF($E17&gt;$AR$1,$D17-($E17-$AR$1),(IF(IF(AND(F17&lt;$AJ$1,F17&lt;&gt;0),D17+($AJ$1-F17),D17)&gt;36,36,IF(AND(F17&lt;$AJ$1,F17&lt;&gt;0),D17+($AJ$1-F17),D17))))</f>
        <v>#REF!</v>
      </c>
      <c r="H17" s="173" t="e">
        <f t="shared" ref="H17:H43" si="28">ROUND(G17,0)</f>
        <v>#REF!</v>
      </c>
      <c r="I17" s="72">
        <f>IF(ISNA(VLOOKUP($A17,'2016 (2)'!$A$5:$AU$100,4,FALSE)),0,VLOOKUP($A17,'2016 (2)'!$A$5:$AU$100,4,FALSE))</f>
        <v>38</v>
      </c>
      <c r="J17" s="8" t="e">
        <f>IF(G17&lt;&gt; "",LOOKUP(G17,Points!$F$1:$F$360,Points!$G$1:$G$360),"")</f>
        <v>#REF!</v>
      </c>
      <c r="K17" s="13" t="e">
        <f>IF(  AND(I17&gt;0,G17&lt;&gt;L$8),   IF(ABS(I17-L$8)&gt;=5,  G17+SIGN(L$8-I17)*1,  (L$8-I17)*0.2+G17),      G17)</f>
        <v>#REF!</v>
      </c>
      <c r="L17" s="76" t="e">
        <f t="shared" si="3"/>
        <v>#REF!</v>
      </c>
      <c r="M17" s="83">
        <f>IF(ISNA(VLOOKUP($A17,'2016 (2)'!$A$7:$AU$100,8,FALSE)),0,VLOOKUP($A17,'2016 (2)'!$A$7:$AU$100,8,FALSE))</f>
        <v>35</v>
      </c>
      <c r="N17" s="8" t="e">
        <f>IF(K17&lt;&gt; "",LOOKUP(K17,Points!$F$1:$F$360,Points!$G$1:$G$360),"")</f>
        <v>#REF!</v>
      </c>
      <c r="O17" s="13" t="e">
        <f>IF(  AND(M17&gt;0,K17&lt;&gt;P$8),   IF(ABS(M17-P$8)&gt;=5,  K17+SIGN(P$8-M17)*1,  (P$8-M17)*0.2+K17),      K17)</f>
        <v>#REF!</v>
      </c>
      <c r="P17" s="76" t="e">
        <f t="shared" si="4"/>
        <v>#REF!</v>
      </c>
      <c r="Q17" s="64">
        <f>IF(ISNA(VLOOKUP($A17,'2016 (2)'!$A$7:$AU$100,12,FALSE)),0,VLOOKUP($A17,'2016 (2)'!$A$7:$AU$100,12,FALSE))</f>
        <v>0</v>
      </c>
      <c r="R17" s="8" t="e">
        <f>IF(O17&lt;&gt; "",LOOKUP(O17,Points!$F$1:$F$360,Points!$G$1:$G$360),"")</f>
        <v>#REF!</v>
      </c>
      <c r="S17" s="13" t="e">
        <f>IF(  AND(Q17&gt;0,O17&lt;&gt;36),   IF(ABS(Q17-36)&gt;=5,  O17+SIGN(36-Q17)*1,  (36-Q17)*0.2+O17),      O17)</f>
        <v>#REF!</v>
      </c>
      <c r="T17" s="76" t="e">
        <f t="shared" si="5"/>
        <v>#REF!</v>
      </c>
      <c r="U17" s="64">
        <f>IF(ISNA(VLOOKUP($A17,'2016 (2)'!$A$7:$AU$100,16,FALSE)),0,VLOOKUP($A17,'2016 (2)'!$A$7:$AU$100,16,FALSE))</f>
        <v>0</v>
      </c>
      <c r="V17" s="8" t="e">
        <f>IF(S17&lt;&gt; "",LOOKUP(S17,Points!$F$1:$F$360,Points!$G$1:$G$360),"")</f>
        <v>#REF!</v>
      </c>
      <c r="W17" s="80" t="e">
        <f>IF(  AND(U17&gt;0,S17&lt;&gt;36),   IF(ABS(U17-36)&gt;=10,  S17+SIGN(36-U17)*1,  (36-U17)*0.1+S17),      S17)</f>
        <v>#REF!</v>
      </c>
      <c r="X17" s="76" t="e">
        <f t="shared" si="6"/>
        <v>#REF!</v>
      </c>
      <c r="Y17" s="64">
        <f>IF(ISNA(VLOOKUP($A17,'2016 (2)'!$A$7:$AU$100,20,FALSE)),0,VLOOKUP($A17,'2016 (2)'!$A$7:$AU$100,20,FALSE))</f>
        <v>0</v>
      </c>
      <c r="Z17" s="8" t="e">
        <f>IF(W17&lt;&gt; "",LOOKUP(W17,Points!$F$1:$F$360,Points!$G$1:$G$360),"")</f>
        <v>#REF!</v>
      </c>
      <c r="AA17" s="80" t="e">
        <f t="shared" si="7"/>
        <v>#REF!</v>
      </c>
      <c r="AB17" s="76" t="e">
        <f t="shared" si="8"/>
        <v>#REF!</v>
      </c>
      <c r="AC17" s="64">
        <f>IF(ISNA(VLOOKUP($A17,'2016 (2)'!$A$7:$AU$100,24,FALSE)),0,VLOOKUP($A17,'2016 (2)'!$A$7:$AU$100,24,FALSE))</f>
        <v>0</v>
      </c>
      <c r="AD17" s="8" t="e">
        <f>IF(AA17&lt;&gt; "",LOOKUP(AA17,Points!$F$1:$F$360,Points!$G$1:$G$360),"")</f>
        <v>#REF!</v>
      </c>
      <c r="AE17" s="80" t="e">
        <f t="shared" si="9"/>
        <v>#REF!</v>
      </c>
      <c r="AF17" s="76" t="e">
        <f t="shared" si="10"/>
        <v>#REF!</v>
      </c>
      <c r="AG17" s="64">
        <f>IF(ISNA(VLOOKUP($A17,'2016 (2)'!$A$7:$AU$100,28,FALSE)),0,VLOOKUP($A17,'2016 (2)'!$A$7:$AU$100,28,FALSE))</f>
        <v>0</v>
      </c>
      <c r="AH17" s="8" t="e">
        <f>IF(AE17&lt;&gt; "",LOOKUP(AE17,Points!$F$1:$F$360,Points!$G$1:$G$360),"")</f>
        <v>#REF!</v>
      </c>
      <c r="AI17" s="80" t="e">
        <f t="shared" si="11"/>
        <v>#REF!</v>
      </c>
      <c r="AJ17" s="76" t="e">
        <f t="shared" si="12"/>
        <v>#REF!</v>
      </c>
      <c r="AK17" s="64">
        <f>IF(ISNA(VLOOKUP($A17,'2016 (2)'!$A$7:$AU$100,32,FALSE)),0,VLOOKUP($A17,'2016 (2)'!$A$7:$AU$100,32,FALSE))</f>
        <v>0</v>
      </c>
      <c r="AL17" s="8" t="e">
        <f>IF(AI17&lt;&gt; "",LOOKUP(AI17,Points!$F$1:$F$360,Points!$G$1:$G$360),"")</f>
        <v>#REF!</v>
      </c>
      <c r="AM17" s="80" t="e">
        <f t="shared" si="13"/>
        <v>#REF!</v>
      </c>
      <c r="AN17" s="76" t="e">
        <f t="shared" si="14"/>
        <v>#REF!</v>
      </c>
      <c r="AO17" s="64">
        <f>IF(ISNA(VLOOKUP($A17,'2016 (2)'!$A$7:$AU$100,36,FALSE)),0,VLOOKUP($A17,'2016 (2)'!$A$7:$AU$100,36,FALSE))</f>
        <v>0</v>
      </c>
      <c r="AP17" s="8" t="e">
        <f>IF(AM17&lt;&gt; "",LOOKUP(AM17,Points!$F$1:$F$360,Points!$G$1:$G$360),"")</f>
        <v>#REF!</v>
      </c>
      <c r="AQ17" s="80" t="e">
        <f t="shared" si="15"/>
        <v>#REF!</v>
      </c>
      <c r="AR17" s="76" t="e">
        <f t="shared" si="16"/>
        <v>#REF!</v>
      </c>
      <c r="AS17" t="e">
        <f t="shared" si="24"/>
        <v>#REF!</v>
      </c>
      <c r="AT17" t="e">
        <f t="shared" si="25"/>
        <v>#REF!</v>
      </c>
      <c r="AU17" t="str">
        <f t="shared" si="26"/>
        <v>-</v>
      </c>
      <c r="AV17" t="str">
        <f t="shared" si="27"/>
        <v>-</v>
      </c>
      <c r="AW17" t="str">
        <f t="shared" si="17"/>
        <v>-</v>
      </c>
      <c r="AX17" t="str">
        <f t="shared" si="18"/>
        <v>-</v>
      </c>
      <c r="AY17" t="str">
        <f t="shared" si="19"/>
        <v>-</v>
      </c>
      <c r="AZ17" t="str">
        <f t="shared" si="20"/>
        <v>-</v>
      </c>
      <c r="BA17" t="str">
        <f t="shared" si="21"/>
        <v>-</v>
      </c>
      <c r="BB17" s="199" t="s">
        <v>341</v>
      </c>
      <c r="BC17" s="202" t="e">
        <f t="shared" si="22"/>
        <v>#REF!</v>
      </c>
      <c r="BD17" s="200" t="e">
        <f>+#REF!</f>
        <v>#REF!</v>
      </c>
      <c r="BE17" s="201" t="e">
        <f t="shared" si="23"/>
        <v>#REF!</v>
      </c>
    </row>
    <row r="18" spans="1:57" ht="18" customHeight="1" thickBot="1" x14ac:dyDescent="0.25">
      <c r="A18" s="78" t="str">
        <f t="shared" si="0"/>
        <v>Bill Brown</v>
      </c>
      <c r="B18" s="93" t="s">
        <v>606</v>
      </c>
      <c r="C18" s="94" t="s">
        <v>147</v>
      </c>
      <c r="D18" s="25">
        <v>16.399999999999999</v>
      </c>
      <c r="E18" s="8" t="e">
        <f>ROUND(IF(ISNA(VLOOKUP($A18,#REF!,47,FALSE)),0,VLOOKUP($A18,#REF!,47,FALSE)),1)</f>
        <v>#REF!</v>
      </c>
      <c r="F18" s="92" t="e">
        <f>ROUND(IF(ISNA(VLOOKUP($A18,#REF!,49,FALSE)),0,VLOOKUP($A18,#REF!,49,FALSE)),1)</f>
        <v>#REF!</v>
      </c>
      <c r="G18" s="80" t="e">
        <f>IF($E18&gt;$AR$1,$D18-($E18-$AR$1),(IF(IF(AND(F18&lt;$AJ$1,F18&lt;&gt;0),D18+($AJ$1-F18),D18)&gt;36,36,IF(AND(F18&lt;$AJ$1,F18&lt;&gt;0),D18+($AJ$1-F18),D18))))</f>
        <v>#REF!</v>
      </c>
      <c r="H18" s="88" t="e">
        <f t="shared" si="28"/>
        <v>#REF!</v>
      </c>
      <c r="I18" s="72">
        <f>IF(ISNA(VLOOKUP($A18,'2016 (2)'!$A$5:$AU$100,4,FALSE)),0,VLOOKUP($A18,'2016 (2)'!$A$5:$AU$100,4,FALSE))</f>
        <v>27</v>
      </c>
      <c r="J18" s="8" t="e">
        <f>IF(G18&lt;&gt; "",LOOKUP(G18,Points!$F$1:$F$360,Points!$G$1:$G$360),"")</f>
        <v>#REF!</v>
      </c>
      <c r="K18" s="13" t="e">
        <f>IF(  AND(I18&gt;0,G18&lt;&gt;L$8),   IF(ABS(I18-L$8)&gt;=5,  G18+SIGN(L$8-I18)*1,  (L$8-I18)*0.2+G18),      G18)</f>
        <v>#REF!</v>
      </c>
      <c r="L18" s="87" t="e">
        <f t="shared" si="3"/>
        <v>#REF!</v>
      </c>
      <c r="M18" s="83">
        <f>IF(ISNA(VLOOKUP($A18,'2016 (2)'!$A$7:$AU$100,8,FALSE)),0,VLOOKUP($A18,'2016 (2)'!$A$7:$AU$100,8,FALSE))</f>
        <v>28</v>
      </c>
      <c r="N18" s="8" t="e">
        <f>IF(K18&lt;&gt; "",LOOKUP(K18,Points!$F$1:$F$360,Points!$G$1:$G$360),"")</f>
        <v>#REF!</v>
      </c>
      <c r="O18" s="13" t="e">
        <f>IF(  AND(M18&gt;0,K18&lt;&gt;P$8),   IF(ABS(M18-P$8)&gt;=5,  K18+SIGN(P$8-M18)*1,  (P$8-M18)*0.2+K18),      K18)</f>
        <v>#REF!</v>
      </c>
      <c r="P18" s="87" t="e">
        <f t="shared" si="4"/>
        <v>#REF!</v>
      </c>
      <c r="Q18" s="64">
        <f>IF(ISNA(VLOOKUP($A18,'2016 (2)'!$A$7:$AU$100,12,FALSE)),0,VLOOKUP($A18,'2016 (2)'!$A$7:$AU$100,12,FALSE))</f>
        <v>17</v>
      </c>
      <c r="R18" s="8" t="e">
        <f>IF(O18&lt;&gt; "",LOOKUP(O18,Points!$F$1:$F$360,Points!$G$1:$G$360),"")</f>
        <v>#REF!</v>
      </c>
      <c r="S18" s="13" t="e">
        <f>IF(  AND(Q18&gt;0,O18&lt;&gt;T$8),   IF(ABS(Q18-T$8)&gt;=5,  O18+SIGN(T$8-Q18)*1,  (T$8-Q18)*0.2+O18),      O18)</f>
        <v>#REF!</v>
      </c>
      <c r="T18" s="87" t="e">
        <f t="shared" si="5"/>
        <v>#REF!</v>
      </c>
      <c r="U18" s="64">
        <f>IF(ISNA(VLOOKUP($A18,'2016 (2)'!$A$7:$AU$100,16,FALSE)),0,VLOOKUP($A18,'2016 (2)'!$A$7:$AU$100,16,FALSE))</f>
        <v>32</v>
      </c>
      <c r="V18" s="8" t="e">
        <f>IF(S18&lt;&gt; "",LOOKUP(S18,Points!$F$1:$F$360,Points!$G$1:$G$360),"")</f>
        <v>#REF!</v>
      </c>
      <c r="W18" s="13" t="e">
        <f>IF(  AND(U18&gt;0,S18&lt;&gt;X$8),   IF(ABS(U18-X$8)&gt;=5,  S18+SIGN(X$8-U18)*1,  (X$8-U18)*0.2+S18),      S18)</f>
        <v>#REF!</v>
      </c>
      <c r="X18" s="87" t="e">
        <f t="shared" si="6"/>
        <v>#REF!</v>
      </c>
      <c r="Y18" s="64">
        <f>IF(ISNA(VLOOKUP($A18,'2016 (2)'!$A$7:$AU$100,20,FALSE)),0,VLOOKUP($A18,'2016 (2)'!$A$7:$AU$100,20,FALSE))</f>
        <v>37</v>
      </c>
      <c r="Z18" s="8" t="e">
        <f>IF(W18&lt;&gt; "",LOOKUP(W18,Points!$F$1:$F$360,Points!$G$1:$G$360),"")</f>
        <v>#REF!</v>
      </c>
      <c r="AA18" s="13" t="e">
        <f>IF(  AND(Y18&gt;0,W18&lt;&gt;AB$8),   IF(ABS(Y18-AB$8)&gt;=5,  W18+SIGN(AB$8-Y18)*1,  (AB$8-Y18)*0.2+W18),      W18)</f>
        <v>#REF!</v>
      </c>
      <c r="AB18" s="87" t="e">
        <f t="shared" si="8"/>
        <v>#REF!</v>
      </c>
      <c r="AC18" s="64">
        <f>IF(ISNA(VLOOKUP($A18,'2016 (2)'!$A$7:$AU$100,24,FALSE)),0,VLOOKUP($A18,'2016 (2)'!$A$7:$AU$100,24,FALSE))</f>
        <v>33</v>
      </c>
      <c r="AD18" s="8" t="e">
        <f>IF(AA18&lt;&gt; "",LOOKUP(AA18,Points!$F$1:$F$360,Points!$G$1:$G$360),"")</f>
        <v>#REF!</v>
      </c>
      <c r="AE18" s="13" t="e">
        <f>IF(  AND(AC18&gt;0,AA18&lt;&gt;AF$8),   IF(ABS(AC18-AF$8)&gt;=5,  AA18+SIGN(AF$8-AC18)*1,  (AF$8-AC18)*0.2+AA18),      AA18)</f>
        <v>#REF!</v>
      </c>
      <c r="AF18" s="87" t="e">
        <f t="shared" si="10"/>
        <v>#REF!</v>
      </c>
      <c r="AG18" s="64">
        <f>IF(ISNA(VLOOKUP($A18,'2016 (2)'!$A$7:$AU$100,28,FALSE)),0,VLOOKUP($A18,'2016 (2)'!$A$7:$AU$100,28,FALSE))</f>
        <v>32</v>
      </c>
      <c r="AH18" s="8" t="e">
        <f>IF(AE18&lt;&gt; "",LOOKUP(AE18,Points!$F$1:$F$360,Points!$G$1:$G$360),"")</f>
        <v>#REF!</v>
      </c>
      <c r="AI18" s="13" t="e">
        <f>IF(  AND(AG18&gt;0,AE18&lt;&gt;AJ$8),   IF(ABS(AG18-AJ$8)&gt;=5,  AE18+SIGN(AJ$8-AG18)*1,  (AJ$8-AG18)*0.2+AE18),      AE18)</f>
        <v>#REF!</v>
      </c>
      <c r="AJ18" s="87" t="e">
        <f t="shared" si="12"/>
        <v>#REF!</v>
      </c>
      <c r="AK18" s="64">
        <f>IF(ISNA(VLOOKUP($A18,'2016 (2)'!$A$7:$AU$100,32,FALSE)),0,VLOOKUP($A18,'2016 (2)'!$A$7:$AU$100,32,FALSE))</f>
        <v>0</v>
      </c>
      <c r="AL18" s="8" t="e">
        <f>IF(AI18&lt;&gt; "",LOOKUP(AI18,Points!$F$1:$F$360,Points!$G$1:$G$360),"")</f>
        <v>#REF!</v>
      </c>
      <c r="AM18" s="13" t="e">
        <f t="shared" si="13"/>
        <v>#REF!</v>
      </c>
      <c r="AN18" s="87" t="e">
        <f t="shared" si="14"/>
        <v>#REF!</v>
      </c>
      <c r="AO18" s="64">
        <f>IF(ISNA(VLOOKUP($A18,'2016 (2)'!$A$7:$AU$100,36,FALSE)),0,VLOOKUP($A18,'2016 (2)'!$A$7:$AU$100,36,FALSE))</f>
        <v>26</v>
      </c>
      <c r="AP18" s="8" t="e">
        <f>IF(AM18&lt;&gt; "",LOOKUP(AM18,Points!$F$1:$F$360,Points!$G$1:$G$360),"")</f>
        <v>#REF!</v>
      </c>
      <c r="AQ18" s="13" t="e">
        <f>IF(  AND(AO18&gt;0,AM18&lt;&gt;AR$8),   IF(ABS(AO18-AR$8)&gt;=5,  AM18+SIGN(AR$8-AO18)*1,  (AR$8-AO18)*0.2+AM18),      AM18)</f>
        <v>#REF!</v>
      </c>
      <c r="AR18" s="87" t="e">
        <f t="shared" si="16"/>
        <v>#REF!</v>
      </c>
      <c r="AS18" t="e">
        <f t="shared" si="24"/>
        <v>#REF!</v>
      </c>
      <c r="AT18" t="e">
        <f t="shared" si="25"/>
        <v>#REF!</v>
      </c>
      <c r="AU18" t="e">
        <f t="shared" si="26"/>
        <v>#REF!</v>
      </c>
      <c r="AV18" t="e">
        <f t="shared" si="27"/>
        <v>#REF!</v>
      </c>
      <c r="AW18" t="e">
        <f t="shared" si="17"/>
        <v>#REF!</v>
      </c>
      <c r="AX18" t="e">
        <f t="shared" si="18"/>
        <v>#REF!</v>
      </c>
      <c r="AY18" t="e">
        <f t="shared" si="19"/>
        <v>#REF!</v>
      </c>
      <c r="AZ18" t="str">
        <f t="shared" si="20"/>
        <v>-</v>
      </c>
      <c r="BA18" t="e">
        <f t="shared" si="21"/>
        <v>#REF!</v>
      </c>
      <c r="BB18" s="199" t="s">
        <v>605</v>
      </c>
      <c r="BC18" s="202" t="e">
        <f t="shared" si="22"/>
        <v>#REF!</v>
      </c>
      <c r="BD18" s="200" t="e">
        <f>+#REF!</f>
        <v>#REF!</v>
      </c>
      <c r="BE18" s="201" t="e">
        <f t="shared" si="23"/>
        <v>#REF!</v>
      </c>
    </row>
    <row r="19" spans="1:57" ht="18" customHeight="1" thickBot="1" x14ac:dyDescent="0.25">
      <c r="A19" s="78" t="str">
        <f t="shared" si="0"/>
        <v>Bob Caines</v>
      </c>
      <c r="B19" s="52" t="s">
        <v>371</v>
      </c>
      <c r="C19" s="62" t="s">
        <v>39</v>
      </c>
      <c r="D19" s="25">
        <v>20.399999999999999</v>
      </c>
      <c r="E19" s="8" t="e">
        <f>ROUND(IF(ISNA(VLOOKUP($A19,#REF!,47,FALSE)),0,VLOOKUP($A19,#REF!,47,FALSE)),1)</f>
        <v>#REF!</v>
      </c>
      <c r="F19" s="92" t="e">
        <f>ROUND(IF(ISNA(VLOOKUP($A19,#REF!,49,FALSE)),0,VLOOKUP($A19,#REF!,49,FALSE)),1)</f>
        <v>#REF!</v>
      </c>
      <c r="G19" s="80" t="e">
        <f>IF($E19&gt;$AR$1,$D19-($E19-$AR$1),(IF(IF(AND(F19&lt;$AJ$1,F19&lt;&gt;0),D19+($AJ$1-F19),D19)&gt;36,36,IF(AND(F19&lt;$AJ$1,F19&lt;&gt;0),D19+($AJ$1-F19),D19))))</f>
        <v>#REF!</v>
      </c>
      <c r="H19" s="88" t="e">
        <f t="shared" si="28"/>
        <v>#REF!</v>
      </c>
      <c r="I19" s="72">
        <f>IF(ISNA(VLOOKUP($A19,'2016 (2)'!$A$5:$AU$100,4,FALSE)),0,VLOOKUP($A19,'2016 (2)'!$A$5:$AU$100,4,FALSE))</f>
        <v>36</v>
      </c>
      <c r="J19" s="8" t="e">
        <f>IF(G19&lt;&gt; "",LOOKUP(G19,Points!$F$1:$F$360,Points!$G$1:$G$360),"")</f>
        <v>#REF!</v>
      </c>
      <c r="K19" s="13" t="e">
        <f>IF(  AND(I19&gt;0,G19&lt;&gt;L$8),   IF(ABS(I19-L$8)&gt;=5,  G19+SIGN(L$8-I19)*1,  (L$8-I19)*0.2+G19),      G19)</f>
        <v>#REF!</v>
      </c>
      <c r="L19" s="76" t="e">
        <f t="shared" si="3"/>
        <v>#REF!</v>
      </c>
      <c r="M19" s="83">
        <f>IF(ISNA(VLOOKUP($A19,'2016 (2)'!$A$7:$AU$100,8,FALSE)),0,VLOOKUP($A19,'2016 (2)'!$A$7:$AU$100,8,FALSE))</f>
        <v>41</v>
      </c>
      <c r="N19" s="8" t="e">
        <f>IF(K19&lt;&gt; "",LOOKUP(K19,Points!$F$1:$F$360,Points!$G$1:$G$360),"")</f>
        <v>#REF!</v>
      </c>
      <c r="O19" s="13" t="e">
        <f>IF(  AND(M19&gt;0,K19&lt;&gt;P$8),   IF(ABS(M19-P$8)&gt;=5,  K19+SIGN(P$8-M19)*1,  (P$8-M19)*0.2+K19),      K19)</f>
        <v>#REF!</v>
      </c>
      <c r="P19" s="76" t="e">
        <f t="shared" si="4"/>
        <v>#REF!</v>
      </c>
      <c r="Q19" s="64">
        <f>IF(ISNA(VLOOKUP($A19,'2016 (2)'!$A$7:$AU$100,12,FALSE)),0,VLOOKUP($A19,'2016 (2)'!$A$7:$AU$100,12,FALSE))</f>
        <v>33</v>
      </c>
      <c r="R19" s="8" t="e">
        <f>IF(O19&lt;&gt; "",LOOKUP(O19,Points!$F$1:$F$360,Points!$G$1:$G$360),"")</f>
        <v>#REF!</v>
      </c>
      <c r="S19" s="13" t="e">
        <f>IF(  AND(Q19&gt;0,O19&lt;&gt;T$8),   IF(ABS(Q19-T$8)&gt;=5,  O19+SIGN(T$8-Q19)*1,  (T$8-Q19)*0.2+O19),      O19)</f>
        <v>#REF!</v>
      </c>
      <c r="T19" s="76" t="e">
        <f t="shared" si="5"/>
        <v>#REF!</v>
      </c>
      <c r="U19" s="64">
        <f>IF(ISNA(VLOOKUP($A19,'2016 (2)'!$A$7:$AU$100,16,FALSE)),0,VLOOKUP($A19,'2016 (2)'!$A$7:$AU$100,16,FALSE))</f>
        <v>30</v>
      </c>
      <c r="V19" s="8" t="e">
        <f>IF(S19&lt;&gt; "",LOOKUP(S19,Points!$F$1:$F$360,Points!$G$1:$G$360),"")</f>
        <v>#REF!</v>
      </c>
      <c r="W19" s="13" t="e">
        <f>IF(  AND(U19&gt;0,S19&lt;&gt;X$8),   IF(ABS(U19-X$8)&gt;=5,  S19+SIGN(X$8-U19)*1,  (X$8-U19)*0.2+S19),      S19)</f>
        <v>#REF!</v>
      </c>
      <c r="X19" s="76" t="e">
        <f t="shared" si="6"/>
        <v>#REF!</v>
      </c>
      <c r="Y19" s="64">
        <f>IF(ISNA(VLOOKUP($A19,'2016 (2)'!$A$7:$AU$100,20,FALSE)),0,VLOOKUP($A19,'2016 (2)'!$A$7:$AU$100,20,FALSE))</f>
        <v>36</v>
      </c>
      <c r="Z19" s="8" t="e">
        <f>IF(W19&lt;&gt; "",LOOKUP(W19,Points!$F$1:$F$360,Points!$G$1:$G$360),"")</f>
        <v>#REF!</v>
      </c>
      <c r="AA19" s="13" t="e">
        <f>IF(  AND(Y19&gt;0,W19&lt;&gt;AB$8),   IF(ABS(Y19-AB$8)&gt;=5,  W19+SIGN(AB$8-Y19)*1,  (AB$8-Y19)*0.2+W19),      W19)</f>
        <v>#REF!</v>
      </c>
      <c r="AB19" s="76" t="e">
        <f t="shared" si="8"/>
        <v>#REF!</v>
      </c>
      <c r="AC19" s="64">
        <f>IF(ISNA(VLOOKUP($A19,'2016 (2)'!$A$7:$AU$100,24,FALSE)),0,VLOOKUP($A19,'2016 (2)'!$A$7:$AU$100,24,FALSE))</f>
        <v>32</v>
      </c>
      <c r="AD19" s="8" t="e">
        <f>IF(AA19&lt;&gt; "",LOOKUP(AA19,Points!$F$1:$F$360,Points!$G$1:$G$360),"")</f>
        <v>#REF!</v>
      </c>
      <c r="AE19" s="13" t="e">
        <f>IF(  AND(AC19&gt;0,AA19&lt;&gt;AF$8),   IF(ABS(AC19-AF$8)&gt;=5,  AA19+SIGN(AF$8-AC19)*1,  (AF$8-AC19)*0.2+AA19),      AA19)</f>
        <v>#REF!</v>
      </c>
      <c r="AF19" s="76" t="e">
        <f t="shared" si="10"/>
        <v>#REF!</v>
      </c>
      <c r="AG19" s="64">
        <f>IF(ISNA(VLOOKUP($A19,'2016 (2)'!$A$7:$AU$100,28,FALSE)),0,VLOOKUP($A19,'2016 (2)'!$A$7:$AU$100,28,FALSE))</f>
        <v>38</v>
      </c>
      <c r="AH19" s="8" t="e">
        <f>IF(AE19&lt;&gt; "",LOOKUP(AE19,Points!$F$1:$F$360,Points!$G$1:$G$360),"")</f>
        <v>#REF!</v>
      </c>
      <c r="AI19" s="178" t="e">
        <f>AE19-3-0.2*(AG19-31)</f>
        <v>#REF!</v>
      </c>
      <c r="AJ19" s="76" t="e">
        <f t="shared" si="12"/>
        <v>#REF!</v>
      </c>
      <c r="AK19" s="64">
        <f>IF(ISNA(VLOOKUP($A19,'2016 (2)'!$A$7:$AU$100,32,FALSE)),0,VLOOKUP($A19,'2016 (2)'!$A$7:$AU$100,32,FALSE))</f>
        <v>22</v>
      </c>
      <c r="AL19" s="8" t="e">
        <f>IF(AI19&lt;&gt; "",LOOKUP(AI19,Points!$F$1:$F$360,Points!$G$1:$G$360),"")</f>
        <v>#REF!</v>
      </c>
      <c r="AM19" s="13" t="e">
        <f>IF(  AND(AK19&gt;0,AI19&lt;&gt;AN$8),   IF(ABS(AK19-AN$8)&gt;=5,  AI19+SIGN(AN$8-AK19)*1,  (AN$8-AK19)*0.2+AI19),      AI19)</f>
        <v>#REF!</v>
      </c>
      <c r="AN19" s="76" t="e">
        <f t="shared" si="14"/>
        <v>#REF!</v>
      </c>
      <c r="AO19" s="64">
        <f>IF(ISNA(VLOOKUP($A19,'2016 (2)'!$A$7:$AU$100,36,FALSE)),0,VLOOKUP($A19,'2016 (2)'!$A$7:$AU$100,36,FALSE))</f>
        <v>29</v>
      </c>
      <c r="AP19" s="8" t="e">
        <f>IF(AM19&lt;&gt; "",LOOKUP(AM19,Points!$F$1:$F$360,Points!$G$1:$G$360),"")</f>
        <v>#REF!</v>
      </c>
      <c r="AQ19" s="13" t="e">
        <f>IF(  AND(AO19&gt;0,AM19&lt;&gt;AR$8),   IF(ABS(AO19-AR$8)&gt;=5,  AM19+SIGN(AR$8-AO19)*1,  (AR$8-AO19)*0.2+AM19),      AM19)</f>
        <v>#REF!</v>
      </c>
      <c r="AR19" s="76" t="e">
        <f t="shared" si="16"/>
        <v>#REF!</v>
      </c>
      <c r="AS19" t="e">
        <f t="shared" si="24"/>
        <v>#REF!</v>
      </c>
      <c r="AT19" t="e">
        <f t="shared" si="25"/>
        <v>#REF!</v>
      </c>
      <c r="AU19" t="e">
        <f t="shared" si="26"/>
        <v>#REF!</v>
      </c>
      <c r="AV19" t="e">
        <f t="shared" si="27"/>
        <v>#REF!</v>
      </c>
      <c r="AW19" t="e">
        <f t="shared" si="17"/>
        <v>#REF!</v>
      </c>
      <c r="AX19" t="e">
        <f t="shared" si="18"/>
        <v>#REF!</v>
      </c>
      <c r="AY19" t="e">
        <f t="shared" si="19"/>
        <v>#REF!</v>
      </c>
      <c r="AZ19" t="e">
        <f t="shared" si="20"/>
        <v>#REF!</v>
      </c>
      <c r="BA19" t="e">
        <f t="shared" si="21"/>
        <v>#REF!</v>
      </c>
      <c r="BB19" s="199" t="s">
        <v>372</v>
      </c>
      <c r="BC19" s="202" t="e">
        <f t="shared" si="22"/>
        <v>#REF!</v>
      </c>
      <c r="BD19" s="200" t="e">
        <f>+#REF!</f>
        <v>#REF!</v>
      </c>
      <c r="BE19" s="201" t="e">
        <f t="shared" si="23"/>
        <v>#REF!</v>
      </c>
    </row>
    <row r="20" spans="1:57" ht="18" customHeight="1" thickBot="1" x14ac:dyDescent="0.25">
      <c r="A20" s="78" t="str">
        <f t="shared" si="0"/>
        <v>Greg Chambers</v>
      </c>
      <c r="B20" s="93" t="s">
        <v>651</v>
      </c>
      <c r="C20" s="94" t="s">
        <v>221</v>
      </c>
      <c r="D20" s="25">
        <v>0</v>
      </c>
      <c r="E20" s="8" t="e">
        <f>ROUND(IF(ISNA(VLOOKUP($A20,#REF!,47,FALSE)),0,VLOOKUP($A20,#REF!,47,FALSE)),1)</f>
        <v>#REF!</v>
      </c>
      <c r="F20" s="92" t="e">
        <f>ROUND(IF(ISNA(VLOOKUP($A20,#REF!,49,FALSE)),0,VLOOKUP($A20,#REF!,49,FALSE)),1)</f>
        <v>#REF!</v>
      </c>
      <c r="G20" s="80">
        <v>14</v>
      </c>
      <c r="H20" s="88">
        <f t="shared" si="28"/>
        <v>14</v>
      </c>
      <c r="I20" s="72">
        <f>IF(ISNA(VLOOKUP($A20,'2016 (2)'!$A$5:$AU$100,4,FALSE)),0,VLOOKUP($A20,'2016 (2)'!$A$5:$AU$100,4,FALSE))</f>
        <v>0</v>
      </c>
      <c r="J20" s="8">
        <f>IF(G20&lt;&gt; "",LOOKUP(G20,Points!$F$1:$F$360,Points!$G$1:$G$360),"")</f>
        <v>2</v>
      </c>
      <c r="K20" s="13">
        <f>IF(  AND(I20&gt;0,G20&lt;&gt;36),   IF(ABS(I20-36)&gt;=5,  G20+SIGN(36-I20)*1,  (36-I20)*0.4+G20),      G20)</f>
        <v>14</v>
      </c>
      <c r="L20" s="87">
        <f t="shared" si="3"/>
        <v>14</v>
      </c>
      <c r="M20" s="83">
        <f>IF(ISNA(VLOOKUP($A20,'2016 (2)'!$A$7:$AU$100,8,FALSE)),0,VLOOKUP($A20,'2016 (2)'!$A$7:$AU$100,8,FALSE))</f>
        <v>0</v>
      </c>
      <c r="N20" s="8">
        <f>IF(K20&lt;&gt; "",LOOKUP(K20,Points!$F$1:$F$360,Points!$G$1:$G$360),"")</f>
        <v>2</v>
      </c>
      <c r="O20" s="13">
        <f>IF(  AND(M20&gt;0,K20&lt;&gt;36),   IF(ABS(M20-36)&gt;=10,  K20+SIGN(36-M20)*1,  (36-M20)*0.1+K20),      K20)</f>
        <v>14</v>
      </c>
      <c r="P20" s="87">
        <f t="shared" si="4"/>
        <v>14</v>
      </c>
      <c r="Q20" s="64">
        <f>IF(ISNA(VLOOKUP($A20,'2016 (2)'!$A$7:$AU$100,12,FALSE)),0,VLOOKUP($A20,'2016 (2)'!$A$7:$AU$100,12,FALSE))</f>
        <v>0</v>
      </c>
      <c r="R20" s="8">
        <f>IF(O20&lt;&gt; "",LOOKUP(O20,Points!$F$1:$F$360,Points!$G$1:$G$360),"")</f>
        <v>2</v>
      </c>
      <c r="S20" s="13">
        <f>IF(  AND(Q20&gt;0,O20&lt;&gt;36),   IF(ABS(Q20-36)&gt;=10,  O20+SIGN(36-Q20)*1,  (36-Q20)*0.1+O20),      O20)</f>
        <v>14</v>
      </c>
      <c r="T20" s="87">
        <f t="shared" si="5"/>
        <v>14</v>
      </c>
      <c r="U20" s="64">
        <f>IF(ISNA(VLOOKUP($A20,'2016 (2)'!$A$7:$AU$100,16,FALSE)),0,VLOOKUP($A20,'2016 (2)'!$A$7:$AU$100,16,FALSE))</f>
        <v>29</v>
      </c>
      <c r="V20" s="8">
        <f>IF(S20&lt;&gt; "",LOOKUP(S20,Points!$F$1:$F$360,Points!$G$1:$G$360),"")</f>
        <v>2</v>
      </c>
      <c r="W20" s="13">
        <f>IF(  AND(U20&gt;0,S20&lt;&gt;X$8),   IF(ABS(U20-X$8)&gt;=5,  S20+SIGN(X$8-U20)*1,  (X$8-U20)*0.2+S20),      S20)</f>
        <v>13.8</v>
      </c>
      <c r="X20" s="87">
        <f t="shared" si="6"/>
        <v>14</v>
      </c>
      <c r="Y20" s="64">
        <f>IF(ISNA(VLOOKUP($A20,'2016 (2)'!$A$7:$AU$100,20,FALSE)),0,VLOOKUP($A20,'2016 (2)'!$A$7:$AU$100,20,FALSE))</f>
        <v>0</v>
      </c>
      <c r="Z20" s="8">
        <f>IF(W20&lt;&gt; "",LOOKUP(W20,Points!$F$1:$F$360,Points!$G$1:$G$360),"")</f>
        <v>2</v>
      </c>
      <c r="AA20" s="13">
        <f t="shared" ref="AA20:AA25" si="29">IF(  AND(Y20&gt;0,W20&lt;&gt;36),   IF(ABS(Y20-36)&gt;=10,  W20+SIGN(36-Y20)*1,  (36-Y20)*0.1+W20),      W20)</f>
        <v>13.8</v>
      </c>
      <c r="AB20" s="87">
        <f t="shared" si="8"/>
        <v>14</v>
      </c>
      <c r="AC20" s="64">
        <f>IF(ISNA(VLOOKUP($A20,'2016 (2)'!$A$7:$AU$100,24,FALSE)),0,VLOOKUP($A20,'2016 (2)'!$A$7:$AU$100,24,FALSE))</f>
        <v>0</v>
      </c>
      <c r="AD20" s="8">
        <f>IF(AA20&lt;&gt; "",LOOKUP(AA20,Points!$F$1:$F$360,Points!$G$1:$G$360),"")</f>
        <v>2</v>
      </c>
      <c r="AE20" s="13">
        <f>IF(  AND(AC20&gt;0,AA20&lt;&gt;36),   IF(ABS(AC20-36)&gt;=10,  AA20+SIGN(36-AC20)*1,  (36-AC20)*0.1+AA20),      AA20)</f>
        <v>13.8</v>
      </c>
      <c r="AF20" s="87">
        <f t="shared" si="10"/>
        <v>14</v>
      </c>
      <c r="AG20" s="64">
        <f>IF(ISNA(VLOOKUP($A20,'2016 (2)'!$A$7:$AU$100,28,FALSE)),0,VLOOKUP($A20,'2016 (2)'!$A$7:$AU$100,28,FALSE))</f>
        <v>0</v>
      </c>
      <c r="AH20" s="8">
        <f>IF(AE20&lt;&gt; "",LOOKUP(AE20,Points!$F$1:$F$360,Points!$G$1:$G$360),"")</f>
        <v>2</v>
      </c>
      <c r="AI20" s="13">
        <f>IF(  AND(AG20&gt;0,AE20&lt;&gt;36),   IF(ABS(AG20-36)&gt;=10,  AE20+SIGN(36-AG20)*1,  (36-AG20)*0.1+AE20),      AE20)</f>
        <v>13.8</v>
      </c>
      <c r="AJ20" s="87">
        <f t="shared" si="12"/>
        <v>14</v>
      </c>
      <c r="AK20" s="64">
        <f>IF(ISNA(VLOOKUP($A20,'2016 (2)'!$A$7:$AU$100,32,FALSE)),0,VLOOKUP($A20,'2016 (2)'!$A$7:$AU$100,32,FALSE))</f>
        <v>0</v>
      </c>
      <c r="AL20" s="8">
        <f>IF(AI20&lt;&gt; "",LOOKUP(AI20,Points!$F$1:$F$360,Points!$G$1:$G$360),"")</f>
        <v>2</v>
      </c>
      <c r="AM20" s="13">
        <f>IF(  AND(AK20&gt;0,AI20&lt;&gt;36),   IF(ABS(AK20-36)&gt;=10,  AI20+SIGN(36-AK20)*1,  (36-AK20)*0.1+AI20),      AI20)</f>
        <v>13.8</v>
      </c>
      <c r="AN20" s="87">
        <f t="shared" si="14"/>
        <v>14</v>
      </c>
      <c r="AO20" s="64">
        <f>IF(ISNA(VLOOKUP($A20,'2016 (2)'!$A$7:$AU$100,36,FALSE)),0,VLOOKUP($A20,'2016 (2)'!$A$7:$AU$100,36,FALSE))</f>
        <v>0</v>
      </c>
      <c r="AP20" s="8">
        <f>IF(AM20&lt;&gt; "",LOOKUP(AM20,Points!$F$1:$F$360,Points!$G$1:$G$360),"")</f>
        <v>2</v>
      </c>
      <c r="AQ20" s="13">
        <f t="shared" si="15"/>
        <v>13.8</v>
      </c>
      <c r="AR20" s="87">
        <f t="shared" si="16"/>
        <v>14</v>
      </c>
      <c r="AS20" t="str">
        <f t="shared" si="24"/>
        <v>-</v>
      </c>
      <c r="AT20" t="str">
        <f t="shared" si="25"/>
        <v>-</v>
      </c>
      <c r="AU20" t="str">
        <f t="shared" si="26"/>
        <v>-</v>
      </c>
      <c r="AV20">
        <f t="shared" si="27"/>
        <v>93</v>
      </c>
      <c r="AW20" t="str">
        <f t="shared" si="17"/>
        <v>-</v>
      </c>
      <c r="AX20" t="str">
        <f t="shared" si="18"/>
        <v>-</v>
      </c>
      <c r="AY20" t="str">
        <f t="shared" si="19"/>
        <v>-</v>
      </c>
      <c r="AZ20" t="str">
        <f t="shared" si="20"/>
        <v>-</v>
      </c>
      <c r="BA20" t="str">
        <f t="shared" si="21"/>
        <v>-</v>
      </c>
      <c r="BB20" s="199" t="s">
        <v>676</v>
      </c>
      <c r="BC20" s="202">
        <f t="shared" si="22"/>
        <v>13.8</v>
      </c>
      <c r="BD20" s="200" t="e">
        <f>+#REF!</f>
        <v>#REF!</v>
      </c>
      <c r="BE20" s="201" t="e">
        <f t="shared" si="23"/>
        <v>#REF!</v>
      </c>
    </row>
    <row r="21" spans="1:57" ht="18" customHeight="1" thickBot="1" x14ac:dyDescent="0.25">
      <c r="A21" s="78" t="str">
        <f t="shared" si="0"/>
        <v>Craig Collins</v>
      </c>
      <c r="B21" s="93" t="s">
        <v>620</v>
      </c>
      <c r="C21" s="94" t="s">
        <v>621</v>
      </c>
      <c r="D21" s="25">
        <v>9.6</v>
      </c>
      <c r="E21" s="8" t="e">
        <f>ROUND(IF(ISNA(VLOOKUP($A21,#REF!,47,FALSE)),0,VLOOKUP($A21,#REF!,47,FALSE)),1)</f>
        <v>#REF!</v>
      </c>
      <c r="F21" s="92" t="e">
        <f>ROUND(IF(ISNA(VLOOKUP($A21,#REF!,49,FALSE)),0,VLOOKUP($A21,#REF!,49,FALSE)),1)</f>
        <v>#REF!</v>
      </c>
      <c r="G21" s="80" t="e">
        <f>IF($E21&gt;$AR$1,$D21-($E21-$AR$1),(IF(IF(AND(F21&lt;$AJ$1,F21&lt;&gt;0),D21+($AJ$1-F21),D21)&gt;36,36,IF(AND(F21&lt;$AJ$1,F21&lt;&gt;0),D21+($AJ$1-F21),D21))))</f>
        <v>#REF!</v>
      </c>
      <c r="H21" s="113" t="e">
        <f t="shared" si="28"/>
        <v>#REF!</v>
      </c>
      <c r="I21" s="72">
        <f>IF(ISNA(VLOOKUP($A21,'2016 (2)'!$A$5:$AU$100,4,FALSE)),0,VLOOKUP($A21,'2016 (2)'!$A$5:$AU$100,4,FALSE))</f>
        <v>39</v>
      </c>
      <c r="J21" s="8" t="e">
        <f>IF(G21&lt;&gt; "",LOOKUP(G21,Points!$F$1:$F$360,Points!$G$1:$G$360),"")</f>
        <v>#REF!</v>
      </c>
      <c r="K21" s="13" t="e">
        <f>IF(  AND(I21&gt;0,G21&lt;&gt;L$8),   IF(ABS(I21-L$8)&gt;=5,  G21+SIGN(L$8-I21)*0.5,  (L$8-I21)*0.1+G21),      G21)</f>
        <v>#REF!</v>
      </c>
      <c r="L21" s="87" t="e">
        <f t="shared" si="3"/>
        <v>#REF!</v>
      </c>
      <c r="M21" s="83">
        <f>IF(ISNA(VLOOKUP($A21,'2016 (2)'!$A$7:$AU$100,8,FALSE)),0,VLOOKUP($A21,'2016 (2)'!$A$7:$AU$100,8,FALSE))</f>
        <v>28</v>
      </c>
      <c r="N21" s="8" t="e">
        <f>IF(K21&lt;&gt; "",LOOKUP(K21,Points!$F$1:$F$360,Points!$G$1:$G$360),"")</f>
        <v>#REF!</v>
      </c>
      <c r="O21" s="13" t="e">
        <f>IF(  AND(M21&gt;0,K21&lt;&gt;P$8),   IF(ABS(M21-P$8)&gt;=5,  K21+SIGN(P$8-M21)*0.5,  (P$8-M21)*0.1+K21),      K21)</f>
        <v>#REF!</v>
      </c>
      <c r="P21" s="87" t="e">
        <f t="shared" si="4"/>
        <v>#REF!</v>
      </c>
      <c r="Q21" s="64">
        <f>IF(ISNA(VLOOKUP($A21,'2016 (2)'!$A$7:$AU$100,12,FALSE)),0,VLOOKUP($A21,'2016 (2)'!$A$7:$AU$100,12,FALSE))</f>
        <v>35</v>
      </c>
      <c r="R21" s="8" t="e">
        <f>IF(O21&lt;&gt; "",LOOKUP(O21,Points!$F$1:$F$360,Points!$G$1:$G$360),"")</f>
        <v>#REF!</v>
      </c>
      <c r="S21" s="13" t="e">
        <f>IF(  AND(Q21&gt;0,O21&lt;&gt;T$8),   IF(ABS(Q21-T$8)&gt;=5,  O21+SIGN(T$8-Q21)*0.5,  (T$8-Q21)*0.1+O21),      O21)</f>
        <v>#REF!</v>
      </c>
      <c r="T21" s="87" t="e">
        <f t="shared" si="5"/>
        <v>#REF!</v>
      </c>
      <c r="U21" s="64">
        <f>IF(ISNA(VLOOKUP($A21,'2016 (2)'!$A$7:$AU$100,16,FALSE)),0,VLOOKUP($A21,'2016 (2)'!$A$7:$AU$100,16,FALSE))</f>
        <v>0</v>
      </c>
      <c r="V21" s="8" t="e">
        <f>IF(S21&lt;&gt; "",LOOKUP(S21,Points!$F$1:$F$360,Points!$G$1:$G$360),"")</f>
        <v>#REF!</v>
      </c>
      <c r="W21" s="13" t="e">
        <f>IF(  AND(U21&gt;0,S21&lt;&gt;36),   IF(ABS(U21-36)&gt;=10,  S21+SIGN(36-U21)*1,  (36-U21)*0.1+S21),      S21)</f>
        <v>#REF!</v>
      </c>
      <c r="X21" s="87" t="e">
        <f t="shared" si="6"/>
        <v>#REF!</v>
      </c>
      <c r="Y21" s="64">
        <f>IF(ISNA(VLOOKUP($A21,'2016 (2)'!$A$7:$AU$100,20,FALSE)),0,VLOOKUP($A21,'2016 (2)'!$A$7:$AU$100,20,FALSE))</f>
        <v>33</v>
      </c>
      <c r="Z21" s="8" t="e">
        <f>IF(W21&lt;&gt; "",LOOKUP(W21,Points!$F$1:$F$360,Points!$G$1:$G$360),"")</f>
        <v>#REF!</v>
      </c>
      <c r="AA21" s="13" t="e">
        <f>IF(  AND(Y21&gt;0,W21&lt;&gt;AB$8),   IF(ABS(Y21-AB$8)&gt;=5,  W21+SIGN(AB$8-Y21)*0.5,  (AB$8-Y21)*0.1+W21),      W21)</f>
        <v>#REF!</v>
      </c>
      <c r="AB21" s="87" t="e">
        <f t="shared" si="8"/>
        <v>#REF!</v>
      </c>
      <c r="AC21" s="64">
        <f>IF(ISNA(VLOOKUP($A21,'2016 (2)'!$A$7:$AU$100,24,FALSE)),0,VLOOKUP($A21,'2016 (2)'!$A$7:$AU$100,24,FALSE))</f>
        <v>37</v>
      </c>
      <c r="AD21" s="8" t="e">
        <f>IF(AA21&lt;&gt; "",LOOKUP(AA21,Points!$F$1:$F$360,Points!$G$1:$G$360),"")</f>
        <v>#REF!</v>
      </c>
      <c r="AE21" s="13" t="e">
        <f>IF(  AND(AC21&gt;0,AA21&lt;&gt;AF$8),   IF(ABS(AC21-AF$8)&gt;=5,  AA21+SIGN(AF$8-AC21)*0.5,  (AF$8-AC21)*0.1+AA21),      AA21)</f>
        <v>#REF!</v>
      </c>
      <c r="AF21" s="87" t="e">
        <f t="shared" si="10"/>
        <v>#REF!</v>
      </c>
      <c r="AG21" s="64">
        <f>IF(ISNA(VLOOKUP($A21,'2016 (2)'!$A$7:$AU$100,28,FALSE)),0,VLOOKUP($A21,'2016 (2)'!$A$7:$AU$100,28,FALSE))</f>
        <v>19</v>
      </c>
      <c r="AH21" s="8" t="e">
        <f>IF(AE21&lt;&gt; "",LOOKUP(AE21,Points!$F$1:$F$360,Points!$G$1:$G$360),"")</f>
        <v>#REF!</v>
      </c>
      <c r="AI21" s="13" t="e">
        <f>IF(  AND(AG21&gt;0,AE21&lt;&gt;AJ$8),   IF(ABS(AG21-AJ$8)&gt;=5,  AE21+SIGN(AJ$8-AG21)*0.5,  (AJ$8-AG21)*0.1+AE21),      AE21)</f>
        <v>#REF!</v>
      </c>
      <c r="AJ21" s="87" t="e">
        <f t="shared" si="12"/>
        <v>#REF!</v>
      </c>
      <c r="AK21" s="64">
        <f>IF(ISNA(VLOOKUP($A21,'2016 (2)'!$A$7:$AU$100,32,FALSE)),0,VLOOKUP($A21,'2016 (2)'!$A$7:$AU$100,32,FALSE))</f>
        <v>25</v>
      </c>
      <c r="AL21" s="8" t="e">
        <f>IF(AI21&lt;&gt; "",LOOKUP(AI21,Points!$F$1:$F$360,Points!$G$1:$G$360),"")</f>
        <v>#REF!</v>
      </c>
      <c r="AM21" s="13" t="e">
        <f>IF(  AND(AK21&gt;0,AI21&lt;&gt;AN$8),   IF(ABS(AK21-AN$8)&gt;=5,  AI21+SIGN(AN$8-AK21)*0.5,  (AN$8-AK21)*0.1+AI21),      AI21)</f>
        <v>#REF!</v>
      </c>
      <c r="AN21" s="87" t="e">
        <f t="shared" si="14"/>
        <v>#REF!</v>
      </c>
      <c r="AO21" s="64">
        <f>IF(ISNA(VLOOKUP($A21,'2016 (2)'!$A$7:$AU$100,36,FALSE)),0,VLOOKUP($A21,'2016 (2)'!$A$7:$AU$100,36,FALSE))</f>
        <v>33</v>
      </c>
      <c r="AP21" s="8" t="e">
        <f>IF(AM21&lt;&gt; "",LOOKUP(AM21,Points!$F$1:$F$360,Points!$G$1:$G$360),"")</f>
        <v>#REF!</v>
      </c>
      <c r="AQ21" s="13" t="e">
        <f>IF(  AND(AO21&gt;0,AM21&lt;&gt;AR$8),   IF(ABS(AO21-AR$8)&gt;=5,  AM21+SIGN(AR$8-AO21)*0.5,  (AR$8-AO21)*0.1+AM21),      AM21)</f>
        <v>#REF!</v>
      </c>
      <c r="AR21" s="87" t="e">
        <f t="shared" si="16"/>
        <v>#REF!</v>
      </c>
      <c r="AS21" t="e">
        <f t="shared" si="24"/>
        <v>#REF!</v>
      </c>
      <c r="AT21" t="e">
        <f t="shared" si="25"/>
        <v>#REF!</v>
      </c>
      <c r="AU21" t="e">
        <f t="shared" si="26"/>
        <v>#REF!</v>
      </c>
      <c r="AV21" t="str">
        <f t="shared" si="27"/>
        <v>-</v>
      </c>
      <c r="AW21" t="e">
        <f t="shared" si="17"/>
        <v>#REF!</v>
      </c>
      <c r="AX21" t="e">
        <f t="shared" si="18"/>
        <v>#REF!</v>
      </c>
      <c r="AY21" t="e">
        <f t="shared" si="19"/>
        <v>#REF!</v>
      </c>
      <c r="AZ21" t="e">
        <f t="shared" si="20"/>
        <v>#REF!</v>
      </c>
      <c r="BA21" t="e">
        <f t="shared" si="21"/>
        <v>#REF!</v>
      </c>
      <c r="BB21" s="199" t="s">
        <v>619</v>
      </c>
      <c r="BC21" s="202" t="e">
        <f t="shared" si="22"/>
        <v>#REF!</v>
      </c>
      <c r="BD21" s="200" t="e">
        <f>+#REF!</f>
        <v>#REF!</v>
      </c>
      <c r="BE21" s="201" t="e">
        <f t="shared" si="23"/>
        <v>#REF!</v>
      </c>
    </row>
    <row r="22" spans="1:57" ht="18" customHeight="1" thickBot="1" x14ac:dyDescent="0.25">
      <c r="A22" s="78" t="str">
        <f t="shared" si="0"/>
        <v>Rick Crowe</v>
      </c>
      <c r="B22" s="52" t="s">
        <v>623</v>
      </c>
      <c r="C22" s="62" t="s">
        <v>1</v>
      </c>
      <c r="D22" s="25">
        <v>20.7</v>
      </c>
      <c r="E22" s="8" t="e">
        <f>ROUND(IF(ISNA(VLOOKUP($A22,#REF!,47,FALSE)),0,VLOOKUP($A22,#REF!,47,FALSE)),1)</f>
        <v>#REF!</v>
      </c>
      <c r="F22" s="92" t="e">
        <f>ROUND(IF(ISNA(VLOOKUP($A22,#REF!,49,FALSE)),0,VLOOKUP($A22,#REF!,49,FALSE)),1)</f>
        <v>#REF!</v>
      </c>
      <c r="G22" s="80" t="e">
        <f>IF($E22&gt;$AR$1,$D22-($E22-$AR$1),(IF(IF(AND(F22&lt;$AJ$1,F22&lt;&gt;0),D22+($AJ$1-F22),D22)&gt;36,36,IF(AND(F22&lt;$AJ$1,F22&lt;&gt;0),D22+($AJ$1-F22),D22))))</f>
        <v>#REF!</v>
      </c>
      <c r="H22" s="88" t="e">
        <f t="shared" si="28"/>
        <v>#REF!</v>
      </c>
      <c r="I22" s="72">
        <f>IF(ISNA(VLOOKUP($A22,'2016 (2)'!$A$5:$AU$100,4,FALSE)),0,VLOOKUP($A22,'2016 (2)'!$A$5:$AU$100,4,FALSE))</f>
        <v>24</v>
      </c>
      <c r="J22" s="8" t="e">
        <f>IF(G22&lt;&gt; "",LOOKUP(G22,Points!$F$1:$F$360,Points!$G$1:$G$360),"")</f>
        <v>#REF!</v>
      </c>
      <c r="K22" s="13" t="e">
        <f>IF(  AND(I22&gt;0,G22&lt;&gt;L$8),   IF(ABS(I22-L$8)&gt;=5,  G22+SIGN(L$8-I22)*1.5,  (L$8-I22)*0.3+G22),      G22)</f>
        <v>#REF!</v>
      </c>
      <c r="L22" s="87" t="e">
        <f t="shared" si="3"/>
        <v>#REF!</v>
      </c>
      <c r="M22" s="83">
        <f>IF(ISNA(VLOOKUP($A22,'2016 (2)'!$A$7:$AU$100,8,FALSE)),0,VLOOKUP($A22,'2016 (2)'!$A$7:$AU$100,8,FALSE))</f>
        <v>29</v>
      </c>
      <c r="N22" s="8" t="e">
        <f>IF(K22&lt;&gt; "",LOOKUP(K22,Points!$F$1:$F$360,Points!$G$1:$G$360),"")</f>
        <v>#REF!</v>
      </c>
      <c r="O22" s="13" t="e">
        <f>IF(  AND(M22&gt;0,K22&lt;&gt;P$8),   IF(ABS(M22-P$8)&gt;=5,  K22+SIGN(P$8-M22)*1.5,  (P$8-M22)*0.3+K22),      K22)</f>
        <v>#REF!</v>
      </c>
      <c r="P22" s="87" t="e">
        <f t="shared" si="4"/>
        <v>#REF!</v>
      </c>
      <c r="Q22" s="64">
        <f>IF(ISNA(VLOOKUP($A22,'2016 (2)'!$A$7:$AU$100,12,FALSE)),0,VLOOKUP($A22,'2016 (2)'!$A$7:$AU$100,12,FALSE))</f>
        <v>0</v>
      </c>
      <c r="R22" s="8" t="e">
        <f>IF(O22&lt;&gt; "",LOOKUP(O22,Points!$F$1:$F$360,Points!$G$1:$G$360),"")</f>
        <v>#REF!</v>
      </c>
      <c r="S22" s="13" t="e">
        <f>IF(  AND(Q22&gt;0,O22&lt;&gt;36),   IF(ABS(Q22-36)&gt;=10,  O22+SIGN(36-Q22)*1,  (36-Q22)*0.1+O22),      O22)</f>
        <v>#REF!</v>
      </c>
      <c r="T22" s="87" t="e">
        <f t="shared" si="5"/>
        <v>#REF!</v>
      </c>
      <c r="U22" s="64">
        <f>IF(ISNA(VLOOKUP($A22,'2016 (2)'!$A$7:$AU$100,16,FALSE)),0,VLOOKUP($A22,'2016 (2)'!$A$7:$AU$100,16,FALSE))</f>
        <v>22</v>
      </c>
      <c r="V22" s="8" t="e">
        <f>IF(S22&lt;&gt; "",LOOKUP(S22,Points!$F$1:$F$360,Points!$G$1:$G$360),"")</f>
        <v>#REF!</v>
      </c>
      <c r="W22" s="13" t="e">
        <f>IF(  AND(U22&gt;0,S22&lt;&gt;X$8),   IF(ABS(U22-X$8)&gt;=5,  S22+SIGN(X$8-U22)*1.5,  (X$8-U22)*0.3+S22),      S22)</f>
        <v>#REF!</v>
      </c>
      <c r="X22" s="87" t="e">
        <f t="shared" si="6"/>
        <v>#REF!</v>
      </c>
      <c r="Y22" s="64">
        <f>IF(ISNA(VLOOKUP($A22,'2016 (2)'!$A$7:$AU$100,20,FALSE)),0,VLOOKUP($A22,'2016 (2)'!$A$7:$AU$100,20,FALSE))</f>
        <v>0</v>
      </c>
      <c r="Z22" s="8" t="e">
        <f>IF(W22&lt;&gt; "",LOOKUP(W22,Points!$F$1:$F$360,Points!$G$1:$G$360),"")</f>
        <v>#REF!</v>
      </c>
      <c r="AA22" s="13" t="e">
        <f t="shared" si="29"/>
        <v>#REF!</v>
      </c>
      <c r="AB22" s="87" t="e">
        <f t="shared" si="8"/>
        <v>#REF!</v>
      </c>
      <c r="AC22" s="64">
        <f>IF(ISNA(VLOOKUP($A22,'2016 (2)'!$A$7:$AU$100,24,FALSE)),0,VLOOKUP($A22,'2016 (2)'!$A$7:$AU$100,24,FALSE))</f>
        <v>0</v>
      </c>
      <c r="AD22" s="8" t="e">
        <f>IF(AA22&lt;&gt; "",LOOKUP(AA22,Points!$F$1:$F$360,Points!$G$1:$G$360),"")</f>
        <v>#REF!</v>
      </c>
      <c r="AE22" s="13" t="e">
        <f>IF(  AND(AC22&gt;0,AA22&lt;&gt;36),   IF(ABS(AC22-36)&gt;=10,  AA22+SIGN(36-AC22)*1,  (36-AC22)*0.1+AA22),      AA22)</f>
        <v>#REF!</v>
      </c>
      <c r="AF22" s="87" t="e">
        <f t="shared" si="10"/>
        <v>#REF!</v>
      </c>
      <c r="AG22" s="64">
        <f>IF(ISNA(VLOOKUP($A22,'2016 (2)'!$A$7:$AU$100,28,FALSE)),0,VLOOKUP($A22,'2016 (2)'!$A$7:$AU$100,28,FALSE))</f>
        <v>0</v>
      </c>
      <c r="AH22" s="8" t="e">
        <f>IF(AE22&lt;&gt; "",LOOKUP(AE22,Points!$F$1:$F$360,Points!$G$1:$G$360),"")</f>
        <v>#REF!</v>
      </c>
      <c r="AI22" s="13" t="e">
        <f>IF(  AND(AG22&gt;0,AE22&lt;&gt;36),   IF(ABS(AG22-36)&gt;=10,  AE22+SIGN(36-AG22)*1,  (36-AG22)*0.1+AE22),      AE22)</f>
        <v>#REF!</v>
      </c>
      <c r="AJ22" s="87" t="e">
        <f t="shared" si="12"/>
        <v>#REF!</v>
      </c>
      <c r="AK22" s="64">
        <f>IF(ISNA(VLOOKUP($A22,'2016 (2)'!$A$7:$AU$100,32,FALSE)),0,VLOOKUP($A22,'2016 (2)'!$A$7:$AU$100,32,FALSE))</f>
        <v>0</v>
      </c>
      <c r="AL22" s="8" t="e">
        <f>IF(AI22&lt;&gt; "",LOOKUP(AI22,Points!$F$1:$F$360,Points!$G$1:$G$360),"")</f>
        <v>#REF!</v>
      </c>
      <c r="AM22" s="13" t="e">
        <f>IF(  AND(AK22&gt;0,AI22&lt;&gt;36),   IF(ABS(AK22-36)&gt;=10,  AI22+SIGN(36-AK22)*1,  (36-AK22)*0.1+AI22),      AI22)</f>
        <v>#REF!</v>
      </c>
      <c r="AN22" s="87" t="e">
        <f t="shared" si="14"/>
        <v>#REF!</v>
      </c>
      <c r="AO22" s="64">
        <f>IF(ISNA(VLOOKUP($A22,'2016 (2)'!$A$7:$AU$100,36,FALSE)),0,VLOOKUP($A22,'2016 (2)'!$A$7:$AU$100,36,FALSE))</f>
        <v>0</v>
      </c>
      <c r="AP22" s="8" t="e">
        <f>IF(AM22&lt;&gt; "",LOOKUP(AM22,Points!$F$1:$F$360,Points!$G$1:$G$360),"")</f>
        <v>#REF!</v>
      </c>
      <c r="AQ22" s="13" t="e">
        <f t="shared" si="15"/>
        <v>#REF!</v>
      </c>
      <c r="AR22" s="87" t="e">
        <f t="shared" si="16"/>
        <v>#REF!</v>
      </c>
      <c r="AS22" t="e">
        <f t="shared" si="24"/>
        <v>#REF!</v>
      </c>
      <c r="AT22" t="e">
        <f t="shared" si="25"/>
        <v>#REF!</v>
      </c>
      <c r="AU22" t="str">
        <f t="shared" si="26"/>
        <v>-</v>
      </c>
      <c r="AV22" t="e">
        <f t="shared" si="27"/>
        <v>#REF!</v>
      </c>
      <c r="AW22" t="str">
        <f t="shared" si="17"/>
        <v>-</v>
      </c>
      <c r="AX22" t="str">
        <f t="shared" si="18"/>
        <v>-</v>
      </c>
      <c r="AY22" t="str">
        <f t="shared" si="19"/>
        <v>-</v>
      </c>
      <c r="AZ22" t="str">
        <f t="shared" si="20"/>
        <v>-</v>
      </c>
      <c r="BA22" t="str">
        <f t="shared" si="21"/>
        <v>-</v>
      </c>
      <c r="BB22" s="199" t="s">
        <v>648</v>
      </c>
      <c r="BC22" s="202" t="e">
        <f t="shared" si="22"/>
        <v>#REF!</v>
      </c>
      <c r="BD22" s="200" t="e">
        <f>+#REF!</f>
        <v>#REF!</v>
      </c>
      <c r="BE22" s="201" t="e">
        <f t="shared" si="23"/>
        <v>#REF!</v>
      </c>
    </row>
    <row r="23" spans="1:57" ht="18" customHeight="1" thickBot="1" x14ac:dyDescent="0.25">
      <c r="A23" s="78" t="str">
        <f t="shared" si="0"/>
        <v>Todd Davis</v>
      </c>
      <c r="B23" s="52" t="s">
        <v>277</v>
      </c>
      <c r="C23" s="62" t="s">
        <v>278</v>
      </c>
      <c r="D23" s="25">
        <v>30.5</v>
      </c>
      <c r="E23" s="8" t="e">
        <f>ROUND(IF(ISNA(VLOOKUP($A23,#REF!,47,FALSE)),0,VLOOKUP($A23,#REF!,47,FALSE)),1)</f>
        <v>#REF!</v>
      </c>
      <c r="F23" s="92" t="e">
        <f>ROUND(IF(ISNA(VLOOKUP($A23,#REF!,49,FALSE)),0,VLOOKUP($A23,#REF!,49,FALSE)),1)</f>
        <v>#REF!</v>
      </c>
      <c r="G23" s="80" t="e">
        <f>IF($E23&gt;$AR$1,$D23-($E23-$AR$1),(IF(IF(AND(F23&lt;$AJ$1,F23&lt;&gt;0),D23+($AJ$1-F23),D23)&gt;36,36,IF(AND(F23&lt;$AJ$1,F23&lt;&gt;0),D23+($AJ$1-F23),D23))))</f>
        <v>#REF!</v>
      </c>
      <c r="H23" s="112" t="e">
        <f t="shared" si="28"/>
        <v>#REF!</v>
      </c>
      <c r="I23" s="72">
        <f>IF(ISNA(VLOOKUP($A23,'2016 (2)'!$A$5:$AU$100,4,FALSE)),0,VLOOKUP($A23,'2016 (2)'!$A$5:$AU$100,4,FALSE))</f>
        <v>0</v>
      </c>
      <c r="J23" s="8" t="e">
        <f>IF(G23&lt;&gt; "",LOOKUP(G23,Points!$F$1:$F$360,Points!$G$1:$G$360),"")</f>
        <v>#REF!</v>
      </c>
      <c r="K23" s="13" t="e">
        <f>IF(  AND(I23&gt;0,G23&lt;&gt;36),   IF(ABS(I23-36)&gt;=5,  G23+SIGN(36-I23)*1,  (36-I23)*0.4+G23),      G23)</f>
        <v>#REF!</v>
      </c>
      <c r="L23" s="76" t="e">
        <f t="shared" si="3"/>
        <v>#REF!</v>
      </c>
      <c r="M23" s="83">
        <f>IF(ISNA(VLOOKUP($A23,'2016 (2)'!$A$7:$AU$100,8,FALSE)),0,VLOOKUP($A23,'2016 (2)'!$A$7:$AU$100,8,FALSE))</f>
        <v>40</v>
      </c>
      <c r="N23" s="8" t="e">
        <f>IF(K23&lt;&gt; "",LOOKUP(K23,Points!$F$1:$F$360,Points!$G$1:$G$360),"")</f>
        <v>#REF!</v>
      </c>
      <c r="O23" s="13" t="e">
        <f>IF(  AND(M23&gt;0,K23&lt;&gt;P$8),   IF(ABS(M23-P$8)&gt;=5,  K23+SIGN(P$8-M23)*2,  (P$8-M23)*0.4+K23),      K23)</f>
        <v>#REF!</v>
      </c>
      <c r="P23" s="76" t="e">
        <f t="shared" si="4"/>
        <v>#REF!</v>
      </c>
      <c r="Q23" s="64">
        <f>IF(ISNA(VLOOKUP($A23,'2016 (2)'!$A$7:$AU$100,12,FALSE)),0,VLOOKUP($A23,'2016 (2)'!$A$7:$AU$100,12,FALSE))</f>
        <v>0</v>
      </c>
      <c r="R23" s="8" t="e">
        <f>IF(O23&lt;&gt; "",LOOKUP(O23,Points!$F$1:$F$360,Points!$G$1:$G$360),"")</f>
        <v>#REF!</v>
      </c>
      <c r="S23" s="80" t="e">
        <f>IF(  AND(Q23&gt;0,O23&lt;&gt;36),   IF(ABS(Q23-36)&gt;=10,  O23+SIGN(36-Q23)*1,  (36-Q23)*0.1+O23),      O23)</f>
        <v>#REF!</v>
      </c>
      <c r="T23" s="76" t="e">
        <f t="shared" si="5"/>
        <v>#REF!</v>
      </c>
      <c r="U23" s="64">
        <f>IF(ISNA(VLOOKUP($A23,'2016 (2)'!$A$7:$AU$100,16,FALSE)),0,VLOOKUP($A23,'2016 (2)'!$A$7:$AU$100,16,FALSE))</f>
        <v>0</v>
      </c>
      <c r="V23" s="8" t="e">
        <f>IF(S23&lt;&gt; "",LOOKUP(S23,Points!$F$1:$F$360,Points!$G$1:$G$360),"")</f>
        <v>#REF!</v>
      </c>
      <c r="W23" s="80" t="e">
        <f>IF(  AND(U23&gt;0,S23&lt;&gt;36),   IF(ABS(U23-36)&gt;=10,  S23+SIGN(36-U23)*1,  (36-U23)*0.1+S23),      S23)</f>
        <v>#REF!</v>
      </c>
      <c r="X23" s="76" t="e">
        <f t="shared" si="6"/>
        <v>#REF!</v>
      </c>
      <c r="Y23" s="64">
        <f>IF(ISNA(VLOOKUP($A23,'2016 (2)'!$A$7:$AU$100,20,FALSE)),0,VLOOKUP($A23,'2016 (2)'!$A$7:$AU$100,20,FALSE))</f>
        <v>0</v>
      </c>
      <c r="Z23" s="8" t="e">
        <f>IF(W23&lt;&gt; "",LOOKUP(W23,Points!$F$1:$F$360,Points!$G$1:$G$360),"")</f>
        <v>#REF!</v>
      </c>
      <c r="AA23" s="13" t="e">
        <f>IF(  AND(Y23&gt;0,W23&lt;&gt;AB$8),   IF(ABS(Y23-AB$8)&gt;=5,  W23+SIGN(AB$8-Y23)*1.5,  (AB$8-Y23)*0.3+W23),      W23)</f>
        <v>#REF!</v>
      </c>
      <c r="AB23" s="76" t="e">
        <f t="shared" si="8"/>
        <v>#REF!</v>
      </c>
      <c r="AC23" s="64">
        <f>IF(ISNA(VLOOKUP($A23,'2016 (2)'!$A$7:$AU$100,24,FALSE)),0,VLOOKUP($A23,'2016 (2)'!$A$7:$AU$100,24,FALSE))</f>
        <v>32</v>
      </c>
      <c r="AD23" s="8" t="e">
        <f>IF(AA23&lt;&gt; "",LOOKUP(AA23,Points!$F$1:$F$360,Points!$G$1:$G$360),"")</f>
        <v>#REF!</v>
      </c>
      <c r="AE23" s="13" t="e">
        <f>IF(  AND(AC23&gt;0,AA23&lt;&gt;AF$8),   IF(ABS(AC23-AF$8)&gt;=5,  AA23+SIGN(AF$8-AC23)*1.5,  (AF$8-AC23)*0.3+AA23),      AA23)</f>
        <v>#REF!</v>
      </c>
      <c r="AF23" s="76" t="e">
        <f t="shared" si="10"/>
        <v>#REF!</v>
      </c>
      <c r="AG23" s="64">
        <f>IF(ISNA(VLOOKUP($A23,'2016 (2)'!$A$7:$AU$100,28,FALSE)),0,VLOOKUP($A23,'2016 (2)'!$A$7:$AU$100,28,FALSE))</f>
        <v>0</v>
      </c>
      <c r="AH23" s="8" t="e">
        <f>IF(AE23&lt;&gt; "",LOOKUP(AE23,Points!$F$1:$F$360,Points!$G$1:$G$360),"")</f>
        <v>#REF!</v>
      </c>
      <c r="AI23" s="80" t="e">
        <f>IF(  AND(AG23&gt;0,AE23&lt;&gt;36),   IF(ABS(AG23-36)&gt;=10,  AE23+SIGN(36-AG23)*1,  (36-AG23)*0.1+AE23),      AE23)</f>
        <v>#REF!</v>
      </c>
      <c r="AJ23" s="76" t="e">
        <f t="shared" si="12"/>
        <v>#REF!</v>
      </c>
      <c r="AK23" s="64">
        <f>IF(ISNA(VLOOKUP($A23,'2016 (2)'!$A$7:$AU$100,32,FALSE)),0,VLOOKUP($A23,'2016 (2)'!$A$7:$AU$100,32,FALSE))</f>
        <v>29</v>
      </c>
      <c r="AL23" s="8" t="e">
        <f>IF(AI23&lt;&gt; "",LOOKUP(AI23,Points!$F$1:$F$360,Points!$G$1:$G$360),"")</f>
        <v>#REF!</v>
      </c>
      <c r="AM23" s="13" t="e">
        <f>IF(  AND(AK23&gt;0,AI23&lt;&gt;AN$8),   IF(ABS(AK23-AN$8)&gt;=5,  AI23+SIGN(AN$8-AK23)*1.5,  (AN$8-AK23)*0.3+AI23),      AI23)</f>
        <v>#REF!</v>
      </c>
      <c r="AN23" s="76" t="e">
        <f t="shared" si="14"/>
        <v>#REF!</v>
      </c>
      <c r="AO23" s="64">
        <f>IF(ISNA(VLOOKUP($A23,'2016 (2)'!$A$7:$AU$100,36,FALSE)),0,VLOOKUP($A23,'2016 (2)'!$A$7:$AU$100,36,FALSE))</f>
        <v>0</v>
      </c>
      <c r="AP23" s="8" t="e">
        <f>IF(AM23&lt;&gt; "",LOOKUP(AM23,Points!$F$1:$F$360,Points!$G$1:$G$360),"")</f>
        <v>#REF!</v>
      </c>
      <c r="AQ23" s="80" t="e">
        <f t="shared" si="15"/>
        <v>#REF!</v>
      </c>
      <c r="AR23" s="76" t="e">
        <f t="shared" si="16"/>
        <v>#REF!</v>
      </c>
      <c r="AS23" t="str">
        <f t="shared" si="24"/>
        <v>-</v>
      </c>
      <c r="AT23" t="e">
        <f t="shared" si="25"/>
        <v>#REF!</v>
      </c>
      <c r="AU23" t="str">
        <f t="shared" si="26"/>
        <v>-</v>
      </c>
      <c r="AV23" t="str">
        <f t="shared" si="27"/>
        <v>-</v>
      </c>
      <c r="AW23" t="str">
        <f t="shared" si="17"/>
        <v>-</v>
      </c>
      <c r="AX23" t="e">
        <f t="shared" si="18"/>
        <v>#REF!</v>
      </c>
      <c r="AY23" t="str">
        <f t="shared" si="19"/>
        <v>-</v>
      </c>
      <c r="AZ23" t="e">
        <f t="shared" si="20"/>
        <v>#REF!</v>
      </c>
      <c r="BA23" t="str">
        <f t="shared" si="21"/>
        <v>-</v>
      </c>
      <c r="BB23" s="199" t="s">
        <v>319</v>
      </c>
      <c r="BC23" s="202" t="e">
        <f t="shared" si="22"/>
        <v>#REF!</v>
      </c>
      <c r="BD23" s="200" t="e">
        <f>+#REF!</f>
        <v>#REF!</v>
      </c>
      <c r="BE23" s="201" t="e">
        <f t="shared" si="23"/>
        <v>#REF!</v>
      </c>
    </row>
    <row r="24" spans="1:57" ht="18" customHeight="1" thickBot="1" x14ac:dyDescent="0.25">
      <c r="A24" s="78" t="str">
        <f t="shared" si="0"/>
        <v>Bill Donaldson</v>
      </c>
      <c r="B24" s="93" t="s">
        <v>367</v>
      </c>
      <c r="C24" s="94" t="s">
        <v>147</v>
      </c>
      <c r="D24" s="25"/>
      <c r="E24" s="8"/>
      <c r="F24" s="92" t="e">
        <f>ROUND(IF(ISNA(VLOOKUP($A24,#REF!,49,FALSE)),0,VLOOKUP($A24,#REF!,49,FALSE)),1)</f>
        <v>#REF!</v>
      </c>
      <c r="G24" s="80">
        <v>30</v>
      </c>
      <c r="H24" s="88">
        <f t="shared" si="28"/>
        <v>30</v>
      </c>
      <c r="I24" s="72">
        <f>IF(ISNA(VLOOKUP($A24,'2016 (2)'!$A$5:$AU$100,4,FALSE)),0,VLOOKUP($A24,'2016 (2)'!$A$5:$AU$100,4,FALSE))</f>
        <v>0</v>
      </c>
      <c r="J24" s="8">
        <f>IF(G24&lt;&gt; "",LOOKUP(G24,Points!$F$1:$F$360,Points!$G$1:$G$360),"")</f>
        <v>3</v>
      </c>
      <c r="K24" s="13">
        <f>IF(  AND(I24&gt;0,G24&lt;&gt;36),   IF(ABS(I24-36)&gt;=5,  G24+SIGN(36-I24)*1.5,  (36-I24)*0.3+G24),      G24)</f>
        <v>30</v>
      </c>
      <c r="L24" s="87">
        <f t="shared" si="3"/>
        <v>30</v>
      </c>
      <c r="M24" s="83">
        <f>IF(ISNA(VLOOKUP($A24,'2016 (2)'!$A$7:$AU$100,8,FALSE)),0,VLOOKUP($A24,'2016 (2)'!$A$7:$AU$100,8,FALSE))</f>
        <v>0</v>
      </c>
      <c r="N24" s="8">
        <f>IF(K24&lt;&gt; "",LOOKUP(K24,Points!$F$1:$F$360,Points!$G$1:$G$360),"")</f>
        <v>3</v>
      </c>
      <c r="O24" s="13">
        <f>IF(  AND(M24&gt;0,K24&lt;&gt;36),   IF(ABS(M24-36)&gt;=5,  K24+SIGN(36-M24)*1.5,  (36-M24)*0.3+K24),      K24)</f>
        <v>30</v>
      </c>
      <c r="P24" s="87">
        <f t="shared" si="4"/>
        <v>30</v>
      </c>
      <c r="Q24" s="64">
        <f>IF(ISNA(VLOOKUP($A24,'2016 (2)'!$A$7:$AU$100,12,FALSE)),0,VLOOKUP($A24,'2016 (2)'!$A$7:$AU$100,12,FALSE))</f>
        <v>32</v>
      </c>
      <c r="R24" s="8">
        <f>IF(O24&lt;&gt; "",LOOKUP(O24,Points!$F$1:$F$360,Points!$G$1:$G$360),"")</f>
        <v>3</v>
      </c>
      <c r="S24" s="13">
        <f>IF(  AND(Q24&gt;0,O24&lt;&gt;T$8),   IF(ABS(Q24-T$8)&gt;=5,  O24+SIGN(T$8-Q24)*1.5,  (T$8-Q24)*0.3+O24),      O24)</f>
        <v>30</v>
      </c>
      <c r="T24" s="87">
        <f t="shared" si="5"/>
        <v>30</v>
      </c>
      <c r="U24" s="64">
        <f>IF(ISNA(VLOOKUP($A24,'2016 (2)'!$A$7:$AU$100,16,FALSE)),0,VLOOKUP($A24,'2016 (2)'!$A$7:$AU$100,16,FALSE))</f>
        <v>0</v>
      </c>
      <c r="V24" s="8">
        <f>IF(S24&lt;&gt; "",LOOKUP(S24,Points!$F$1:$F$360,Points!$G$1:$G$360),"")</f>
        <v>3</v>
      </c>
      <c r="W24" s="13">
        <f>IF(  AND(U24&gt;0,S24&lt;&gt;36),   IF(ABS(U24-36)&gt;=10,  S24+SIGN(36-U24)*1,  (36-U24)*0.1+S24),      S24)</f>
        <v>30</v>
      </c>
      <c r="X24" s="87">
        <f t="shared" si="6"/>
        <v>30</v>
      </c>
      <c r="Y24" s="64">
        <f>IF(ISNA(VLOOKUP($A24,'2016 (2)'!$A$7:$AU$100,20,FALSE)),0,VLOOKUP($A24,'2016 (2)'!$A$7:$AU$100,20,FALSE))</f>
        <v>0</v>
      </c>
      <c r="Z24" s="8">
        <f>IF(W24&lt;&gt; "",LOOKUP(W24,Points!$F$1:$F$360,Points!$G$1:$G$360),"")</f>
        <v>3</v>
      </c>
      <c r="AA24" s="13">
        <f t="shared" si="29"/>
        <v>30</v>
      </c>
      <c r="AB24" s="87">
        <f t="shared" si="8"/>
        <v>30</v>
      </c>
      <c r="AC24" s="64">
        <f>IF(ISNA(VLOOKUP($A24,'2016 (2)'!$A$7:$AU$100,24,FALSE)),0,VLOOKUP($A24,'2016 (2)'!$A$7:$AU$100,24,FALSE))</f>
        <v>0</v>
      </c>
      <c r="AD24" s="8">
        <f>IF(AA24&lt;&gt; "",LOOKUP(AA24,Points!$F$1:$F$360,Points!$G$1:$G$360),"")</f>
        <v>3</v>
      </c>
      <c r="AE24" s="13">
        <f>IF(  AND(AC24&gt;0,AA24&lt;&gt;36),   IF(ABS(AC24-36)&gt;=10,  AA24+SIGN(36-AC24)*1,  (36-AC24)*0.1+AA24),      AA24)</f>
        <v>30</v>
      </c>
      <c r="AF24" s="87">
        <f t="shared" si="10"/>
        <v>30</v>
      </c>
      <c r="AG24" s="64">
        <f>IF(ISNA(VLOOKUP($A24,'2016 (2)'!$A$7:$AU$100,28,FALSE)),0,VLOOKUP($A24,'2016 (2)'!$A$7:$AU$100,28,FALSE))</f>
        <v>0</v>
      </c>
      <c r="AH24" s="8">
        <f>IF(AE24&lt;&gt; "",LOOKUP(AE24,Points!$F$1:$F$360,Points!$G$1:$G$360),"")</f>
        <v>3</v>
      </c>
      <c r="AI24" s="13">
        <f>IF(  AND(AG24&gt;0,AE24&lt;&gt;36),   IF(ABS(AG24-36)&gt;=10,  AE24+SIGN(36-AG24)*1,  (36-AG24)*0.1+AE24),      AE24)</f>
        <v>30</v>
      </c>
      <c r="AJ24" s="87">
        <f t="shared" si="12"/>
        <v>30</v>
      </c>
      <c r="AK24" s="64">
        <f>IF(ISNA(VLOOKUP($A24,'2016 (2)'!$A$7:$AU$100,32,FALSE)),0,VLOOKUP($A24,'2016 (2)'!$A$7:$AU$100,32,FALSE))</f>
        <v>0</v>
      </c>
      <c r="AL24" s="8">
        <f>IF(AI24&lt;&gt; "",LOOKUP(AI24,Points!$F$1:$F$360,Points!$G$1:$G$360),"")</f>
        <v>3</v>
      </c>
      <c r="AM24" s="13">
        <f>IF(  AND(AK24&gt;0,AI24&lt;&gt;36),   IF(ABS(AK24-36)&gt;=10,  AI24+SIGN(36-AK24)*1,  (36-AK24)*0.1+AI24),      AI24)</f>
        <v>30</v>
      </c>
      <c r="AN24" s="87">
        <f t="shared" si="14"/>
        <v>30</v>
      </c>
      <c r="AO24" s="64">
        <f>IF(ISNA(VLOOKUP($A24,'2016 (2)'!$A$7:$AU$100,36,FALSE)),0,VLOOKUP($A24,'2016 (2)'!$A$7:$AU$100,36,FALSE))</f>
        <v>0</v>
      </c>
      <c r="AP24" s="8">
        <f>IF(AM24&lt;&gt; "",LOOKUP(AM24,Points!$F$1:$F$360,Points!$G$1:$G$360),"")</f>
        <v>3</v>
      </c>
      <c r="AQ24" s="13">
        <f t="shared" si="15"/>
        <v>30</v>
      </c>
      <c r="AR24" s="87">
        <f t="shared" si="16"/>
        <v>30</v>
      </c>
      <c r="AS24" t="str">
        <f t="shared" si="24"/>
        <v>-</v>
      </c>
      <c r="AT24" t="str">
        <f t="shared" si="25"/>
        <v>-</v>
      </c>
      <c r="AU24">
        <f t="shared" si="26"/>
        <v>106</v>
      </c>
      <c r="AV24" t="str">
        <f t="shared" si="27"/>
        <v>-</v>
      </c>
      <c r="AW24" t="str">
        <f t="shared" si="17"/>
        <v>-</v>
      </c>
      <c r="AX24" t="str">
        <f t="shared" si="18"/>
        <v>-</v>
      </c>
      <c r="AY24" t="str">
        <f t="shared" si="19"/>
        <v>-</v>
      </c>
      <c r="AZ24" t="str">
        <f t="shared" si="20"/>
        <v>-</v>
      </c>
      <c r="BA24" t="str">
        <f t="shared" si="21"/>
        <v>-</v>
      </c>
      <c r="BB24" s="199" t="s">
        <v>610</v>
      </c>
      <c r="BC24" s="202">
        <f t="shared" si="22"/>
        <v>30</v>
      </c>
      <c r="BD24" s="200" t="e">
        <f>+#REF!</f>
        <v>#REF!</v>
      </c>
      <c r="BE24" s="201" t="e">
        <f t="shared" si="23"/>
        <v>#REF!</v>
      </c>
    </row>
    <row r="25" spans="1:57" ht="18" customHeight="1" thickBot="1" x14ac:dyDescent="0.25">
      <c r="A25" s="78" t="str">
        <f t="shared" si="0"/>
        <v>Clifton Edwards</v>
      </c>
      <c r="B25" s="52" t="s">
        <v>351</v>
      </c>
      <c r="C25" s="62" t="s">
        <v>475</v>
      </c>
      <c r="D25" s="25">
        <v>15.399999999999995</v>
      </c>
      <c r="E25" s="8" t="e">
        <f>ROUND(IF(ISNA(VLOOKUP($A25,#REF!,47,FALSE)),0,VLOOKUP($A25,#REF!,47,FALSE)),1)</f>
        <v>#REF!</v>
      </c>
      <c r="F25" s="92" t="e">
        <f>ROUND(IF(ISNA(VLOOKUP($A25,#REF!,49,FALSE)),0,VLOOKUP($A25,#REF!,49,FALSE)),1)</f>
        <v>#REF!</v>
      </c>
      <c r="G25" s="80" t="e">
        <f t="shared" ref="G25:G32" si="30">IF($E25&gt;$AR$1,$D25-($E25-$AR$1),(IF(IF(AND(F25&lt;$AJ$1,F25&lt;&gt;0),D25+($AJ$1-F25),D25)&gt;36,36,IF(AND(F25&lt;$AJ$1,F25&lt;&gt;0),D25+($AJ$1-F25),D25))))</f>
        <v>#REF!</v>
      </c>
      <c r="H25" s="88" t="e">
        <f t="shared" si="28"/>
        <v>#REF!</v>
      </c>
      <c r="I25" s="72">
        <f>IF(ISNA(VLOOKUP($A25,'2016 (2)'!$A$5:$AU$100,4,FALSE)),0,VLOOKUP($A25,'2016 (2)'!$A$5:$AU$100,4,FALSE))</f>
        <v>37</v>
      </c>
      <c r="J25" s="8" t="e">
        <f>IF(G25&lt;&gt; "",LOOKUP(G25,Points!$F$1:$F$360,Points!$G$1:$G$360),"")</f>
        <v>#REF!</v>
      </c>
      <c r="K25" s="13" t="e">
        <f>IF(  AND(I25&gt;0,G25&lt;&gt;L$8),   IF(ABS(I25-L$8)&gt;=5,  G25+SIGN(L$8-I25)*1,  (L$8-I25)*0.2+G25),      G25)</f>
        <v>#REF!</v>
      </c>
      <c r="L25" s="76" t="e">
        <f t="shared" si="3"/>
        <v>#REF!</v>
      </c>
      <c r="M25" s="83">
        <f>IF(ISNA(VLOOKUP($A25,'2016 (2)'!$A$7:$AU$100,8,FALSE)),0,VLOOKUP($A25,'2016 (2)'!$A$7:$AU$100,8,FALSE))</f>
        <v>34</v>
      </c>
      <c r="N25" s="8" t="e">
        <f>IF(K25&lt;&gt; "",LOOKUP(K25,Points!$F$1:$F$360,Points!$G$1:$G$360),"")</f>
        <v>#REF!</v>
      </c>
      <c r="O25" s="13" t="e">
        <f>IF(  AND(M25&gt;0,K25&lt;&gt;P$8),   IF(ABS(M25-P$8)&gt;=5,  K25+SIGN(P$8-M25)*1,  (P$8-M25)*0.2+K25),      K25)</f>
        <v>#REF!</v>
      </c>
      <c r="P25" s="76" t="e">
        <f t="shared" si="4"/>
        <v>#REF!</v>
      </c>
      <c r="Q25" s="64">
        <f>IF(ISNA(VLOOKUP($A25,'2016 (2)'!$A$7:$AU$100,12,FALSE)),0,VLOOKUP($A25,'2016 (2)'!$A$7:$AU$100,12,FALSE))</f>
        <v>22</v>
      </c>
      <c r="R25" s="8" t="e">
        <f>IF(O25&lt;&gt; "",LOOKUP(O25,Points!$F$1:$F$360,Points!$G$1:$G$360),"")</f>
        <v>#REF!</v>
      </c>
      <c r="S25" s="13" t="e">
        <f>IF(  AND(Q25&gt;0,O25&lt;&gt;T$8),   IF(ABS(Q25-T$8)&gt;=5,  O25+SIGN(T$8-Q25)*1,  (T$8-Q25)*0.2+O25),      O25)</f>
        <v>#REF!</v>
      </c>
      <c r="T25" s="76" t="e">
        <f t="shared" si="5"/>
        <v>#REF!</v>
      </c>
      <c r="U25" s="64">
        <f>IF(ISNA(VLOOKUP($A25,'2016 (2)'!$A$7:$AU$100,16,FALSE)),0,VLOOKUP($A25,'2016 (2)'!$A$7:$AU$100,16,FALSE))</f>
        <v>0</v>
      </c>
      <c r="V25" s="8" t="e">
        <f>IF(S25&lt;&gt; "",LOOKUP(S25,Points!$F$1:$F$360,Points!$G$1:$G$360),"")</f>
        <v>#REF!</v>
      </c>
      <c r="W25" s="80" t="e">
        <f>IF(  AND(U25&gt;0,S25&lt;&gt;36),   IF(ABS(U25-36)&gt;=10,  S25+SIGN(36-U25)*1,  (36-U25)*0.1+S25),      S25)</f>
        <v>#REF!</v>
      </c>
      <c r="X25" s="76" t="e">
        <f t="shared" si="6"/>
        <v>#REF!</v>
      </c>
      <c r="Y25" s="64">
        <f>IF(ISNA(VLOOKUP($A25,'2016 (2)'!$A$7:$AU$100,20,FALSE)),0,VLOOKUP($A25,'2016 (2)'!$A$7:$AU$100,20,FALSE))</f>
        <v>0</v>
      </c>
      <c r="Z25" s="8" t="e">
        <f>IF(W25&lt;&gt; "",LOOKUP(W25,Points!$F$1:$F$360,Points!$G$1:$G$360),"")</f>
        <v>#REF!</v>
      </c>
      <c r="AA25" s="80" t="e">
        <f t="shared" si="29"/>
        <v>#REF!</v>
      </c>
      <c r="AB25" s="76" t="e">
        <f t="shared" si="8"/>
        <v>#REF!</v>
      </c>
      <c r="AC25" s="64">
        <f>IF(ISNA(VLOOKUP($A25,'2016 (2)'!$A$7:$AU$100,24,FALSE)),0,VLOOKUP($A25,'2016 (2)'!$A$7:$AU$100,24,FALSE))</f>
        <v>0</v>
      </c>
      <c r="AD25" s="8" t="e">
        <f>IF(AA25&lt;&gt; "",LOOKUP(AA25,Points!$F$1:$F$360,Points!$G$1:$G$360),"")</f>
        <v>#REF!</v>
      </c>
      <c r="AE25" s="80" t="e">
        <f>IF(  AND(AC25&gt;0,AA25&lt;&gt;36),   IF(ABS(AC25-36)&gt;=10,  AA25+SIGN(36-AC25)*1,  (36-AC25)*0.1+AA25),      AA25)</f>
        <v>#REF!</v>
      </c>
      <c r="AF25" s="76" t="e">
        <f t="shared" si="10"/>
        <v>#REF!</v>
      </c>
      <c r="AG25" s="64">
        <f>IF(ISNA(VLOOKUP($A25,'2016 (2)'!$A$7:$AU$100,28,FALSE)),0,VLOOKUP($A25,'2016 (2)'!$A$7:$AU$100,28,FALSE))</f>
        <v>32</v>
      </c>
      <c r="AH25" s="8" t="e">
        <f>IF(AE25&lt;&gt; "",LOOKUP(AE25,Points!$F$1:$F$360,Points!$G$1:$G$360),"")</f>
        <v>#REF!</v>
      </c>
      <c r="AI25" s="13" t="e">
        <f>IF(  AND(AG25&gt;0,AE25&lt;&gt;AJ$8),   IF(ABS(AG25-AJ$8)&gt;=5,  AE25+SIGN(AJ$8-AG25)*1,  (AJ$8-AG25)*0.2+AE25),      AE25)</f>
        <v>#REF!</v>
      </c>
      <c r="AJ25" s="76" t="e">
        <f t="shared" si="12"/>
        <v>#REF!</v>
      </c>
      <c r="AK25" s="64">
        <f>IF(ISNA(VLOOKUP($A25,'2016 (2)'!$A$7:$AU$100,32,FALSE)),0,VLOOKUP($A25,'2016 (2)'!$A$7:$AU$100,32,FALSE))</f>
        <v>0</v>
      </c>
      <c r="AL25" s="8" t="e">
        <f>IF(AI25&lt;&gt; "",LOOKUP(AI25,Points!$F$1:$F$360,Points!$G$1:$G$360),"")</f>
        <v>#REF!</v>
      </c>
      <c r="AM25" s="80" t="e">
        <f>IF(  AND(AK25&gt;0,AI25&lt;&gt;36),   IF(ABS(AK25-36)&gt;=10,  AI25+SIGN(36-AK25)*1,  (36-AK25)*0.1+AI25),      AI25)</f>
        <v>#REF!</v>
      </c>
      <c r="AN25" s="76" t="e">
        <f t="shared" si="14"/>
        <v>#REF!</v>
      </c>
      <c r="AO25" s="64">
        <f>IF(ISNA(VLOOKUP($A25,'2016 (2)'!$A$7:$AU$100,36,FALSE)),0,VLOOKUP($A25,'2016 (2)'!$A$7:$AU$100,36,FALSE))</f>
        <v>0</v>
      </c>
      <c r="AP25" s="8" t="e">
        <f>IF(AM25&lt;&gt; "",LOOKUP(AM25,Points!$F$1:$F$360,Points!$G$1:$G$360),"")</f>
        <v>#REF!</v>
      </c>
      <c r="AQ25" s="80" t="e">
        <f t="shared" si="15"/>
        <v>#REF!</v>
      </c>
      <c r="AR25" s="76" t="e">
        <f t="shared" si="16"/>
        <v>#REF!</v>
      </c>
      <c r="AS25" t="e">
        <f t="shared" si="24"/>
        <v>#REF!</v>
      </c>
      <c r="AT25" t="e">
        <f t="shared" si="25"/>
        <v>#REF!</v>
      </c>
      <c r="AU25" t="e">
        <f t="shared" si="26"/>
        <v>#REF!</v>
      </c>
      <c r="AV25" t="str">
        <f t="shared" si="27"/>
        <v>-</v>
      </c>
      <c r="AW25" t="str">
        <f t="shared" si="17"/>
        <v>-</v>
      </c>
      <c r="AX25" t="str">
        <f t="shared" si="18"/>
        <v>-</v>
      </c>
      <c r="AY25" t="e">
        <f t="shared" si="19"/>
        <v>#REF!</v>
      </c>
      <c r="AZ25" t="str">
        <f t="shared" si="20"/>
        <v>-</v>
      </c>
      <c r="BA25" t="str">
        <f t="shared" si="21"/>
        <v>-</v>
      </c>
      <c r="BB25" s="199" t="s">
        <v>505</v>
      </c>
      <c r="BC25" s="202" t="e">
        <f t="shared" si="22"/>
        <v>#REF!</v>
      </c>
      <c r="BD25" s="200" t="e">
        <f>+#REF!</f>
        <v>#REF!</v>
      </c>
      <c r="BE25" s="201" t="e">
        <f t="shared" si="23"/>
        <v>#REF!</v>
      </c>
    </row>
    <row r="26" spans="1:57" ht="18" customHeight="1" thickBot="1" x14ac:dyDescent="0.25">
      <c r="A26" s="78" t="str">
        <f t="shared" si="0"/>
        <v>Chris Eller</v>
      </c>
      <c r="B26" s="52" t="s">
        <v>541</v>
      </c>
      <c r="C26" s="62" t="s">
        <v>16</v>
      </c>
      <c r="D26" s="25">
        <v>13.999999999999998</v>
      </c>
      <c r="E26" s="8" t="e">
        <f>ROUND(IF(ISNA(VLOOKUP($A26,#REF!,47,FALSE)),0,VLOOKUP($A26,#REF!,47,FALSE)),1)</f>
        <v>#REF!</v>
      </c>
      <c r="F26" s="92" t="e">
        <f>ROUND(IF(ISNA(VLOOKUP($A26,#REF!,49,FALSE)),0,VLOOKUP($A26,#REF!,49,FALSE)),1)</f>
        <v>#REF!</v>
      </c>
      <c r="G26" s="80" t="e">
        <f t="shared" si="30"/>
        <v>#REF!</v>
      </c>
      <c r="H26" s="112" t="e">
        <f t="shared" si="28"/>
        <v>#REF!</v>
      </c>
      <c r="I26" s="72">
        <f>IF(ISNA(VLOOKUP($A26,'2016 (2)'!$A$5:$AU$100,4,FALSE)),0,VLOOKUP($A26,'2016 (2)'!$A$5:$AU$100,4,FALSE))</f>
        <v>33</v>
      </c>
      <c r="J26" s="8" t="e">
        <f>IF(G26&lt;&gt; "",LOOKUP(G26,Points!$F$1:$F$360,Points!$G$1:$G$360),"")</f>
        <v>#REF!</v>
      </c>
      <c r="K26" s="13" t="e">
        <f>IF(  AND(I26&gt;0,G26&lt;&gt;L$8),   IF(ABS(I26-L$8)&gt;=5,  G26+SIGN(L$8-I26)*1,  (L$8-I26)*0.2+G26),      G26)</f>
        <v>#REF!</v>
      </c>
      <c r="L26" s="76" t="e">
        <f t="shared" si="3"/>
        <v>#REF!</v>
      </c>
      <c r="M26" s="83">
        <f>IF(ISNA(VLOOKUP($A26,'2016 (2)'!$A$7:$AU$100,8,FALSE)),0,VLOOKUP($A26,'2016 (2)'!$A$7:$AU$100,8,FALSE))</f>
        <v>38</v>
      </c>
      <c r="N26" s="8" t="e">
        <f>IF(K26&lt;&gt; "",LOOKUP(K26,Points!$F$1:$F$360,Points!$G$1:$G$360),"")</f>
        <v>#REF!</v>
      </c>
      <c r="O26" s="13" t="e">
        <f>IF(  AND(M26&gt;0,K26&lt;&gt;P$8),   IF(ABS(M26-P$8)&gt;=5,  K26+SIGN(P$8-M26)*1,  (P$8-M26)*0.2+K26),      K26)</f>
        <v>#REF!</v>
      </c>
      <c r="P26" s="76" t="e">
        <f t="shared" si="4"/>
        <v>#REF!</v>
      </c>
      <c r="Q26" s="64">
        <f>IF(ISNA(VLOOKUP($A26,'2016 (2)'!$A$7:$AU$100,12,FALSE)),0,VLOOKUP($A26,'2016 (2)'!$A$7:$AU$100,12,FALSE))</f>
        <v>0</v>
      </c>
      <c r="R26" s="8" t="e">
        <f>IF(O26&lt;&gt; "",LOOKUP(O26,Points!$F$1:$F$360,Points!$G$1:$G$360),"")</f>
        <v>#REF!</v>
      </c>
      <c r="S26" s="13" t="e">
        <f>IF(  AND(Q26&gt;0,O26&lt;&gt;36),   IF(ABS(Q26-36)&gt;=5,  O26+SIGN(36-Q26)*1,  (36-Q26)*0.2+O26),      O26)</f>
        <v>#REF!</v>
      </c>
      <c r="T26" s="76" t="e">
        <f t="shared" si="5"/>
        <v>#REF!</v>
      </c>
      <c r="U26" s="64">
        <f>IF(ISNA(VLOOKUP($A26,'2016 (2)'!$A$7:$AU$100,16,FALSE)),0,VLOOKUP($A26,'2016 (2)'!$A$7:$AU$100,16,FALSE))</f>
        <v>27</v>
      </c>
      <c r="V26" s="8" t="e">
        <f>IF(S26&lt;&gt; "",LOOKUP(S26,Points!$F$1:$F$360,Points!$G$1:$G$360),"")</f>
        <v>#REF!</v>
      </c>
      <c r="W26" s="13" t="e">
        <f>IF(  AND(U26&gt;0,S26&lt;&gt;X$8),   IF(ABS(U26-X$8)&gt;=5,  S26+SIGN(X$8-U26)*1,  (X$8-U26)*0.2+S26),      S26)</f>
        <v>#REF!</v>
      </c>
      <c r="X26" s="76" t="e">
        <f t="shared" si="6"/>
        <v>#REF!</v>
      </c>
      <c r="Y26" s="64">
        <f>IF(ISNA(VLOOKUP($A26,'2016 (2)'!$A$7:$AU$100,20,FALSE)),0,VLOOKUP($A26,'2016 (2)'!$A$7:$AU$100,20,FALSE))</f>
        <v>36</v>
      </c>
      <c r="Z26" s="8" t="e">
        <f>IF(W26&lt;&gt; "",LOOKUP(W26,Points!$F$1:$F$360,Points!$G$1:$G$360),"")</f>
        <v>#REF!</v>
      </c>
      <c r="AA26" s="13" t="e">
        <f>IF(  AND(Y26&gt;0,W26&lt;&gt;AB$8),   IF(ABS(Y26-AB$8)&gt;=5,  W26+SIGN(AB$8-Y26)*1,  (AB$8-Y26)*0.2+W26),      W26)</f>
        <v>#REF!</v>
      </c>
      <c r="AB26" s="76" t="e">
        <f t="shared" si="8"/>
        <v>#REF!</v>
      </c>
      <c r="AC26" s="64">
        <f>IF(ISNA(VLOOKUP($A26,'2016 (2)'!$A$7:$AU$100,24,FALSE)),0,VLOOKUP($A26,'2016 (2)'!$A$7:$AU$100,24,FALSE))</f>
        <v>36</v>
      </c>
      <c r="AD26" s="8" t="e">
        <f>IF(AA26&lt;&gt; "",LOOKUP(AA26,Points!$F$1:$F$360,Points!$G$1:$G$360),"")</f>
        <v>#REF!</v>
      </c>
      <c r="AE26" s="13" t="e">
        <f>IF(  AND(AC26&gt;0,AA26&lt;&gt;AF$8),   IF(ABS(AC26-AF$8)&gt;=5,  AA26+SIGN(AF$8-AC26)*1,  (AF$8-AC26)*0.2+AA26),      AA26)</f>
        <v>#REF!</v>
      </c>
      <c r="AF26" s="76" t="e">
        <f t="shared" si="10"/>
        <v>#REF!</v>
      </c>
      <c r="AG26" s="64">
        <f>IF(ISNA(VLOOKUP($A26,'2016 (2)'!$A$7:$AU$100,28,FALSE)),0,VLOOKUP($A26,'2016 (2)'!$A$7:$AU$100,28,FALSE))</f>
        <v>29</v>
      </c>
      <c r="AH26" s="8" t="e">
        <f>IF(AE26&lt;&gt; "",LOOKUP(AE26,Points!$F$1:$F$360,Points!$G$1:$G$360),"")</f>
        <v>#REF!</v>
      </c>
      <c r="AI26" s="13" t="e">
        <f>IF(  AND(AG26&gt;0,AE26&lt;&gt;AJ$8),   IF(ABS(AG26-AJ$8)&gt;=5,  AE26+SIGN(AJ$8-AG26)*1,  (AJ$8-AG26)*0.2+AE26),      AE26)</f>
        <v>#REF!</v>
      </c>
      <c r="AJ26" s="76" t="e">
        <f t="shared" si="12"/>
        <v>#REF!</v>
      </c>
      <c r="AK26" s="64">
        <f>IF(ISNA(VLOOKUP($A26,'2016 (2)'!$A$7:$AU$100,32,FALSE)),0,VLOOKUP($A26,'2016 (2)'!$A$7:$AU$100,32,FALSE))</f>
        <v>34</v>
      </c>
      <c r="AL26" s="8" t="e">
        <f>IF(AI26&lt;&gt; "",LOOKUP(AI26,Points!$F$1:$F$360,Points!$G$1:$G$360),"")</f>
        <v>#REF!</v>
      </c>
      <c r="AM26" s="13" t="e">
        <f>IF(  AND(AK26&gt;0,AI26&lt;&gt;AN$8),   IF(ABS(AK26-AN$8)&gt;=5,  AI26+SIGN(AN$8-AK26)*1,  (AN$8-AK26)*0.2+AI26),      AI26)</f>
        <v>#REF!</v>
      </c>
      <c r="AN26" s="76" t="e">
        <f t="shared" si="14"/>
        <v>#REF!</v>
      </c>
      <c r="AO26" s="64">
        <f>IF(ISNA(VLOOKUP($A26,'2016 (2)'!$A$7:$AU$100,36,FALSE)),0,VLOOKUP($A26,'2016 (2)'!$A$7:$AU$100,36,FALSE))</f>
        <v>29</v>
      </c>
      <c r="AP26" s="8" t="e">
        <f>IF(AM26&lt;&gt; "",LOOKUP(AM26,Points!$F$1:$F$360,Points!$G$1:$G$360),"")</f>
        <v>#REF!</v>
      </c>
      <c r="AQ26" s="13" t="e">
        <f>IF(  AND(AO26&gt;0,AM26&lt;&gt;AR$8),   IF(ABS(AO26-AR$8)&gt;=5,  AM26+SIGN(AR$8-AO26)*1,  (AR$8-AO26)*0.2+AM26),      AM26)</f>
        <v>#REF!</v>
      </c>
      <c r="AR26" s="76" t="e">
        <f t="shared" si="16"/>
        <v>#REF!</v>
      </c>
      <c r="AS26" t="e">
        <f t="shared" si="24"/>
        <v>#REF!</v>
      </c>
      <c r="AT26" t="e">
        <f t="shared" si="25"/>
        <v>#REF!</v>
      </c>
      <c r="AU26" t="str">
        <f t="shared" si="26"/>
        <v>-</v>
      </c>
      <c r="AV26" t="e">
        <f t="shared" si="27"/>
        <v>#REF!</v>
      </c>
      <c r="AW26" t="e">
        <f t="shared" si="17"/>
        <v>#REF!</v>
      </c>
      <c r="AX26" t="e">
        <f t="shared" si="18"/>
        <v>#REF!</v>
      </c>
      <c r="AY26" t="e">
        <f t="shared" si="19"/>
        <v>#REF!</v>
      </c>
      <c r="AZ26" t="e">
        <f t="shared" si="20"/>
        <v>#REF!</v>
      </c>
      <c r="BA26" t="e">
        <f t="shared" si="21"/>
        <v>#REF!</v>
      </c>
      <c r="BB26" s="199" t="s">
        <v>544</v>
      </c>
      <c r="BC26" s="202" t="e">
        <f t="shared" si="22"/>
        <v>#REF!</v>
      </c>
      <c r="BD26" s="200" t="e">
        <f>+#REF!</f>
        <v>#REF!</v>
      </c>
      <c r="BE26" s="201" t="e">
        <f t="shared" si="23"/>
        <v>#REF!</v>
      </c>
    </row>
    <row r="27" spans="1:57" ht="18" customHeight="1" thickBot="1" x14ac:dyDescent="0.25">
      <c r="A27" s="78" t="str">
        <f t="shared" si="0"/>
        <v>Kenny Engram</v>
      </c>
      <c r="B27" s="52" t="s">
        <v>473</v>
      </c>
      <c r="C27" s="62" t="s">
        <v>474</v>
      </c>
      <c r="D27" s="25">
        <v>19.599999999999991</v>
      </c>
      <c r="E27" s="8" t="e">
        <f>ROUND(IF(ISNA(VLOOKUP($A27,#REF!,47,FALSE)),0,VLOOKUP($A27,#REF!,47,FALSE)),1)</f>
        <v>#REF!</v>
      </c>
      <c r="F27" s="92" t="e">
        <f>ROUND(IF(ISNA(VLOOKUP($A27,#REF!,49,FALSE)),0,VLOOKUP($A27,#REF!,49,FALSE)),1)</f>
        <v>#REF!</v>
      </c>
      <c r="G27" s="80" t="e">
        <f t="shared" si="30"/>
        <v>#REF!</v>
      </c>
      <c r="H27" s="88" t="e">
        <f t="shared" si="28"/>
        <v>#REF!</v>
      </c>
      <c r="I27" s="72">
        <f>IF(ISNA(VLOOKUP($A27,'2016 (2)'!$A$5:$AU$100,4,FALSE)),0,VLOOKUP($A27,'2016 (2)'!$A$5:$AU$100,4,FALSE))</f>
        <v>30</v>
      </c>
      <c r="J27" s="8" t="e">
        <f>IF(G27&lt;&gt; "",LOOKUP(G27,Points!$F$1:$F$360,Points!$G$1:$G$360),"")</f>
        <v>#REF!</v>
      </c>
      <c r="K27" s="13" t="e">
        <f>IF(  AND(I27&gt;0,G27&lt;&gt;L$8),   IF(ABS(I27-L$8)&gt;=5,  G27+SIGN(L$8-I27)*1,  (L$8-I27)*0.2+G27),      G27)</f>
        <v>#REF!</v>
      </c>
      <c r="L27" s="76" t="e">
        <f t="shared" si="3"/>
        <v>#REF!</v>
      </c>
      <c r="M27" s="83">
        <f>IF(ISNA(VLOOKUP($A27,'2016 (2)'!$A$7:$AU$100,8,FALSE)),0,VLOOKUP($A27,'2016 (2)'!$A$7:$AU$100,8,FALSE))</f>
        <v>38</v>
      </c>
      <c r="N27" s="8" t="e">
        <f>IF(K27&lt;&gt; "",LOOKUP(K27,Points!$F$1:$F$360,Points!$G$1:$G$360),"")</f>
        <v>#REF!</v>
      </c>
      <c r="O27" s="13" t="e">
        <f>IF(  AND(M27&gt;0,K27&lt;&gt;P$8),   IF(ABS(M27-P$8)&gt;=5,  K27+SIGN(P$8-M27)*1,  (P$8-M27)*0.2+K27),      K27)</f>
        <v>#REF!</v>
      </c>
      <c r="P27" s="76" t="e">
        <f t="shared" si="4"/>
        <v>#REF!</v>
      </c>
      <c r="Q27" s="64">
        <f>IF(ISNA(VLOOKUP($A27,'2016 (2)'!$A$7:$AU$100,12,FALSE)),0,VLOOKUP($A27,'2016 (2)'!$A$7:$AU$100,12,FALSE))</f>
        <v>40</v>
      </c>
      <c r="R27" s="8" t="e">
        <f>IF(O27&lt;&gt; "",LOOKUP(O27,Points!$F$1:$F$360,Points!$G$1:$G$360),"")</f>
        <v>#REF!</v>
      </c>
      <c r="S27" s="13" t="e">
        <f>IF(  AND(Q27&gt;0,O27&lt;&gt;T$8),   IF(ABS(Q27-T$8)&gt;=5,  O27+SIGN(T$8-Q27)*1,  (T$8-Q27)*0.2+O27),      O27)</f>
        <v>#REF!</v>
      </c>
      <c r="T27" s="76" t="e">
        <f t="shared" si="5"/>
        <v>#REF!</v>
      </c>
      <c r="U27" s="64">
        <f>IF(ISNA(VLOOKUP($A27,'2016 (2)'!$A$7:$AU$100,16,FALSE)),0,VLOOKUP($A27,'2016 (2)'!$A$7:$AU$100,16,FALSE))</f>
        <v>25</v>
      </c>
      <c r="V27" s="8" t="e">
        <f>IF(S27&lt;&gt; "",LOOKUP(S27,Points!$F$1:$F$360,Points!$G$1:$G$360),"")</f>
        <v>#REF!</v>
      </c>
      <c r="W27" s="13" t="e">
        <f>IF(  AND(U27&gt;0,S27&lt;&gt;X$8),   IF(ABS(U27-X$8)&gt;=5,  S27+SIGN(X$8-U27)*1,  (X$8-U27)*0.2+S27),      S27)</f>
        <v>#REF!</v>
      </c>
      <c r="X27" s="76" t="e">
        <f t="shared" si="6"/>
        <v>#REF!</v>
      </c>
      <c r="Y27" s="64">
        <f>IF(ISNA(VLOOKUP($A27,'2016 (2)'!$A$7:$AU$100,20,FALSE)),0,VLOOKUP($A27,'2016 (2)'!$A$7:$AU$100,20,FALSE))</f>
        <v>42</v>
      </c>
      <c r="Z27" s="8" t="e">
        <f>IF(W27&lt;&gt; "",LOOKUP(W27,Points!$F$1:$F$360,Points!$G$1:$G$360),"")</f>
        <v>#REF!</v>
      </c>
      <c r="AA27" s="13" t="e">
        <f>IF(  AND(Y27&gt;0,W27&lt;&gt;AB$8),   IF(ABS(Y27-AB$8)&gt;=5,  W27+SIGN(AB$8-Y27)*1,  (AB$8-Y27)*0.2+W27),      W27)</f>
        <v>#REF!</v>
      </c>
      <c r="AB27" s="76" t="e">
        <f t="shared" si="8"/>
        <v>#REF!</v>
      </c>
      <c r="AC27" s="64">
        <f>IF(ISNA(VLOOKUP($A27,'2016 (2)'!$A$7:$AU$100,24,FALSE)),0,VLOOKUP($A27,'2016 (2)'!$A$7:$AU$100,24,FALSE))</f>
        <v>29</v>
      </c>
      <c r="AD27" s="8" t="e">
        <f>IF(AA27&lt;&gt; "",LOOKUP(AA27,Points!$F$1:$F$360,Points!$G$1:$G$360),"")</f>
        <v>#REF!</v>
      </c>
      <c r="AE27" s="13" t="e">
        <f>IF(  AND(AC27&gt;0,AA27&lt;&gt;AF$8),   IF(ABS(AC27-AF$8)&gt;=5,  AA27+SIGN(AF$8-AC27)*1,  (AF$8-AC27)*0.2+AA27),      AA27)</f>
        <v>#REF!</v>
      </c>
      <c r="AF27" s="76" t="e">
        <f t="shared" si="10"/>
        <v>#REF!</v>
      </c>
      <c r="AG27" s="64">
        <f>IF(ISNA(VLOOKUP($A27,'2016 (2)'!$A$7:$AU$100,28,FALSE)),0,VLOOKUP($A27,'2016 (2)'!$A$7:$AU$100,28,FALSE))</f>
        <v>31</v>
      </c>
      <c r="AH27" s="8" t="e">
        <f>IF(AE27&lt;&gt; "",LOOKUP(AE27,Points!$F$1:$F$360,Points!$G$1:$G$360),"")</f>
        <v>#REF!</v>
      </c>
      <c r="AI27" s="13" t="e">
        <f>IF(  AND(AG27&gt;0,AE27&lt;&gt;AJ$8),   IF(ABS(AG27-AJ$8)&gt;=5,  AE27+SIGN(AJ$8-AG27)*1,  (AJ$8-AG27)*0.2+AE27),      AE27)</f>
        <v>#REF!</v>
      </c>
      <c r="AJ27" s="76" t="e">
        <f t="shared" si="12"/>
        <v>#REF!</v>
      </c>
      <c r="AK27" s="64">
        <f>IF(ISNA(VLOOKUP($A27,'2016 (2)'!$A$7:$AU$100,32,FALSE)),0,VLOOKUP($A27,'2016 (2)'!$A$7:$AU$100,32,FALSE))</f>
        <v>30</v>
      </c>
      <c r="AL27" s="8" t="e">
        <f>IF(AI27&lt;&gt; "",LOOKUP(AI27,Points!$F$1:$F$360,Points!$G$1:$G$360),"")</f>
        <v>#REF!</v>
      </c>
      <c r="AM27" s="13" t="e">
        <f>IF(  AND(AK27&gt;0,AI27&lt;&gt;AN$8),   IF(ABS(AK27-AN$8)&gt;=5,  AI27+SIGN(AN$8-AK27)*1,  (AN$8-AK27)*0.2+AI27),      AI27)</f>
        <v>#REF!</v>
      </c>
      <c r="AN27" s="76" t="e">
        <f t="shared" si="14"/>
        <v>#REF!</v>
      </c>
      <c r="AO27" s="64">
        <f>IF(ISNA(VLOOKUP($A27,'2016 (2)'!$A$7:$AU$100,36,FALSE)),0,VLOOKUP($A27,'2016 (2)'!$A$7:$AU$100,36,FALSE))</f>
        <v>21</v>
      </c>
      <c r="AP27" s="8" t="e">
        <f>IF(AM27&lt;&gt; "",LOOKUP(AM27,Points!$F$1:$F$360,Points!$G$1:$G$360),"")</f>
        <v>#REF!</v>
      </c>
      <c r="AQ27" s="13" t="e">
        <f>IF(  AND(AO27&gt;0,AM27&lt;&gt;AR$8),   IF(ABS(AO27-AR$8)&gt;=5,  AM27+SIGN(AR$8-AO27)*1,  (AR$8-AO27)*0.2+AM27),      AM27)</f>
        <v>#REF!</v>
      </c>
      <c r="AR27" s="76" t="e">
        <f t="shared" si="16"/>
        <v>#REF!</v>
      </c>
      <c r="AS27" t="e">
        <f t="shared" si="24"/>
        <v>#REF!</v>
      </c>
      <c r="AT27" t="e">
        <f t="shared" si="25"/>
        <v>#REF!</v>
      </c>
      <c r="AU27" t="e">
        <f t="shared" si="26"/>
        <v>#REF!</v>
      </c>
      <c r="AV27" t="e">
        <f t="shared" si="27"/>
        <v>#REF!</v>
      </c>
      <c r="AW27" t="e">
        <f t="shared" si="17"/>
        <v>#REF!</v>
      </c>
      <c r="AX27" t="e">
        <f t="shared" si="18"/>
        <v>#REF!</v>
      </c>
      <c r="AY27" t="e">
        <f t="shared" si="19"/>
        <v>#REF!</v>
      </c>
      <c r="AZ27" t="e">
        <f t="shared" si="20"/>
        <v>#REF!</v>
      </c>
      <c r="BA27" t="e">
        <f t="shared" si="21"/>
        <v>#REF!</v>
      </c>
      <c r="BB27" s="199" t="s">
        <v>515</v>
      </c>
      <c r="BC27" s="202" t="e">
        <f t="shared" si="22"/>
        <v>#REF!</v>
      </c>
      <c r="BD27" s="200" t="e">
        <f>+#REF!</f>
        <v>#REF!</v>
      </c>
      <c r="BE27" s="201" t="e">
        <f t="shared" si="23"/>
        <v>#REF!</v>
      </c>
    </row>
    <row r="28" spans="1:57" ht="18" customHeight="1" thickBot="1" x14ac:dyDescent="0.25">
      <c r="A28" s="78" t="str">
        <f t="shared" si="0"/>
        <v>James Esaw</v>
      </c>
      <c r="B28" s="93" t="s">
        <v>594</v>
      </c>
      <c r="C28" s="94" t="s">
        <v>243</v>
      </c>
      <c r="D28" s="25">
        <v>23</v>
      </c>
      <c r="E28" s="8" t="e">
        <f>ROUND(IF(ISNA(VLOOKUP($A28,#REF!,47,FALSE)),0,VLOOKUP($A28,#REF!,47,FALSE)),1)</f>
        <v>#REF!</v>
      </c>
      <c r="F28" s="92" t="e">
        <f>ROUND(IF(ISNA(VLOOKUP($A28,#REF!,49,FALSE)),0,VLOOKUP($A28,#REF!,49,FALSE)),1)</f>
        <v>#REF!</v>
      </c>
      <c r="G28" s="80" t="e">
        <f t="shared" si="30"/>
        <v>#REF!</v>
      </c>
      <c r="H28" s="88" t="e">
        <f t="shared" si="28"/>
        <v>#REF!</v>
      </c>
      <c r="I28" s="72">
        <f>IF(ISNA(VLOOKUP($A28,'2016 (2)'!$A$5:$AU$100,4,FALSE)),0,VLOOKUP($A28,'2016 (2)'!$A$5:$AU$100,4,FALSE))</f>
        <v>0</v>
      </c>
      <c r="J28" s="8" t="e">
        <f>IF(G28&lt;&gt; "",LOOKUP(G28,Points!$F$1:$F$360,Points!$G$1:$G$360),"")</f>
        <v>#REF!</v>
      </c>
      <c r="K28" s="13" t="e">
        <f>IF(  AND(I28&gt;0,G28&lt;&gt;36),   IF(ABS(I28-36)&gt;=5,  G28+SIGN(36-I28)*1.5,  (36-I28)*0.3+G28),      G28)</f>
        <v>#REF!</v>
      </c>
      <c r="L28" s="87" t="e">
        <f t="shared" si="3"/>
        <v>#REF!</v>
      </c>
      <c r="M28" s="83">
        <f>IF(ISNA(VLOOKUP($A28,'2016 (2)'!$A$7:$AU$100,8,FALSE)),0,VLOOKUP($A28,'2016 (2)'!$A$7:$AU$100,8,FALSE))</f>
        <v>0</v>
      </c>
      <c r="N28" s="8" t="e">
        <f>IF(K28&lt;&gt; "",LOOKUP(K28,Points!$F$1:$F$360,Points!$G$1:$G$360),"")</f>
        <v>#REF!</v>
      </c>
      <c r="O28" s="13" t="e">
        <f>IF(  AND(M28&gt;0,K28&lt;&gt;36),   IF(ABS(M28-36)&gt;=5,  K28+SIGN(36-M28)*1.5,  (36-M28)*0.3+K28),      K28)</f>
        <v>#REF!</v>
      </c>
      <c r="P28" s="87" t="e">
        <f t="shared" si="4"/>
        <v>#REF!</v>
      </c>
      <c r="Q28" s="64">
        <f>IF(ISNA(VLOOKUP($A28,'2016 (2)'!$A$7:$AU$100,12,FALSE)),0,VLOOKUP($A28,'2016 (2)'!$A$7:$AU$100,12,FALSE))</f>
        <v>0</v>
      </c>
      <c r="R28" s="8" t="e">
        <f>IF(O28&lt;&gt; "",LOOKUP(O28,Points!$F$1:$F$360,Points!$G$1:$G$360),"")</f>
        <v>#REF!</v>
      </c>
      <c r="S28" s="13" t="e">
        <f>IF(  AND(Q28&gt;0,O28&lt;&gt;36),   IF(ABS(Q28-36)&gt;=10,  O28+SIGN(36-Q28)*1,  (36-Q28)*0.1+O28),      O28)</f>
        <v>#REF!</v>
      </c>
      <c r="T28" s="87" t="e">
        <f t="shared" si="5"/>
        <v>#REF!</v>
      </c>
      <c r="U28" s="64">
        <f>IF(ISNA(VLOOKUP($A28,'2016 (2)'!$A$7:$AU$100,16,FALSE)),0,VLOOKUP($A28,'2016 (2)'!$A$7:$AU$100,16,FALSE))</f>
        <v>0</v>
      </c>
      <c r="V28" s="8" t="e">
        <f>IF(S28&lt;&gt; "",LOOKUP(S28,Points!$F$1:$F$360,Points!$G$1:$G$360),"")</f>
        <v>#REF!</v>
      </c>
      <c r="W28" s="13" t="e">
        <f>IF(  AND(U28&gt;0,S28&lt;&gt;36),   IF(ABS(U28-36)&gt;=10,  S28+SIGN(36-U28)*1,  (36-U28)*0.1+S28),      S28)</f>
        <v>#REF!</v>
      </c>
      <c r="X28" s="87" t="e">
        <f t="shared" si="6"/>
        <v>#REF!</v>
      </c>
      <c r="Y28" s="64">
        <f>IF(ISNA(VLOOKUP($A28,'2016 (2)'!$A$7:$AU$100,20,FALSE)),0,VLOOKUP($A28,'2016 (2)'!$A$7:$AU$100,20,FALSE))</f>
        <v>0</v>
      </c>
      <c r="Z28" s="8" t="e">
        <f>IF(W28&lt;&gt; "",LOOKUP(W28,Points!$F$1:$F$360,Points!$G$1:$G$360),"")</f>
        <v>#REF!</v>
      </c>
      <c r="AA28" s="13" t="e">
        <f>IF(  AND(Y28&gt;0,W28&lt;&gt;36),   IF(ABS(Y28-36)&gt;=10,  W28+SIGN(36-Y28)*1,  (36-Y28)*0.1+W28),      W28)</f>
        <v>#REF!</v>
      </c>
      <c r="AB28" s="87" t="e">
        <f t="shared" si="8"/>
        <v>#REF!</v>
      </c>
      <c r="AC28" s="64">
        <f>IF(ISNA(VLOOKUP($A28,'2016 (2)'!$A$7:$AU$100,24,FALSE)),0,VLOOKUP($A28,'2016 (2)'!$A$7:$AU$100,24,FALSE))</f>
        <v>0</v>
      </c>
      <c r="AD28" s="8" t="e">
        <f>IF(AA28&lt;&gt; "",LOOKUP(AA28,Points!$F$1:$F$360,Points!$G$1:$G$360),"")</f>
        <v>#REF!</v>
      </c>
      <c r="AE28" s="13" t="e">
        <f>IF(  AND(AC28&gt;0,AA28&lt;&gt;36),   IF(ABS(AC28-36)&gt;=10,  AA28+SIGN(36-AC28)*1,  (36-AC28)*0.1+AA28),      AA28)</f>
        <v>#REF!</v>
      </c>
      <c r="AF28" s="87" t="e">
        <f t="shared" si="10"/>
        <v>#REF!</v>
      </c>
      <c r="AG28" s="64">
        <f>IF(ISNA(VLOOKUP($A28,'2016 (2)'!$A$7:$AU$100,28,FALSE)),0,VLOOKUP($A28,'2016 (2)'!$A$7:$AU$100,28,FALSE))</f>
        <v>0</v>
      </c>
      <c r="AI28" s="13" t="e">
        <f>IF(  AND(AG28&gt;0,AE28&lt;&gt;36),   IF(ABS(AG28-36)&gt;=10,  AE28+SIGN(36-AG28)*1,  (36-AG28)*0.1+AE28),      AE28)</f>
        <v>#REF!</v>
      </c>
      <c r="AJ28" s="87" t="e">
        <f t="shared" si="12"/>
        <v>#REF!</v>
      </c>
      <c r="AK28" s="64">
        <f>IF(ISNA(VLOOKUP($A28,'2016 (2)'!$A$7:$AU$100,32,FALSE)),0,VLOOKUP($A28,'2016 (2)'!$A$7:$AU$100,32,FALSE))</f>
        <v>0</v>
      </c>
      <c r="AL28" s="8" t="e">
        <f>IF(AI28&lt;&gt; "",LOOKUP(AI28,Points!$F$1:$F$360,Points!$G$1:$G$360),"")</f>
        <v>#REF!</v>
      </c>
      <c r="AM28" s="13" t="e">
        <f>IF(  AND(AK28&gt;0,AI28&lt;&gt;36),   IF(ABS(AK28-36)&gt;=10,  AI28+SIGN(36-AK28)*1,  (36-AK28)*0.1+AI28),      AI28)</f>
        <v>#REF!</v>
      </c>
      <c r="AN28" s="87" t="e">
        <f t="shared" si="14"/>
        <v>#REF!</v>
      </c>
      <c r="AO28" s="64">
        <f>IF(ISNA(VLOOKUP($A28,'2016 (2)'!$A$7:$AU$100,36,FALSE)),0,VLOOKUP($A28,'2016 (2)'!$A$7:$AU$100,36,FALSE))</f>
        <v>0</v>
      </c>
      <c r="AP28" s="8" t="e">
        <f>IF(AM28&lt;&gt; "",LOOKUP(AM28,Points!$F$1:$F$360,Points!$G$1:$G$360),"")</f>
        <v>#REF!</v>
      </c>
      <c r="AQ28" s="13" t="e">
        <f t="shared" si="15"/>
        <v>#REF!</v>
      </c>
      <c r="AR28" s="87" t="e">
        <f t="shared" si="16"/>
        <v>#REF!</v>
      </c>
      <c r="AS28" t="str">
        <f t="shared" si="24"/>
        <v>-</v>
      </c>
      <c r="AT28" t="str">
        <f t="shared" si="25"/>
        <v>-</v>
      </c>
      <c r="AU28" t="str">
        <f t="shared" si="26"/>
        <v>-</v>
      </c>
      <c r="AV28" t="str">
        <f t="shared" si="27"/>
        <v>-</v>
      </c>
      <c r="AW28" t="str">
        <f t="shared" si="17"/>
        <v>-</v>
      </c>
      <c r="AX28" t="str">
        <f t="shared" si="18"/>
        <v>-</v>
      </c>
      <c r="AY28" t="str">
        <f t="shared" si="19"/>
        <v>-</v>
      </c>
      <c r="AZ28" t="str">
        <f t="shared" si="20"/>
        <v>-</v>
      </c>
      <c r="BA28" t="str">
        <f t="shared" si="21"/>
        <v>-</v>
      </c>
      <c r="BB28" s="199" t="s">
        <v>677</v>
      </c>
      <c r="BC28" s="202" t="e">
        <f t="shared" si="22"/>
        <v>#REF!</v>
      </c>
      <c r="BD28" s="200" t="e">
        <f>+#REF!</f>
        <v>#REF!</v>
      </c>
      <c r="BE28" s="201" t="e">
        <f t="shared" si="23"/>
        <v>#REF!</v>
      </c>
    </row>
    <row r="29" spans="1:57" ht="18" customHeight="1" thickBot="1" x14ac:dyDescent="0.25">
      <c r="A29" s="78" t="str">
        <f t="shared" si="0"/>
        <v>Mike Fallon</v>
      </c>
      <c r="B29" s="52" t="s">
        <v>205</v>
      </c>
      <c r="C29" s="62" t="s">
        <v>33</v>
      </c>
      <c r="D29" s="25" t="e">
        <f>VLOOKUP($A29,#REF!,34,FALSE)</f>
        <v>#REF!</v>
      </c>
      <c r="E29" s="8" t="e">
        <f>ROUND(IF(ISNA(VLOOKUP($A29,#REF!,46,FALSE)),0,VLOOKUP($A29,#REF!,46,FALSE)),1)</f>
        <v>#REF!</v>
      </c>
      <c r="F29" s="92" t="e">
        <f>ROUND(IF(ISNA(VLOOKUP($A29,#REF!,47,FALSE)),0,VLOOKUP($A29,#REF!,47,FALSE)),1)</f>
        <v>#REF!</v>
      </c>
      <c r="G29" s="80" t="e">
        <f t="shared" si="30"/>
        <v>#REF!</v>
      </c>
      <c r="H29" s="88" t="e">
        <f t="shared" si="28"/>
        <v>#REF!</v>
      </c>
      <c r="I29" s="72">
        <f>IF(ISNA(VLOOKUP($A29,'2016 (2)'!$A$5:$AU$100,4,FALSE)),0,VLOOKUP($A29,'2016 (2)'!$A$5:$AU$100,4,FALSE))</f>
        <v>0</v>
      </c>
      <c r="J29" s="8" t="e">
        <f>IF(G29&lt;&gt; "",LOOKUP(G29,Points!$F$1:$F$360,Points!$G$1:$G$360),"")</f>
        <v>#REF!</v>
      </c>
      <c r="K29" s="80" t="e">
        <f>IF(  AND(I29&gt;0,G29&lt;&gt;36),   IF(ABS(I29-36)&gt;=10,  G29+SIGN(36-I29)*1,  (36-I29)*0.1+G29),      G29)</f>
        <v>#REF!</v>
      </c>
      <c r="L29" s="76" t="e">
        <f t="shared" si="3"/>
        <v>#REF!</v>
      </c>
      <c r="M29" s="83">
        <f>IF(ISNA(VLOOKUP($A29,'2016 (2)'!$A$7:$AU$100,8,FALSE)),0,VLOOKUP($A29,'2016 (2)'!$A$7:$AU$100,8,FALSE))</f>
        <v>27</v>
      </c>
      <c r="N29" s="8" t="e">
        <f>IF(K29&lt;&gt; "",LOOKUP(K29,Points!$F$1:$F$360,Points!$G$1:$G$360),"")</f>
        <v>#REF!</v>
      </c>
      <c r="O29" s="13" t="e">
        <f>IF(  AND(M29&gt;0,K29&lt;&gt;P$8),   IF(ABS(M29-P$8)&gt;=5,  K29+SIGN(P$8-M29)*1,  (P$8-M29)*0.2+K29),      K29)</f>
        <v>#REF!</v>
      </c>
      <c r="P29" s="76" t="e">
        <f t="shared" si="4"/>
        <v>#REF!</v>
      </c>
      <c r="Q29" s="64">
        <f>IF(ISNA(VLOOKUP($A29,'2016 (2)'!$A$7:$AU$88,12,FALSE)),0,VLOOKUP($A29,'2016 (2)'!$A$7:$AU$88,12,FALSE))</f>
        <v>0</v>
      </c>
      <c r="R29" s="8" t="e">
        <f>IF(O29&lt;&gt; "",LOOKUP(O29,Points!$F$1:$F$360,Points!$G$1:$G$360),"")</f>
        <v>#REF!</v>
      </c>
      <c r="S29" s="13" t="e">
        <f>IF(  AND(Q29&gt;0,O29&lt;&gt;36),   IF(ABS(Q29-36)&gt;=5,  O29+SIGN(36-Q29)*1,  (36-Q29)*0.2+O29),      O29)</f>
        <v>#REF!</v>
      </c>
      <c r="T29" s="76" t="e">
        <f t="shared" si="5"/>
        <v>#REF!</v>
      </c>
      <c r="U29" s="64">
        <f>IF(ISNA(VLOOKUP($A29,'2016 (2)'!$A$7:$AU$88,16,FALSE)),0,VLOOKUP($A29,'2016 (2)'!$A$7:$AU$88,16,FALSE))</f>
        <v>0</v>
      </c>
      <c r="V29" s="8" t="e">
        <f>IF(S29&lt;&gt; "",LOOKUP(S29,Points!$F$1:$F$360,Points!$G$1:$G$360),"")</f>
        <v>#REF!</v>
      </c>
      <c r="W29" s="80" t="e">
        <f>IF(  AND(U29&gt;0,S29&lt;&gt;36),   IF(ABS(U29-36)&gt;=10,  S29+SIGN(36-U29)*1,  (36-U29)*0.1+S29),      S29)</f>
        <v>#REF!</v>
      </c>
      <c r="X29" s="76" t="e">
        <f t="shared" si="6"/>
        <v>#REF!</v>
      </c>
      <c r="Y29" s="64">
        <f>IF(ISNA(VLOOKUP($A29,'2016 (2)'!$A$7:$AU$88,20,FALSE)),0,VLOOKUP($A29,'2016 (2)'!$A$7:$AU$88,20,FALSE))</f>
        <v>0</v>
      </c>
      <c r="Z29" s="8" t="e">
        <f>IF(W29&lt;&gt; "",LOOKUP(W29,Points!$F$1:$F$360,Points!$G$1:$G$360),"")</f>
        <v>#REF!</v>
      </c>
      <c r="AA29" s="80" t="e">
        <f>IF(  AND(Y29&gt;0,W29&lt;&gt;36),   IF(ABS(Y29-36)&gt;=10,  W29+SIGN(36-Y29)*1,  (36-Y29)*0.1+W29),      W29)</f>
        <v>#REF!</v>
      </c>
      <c r="AB29" s="76" t="e">
        <f t="shared" si="8"/>
        <v>#REF!</v>
      </c>
      <c r="AC29" s="64">
        <f>IF(ISNA(VLOOKUP($A29,'2016 (2)'!$A$7:$AU$88,24,FALSE)),0,VLOOKUP($A29,'2016 (2)'!$A$7:$AU$88,24,FALSE))</f>
        <v>0</v>
      </c>
      <c r="AD29" s="8" t="e">
        <f>IF(AA29&lt;&gt; "",LOOKUP(AA29,Points!$F$1:$F$360,Points!$G$1:$G$360),"")</f>
        <v>#REF!</v>
      </c>
      <c r="AE29" s="80" t="e">
        <f>IF(  AND(AC29&gt;0,AA29&lt;&gt;36),   IF(ABS(AC29-36)&gt;=10,  AA29+SIGN(36-AC29)*1,  (36-AC29)*0.1+AA29),      AA29)</f>
        <v>#REF!</v>
      </c>
      <c r="AF29" s="76" t="e">
        <f t="shared" si="10"/>
        <v>#REF!</v>
      </c>
      <c r="AG29" s="64">
        <f>IF(ISNA(VLOOKUP($A29,'2016 (2)'!$A$7:$AU$88,28,FALSE)),0,VLOOKUP($A29,'2016 (2)'!$A$7:$AU$88,28,FALSE))</f>
        <v>0</v>
      </c>
      <c r="AH29" s="8" t="e">
        <f>IF(AE28&lt;&gt; "",LOOKUP(AE28,Points!$F$1:$F$360,Points!$G$1:$G$360),"")</f>
        <v>#REF!</v>
      </c>
      <c r="AI29" s="80" t="e">
        <f>IF(  AND(AG29&gt;0,AE29&lt;&gt;36),   IF(ABS(AG29-36)&gt;=10,  AE29+SIGN(36-AG29)*1,  (36-AG29)*0.1+AE29),      AE29)</f>
        <v>#REF!</v>
      </c>
      <c r="AJ29" s="76" t="e">
        <f t="shared" si="12"/>
        <v>#REF!</v>
      </c>
      <c r="AK29" s="64">
        <f>IF(ISNA(VLOOKUP($A29,'2016 (2)'!$A$7:$AU$88,32,FALSE)),0,VLOOKUP($A29,'2016 (2)'!$A$7:$AU$88,32,FALSE))</f>
        <v>0</v>
      </c>
      <c r="AL29" s="8" t="e">
        <f>IF(AI29&lt;&gt; "",LOOKUP(AI29,Points!$F$1:$F$360,Points!$G$1:$G$360),"")</f>
        <v>#REF!</v>
      </c>
      <c r="AM29" s="80" t="e">
        <f>IF(  AND(AK29&gt;0,AI29&lt;&gt;36),   IF(ABS(AK29-36)&gt;=10,  AI29+SIGN(36-AK29)*1,  (36-AK29)*0.1+AI29),      AI29)</f>
        <v>#REF!</v>
      </c>
      <c r="AN29" s="76" t="e">
        <f t="shared" si="14"/>
        <v>#REF!</v>
      </c>
      <c r="AO29" s="64">
        <f>IF(ISNA(VLOOKUP($A29,'2016 (2)'!$A$7:$AU$88,36,FALSE)),0,VLOOKUP($A29,'2016 (2)'!$A$7:$AU$88,36,FALSE))</f>
        <v>0</v>
      </c>
      <c r="AP29" s="8" t="e">
        <f>IF(AM29&lt;&gt; "",LOOKUP(AM29,Points!$F$1:$F$360,Points!$G$1:$G$360),"")</f>
        <v>#REF!</v>
      </c>
      <c r="AQ29" s="80" t="e">
        <f t="shared" si="15"/>
        <v>#REF!</v>
      </c>
      <c r="AR29" s="76" t="e">
        <f t="shared" si="16"/>
        <v>#REF!</v>
      </c>
      <c r="BB29" s="199" t="s">
        <v>248</v>
      </c>
      <c r="BC29" s="202" t="e">
        <f t="shared" si="22"/>
        <v>#REF!</v>
      </c>
      <c r="BD29" s="200" t="e">
        <f>+#REF!</f>
        <v>#REF!</v>
      </c>
      <c r="BE29" s="201" t="e">
        <f t="shared" si="23"/>
        <v>#REF!</v>
      </c>
    </row>
    <row r="30" spans="1:57" ht="18" customHeight="1" thickBot="1" x14ac:dyDescent="0.25">
      <c r="A30" s="78" t="str">
        <f t="shared" si="0"/>
        <v>Frank Forbes</v>
      </c>
      <c r="B30" s="93" t="s">
        <v>596</v>
      </c>
      <c r="C30" s="94" t="s">
        <v>155</v>
      </c>
      <c r="D30" s="25">
        <v>16.600000000000001</v>
      </c>
      <c r="E30" s="8" t="e">
        <f>ROUND(IF(ISNA(VLOOKUP($A30,#REF!,47,FALSE)),0,VLOOKUP($A30,#REF!,47,FALSE)),1)</f>
        <v>#REF!</v>
      </c>
      <c r="F30" s="92" t="e">
        <f>ROUND(IF(ISNA(VLOOKUP($A30,#REF!,49,FALSE)),0,VLOOKUP($A30,#REF!,49,FALSE)),1)</f>
        <v>#REF!</v>
      </c>
      <c r="G30" s="80" t="e">
        <f t="shared" si="30"/>
        <v>#REF!</v>
      </c>
      <c r="H30" s="88" t="e">
        <f t="shared" si="28"/>
        <v>#REF!</v>
      </c>
      <c r="I30" s="72">
        <f>IF(ISNA(VLOOKUP($A30,'2016 (2)'!$A$5:$AU$100,4,FALSE)),0,VLOOKUP($A30,'2016 (2)'!$A$5:$AU$100,4,FALSE))</f>
        <v>0</v>
      </c>
      <c r="J30" s="8" t="e">
        <f>IF(G30&lt;&gt; "",LOOKUP(G30,Points!$F$1:$F$360,Points!$G$1:$G$360),"")</f>
        <v>#REF!</v>
      </c>
      <c r="K30" s="13" t="e">
        <f>IF(  AND(I30&gt;0,G30&lt;&gt;36),   IF(ABS(I30-36)&gt;=5,  G30+SIGN(36-I30)*1,  (36-I30)*0.2+G30),      G30)</f>
        <v>#REF!</v>
      </c>
      <c r="L30" s="76" t="e">
        <f t="shared" si="3"/>
        <v>#REF!</v>
      </c>
      <c r="M30" s="83">
        <f>IF(ISNA(VLOOKUP($A30,'2016 (2)'!$A$7:$AU$100,8,FALSE)),0,VLOOKUP($A30,'2016 (2)'!$A$7:$AU$100,8,FALSE))</f>
        <v>0</v>
      </c>
      <c r="N30" s="8" t="e">
        <f>IF(K30&lt;&gt; "",LOOKUP(K30,Points!$F$1:$F$360,Points!$G$1:$G$360),"")</f>
        <v>#REF!</v>
      </c>
      <c r="O30" s="13" t="e">
        <f>IF(  AND(M30&gt;0,K30&lt;&gt;36),   IF(ABS(M30-36)&gt;=5,  K30+SIGN(36-M30)*1,  (36-M30)*0.2+K30),      K30)</f>
        <v>#REF!</v>
      </c>
      <c r="P30" s="76" t="e">
        <f t="shared" si="4"/>
        <v>#REF!</v>
      </c>
      <c r="Q30" s="64">
        <f>IF(ISNA(VLOOKUP($A30,'2016 (2)'!$A$7:$AU$100,12,FALSE)),0,VLOOKUP($A30,'2016 (2)'!$A$7:$AU$100,12,FALSE))</f>
        <v>0</v>
      </c>
      <c r="R30" s="8" t="e">
        <f>IF(O30&lt;&gt; "",LOOKUP(O30,Points!$F$1:$F$360,Points!$G$1:$G$360),"")</f>
        <v>#REF!</v>
      </c>
      <c r="S30" s="13" t="e">
        <f>IF(  AND(Q30&gt;0,O30&lt;&gt;36),   IF(ABS(Q30-36)&gt;=5,  O30+SIGN(36-Q30)*1,  (36-Q30)*0.2+O30),      O30)</f>
        <v>#REF!</v>
      </c>
      <c r="T30" s="76" t="e">
        <f t="shared" si="5"/>
        <v>#REF!</v>
      </c>
      <c r="U30" s="64">
        <f>IF(ISNA(VLOOKUP($A30,'2016 (2)'!$A$7:$AU$100,16,FALSE)),0,VLOOKUP($A30,'2016 (2)'!$A$7:$AU$100,16,FALSE))</f>
        <v>0</v>
      </c>
      <c r="V30" s="8" t="e">
        <f>IF(S30&lt;&gt; "",LOOKUP(S30,Points!$F$1:$F$360,Points!$G$1:$G$360),"")</f>
        <v>#REF!</v>
      </c>
      <c r="W30" s="80" t="e">
        <f>IF(  AND(U30&gt;0,S30&lt;&gt;36),   IF(ABS(U30-36)&gt;=10,  S30+SIGN(36-U30)*1,  (36-U30)*0.1+S30),      S30)</f>
        <v>#REF!</v>
      </c>
      <c r="X30" s="76" t="e">
        <f t="shared" si="6"/>
        <v>#REF!</v>
      </c>
      <c r="Y30" s="64">
        <f>IF(ISNA(VLOOKUP($A30,'2016 (2)'!$A$7:$AU$100,20,FALSE)),0,VLOOKUP($A30,'2016 (2)'!$A$7:$AU$100,20,FALSE))</f>
        <v>0</v>
      </c>
      <c r="Z30" s="8" t="e">
        <f>IF(W30&lt;&gt; "",LOOKUP(W30,Points!$F$1:$F$360,Points!$G$1:$G$360),"")</f>
        <v>#REF!</v>
      </c>
      <c r="AA30" s="13" t="e">
        <f>IF(  AND(Y30&gt;0,W30&lt;&gt;36),   IF(ABS(Y30-36)&gt;=10,  W30+SIGN(36-Y30)*1,  (36-Y30)*0.1+W30),      W30)</f>
        <v>#REF!</v>
      </c>
      <c r="AB30" s="76" t="e">
        <f t="shared" si="8"/>
        <v>#REF!</v>
      </c>
      <c r="AC30" s="64">
        <f>IF(ISNA(VLOOKUP($A30,'2016 (2)'!$A$7:$AU$100,24,FALSE)),0,VLOOKUP($A30,'2016 (2)'!$A$7:$AU$100,24,FALSE))</f>
        <v>0</v>
      </c>
      <c r="AD30" s="8" t="e">
        <f>IF(AA30&lt;&gt; "",LOOKUP(AA30,Points!$F$1:$F$360,Points!$G$1:$G$360),"")</f>
        <v>#REF!</v>
      </c>
      <c r="AE30" s="13" t="e">
        <f>IF(  AND(AC30&gt;0,AA30&lt;&gt;36),   IF(ABS(AC30-36)&gt;=10,  AA30+SIGN(36-AC30)*1,  (36-AC30)*0.1+AA30),      AA30)</f>
        <v>#REF!</v>
      </c>
      <c r="AF30" s="76" t="e">
        <f t="shared" si="10"/>
        <v>#REF!</v>
      </c>
      <c r="AG30" s="64">
        <f>IF(ISNA(VLOOKUP($A30,'2016 (2)'!$A$7:$AU$100,28,FALSE)),0,VLOOKUP($A30,'2016 (2)'!$A$7:$AU$100,28,FALSE))</f>
        <v>0</v>
      </c>
      <c r="AH30" s="8" t="e">
        <f>IF(AE30&lt;&gt; "",LOOKUP(AE30,Points!$F$1:$F$360,Points!$G$1:$G$360),"")</f>
        <v>#REF!</v>
      </c>
      <c r="AI30" s="13" t="e">
        <f>IF(  AND(AG30&gt;0,AE30&lt;&gt;36),   IF(ABS(AG30-36)&gt;=10,  AE30+SIGN(36-AG30)*1,  (36-AG30)*0.1+AE30),      AE30)</f>
        <v>#REF!</v>
      </c>
      <c r="AJ30" s="76" t="e">
        <f t="shared" si="12"/>
        <v>#REF!</v>
      </c>
      <c r="AK30" s="64">
        <f>IF(ISNA(VLOOKUP($A30,'2016 (2)'!$A$7:$AU$100,32,FALSE)),0,VLOOKUP($A30,'2016 (2)'!$A$7:$AU$100,32,FALSE))</f>
        <v>0</v>
      </c>
      <c r="AL30" s="8" t="e">
        <f>IF(AI30&lt;&gt; "",LOOKUP(AI30,Points!$F$1:$F$360,Points!$G$1:$G$360),"")</f>
        <v>#REF!</v>
      </c>
      <c r="AM30" s="80" t="e">
        <f>IF(  AND(AK30&gt;0,AI30&lt;&gt;36),   IF(ABS(AK30-36)&gt;=10,  AI30+SIGN(36-AK30)*1,  (36-AK30)*0.1+AI30),      AI30)</f>
        <v>#REF!</v>
      </c>
      <c r="AN30" s="76" t="e">
        <f t="shared" si="14"/>
        <v>#REF!</v>
      </c>
      <c r="AO30" s="64">
        <f>IF(ISNA(VLOOKUP($A30,'2016 (2)'!$A$7:$AU$100,36,FALSE)),0,VLOOKUP($A30,'2016 (2)'!$A$7:$AU$100,36,FALSE))</f>
        <v>0</v>
      </c>
      <c r="AP30" s="8" t="e">
        <f>IF(AM30&lt;&gt; "",LOOKUP(AM30,Points!$F$1:$F$360,Points!$G$1:$G$360),"")</f>
        <v>#REF!</v>
      </c>
      <c r="AQ30" s="80" t="e">
        <f t="shared" si="15"/>
        <v>#REF!</v>
      </c>
      <c r="AR30" s="76" t="e">
        <f t="shared" si="16"/>
        <v>#REF!</v>
      </c>
      <c r="AS30" t="str">
        <f t="shared" ref="AS30:AS80" si="31">IF(I30&gt;0,72+H30+36-I30,"-")</f>
        <v>-</v>
      </c>
      <c r="AT30" t="str">
        <f t="shared" ref="AT30:AT80" si="32">IF(M30&gt;0,72+L30+36-M30,"-")</f>
        <v>-</v>
      </c>
      <c r="AU30" t="str">
        <f t="shared" ref="AU30:AU80" si="33">IF(Q30&gt;0,72+P30+36-Q30,"-")</f>
        <v>-</v>
      </c>
      <c r="AV30" t="str">
        <f t="shared" ref="AV30:AV80" si="34">IF(U30&gt;0,72+T30+36-U30,"-")</f>
        <v>-</v>
      </c>
      <c r="AW30" t="str">
        <f t="shared" ref="AW30:AW80" si="35">IF(Y30&gt;0,72+X30+36-Y30,"-")</f>
        <v>-</v>
      </c>
      <c r="AX30" t="str">
        <f t="shared" ref="AX30:AX80" si="36">IF(AC30&gt;0,72+AB30+36-AC30,"-")</f>
        <v>-</v>
      </c>
      <c r="AY30" t="str">
        <f t="shared" ref="AY30:AY80" si="37">IF(AG30&gt;0,72+AF30+36-AG30,"-")</f>
        <v>-</v>
      </c>
      <c r="AZ30" t="str">
        <f t="shared" ref="AZ30:AZ80" si="38">IF(AK30&gt;0,71+AJ30+36-AK30,"-")</f>
        <v>-</v>
      </c>
      <c r="BA30" t="str">
        <f t="shared" ref="BA30:BA80" si="39">IF(AO30&gt;0,72+AN30+36-AO30,"-")</f>
        <v>-</v>
      </c>
      <c r="BB30" s="199" t="s">
        <v>678</v>
      </c>
      <c r="BC30" s="202" t="e">
        <f t="shared" si="22"/>
        <v>#REF!</v>
      </c>
      <c r="BD30" s="200" t="e">
        <f>+#REF!</f>
        <v>#REF!</v>
      </c>
      <c r="BE30" s="201" t="e">
        <f t="shared" si="23"/>
        <v>#REF!</v>
      </c>
    </row>
    <row r="31" spans="1:57" ht="18" customHeight="1" thickBot="1" x14ac:dyDescent="0.25">
      <c r="A31" s="78" t="str">
        <f t="shared" si="0"/>
        <v>Jon Fraim</v>
      </c>
      <c r="B31" s="52" t="s">
        <v>241</v>
      </c>
      <c r="C31" s="62" t="s">
        <v>150</v>
      </c>
      <c r="D31" s="25">
        <v>13.500000000000002</v>
      </c>
      <c r="E31" s="8" t="e">
        <f>ROUND(IF(ISNA(VLOOKUP($A31,#REF!,47,FALSE)),0,VLOOKUP($A31,#REF!,47,FALSE)),1)</f>
        <v>#REF!</v>
      </c>
      <c r="F31" s="92" t="e">
        <f>ROUND(IF(ISNA(VLOOKUP($A31,#REF!,49,FALSE)),0,VLOOKUP($A31,#REF!,49,FALSE)),1)</f>
        <v>#REF!</v>
      </c>
      <c r="G31" s="80" t="e">
        <f t="shared" si="30"/>
        <v>#REF!</v>
      </c>
      <c r="H31" s="88" t="e">
        <f t="shared" si="28"/>
        <v>#REF!</v>
      </c>
      <c r="I31" s="72">
        <f>IF(ISNA(VLOOKUP($A31,'2016 (2)'!$A$5:$AU$100,4,FALSE)),0,VLOOKUP($A31,'2016 (2)'!$A$5:$AU$100,4,FALSE))</f>
        <v>35</v>
      </c>
      <c r="J31" s="8" t="e">
        <f>IF(G31&lt;&gt; "",LOOKUP(G31,Points!$F$1:$F$360,Points!$G$1:$G$360),"")</f>
        <v>#REF!</v>
      </c>
      <c r="K31" s="13" t="e">
        <f>IF(  AND(I31&gt;0,G31&lt;&gt;L$8),   IF(ABS(I31-L$8)&gt;=5,  G31+SIGN(L$8-I31)*1,  (L$8-I31)*0.2+G31),      G31)</f>
        <v>#REF!</v>
      </c>
      <c r="L31" s="76" t="e">
        <f t="shared" si="3"/>
        <v>#REF!</v>
      </c>
      <c r="M31" s="83">
        <f>IF(ISNA(VLOOKUP($A31,'2016 (2)'!$A$7:$AU$100,8,FALSE)),0,VLOOKUP($A31,'2016 (2)'!$A$7:$AU$100,8,FALSE))</f>
        <v>35</v>
      </c>
      <c r="N31" s="8" t="e">
        <f>IF(K31&lt;&gt; "",LOOKUP(K31,Points!$F$1:$F$360,Points!$G$1:$G$360),"")</f>
        <v>#REF!</v>
      </c>
      <c r="O31" s="13" t="e">
        <f>IF(  AND(M31&gt;0,K31&lt;&gt;P$8),   IF(ABS(M31-P$8)&gt;=5,  K31+SIGN(P$8-M31)*1,  (P$8-M31)*0.2+K31),      K31)</f>
        <v>#REF!</v>
      </c>
      <c r="P31" s="76" t="e">
        <f t="shared" si="4"/>
        <v>#REF!</v>
      </c>
      <c r="Q31" s="64">
        <f>IF(ISNA(VLOOKUP($A31,'2016 (2)'!$A$7:$AU$100,12,FALSE)),0,VLOOKUP($A31,'2016 (2)'!$A$7:$AU$100,12,FALSE))</f>
        <v>35</v>
      </c>
      <c r="R31" s="8" t="e">
        <f>IF(O31&lt;&gt; "",LOOKUP(O31,Points!$F$1:$F$360,Points!$G$1:$G$360),"")</f>
        <v>#REF!</v>
      </c>
      <c r="S31" s="13" t="e">
        <f>IF(  AND(Q31&gt;0,O31&lt;&gt;T$8),   IF(ABS(Q31-T$8)&gt;=5,  O31+SIGN(T$8-Q31)*1,  (T$8-Q31)*0.2+O31),      O31)</f>
        <v>#REF!</v>
      </c>
      <c r="T31" s="76" t="e">
        <f t="shared" si="5"/>
        <v>#REF!</v>
      </c>
      <c r="U31" s="64">
        <f>IF(ISNA(VLOOKUP($A31,'2016 (2)'!$A$7:$AU$100,16,FALSE)),0,VLOOKUP($A31,'2016 (2)'!$A$7:$AU$100,16,FALSE))</f>
        <v>38</v>
      </c>
      <c r="V31" s="8" t="e">
        <f>IF(S31&lt;&gt; "",LOOKUP(S31,Points!$F$1:$F$360,Points!$G$1:$G$360),"")</f>
        <v>#REF!</v>
      </c>
      <c r="W31" s="178" t="e">
        <f>S31-3-0.2*(U31-28)</f>
        <v>#REF!</v>
      </c>
      <c r="X31" s="76" t="e">
        <f t="shared" si="6"/>
        <v>#REF!</v>
      </c>
      <c r="Y31" s="64">
        <f>IF(ISNA(VLOOKUP($A31,'2016 (2)'!$A$7:$AU$100,20,FALSE)),0,VLOOKUP($A31,'2016 (2)'!$A$7:$AU$100,20,FALSE))</f>
        <v>28</v>
      </c>
      <c r="Z31" s="8" t="e">
        <f>IF(W31&lt;&gt; "",LOOKUP(W31,Points!$F$1:$F$360,Points!$G$1:$G$360),"")</f>
        <v>#REF!</v>
      </c>
      <c r="AA31" s="13" t="e">
        <f>IF(  AND(Y31&gt;0,W31&lt;&gt;AB$8),   IF(ABS(Y31-AB$8)&gt;=5,  W31+SIGN(AB$8-Y31)*0.5,  (AB$8-Y31)*0.1+W31),      W31)</f>
        <v>#REF!</v>
      </c>
      <c r="AB31" s="76" t="e">
        <f t="shared" si="8"/>
        <v>#REF!</v>
      </c>
      <c r="AC31" s="64">
        <f>IF(ISNA(VLOOKUP($A31,'2016 (2)'!$A$7:$AU$100,24,FALSE)),0,VLOOKUP($A31,'2016 (2)'!$A$7:$AU$100,24,FALSE))</f>
        <v>29</v>
      </c>
      <c r="AD31" s="8" t="e">
        <f>IF(AA31&lt;&gt; "",LOOKUP(AA31,Points!$F$1:$F$360,Points!$G$1:$G$360),"")</f>
        <v>#REF!</v>
      </c>
      <c r="AE31" s="13" t="e">
        <f>IF(  AND(AC31&gt;0,AA31&lt;&gt;AF$8),   IF(ABS(AC31-AF$8)&gt;=5,  AA31+SIGN(AF$8-AC31)*0.5,  (AF$8-AC31)*0.1+AA31),      AA31)</f>
        <v>#REF!</v>
      </c>
      <c r="AF31" s="76" t="e">
        <f t="shared" si="10"/>
        <v>#REF!</v>
      </c>
      <c r="AG31" s="64">
        <f>IF(ISNA(VLOOKUP($A31,'2016 (2)'!$A$7:$AU$100,28,FALSE)),0,VLOOKUP($A31,'2016 (2)'!$A$7:$AU$100,28,FALSE))</f>
        <v>31</v>
      </c>
      <c r="AH31" s="8" t="e">
        <f>IF(AE31&lt;&gt; "",LOOKUP(AE31,Points!$F$1:$F$360,Points!$G$1:$G$360),"")</f>
        <v>#REF!</v>
      </c>
      <c r="AI31" s="13" t="e">
        <f>IF(  AND(AG31&gt;0,AE31&lt;&gt;AJ$8),   IF(ABS(AG31-AJ$8)&gt;=5,  AE31+SIGN(AJ$8-AG31)*0.5,  (AJ$8-AG31)*0.1+AE31),      AE31)</f>
        <v>#REF!</v>
      </c>
      <c r="AJ31" s="76" t="e">
        <f t="shared" si="12"/>
        <v>#REF!</v>
      </c>
      <c r="AK31" s="64">
        <f>IF(ISNA(VLOOKUP($A31,'2016 (2)'!$A$7:$AU$100,32,FALSE)),0,VLOOKUP($A31,'2016 (2)'!$A$7:$AU$100,32,FALSE))</f>
        <v>27</v>
      </c>
      <c r="AL31" s="8" t="e">
        <f>IF(AI31&lt;&gt; "",LOOKUP(AI31,Points!$F$1:$F$360,Points!$G$1:$G$360),"")</f>
        <v>#REF!</v>
      </c>
      <c r="AM31" s="13" t="e">
        <f>IF(  AND(AK31&gt;0,AI31&lt;&gt;AN$8),   IF(ABS(AK31-AN$8)&gt;=5,  AI31+SIGN(AN$8-AK31)*0.5,  (AN$8-AK31)*0.1+AI31),      AI31)</f>
        <v>#REF!</v>
      </c>
      <c r="AN31" s="76" t="e">
        <f t="shared" si="14"/>
        <v>#REF!</v>
      </c>
      <c r="AO31" s="64">
        <f>IF(ISNA(VLOOKUP($A31,'2016 (2)'!$A$7:$AU$100,36,FALSE)),0,VLOOKUP($A31,'2016 (2)'!$A$7:$AU$100,36,FALSE))</f>
        <v>28</v>
      </c>
      <c r="AP31" s="8" t="e">
        <f>IF(AM31&lt;&gt; "",LOOKUP(AM31,Points!$F$1:$F$360,Points!$G$1:$G$360),"")</f>
        <v>#REF!</v>
      </c>
      <c r="AQ31" s="13" t="e">
        <f>IF(  AND(AO31&gt;0,AM31&lt;&gt;AR$8),   IF(ABS(AO31-AR$8)&gt;=5,  AM31+SIGN(AR$8-AO31)*0.5,  (AR$8-AO31)*0.1+AM31),      AM31)</f>
        <v>#REF!</v>
      </c>
      <c r="AR31" s="76" t="e">
        <f t="shared" si="16"/>
        <v>#REF!</v>
      </c>
      <c r="AS31" t="e">
        <f t="shared" si="31"/>
        <v>#REF!</v>
      </c>
      <c r="AT31" t="e">
        <f t="shared" si="32"/>
        <v>#REF!</v>
      </c>
      <c r="AU31" t="e">
        <f t="shared" si="33"/>
        <v>#REF!</v>
      </c>
      <c r="AV31" t="e">
        <f t="shared" si="34"/>
        <v>#REF!</v>
      </c>
      <c r="AW31" t="e">
        <f t="shared" si="35"/>
        <v>#REF!</v>
      </c>
      <c r="AX31" t="e">
        <f t="shared" si="36"/>
        <v>#REF!</v>
      </c>
      <c r="AY31" t="e">
        <f t="shared" si="37"/>
        <v>#REF!</v>
      </c>
      <c r="AZ31" t="e">
        <f t="shared" si="38"/>
        <v>#REF!</v>
      </c>
      <c r="BA31" t="e">
        <f t="shared" si="39"/>
        <v>#REF!</v>
      </c>
      <c r="BB31" s="199" t="s">
        <v>247</v>
      </c>
      <c r="BC31" s="202" t="e">
        <f t="shared" si="22"/>
        <v>#REF!</v>
      </c>
      <c r="BD31" s="200" t="e">
        <f>+#REF!</f>
        <v>#REF!</v>
      </c>
      <c r="BE31" s="201" t="e">
        <f t="shared" si="23"/>
        <v>#REF!</v>
      </c>
    </row>
    <row r="32" spans="1:57" ht="18" customHeight="1" thickBot="1" x14ac:dyDescent="0.25">
      <c r="A32" s="78" t="str">
        <f t="shared" si="0"/>
        <v>Les Fraim</v>
      </c>
      <c r="B32" s="93" t="s">
        <v>241</v>
      </c>
      <c r="C32" s="94" t="s">
        <v>578</v>
      </c>
      <c r="D32" s="25">
        <v>23</v>
      </c>
      <c r="E32" s="8" t="e">
        <f>ROUND(IF(ISNA(VLOOKUP($A32,#REF!,47,FALSE)),0,VLOOKUP($A32,#REF!,47,FALSE)),1)</f>
        <v>#REF!</v>
      </c>
      <c r="F32" s="92" t="e">
        <f>ROUND(IF(ISNA(VLOOKUP($A32,#REF!,49,FALSE)),0,VLOOKUP($A32,#REF!,49,FALSE)),1)</f>
        <v>#REF!</v>
      </c>
      <c r="G32" s="80" t="e">
        <f t="shared" si="30"/>
        <v>#REF!</v>
      </c>
      <c r="H32" s="88" t="e">
        <f t="shared" si="28"/>
        <v>#REF!</v>
      </c>
      <c r="I32" s="72">
        <f>IF(ISNA(VLOOKUP($A32,'2016 (2)'!$A$5:$AU$100,4,FALSE)),0,VLOOKUP($A32,'2016 (2)'!$A$5:$AU$100,4,FALSE))</f>
        <v>0</v>
      </c>
      <c r="J32" s="8" t="e">
        <f>IF(G32&lt;&gt; "",LOOKUP(G32,Points!$F$1:$F$360,Points!$G$1:$G$360),"")</f>
        <v>#REF!</v>
      </c>
      <c r="K32" s="13" t="e">
        <f>IF(  AND(I32&gt;0,G32&lt;&gt;36),   IF(ABS(I32-36)&gt;=5,  G32+SIGN(36-I32)*1.5,  (36-I32)*0.3+G32),      G32)</f>
        <v>#REF!</v>
      </c>
      <c r="L32" s="87" t="e">
        <f t="shared" si="3"/>
        <v>#REF!</v>
      </c>
      <c r="M32" s="83">
        <f>IF(ISNA(VLOOKUP($A32,'2016 (2)'!$A$7:$AU$100,8,FALSE)),0,VLOOKUP($A32,'2016 (2)'!$A$7:$AU$100,8,FALSE))</f>
        <v>0</v>
      </c>
      <c r="N32" s="8" t="e">
        <f>IF(K32&lt;&gt; "",LOOKUP(K32,Points!$F$1:$F$360,Points!$G$1:$G$360),"")</f>
        <v>#REF!</v>
      </c>
      <c r="O32" s="13" t="e">
        <f>IF(  AND(M32&gt;0,K32&lt;&gt;36),   IF(ABS(M32-36)&gt;=5,  K32+SIGN(36-M32)*1.5,  (36-M32)*0.3+K32),      K32)</f>
        <v>#REF!</v>
      </c>
      <c r="P32" s="87" t="e">
        <f t="shared" si="4"/>
        <v>#REF!</v>
      </c>
      <c r="Q32" s="64">
        <f>IF(ISNA(VLOOKUP($A32,'2016 (2)'!$A$7:$AU$100,12,FALSE)),0,VLOOKUP($A32,'2016 (2)'!$A$7:$AU$100,12,FALSE))</f>
        <v>0</v>
      </c>
      <c r="R32" s="8" t="e">
        <f>IF(O32&lt;&gt; "",LOOKUP(O32,Points!$F$1:$F$360,Points!$G$1:$G$360),"")</f>
        <v>#REF!</v>
      </c>
      <c r="S32" s="13" t="e">
        <f>IF(  AND(Q32&gt;0,O32&lt;&gt;36),   IF(ABS(Q32-36)&gt;=10,  O32+SIGN(36-Q32)*1,  (36-Q32)*0.1+O32),      O32)</f>
        <v>#REF!</v>
      </c>
      <c r="T32" s="87" t="e">
        <f t="shared" si="5"/>
        <v>#REF!</v>
      </c>
      <c r="U32" s="64">
        <f>IF(ISNA(VLOOKUP($A32,'2016 (2)'!$A$7:$AU$100,16,FALSE)),0,VLOOKUP($A32,'2016 (2)'!$A$7:$AU$100,16,FALSE))</f>
        <v>0</v>
      </c>
      <c r="V32" s="8" t="e">
        <f>IF(S32&lt;&gt; "",LOOKUP(S32,Points!$F$1:$F$360,Points!$G$1:$G$360),"")</f>
        <v>#REF!</v>
      </c>
      <c r="W32" s="13" t="e">
        <f>IF(  AND(U32&gt;0,S32&lt;&gt;36),   IF(ABS(U32-36)&gt;=10,  S32+SIGN(36-U32)*1,  (36-U32)*0.1+S32),      S32)</f>
        <v>#REF!</v>
      </c>
      <c r="X32" s="87" t="e">
        <f t="shared" si="6"/>
        <v>#REF!</v>
      </c>
      <c r="Y32" s="64">
        <f>IF(ISNA(VLOOKUP($A32,'2016 (2)'!$A$7:$AU$100,20,FALSE)),0,VLOOKUP($A32,'2016 (2)'!$A$7:$AU$100,20,FALSE))</f>
        <v>0</v>
      </c>
      <c r="Z32" s="8" t="e">
        <f>IF(W32&lt;&gt; "",LOOKUP(W32,Points!$F$1:$F$360,Points!$G$1:$G$360),"")</f>
        <v>#REF!</v>
      </c>
      <c r="AA32" s="13" t="e">
        <f>IF(  AND(Y32&gt;0,W32&lt;&gt;36),   IF(ABS(Y32-36)&gt;=10,  W32+SIGN(36-Y32)*1,  (36-Y32)*0.1+W32),      W32)</f>
        <v>#REF!</v>
      </c>
      <c r="AB32" s="87" t="e">
        <f t="shared" si="8"/>
        <v>#REF!</v>
      </c>
      <c r="AC32" s="64">
        <f>IF(ISNA(VLOOKUP($A32,'2016 (2)'!$A$7:$AU$100,24,FALSE)),0,VLOOKUP($A32,'2016 (2)'!$A$7:$AU$100,24,FALSE))</f>
        <v>0</v>
      </c>
      <c r="AD32" s="8" t="e">
        <f>IF(AA32&lt;&gt; "",LOOKUP(AA32,Points!$F$1:$F$360,Points!$G$1:$G$360),"")</f>
        <v>#REF!</v>
      </c>
      <c r="AE32" s="13" t="e">
        <f>IF(  AND(AC32&gt;0,AA32&lt;&gt;36),   IF(ABS(AC32-36)&gt;=10,  AA32+SIGN(36-AC32)*1,  (36-AC32)*0.1+AA32),      AA32)</f>
        <v>#REF!</v>
      </c>
      <c r="AF32" s="87" t="e">
        <f t="shared" si="10"/>
        <v>#REF!</v>
      </c>
      <c r="AG32" s="64">
        <f>IF(ISNA(VLOOKUP($A32,'2016 (2)'!$A$7:$AU$100,28,FALSE)),0,VLOOKUP($A32,'2016 (2)'!$A$7:$AU$100,28,FALSE))</f>
        <v>0</v>
      </c>
      <c r="AH32" s="8" t="e">
        <f>IF(AE32&lt;&gt; "",LOOKUP(AE32,Points!$F$1:$F$360,Points!$G$1:$G$360),"")</f>
        <v>#REF!</v>
      </c>
      <c r="AI32" s="13" t="e">
        <f>IF(  AND(AG32&gt;0,AE32&lt;&gt;36),   IF(ABS(AG32-36)&gt;=10,  AE32+SIGN(36-AG32)*1,  (36-AG32)*0.1+AE32),      AE32)</f>
        <v>#REF!</v>
      </c>
      <c r="AJ32" s="87" t="e">
        <f t="shared" si="12"/>
        <v>#REF!</v>
      </c>
      <c r="AK32" s="64">
        <f>IF(ISNA(VLOOKUP($A32,'2016 (2)'!$A$7:$AU$100,32,FALSE)),0,VLOOKUP($A32,'2016 (2)'!$A$7:$AU$100,32,FALSE))</f>
        <v>0</v>
      </c>
      <c r="AL32" s="8" t="e">
        <f>IF(AI32&lt;&gt; "",LOOKUP(AI32,Points!$F$1:$F$360,Points!$G$1:$G$360),"")</f>
        <v>#REF!</v>
      </c>
      <c r="AM32" s="13" t="e">
        <f>IF(  AND(AK32&gt;0,AI32&lt;&gt;36),   IF(ABS(AK32-36)&gt;=10,  AI32+SIGN(36-AK32)*1,  (36-AK32)*0.1+AI32),      AI32)</f>
        <v>#REF!</v>
      </c>
      <c r="AN32" s="87" t="e">
        <f t="shared" si="14"/>
        <v>#REF!</v>
      </c>
      <c r="AO32" s="64">
        <f>IF(ISNA(VLOOKUP($A32,'2016 (2)'!$A$7:$AU$100,36,FALSE)),0,VLOOKUP($A32,'2016 (2)'!$A$7:$AU$100,36,FALSE))</f>
        <v>0</v>
      </c>
      <c r="AP32" s="8" t="e">
        <f>IF(AM32&lt;&gt; "",LOOKUP(AM32,Points!$F$1:$F$360,Points!$G$1:$G$360),"")</f>
        <v>#REF!</v>
      </c>
      <c r="AQ32" s="13" t="e">
        <f t="shared" si="15"/>
        <v>#REF!</v>
      </c>
      <c r="AR32" s="87" t="e">
        <f t="shared" si="16"/>
        <v>#REF!</v>
      </c>
      <c r="AS32" t="str">
        <f t="shared" si="31"/>
        <v>-</v>
      </c>
      <c r="AT32" t="str">
        <f t="shared" si="32"/>
        <v>-</v>
      </c>
      <c r="AU32" t="str">
        <f t="shared" si="33"/>
        <v>-</v>
      </c>
      <c r="AV32" t="str">
        <f t="shared" si="34"/>
        <v>-</v>
      </c>
      <c r="AW32" t="str">
        <f t="shared" si="35"/>
        <v>-</v>
      </c>
      <c r="AX32" t="str">
        <f t="shared" si="36"/>
        <v>-</v>
      </c>
      <c r="AY32" t="str">
        <f t="shared" si="37"/>
        <v>-</v>
      </c>
      <c r="AZ32" t="str">
        <f t="shared" si="38"/>
        <v>-</v>
      </c>
      <c r="BA32" t="str">
        <f t="shared" si="39"/>
        <v>-</v>
      </c>
      <c r="BB32" s="199" t="s">
        <v>679</v>
      </c>
      <c r="BC32" s="202" t="e">
        <f t="shared" si="22"/>
        <v>#REF!</v>
      </c>
      <c r="BD32" s="200" t="e">
        <f>+#REF!</f>
        <v>#REF!</v>
      </c>
      <c r="BE32" s="201" t="e">
        <f t="shared" si="23"/>
        <v>#REF!</v>
      </c>
    </row>
    <row r="33" spans="1:57" ht="18" customHeight="1" thickBot="1" x14ac:dyDescent="0.25">
      <c r="A33" s="78" t="str">
        <f t="shared" si="0"/>
        <v>Antonio Gutierrez</v>
      </c>
      <c r="B33" s="93" t="s">
        <v>658</v>
      </c>
      <c r="C33" s="94" t="s">
        <v>659</v>
      </c>
      <c r="D33" s="25">
        <v>0</v>
      </c>
      <c r="E33" s="8" t="e">
        <f>ROUND(IF(ISNA(VLOOKUP($A33,#REF!,47,FALSE)),0,VLOOKUP($A33,#REF!,47,FALSE)),1)</f>
        <v>#REF!</v>
      </c>
      <c r="F33" s="92" t="e">
        <f>ROUND(IF(ISNA(VLOOKUP($A33,#REF!,49,FALSE)),0,VLOOKUP($A33,#REF!,49,FALSE)),1)</f>
        <v>#REF!</v>
      </c>
      <c r="G33" s="80">
        <v>23</v>
      </c>
      <c r="H33" s="88">
        <f t="shared" si="28"/>
        <v>23</v>
      </c>
      <c r="I33" s="72">
        <f>IF(ISNA(VLOOKUP($A33,'2016 (2)'!$A$5:$AU$100,4,FALSE)),0,VLOOKUP($A33,'2016 (2)'!$A$5:$AU$100,4,FALSE))</f>
        <v>0</v>
      </c>
      <c r="J33" s="8">
        <f>IF(G33&lt;&gt; "",LOOKUP(G33,Points!$F$1:$F$360,Points!$G$1:$G$360),"")</f>
        <v>3</v>
      </c>
      <c r="K33" s="13">
        <f>IF(  AND(I33&gt;0,G33&lt;&gt;36),   IF(ABS(I33-36)&gt;=5,  G33+SIGN(36-I33)*1,  (36-I33)*0.4+G33),      G33)</f>
        <v>23</v>
      </c>
      <c r="L33" s="87">
        <f t="shared" si="3"/>
        <v>23</v>
      </c>
      <c r="M33" s="83">
        <f>IF(ISNA(VLOOKUP($A33,'2016 (2)'!$A$7:$AU$100,8,FALSE)),0,VLOOKUP($A33,'2016 (2)'!$A$7:$AU$100,8,FALSE))</f>
        <v>0</v>
      </c>
      <c r="N33" s="8">
        <v>3</v>
      </c>
      <c r="O33" s="13">
        <f>IF(  AND(M33&gt;0,K33&lt;&gt;36),   IF(ABS(M33-36)&gt;=10,  K33+SIGN(36-M33)*1,  (36-M33)*0.1+K33),      K33)</f>
        <v>23</v>
      </c>
      <c r="P33" s="87">
        <f t="shared" si="4"/>
        <v>23</v>
      </c>
      <c r="Q33" s="64">
        <f>IF(ISNA(VLOOKUP($A33,'2016 (2)'!$A$7:$AU$100,12,FALSE)),0,VLOOKUP($A33,'2016 (2)'!$A$7:$AU$100,12,FALSE))</f>
        <v>0</v>
      </c>
      <c r="R33" s="8">
        <v>3</v>
      </c>
      <c r="S33" s="13">
        <f>IF(  AND(Q33&gt;0,O33&lt;&gt;36),   IF(ABS(Q33-36)&gt;=10,  O33+SIGN(36-Q33)*1,  (36-Q33)*0.1+O33),      O33)</f>
        <v>23</v>
      </c>
      <c r="T33" s="87">
        <f t="shared" si="5"/>
        <v>23</v>
      </c>
      <c r="U33" s="64">
        <f>IF(ISNA(VLOOKUP($A33,'2016 (2)'!$A$7:$AU$100,16,FALSE)),0,VLOOKUP($A33,'2016 (2)'!$A$7:$AU$100,16,FALSE))</f>
        <v>0</v>
      </c>
      <c r="V33" s="8">
        <v>3</v>
      </c>
      <c r="W33" s="13">
        <f>IF(  AND(U33&gt;0,S33&lt;&gt;36),   IF(ABS(U33-36)&gt;=10,  S33+SIGN(36-U33)*1,  (36-U33)*0.1+S33),      S33)</f>
        <v>23</v>
      </c>
      <c r="X33" s="87">
        <f t="shared" si="6"/>
        <v>23</v>
      </c>
      <c r="Y33" s="64">
        <f>IF(ISNA(VLOOKUP($A33,'2016 (2)'!$A$7:$AU$100,20,FALSE)),0,VLOOKUP($A33,'2016 (2)'!$A$7:$AU$100,20,FALSE))</f>
        <v>0</v>
      </c>
      <c r="Z33" s="8">
        <v>3</v>
      </c>
      <c r="AA33" s="13">
        <f>IF(  AND(Y33&gt;0,W33&lt;&gt;AB$8),   IF(ABS(Y33-AB$8)&gt;=5,  W33+SIGN(AB$8-Y33)*1.5,  (AB$8-Y33)*0.3+W33),      W33)</f>
        <v>23</v>
      </c>
      <c r="AB33" s="87">
        <f t="shared" si="8"/>
        <v>23</v>
      </c>
      <c r="AC33" s="64">
        <f>IF(ISNA(VLOOKUP($A33,'2016 (2)'!$A$7:$AU$100,24,FALSE)),0,VLOOKUP($A33,'2016 (2)'!$A$7:$AU$100,24,FALSE))</f>
        <v>36</v>
      </c>
      <c r="AD33" s="8">
        <v>3</v>
      </c>
      <c r="AE33" s="13">
        <f>IF(  AND(AC33&gt;0,AA33&lt;&gt;AF$8),   IF(ABS(AC33-AF$8)&gt;=5,  AA33+SIGN(AF$8-AC33)*1.5,  (AF$8-AC33)*0.3+AA33),      AA33)</f>
        <v>21.5</v>
      </c>
      <c r="AF33" s="87">
        <f t="shared" si="10"/>
        <v>22</v>
      </c>
      <c r="AG33" s="64">
        <f>IF(ISNA(VLOOKUP($A33,'2016 (2)'!$A$7:$AU$100,28,FALSE)),0,VLOOKUP($A33,'2016 (2)'!$A$7:$AU$100,28,FALSE))</f>
        <v>0</v>
      </c>
      <c r="AH33" s="8">
        <v>3</v>
      </c>
      <c r="AI33" s="13">
        <f>IF(  AND(AG33&gt;0,AE33&lt;&gt;36),   IF(ABS(AG33-36)&gt;=10,  AE33+SIGN(36-AG33)*1,  (36-AG33)*0.1+AE33),      AE33)</f>
        <v>21.5</v>
      </c>
      <c r="AJ33" s="87">
        <f t="shared" si="12"/>
        <v>22</v>
      </c>
      <c r="AK33" s="64">
        <f>IF(ISNA(VLOOKUP($A33,'2016 (2)'!$A$7:$AU$100,32,FALSE)),0,VLOOKUP($A33,'2016 (2)'!$A$7:$AU$100,32,FALSE))</f>
        <v>0</v>
      </c>
      <c r="AL33" s="8">
        <v>3</v>
      </c>
      <c r="AM33" s="13">
        <f>IF(  AND(AK33&gt;0,AI33&lt;&gt;36),   IF(ABS(AK33-36)&gt;=10,  AI33+SIGN(36-AK33)*1,  (36-AK33)*0.1+AI33),      AI33)</f>
        <v>21.5</v>
      </c>
      <c r="AN33" s="87">
        <f t="shared" si="14"/>
        <v>22</v>
      </c>
      <c r="AO33" s="64">
        <f>IF(ISNA(VLOOKUP($A33,'2016 (2)'!$A$7:$AU$100,36,FALSE)),0,VLOOKUP($A33,'2016 (2)'!$A$7:$AU$100,36,FALSE))</f>
        <v>0</v>
      </c>
      <c r="AP33" s="8">
        <v>3</v>
      </c>
      <c r="AQ33" s="13">
        <f t="shared" si="15"/>
        <v>21.5</v>
      </c>
      <c r="AR33" s="87">
        <f t="shared" si="16"/>
        <v>22</v>
      </c>
      <c r="AS33" t="str">
        <f t="shared" si="31"/>
        <v>-</v>
      </c>
      <c r="AT33" t="str">
        <f t="shared" si="32"/>
        <v>-</v>
      </c>
      <c r="AU33" t="str">
        <f t="shared" si="33"/>
        <v>-</v>
      </c>
      <c r="AV33" t="str">
        <f t="shared" si="34"/>
        <v>-</v>
      </c>
      <c r="AW33" t="str">
        <f t="shared" si="35"/>
        <v>-</v>
      </c>
      <c r="AX33">
        <f t="shared" si="36"/>
        <v>95</v>
      </c>
      <c r="AY33" t="str">
        <f t="shared" si="37"/>
        <v>-</v>
      </c>
      <c r="AZ33" t="str">
        <f t="shared" si="38"/>
        <v>-</v>
      </c>
      <c r="BA33" t="str">
        <f t="shared" si="39"/>
        <v>-</v>
      </c>
      <c r="BB33" s="199" t="s">
        <v>680</v>
      </c>
      <c r="BC33" s="202">
        <f t="shared" si="22"/>
        <v>21.5</v>
      </c>
      <c r="BD33" s="200" t="e">
        <f>+#REF!</f>
        <v>#REF!</v>
      </c>
      <c r="BE33" s="201" t="e">
        <f t="shared" si="23"/>
        <v>#REF!</v>
      </c>
    </row>
    <row r="34" spans="1:57" ht="18" customHeight="1" thickBot="1" x14ac:dyDescent="0.25">
      <c r="A34" s="78" t="str">
        <f t="shared" si="0"/>
        <v>Claude Hanfling</v>
      </c>
      <c r="B34" s="93" t="s">
        <v>661</v>
      </c>
      <c r="C34" s="94" t="s">
        <v>25</v>
      </c>
      <c r="D34" s="25">
        <v>0</v>
      </c>
      <c r="E34" s="8" t="e">
        <f>ROUND(IF(ISNA(VLOOKUP($A34,#REF!,47,FALSE)),0,VLOOKUP($A34,#REF!,47,FALSE)),1)</f>
        <v>#REF!</v>
      </c>
      <c r="F34" s="92" t="e">
        <f>ROUND(IF(ISNA(VLOOKUP($A34,#REF!,49,FALSE)),0,VLOOKUP($A34,#REF!,49,FALSE)),1)</f>
        <v>#REF!</v>
      </c>
      <c r="G34" s="80">
        <v>16</v>
      </c>
      <c r="H34" s="88">
        <f t="shared" si="28"/>
        <v>16</v>
      </c>
      <c r="I34" s="72">
        <f>IF(ISNA(VLOOKUP($A34,'2016 (2)'!$A$5:$AU$100,4,FALSE)),0,VLOOKUP($A34,'2016 (2)'!$A$5:$AU$100,4,FALSE))</f>
        <v>0</v>
      </c>
      <c r="J34" s="8">
        <v>2</v>
      </c>
      <c r="K34" s="13">
        <f>IF(  AND(I34&gt;0,G34&lt;&gt;36),   IF(ABS(I34-36)&gt;=5,  G34+SIGN(36-I34)*1,  (36-I34)*0.4+G34),      G34)</f>
        <v>16</v>
      </c>
      <c r="L34" s="76">
        <f t="shared" si="3"/>
        <v>16</v>
      </c>
      <c r="M34" s="83">
        <f>IF(ISNA(VLOOKUP($A34,'2016 (2)'!$A$7:$AU$100,8,FALSE)),0,VLOOKUP($A34,'2016 (2)'!$A$7:$AU$100,8,FALSE))</f>
        <v>0</v>
      </c>
      <c r="N34" s="8">
        <v>2</v>
      </c>
      <c r="O34" s="13">
        <f>IF(  AND(M34&gt;0,K34&lt;&gt;36),   IF(ABS(M34-36)&gt;=10,  K34+SIGN(36-M34)*1,  (36-M34)*0.1+K34),      K34)</f>
        <v>16</v>
      </c>
      <c r="P34" s="76">
        <f t="shared" si="4"/>
        <v>16</v>
      </c>
      <c r="Q34" s="64">
        <f>IF(ISNA(VLOOKUP($A34,'2016 (2)'!$A$7:$AU$100,12,FALSE)),0,VLOOKUP($A34,'2016 (2)'!$A$7:$AU$100,12,FALSE))</f>
        <v>0</v>
      </c>
      <c r="R34" s="8">
        <v>2</v>
      </c>
      <c r="S34" s="13">
        <f>IF(  AND(Q34&gt;0,O34&lt;&gt;36),   IF(ABS(Q34-36)&gt;=10,  O34+SIGN(36-Q34)*1,  (36-Q34)*0.1+O34),      O34)</f>
        <v>16</v>
      </c>
      <c r="T34" s="76">
        <f t="shared" si="5"/>
        <v>16</v>
      </c>
      <c r="U34" s="64">
        <f>IF(ISNA(VLOOKUP($A34,'2016 (2)'!$A$7:$AU$100,16,FALSE)),0,VLOOKUP($A34,'2016 (2)'!$A$7:$AU$100,16,FALSE))</f>
        <v>0</v>
      </c>
      <c r="V34" s="8">
        <v>2</v>
      </c>
      <c r="W34" s="80">
        <f>IF(  AND(U34&gt;0,S34&lt;&gt;36),   IF(ABS(U34-36)&gt;=10,  S34+SIGN(36-U34)*1,  (36-U34)*0.1+S34),      S34)</f>
        <v>16</v>
      </c>
      <c r="X34" s="76">
        <f t="shared" si="6"/>
        <v>16</v>
      </c>
      <c r="Y34" s="64">
        <f>IF(ISNA(VLOOKUP($A34,'2016 (2)'!$A$7:$AU$100,20,FALSE)),0,VLOOKUP($A34,'2016 (2)'!$A$7:$AU$100,20,FALSE))</f>
        <v>0</v>
      </c>
      <c r="Z34" s="8">
        <v>2</v>
      </c>
      <c r="AA34" s="13">
        <f>IF(  AND(Y34&gt;0,W34&lt;&gt;AB$8),   IF(ABS(Y34-AB$8)&gt;=5,  W34+SIGN(AB$8-Y34)*1,  (AB$8-Y34)*0.2+W34),      W34)</f>
        <v>16</v>
      </c>
      <c r="AB34" s="76">
        <f t="shared" si="8"/>
        <v>16</v>
      </c>
      <c r="AC34" s="64">
        <f>IF(ISNA(VLOOKUP($A34,'2016 (2)'!$A$7:$AU$100,24,FALSE)),0,VLOOKUP($A34,'2016 (2)'!$A$7:$AU$100,24,FALSE))</f>
        <v>24</v>
      </c>
      <c r="AD34" s="8">
        <v>2</v>
      </c>
      <c r="AE34" s="13">
        <f>IF(  AND(AC34&gt;0,AA34&lt;&gt;AF$8),   IF(ABS(AC34-AF$8)&gt;=5,  AA34+SIGN(AF$8-AC34)*1,  (AF$8-AC34)*0.2+AA34),      AA34)</f>
        <v>17</v>
      </c>
      <c r="AF34" s="76">
        <f t="shared" si="10"/>
        <v>17</v>
      </c>
      <c r="AG34" s="64">
        <f>IF(ISNA(VLOOKUP($A34,'2016 (2)'!$A$7:$AU$100,28,FALSE)),0,VLOOKUP($A34,'2016 (2)'!$A$7:$AU$100,28,FALSE))</f>
        <v>31</v>
      </c>
      <c r="AH34" s="8">
        <v>2</v>
      </c>
      <c r="AI34" s="13">
        <f>IF(  AND(AG34&gt;0,AE34&lt;&gt;AJ$8),   IF(ABS(AG34-AJ$8)&gt;=5,  AE34+SIGN(AJ$8-AG34)*1,  (AJ$8-AG34)*0.2+AE34),      AE34)</f>
        <v>17</v>
      </c>
      <c r="AJ34" s="76">
        <f t="shared" si="12"/>
        <v>17</v>
      </c>
      <c r="AK34" s="64">
        <f>IF(ISNA(VLOOKUP($A34,'2016 (2)'!$A$7:$AU$100,32,FALSE)),0,VLOOKUP($A34,'2016 (2)'!$A$7:$AU$100,32,FALSE))</f>
        <v>0</v>
      </c>
      <c r="AL34" s="8">
        <v>2</v>
      </c>
      <c r="AM34" s="80">
        <f>IF(  AND(AK34&gt;0,AI34&lt;&gt;36),   IF(ABS(AK34-36)&gt;=10,  AI34+SIGN(36-AK34)*1,  (36-AK34)*0.1+AI34),      AI34)</f>
        <v>17</v>
      </c>
      <c r="AN34" s="76">
        <f t="shared" si="14"/>
        <v>17</v>
      </c>
      <c r="AO34" s="64">
        <f>IF(ISNA(VLOOKUP($A34,'2016 (2)'!$A$7:$AU$100,36,FALSE)),0,VLOOKUP($A34,'2016 (2)'!$A$7:$AU$100,36,FALSE))</f>
        <v>0</v>
      </c>
      <c r="AP34" s="8">
        <v>2</v>
      </c>
      <c r="AQ34" s="80">
        <f t="shared" si="15"/>
        <v>17</v>
      </c>
      <c r="AR34" s="76">
        <f t="shared" si="16"/>
        <v>17</v>
      </c>
      <c r="AS34" t="str">
        <f t="shared" si="31"/>
        <v>-</v>
      </c>
      <c r="AT34" t="str">
        <f t="shared" si="32"/>
        <v>-</v>
      </c>
      <c r="AU34" t="str">
        <f t="shared" si="33"/>
        <v>-</v>
      </c>
      <c r="AV34" t="str">
        <f t="shared" si="34"/>
        <v>-</v>
      </c>
      <c r="AW34" t="str">
        <f t="shared" si="35"/>
        <v>-</v>
      </c>
      <c r="AX34">
        <f t="shared" si="36"/>
        <v>100</v>
      </c>
      <c r="AY34">
        <f t="shared" si="37"/>
        <v>94</v>
      </c>
      <c r="AZ34" t="str">
        <f t="shared" si="38"/>
        <v>-</v>
      </c>
      <c r="BA34" t="str">
        <f t="shared" si="39"/>
        <v>-</v>
      </c>
      <c r="BB34" s="199" t="s">
        <v>681</v>
      </c>
      <c r="BC34" s="202">
        <f t="shared" si="22"/>
        <v>17</v>
      </c>
      <c r="BD34" s="200" t="e">
        <f>+#REF!</f>
        <v>#REF!</v>
      </c>
      <c r="BE34" s="201" t="e">
        <f t="shared" si="23"/>
        <v>#REF!</v>
      </c>
    </row>
    <row r="35" spans="1:57" ht="18" customHeight="1" thickBot="1" x14ac:dyDescent="0.25">
      <c r="A35" s="78" t="str">
        <f t="shared" si="0"/>
        <v>Brian Hogan</v>
      </c>
      <c r="B35" s="52" t="s">
        <v>398</v>
      </c>
      <c r="C35" s="62" t="s">
        <v>20</v>
      </c>
      <c r="D35" s="25">
        <v>10.700000000000005</v>
      </c>
      <c r="E35" s="8" t="e">
        <f>ROUND(IF(ISNA(VLOOKUP($A35,#REF!,47,FALSE)),0,VLOOKUP($A35,#REF!,47,FALSE)),1)</f>
        <v>#REF!</v>
      </c>
      <c r="F35" s="92" t="e">
        <f>ROUND(IF(ISNA(VLOOKUP($A35,#REF!,49,FALSE)),0,VLOOKUP($A35,#REF!,49,FALSE)),1)</f>
        <v>#REF!</v>
      </c>
      <c r="G35" s="80" t="e">
        <f>IF($E35&gt;$AR$1,$D35-($E35-$AR$1),(IF(IF(AND(F35&lt;$AJ$1,F35&lt;&gt;0),D35+($AJ$1-F35),D35)&gt;36,36,IF(AND(F35&lt;$AJ$1,F35&lt;&gt;0),D35+($AJ$1-F35),D35))))</f>
        <v>#REF!</v>
      </c>
      <c r="H35" s="88" t="e">
        <f t="shared" si="28"/>
        <v>#REF!</v>
      </c>
      <c r="I35" s="72">
        <f>IF(ISNA(VLOOKUP($A35,'2016 (2)'!$A$5:$AU$100,4,FALSE)),0,VLOOKUP($A35,'2016 (2)'!$A$5:$AU$100,4,FALSE))</f>
        <v>27</v>
      </c>
      <c r="J35" s="8" t="e">
        <f>IF(G35&lt;&gt; "",LOOKUP(G35,Points!$F$1:$F$360,Points!$G$1:$G$360),"")</f>
        <v>#REF!</v>
      </c>
      <c r="K35" s="13" t="e">
        <f>IF(  AND(I35&gt;0,G35&lt;&gt;L$8),   IF(ABS(I35-L$8)&gt;=5,  G35+SIGN(L$8-I35)*1,  (L$8-I35)*0.2+G35),      G35)</f>
        <v>#REF!</v>
      </c>
      <c r="L35" s="87" t="e">
        <f t="shared" si="3"/>
        <v>#REF!</v>
      </c>
      <c r="M35" s="83">
        <f>IF(ISNA(VLOOKUP($A35,'2016 (2)'!$A$7:$AU$100,8,FALSE)),0,VLOOKUP($A35,'2016 (2)'!$A$7:$AU$100,8,FALSE))</f>
        <v>42</v>
      </c>
      <c r="N35" s="8" t="e">
        <f>IF(K35&lt;&gt; "",LOOKUP(K35,Points!$F$1:$F$360,Points!$G$1:$G$360),"")</f>
        <v>#REF!</v>
      </c>
      <c r="O35" s="13" t="e">
        <f>IF(  AND(M35&gt;0,K35&lt;&gt;P$8),   IF(ABS(M35-P$8)&gt;=5,  K35+SIGN(P$8-M35)*1,  (P$8-M35)*0.2+K35),      K35)</f>
        <v>#REF!</v>
      </c>
      <c r="P35" s="87" t="e">
        <f t="shared" si="4"/>
        <v>#REF!</v>
      </c>
      <c r="Q35" s="64">
        <f>IF(ISNA(VLOOKUP($A35,'2016 (2)'!$A$7:$AU$100,12,FALSE)),0,VLOOKUP($A35,'2016 (2)'!$A$7:$AU$100,12,FALSE))</f>
        <v>39</v>
      </c>
      <c r="R35" s="8" t="e">
        <f>IF(O35&lt;&gt; "",LOOKUP(O35,Points!$F$1:$F$360,Points!$G$1:$G$360),"")</f>
        <v>#REF!</v>
      </c>
      <c r="S35" s="13" t="e">
        <f>IF(  AND(Q35&gt;0,O35&lt;&gt;T$8),   IF(ABS(Q35-T$8)&gt;=5,  O35+SIGN(T$8-Q35)*1,  (T$8-Q35)*0.2+O35),      O35)</f>
        <v>#REF!</v>
      </c>
      <c r="T35" s="87" t="e">
        <f t="shared" si="5"/>
        <v>#REF!</v>
      </c>
      <c r="U35" s="64">
        <f>IF(ISNA(VLOOKUP($A35,'2016 (2)'!$A$7:$AU$100,16,FALSE)),0,VLOOKUP($A35,'2016 (2)'!$A$7:$AU$100,16,FALSE))</f>
        <v>22</v>
      </c>
      <c r="V35" s="8" t="e">
        <f>IF(S35&lt;&gt; "",LOOKUP(S35,Points!$F$1:$F$360,Points!$G$1:$G$360),"")</f>
        <v>#REF!</v>
      </c>
      <c r="W35" s="13" t="e">
        <f>IF(  AND(U35&gt;0,S35&lt;&gt;X$8),   IF(ABS(U35-X$8)&gt;=5,  S35+SIGN(X$8-U35)*0.5,  (X$8-U35)*0.1+S35),      S35)</f>
        <v>#REF!</v>
      </c>
      <c r="X35" s="87" t="e">
        <f t="shared" si="6"/>
        <v>#REF!</v>
      </c>
      <c r="Y35" s="64">
        <f>IF(ISNA(VLOOKUP($A35,'2016 (2)'!$A$7:$AU$100,20,FALSE)),0,VLOOKUP($A35,'2016 (2)'!$A$7:$AU$100,20,FALSE))</f>
        <v>37</v>
      </c>
      <c r="Z35" s="8" t="e">
        <f>IF(W35&lt;&gt; "",LOOKUP(W35,Points!$F$1:$F$360,Points!$G$1:$G$360),"")</f>
        <v>#REF!</v>
      </c>
      <c r="AA35" s="13" t="e">
        <f>IF(  AND(Y35&gt;0,W35&lt;&gt;AB$8),   IF(ABS(Y35-AB$8)&gt;=5,  W35+SIGN(AB$8-Y35)*0.5,  (AB$8-Y35)*0.1+W35),      W35)</f>
        <v>#REF!</v>
      </c>
      <c r="AB35" s="87" t="e">
        <f t="shared" si="8"/>
        <v>#REF!</v>
      </c>
      <c r="AC35" s="64">
        <f>IF(ISNA(VLOOKUP($A35,'2016 (2)'!$A$7:$AU$100,24,FALSE)),0,VLOOKUP($A35,'2016 (2)'!$A$7:$AU$100,24,FALSE))</f>
        <v>24</v>
      </c>
      <c r="AD35" s="8" t="e">
        <f>IF(AA35&lt;&gt; "",LOOKUP(AA35,Points!$F$1:$F$360,Points!$G$1:$G$360),"")</f>
        <v>#REF!</v>
      </c>
      <c r="AE35" s="13" t="e">
        <f>IF(  AND(AC35&gt;0,AA35&lt;&gt;AF$8),   IF(ABS(AC35-AF$8)&gt;=5,  AA35+SIGN(AF$8-AC35)*0.5,  (AF$8-AC35)*0.1+AA35),      AA35)</f>
        <v>#REF!</v>
      </c>
      <c r="AF35" s="87" t="e">
        <f t="shared" si="10"/>
        <v>#REF!</v>
      </c>
      <c r="AG35" s="64">
        <f>IF(ISNA(VLOOKUP($A35,'2016 (2)'!$A$7:$AU$100,28,FALSE)),0,VLOOKUP($A35,'2016 (2)'!$A$7:$AU$100,28,FALSE))</f>
        <v>29</v>
      </c>
      <c r="AH35" s="8" t="e">
        <f>IF(AE35&lt;&gt; "",LOOKUP(AE35,Points!$F$1:$F$360,Points!$G$1:$G$360),"")</f>
        <v>#REF!</v>
      </c>
      <c r="AI35" s="13" t="e">
        <f>IF(  AND(AG35&gt;0,AE35&lt;&gt;AJ$8),   IF(ABS(AG35-AJ$8)&gt;=5,  AE35+SIGN(AJ$8-AG35)*1,  (AJ$8-AG35)*0.2+AE35),      AE35)</f>
        <v>#REF!</v>
      </c>
      <c r="AJ35" s="87" t="e">
        <f t="shared" si="12"/>
        <v>#REF!</v>
      </c>
      <c r="AK35" s="64">
        <f>IF(ISNA(VLOOKUP($A35,'2016 (2)'!$A$7:$AU$100,32,FALSE)),0,VLOOKUP($A35,'2016 (2)'!$A$7:$AU$100,32,FALSE))</f>
        <v>29</v>
      </c>
      <c r="AL35" s="8" t="e">
        <f>IF(AI35&lt;&gt; "",LOOKUP(AI35,Points!$F$1:$F$360,Points!$G$1:$G$360),"")</f>
        <v>#REF!</v>
      </c>
      <c r="AM35" s="13" t="e">
        <f>IF(  AND(AK35&gt;0,AI35&lt;&gt;AN$8),   IF(ABS(AK35-AN$8)&gt;=5,  AI35+SIGN(AN$8-AK35)*1,  (AN$8-AK35)*0.2+AI35),      AI35)</f>
        <v>#REF!</v>
      </c>
      <c r="AN35" s="87" t="e">
        <f t="shared" si="14"/>
        <v>#REF!</v>
      </c>
      <c r="AO35" s="64">
        <f>IF(ISNA(VLOOKUP($A35,'2016 (2)'!$A$7:$AU$100,36,FALSE)),0,VLOOKUP($A35,'2016 (2)'!$A$7:$AU$100,36,FALSE))</f>
        <v>35</v>
      </c>
      <c r="AP35" s="8" t="e">
        <f>IF(AM35&lt;&gt; "",LOOKUP(AM35,Points!$F$1:$F$360,Points!$G$1:$G$360),"")</f>
        <v>#REF!</v>
      </c>
      <c r="AQ35" s="13" t="e">
        <f>IF(  AND(AO35&gt;0,AM35&lt;&gt;AR$8),   IF(ABS(AO35-AR$8)&gt;=5,  AM35+SIGN(AR$8-AO35)*1,  (AR$8-AO35)*0.2+AM35),      AM35)</f>
        <v>#REF!</v>
      </c>
      <c r="AR35" s="87" t="e">
        <f t="shared" si="16"/>
        <v>#REF!</v>
      </c>
      <c r="AS35" t="e">
        <f t="shared" si="31"/>
        <v>#REF!</v>
      </c>
      <c r="AT35" t="e">
        <f t="shared" si="32"/>
        <v>#REF!</v>
      </c>
      <c r="AU35" t="e">
        <f t="shared" si="33"/>
        <v>#REF!</v>
      </c>
      <c r="AV35" t="e">
        <f t="shared" si="34"/>
        <v>#REF!</v>
      </c>
      <c r="AW35" t="e">
        <f t="shared" si="35"/>
        <v>#REF!</v>
      </c>
      <c r="AX35" t="e">
        <f t="shared" si="36"/>
        <v>#REF!</v>
      </c>
      <c r="AY35" t="e">
        <f t="shared" si="37"/>
        <v>#REF!</v>
      </c>
      <c r="AZ35" t="e">
        <f t="shared" si="38"/>
        <v>#REF!</v>
      </c>
      <c r="BA35" t="e">
        <f t="shared" si="39"/>
        <v>#REF!</v>
      </c>
      <c r="BB35" s="199" t="s">
        <v>403</v>
      </c>
      <c r="BC35" s="202" t="e">
        <f t="shared" si="22"/>
        <v>#REF!</v>
      </c>
      <c r="BD35" s="200" t="e">
        <f>+#REF!</f>
        <v>#REF!</v>
      </c>
      <c r="BE35" s="201" t="e">
        <f t="shared" si="23"/>
        <v>#REF!</v>
      </c>
    </row>
    <row r="36" spans="1:57" ht="18" customHeight="1" thickBot="1" x14ac:dyDescent="0.25">
      <c r="A36" s="78" t="str">
        <f t="shared" si="0"/>
        <v>Matt Jacobs</v>
      </c>
      <c r="B36" s="52" t="s">
        <v>251</v>
      </c>
      <c r="C36" s="62" t="s">
        <v>252</v>
      </c>
      <c r="D36" s="25">
        <v>17.899999999999999</v>
      </c>
      <c r="E36" s="8" t="e">
        <f>ROUND(IF(ISNA(VLOOKUP($A36,#REF!,47,FALSE)),0,VLOOKUP($A36,#REF!,47,FALSE)),1)</f>
        <v>#REF!</v>
      </c>
      <c r="F36" s="92" t="e">
        <f>ROUND(IF(ISNA(VLOOKUP($A36,#REF!,49,FALSE)),0,VLOOKUP($A36,#REF!,49,FALSE)),1)</f>
        <v>#REF!</v>
      </c>
      <c r="G36" s="80" t="e">
        <f>IF($E36&gt;$AR$1,$D36-($E36-$AR$1),(IF(IF(AND(F36&lt;$AJ$1,F36&lt;&gt;0),D36+($AJ$1-F36),D36)&gt;36,36,IF(AND(F36&lt;$AJ$1,F36&lt;&gt;0),D36+($AJ$1-F36),D36))))</f>
        <v>#REF!</v>
      </c>
      <c r="H36" s="88" t="e">
        <f t="shared" si="28"/>
        <v>#REF!</v>
      </c>
      <c r="I36" s="72">
        <f>IF(ISNA(VLOOKUP($A36,'2016 (2)'!$A$5:$AU$100,4,FALSE)),0,VLOOKUP($A36,'2016 (2)'!$A$5:$AU$100,4,FALSE))</f>
        <v>0</v>
      </c>
      <c r="J36" s="8" t="e">
        <f>IF(G36&lt;&gt; "",LOOKUP(G36,Points!$F$1:$F$360,Points!$G$1:$G$360),"")</f>
        <v>#REF!</v>
      </c>
      <c r="K36" s="13" t="e">
        <f>IF(  AND(I36&gt;0,G36&lt;&gt;36),   IF(ABS(I36-36)&gt;=5,  G36+SIGN(36-I36)*1,  (36-I36)*0.2+G36),      G36)</f>
        <v>#REF!</v>
      </c>
      <c r="L36" s="76" t="e">
        <f t="shared" si="3"/>
        <v>#REF!</v>
      </c>
      <c r="M36" s="83">
        <f>IF(ISNA(VLOOKUP($A36,'2016 (2)'!$A$7:$AU$100,8,FALSE)),0,VLOOKUP($A36,'2016 (2)'!$A$7:$AU$100,8,FALSE))</f>
        <v>0</v>
      </c>
      <c r="N36" s="8" t="e">
        <f>IF(K36&lt;&gt; "",LOOKUP(K36,Points!$F$1:$F$360,Points!$G$1:$G$360),"")</f>
        <v>#REF!</v>
      </c>
      <c r="O36" s="13" t="e">
        <f>IF(  AND(M36&gt;0,K36&lt;&gt;36),   IF(ABS(M36-36)&gt;=5,  K36+SIGN(36-M36)*1,  (36-M36)*0.2+K36),      K36)</f>
        <v>#REF!</v>
      </c>
      <c r="P36" s="76" t="e">
        <f t="shared" si="4"/>
        <v>#REF!</v>
      </c>
      <c r="Q36" s="64">
        <f>IF(ISNA(VLOOKUP($A36,'2016 (2)'!$A$7:$AU$100,12,FALSE)),0,VLOOKUP($A36,'2016 (2)'!$A$7:$AU$100,12,FALSE))</f>
        <v>0</v>
      </c>
      <c r="R36" s="8" t="e">
        <f>IF(O36&lt;&gt; "",LOOKUP(O36,Points!$F$1:$F$360,Points!$G$1:$G$360),"")</f>
        <v>#REF!</v>
      </c>
      <c r="S36" s="13" t="e">
        <f>IF(  AND(Q36&gt;0,O36&lt;&gt;36),   IF(ABS(Q36-36)&gt;=5,  O36+SIGN(36-Q36)*1,  (36-Q36)*0.2+O36),      O36)</f>
        <v>#REF!</v>
      </c>
      <c r="T36" s="76" t="e">
        <f t="shared" si="5"/>
        <v>#REF!</v>
      </c>
      <c r="U36" s="64">
        <f>IF(ISNA(VLOOKUP($A36,'2016 (2)'!$A$7:$AU$100,16,FALSE)),0,VLOOKUP($A36,'2016 (2)'!$A$7:$AU$100,16,FALSE))</f>
        <v>0</v>
      </c>
      <c r="V36" s="8" t="e">
        <f>IF(S36&lt;&gt; "",LOOKUP(S36,Points!$F$1:$F$360,Points!$G$1:$G$360),"")</f>
        <v>#REF!</v>
      </c>
      <c r="W36" s="13" t="e">
        <f>IF(  AND(U36&gt;0,S36&lt;&gt;36),   IF(ABS(U36-36)&gt;=10,  S36+SIGN(36-U36)*1,  (36-U36)*0.1+S36),      S36)</f>
        <v>#REF!</v>
      </c>
      <c r="X36" s="76" t="e">
        <f t="shared" si="6"/>
        <v>#REF!</v>
      </c>
      <c r="Y36" s="64">
        <f>IF(ISNA(VLOOKUP($A36,'2016 (2)'!$A$7:$AU$100,20,FALSE)),0,VLOOKUP($A36,'2016 (2)'!$A$7:$AU$100,20,FALSE))</f>
        <v>39</v>
      </c>
      <c r="Z36" s="8" t="e">
        <f>IF(W36&lt;&gt; "",LOOKUP(W36,Points!$F$1:$F$360,Points!$G$1:$G$360),"")</f>
        <v>#REF!</v>
      </c>
      <c r="AA36" s="13" t="e">
        <f>IF(  AND(Y36&gt;0,W36&lt;&gt;AB$8),   IF(ABS(Y36-AB$8)&gt;=5,  W36+SIGN(AB$8-Y36)*1,  (AB$8-Y36)*0.2+W36),      W36)</f>
        <v>#REF!</v>
      </c>
      <c r="AB36" s="76" t="e">
        <f t="shared" si="8"/>
        <v>#REF!</v>
      </c>
      <c r="AC36" s="64">
        <f>IF(ISNA(VLOOKUP($A36,'2016 (2)'!$A$7:$AU$100,24,FALSE)),0,VLOOKUP($A36,'2016 (2)'!$A$7:$AU$100,24,FALSE))</f>
        <v>0</v>
      </c>
      <c r="AD36" s="8" t="e">
        <f>IF(AA36&lt;&gt; "",LOOKUP(AA36,Points!$F$1:$F$360,Points!$G$1:$G$360),"")</f>
        <v>#REF!</v>
      </c>
      <c r="AE36" s="13" t="e">
        <f>IF(  AND(AC36&gt;0,AA36&lt;&gt;36),   IF(ABS(AC36-36)&gt;=10,  AA36+SIGN(36-AC36)*1,  (36-AC36)*0.1+AA36),      AA36)</f>
        <v>#REF!</v>
      </c>
      <c r="AF36" s="76" t="e">
        <f t="shared" si="10"/>
        <v>#REF!</v>
      </c>
      <c r="AG36" s="64">
        <f>IF(ISNA(VLOOKUP($A36,'2016 (2)'!$A$7:$AU$100,28,FALSE)),0,VLOOKUP($A36,'2016 (2)'!$A$7:$AU$100,28,FALSE))</f>
        <v>0</v>
      </c>
      <c r="AH36" s="8" t="e">
        <f>IF(AE36&lt;&gt; "",LOOKUP(AE36,Points!$F$1:$F$360,Points!$G$1:$G$360),"")</f>
        <v>#REF!</v>
      </c>
      <c r="AI36" s="13" t="e">
        <f>IF(  AND(AG36&gt;0,AE36&lt;&gt;36),   IF(ABS(AG36-36)&gt;=10,  AE36+SIGN(36-AG36)*1,  (36-AG36)*0.1+AE36),      AE36)</f>
        <v>#REF!</v>
      </c>
      <c r="AJ36" s="76" t="e">
        <f t="shared" si="12"/>
        <v>#REF!</v>
      </c>
      <c r="AK36" s="64">
        <f>IF(ISNA(VLOOKUP($A36,'2016 (2)'!$A$7:$AU$100,32,FALSE)),0,VLOOKUP($A36,'2016 (2)'!$A$7:$AU$100,32,FALSE))</f>
        <v>0</v>
      </c>
      <c r="AL36" s="8" t="e">
        <f>IF(AI36&lt;&gt; "",LOOKUP(AI36,Points!$F$1:$F$360,Points!$G$1:$G$360),"")</f>
        <v>#REF!</v>
      </c>
      <c r="AM36" s="80" t="e">
        <f>IF(  AND(AK36&gt;0,AI36&lt;&gt;36),   IF(ABS(AK36-36)&gt;=10,  AI36+SIGN(36-AK36)*1,  (36-AK36)*0.1+AI36),      AI36)</f>
        <v>#REF!</v>
      </c>
      <c r="AN36" s="76" t="e">
        <f t="shared" si="14"/>
        <v>#REF!</v>
      </c>
      <c r="AO36" s="64">
        <f>IF(ISNA(VLOOKUP($A36,'2016 (2)'!$A$7:$AU$100,36,FALSE)),0,VLOOKUP($A36,'2016 (2)'!$A$7:$AU$100,36,FALSE))</f>
        <v>0</v>
      </c>
      <c r="AP36" s="8" t="e">
        <f>IF(AM36&lt;&gt; "",LOOKUP(AM36,Points!$F$1:$F$360,Points!$G$1:$G$360),"")</f>
        <v>#REF!</v>
      </c>
      <c r="AQ36" s="80" t="e">
        <f t="shared" si="15"/>
        <v>#REF!</v>
      </c>
      <c r="AR36" s="76" t="e">
        <f t="shared" si="16"/>
        <v>#REF!</v>
      </c>
      <c r="AS36" t="str">
        <f t="shared" si="31"/>
        <v>-</v>
      </c>
      <c r="AT36" t="str">
        <f t="shared" si="32"/>
        <v>-</v>
      </c>
      <c r="AU36" t="str">
        <f t="shared" si="33"/>
        <v>-</v>
      </c>
      <c r="AV36" t="str">
        <f t="shared" si="34"/>
        <v>-</v>
      </c>
      <c r="AW36" t="e">
        <f t="shared" si="35"/>
        <v>#REF!</v>
      </c>
      <c r="AX36" t="str">
        <f t="shared" si="36"/>
        <v>-</v>
      </c>
      <c r="AY36" t="str">
        <f t="shared" si="37"/>
        <v>-</v>
      </c>
      <c r="AZ36" t="str">
        <f t="shared" si="38"/>
        <v>-</v>
      </c>
      <c r="BA36" t="str">
        <f t="shared" si="39"/>
        <v>-</v>
      </c>
      <c r="BB36" s="199" t="s">
        <v>265</v>
      </c>
      <c r="BC36" s="202" t="e">
        <f t="shared" si="22"/>
        <v>#REF!</v>
      </c>
      <c r="BD36" s="200" t="e">
        <f>+#REF!</f>
        <v>#REF!</v>
      </c>
      <c r="BE36" s="201" t="e">
        <f t="shared" si="23"/>
        <v>#REF!</v>
      </c>
    </row>
    <row r="37" spans="1:57" ht="18" customHeight="1" thickBot="1" x14ac:dyDescent="0.25">
      <c r="A37" s="78" t="str">
        <f t="shared" si="0"/>
        <v>HK Jun</v>
      </c>
      <c r="B37" s="93" t="s">
        <v>579</v>
      </c>
      <c r="C37" s="94" t="s">
        <v>580</v>
      </c>
      <c r="D37" s="25">
        <v>11.2</v>
      </c>
      <c r="E37" s="8" t="e">
        <f>ROUND(IF(ISNA(VLOOKUP($A37,#REF!,47,FALSE)),0,VLOOKUP($A37,#REF!,47,FALSE)),1)</f>
        <v>#REF!</v>
      </c>
      <c r="F37" s="92" t="e">
        <f>ROUND(IF(ISNA(VLOOKUP($A37,#REF!,49,FALSE)),0,VLOOKUP($A37,#REF!,49,FALSE)),1)</f>
        <v>#REF!</v>
      </c>
      <c r="G37" s="80" t="e">
        <f>IF($E37&gt;$AR$1,$D37-($E37-$AR$1),(IF(IF(AND(F37&lt;$AJ$1,F37&lt;&gt;0),D37+($AJ$1-F37),D37)&gt;36,36,IF(AND(F37&lt;$AJ$1,F37&lt;&gt;0),D37+($AJ$1-F37),D37))))</f>
        <v>#REF!</v>
      </c>
      <c r="H37" s="112" t="e">
        <f t="shared" si="28"/>
        <v>#REF!</v>
      </c>
      <c r="I37" s="72">
        <f>IF(ISNA(VLOOKUP($A37,'2016 (2)'!$A$5:$AU$100,4,FALSE)),0,VLOOKUP($A37,'2016 (2)'!$A$5:$AU$100,4,FALSE))</f>
        <v>37</v>
      </c>
      <c r="J37" s="8" t="e">
        <f>IF(G37&lt;&gt; "",LOOKUP(G37,Points!$F$1:$F$360,Points!$G$1:$G$360),"")</f>
        <v>#REF!</v>
      </c>
      <c r="K37" s="13" t="e">
        <f>IF(  AND(I37&gt;0,G37&lt;&gt;L$8),   IF(ABS(I37-L$8)&gt;=5,  G37+SIGN(L$8-I37)*1,  (L$8-I37)*0.2+G37),      G37)</f>
        <v>#REF!</v>
      </c>
      <c r="L37" s="76" t="e">
        <f t="shared" si="3"/>
        <v>#REF!</v>
      </c>
      <c r="M37" s="83">
        <f>IF(ISNA(VLOOKUP($A37,'2016 (2)'!$A$7:$AU$100,8,FALSE)),0,VLOOKUP($A37,'2016 (2)'!$A$7:$AU$100,8,FALSE))</f>
        <v>39</v>
      </c>
      <c r="N37" s="8" t="e">
        <f>IF(K37&lt;&gt; "",LOOKUP(K37,Points!$F$1:$F$360,Points!$G$1:$G$360),"")</f>
        <v>#REF!</v>
      </c>
      <c r="O37" s="13" t="e">
        <f>IF(  AND(M37&gt;0,K37&lt;&gt;P$8),   IF(ABS(M37-P$8)&gt;=5,  K37+SIGN(P$8-M37)*1,  (P$8-M37)*0.2+K37),      K37)</f>
        <v>#REF!</v>
      </c>
      <c r="P37" s="76" t="e">
        <f t="shared" si="4"/>
        <v>#REF!</v>
      </c>
      <c r="Q37" s="64">
        <f>IF(ISNA(VLOOKUP($A37,'2016 (2)'!$A$7:$AU$100,12,FALSE)),0,VLOOKUP($A37,'2016 (2)'!$A$7:$AU$100,12,FALSE))</f>
        <v>33</v>
      </c>
      <c r="R37" s="8" t="e">
        <f>IF(O37&lt;&gt; "",LOOKUP(O37,Points!$F$1:$F$360,Points!$G$1:$G$360),"")</f>
        <v>#REF!</v>
      </c>
      <c r="S37" s="13" t="e">
        <f>IF(  AND(Q37&gt;0,O37&lt;&gt;T$8),   IF(ABS(Q37-T$8)&gt;=5,  O37+SIGN(T$8-Q37)*0.5,  (T$8-Q37)*0.1+O37),      O37)</f>
        <v>#REF!</v>
      </c>
      <c r="T37" s="76" t="e">
        <f t="shared" si="5"/>
        <v>#REF!</v>
      </c>
      <c r="U37" s="64">
        <f>IF(ISNA(VLOOKUP($A37,'2016 (2)'!$A$7:$AU$100,16,FALSE)),0,VLOOKUP($A37,'2016 (2)'!$A$7:$AU$100,16,FALSE))</f>
        <v>34</v>
      </c>
      <c r="V37" s="8" t="e">
        <f>IF(S37&lt;&gt; "",LOOKUP(S37,Points!$F$1:$F$360,Points!$G$1:$G$360),"")</f>
        <v>#REF!</v>
      </c>
      <c r="W37" s="13" t="e">
        <f>IF(  AND(U37&gt;0,S37&lt;&gt;X$8),   IF(ABS(U37-X$8)&gt;=5,  S37+SIGN(X$8-U37)*0.5,  (X$8-U37)*0.1+S37),      S37)</f>
        <v>#REF!</v>
      </c>
      <c r="X37" s="76" t="e">
        <f t="shared" si="6"/>
        <v>#REF!</v>
      </c>
      <c r="Y37" s="64">
        <f>IF(ISNA(VLOOKUP($A37,'2016 (2)'!$A$7:$AU$100,20,FALSE)),0,VLOOKUP($A37,'2016 (2)'!$A$7:$AU$100,20,FALSE))</f>
        <v>0</v>
      </c>
      <c r="Z37" s="8" t="e">
        <f>IF(W37&lt;&gt; "",LOOKUP(W37,Points!$F$1:$F$360,Points!$G$1:$G$360),"")</f>
        <v>#REF!</v>
      </c>
      <c r="AA37" s="13" t="e">
        <f>IF(  AND(Y37&gt;0,W37&lt;&gt;AB$8),   IF(ABS(Y37-AB$8)&gt;=5,  W37+SIGN(AB$8-Y37)*0.5,  (AB$8-Y37)*0.1+W37),      W37)</f>
        <v>#REF!</v>
      </c>
      <c r="AB37" s="76" t="e">
        <f t="shared" si="8"/>
        <v>#REF!</v>
      </c>
      <c r="AC37" s="64">
        <f>IF(ISNA(VLOOKUP($A37,'2016 (2)'!$A$7:$AU$100,24,FALSE)),0,VLOOKUP($A37,'2016 (2)'!$A$7:$AU$100,24,FALSE))</f>
        <v>25</v>
      </c>
      <c r="AD37" s="8" t="e">
        <f>IF(AA37&lt;&gt; "",LOOKUP(AA37,Points!$F$1:$F$360,Points!$G$1:$G$360),"")</f>
        <v>#REF!</v>
      </c>
      <c r="AE37" s="13" t="e">
        <f>IF(  AND(AC37&gt;0,AA37&lt;&gt;AF$8),   IF(ABS(AC37-AF$8)&gt;=5,  AA37+SIGN(AF$8-AC37)*0.5,  (AF$8-AC37)*0.1+AA37),      AA37)</f>
        <v>#REF!</v>
      </c>
      <c r="AF37" s="76" t="e">
        <f t="shared" si="10"/>
        <v>#REF!</v>
      </c>
      <c r="AG37" s="64">
        <f>IF(ISNA(VLOOKUP($A37,'2016 (2)'!$A$7:$AU$100,28,FALSE)),0,VLOOKUP($A37,'2016 (2)'!$A$7:$AU$100,28,FALSE))</f>
        <v>32</v>
      </c>
      <c r="AH37" s="8" t="e">
        <f>IF(AE37&lt;&gt; "",LOOKUP(AE37,Points!$F$1:$F$360,Points!$G$1:$G$360),"")</f>
        <v>#REF!</v>
      </c>
      <c r="AI37" s="13" t="e">
        <f>IF(  AND(AG37&gt;0,AE37&lt;&gt;AJ$8),   IF(ABS(AG37-AJ$8)&gt;=5,  AE37+SIGN(AJ$8-AG37)*0.5,  (AJ$8-AG37)*0.1+AE37),      AE37)</f>
        <v>#REF!</v>
      </c>
      <c r="AJ37" s="76" t="e">
        <f t="shared" si="12"/>
        <v>#REF!</v>
      </c>
      <c r="AK37" s="64">
        <f>IF(ISNA(VLOOKUP($A37,'2016 (2)'!$A$7:$AU$100,32,FALSE)),0,VLOOKUP($A37,'2016 (2)'!$A$7:$AU$100,32,FALSE))</f>
        <v>32</v>
      </c>
      <c r="AL37" s="8" t="e">
        <f>IF(AI37&lt;&gt; "",LOOKUP(AI37,Points!$F$1:$F$360,Points!$G$1:$G$360),"")</f>
        <v>#REF!</v>
      </c>
      <c r="AM37" s="13" t="e">
        <f>IF(  AND(AK37&gt;0,AI37&lt;&gt;AN$8),   IF(ABS(AK37-AN$8)&gt;=5,  AI37+SIGN(AN$8-AK37)*0.5,  (AN$8-AK37)*0.1+AI37),      AI37)</f>
        <v>#REF!</v>
      </c>
      <c r="AN37" s="76" t="e">
        <f t="shared" si="14"/>
        <v>#REF!</v>
      </c>
      <c r="AO37" s="64">
        <f>IF(ISNA(VLOOKUP($A37,'2016 (2)'!$A$7:$AU$100,36,FALSE)),0,VLOOKUP($A37,'2016 (2)'!$A$7:$AU$100,36,FALSE))</f>
        <v>0</v>
      </c>
      <c r="AP37" s="8" t="e">
        <f>IF(AM37&lt;&gt; "",LOOKUP(AM37,Points!$F$1:$F$360,Points!$G$1:$G$360),"")</f>
        <v>#REF!</v>
      </c>
      <c r="AQ37" s="80" t="e">
        <f t="shared" si="15"/>
        <v>#REF!</v>
      </c>
      <c r="AR37" s="76" t="e">
        <f t="shared" si="16"/>
        <v>#REF!</v>
      </c>
      <c r="AS37" t="e">
        <f t="shared" si="31"/>
        <v>#REF!</v>
      </c>
      <c r="AT37" t="e">
        <f t="shared" si="32"/>
        <v>#REF!</v>
      </c>
      <c r="AU37" t="e">
        <f t="shared" si="33"/>
        <v>#REF!</v>
      </c>
      <c r="AV37" t="e">
        <f t="shared" si="34"/>
        <v>#REF!</v>
      </c>
      <c r="AW37" t="str">
        <f t="shared" si="35"/>
        <v>-</v>
      </c>
      <c r="AX37" t="e">
        <f t="shared" si="36"/>
        <v>#REF!</v>
      </c>
      <c r="AY37" t="e">
        <f t="shared" si="37"/>
        <v>#REF!</v>
      </c>
      <c r="AZ37" t="e">
        <f t="shared" si="38"/>
        <v>#REF!</v>
      </c>
      <c r="BA37" t="str">
        <f t="shared" si="39"/>
        <v>-</v>
      </c>
      <c r="BB37" s="199" t="s">
        <v>600</v>
      </c>
      <c r="BC37" s="202" t="e">
        <f t="shared" si="22"/>
        <v>#REF!</v>
      </c>
      <c r="BD37" s="200" t="e">
        <f>+#REF!</f>
        <v>#REF!</v>
      </c>
      <c r="BE37" s="201" t="e">
        <f t="shared" si="23"/>
        <v>#REF!</v>
      </c>
    </row>
    <row r="38" spans="1:57" ht="18" customHeight="1" thickBot="1" x14ac:dyDescent="0.25">
      <c r="A38" s="78" t="str">
        <f t="shared" si="0"/>
        <v>Adam Kennedy</v>
      </c>
      <c r="B38" s="52" t="s">
        <v>539</v>
      </c>
      <c r="C38" s="62" t="s">
        <v>540</v>
      </c>
      <c r="D38" s="25">
        <v>18.600000000000001</v>
      </c>
      <c r="E38" s="8" t="e">
        <f>ROUND(IF(ISNA(VLOOKUP($A38,#REF!,47,FALSE)),0,VLOOKUP($A38,#REF!,47,FALSE)),1)</f>
        <v>#REF!</v>
      </c>
      <c r="F38" s="92" t="e">
        <f>ROUND(IF(ISNA(VLOOKUP($A38,#REF!,49,FALSE)),0,VLOOKUP($A38,#REF!,49,FALSE)),1)</f>
        <v>#REF!</v>
      </c>
      <c r="G38" s="80" t="e">
        <f>IF($E38&gt;$AR$1,$D38-($E38-$AR$1),(IF(IF(AND(F38&lt;$AJ$1,F38&lt;&gt;0),D38+($AJ$1-F38),D38)&gt;36,36,IF(AND(F38&lt;$AJ$1,F38&lt;&gt;0),D38+($AJ$1-F38),D38))))</f>
        <v>#REF!</v>
      </c>
      <c r="H38" s="88" t="e">
        <f t="shared" si="28"/>
        <v>#REF!</v>
      </c>
      <c r="I38" s="72">
        <f>IF(ISNA(VLOOKUP($A38,'2016 (2)'!$A$5:$AU$100,4,FALSE)),0,VLOOKUP($A38,'2016 (2)'!$A$5:$AU$100,4,FALSE))</f>
        <v>0</v>
      </c>
      <c r="J38" s="8" t="e">
        <f>IF(G38&lt;&gt; "",LOOKUP(G38,Points!$F$1:$F$360,Points!$G$1:$G$360),"")</f>
        <v>#REF!</v>
      </c>
      <c r="K38" s="13" t="e">
        <f>IF(  AND(I38&gt;0,G38&lt;&gt;36),   IF(ABS(I38-36)&gt;=5,  G38+SIGN(36-I38)*1,  (36-I38)*0.2+G38),      G38)</f>
        <v>#REF!</v>
      </c>
      <c r="L38" s="76" t="e">
        <f t="shared" si="3"/>
        <v>#REF!</v>
      </c>
      <c r="M38" s="83">
        <f>IF(ISNA(VLOOKUP($A38,'2016 (2)'!$A$7:$AU$100,8,FALSE)),0,VLOOKUP($A38,'2016 (2)'!$A$7:$AU$100,8,FALSE))</f>
        <v>0</v>
      </c>
      <c r="N38" s="8" t="e">
        <f>IF(K38&lt;&gt; "",LOOKUP(K38,Points!$F$1:$F$360,Points!$G$1:$G$360),"")</f>
        <v>#REF!</v>
      </c>
      <c r="O38" s="13" t="e">
        <f>IF(  AND(M38&gt;0,K38&lt;&gt;36),   IF(ABS(M38-36)&gt;=5,  K38+SIGN(36-M38)*1,  (36-M38)*0.2+K38),      K38)</f>
        <v>#REF!</v>
      </c>
      <c r="P38" s="76" t="e">
        <f t="shared" si="4"/>
        <v>#REF!</v>
      </c>
      <c r="Q38" s="64">
        <f>IF(ISNA(VLOOKUP($A38,'2016 (2)'!$A$7:$AU$100,12,FALSE)),0,VLOOKUP($A38,'2016 (2)'!$A$7:$AU$100,12,FALSE))</f>
        <v>0</v>
      </c>
      <c r="R38" s="8" t="e">
        <f>IF(O38&lt;&gt; "",LOOKUP(O38,Points!$F$1:$F$360,Points!$G$1:$G$360),"")</f>
        <v>#REF!</v>
      </c>
      <c r="S38" s="13" t="e">
        <f>IF(  AND(Q38&gt;0,O38&lt;&gt;36),   IF(ABS(Q38-36)&gt;=5,  O38+SIGN(36-Q38)*1,  (36-Q38)*0.2+O38),      O38)</f>
        <v>#REF!</v>
      </c>
      <c r="T38" s="76" t="e">
        <f t="shared" si="5"/>
        <v>#REF!</v>
      </c>
      <c r="U38" s="64">
        <f>IF(ISNA(VLOOKUP($A38,'2016 (2)'!$A$7:$AU$100,16,FALSE)),0,VLOOKUP($A38,'2016 (2)'!$A$7:$AU$100,16,FALSE))</f>
        <v>0</v>
      </c>
      <c r="V38" s="8" t="e">
        <f>IF(S38&lt;&gt; "",LOOKUP(S38,Points!$F$1:$F$360,Points!$G$1:$G$360),"")</f>
        <v>#REF!</v>
      </c>
      <c r="W38" s="13" t="e">
        <f>IF(  AND(U38&gt;0,S38&lt;&gt;36),   IF(ABS(U38-36)&gt;=10,  S38+SIGN(36-U38)*1,  (36-U38)*0.1+S38),      S38)</f>
        <v>#REF!</v>
      </c>
      <c r="X38" s="76" t="e">
        <f t="shared" si="6"/>
        <v>#REF!</v>
      </c>
      <c r="Y38" s="64">
        <f>IF(ISNA(VLOOKUP($A38,'2016 (2)'!$A$7:$AU$100,20,FALSE)),0,VLOOKUP($A38,'2016 (2)'!$A$7:$AU$100,20,FALSE))</f>
        <v>0</v>
      </c>
      <c r="Z38" s="8" t="e">
        <f>IF(W38&lt;&gt; "",LOOKUP(W38,Points!$F$1:$F$360,Points!$G$1:$G$360),"")</f>
        <v>#REF!</v>
      </c>
      <c r="AA38" s="80" t="e">
        <f t="shared" ref="AA38:AA43" si="40">IF(  AND(Y38&gt;0,W38&lt;&gt;36),   IF(ABS(Y38-36)&gt;=10,  W38+SIGN(36-Y38)*1,  (36-Y38)*0.1+W38),      W38)</f>
        <v>#REF!</v>
      </c>
      <c r="AB38" s="76" t="e">
        <f t="shared" si="8"/>
        <v>#REF!</v>
      </c>
      <c r="AC38" s="64">
        <f>IF(ISNA(VLOOKUP($A38,'2016 (2)'!$A$7:$AU$100,24,FALSE)),0,VLOOKUP($A38,'2016 (2)'!$A$7:$AU$100,24,FALSE))</f>
        <v>0</v>
      </c>
      <c r="AD38" s="8" t="e">
        <f>IF(AA38&lt;&gt; "",LOOKUP(AA38,Points!$F$1:$F$360,Points!$G$1:$G$360),"")</f>
        <v>#REF!</v>
      </c>
      <c r="AE38" s="13" t="e">
        <f>IF(  AND(AC38&gt;0,AA38&lt;&gt;36),   IF(ABS(AC38-36)&gt;=10,  AA38+SIGN(36-AC38)*1,  (36-AC38)*0.1+AA38),      AA38)</f>
        <v>#REF!</v>
      </c>
      <c r="AF38" s="76" t="e">
        <f t="shared" si="10"/>
        <v>#REF!</v>
      </c>
      <c r="AG38" s="64">
        <f>IF(ISNA(VLOOKUP($A38,'2016 (2)'!$A$7:$AU$100,28,FALSE)),0,VLOOKUP($A38,'2016 (2)'!$A$7:$AU$100,28,FALSE))</f>
        <v>0</v>
      </c>
      <c r="AH38" s="8" t="e">
        <f>IF(AE38&lt;&gt; "",LOOKUP(AE38,Points!$F$1:$F$360,Points!$G$1:$G$360),"")</f>
        <v>#REF!</v>
      </c>
      <c r="AI38" s="13" t="e">
        <f>IF(  AND(AG38&gt;0,AE38&lt;&gt;36),   IF(ABS(AG38-36)&gt;=10,  AE38+SIGN(36-AG38)*1,  (36-AG38)*0.1+AE38),      AE38)</f>
        <v>#REF!</v>
      </c>
      <c r="AJ38" s="76" t="e">
        <f t="shared" si="12"/>
        <v>#REF!</v>
      </c>
      <c r="AK38" s="64">
        <f>IF(ISNA(VLOOKUP($A38,'2016 (2)'!$A$7:$AU$100,32,FALSE)),0,VLOOKUP($A38,'2016 (2)'!$A$7:$AU$100,32,FALSE))</f>
        <v>0</v>
      </c>
      <c r="AL38" s="8" t="e">
        <f>IF(AI38&lt;&gt; "",LOOKUP(AI38,Points!$F$1:$F$360,Points!$G$1:$G$360),"")</f>
        <v>#REF!</v>
      </c>
      <c r="AM38" s="80" t="e">
        <f>IF(  AND(AK38&gt;0,AI38&lt;&gt;36),   IF(ABS(AK38-36)&gt;=10,  AI38+SIGN(36-AK38)*1,  (36-AK38)*0.1+AI38),      AI38)</f>
        <v>#REF!</v>
      </c>
      <c r="AN38" s="76" t="e">
        <f t="shared" si="14"/>
        <v>#REF!</v>
      </c>
      <c r="AO38" s="64">
        <f>IF(ISNA(VLOOKUP($A38,'2016 (2)'!$A$7:$AU$100,36,FALSE)),0,VLOOKUP($A38,'2016 (2)'!$A$7:$AU$100,36,FALSE))</f>
        <v>0</v>
      </c>
      <c r="AP38" s="8" t="e">
        <f>IF(AM38&lt;&gt; "",LOOKUP(AM38,Points!$F$1:$F$360,Points!$G$1:$G$360),"")</f>
        <v>#REF!</v>
      </c>
      <c r="AQ38" s="80" t="e">
        <f t="shared" si="15"/>
        <v>#REF!</v>
      </c>
      <c r="AR38" s="76" t="e">
        <f t="shared" si="16"/>
        <v>#REF!</v>
      </c>
      <c r="AS38" t="str">
        <f t="shared" si="31"/>
        <v>-</v>
      </c>
      <c r="AT38" t="str">
        <f t="shared" si="32"/>
        <v>-</v>
      </c>
      <c r="AU38" t="str">
        <f t="shared" si="33"/>
        <v>-</v>
      </c>
      <c r="AV38" t="str">
        <f t="shared" si="34"/>
        <v>-</v>
      </c>
      <c r="AW38" t="str">
        <f t="shared" si="35"/>
        <v>-</v>
      </c>
      <c r="AX38" t="str">
        <f t="shared" si="36"/>
        <v>-</v>
      </c>
      <c r="AY38" t="str">
        <f t="shared" si="37"/>
        <v>-</v>
      </c>
      <c r="AZ38" t="str">
        <f t="shared" si="38"/>
        <v>-</v>
      </c>
      <c r="BA38" t="str">
        <f t="shared" si="39"/>
        <v>-</v>
      </c>
      <c r="BB38" s="199" t="s">
        <v>553</v>
      </c>
      <c r="BC38" s="202" t="e">
        <f t="shared" si="22"/>
        <v>#REF!</v>
      </c>
      <c r="BD38" s="200" t="e">
        <f>+#REF!</f>
        <v>#REF!</v>
      </c>
      <c r="BE38" s="201" t="e">
        <f t="shared" si="23"/>
        <v>#REF!</v>
      </c>
    </row>
    <row r="39" spans="1:57" ht="18" customHeight="1" thickBot="1" x14ac:dyDescent="0.25">
      <c r="A39" s="78" t="str">
        <f t="shared" si="0"/>
        <v>Doug Kim</v>
      </c>
      <c r="B39" s="52" t="s">
        <v>410</v>
      </c>
      <c r="C39" s="62" t="s">
        <v>289</v>
      </c>
      <c r="D39" s="25">
        <v>20.3</v>
      </c>
      <c r="E39" s="8" t="e">
        <f>ROUND(IF(ISNA(VLOOKUP($A39,#REF!,47,FALSE)),0,VLOOKUP($A39,#REF!,47,FALSE)),1)</f>
        <v>#REF!</v>
      </c>
      <c r="F39" s="92" t="e">
        <f>ROUND(IF(ISNA(VLOOKUP($A39,#REF!,49,FALSE)),0,VLOOKUP($A39,#REF!,49,FALSE)),1)</f>
        <v>#REF!</v>
      </c>
      <c r="G39" s="80" t="e">
        <f>IF($E39&gt;$AR$1,$D39-($E39-$AR$1),(IF(IF(AND(F39&lt;$AJ$1,F39&lt;&gt;0),D39+($AJ$1-F39),D39)&gt;36,36,IF(AND(F39&lt;$AJ$1,F39&lt;&gt;0),D39+($AJ$1-F39),D39))))</f>
        <v>#REF!</v>
      </c>
      <c r="H39" s="88" t="e">
        <f t="shared" si="28"/>
        <v>#REF!</v>
      </c>
      <c r="I39" s="72">
        <f>IF(ISNA(VLOOKUP($A39,'2016 (2)'!$A$5:$AU$100,4,FALSE)),0,VLOOKUP($A39,'2016 (2)'!$A$5:$AU$100,4,FALSE))</f>
        <v>0</v>
      </c>
      <c r="J39" s="8" t="e">
        <f>IF(G39&lt;&gt; "",LOOKUP(G39,Points!$F$1:$F$360,Points!$G$1:$G$360),"")</f>
        <v>#REF!</v>
      </c>
      <c r="K39" s="13" t="e">
        <f>IF(  AND(I39&gt;0,G39&lt;&gt;36),   IF(ABS(I39-36)&gt;=5,  G39+SIGN(36-I39)*1,  (36-I39)*0.2+G39),      G39)</f>
        <v>#REF!</v>
      </c>
      <c r="L39" s="76" t="e">
        <f t="shared" si="3"/>
        <v>#REF!</v>
      </c>
      <c r="M39" s="83">
        <f>IF(ISNA(VLOOKUP($A39,'2016 (2)'!$A$7:$AU$100,8,FALSE)),0,VLOOKUP($A39,'2016 (2)'!$A$7:$AU$100,8,FALSE))</f>
        <v>0</v>
      </c>
      <c r="N39" s="8" t="e">
        <f>IF(K39&lt;&gt; "",LOOKUP(K39,Points!$F$1:$F$360,Points!$G$1:$G$360),"")</f>
        <v>#REF!</v>
      </c>
      <c r="O39" s="13" t="e">
        <f>IF(  AND(M39&gt;0,K39&lt;&gt;36),   IF(ABS(M39-36)&gt;=5,  K39+SIGN(36-M39)*1,  (36-M39)*0.2+K39),      K39)</f>
        <v>#REF!</v>
      </c>
      <c r="P39" s="76" t="e">
        <f t="shared" si="4"/>
        <v>#REF!</v>
      </c>
      <c r="Q39" s="64">
        <f>IF(ISNA(VLOOKUP($A39,'2016 (2)'!$A$7:$AU$88,12,FALSE)),0,VLOOKUP($A39,'2016 (2)'!$A$7:$AU$88,12,FALSE))</f>
        <v>0</v>
      </c>
      <c r="R39" s="8" t="e">
        <f>IF(O39&lt;&gt; "",LOOKUP(O39,Points!$F$1:$F$360,Points!$G$1:$G$360),"")</f>
        <v>#REF!</v>
      </c>
      <c r="S39" s="13" t="e">
        <f>IF(  AND(Q39&gt;0,O39&lt;&gt;36),   IF(ABS(Q39-36)&gt;=5,  O39+SIGN(36-Q39)*1,  (36-Q39)*0.2+O39),      O39)</f>
        <v>#REF!</v>
      </c>
      <c r="T39" s="76" t="e">
        <f t="shared" si="5"/>
        <v>#REF!</v>
      </c>
      <c r="U39" s="64">
        <f>IF(ISNA(VLOOKUP($A39,'2016 (2)'!$A$7:$AU$88,16,FALSE)),0,VLOOKUP($A39,'2016 (2)'!$A$7:$AU$88,16,FALSE))</f>
        <v>0</v>
      </c>
      <c r="V39" s="8" t="e">
        <f>IF(S39&lt;&gt; "",LOOKUP(S39,Points!$F$1:$F$360,Points!$G$1:$G$360),"")</f>
        <v>#REF!</v>
      </c>
      <c r="W39" s="80" t="e">
        <f>IF(  AND(U39&gt;0,S39&lt;&gt;36),   IF(ABS(U39-36)&gt;=10,  S39+SIGN(36-U39)*1,  (36-U39)*0.1+S39),      S39)</f>
        <v>#REF!</v>
      </c>
      <c r="X39" s="76" t="e">
        <f t="shared" si="6"/>
        <v>#REF!</v>
      </c>
      <c r="Y39" s="64">
        <f>IF(ISNA(VLOOKUP($A39,'2016 (2)'!$A$7:$AU$88,20,FALSE)),0,VLOOKUP($A39,'2016 (2)'!$A$7:$AU$88,20,FALSE))</f>
        <v>0</v>
      </c>
      <c r="Z39" s="8" t="e">
        <f>IF(W39&lt;&gt; "",LOOKUP(W39,Points!$F$1:$F$360,Points!$G$1:$G$360),"")</f>
        <v>#REF!</v>
      </c>
      <c r="AA39" s="80" t="e">
        <f t="shared" si="40"/>
        <v>#REF!</v>
      </c>
      <c r="AB39" s="76" t="e">
        <f t="shared" si="8"/>
        <v>#REF!</v>
      </c>
      <c r="AC39" s="64">
        <f>IF(ISNA(VLOOKUP($A39,'2016 (2)'!$A$7:$AU$88,24,FALSE)),0,VLOOKUP($A39,'2016 (2)'!$A$7:$AU$88,24,FALSE))</f>
        <v>0</v>
      </c>
      <c r="AD39" s="8" t="e">
        <f>IF(AA39&lt;&gt; "",LOOKUP(AA39,Points!$F$1:$F$360,Points!$G$1:$G$360),"")</f>
        <v>#REF!</v>
      </c>
      <c r="AE39" s="80" t="e">
        <f>IF(  AND(AC39&gt;0,AA39&lt;&gt;36),   IF(ABS(AC39-36)&gt;=10,  AA39+SIGN(36-AC39)*1,  (36-AC39)*0.1+AA39),      AA39)</f>
        <v>#REF!</v>
      </c>
      <c r="AF39" s="76" t="e">
        <f t="shared" si="10"/>
        <v>#REF!</v>
      </c>
      <c r="AG39" s="64">
        <f>IF(ISNA(VLOOKUP($A39,'2016 (2)'!$A$7:$AU$88,28,FALSE)),0,VLOOKUP($A39,'2016 (2)'!$A$7:$AU$88,28,FALSE))</f>
        <v>0</v>
      </c>
      <c r="AH39" s="8" t="e">
        <f>IF(AE39&lt;&gt; "",LOOKUP(AE39,Points!$F$1:$F$360,Points!$G$1:$G$360),"")</f>
        <v>#REF!</v>
      </c>
      <c r="AI39" s="80" t="e">
        <f>IF(  AND(AG39&gt;0,AE39&lt;&gt;36),   IF(ABS(AG39-36)&gt;=10,  AE39+SIGN(36-AG39)*1,  (36-AG39)*0.1+AE39),      AE39)</f>
        <v>#REF!</v>
      </c>
      <c r="AJ39" s="76" t="e">
        <f t="shared" si="12"/>
        <v>#REF!</v>
      </c>
      <c r="AK39" s="64">
        <f>IF(ISNA(VLOOKUP($A39,'2016 (2)'!$A$7:$AU$88,32,FALSE)),0,VLOOKUP($A39,'2016 (2)'!$A$7:$AU$88,32,FALSE))</f>
        <v>0</v>
      </c>
      <c r="AL39" s="8" t="e">
        <f>IF(AI39&lt;&gt; "",LOOKUP(AI39,Points!$F$1:$F$360,Points!$G$1:$G$360),"")</f>
        <v>#REF!</v>
      </c>
      <c r="AM39" s="80" t="e">
        <f>IF(  AND(AK39&gt;0,AI39&lt;&gt;36),   IF(ABS(AK39-36)&gt;=10,  AI39+SIGN(36-AK39)*1,  (36-AK39)*0.1+AI39),      AI39)</f>
        <v>#REF!</v>
      </c>
      <c r="AN39" s="76" t="e">
        <f t="shared" si="14"/>
        <v>#REF!</v>
      </c>
      <c r="AO39" s="64">
        <f>IF(ISNA(VLOOKUP($A39,'2016 (2)'!$A$7:$AU$88,36,FALSE)),0,VLOOKUP($A39,'2016 (2)'!$A$7:$AU$88,36,FALSE))</f>
        <v>0</v>
      </c>
      <c r="AP39" s="8" t="e">
        <f>IF(AM39&lt;&gt; "",LOOKUP(AM39,Points!$F$1:$F$360,Points!$G$1:$G$360),"")</f>
        <v>#REF!</v>
      </c>
      <c r="AQ39" s="80" t="e">
        <f t="shared" si="15"/>
        <v>#REF!</v>
      </c>
      <c r="AR39" s="76" t="e">
        <f t="shared" si="16"/>
        <v>#REF!</v>
      </c>
      <c r="AS39" t="str">
        <f t="shared" si="31"/>
        <v>-</v>
      </c>
      <c r="AT39" t="str">
        <f t="shared" si="32"/>
        <v>-</v>
      </c>
      <c r="AU39" t="str">
        <f t="shared" si="33"/>
        <v>-</v>
      </c>
      <c r="AV39" t="str">
        <f t="shared" si="34"/>
        <v>-</v>
      </c>
      <c r="AW39" t="str">
        <f t="shared" si="35"/>
        <v>-</v>
      </c>
      <c r="AX39" t="str">
        <f t="shared" si="36"/>
        <v>-</v>
      </c>
      <c r="AY39" t="str">
        <f t="shared" si="37"/>
        <v>-</v>
      </c>
      <c r="AZ39" t="str">
        <f t="shared" si="38"/>
        <v>-</v>
      </c>
      <c r="BA39" t="str">
        <f t="shared" si="39"/>
        <v>-</v>
      </c>
      <c r="BB39" s="199" t="s">
        <v>409</v>
      </c>
      <c r="BC39" s="202" t="e">
        <f t="shared" si="22"/>
        <v>#REF!</v>
      </c>
      <c r="BD39" s="200" t="e">
        <f>+#REF!</f>
        <v>#REF!</v>
      </c>
      <c r="BE39" s="201" t="e">
        <f t="shared" si="23"/>
        <v>#REF!</v>
      </c>
    </row>
    <row r="40" spans="1:57" ht="18" customHeight="1" thickBot="1" x14ac:dyDescent="0.25">
      <c r="A40" s="78" t="str">
        <f t="shared" si="0"/>
        <v>Glenn Krauser</v>
      </c>
      <c r="B40" s="93" t="s">
        <v>56</v>
      </c>
      <c r="C40" s="94" t="s">
        <v>272</v>
      </c>
      <c r="D40" s="25">
        <v>0</v>
      </c>
      <c r="E40" s="8" t="e">
        <f>ROUND(IF(ISNA(VLOOKUP($A40,#REF!,47,FALSE)),0,VLOOKUP($A40,#REF!,47,FALSE)),1)</f>
        <v>#REF!</v>
      </c>
      <c r="F40" s="92" t="e">
        <f>ROUND(IF(ISNA(VLOOKUP($A40,#REF!,49,FALSE)),0,VLOOKUP($A40,#REF!,49,FALSE)),1)</f>
        <v>#REF!</v>
      </c>
      <c r="G40" s="80">
        <v>23</v>
      </c>
      <c r="H40" s="88">
        <f t="shared" si="28"/>
        <v>23</v>
      </c>
      <c r="I40" s="72">
        <f>IF(ISNA(VLOOKUP($A40,'2016 (2)'!$A$5:$AU$100,4,FALSE)),0,VLOOKUP($A40,'2016 (2)'!$A$5:$AU$100,4,FALSE))</f>
        <v>29</v>
      </c>
      <c r="J40" s="8">
        <f>IF(G40&lt;&gt; "",LOOKUP(G40,Points!$F$1:$F$360,Points!$G$1:$G$360),"")</f>
        <v>3</v>
      </c>
      <c r="K40" s="13">
        <f>IF(  AND(I40&gt;0,G40&lt;&gt;L$8),   IF(ABS(I40-L$8)&gt;=5,  G40+SIGN(L$8-I40)*1.5,  (L$8-I40)*0.3+G40),      G40)</f>
        <v>23.9</v>
      </c>
      <c r="L40" s="76">
        <f t="shared" si="3"/>
        <v>24</v>
      </c>
      <c r="M40" s="83">
        <f>IF(ISNA(VLOOKUP($A40,'2016 (2)'!$A$7:$AU$100,8,FALSE)),0,VLOOKUP($A40,'2016 (2)'!$A$7:$AU$100,8,FALSE))</f>
        <v>0</v>
      </c>
      <c r="N40" s="8">
        <f>IF(K40&lt;&gt; "",LOOKUP(K40,Points!$F$1:$F$360,Points!$G$1:$G$360),"")</f>
        <v>3</v>
      </c>
      <c r="O40" s="13">
        <f>IF(  AND(M40&gt;0,K40&lt;&gt;36),   IF(ABS(M40-36)&gt;=5,  K40+SIGN(36-M40)*1.5,  (36-M40)*0.3+K40),      K40)</f>
        <v>23.9</v>
      </c>
      <c r="P40" s="76">
        <f t="shared" si="4"/>
        <v>24</v>
      </c>
      <c r="Q40" s="64">
        <f>IF(ISNA(VLOOKUP($A40,'2016 (2)'!$A$7:$AU$100,12,FALSE)),0,VLOOKUP($A40,'2016 (2)'!$A$7:$AU$100,12,FALSE))</f>
        <v>0</v>
      </c>
      <c r="R40" s="8">
        <f>IF(O40&lt;&gt; "",LOOKUP(O40,Points!$F$1:$F$360,Points!$G$1:$G$360),"")</f>
        <v>3</v>
      </c>
      <c r="S40" s="13">
        <f>IF(  AND(Q40&gt;0,O40&lt;&gt;36),   IF(ABS(Q40-36)&gt;=5,  O40+SIGN(36-Q40)*1.5,  (36-Q40)*0.3+O40),      O40)</f>
        <v>23.9</v>
      </c>
      <c r="T40" s="76">
        <f t="shared" si="5"/>
        <v>24</v>
      </c>
      <c r="U40" s="64">
        <f>IF(ISNA(VLOOKUP($A40,'2016 (2)'!$A$7:$AU$100,16,FALSE)),0,VLOOKUP($A40,'2016 (2)'!$A$7:$AU$100,16,FALSE))</f>
        <v>30</v>
      </c>
      <c r="V40" s="8">
        <f>IF(S40&lt;&gt; "",LOOKUP(S40,Points!$F$1:$F$360,Points!$G$1:$G$360),"")</f>
        <v>3</v>
      </c>
      <c r="W40" s="13">
        <f>IF(  AND(U40&gt;0,S40&lt;&gt;X$8),   IF(ABS(U40-X$8)&gt;=5,  S40+SIGN(X$8-U40)*1.5,  (X$8-U40)*0.3+S40),      S40)</f>
        <v>23.299999999999997</v>
      </c>
      <c r="X40" s="76">
        <f t="shared" si="6"/>
        <v>23</v>
      </c>
      <c r="Y40" s="64">
        <f>IF(ISNA(VLOOKUP($A40,'2016 (2)'!$A$7:$AU$100,20,FALSE)),0,VLOOKUP($A40,'2016 (2)'!$A$7:$AU$100,20,FALSE))</f>
        <v>0</v>
      </c>
      <c r="Z40" s="8">
        <f>IF(W40&lt;&gt; "",LOOKUP(W40,Points!$F$1:$F$360,Points!$G$1:$G$360),"")</f>
        <v>3</v>
      </c>
      <c r="AA40" s="80">
        <f t="shared" si="40"/>
        <v>23.299999999999997</v>
      </c>
      <c r="AB40" s="76">
        <f t="shared" si="8"/>
        <v>23</v>
      </c>
      <c r="AC40" s="64">
        <f>IF(ISNA(VLOOKUP($A40,'2016 (2)'!$A$7:$AU$100,24,FALSE)),0,VLOOKUP($A40,'2016 (2)'!$A$7:$AU$100,24,FALSE))</f>
        <v>0</v>
      </c>
      <c r="AD40" s="8">
        <f>IF(AA40&lt;&gt; "",LOOKUP(AA40,Points!$F$1:$F$360,Points!$G$1:$G$360),"")</f>
        <v>3</v>
      </c>
      <c r="AE40" s="80">
        <f>IF(  AND(AC40&gt;0,AA40&lt;&gt;36),   IF(ABS(AC40-36)&gt;=10,  AA40+SIGN(36-AC40)*1,  (36-AC40)*0.1+AA40),      AA40)</f>
        <v>23.299999999999997</v>
      </c>
      <c r="AF40" s="76">
        <f t="shared" si="10"/>
        <v>23</v>
      </c>
      <c r="AG40" s="64">
        <f>IF(ISNA(VLOOKUP($A40,'2016 (2)'!$A$7:$AU$100,28,FALSE)),0,VLOOKUP($A40,'2016 (2)'!$A$7:$AU$100,28,FALSE))</f>
        <v>30</v>
      </c>
      <c r="AH40" s="8">
        <f>IF(AE40&lt;&gt; "",LOOKUP(AE40,Points!$F$1:$F$360,Points!$G$1:$G$360),"")</f>
        <v>3</v>
      </c>
      <c r="AI40" s="13">
        <f>IF(  AND(AG40&gt;0,AE40&lt;&gt;AJ$8),   IF(ABS(AG40-AJ$8)&gt;=5,  AE40+SIGN(AJ$8-AG40)*1.5,  (AJ$8-AG40)*0.3+AE40),      AE40)</f>
        <v>23.599999999999998</v>
      </c>
      <c r="AJ40" s="76">
        <f t="shared" si="12"/>
        <v>24</v>
      </c>
      <c r="AK40" s="64">
        <f>IF(ISNA(VLOOKUP($A40,'2016 (2)'!$A$7:$AU$100,32,FALSE)),0,VLOOKUP($A40,'2016 (2)'!$A$7:$AU$100,32,FALSE))</f>
        <v>27</v>
      </c>
      <c r="AL40" s="8">
        <f>IF(AI40&lt;&gt; "",LOOKUP(AI40,Points!$F$1:$F$360,Points!$G$1:$G$360),"")</f>
        <v>3</v>
      </c>
      <c r="AM40" s="13">
        <f>IF(  AND(AK40&gt;0,AI40&lt;&gt;AN$8),   IF(ABS(AK40-AN$8)&gt;=5,  AI40+SIGN(AN$8-AK40)*1.5,  (AN$8-AK40)*0.3+AI40),      AI40)</f>
        <v>24.2</v>
      </c>
      <c r="AN40" s="76">
        <f t="shared" si="14"/>
        <v>24</v>
      </c>
      <c r="AO40" s="64">
        <f>IF(ISNA(VLOOKUP($A40,'2016 (2)'!$A$7:$AU$100,36,FALSE)),0,VLOOKUP($A40,'2016 (2)'!$A$7:$AU$100,36,FALSE))</f>
        <v>0</v>
      </c>
      <c r="AP40" s="8">
        <f>IF(AM40&lt;&gt; "",LOOKUP(AM40,Points!$F$1:$F$360,Points!$G$1:$G$360),"")</f>
        <v>3</v>
      </c>
      <c r="AQ40" s="80">
        <f t="shared" si="15"/>
        <v>24.2</v>
      </c>
      <c r="AR40" s="76">
        <f t="shared" si="16"/>
        <v>24</v>
      </c>
      <c r="AS40">
        <f t="shared" si="31"/>
        <v>102</v>
      </c>
      <c r="AT40" t="str">
        <f t="shared" si="32"/>
        <v>-</v>
      </c>
      <c r="AU40" t="str">
        <f t="shared" si="33"/>
        <v>-</v>
      </c>
      <c r="AV40">
        <f t="shared" si="34"/>
        <v>102</v>
      </c>
      <c r="AW40" t="str">
        <f t="shared" si="35"/>
        <v>-</v>
      </c>
      <c r="AX40" t="str">
        <f t="shared" si="36"/>
        <v>-</v>
      </c>
      <c r="AY40">
        <f t="shared" si="37"/>
        <v>101</v>
      </c>
      <c r="AZ40">
        <f t="shared" si="38"/>
        <v>104</v>
      </c>
      <c r="BA40" t="str">
        <f t="shared" si="39"/>
        <v>-</v>
      </c>
      <c r="BB40" s="199" t="s">
        <v>611</v>
      </c>
      <c r="BC40" s="202">
        <f t="shared" si="22"/>
        <v>24.2</v>
      </c>
      <c r="BD40" s="200" t="e">
        <f>+#REF!</f>
        <v>#REF!</v>
      </c>
      <c r="BE40" s="201" t="e">
        <f t="shared" si="23"/>
        <v>#REF!</v>
      </c>
    </row>
    <row r="41" spans="1:57" ht="18" customHeight="1" thickBot="1" x14ac:dyDescent="0.25">
      <c r="A41" s="78" t="str">
        <f t="shared" si="0"/>
        <v>John Kravatz</v>
      </c>
      <c r="B41" s="52" t="s">
        <v>359</v>
      </c>
      <c r="C41" s="62" t="s">
        <v>3</v>
      </c>
      <c r="D41" s="25">
        <v>21.899999999999988</v>
      </c>
      <c r="E41" s="8" t="e">
        <f>ROUND(IF(ISNA(VLOOKUP($A41,#REF!,47,FALSE)),0,VLOOKUP($A41,#REF!,47,FALSE)),1)</f>
        <v>#REF!</v>
      </c>
      <c r="F41" s="92" t="e">
        <f>ROUND(IF(ISNA(VLOOKUP($A41,#REF!,49,FALSE)),0,VLOOKUP($A41,#REF!,49,FALSE)),1)</f>
        <v>#REF!</v>
      </c>
      <c r="G41" s="80" t="e">
        <f>IF($E41&gt;$AR$1,$D41-($E41-$AR$1),(IF(IF(AND(F41&lt;$AJ$1,F41&lt;&gt;0),D41+($AJ$1-F41),D41)&gt;36,36,IF(AND(F41&lt;$AJ$1,F41&lt;&gt;0),D41+($AJ$1-F41),D41))))</f>
        <v>#REF!</v>
      </c>
      <c r="H41" s="88" t="e">
        <f t="shared" si="28"/>
        <v>#REF!</v>
      </c>
      <c r="I41" s="72">
        <f>IF(ISNA(VLOOKUP($A41,'2016 (2)'!$A$5:$AU$100,4,FALSE)),0,VLOOKUP($A41,'2016 (2)'!$A$5:$AU$100,4,FALSE))</f>
        <v>0</v>
      </c>
      <c r="J41" s="8" t="e">
        <f>IF(G41&lt;&gt; "",LOOKUP(G41,Points!$F$1:$F$360,Points!$G$1:$G$360),"")</f>
        <v>#REF!</v>
      </c>
      <c r="K41" s="13" t="e">
        <f>IF(  AND(I41&gt;0,G41&lt;&gt;36),   IF(ABS(I41-36)&gt;=5,  G41+SIGN(36-I41)*1,  (36-I41)*0.3+G41),      G41)</f>
        <v>#REF!</v>
      </c>
      <c r="L41" s="76" t="e">
        <f t="shared" si="3"/>
        <v>#REF!</v>
      </c>
      <c r="M41" s="83">
        <f>IF(ISNA(VLOOKUP($A41,'2016 (2)'!$A$7:$AU$100,8,FALSE)),0,VLOOKUP($A41,'2016 (2)'!$A$7:$AU$100,8,FALSE))</f>
        <v>0</v>
      </c>
      <c r="N41" s="8" t="e">
        <f>IF(K41&lt;&gt; "",LOOKUP(K41,Points!$F$1:$F$360,Points!$G$1:$G$360),"")</f>
        <v>#REF!</v>
      </c>
      <c r="O41" s="13" t="e">
        <f>IF(  AND(M41&gt;0,K41&lt;&gt;36),   IF(ABS(M41-36)&gt;=5,  K41+SIGN(36-M41)*1.5,  (36-M41)*0.3+K41),      K41)</f>
        <v>#REF!</v>
      </c>
      <c r="P41" s="76" t="e">
        <f t="shared" si="4"/>
        <v>#REF!</v>
      </c>
      <c r="Q41" s="64">
        <f>IF(ISNA(VLOOKUP($A41,'2016 (2)'!$A$7:$AU$100,12,FALSE)),0,VLOOKUP($A41,'2016 (2)'!$A$7:$AU$100,12,FALSE))</f>
        <v>0</v>
      </c>
      <c r="R41" s="8" t="e">
        <f>IF(O41&lt;&gt; "",LOOKUP(O41,Points!$F$1:$F$360,Points!$G$1:$G$360),"")</f>
        <v>#REF!</v>
      </c>
      <c r="S41" s="13" t="e">
        <f>IF(  AND(Q41&gt;0,O41&lt;&gt;36),   IF(ABS(Q41-36)&gt;=5,  O41+SIGN(36-Q41)*1.5,  (36-Q41)*0.3+O41),      O41)</f>
        <v>#REF!</v>
      </c>
      <c r="T41" s="76" t="e">
        <f t="shared" si="5"/>
        <v>#REF!</v>
      </c>
      <c r="U41" s="64">
        <f>IF(ISNA(VLOOKUP($A41,'2016 (2)'!$A$7:$AU$100,16,FALSE)),0,VLOOKUP($A41,'2016 (2)'!$A$7:$AU$100,16,FALSE))</f>
        <v>24</v>
      </c>
      <c r="V41" s="8" t="e">
        <f>IF(S41&lt;&gt; "",LOOKUP(S41,Points!$F$1:$F$360,Points!$G$1:$G$360),"")</f>
        <v>#REF!</v>
      </c>
      <c r="W41" s="13" t="e">
        <f>IF(  AND(U41&gt;0,S41&lt;&gt;X$8),   IF(ABS(U41-X$8)&gt;=5,  S41+SIGN(X$8-U41)*1.5,  (X$8-U41)*0.3+S41),      S41)</f>
        <v>#REF!</v>
      </c>
      <c r="X41" s="76" t="e">
        <f t="shared" si="6"/>
        <v>#REF!</v>
      </c>
      <c r="Y41" s="64">
        <f>IF(ISNA(VLOOKUP($A41,'2016 (2)'!$A$7:$AU$100,20,FALSE)),0,VLOOKUP($A41,'2016 (2)'!$A$7:$AU$100,20,FALSE))</f>
        <v>0</v>
      </c>
      <c r="Z41" s="8" t="e">
        <f>IF(W41&lt;&gt; "",LOOKUP(W41,Points!$F$1:$F$360,Points!$G$1:$G$360),"")</f>
        <v>#REF!</v>
      </c>
      <c r="AA41" s="13" t="e">
        <f>IF(  AND(Y41&gt;0,W41&lt;&gt;AB$8),   IF(ABS(Y41-AB$8)&gt;=5,  W41+SIGN(AB$8-Y41)*1.5,  (AB$8-Y41)*0.3+W41),      W41)</f>
        <v>#REF!</v>
      </c>
      <c r="AB41" s="76" t="e">
        <f t="shared" si="8"/>
        <v>#REF!</v>
      </c>
      <c r="AC41" s="64">
        <f>IF(ISNA(VLOOKUP($A41,'2016 (2)'!$A$7:$AU$100,24,FALSE)),0,VLOOKUP($A41,'2016 (2)'!$A$7:$AU$100,24,FALSE))</f>
        <v>29</v>
      </c>
      <c r="AD41" s="8" t="e">
        <f>IF(AA41&lt;&gt; "",LOOKUP(AA41,Points!$F$1:$F$360,Points!$G$1:$G$360),"")</f>
        <v>#REF!</v>
      </c>
      <c r="AE41" s="13" t="e">
        <f>IF(  AND(AC41&gt;0,AA41&lt;&gt;AF$8),   IF(ABS(AC41-AF$8)&gt;=5,  AA41+SIGN(AF$8-AC41)*1.5,  (AF$8-AC41)*0.3+AA41),      AA41)</f>
        <v>#REF!</v>
      </c>
      <c r="AF41" s="76" t="e">
        <f t="shared" si="10"/>
        <v>#REF!</v>
      </c>
      <c r="AG41" s="64">
        <f>IF(ISNA(VLOOKUP($A41,'2016 (2)'!$A$7:$AU$100,28,FALSE)),0,VLOOKUP($A41,'2016 (2)'!$A$7:$AU$100,28,FALSE))</f>
        <v>0</v>
      </c>
      <c r="AH41" s="8" t="e">
        <f>IF(AE41&lt;&gt; "",LOOKUP(AE41,Points!$F$1:$F$360,Points!$G$1:$G$360),"")</f>
        <v>#REF!</v>
      </c>
      <c r="AI41" s="80" t="e">
        <f>IF(  AND(AG41&gt;0,AE41&lt;&gt;36),   IF(ABS(AG41-36)&gt;=10,  AE41+SIGN(36-AG41)*1,  (36-AG41)*0.1+AE41),      AE41)</f>
        <v>#REF!</v>
      </c>
      <c r="AJ41" s="76" t="e">
        <f t="shared" si="12"/>
        <v>#REF!</v>
      </c>
      <c r="AK41" s="64">
        <f>IF(ISNA(VLOOKUP($A41,'2016 (2)'!$A$7:$AU$100,32,FALSE)),0,VLOOKUP($A41,'2016 (2)'!$A$7:$AU$100,32,FALSE))</f>
        <v>39</v>
      </c>
      <c r="AL41" s="8" t="e">
        <f>IF(AI41&lt;&gt; "",LOOKUP(AI41,Points!$F$1:$F$360,Points!$G$1:$G$360),"")</f>
        <v>#REF!</v>
      </c>
      <c r="AM41" s="13" t="e">
        <f>IF(  AND(AK41&gt;0,AI41&lt;&gt;AN$8),   IF(ABS(AK41-AN$8)&gt;=5,  AI41+SIGN(AN$8-AK41)*1.5,  (AN$8-AK41)*0.3+AI41),      AI41)</f>
        <v>#REF!</v>
      </c>
      <c r="AN41" s="76" t="e">
        <f t="shared" si="14"/>
        <v>#REF!</v>
      </c>
      <c r="AO41" s="64">
        <f>IF(ISNA(VLOOKUP($A41,'2016 (2)'!$A$7:$AU$100,36,FALSE)),0,VLOOKUP($A41,'2016 (2)'!$A$7:$AU$100,36,FALSE))</f>
        <v>34</v>
      </c>
      <c r="AP41" s="8" t="e">
        <f>IF(AM41&lt;&gt; "",LOOKUP(AM41,Points!$F$1:$F$360,Points!$G$1:$G$360),"")</f>
        <v>#REF!</v>
      </c>
      <c r="AQ41" s="13" t="e">
        <f>IF(  AND(AO41&gt;0,AM41&lt;&gt;AR$8),   IF(ABS(AO41-AR$8)&gt;=5,  AM41+SIGN(AR$8-AO41)*1.5,  (AR$8-AO41)*0.3+AM41),      AM41)</f>
        <v>#REF!</v>
      </c>
      <c r="AR41" s="76" t="e">
        <f t="shared" si="16"/>
        <v>#REF!</v>
      </c>
      <c r="AS41" t="str">
        <f t="shared" si="31"/>
        <v>-</v>
      </c>
      <c r="AT41" t="str">
        <f t="shared" si="32"/>
        <v>-</v>
      </c>
      <c r="AU41" t="str">
        <f t="shared" si="33"/>
        <v>-</v>
      </c>
      <c r="AV41" t="e">
        <f t="shared" si="34"/>
        <v>#REF!</v>
      </c>
      <c r="AW41" t="str">
        <f t="shared" si="35"/>
        <v>-</v>
      </c>
      <c r="AX41" t="e">
        <f t="shared" si="36"/>
        <v>#REF!</v>
      </c>
      <c r="AY41" t="str">
        <f t="shared" si="37"/>
        <v>-</v>
      </c>
      <c r="AZ41" t="e">
        <f t="shared" si="38"/>
        <v>#REF!</v>
      </c>
      <c r="BA41" t="e">
        <f t="shared" si="39"/>
        <v>#REF!</v>
      </c>
      <c r="BB41" s="199" t="s">
        <v>362</v>
      </c>
      <c r="BC41" s="202" t="e">
        <f t="shared" si="22"/>
        <v>#REF!</v>
      </c>
      <c r="BD41" s="200" t="e">
        <f>+#REF!</f>
        <v>#REF!</v>
      </c>
      <c r="BE41" s="201" t="e">
        <f t="shared" si="23"/>
        <v>#REF!</v>
      </c>
    </row>
    <row r="42" spans="1:57" ht="18" customHeight="1" thickBot="1" x14ac:dyDescent="0.25">
      <c r="A42" s="78" t="str">
        <f t="shared" si="0"/>
        <v>Shane Langdon</v>
      </c>
      <c r="B42" s="52" t="s">
        <v>528</v>
      </c>
      <c r="C42" s="62" t="s">
        <v>529</v>
      </c>
      <c r="D42" s="25">
        <v>14.6</v>
      </c>
      <c r="E42" s="8" t="e">
        <f>ROUND(IF(ISNA(VLOOKUP($A42,#REF!,47,FALSE)),0,VLOOKUP($A42,#REF!,47,FALSE)),1)</f>
        <v>#REF!</v>
      </c>
      <c r="F42" s="92" t="e">
        <f>ROUND(IF(ISNA(VLOOKUP($A42,#REF!,49,FALSE)),0,VLOOKUP($A42,#REF!,49,FALSE)),1)</f>
        <v>#REF!</v>
      </c>
      <c r="G42" s="80" t="e">
        <f>IF($E42&gt;$AR$1,$D42-($E42-$AR$1),(IF(IF(AND(F42&lt;$AJ$1,F42&lt;&gt;0),D42+($AJ$1-F42),D42)&gt;36,36,IF(AND(F42&lt;$AJ$1,F42&lt;&gt;0),D42+($AJ$1-F42),D42))))</f>
        <v>#REF!</v>
      </c>
      <c r="H42" s="88" t="e">
        <f t="shared" si="28"/>
        <v>#REF!</v>
      </c>
      <c r="I42" s="72">
        <f>IF(ISNA(VLOOKUP($A42,'2016 (2)'!$A$5:$AU$100,4,FALSE)),0,VLOOKUP($A42,'2016 (2)'!$A$5:$AU$100,4,FALSE))</f>
        <v>40</v>
      </c>
      <c r="J42" s="8" t="e">
        <f>IF(G42&lt;&gt; "",LOOKUP(G42,Points!$F$1:$F$360,Points!$G$1:$G$360),"")</f>
        <v>#REF!</v>
      </c>
      <c r="K42" s="13" t="e">
        <f>IF(  AND(I42&gt;0,G42&lt;&gt;L$8),   IF(ABS(I42-L$8)&gt;=5,  G42+SIGN(L$8-I42)*1,  (L$8-I42)*0.2+G42),      G42)</f>
        <v>#REF!</v>
      </c>
      <c r="L42" s="87" t="e">
        <f t="shared" si="3"/>
        <v>#REF!</v>
      </c>
      <c r="M42" s="83">
        <f>IF(ISNA(VLOOKUP($A42,'2016 (2)'!$A$7:$AU$100,8,FALSE)),0,VLOOKUP($A42,'2016 (2)'!$A$7:$AU$100,8,FALSE))</f>
        <v>32</v>
      </c>
      <c r="N42" s="8" t="e">
        <f>IF(K42&lt;&gt; "",LOOKUP(K42,Points!$F$1:$F$360,Points!$G$1:$G$360),"")</f>
        <v>#REF!</v>
      </c>
      <c r="O42" s="13" t="e">
        <f>IF(  AND(M42&gt;0,K42&lt;&gt;P$8),   IF(ABS(M42-P$8)&gt;=5,  K42+SIGN(P$8-M42)*1,  (P$8-M42)*0.2+K42),      K42)</f>
        <v>#REF!</v>
      </c>
      <c r="P42" s="87" t="e">
        <f t="shared" si="4"/>
        <v>#REF!</v>
      </c>
      <c r="Q42" s="64">
        <f>IF(ISNA(VLOOKUP($A42,'2016 (2)'!$A$7:$AU$100,12,FALSE)),0,VLOOKUP($A42,'2016 (2)'!$A$7:$AU$100,12,FALSE))</f>
        <v>43</v>
      </c>
      <c r="R42" s="8" t="e">
        <f>IF(O42&lt;&gt; "",LOOKUP(O42,Points!$F$1:$F$360,Points!$G$1:$G$360),"")</f>
        <v>#REF!</v>
      </c>
      <c r="S42" s="187" t="e">
        <f>O42-3-0.2*(Q42-32)</f>
        <v>#REF!</v>
      </c>
      <c r="T42" s="87" t="e">
        <f t="shared" si="5"/>
        <v>#REF!</v>
      </c>
      <c r="U42" s="64">
        <f>IF(ISNA(VLOOKUP($A42,'2016 (2)'!$A$7:$AU$100,16,FALSE)),0,VLOOKUP($A42,'2016 (2)'!$A$7:$AU$100,16,FALSE))</f>
        <v>28</v>
      </c>
      <c r="V42" s="8" t="e">
        <f>IF(S42&lt;&gt; "",LOOKUP(S42,Points!$F$1:$F$360,Points!$G$1:$G$360),"")</f>
        <v>#REF!</v>
      </c>
      <c r="W42" s="13" t="e">
        <f>IF(  AND(U42&gt;0,S42&lt;&gt;X$8),   IF(ABS(U42-X$8)&gt;=5,  S42+SIGN(X$8-U42)*0.5,  (X$8-U42)*0.1+S42),      S42)</f>
        <v>#REF!</v>
      </c>
      <c r="X42" s="87" t="e">
        <f t="shared" si="6"/>
        <v>#REF!</v>
      </c>
      <c r="Y42" s="64">
        <f>IF(ISNA(VLOOKUP($A42,'2016 (2)'!$A$7:$AU$100,20,FALSE)),0,VLOOKUP($A42,'2016 (2)'!$A$7:$AU$100,20,FALSE))</f>
        <v>0</v>
      </c>
      <c r="Z42" s="8" t="e">
        <f>IF(W42&lt;&gt; "",LOOKUP(W42,Points!$F$1:$F$360,Points!$G$1:$G$360),"")</f>
        <v>#REF!</v>
      </c>
      <c r="AA42" s="13" t="e">
        <f>IF(  AND(Y42&gt;0,W42&lt;&gt;AB$8),   IF(ABS(Y42-AB$8)&gt;=5,  W42+SIGN(AB$8-Y42)*0.5,  (AB$8-Y42)*0.1+W42),      W42)</f>
        <v>#REF!</v>
      </c>
      <c r="AB42" s="87" t="e">
        <f t="shared" si="8"/>
        <v>#REF!</v>
      </c>
      <c r="AC42" s="64">
        <f>IF(ISNA(VLOOKUP($A42,'2016 (2)'!$A$7:$AU$100,24,FALSE)),0,VLOOKUP($A42,'2016 (2)'!$A$7:$AU$100,24,FALSE))</f>
        <v>33</v>
      </c>
      <c r="AD42" s="8" t="e">
        <f>IF(AA42&lt;&gt; "",LOOKUP(AA42,Points!$F$1:$F$360,Points!$G$1:$G$360),"")</f>
        <v>#REF!</v>
      </c>
      <c r="AE42" s="13" t="e">
        <f>IF(  AND(AC42&gt;0,AA42&lt;&gt;AF$8),   IF(ABS(AC42-AF$8)&gt;=5,  AA42+SIGN(AF$8-AC42)*0.5,  (AF$8-AC42)*0.1+AA42),      AA42)</f>
        <v>#REF!</v>
      </c>
      <c r="AF42" s="87" t="e">
        <f t="shared" si="10"/>
        <v>#REF!</v>
      </c>
      <c r="AG42" s="64">
        <f>IF(ISNA(VLOOKUP($A42,'2016 (2)'!$A$7:$AU$100,28,FALSE)),0,VLOOKUP($A42,'2016 (2)'!$A$7:$AU$100,28,FALSE))</f>
        <v>24</v>
      </c>
      <c r="AH42" s="8" t="e">
        <f>IF(AE42&lt;&gt; "",LOOKUP(AE42,Points!$F$1:$F$360,Points!$G$1:$G$360),"")</f>
        <v>#REF!</v>
      </c>
      <c r="AI42" s="13" t="e">
        <f>IF(  AND(AG42&gt;0,AE42&lt;&gt;AJ$8),   IF(ABS(AG42-AJ$8)&gt;=5,  AE42+SIGN(AJ$8-AG42)*0.5,  (AJ$8-AG42)*0.1+AE42),      AE42)</f>
        <v>#REF!</v>
      </c>
      <c r="AJ42" s="87" t="e">
        <f t="shared" si="12"/>
        <v>#REF!</v>
      </c>
      <c r="AK42" s="64">
        <f>IF(ISNA(VLOOKUP($A42,'2016 (2)'!$A$7:$AU$100,32,FALSE)),0,VLOOKUP($A42,'2016 (2)'!$A$7:$AU$100,32,FALSE))</f>
        <v>35</v>
      </c>
      <c r="AL42" s="8" t="e">
        <f>IF(AI42&lt;&gt; "",LOOKUP(AI42,Points!$F$1:$F$360,Points!$G$1:$G$360),"")</f>
        <v>#REF!</v>
      </c>
      <c r="AM42" s="13" t="e">
        <f>IF(  AND(AK42&gt;0,AI42&lt;&gt;AN$8),   IF(ABS(AK42-AN$8)&gt;=5,  AI42+SIGN(AN$8-AK42)*0.5,  (AN$8-AK42)*0.1+AI42),      AI42)</f>
        <v>#REF!</v>
      </c>
      <c r="AN42" s="87" t="e">
        <f t="shared" si="14"/>
        <v>#REF!</v>
      </c>
      <c r="AO42" s="64">
        <f>IF(ISNA(VLOOKUP($A42,'2016 (2)'!$A$7:$AU$100,36,FALSE)),0,VLOOKUP($A42,'2016 (2)'!$A$7:$AU$100,36,FALSE))</f>
        <v>24</v>
      </c>
      <c r="AP42" s="8" t="e">
        <f>IF(AM42&lt;&gt; "",LOOKUP(AM42,Points!$F$1:$F$360,Points!$G$1:$G$360),"")</f>
        <v>#REF!</v>
      </c>
      <c r="AQ42" s="13" t="e">
        <f>IF(  AND(AO42&gt;0,AM42&lt;&gt;AR$8),   IF(ABS(AO42-AR$8)&gt;=5,  AM42+SIGN(AR$8-AO42)*0.5,  (AR$8-AO42)*0.1+AM42),      AM42)</f>
        <v>#REF!</v>
      </c>
      <c r="AR42" s="87" t="e">
        <f t="shared" si="16"/>
        <v>#REF!</v>
      </c>
      <c r="AS42" t="e">
        <f t="shared" si="31"/>
        <v>#REF!</v>
      </c>
      <c r="AT42" t="e">
        <f t="shared" si="32"/>
        <v>#REF!</v>
      </c>
      <c r="AU42" t="e">
        <f t="shared" si="33"/>
        <v>#REF!</v>
      </c>
      <c r="AV42" t="e">
        <f t="shared" si="34"/>
        <v>#REF!</v>
      </c>
      <c r="AW42" t="str">
        <f t="shared" si="35"/>
        <v>-</v>
      </c>
      <c r="AX42" t="e">
        <f t="shared" si="36"/>
        <v>#REF!</v>
      </c>
      <c r="AY42" t="e">
        <f t="shared" si="37"/>
        <v>#REF!</v>
      </c>
      <c r="AZ42" t="e">
        <f t="shared" si="38"/>
        <v>#REF!</v>
      </c>
      <c r="BA42" t="e">
        <f t="shared" si="39"/>
        <v>#REF!</v>
      </c>
      <c r="BB42" s="199" t="s">
        <v>536</v>
      </c>
      <c r="BC42" s="202" t="e">
        <f t="shared" si="22"/>
        <v>#REF!</v>
      </c>
      <c r="BD42" s="200" t="e">
        <f>+#REF!</f>
        <v>#REF!</v>
      </c>
      <c r="BE42" s="201" t="e">
        <f t="shared" si="23"/>
        <v>#REF!</v>
      </c>
    </row>
    <row r="43" spans="1:57" ht="18" customHeight="1" thickBot="1" x14ac:dyDescent="0.25">
      <c r="A43" s="78" t="str">
        <f t="shared" si="0"/>
        <v>Milton Lazaro</v>
      </c>
      <c r="B43" s="93" t="s">
        <v>641</v>
      </c>
      <c r="C43" s="94" t="s">
        <v>642</v>
      </c>
      <c r="D43" s="25">
        <v>0</v>
      </c>
      <c r="E43" s="8" t="e">
        <f>ROUND(IF(ISNA(VLOOKUP($A43,#REF!,47,FALSE)),0,VLOOKUP($A43,#REF!,47,FALSE)),1)</f>
        <v>#REF!</v>
      </c>
      <c r="F43" s="92" t="e">
        <f>ROUND(IF(ISNA(VLOOKUP($A43,#REF!,49,FALSE)),0,VLOOKUP($A43,#REF!,49,FALSE)),1)</f>
        <v>#REF!</v>
      </c>
      <c r="G43" s="80">
        <v>18</v>
      </c>
      <c r="H43" s="88">
        <f t="shared" si="28"/>
        <v>18</v>
      </c>
      <c r="I43" s="72">
        <f>IF(ISNA(VLOOKUP($A43,'2016 (2)'!$A$5:$AU$100,4,FALSE)),0,VLOOKUP($A43,'2016 (2)'!$A$5:$AU$100,4,FALSE))</f>
        <v>37</v>
      </c>
      <c r="J43" s="8">
        <f>IF(G43&lt;&gt; "",LOOKUP(G43,Points!$F$1:$F$360,Points!$G$1:$G$360),"")</f>
        <v>2</v>
      </c>
      <c r="K43" s="13">
        <f>IF(  AND(I43&gt;0,G43&lt;&gt;L$8),   IF(ABS(I43-L$8)&gt;=5,  G43+SIGN(L$8-I43)*1,  (L$8-I43)*0.2+G43),      G43)</f>
        <v>17</v>
      </c>
      <c r="L43" s="76">
        <f t="shared" si="3"/>
        <v>17</v>
      </c>
      <c r="M43" s="83">
        <f>IF(ISNA(VLOOKUP($A43,'2016 (2)'!$A$7:$AU$100,8,FALSE)),0,VLOOKUP($A43,'2016 (2)'!$A$7:$AU$100,8,FALSE))</f>
        <v>28</v>
      </c>
      <c r="N43" s="8">
        <f>IF(K43&lt;&gt; "",LOOKUP(K43,Points!$F$1:$F$360,Points!$G$1:$G$360),"")</f>
        <v>2</v>
      </c>
      <c r="O43" s="13">
        <f>IF(  AND(M43&gt;0,K43&lt;&gt;P$8),   IF(ABS(M43-P$8)&gt;=5,  K43+SIGN(P$8-M43)*1,  (P$8-M43)*0.2+K43),      K43)</f>
        <v>18</v>
      </c>
      <c r="P43" s="76">
        <f t="shared" si="4"/>
        <v>18</v>
      </c>
      <c r="Q43" s="64">
        <f>IF(ISNA(VLOOKUP($A43,'2016 (2)'!$A$7:$AU$100,12,FALSE)),0,VLOOKUP($A43,'2016 (2)'!$A$7:$AU$100,12,FALSE))</f>
        <v>0</v>
      </c>
      <c r="R43" s="8">
        <f>IF(O43&lt;&gt; "",LOOKUP(O43,Points!$F$1:$F$360,Points!$G$1:$G$360),"")</f>
        <v>2</v>
      </c>
      <c r="S43" s="80">
        <f>IF(  AND(Q43&gt;0,O43&lt;&gt;36),   IF(ABS(Q43-36)&gt;=5,  O43+SIGN(36-Q43)*1,  (36-Q43)*0.2+O43),      O43)</f>
        <v>18</v>
      </c>
      <c r="T43" s="76">
        <f t="shared" si="5"/>
        <v>18</v>
      </c>
      <c r="U43" s="64">
        <f>IF(ISNA(VLOOKUP($A43,'2016 (2)'!$A$7:$AU$100,16,FALSE)),0,VLOOKUP($A43,'2016 (2)'!$A$7:$AU$100,16,FALSE))</f>
        <v>0</v>
      </c>
      <c r="V43" s="8">
        <f>IF(S43&lt;&gt; "",LOOKUP(S43,Points!$F$1:$F$360,Points!$G$1:$G$360),"")</f>
        <v>2</v>
      </c>
      <c r="W43" s="13">
        <f>IF(  AND(U43&gt;0,S43&lt;&gt;36),   IF(ABS(U43-36)&gt;=10,  S43+SIGN(36-U43)*1,  (36-U43)*0.1+S43),      S43)</f>
        <v>18</v>
      </c>
      <c r="X43" s="76">
        <f t="shared" si="6"/>
        <v>18</v>
      </c>
      <c r="Y43" s="64">
        <f>IF(ISNA(VLOOKUP($A43,'2016 (2)'!$A$7:$AU$100,20,FALSE)),0,VLOOKUP($A43,'2016 (2)'!$A$7:$AU$100,20,FALSE))</f>
        <v>0</v>
      </c>
      <c r="Z43" s="8">
        <f>IF(W43&lt;&gt; "",LOOKUP(W43,Points!$F$1:$F$360,Points!$G$1:$G$360),"")</f>
        <v>2</v>
      </c>
      <c r="AA43" s="80">
        <f t="shared" si="40"/>
        <v>18</v>
      </c>
      <c r="AB43" s="76">
        <f t="shared" si="8"/>
        <v>18</v>
      </c>
      <c r="AC43" s="64">
        <f>IF(ISNA(VLOOKUP($A43,'2016 (2)'!$A$7:$AU$100,24,FALSE)),0,VLOOKUP($A43,'2016 (2)'!$A$7:$AU$100,24,FALSE))</f>
        <v>0</v>
      </c>
      <c r="AD43" s="8">
        <f>IF(AA43&lt;&gt; "",LOOKUP(AA43,Points!$F$1:$F$360,Points!$G$1:$G$360),"")</f>
        <v>2</v>
      </c>
      <c r="AE43" s="13">
        <f>IF(  AND(AC43&gt;0,AA43&lt;&gt;36),   IF(ABS(AC43-36)&gt;=10,  AA43+SIGN(36-AC43)*1,  (36-AC43)*0.1+AA43),      AA43)</f>
        <v>18</v>
      </c>
      <c r="AF43" s="76">
        <f t="shared" si="10"/>
        <v>18</v>
      </c>
      <c r="AG43" s="64">
        <f>IF(ISNA(VLOOKUP($A43,'2016 (2)'!$A$7:$AU$100,28,FALSE)),0,VLOOKUP($A43,'2016 (2)'!$A$7:$AU$100,28,FALSE))</f>
        <v>28</v>
      </c>
      <c r="AH43" s="8">
        <f>IF(AE43&lt;&gt; "",LOOKUP(AE43,Points!$F$1:$F$360,Points!$G$1:$G$360),"")</f>
        <v>2</v>
      </c>
      <c r="AI43" s="13">
        <f>IF(  AND(AG43&gt;0,AE43&lt;&gt;AJ$8),   IF(ABS(AG43-AJ$8)&gt;=5,  AE43+SIGN(AJ$8-AG43)*1,  (AJ$8-AG43)*0.2+AE43),      AE43)</f>
        <v>18.600000000000001</v>
      </c>
      <c r="AJ43" s="76">
        <f t="shared" si="12"/>
        <v>19</v>
      </c>
      <c r="AK43" s="64">
        <f>IF(ISNA(VLOOKUP($A43,'2016 (2)'!$A$7:$AU$100,32,FALSE)),0,VLOOKUP($A43,'2016 (2)'!$A$7:$AU$100,32,FALSE))</f>
        <v>0</v>
      </c>
      <c r="AL43" s="8">
        <f>IF(AI43&lt;&gt; "",LOOKUP(AI43,Points!$F$1:$F$360,Points!$G$1:$G$360),"")</f>
        <v>2</v>
      </c>
      <c r="AM43" s="80">
        <f>IF(  AND(AK43&gt;0,AI43&lt;&gt;36),   IF(ABS(AK43-36)&gt;=10,  AI43+SIGN(36-AK43)*1,  (36-AK43)*0.1+AI43),      AI43)</f>
        <v>18.600000000000001</v>
      </c>
      <c r="AN43" s="76">
        <f t="shared" si="14"/>
        <v>19</v>
      </c>
      <c r="AO43" s="64">
        <f>IF(ISNA(VLOOKUP($A43,'2016 (2)'!$A$7:$AU$100,36,FALSE)),0,VLOOKUP($A43,'2016 (2)'!$A$7:$AU$100,36,FALSE))</f>
        <v>0</v>
      </c>
      <c r="AP43" s="8">
        <f>IF(AM43&lt;&gt; "",LOOKUP(AM43,Points!$F$1:$F$360,Points!$G$1:$G$360),"")</f>
        <v>2</v>
      </c>
      <c r="AQ43" s="80">
        <f t="shared" si="15"/>
        <v>18.600000000000001</v>
      </c>
      <c r="AR43" s="76">
        <f t="shared" si="16"/>
        <v>19</v>
      </c>
      <c r="AS43">
        <f t="shared" si="31"/>
        <v>89</v>
      </c>
      <c r="AT43">
        <f t="shared" si="32"/>
        <v>97</v>
      </c>
      <c r="AU43" t="str">
        <f t="shared" si="33"/>
        <v>-</v>
      </c>
      <c r="AV43" t="str">
        <f t="shared" si="34"/>
        <v>-</v>
      </c>
      <c r="AW43" t="str">
        <f t="shared" si="35"/>
        <v>-</v>
      </c>
      <c r="AX43" t="str">
        <f t="shared" si="36"/>
        <v>-</v>
      </c>
      <c r="AY43">
        <f t="shared" si="37"/>
        <v>98</v>
      </c>
      <c r="AZ43" t="str">
        <f t="shared" si="38"/>
        <v>-</v>
      </c>
      <c r="BA43" t="str">
        <f t="shared" si="39"/>
        <v>-</v>
      </c>
      <c r="BB43" s="199" t="s">
        <v>682</v>
      </c>
      <c r="BC43" s="202">
        <f t="shared" si="22"/>
        <v>18.600000000000001</v>
      </c>
      <c r="BD43" s="200" t="e">
        <f>+#REF!</f>
        <v>#REF!</v>
      </c>
      <c r="BE43" s="201" t="e">
        <f t="shared" si="23"/>
        <v>#REF!</v>
      </c>
    </row>
    <row r="44" spans="1:57" ht="18" customHeight="1" thickBot="1" x14ac:dyDescent="0.25">
      <c r="A44" s="78" t="str">
        <f t="shared" si="0"/>
        <v>Kibok Lee</v>
      </c>
      <c r="B44" s="93" t="s">
        <v>644</v>
      </c>
      <c r="C44" s="94" t="s">
        <v>645</v>
      </c>
      <c r="D44" s="25">
        <v>0</v>
      </c>
      <c r="E44" s="8" t="e">
        <f>ROUND(IF(ISNA(VLOOKUP($A44,#REF!,47,FALSE)),0,VLOOKUP($A44,#REF!,47,FALSE)),1)</f>
        <v>#REF!</v>
      </c>
      <c r="F44" s="92" t="e">
        <f>ROUND(IF(ISNA(VLOOKUP($A44,#REF!,49,FALSE)),0,VLOOKUP($A44,#REF!,49,FALSE)),1)</f>
        <v>#REF!</v>
      </c>
      <c r="G44" s="80">
        <v>10</v>
      </c>
      <c r="H44" s="88">
        <v>10</v>
      </c>
      <c r="I44" s="72">
        <f>IF(ISNA(VLOOKUP($A44,'2016 (2)'!$A$5:$AU$100,4,FALSE)),0,VLOOKUP($A44,'2016 (2)'!$A$5:$AU$100,4,FALSE))</f>
        <v>0</v>
      </c>
      <c r="J44" s="8">
        <f>IF(G44&lt;&gt; "",LOOKUP(G44,Points!$F$1:$F$360,Points!$G$1:$G$360),"")</f>
        <v>1</v>
      </c>
      <c r="K44" s="13">
        <f>IF(  AND(I44&gt;0,G44&lt;&gt;36),   IF(ABS(I44-36)&gt;=5,  G44+SIGN(36-I44)*0.5,  (36-I44)*0.1+G44),      G44)</f>
        <v>10</v>
      </c>
      <c r="L44" s="87">
        <f t="shared" si="3"/>
        <v>10</v>
      </c>
      <c r="M44" s="83">
        <f>IF(ISNA(VLOOKUP($A44,'2016 (2)'!$A$7:$AU$100,8,FALSE)),0,VLOOKUP($A44,'2016 (2)'!$A$7:$AU$100,8,FALSE))</f>
        <v>37</v>
      </c>
      <c r="N44" s="8">
        <f>IF(K44&lt;&gt; "",LOOKUP(K44,Points!$F$1:$F$360,Points!$G$1:$G$360),"")</f>
        <v>1</v>
      </c>
      <c r="O44" s="13">
        <f>IF(  AND(M44&gt;0,K44&lt;&gt;P$8),   IF(ABS(M44-P$8)&gt;=5,  K44+SIGN(P$8-M44)*0.5,  (P$8-M44)*0.1+K44),      K44)</f>
        <v>9.6999999999999993</v>
      </c>
      <c r="P44" s="87">
        <f t="shared" si="4"/>
        <v>10</v>
      </c>
      <c r="Q44" s="64">
        <f>IF(ISNA(VLOOKUP($A44,'2016 (2)'!$A$7:$AU$100,12,FALSE)),0,VLOOKUP($A44,'2016 (2)'!$A$7:$AU$100,12,FALSE))</f>
        <v>31</v>
      </c>
      <c r="R44" s="8">
        <f>IF(O44&lt;&gt; "",LOOKUP(O44,Points!$F$1:$F$360,Points!$G$1:$G$360),"")</f>
        <v>1</v>
      </c>
      <c r="S44" s="13">
        <f>IF(  AND(Q44&gt;0,O44&lt;&gt;36),   IF(ABS(Q44-36)&gt;=10,  O44+SIGN(36-Q44)*1,  (36-Q44)*0.1+O44),      O44)</f>
        <v>10.199999999999999</v>
      </c>
      <c r="T44" s="87">
        <f t="shared" si="5"/>
        <v>10</v>
      </c>
      <c r="U44" s="64">
        <f>IF(ISNA(VLOOKUP($A44,'2016 (2)'!$A$7:$AU$100,16,FALSE)),0,VLOOKUP($A44,'2016 (2)'!$A$7:$AU$100,16,FALSE))</f>
        <v>22</v>
      </c>
      <c r="V44" s="8">
        <f>IF(S44&lt;&gt; "",LOOKUP(S44,Points!$F$1:$F$360,Points!$G$1:$G$360),"")</f>
        <v>1</v>
      </c>
      <c r="W44" s="13">
        <f>IF(  AND(U44&gt;0,S44&lt;&gt;X$8),   IF(ABS(U44-X$8)&gt;=5,  S44+SIGN(X$8-U44)*0.5,  (X$8-U44)*0.1+S44),      S44)</f>
        <v>10.7</v>
      </c>
      <c r="X44" s="87">
        <f t="shared" si="6"/>
        <v>11</v>
      </c>
      <c r="Y44" s="64">
        <f>IF(ISNA(VLOOKUP($A44,'2016 (2)'!$A$7:$AU$100,20,FALSE)),0,VLOOKUP($A44,'2016 (2)'!$A$7:$AU$100,20,FALSE))</f>
        <v>28</v>
      </c>
      <c r="Z44" s="8">
        <f>IF(W44&lt;&gt; "",LOOKUP(W44,Points!$F$1:$F$360,Points!$G$1:$G$360),"")</f>
        <v>2</v>
      </c>
      <c r="AA44" s="13">
        <f>IF(  AND(Y44&gt;0,W44&lt;&gt;AB$8),   IF(ABS(Y44-AB$8)&gt;=5,  W44+SIGN(AB$8-Y44)*1,  (AB$8-Y44)*0.2+W44),      W44)</f>
        <v>11.7</v>
      </c>
      <c r="AB44" s="87">
        <f t="shared" si="8"/>
        <v>12</v>
      </c>
      <c r="AC44" s="64">
        <f>IF(ISNA(VLOOKUP($A44,'2016 (2)'!$A$7:$AU$100,24,FALSE)),0,VLOOKUP($A44,'2016 (2)'!$A$7:$AU$100,24,FALSE))</f>
        <v>39</v>
      </c>
      <c r="AD44" s="8">
        <f>IF(AA44&lt;&gt; "",LOOKUP(AA44,Points!$F$1:$F$360,Points!$G$1:$G$360),"")</f>
        <v>2</v>
      </c>
      <c r="AE44" s="13">
        <f>IF(  AND(AC44&gt;0,AA44&lt;&gt;AF$8),   IF(ABS(AC44-AF$8)&gt;=5,  AA44+SIGN(AF$8-AC44)*1,  (AF$8-AC44)*0.2+AA44),      AA44)</f>
        <v>10.7</v>
      </c>
      <c r="AF44" s="87">
        <f t="shared" si="10"/>
        <v>11</v>
      </c>
      <c r="AG44" s="64">
        <f>IF(ISNA(VLOOKUP($A44,'2016 (2)'!$A$7:$AU$100,28,FALSE)),0,VLOOKUP($A44,'2016 (2)'!$A$7:$AU$100,28,FALSE))</f>
        <v>38</v>
      </c>
      <c r="AH44" s="8">
        <f>IF(AE44&lt;&gt; "",LOOKUP(AE44,Points!$F$1:$F$360,Points!$G$1:$G$360),"")</f>
        <v>2</v>
      </c>
      <c r="AI44" s="13">
        <f>IF(  AND(AG44&gt;0,AE44&lt;&gt;AJ$8),   IF(ABS(AG44-AJ$8)&gt;=5,  AE44+SIGN(AJ$8-AG44)*1,  (AJ$8-AG44)*0.2+AE44),      AE44)</f>
        <v>9.6999999999999993</v>
      </c>
      <c r="AJ44" s="87">
        <f t="shared" si="12"/>
        <v>10</v>
      </c>
      <c r="AK44" s="64">
        <f>IF(ISNA(VLOOKUP($A44,'2016 (2)'!$A$7:$AU$100,32,FALSE)),0,VLOOKUP($A44,'2016 (2)'!$A$7:$AU$100,32,FALSE))</f>
        <v>29</v>
      </c>
      <c r="AL44" s="8">
        <f>IF(AI44&lt;&gt; "",LOOKUP(AI44,Points!$F$1:$F$360,Points!$G$1:$G$360),"")</f>
        <v>1</v>
      </c>
      <c r="AM44" s="13">
        <f>IF(  AND(AK44&gt;0,AI44&lt;&gt;AN$8),   IF(ABS(AK44-AN$8)&gt;=5,  AI44+SIGN(AN$8-AK44)*0.5,  (AN$8-AK44)*0.1+AI44),      AI44)</f>
        <v>9.6999999999999993</v>
      </c>
      <c r="AN44" s="87">
        <f t="shared" si="14"/>
        <v>10</v>
      </c>
      <c r="AO44" s="64">
        <f>IF(ISNA(VLOOKUP($A44,'2016 (2)'!$A$7:$AU$100,36,FALSE)),0,VLOOKUP($A44,'2016 (2)'!$A$7:$AU$100,36,FALSE))</f>
        <v>27</v>
      </c>
      <c r="AP44" s="8">
        <f>IF(AM44&lt;&gt; "",LOOKUP(AM44,Points!$F$1:$F$360,Points!$G$1:$G$360),"")</f>
        <v>1</v>
      </c>
      <c r="AQ44" s="13">
        <f>IF(  AND(AO44&gt;0,AM44&lt;&gt;AR$8),   IF(ABS(AO44-AR$8)&gt;=5,  AM44+SIGN(AR$8-AO44)*0.5,  (AR$8-AO44)*0.1+AM44),      AM44)</f>
        <v>10</v>
      </c>
      <c r="AR44" s="87">
        <f t="shared" si="16"/>
        <v>10</v>
      </c>
      <c r="AS44" t="str">
        <f t="shared" si="31"/>
        <v>-</v>
      </c>
      <c r="AT44">
        <f t="shared" si="32"/>
        <v>81</v>
      </c>
      <c r="AU44">
        <f t="shared" si="33"/>
        <v>87</v>
      </c>
      <c r="AV44">
        <f t="shared" si="34"/>
        <v>96</v>
      </c>
      <c r="AW44">
        <f t="shared" si="35"/>
        <v>91</v>
      </c>
      <c r="AX44">
        <f t="shared" si="36"/>
        <v>81</v>
      </c>
      <c r="AY44">
        <f t="shared" si="37"/>
        <v>81</v>
      </c>
      <c r="AZ44">
        <f t="shared" si="38"/>
        <v>88</v>
      </c>
      <c r="BA44">
        <f t="shared" si="39"/>
        <v>91</v>
      </c>
      <c r="BB44" s="199" t="s">
        <v>656</v>
      </c>
      <c r="BC44" s="202">
        <f t="shared" si="22"/>
        <v>10</v>
      </c>
      <c r="BD44" s="200" t="e">
        <f>+#REF!</f>
        <v>#REF!</v>
      </c>
      <c r="BE44" s="201" t="e">
        <f t="shared" si="23"/>
        <v>#REF!</v>
      </c>
    </row>
    <row r="45" spans="1:57" ht="18" customHeight="1" thickBot="1" x14ac:dyDescent="0.25">
      <c r="A45" s="78" t="str">
        <f t="shared" si="0"/>
        <v>Don Lehr</v>
      </c>
      <c r="B45" s="93" t="s">
        <v>601</v>
      </c>
      <c r="C45" s="94" t="s">
        <v>274</v>
      </c>
      <c r="D45" s="25">
        <v>12.6</v>
      </c>
      <c r="E45" s="8" t="e">
        <f>ROUND(IF(ISNA(VLOOKUP($A45,#REF!,47,FALSE)),0,VLOOKUP($A45,#REF!,47,FALSE)),1)</f>
        <v>#REF!</v>
      </c>
      <c r="F45" s="92" t="e">
        <f>ROUND(IF(ISNA(VLOOKUP($A45,#REF!,49,FALSE)),0,VLOOKUP($A45,#REF!,49,FALSE)),1)</f>
        <v>#REF!</v>
      </c>
      <c r="G45" s="80" t="e">
        <f>IF($E45&gt;$AR$1,$D45-($E45-$AR$1),(IF(IF(AND(F45&lt;$AJ$1,F45&lt;&gt;0),D45+($AJ$1-F45),D45)&gt;36,36,IF(AND(F45&lt;$AJ$1,F45&lt;&gt;0),D45+($AJ$1-F45),D45))))</f>
        <v>#REF!</v>
      </c>
      <c r="H45" s="88" t="e">
        <f t="shared" ref="H45:H80" si="41">ROUND(G45,0)</f>
        <v>#REF!</v>
      </c>
      <c r="I45" s="72">
        <f>IF(ISNA(VLOOKUP($A45,'2016 (2)'!$A$5:$AU$100,4,FALSE)),0,VLOOKUP($A45,'2016 (2)'!$A$5:$AU$100,4,FALSE))</f>
        <v>0</v>
      </c>
      <c r="J45" s="8" t="e">
        <f>IF(G45&lt;&gt; "",LOOKUP(G45,Points!$F$1:$F$360,Points!$G$1:$G$360),"")</f>
        <v>#REF!</v>
      </c>
      <c r="K45" s="13" t="e">
        <f>IF(  AND(I45&gt;0,G45&lt;&gt;36),   IF(ABS(I45-36)&gt;=5,  G45+SIGN(36-I45)*1,  (36-I45)*0.2+G45),      G45)</f>
        <v>#REF!</v>
      </c>
      <c r="L45" s="87" t="e">
        <f t="shared" si="3"/>
        <v>#REF!</v>
      </c>
      <c r="M45" s="83">
        <f>IF(ISNA(VLOOKUP($A45,'2016 (2)'!$A$7:$AU$100,8,FALSE)),0,VLOOKUP($A45,'2016 (2)'!$A$7:$AU$100,8,FALSE))</f>
        <v>0</v>
      </c>
      <c r="N45" s="8" t="e">
        <f>IF(K45&lt;&gt; "",LOOKUP(K45,Points!$F$1:$F$360,Points!$G$1:$G$360),"")</f>
        <v>#REF!</v>
      </c>
      <c r="O45" s="13" t="e">
        <f>IF(  AND(M45&gt;0,K45&lt;&gt;36),   IF(ABS(M45-36)&gt;=5,  K45+SIGN(36-M45)*1,  (36-M45)*0.2+K45),      K45)</f>
        <v>#REF!</v>
      </c>
      <c r="P45" s="87" t="e">
        <f t="shared" si="4"/>
        <v>#REF!</v>
      </c>
      <c r="Q45" s="64">
        <f>IF(ISNA(VLOOKUP($A45,'2016 (2)'!$A$7:$AU$100,12,FALSE)),0,VLOOKUP($A45,'2016 (2)'!$A$7:$AU$100,12,FALSE))</f>
        <v>0</v>
      </c>
      <c r="R45" s="8" t="e">
        <f>IF(O45&lt;&gt; "",LOOKUP(O45,Points!$F$1:$F$360,Points!$G$1:$G$360),"")</f>
        <v>#REF!</v>
      </c>
      <c r="S45" s="13" t="e">
        <f>IF(  AND(Q45&gt;0,O45&lt;&gt;36),   IF(ABS(Q45-36)&gt;=5,  O45+SIGN(36-Q45)*1,  (36-Q45)*0.2+O45),      O45)</f>
        <v>#REF!</v>
      </c>
      <c r="T45" s="87" t="e">
        <f t="shared" si="5"/>
        <v>#REF!</v>
      </c>
      <c r="U45" s="64">
        <f>IF(ISNA(VLOOKUP($A45,'2016 (2)'!$A$7:$AU$100,16,FALSE)),0,VLOOKUP($A45,'2016 (2)'!$A$7:$AU$100,16,FALSE))</f>
        <v>0</v>
      </c>
      <c r="V45" s="8" t="e">
        <f>IF(S45&lt;&gt; "",LOOKUP(S45,Points!$F$1:$F$360,Points!$G$1:$G$360),"")</f>
        <v>#REF!</v>
      </c>
      <c r="W45" s="13" t="e">
        <f>IF(  AND(U45&gt;0,S45&lt;&gt;36),   IF(ABS(U45-36)&gt;=10,  S45+SIGN(36-U45)*1,  (36-U45)*0.1+S45),      S45)</f>
        <v>#REF!</v>
      </c>
      <c r="X45" s="87" t="e">
        <f t="shared" si="6"/>
        <v>#REF!</v>
      </c>
      <c r="Y45" s="64">
        <f>IF(ISNA(VLOOKUP($A45,'2016 (2)'!$A$7:$AU$100,20,FALSE)),0,VLOOKUP($A45,'2016 (2)'!$A$7:$AU$100,20,FALSE))</f>
        <v>0</v>
      </c>
      <c r="Z45" s="8" t="e">
        <f>IF(W45&lt;&gt; "",LOOKUP(W45,Points!$F$1:$F$360,Points!$G$1:$G$360),"")</f>
        <v>#REF!</v>
      </c>
      <c r="AA45" s="13" t="e">
        <f>IF(  AND(Y45&gt;0,W45&lt;&gt;36),   IF(ABS(Y45-36)&gt;=10,  W45+SIGN(36-Y45)*1,  (36-Y45)*0.1+W45),      W45)</f>
        <v>#REF!</v>
      </c>
      <c r="AB45" s="87" t="e">
        <f t="shared" si="8"/>
        <v>#REF!</v>
      </c>
      <c r="AC45" s="64">
        <f>IF(ISNA(VLOOKUP($A45,'2016 (2)'!$A$7:$AU$100,24,FALSE)),0,VLOOKUP($A45,'2016 (2)'!$A$7:$AU$100,24,FALSE))</f>
        <v>0</v>
      </c>
      <c r="AD45" s="8" t="e">
        <f>IF(AA45&lt;&gt; "",LOOKUP(AA45,Points!$F$1:$F$360,Points!$G$1:$G$360),"")</f>
        <v>#REF!</v>
      </c>
      <c r="AE45" s="13" t="e">
        <f>IF(  AND(AC45&gt;0,AA45&lt;&gt;36),   IF(ABS(AC45-36)&gt;=10,  AA45+SIGN(36-AC45)*1,  (36-AC45)*0.1+AA45),      AA45)</f>
        <v>#REF!</v>
      </c>
      <c r="AF45" s="87" t="e">
        <f t="shared" si="10"/>
        <v>#REF!</v>
      </c>
      <c r="AG45" s="64">
        <f>IF(ISNA(VLOOKUP($A45,'2016 (2)'!$A$7:$AU$100,28,FALSE)),0,VLOOKUP($A45,'2016 (2)'!$A$7:$AU$100,28,FALSE))</f>
        <v>0</v>
      </c>
      <c r="AH45" s="8" t="e">
        <f>IF(AE45&lt;&gt; "",LOOKUP(AE45,Points!$F$1:$F$360,Points!$G$1:$G$360),"")</f>
        <v>#REF!</v>
      </c>
      <c r="AI45" s="13" t="e">
        <f>IF(  AND(AG45&gt;0,AE45&lt;&gt;36),   IF(ABS(AG45-36)&gt;=10,  AE45+SIGN(36-AG45)*1,  (36-AG45)*0.1+AE45),      AE45)</f>
        <v>#REF!</v>
      </c>
      <c r="AJ45" s="87" t="e">
        <f t="shared" si="12"/>
        <v>#REF!</v>
      </c>
      <c r="AK45" s="64">
        <f>IF(ISNA(VLOOKUP($A45,'2016 (2)'!$A$7:$AU$100,32,FALSE)),0,VLOOKUP($A45,'2016 (2)'!$A$7:$AU$100,32,FALSE))</f>
        <v>0</v>
      </c>
      <c r="AL45" s="8" t="e">
        <f>IF(AI45&lt;&gt; "",LOOKUP(AI45,Points!$F$1:$F$360,Points!$G$1:$G$360),"")</f>
        <v>#REF!</v>
      </c>
      <c r="AM45" s="13" t="e">
        <f>IF(  AND(AK45&gt;0,AI45&lt;&gt;36),   IF(ABS(AK45-36)&gt;=10,  AI45+SIGN(36-AK45)*1,  (36-AK45)*0.1+AI45),      AI45)</f>
        <v>#REF!</v>
      </c>
      <c r="AN45" s="87" t="e">
        <f t="shared" si="14"/>
        <v>#REF!</v>
      </c>
      <c r="AO45" s="64">
        <f>IF(ISNA(VLOOKUP($A45,'2016 (2)'!$A$7:$AU$100,36,FALSE)),0,VLOOKUP($A45,'2016 (2)'!$A$7:$AU$100,36,FALSE))</f>
        <v>0</v>
      </c>
      <c r="AP45" s="8" t="e">
        <f>IF(AM45&lt;&gt; "",LOOKUP(AM45,Points!$F$1:$F$360,Points!$G$1:$G$360),"")</f>
        <v>#REF!</v>
      </c>
      <c r="AQ45" s="13" t="e">
        <f t="shared" si="15"/>
        <v>#REF!</v>
      </c>
      <c r="AR45" s="87" t="e">
        <f t="shared" si="16"/>
        <v>#REF!</v>
      </c>
      <c r="AS45" t="str">
        <f t="shared" si="31"/>
        <v>-</v>
      </c>
      <c r="AT45" t="str">
        <f t="shared" si="32"/>
        <v>-</v>
      </c>
      <c r="AU45" t="str">
        <f t="shared" si="33"/>
        <v>-</v>
      </c>
      <c r="AV45" t="str">
        <f t="shared" si="34"/>
        <v>-</v>
      </c>
      <c r="AW45" t="str">
        <f t="shared" si="35"/>
        <v>-</v>
      </c>
      <c r="AX45" t="str">
        <f t="shared" si="36"/>
        <v>-</v>
      </c>
      <c r="AY45" t="str">
        <f t="shared" si="37"/>
        <v>-</v>
      </c>
      <c r="AZ45" t="str">
        <f t="shared" si="38"/>
        <v>-</v>
      </c>
      <c r="BA45" t="str">
        <f t="shared" si="39"/>
        <v>-</v>
      </c>
      <c r="BB45" s="199" t="s">
        <v>683</v>
      </c>
      <c r="BC45" s="202" t="e">
        <f t="shared" si="22"/>
        <v>#REF!</v>
      </c>
      <c r="BD45" s="200" t="e">
        <f>+#REF!</f>
        <v>#REF!</v>
      </c>
      <c r="BE45" s="201" t="e">
        <f t="shared" si="23"/>
        <v>#REF!</v>
      </c>
    </row>
    <row r="46" spans="1:57" ht="18" customHeight="1" thickBot="1" x14ac:dyDescent="0.25">
      <c r="A46" s="78" t="str">
        <f t="shared" si="0"/>
        <v>Pedro Lopez</v>
      </c>
      <c r="B46" s="93" t="s">
        <v>526</v>
      </c>
      <c r="C46" s="94" t="s">
        <v>527</v>
      </c>
      <c r="D46" s="25">
        <v>28.099999999999998</v>
      </c>
      <c r="E46" s="8" t="e">
        <f>ROUND(IF(ISNA(VLOOKUP($A46,#REF!,47,FALSE)),0,VLOOKUP($A46,#REF!,47,FALSE)),1)</f>
        <v>#REF!</v>
      </c>
      <c r="F46" s="92" t="e">
        <f>ROUND(IF(ISNA(VLOOKUP($A46,#REF!,49,FALSE)),0,VLOOKUP($A46,#REF!,49,FALSE)),1)</f>
        <v>#REF!</v>
      </c>
      <c r="G46" s="80" t="e">
        <f>IF($E46&gt;$AR$1,$D46-($E46-$AR$1),(IF(IF(AND(F46&lt;$AJ$1,F46&lt;&gt;0),D46+($AJ$1-F46),D46)&gt;36,36,IF(AND(F46&lt;$AJ$1,F46&lt;&gt;0),D46+($AJ$1-F46),D46))))</f>
        <v>#REF!</v>
      </c>
      <c r="H46" s="88" t="e">
        <f t="shared" si="41"/>
        <v>#REF!</v>
      </c>
      <c r="I46" s="72">
        <f>IF(ISNA(VLOOKUP($A46,'2016 (2)'!$A$5:$AU$100,4,FALSE)),0,VLOOKUP($A46,'2016 (2)'!$A$5:$AU$100,4,FALSE))</f>
        <v>30</v>
      </c>
      <c r="J46" s="8" t="e">
        <f>IF(G46&lt;&gt; "",LOOKUP(G46,Points!$F$1:$F$360,Points!$G$1:$G$360),"")</f>
        <v>#REF!</v>
      </c>
      <c r="K46" s="13" t="e">
        <f>IF(  AND(I46&gt;0,G46&lt;&gt;L$8),   IF(ABS(I46-L$8)&gt;=5,  G46+SIGN(L$8-I46)*1.5,  (L$8-I46)*0.3+G46),      G46)</f>
        <v>#REF!</v>
      </c>
      <c r="L46" s="87" t="e">
        <f t="shared" si="3"/>
        <v>#REF!</v>
      </c>
      <c r="M46" s="83">
        <f>IF(ISNA(VLOOKUP($A46,'2016 (2)'!$A$7:$AU$100,8,FALSE)),0,VLOOKUP($A46,'2016 (2)'!$A$7:$AU$100,8,FALSE))</f>
        <v>24</v>
      </c>
      <c r="N46" s="8" t="e">
        <f>IF(K46&lt;&gt; "",LOOKUP(K46,Points!$F$1:$F$360,Points!$G$1:$G$360),"")</f>
        <v>#REF!</v>
      </c>
      <c r="O46" s="13" t="e">
        <f>IF(  AND(M46&gt;0,K46&lt;&gt;P$8),   IF(ABS(M46-P$8)&gt;=5,  K46+SIGN(P$8-M46)*1.5,  (P$8-M46)*0.3+K46),      K46)</f>
        <v>#REF!</v>
      </c>
      <c r="P46" s="87" t="e">
        <f t="shared" si="4"/>
        <v>#REF!</v>
      </c>
      <c r="Q46" s="64">
        <f>IF(ISNA(VLOOKUP($A46,'2016 (2)'!$A$7:$AU$100,12,FALSE)),0,VLOOKUP($A46,'2016 (2)'!$A$7:$AU$100,12,FALSE))</f>
        <v>0</v>
      </c>
      <c r="R46" s="8" t="e">
        <f>IF(O46&lt;&gt; "",LOOKUP(O46,Points!$F$1:$F$360,Points!$G$1:$G$360),"")</f>
        <v>#REF!</v>
      </c>
      <c r="S46" s="13" t="e">
        <f>IF(  AND(Q46&gt;0,O46&lt;&gt;36),   IF(ABS(Q46-36)&gt;=5,  O46+SIGN(36-Q46)*2,  (36-Q46)*0.4+O46),      O46)</f>
        <v>#REF!</v>
      </c>
      <c r="T46" s="87" t="e">
        <f t="shared" si="5"/>
        <v>#REF!</v>
      </c>
      <c r="U46" s="64">
        <f>IF(ISNA(VLOOKUP($A46,'2016 (2)'!$A$7:$AU$100,16,FALSE)),0,VLOOKUP($A46,'2016 (2)'!$A$7:$AU$100,16,FALSE))</f>
        <v>30</v>
      </c>
      <c r="V46" s="8" t="e">
        <f>IF(S46&lt;&gt; "",LOOKUP(S46,Points!$F$1:$F$360,Points!$G$1:$G$360),"")</f>
        <v>#REF!</v>
      </c>
      <c r="W46" s="13" t="e">
        <f>IF(  AND(U46&gt;0,S46&lt;&gt;X$8),   IF(ABS(U46-X$8)&gt;=5,  S46+SIGN(X$8-U46)*1.5,  (X$8-U46)*0.3+S46),      S46)</f>
        <v>#REF!</v>
      </c>
      <c r="X46" s="87" t="e">
        <f t="shared" si="6"/>
        <v>#REF!</v>
      </c>
      <c r="Y46" s="64">
        <f>IF(ISNA(VLOOKUP($A46,'2016 (2)'!$A$7:$AU$100,20,FALSE)),0,VLOOKUP($A46,'2016 (2)'!$A$7:$AU$100,20,FALSE))</f>
        <v>40</v>
      </c>
      <c r="Z46" s="8" t="e">
        <f>IF(W46&lt;&gt; "",LOOKUP(W46,Points!$F$1:$F$360,Points!$G$1:$G$360),"")</f>
        <v>#REF!</v>
      </c>
      <c r="AA46" s="13" t="e">
        <f>IF(  AND(Y46&gt;0,W46&lt;&gt;AB$8),   IF(ABS(Y46-AB$8)&gt;=5,  W46+SIGN(AB$8-Y46)*1.5,  (AB$8-Y46)*0.3+W46),      W46)</f>
        <v>#REF!</v>
      </c>
      <c r="AB46" s="87" t="e">
        <f t="shared" si="8"/>
        <v>#REF!</v>
      </c>
      <c r="AC46" s="64">
        <f>IF(ISNA(VLOOKUP($A46,'2016 (2)'!$A$7:$AU$100,24,FALSE)),0,VLOOKUP($A46,'2016 (2)'!$A$7:$AU$100,24,FALSE))</f>
        <v>30</v>
      </c>
      <c r="AD46" s="8" t="e">
        <f>IF(AA46&lt;&gt; "",LOOKUP(AA46,Points!$F$1:$F$360,Points!$G$1:$G$360),"")</f>
        <v>#REF!</v>
      </c>
      <c r="AE46" s="13" t="e">
        <f>IF(  AND(AC46&gt;0,AA46&lt;&gt;AF$8),   IF(ABS(AC46-AF$8)&gt;=5,  AA46+SIGN(AF$8-AC46)*1.5,  (AF$8-AC46)*0.3+AA46),      AA46)</f>
        <v>#REF!</v>
      </c>
      <c r="AF46" s="87" t="e">
        <f t="shared" si="10"/>
        <v>#REF!</v>
      </c>
      <c r="AG46" s="64">
        <f>IF(ISNA(VLOOKUP($A46,'2016 (2)'!$A$7:$AU$100,28,FALSE)),0,VLOOKUP($A46,'2016 (2)'!$A$7:$AU$100,28,FALSE))</f>
        <v>35</v>
      </c>
      <c r="AH46" s="8" t="e">
        <f>IF(AE46&lt;&gt; "",LOOKUP(AE46,Points!$F$1:$F$360,Points!$G$1:$G$360),"")</f>
        <v>#REF!</v>
      </c>
      <c r="AI46" s="13" t="e">
        <f>IF(  AND(AG46&gt;0,AE46&lt;&gt;AJ$8),   IF(ABS(AG46-AJ$8)&gt;=5,  AE46+SIGN(AJ$8-AG46)*1.5,  (AJ$8-AG46)*0.3+AE46),      AE46)</f>
        <v>#REF!</v>
      </c>
      <c r="AJ46" s="87" t="e">
        <f t="shared" si="12"/>
        <v>#REF!</v>
      </c>
      <c r="AK46" s="64">
        <f>IF(ISNA(VLOOKUP($A46,'2016 (2)'!$A$7:$AU$100,32,FALSE)),0,VLOOKUP($A46,'2016 (2)'!$A$7:$AU$100,32,FALSE))</f>
        <v>42</v>
      </c>
      <c r="AL46" s="8" t="e">
        <f>IF(AI46&lt;&gt; "",LOOKUP(AI46,Points!$F$1:$F$360,Points!$G$1:$G$360),"")</f>
        <v>#REF!</v>
      </c>
      <c r="AM46" s="187" t="e">
        <f>AI46-4-0.3*(AK46-29)</f>
        <v>#REF!</v>
      </c>
      <c r="AN46" s="87" t="e">
        <f t="shared" si="14"/>
        <v>#REF!</v>
      </c>
      <c r="AO46" s="64">
        <f>IF(ISNA(VLOOKUP($A46,'2016 (2)'!$A$7:$AU$100,36,FALSE)),0,VLOOKUP($A46,'2016 (2)'!$A$7:$AU$100,36,FALSE))</f>
        <v>0</v>
      </c>
      <c r="AP46" s="8" t="e">
        <f>IF(AM46&lt;&gt; "",LOOKUP(AM46,Points!$F$1:$F$360,Points!$G$1:$G$360),"")</f>
        <v>#REF!</v>
      </c>
      <c r="AQ46" s="13" t="e">
        <f t="shared" si="15"/>
        <v>#REF!</v>
      </c>
      <c r="AR46" s="87" t="e">
        <f t="shared" si="16"/>
        <v>#REF!</v>
      </c>
      <c r="AS46" t="e">
        <f t="shared" si="31"/>
        <v>#REF!</v>
      </c>
      <c r="AT46" t="e">
        <f t="shared" si="32"/>
        <v>#REF!</v>
      </c>
      <c r="AU46" t="str">
        <f t="shared" si="33"/>
        <v>-</v>
      </c>
      <c r="AV46" t="e">
        <f t="shared" si="34"/>
        <v>#REF!</v>
      </c>
      <c r="AW46" t="e">
        <f t="shared" si="35"/>
        <v>#REF!</v>
      </c>
      <c r="AX46" t="e">
        <f t="shared" si="36"/>
        <v>#REF!</v>
      </c>
      <c r="AY46" t="e">
        <f t="shared" si="37"/>
        <v>#REF!</v>
      </c>
      <c r="AZ46" t="e">
        <f t="shared" si="38"/>
        <v>#REF!</v>
      </c>
      <c r="BA46" t="str">
        <f t="shared" si="39"/>
        <v>-</v>
      </c>
      <c r="BB46" s="199" t="s">
        <v>543</v>
      </c>
      <c r="BC46" s="202" t="e">
        <f t="shared" si="22"/>
        <v>#REF!</v>
      </c>
      <c r="BD46" s="200" t="e">
        <f>+#REF!</f>
        <v>#REF!</v>
      </c>
      <c r="BE46" s="201" t="e">
        <f t="shared" si="23"/>
        <v>#REF!</v>
      </c>
    </row>
    <row r="47" spans="1:57" ht="18" customHeight="1" thickBot="1" x14ac:dyDescent="0.25">
      <c r="A47" s="78" t="str">
        <f t="shared" si="0"/>
        <v>Keith Ludeman</v>
      </c>
      <c r="B47" s="93" t="s">
        <v>530</v>
      </c>
      <c r="C47" s="94" t="s">
        <v>347</v>
      </c>
      <c r="D47" s="25">
        <v>0</v>
      </c>
      <c r="E47" s="8" t="e">
        <f>ROUND(IF(ISNA(VLOOKUP($A47,#REF!,47,FALSE)),0,VLOOKUP($A47,#REF!,47,FALSE)),1)</f>
        <v>#REF!</v>
      </c>
      <c r="F47" s="92" t="e">
        <f>ROUND(IF(ISNA(VLOOKUP($A47,#REF!,49,FALSE)),0,VLOOKUP($A47,#REF!,49,FALSE)),1)</f>
        <v>#REF!</v>
      </c>
      <c r="G47" s="80">
        <v>21</v>
      </c>
      <c r="H47" s="88">
        <f t="shared" si="41"/>
        <v>21</v>
      </c>
      <c r="I47" s="72">
        <f>IF(ISNA(VLOOKUP($A47,'2016 (2)'!$A$5:$AU$100,4,FALSE)),0,VLOOKUP($A47,'2016 (2)'!$A$5:$AU$100,4,FALSE))</f>
        <v>0</v>
      </c>
      <c r="J47" s="8">
        <f>IF(G47&lt;&gt; "",LOOKUP(G47,Points!$F$1:$F$360,Points!$G$1:$G$360),"")</f>
        <v>3</v>
      </c>
      <c r="K47" s="13">
        <f>IF(  AND(I47&gt;0,G47&lt;&gt;36),   IF(ABS(I47-36)&gt;=5,  G47+SIGN(36-I47)*1.5,  (36-I47)*0.3+G47),      G47)</f>
        <v>21</v>
      </c>
      <c r="L47" s="76">
        <f t="shared" si="3"/>
        <v>21</v>
      </c>
      <c r="M47" s="83">
        <f>IF(ISNA(VLOOKUP($A47,'2016 (2)'!$A$7:$AU$100,8,FALSE)),0,VLOOKUP($A47,'2016 (2)'!$A$7:$AU$100,8,FALSE))</f>
        <v>0</v>
      </c>
      <c r="N47" s="8">
        <f>IF(K47&lt;&gt; "",LOOKUP(K47,Points!$F$1:$F$360,Points!$G$1:$G$360),"")</f>
        <v>3</v>
      </c>
      <c r="O47" s="13">
        <f>IF(  AND(M47&gt;0,K47&lt;&gt;36),   IF(ABS(M47-36)&gt;=5,  K47+SIGN(36-M47)*1.5,  (36-M47)*0.3+K47),      K47)</f>
        <v>21</v>
      </c>
      <c r="P47" s="76">
        <f t="shared" si="4"/>
        <v>21</v>
      </c>
      <c r="Q47" s="64">
        <f>IF(ISNA(VLOOKUP($A47,'2016 (2)'!$A$7:$AU$100,12,FALSE)),0,VLOOKUP($A47,'2016 (2)'!$A$7:$AU$100,12,FALSE))</f>
        <v>0</v>
      </c>
      <c r="R47" s="8">
        <f>IF(O47&lt;&gt; "",LOOKUP(O47,Points!$F$1:$F$360,Points!$G$1:$G$360),"")</f>
        <v>3</v>
      </c>
      <c r="S47" s="13">
        <f>IF(  AND(Q47&gt;0,O47&lt;&gt;36),   IF(ABS(Q47-36)&gt;=5,  O47+SIGN(36-Q47)*1.5,  (36-Q47)*0.3+O47),      O47)</f>
        <v>21</v>
      </c>
      <c r="T47" s="76">
        <f t="shared" si="5"/>
        <v>21</v>
      </c>
      <c r="U47" s="64">
        <f>IF(ISNA(VLOOKUP($A47,'2016 (2)'!$A$7:$AU$100,16,FALSE)),0,VLOOKUP($A47,'2016 (2)'!$A$7:$AU$100,16,FALSE))</f>
        <v>0</v>
      </c>
      <c r="V47" s="8">
        <f>IF(S47&lt;&gt; "",LOOKUP(S47,Points!$F$1:$F$360,Points!$G$1:$G$360),"")</f>
        <v>3</v>
      </c>
      <c r="W47" s="13">
        <f>IF(  AND(U47&gt;0,S47&lt;&gt;36),   IF(ABS(U47-36)&gt;=10,  S47+SIGN(36-U47)*1,  (36-U47)*0.1+S47),      S47)</f>
        <v>21</v>
      </c>
      <c r="X47" s="76">
        <f t="shared" si="6"/>
        <v>21</v>
      </c>
      <c r="Y47" s="64">
        <f>IF(ISNA(VLOOKUP($A47,'2016 (2)'!$A$7:$AU$100,20,FALSE)),0,VLOOKUP($A47,'2016 (2)'!$A$7:$AU$100,20,FALSE))</f>
        <v>0</v>
      </c>
      <c r="Z47" s="8">
        <f>IF(W47&lt;&gt; "",LOOKUP(W47,Points!$F$1:$F$360,Points!$G$1:$G$360),"")</f>
        <v>3</v>
      </c>
      <c r="AA47" s="13">
        <f t="shared" ref="AA47:AA53" si="42">IF(  AND(Y47&gt;0,W47&lt;&gt;36),   IF(ABS(Y47-36)&gt;=10,  W47+SIGN(36-Y47)*1,  (36-Y47)*0.1+W47),      W47)</f>
        <v>21</v>
      </c>
      <c r="AB47" s="76">
        <f t="shared" si="8"/>
        <v>21</v>
      </c>
      <c r="AC47" s="64">
        <f>IF(ISNA(VLOOKUP($A47,'2016 (2)'!$A$7:$AU$100,24,FALSE)),0,VLOOKUP($A47,'2016 (2)'!$A$7:$AU$100,24,FALSE))</f>
        <v>0</v>
      </c>
      <c r="AD47" s="8">
        <f>IF(AA47&lt;&gt; "",LOOKUP(AA47,Points!$F$1:$F$360,Points!$G$1:$G$360),"")</f>
        <v>3</v>
      </c>
      <c r="AE47" s="13">
        <f>IF(  AND(AC47&gt;0,AA47&lt;&gt;36),   IF(ABS(AC47-36)&gt;=10,  AA47+SIGN(36-AC47)*1,  (36-AC47)*0.1+AA47),      AA47)</f>
        <v>21</v>
      </c>
      <c r="AF47" s="76">
        <f t="shared" si="10"/>
        <v>21</v>
      </c>
      <c r="AG47" s="64">
        <f>IF(ISNA(VLOOKUP($A47,'2016 (2)'!$A$7:$AU$100,28,FALSE)),0,VLOOKUP($A47,'2016 (2)'!$A$7:$AU$100,28,FALSE))</f>
        <v>0</v>
      </c>
      <c r="AH47" s="8">
        <f>IF(AE47&lt;&gt; "",LOOKUP(AE47,Points!$F$1:$F$360,Points!$G$1:$G$360),"")</f>
        <v>3</v>
      </c>
      <c r="AI47" s="13">
        <f>IF(  AND(AG47&gt;0,AE47&lt;&gt;36),   IF(ABS(AG47-36)&gt;=10,  AE47+SIGN(36-AG47)*1,  (36-AG47)*0.1+AE47),      AE47)</f>
        <v>21</v>
      </c>
      <c r="AJ47" s="76">
        <f t="shared" si="12"/>
        <v>21</v>
      </c>
      <c r="AK47" s="64">
        <f>IF(ISNA(VLOOKUP($A47,'2016 (2)'!$A$7:$AU$100,32,FALSE)),0,VLOOKUP($A47,'2016 (2)'!$A$7:$AU$100,32,FALSE))</f>
        <v>0</v>
      </c>
      <c r="AL47" s="8">
        <f>IF(AI47&lt;&gt; "",LOOKUP(AI47,Points!$F$1:$F$360,Points!$G$1:$G$360),"")</f>
        <v>3</v>
      </c>
      <c r="AM47" s="80">
        <f>IF(  AND(AK47&gt;0,AI47&lt;&gt;36),   IF(ABS(AK47-36)&gt;=10,  AI47+SIGN(36-AK47)*1,  (36-AK47)*0.1+AI47),      AI47)</f>
        <v>21</v>
      </c>
      <c r="AN47" s="76">
        <f t="shared" si="14"/>
        <v>21</v>
      </c>
      <c r="AO47" s="64">
        <f>IF(ISNA(VLOOKUP($A47,'2016 (2)'!$A$7:$AU$100,36,FALSE)),0,VLOOKUP($A47,'2016 (2)'!$A$7:$AU$100,36,FALSE))</f>
        <v>0</v>
      </c>
      <c r="AP47" s="8">
        <f>IF(AM47&lt;&gt; "",LOOKUP(AM47,Points!$F$1:$F$360,Points!$G$1:$G$360),"")</f>
        <v>3</v>
      </c>
      <c r="AQ47" s="80">
        <f t="shared" si="15"/>
        <v>21</v>
      </c>
      <c r="AR47" s="76">
        <f t="shared" si="16"/>
        <v>21</v>
      </c>
      <c r="AS47" t="str">
        <f t="shared" si="31"/>
        <v>-</v>
      </c>
      <c r="AT47" t="str">
        <f t="shared" si="32"/>
        <v>-</v>
      </c>
      <c r="AU47" t="str">
        <f t="shared" si="33"/>
        <v>-</v>
      </c>
      <c r="AV47" t="str">
        <f t="shared" si="34"/>
        <v>-</v>
      </c>
      <c r="AW47" t="str">
        <f t="shared" si="35"/>
        <v>-</v>
      </c>
      <c r="AX47" t="str">
        <f t="shared" si="36"/>
        <v>-</v>
      </c>
      <c r="AY47" t="str">
        <f t="shared" si="37"/>
        <v>-</v>
      </c>
      <c r="AZ47" t="str">
        <f t="shared" si="38"/>
        <v>-</v>
      </c>
      <c r="BA47" t="str">
        <f t="shared" si="39"/>
        <v>-</v>
      </c>
      <c r="BB47" s="199" t="s">
        <v>535</v>
      </c>
      <c r="BC47" s="202">
        <f t="shared" si="22"/>
        <v>21</v>
      </c>
      <c r="BD47" s="200" t="e">
        <f>+#REF!</f>
        <v>#REF!</v>
      </c>
      <c r="BE47" s="201" t="e">
        <f t="shared" si="23"/>
        <v>#REF!</v>
      </c>
    </row>
    <row r="48" spans="1:57" ht="18" customHeight="1" thickBot="1" x14ac:dyDescent="0.25">
      <c r="A48" s="78" t="str">
        <f t="shared" si="0"/>
        <v>David MacGillivray</v>
      </c>
      <c r="B48" s="93" t="s">
        <v>664</v>
      </c>
      <c r="C48" s="94" t="s">
        <v>209</v>
      </c>
      <c r="D48" s="25">
        <v>0</v>
      </c>
      <c r="E48" s="8" t="e">
        <f>ROUND(IF(ISNA(VLOOKUP($A48,#REF!,47,FALSE)),0,VLOOKUP($A48,#REF!,47,FALSE)),1)</f>
        <v>#REF!</v>
      </c>
      <c r="F48" s="92" t="e">
        <f>ROUND(IF(ISNA(VLOOKUP($A48,#REF!,49,FALSE)),0,VLOOKUP($A48,#REF!,49,FALSE)),1)</f>
        <v>#REF!</v>
      </c>
      <c r="G48" s="80">
        <v>26</v>
      </c>
      <c r="H48" s="88">
        <f t="shared" si="41"/>
        <v>26</v>
      </c>
      <c r="I48" s="72">
        <f>IF(ISNA(VLOOKUP($A48,'2016 (2)'!$A$5:$AU$100,4,FALSE)),0,VLOOKUP($A48,'2016 (2)'!$A$5:$AU$100,4,FALSE))</f>
        <v>0</v>
      </c>
      <c r="J48" s="8">
        <f>IF(G48&lt;&gt; "",LOOKUP(G48,Points!$F$1:$F$360,Points!$G$1:$G$360),"")</f>
        <v>3</v>
      </c>
      <c r="K48" s="13">
        <f>IF(  AND(I48&gt;0,G48&lt;&gt;36),   IF(ABS(I48-36)&gt;=5,  G48+SIGN(36-I48)*1,  (36-I48)*0.4+G48),      G48)</f>
        <v>26</v>
      </c>
      <c r="L48" s="87">
        <f t="shared" si="3"/>
        <v>26</v>
      </c>
      <c r="M48" s="83">
        <f>IF(ISNA(VLOOKUP($A48,'2016 (2)'!$A$7:$AU$100,8,FALSE)),0,VLOOKUP($A48,'2016 (2)'!$A$7:$AU$100,8,FALSE))</f>
        <v>0</v>
      </c>
      <c r="N48" s="8">
        <f>IF(K48&lt;&gt; "",LOOKUP(K48,Points!$F$1:$F$360,Points!$G$1:$G$360),"")</f>
        <v>3</v>
      </c>
      <c r="O48" s="13">
        <f>IF(  AND(M48&gt;0,K48&lt;&gt;36),   IF(ABS(M48-36)&gt;=10,  K48+SIGN(36-M48)*1,  (36-M48)*0.1+K48),      K48)</f>
        <v>26</v>
      </c>
      <c r="P48" s="87">
        <f t="shared" si="4"/>
        <v>26</v>
      </c>
      <c r="Q48" s="64">
        <f>IF(ISNA(VLOOKUP($A48,'2016 (2)'!$A$7:$AU$100,12,FALSE)),0,VLOOKUP($A48,'2016 (2)'!$A$7:$AU$100,12,FALSE))</f>
        <v>0</v>
      </c>
      <c r="R48" s="8">
        <f>IF(O48&lt;&gt; "",LOOKUP(O48,Points!$F$1:$F$360,Points!$G$1:$G$360),"")</f>
        <v>3</v>
      </c>
      <c r="S48" s="13">
        <f>IF(  AND(Q48&gt;0,O48&lt;&gt;36),   IF(ABS(Q48-36)&gt;=10,  O48+SIGN(36-Q48)*1,  (36-Q48)*0.1+O48),      O48)</f>
        <v>26</v>
      </c>
      <c r="T48" s="87">
        <f t="shared" si="5"/>
        <v>26</v>
      </c>
      <c r="U48" s="64">
        <f>IF(ISNA(VLOOKUP($A48,'2016 (2)'!$A$7:$AU$100,16,FALSE)),0,VLOOKUP($A48,'2016 (2)'!$A$7:$AU$100,16,FALSE))</f>
        <v>0</v>
      </c>
      <c r="V48" s="8">
        <f>IF(S48&lt;&gt; "",LOOKUP(S48,Points!$F$1:$F$360,Points!$G$1:$G$360),"")</f>
        <v>3</v>
      </c>
      <c r="W48" s="13">
        <f>IF(  AND(U48&gt;0,S48&lt;&gt;36),   IF(ABS(U48-36)&gt;=5,  S48+SIGN(36-U48)*1,  (36-U48)*0.2+S48),      S48)</f>
        <v>26</v>
      </c>
      <c r="X48" s="87">
        <f t="shared" si="6"/>
        <v>26</v>
      </c>
      <c r="Y48" s="64">
        <f>IF(ISNA(VLOOKUP($A48,'2016 (2)'!$A$7:$AU$100,20,FALSE)),0,VLOOKUP($A48,'2016 (2)'!$A$7:$AU$100,20,FALSE))</f>
        <v>0</v>
      </c>
      <c r="Z48" s="8">
        <f>IF(W48&lt;&gt; "",LOOKUP(W48,Points!$F$1:$F$360,Points!$G$1:$G$360),"")</f>
        <v>3</v>
      </c>
      <c r="AA48" s="13">
        <f t="shared" si="42"/>
        <v>26</v>
      </c>
      <c r="AB48" s="87">
        <f t="shared" si="8"/>
        <v>26</v>
      </c>
      <c r="AC48" s="64">
        <f>IF(ISNA(VLOOKUP($A48,'2016 (2)'!$A$7:$AU$100,24,FALSE)),0,VLOOKUP($A48,'2016 (2)'!$A$7:$AU$100,24,FALSE))</f>
        <v>0</v>
      </c>
      <c r="AD48" s="8">
        <f>IF(AA48&lt;&gt; "",LOOKUP(AA48,Points!$F$1:$F$360,Points!$G$1:$G$360),"")</f>
        <v>3</v>
      </c>
      <c r="AE48" s="13">
        <f>IF(  AND(AC48&gt;0,AA48&lt;&gt;36),   IF(ABS(AC48-36)&gt;=10,  AA48+SIGN(36-AC48)*1,  (36-AC48)*0.1+AA48),      AA48)</f>
        <v>26</v>
      </c>
      <c r="AF48" s="87">
        <f t="shared" si="10"/>
        <v>26</v>
      </c>
      <c r="AG48" s="64">
        <f>IF(ISNA(VLOOKUP($A48,'2016 (2)'!$A$7:$AU$100,28,FALSE)),0,VLOOKUP($A48,'2016 (2)'!$A$7:$AU$100,28,FALSE))</f>
        <v>0</v>
      </c>
      <c r="AH48" s="8">
        <f>IF(AE48&lt;&gt; "",LOOKUP(AE48,Points!$F$1:$F$360,Points!$G$1:$G$360),"")</f>
        <v>3</v>
      </c>
      <c r="AI48" s="13">
        <f>IF(  AND(AG48&gt;0,AE48&lt;&gt;36),   IF(ABS(AG48-36)&gt;=10,  AE48+SIGN(36-AG48)*1,  (36-AG48)*0.1+AE48),      AE48)</f>
        <v>26</v>
      </c>
      <c r="AJ48" s="87">
        <f t="shared" si="12"/>
        <v>26</v>
      </c>
      <c r="AK48" s="64">
        <f>IF(ISNA(VLOOKUP($A48,'2016 (2)'!$A$7:$AU$100,32,FALSE)),0,VLOOKUP($A48,'2016 (2)'!$A$7:$AU$100,32,FALSE))</f>
        <v>24</v>
      </c>
      <c r="AL48" s="8">
        <f>IF(AI48&lt;&gt; "",LOOKUP(AI48,Points!$F$1:$F$360,Points!$G$1:$G$360),"")</f>
        <v>3</v>
      </c>
      <c r="AM48" s="13">
        <f>IF(  AND(AK48&gt;0,AI48&lt;&gt;AN$8),   IF(ABS(AK48-AN$8)&gt;=5,  AI48+SIGN(AN$8-AK48)*1.5,  (AN$8-AK48)*0.3+AI48),      AI48)</f>
        <v>27.5</v>
      </c>
      <c r="AN48" s="87">
        <f t="shared" si="14"/>
        <v>28</v>
      </c>
      <c r="AO48" s="64">
        <f>IF(ISNA(VLOOKUP($A48,'2016 (2)'!$A$7:$AU$100,36,FALSE)),0,VLOOKUP($A48,'2016 (2)'!$A$7:$AU$100,36,FALSE))</f>
        <v>0</v>
      </c>
      <c r="AP48" s="8">
        <f>IF(AM48&lt;&gt; "",LOOKUP(AM48,Points!$F$1:$F$360,Points!$G$1:$G$360),"")</f>
        <v>3</v>
      </c>
      <c r="AQ48" s="13">
        <f t="shared" si="15"/>
        <v>27.5</v>
      </c>
      <c r="AR48" s="87">
        <f t="shared" si="16"/>
        <v>28</v>
      </c>
      <c r="AS48" t="str">
        <f t="shared" si="31"/>
        <v>-</v>
      </c>
      <c r="AT48" t="str">
        <f t="shared" si="32"/>
        <v>-</v>
      </c>
      <c r="AU48" t="str">
        <f t="shared" si="33"/>
        <v>-</v>
      </c>
      <c r="AV48" t="str">
        <f t="shared" si="34"/>
        <v>-</v>
      </c>
      <c r="AW48" t="str">
        <f t="shared" si="35"/>
        <v>-</v>
      </c>
      <c r="AX48" t="str">
        <f t="shared" si="36"/>
        <v>-</v>
      </c>
      <c r="AY48" t="str">
        <f t="shared" si="37"/>
        <v>-</v>
      </c>
      <c r="AZ48">
        <f t="shared" si="38"/>
        <v>109</v>
      </c>
      <c r="BA48" t="str">
        <f t="shared" si="39"/>
        <v>-</v>
      </c>
      <c r="BB48" s="199" t="s">
        <v>684</v>
      </c>
      <c r="BC48" s="202">
        <f t="shared" si="22"/>
        <v>27.5</v>
      </c>
      <c r="BD48" s="200" t="e">
        <f>+#REF!</f>
        <v>#REF!</v>
      </c>
      <c r="BE48" s="201" t="e">
        <f t="shared" si="23"/>
        <v>#REF!</v>
      </c>
    </row>
    <row r="49" spans="1:57" ht="18" customHeight="1" thickBot="1" x14ac:dyDescent="0.25">
      <c r="A49" s="78" t="str">
        <f t="shared" si="0"/>
        <v>Rom Mascetti</v>
      </c>
      <c r="B49" s="93" t="s">
        <v>649</v>
      </c>
      <c r="C49" s="94" t="s">
        <v>650</v>
      </c>
      <c r="D49" s="25">
        <v>0</v>
      </c>
      <c r="E49" s="8" t="e">
        <f>ROUND(IF(ISNA(VLOOKUP($A49,#REF!,47,FALSE)),0,VLOOKUP($A49,#REF!,47,FALSE)),1)</f>
        <v>#REF!</v>
      </c>
      <c r="F49" s="92" t="e">
        <f>ROUND(IF(ISNA(VLOOKUP($A49,#REF!,49,FALSE)),0,VLOOKUP($A49,#REF!,49,FALSE)),1)</f>
        <v>#REF!</v>
      </c>
      <c r="G49" s="80">
        <v>16</v>
      </c>
      <c r="H49" s="88">
        <f t="shared" si="41"/>
        <v>16</v>
      </c>
      <c r="I49" s="72">
        <f>IF(ISNA(VLOOKUP($A49,'2016 (2)'!$A$5:$AU$100,4,FALSE)),0,VLOOKUP($A49,'2016 (2)'!$A$5:$AU$100,4,FALSE))</f>
        <v>0</v>
      </c>
      <c r="J49" s="8">
        <f>IF(G49&lt;&gt; "",LOOKUP(G49,Points!$F$1:$F$360,Points!$G$1:$G$360),"")</f>
        <v>2</v>
      </c>
      <c r="K49" s="13">
        <f>IF(  AND(I49&gt;0,G49&lt;&gt;36),   IF(ABS(I49-36)&gt;=5,  G49+SIGN(36-I49)*1,  (36-I49)*0.4+G49),      G49)</f>
        <v>16</v>
      </c>
      <c r="L49" s="87">
        <f t="shared" si="3"/>
        <v>16</v>
      </c>
      <c r="M49" s="83">
        <f>IF(ISNA(VLOOKUP($A49,'2016 (2)'!$A$7:$AU$100,8,FALSE)),0,VLOOKUP($A49,'2016 (2)'!$A$7:$AU$100,8,FALSE))</f>
        <v>0</v>
      </c>
      <c r="N49" s="8">
        <f>IF(K49&lt;&gt; "",LOOKUP(K49,Points!$F$1:$F$360,Points!$G$1:$G$360),"")</f>
        <v>2</v>
      </c>
      <c r="O49" s="13">
        <f>IF(  AND(M49&gt;0,K49&lt;&gt;36),   IF(ABS(M49-36)&gt;=10,  K49+SIGN(36-M49)*1,  (36-M49)*0.1+K49),      K49)</f>
        <v>16</v>
      </c>
      <c r="P49" s="87">
        <f t="shared" si="4"/>
        <v>16</v>
      </c>
      <c r="Q49" s="64">
        <f>IF(ISNA(VLOOKUP($A49,'2016 (2)'!$A$7:$AU$100,12,FALSE)),0,VLOOKUP($A49,'2016 (2)'!$A$7:$AU$100,12,FALSE))</f>
        <v>0</v>
      </c>
      <c r="R49" s="8">
        <f>IF(O49&lt;&gt; "",LOOKUP(O49,Points!$F$1:$F$360,Points!$G$1:$G$360),"")</f>
        <v>2</v>
      </c>
      <c r="S49" s="13">
        <f>IF(  AND(Q49&gt;0,O49&lt;&gt;36),   IF(ABS(Q49-36)&gt;=10,  O49+SIGN(36-Q49)*1,  (36-Q49)*0.1+O49),      O49)</f>
        <v>16</v>
      </c>
      <c r="T49" s="87">
        <f t="shared" si="5"/>
        <v>16</v>
      </c>
      <c r="U49" s="64">
        <f>IF(ISNA(VLOOKUP($A49,'2016 (2)'!$A$7:$AU$100,16,FALSE)),0,VLOOKUP($A49,'2016 (2)'!$A$7:$AU$100,16,FALSE))</f>
        <v>34</v>
      </c>
      <c r="V49" s="8">
        <f>IF(S49&lt;&gt; "",LOOKUP(S49,Points!$F$1:$F$360,Points!$G$1:$G$360),"")</f>
        <v>2</v>
      </c>
      <c r="W49" s="13">
        <f>IF(  AND(U49&gt;0,S49&lt;&gt;X$8),   IF(ABS(U49-X$8)&gt;=5,  S49+SIGN(X$8-U49)*1,  (X$8-U49)*0.2+S49),      S49)</f>
        <v>15</v>
      </c>
      <c r="X49" s="87">
        <f t="shared" si="6"/>
        <v>15</v>
      </c>
      <c r="Y49" s="64">
        <f>IF(ISNA(VLOOKUP($A49,'2016 (2)'!$A$7:$AU$100,20,FALSE)),0,VLOOKUP($A49,'2016 (2)'!$A$7:$AU$100,20,FALSE))</f>
        <v>0</v>
      </c>
      <c r="Z49" s="8">
        <f>IF(W49&lt;&gt; "",LOOKUP(W49,Points!$F$1:$F$360,Points!$G$1:$G$360),"")</f>
        <v>2</v>
      </c>
      <c r="AA49" s="13">
        <f t="shared" si="42"/>
        <v>15</v>
      </c>
      <c r="AB49" s="87">
        <f t="shared" si="8"/>
        <v>15</v>
      </c>
      <c r="AC49" s="64">
        <f>IF(ISNA(VLOOKUP($A49,'2016 (2)'!$A$7:$AU$100,24,FALSE)),0,VLOOKUP($A49,'2016 (2)'!$A$7:$AU$100,24,FALSE))</f>
        <v>0</v>
      </c>
      <c r="AD49" s="8">
        <f>IF(AA49&lt;&gt; "",LOOKUP(AA49,Points!$F$1:$F$360,Points!$G$1:$G$360),"")</f>
        <v>2</v>
      </c>
      <c r="AE49" s="13">
        <f>IF(  AND(AC49&gt;0,AA49&lt;&gt;36),   IF(ABS(AC49-36)&gt;=10,  AA49+SIGN(36-AC49)*1,  (36-AC49)*0.1+AA49),      AA49)</f>
        <v>15</v>
      </c>
      <c r="AF49" s="87">
        <f t="shared" si="10"/>
        <v>15</v>
      </c>
      <c r="AG49" s="64">
        <f>IF(ISNA(VLOOKUP($A49,'2016 (2)'!$A$7:$AU$100,28,FALSE)),0,VLOOKUP($A49,'2016 (2)'!$A$7:$AU$100,28,FALSE))</f>
        <v>0</v>
      </c>
      <c r="AH49" s="8">
        <f>IF(AE49&lt;&gt; "",LOOKUP(AE49,Points!$F$1:$F$360,Points!$G$1:$G$360),"")</f>
        <v>2</v>
      </c>
      <c r="AI49" s="13">
        <f>IF(  AND(AG49&gt;0,AE49&lt;&gt;36),   IF(ABS(AG49-36)&gt;=10,  AE49+SIGN(36-AG49)*1,  (36-AG49)*0.1+AE49),      AE49)</f>
        <v>15</v>
      </c>
      <c r="AJ49" s="87">
        <f t="shared" si="12"/>
        <v>15</v>
      </c>
      <c r="AK49" s="64">
        <f>IF(ISNA(VLOOKUP($A49,'2016 (2)'!$A$7:$AU$100,32,FALSE)),0,VLOOKUP($A49,'2016 (2)'!$A$7:$AU$100,32,FALSE))</f>
        <v>0</v>
      </c>
      <c r="AL49" s="8">
        <f>IF(AI49&lt;&gt; "",LOOKUP(AI49,Points!$F$1:$F$360,Points!$G$1:$G$360),"")</f>
        <v>2</v>
      </c>
      <c r="AM49" s="13">
        <f t="shared" ref="AM49:AM57" si="43">IF(  AND(AK49&gt;0,AI49&lt;&gt;36),   IF(ABS(AK49-36)&gt;=10,  AI49+SIGN(36-AK49)*1,  (36-AK49)*0.1+AI49),      AI49)</f>
        <v>15</v>
      </c>
      <c r="AN49" s="87">
        <f t="shared" si="14"/>
        <v>15</v>
      </c>
      <c r="AO49" s="64">
        <f>IF(ISNA(VLOOKUP($A49,'2016 (2)'!$A$7:$AU$100,36,FALSE)),0,VLOOKUP($A49,'2016 (2)'!$A$7:$AU$100,36,FALSE))</f>
        <v>0</v>
      </c>
      <c r="AP49" s="8">
        <f>IF(AM49&lt;&gt; "",LOOKUP(AM49,Points!$F$1:$F$360,Points!$G$1:$G$360),"")</f>
        <v>2</v>
      </c>
      <c r="AQ49" s="13">
        <f t="shared" si="15"/>
        <v>15</v>
      </c>
      <c r="AR49" s="87">
        <f t="shared" si="16"/>
        <v>15</v>
      </c>
      <c r="AS49" t="str">
        <f t="shared" si="31"/>
        <v>-</v>
      </c>
      <c r="AT49" t="str">
        <f t="shared" si="32"/>
        <v>-</v>
      </c>
      <c r="AU49" t="str">
        <f t="shared" si="33"/>
        <v>-</v>
      </c>
      <c r="AV49">
        <f t="shared" si="34"/>
        <v>90</v>
      </c>
      <c r="AW49" t="str">
        <f t="shared" si="35"/>
        <v>-</v>
      </c>
      <c r="AX49" t="str">
        <f t="shared" si="36"/>
        <v>-</v>
      </c>
      <c r="AY49" t="str">
        <f t="shared" si="37"/>
        <v>-</v>
      </c>
      <c r="AZ49" t="str">
        <f t="shared" si="38"/>
        <v>-</v>
      </c>
      <c r="BA49" t="str">
        <f t="shared" si="39"/>
        <v>-</v>
      </c>
      <c r="BB49" s="199" t="s">
        <v>685</v>
      </c>
      <c r="BC49" s="202">
        <f t="shared" si="22"/>
        <v>15</v>
      </c>
      <c r="BD49" s="200" t="e">
        <f>+#REF!</f>
        <v>#REF!</v>
      </c>
      <c r="BE49" s="201" t="e">
        <f t="shared" si="23"/>
        <v>#REF!</v>
      </c>
    </row>
    <row r="50" spans="1:57" ht="18" customHeight="1" thickBot="1" x14ac:dyDescent="0.25">
      <c r="A50" s="78" t="str">
        <f t="shared" si="0"/>
        <v>Chris McDaniel</v>
      </c>
      <c r="B50" s="93" t="s">
        <v>647</v>
      </c>
      <c r="C50" s="94" t="s">
        <v>16</v>
      </c>
      <c r="D50" s="25"/>
      <c r="E50" s="8" t="e">
        <f>ROUND(IF(ISNA(VLOOKUP($A50,#REF!,47,FALSE)),0,VLOOKUP($A50,#REF!,47,FALSE)),1)</f>
        <v>#REF!</v>
      </c>
      <c r="F50" s="92" t="e">
        <f>ROUND(IF(ISNA(VLOOKUP($A50,#REF!,49,FALSE)),0,VLOOKUP($A50,#REF!,49,FALSE)),1)</f>
        <v>#REF!</v>
      </c>
      <c r="G50" s="80">
        <v>14</v>
      </c>
      <c r="H50" s="88">
        <f t="shared" si="41"/>
        <v>14</v>
      </c>
      <c r="I50" s="72">
        <f>IF(ISNA(VLOOKUP($A50,'2016 (2)'!$A$5:$AU$100,4,FALSE)),0,VLOOKUP($A50,'2016 (2)'!$A$5:$AU$100,4,FALSE))</f>
        <v>0</v>
      </c>
      <c r="J50" s="8">
        <f>IF(G50&lt;&gt; "",LOOKUP(G50,Points!$F$1:$F$360,Points!$G$1:$G$360),"")</f>
        <v>2</v>
      </c>
      <c r="K50" s="13">
        <f>IF(  AND(I50&gt;0,G50&lt;&gt;36),   IF(ABS(I50-36)&gt;=5,  G50+SIGN(36-I50)*1.5,  (36-I50)*0.3+G50),      G50)</f>
        <v>14</v>
      </c>
      <c r="L50" s="87">
        <f t="shared" si="3"/>
        <v>14</v>
      </c>
      <c r="M50" s="83">
        <f>IF(ISNA(VLOOKUP($A50,'2016 (2)'!$A$7:$AU$100,8,FALSE)),0,VLOOKUP($A50,'2016 (2)'!$A$7:$AU$100,8,FALSE))</f>
        <v>0</v>
      </c>
      <c r="N50" s="8">
        <f>IF(K50&lt;&gt; "",LOOKUP(K50,Points!$F$1:$F$360,Points!$G$1:$G$360),"")</f>
        <v>2</v>
      </c>
      <c r="O50" s="13">
        <f>IF(  AND(M50&gt;0,K50&lt;&gt;36),   IF(ABS(M50-36)&gt;=5,  K50+SIGN(36-M50)*1.5,  (36-M50)*0.3+K50),      K50)</f>
        <v>14</v>
      </c>
      <c r="P50" s="87">
        <f t="shared" si="4"/>
        <v>14</v>
      </c>
      <c r="Q50" s="64">
        <f>IF(ISNA(VLOOKUP($A50,'2016 (2)'!$A$7:$AU$100,12,FALSE)),0,VLOOKUP($A50,'2016 (2)'!$A$7:$AU$100,12,FALSE))</f>
        <v>32</v>
      </c>
      <c r="R50" s="8">
        <f>IF(O50&lt;&gt; "",LOOKUP(O50,Points!$F$1:$F$360,Points!$G$1:$G$360),"")</f>
        <v>2</v>
      </c>
      <c r="S50" s="13">
        <f>IF(  AND(Q50&gt;0,O50&lt;&gt;T$8),   IF(ABS(Q50-T$8)&gt;=5,  O50+SIGN(T$8-Q50)*1,  (T$8-Q50)*0.2+O50),      O50)</f>
        <v>14</v>
      </c>
      <c r="T50" s="87">
        <f t="shared" si="5"/>
        <v>14</v>
      </c>
      <c r="U50" s="64">
        <f>IF(ISNA(VLOOKUP($A50,'2016 (2)'!$A$7:$AU$100,16,FALSE)),0,VLOOKUP($A50,'2016 (2)'!$A$7:$AU$100,16,FALSE))</f>
        <v>0</v>
      </c>
      <c r="V50" s="8">
        <f>IF(S50&lt;&gt; "",LOOKUP(S50,Points!$F$1:$F$360,Points!$G$1:$G$360),"")</f>
        <v>2</v>
      </c>
      <c r="W50" s="13">
        <f>IF(  AND(U50&gt;0,S50&lt;&gt;36),   IF(ABS(U50-36)&gt;=10,  S50+SIGN(36-U50)*1,  (36-U50)*0.1+S50),      S50)</f>
        <v>14</v>
      </c>
      <c r="X50" s="87">
        <f t="shared" si="6"/>
        <v>14</v>
      </c>
      <c r="Y50" s="64">
        <f>IF(ISNA(VLOOKUP($A50,'2016 (2)'!$A$7:$AU$100,20,FALSE)),0,VLOOKUP($A50,'2016 (2)'!$A$7:$AU$100,20,FALSE))</f>
        <v>0</v>
      </c>
      <c r="Z50" s="8">
        <f>IF(W50&lt;&gt; "",LOOKUP(W50,Points!$F$1:$F$360,Points!$G$1:$G$360),"")</f>
        <v>2</v>
      </c>
      <c r="AA50" s="13">
        <f t="shared" si="42"/>
        <v>14</v>
      </c>
      <c r="AB50" s="87">
        <f t="shared" si="8"/>
        <v>14</v>
      </c>
      <c r="AC50" s="64">
        <f>IF(ISNA(VLOOKUP($A50,'2016 (2)'!$A$7:$AU$100,24,FALSE)),0,VLOOKUP($A50,'2016 (2)'!$A$7:$AU$100,24,FALSE))</f>
        <v>0</v>
      </c>
      <c r="AD50" s="8">
        <f>IF(AA50&lt;&gt; "",LOOKUP(AA50,Points!$F$1:$F$360,Points!$G$1:$G$360),"")</f>
        <v>2</v>
      </c>
      <c r="AE50" s="13">
        <f>IF(  AND(AC50&gt;0,AA50&lt;&gt;36),   IF(ABS(AC50-36)&gt;=10,  AA50+SIGN(36-AC50)*1,  (36-AC50)*0.1+AA50),      AA50)</f>
        <v>14</v>
      </c>
      <c r="AF50" s="87">
        <f t="shared" si="10"/>
        <v>14</v>
      </c>
      <c r="AG50" s="64">
        <f>IF(ISNA(VLOOKUP($A50,'2016 (2)'!$A$7:$AU$100,28,FALSE)),0,VLOOKUP($A50,'2016 (2)'!$A$7:$AU$100,28,FALSE))</f>
        <v>0</v>
      </c>
      <c r="AH50" s="8">
        <f>IF(AE50&lt;&gt; "",LOOKUP(AE50,Points!$F$1:$F$360,Points!$G$1:$G$360),"")</f>
        <v>2</v>
      </c>
      <c r="AI50" s="13">
        <f>IF(  AND(AG50&gt;0,AE50&lt;&gt;36),   IF(ABS(AG50-36)&gt;=10,  AE50+SIGN(36-AG50)*1,  (36-AG50)*0.1+AE50),      AE50)</f>
        <v>14</v>
      </c>
      <c r="AJ50" s="87">
        <f t="shared" si="12"/>
        <v>14</v>
      </c>
      <c r="AK50" s="64">
        <f>IF(ISNA(VLOOKUP($A50,'2016 (2)'!$A$7:$AU$100,32,FALSE)),0,VLOOKUP($A50,'2016 (2)'!$A$7:$AU$100,32,FALSE))</f>
        <v>0</v>
      </c>
      <c r="AL50" s="8">
        <f>IF(AI50&lt;&gt; "",LOOKUP(AI50,Points!$F$1:$F$360,Points!$G$1:$G$360),"")</f>
        <v>2</v>
      </c>
      <c r="AM50" s="13">
        <f t="shared" si="43"/>
        <v>14</v>
      </c>
      <c r="AN50" s="87">
        <f t="shared" si="14"/>
        <v>14</v>
      </c>
      <c r="AO50" s="64">
        <f>IF(ISNA(VLOOKUP($A50,'2016 (2)'!$A$7:$AU$100,36,FALSE)),0,VLOOKUP($A50,'2016 (2)'!$A$7:$AU$100,36,FALSE))</f>
        <v>0</v>
      </c>
      <c r="AP50" s="8">
        <f>IF(AM50&lt;&gt; "",LOOKUP(AM50,Points!$F$1:$F$360,Points!$G$1:$G$360),"")</f>
        <v>2</v>
      </c>
      <c r="AQ50" s="13">
        <f t="shared" si="15"/>
        <v>14</v>
      </c>
      <c r="AR50" s="87">
        <f t="shared" si="16"/>
        <v>14</v>
      </c>
      <c r="AS50" t="str">
        <f t="shared" si="31"/>
        <v>-</v>
      </c>
      <c r="AT50" t="str">
        <f t="shared" si="32"/>
        <v>-</v>
      </c>
      <c r="AU50">
        <f t="shared" si="33"/>
        <v>90</v>
      </c>
      <c r="AV50" t="str">
        <f t="shared" si="34"/>
        <v>-</v>
      </c>
      <c r="AW50" t="str">
        <f t="shared" si="35"/>
        <v>-</v>
      </c>
      <c r="AX50" t="str">
        <f t="shared" si="36"/>
        <v>-</v>
      </c>
      <c r="AY50" t="str">
        <f t="shared" si="37"/>
        <v>-</v>
      </c>
      <c r="AZ50" t="str">
        <f t="shared" si="38"/>
        <v>-</v>
      </c>
      <c r="BA50" t="str">
        <f t="shared" si="39"/>
        <v>-</v>
      </c>
      <c r="BB50" s="199" t="s">
        <v>686</v>
      </c>
      <c r="BC50" s="202">
        <f t="shared" si="22"/>
        <v>14</v>
      </c>
      <c r="BD50" s="200" t="e">
        <f>+#REF!</f>
        <v>#REF!</v>
      </c>
      <c r="BE50" s="201" t="e">
        <f t="shared" si="23"/>
        <v>#REF!</v>
      </c>
    </row>
    <row r="51" spans="1:57" ht="18" customHeight="1" thickBot="1" x14ac:dyDescent="0.25">
      <c r="A51" s="78" t="str">
        <f t="shared" si="0"/>
        <v>HG Michael</v>
      </c>
      <c r="B51" s="93" t="s">
        <v>58</v>
      </c>
      <c r="C51" s="94" t="s">
        <v>585</v>
      </c>
      <c r="D51" s="25">
        <v>19.200000000000003</v>
      </c>
      <c r="E51" s="8" t="e">
        <f>ROUND(IF(ISNA(VLOOKUP($A51,#REF!,47,FALSE)),0,VLOOKUP($A51,#REF!,47,FALSE)),1)</f>
        <v>#REF!</v>
      </c>
      <c r="F51" s="92" t="e">
        <f>ROUND(IF(ISNA(VLOOKUP($A51,#REF!,49,FALSE)),0,VLOOKUP($A51,#REF!,49,FALSE)),1)</f>
        <v>#REF!</v>
      </c>
      <c r="G51" s="80" t="e">
        <f>IF($E51&gt;$AR$1,$D51-($E51-$AR$1),(IF(IF(AND(F51&lt;$AJ$1,F51&lt;&gt;0),D51+($AJ$1-F51),D51)&gt;36,36,IF(AND(F51&lt;$AJ$1,F51&lt;&gt;0),D51+($AJ$1-F51),D51))))</f>
        <v>#REF!</v>
      </c>
      <c r="H51" s="112" t="e">
        <f t="shared" si="41"/>
        <v>#REF!</v>
      </c>
      <c r="I51" s="72">
        <f>IF(ISNA(VLOOKUP($A51,'2016 (2)'!$A$5:$AU$100,4,FALSE)),0,VLOOKUP($A51,'2016 (2)'!$A$5:$AU$100,4,FALSE))</f>
        <v>34</v>
      </c>
      <c r="J51" s="8" t="e">
        <f>IF(G51&lt;&gt; "",LOOKUP(G51,Points!$F$1:$F$360,Points!$G$1:$G$360),"")</f>
        <v>#REF!</v>
      </c>
      <c r="K51" s="13" t="e">
        <f>IF(  AND(I51&gt;0,G51&lt;&gt;L$8),   IF(ABS(I51-L$8)&gt;=5,  G51+SIGN(L$8-I51)*1.5,  (L$8-I51)*0.3+G51),      G51)</f>
        <v>#REF!</v>
      </c>
      <c r="L51" s="87" t="e">
        <f t="shared" si="3"/>
        <v>#REF!</v>
      </c>
      <c r="M51" s="83">
        <f>IF(ISNA(VLOOKUP($A51,'2016 (2)'!$A$7:$AU$100,8,FALSE)),0,VLOOKUP($A51,'2016 (2)'!$A$7:$AU$100,8,FALSE))</f>
        <v>36</v>
      </c>
      <c r="N51" s="8" t="e">
        <f>IF(K51&lt;&gt; "",LOOKUP(K51,Points!$F$1:$F$360,Points!$G$1:$G$360),"")</f>
        <v>#REF!</v>
      </c>
      <c r="O51" s="13" t="e">
        <f>IF(  AND(M51&gt;0,K51&lt;&gt;P$8),   IF(ABS(M51-P$8)&gt;=5,  K51+SIGN(P$8-M51)*1.5,  (P$8-M51)*0.3+K51),      K51)</f>
        <v>#REF!</v>
      </c>
      <c r="P51" s="87" t="e">
        <f t="shared" si="4"/>
        <v>#REF!</v>
      </c>
      <c r="Q51" s="64">
        <f>IF(ISNA(VLOOKUP($A51,'2016 (2)'!$A$7:$AU$100,12,FALSE)),0,VLOOKUP($A51,'2016 (2)'!$A$7:$AU$100,12,FALSE))</f>
        <v>40</v>
      </c>
      <c r="R51" s="8" t="e">
        <f>IF(O51&lt;&gt; "",LOOKUP(O51,Points!$F$1:$F$360,Points!$G$1:$G$360),"")</f>
        <v>#REF!</v>
      </c>
      <c r="S51" s="13" t="e">
        <f>IF(  AND(Q51&gt;0,O51&lt;&gt;T$8),   IF(ABS(Q51-T$8)&gt;=5,  O51+SIGN(T$8-Q51)*1.5,  (T$8-Q51)*0.3+O51),      O51)</f>
        <v>#REF!</v>
      </c>
      <c r="T51" s="87" t="e">
        <f t="shared" si="5"/>
        <v>#REF!</v>
      </c>
      <c r="U51" s="64">
        <f>IF(ISNA(VLOOKUP($A51,'2016 (2)'!$A$7:$AU$100,16,FALSE)),0,VLOOKUP($A51,'2016 (2)'!$A$7:$AU$100,16,FALSE))</f>
        <v>28</v>
      </c>
      <c r="V51" s="8" t="e">
        <f>IF(S51&lt;&gt; "",LOOKUP(S51,Points!$F$1:$F$360,Points!$G$1:$G$360),"")</f>
        <v>#REF!</v>
      </c>
      <c r="W51" s="13" t="e">
        <f>IF(  AND(U51&gt;0,S51&lt;&gt;X$8),   IF(ABS(U51-X$8)&gt;=5,  S51+SIGN(X$8-U51)*1,  (X$8-U51)*0.2+S51),      S51)</f>
        <v>#REF!</v>
      </c>
      <c r="X51" s="87" t="e">
        <f t="shared" si="6"/>
        <v>#REF!</v>
      </c>
      <c r="Y51" s="64">
        <f>IF(ISNA(VLOOKUP($A51,'2016 (2)'!$A$7:$AU$100,20,FALSE)),0,VLOOKUP($A51,'2016 (2)'!$A$7:$AU$100,20,FALSE))</f>
        <v>0</v>
      </c>
      <c r="Z51" s="8" t="e">
        <f>IF(W51&lt;&gt; "",LOOKUP(W51,Points!$F$1:$F$360,Points!$G$1:$G$360),"")</f>
        <v>#REF!</v>
      </c>
      <c r="AA51" s="13" t="e">
        <f>IF(  AND(Y51&gt;0,W51&lt;&gt;AB$8),   IF(ABS(Y51-AB$8)&gt;=5,  W51+SIGN(AB$8-Y51)*1,  (AB$8-Y51)*0.2+W51),      W51)</f>
        <v>#REF!</v>
      </c>
      <c r="AB51" s="87" t="e">
        <f t="shared" si="8"/>
        <v>#REF!</v>
      </c>
      <c r="AC51" s="64">
        <f>IF(ISNA(VLOOKUP($A51,'2016 (2)'!$A$7:$AU$100,24,FALSE)),0,VLOOKUP($A51,'2016 (2)'!$A$7:$AU$100,24,FALSE))</f>
        <v>33</v>
      </c>
      <c r="AD51" s="8" t="e">
        <f>IF(AA51&lt;&gt; "",LOOKUP(AA51,Points!$F$1:$F$360,Points!$G$1:$G$360),"")</f>
        <v>#REF!</v>
      </c>
      <c r="AE51" s="13" t="e">
        <f>IF(  AND(AC51&gt;0,AA51&lt;&gt;AF$8),   IF(ABS(AC51-AF$8)&gt;=5,  AA51+SIGN(AF$8-AC51)*1,  (AF$8-AC51)*0.2+AA51),      AA51)</f>
        <v>#REF!</v>
      </c>
      <c r="AF51" s="87" t="e">
        <f t="shared" si="10"/>
        <v>#REF!</v>
      </c>
      <c r="AG51" s="64">
        <f>IF(ISNA(VLOOKUP($A51,'2016 (2)'!$A$7:$AU$100,28,FALSE)),0,VLOOKUP($A51,'2016 (2)'!$A$7:$AU$100,28,FALSE))</f>
        <v>37</v>
      </c>
      <c r="AH51" s="8" t="e">
        <f>IF(AE51&lt;&gt; "",LOOKUP(AE51,Points!$F$1:$F$360,Points!$G$1:$G$360),"")</f>
        <v>#REF!</v>
      </c>
      <c r="AI51" s="13" t="e">
        <f>IF(  AND(AG51&gt;0,AE51&lt;&gt;AJ$8),   IF(ABS(AG51-AJ$8)&gt;=5,  AE51+SIGN(AJ$8-AG51)*1,  (AJ$8-AG51)*0.2+AE51),      AE51)</f>
        <v>#REF!</v>
      </c>
      <c r="AJ51" s="87" t="e">
        <f t="shared" si="12"/>
        <v>#REF!</v>
      </c>
      <c r="AK51" s="64">
        <f>IF(ISNA(VLOOKUP($A51,'2016 (2)'!$A$7:$AU$100,32,FALSE)),0,VLOOKUP($A51,'2016 (2)'!$A$7:$AU$100,32,FALSE))</f>
        <v>0</v>
      </c>
      <c r="AL51" s="8" t="e">
        <f>IF(AI51&lt;&gt; "",LOOKUP(AI51,Points!$F$1:$F$360,Points!$G$1:$G$360),"")</f>
        <v>#REF!</v>
      </c>
      <c r="AM51" s="13" t="e">
        <f t="shared" si="43"/>
        <v>#REF!</v>
      </c>
      <c r="AN51" s="87" t="e">
        <f t="shared" si="14"/>
        <v>#REF!</v>
      </c>
      <c r="AO51" s="64">
        <f>IF(ISNA(VLOOKUP($A51,'2016 (2)'!$A$7:$AU$100,36,FALSE)),0,VLOOKUP($A51,'2016 (2)'!$A$7:$AU$100,36,FALSE))</f>
        <v>0</v>
      </c>
      <c r="AP51" s="8" t="e">
        <f>IF(AM51&lt;&gt; "",LOOKUP(AM51,Points!$F$1:$F$360,Points!$G$1:$G$360),"")</f>
        <v>#REF!</v>
      </c>
      <c r="AQ51" s="13" t="e">
        <f t="shared" si="15"/>
        <v>#REF!</v>
      </c>
      <c r="AR51" s="87" t="e">
        <f t="shared" si="16"/>
        <v>#REF!</v>
      </c>
      <c r="AS51" t="e">
        <f t="shared" si="31"/>
        <v>#REF!</v>
      </c>
      <c r="AT51" t="e">
        <f t="shared" si="32"/>
        <v>#REF!</v>
      </c>
      <c r="AU51" t="e">
        <f t="shared" si="33"/>
        <v>#REF!</v>
      </c>
      <c r="AV51" t="e">
        <f t="shared" si="34"/>
        <v>#REF!</v>
      </c>
      <c r="AW51" t="str">
        <f t="shared" si="35"/>
        <v>-</v>
      </c>
      <c r="AX51" t="e">
        <f t="shared" si="36"/>
        <v>#REF!</v>
      </c>
      <c r="AY51" t="e">
        <f t="shared" si="37"/>
        <v>#REF!</v>
      </c>
      <c r="AZ51" t="str">
        <f t="shared" si="38"/>
        <v>-</v>
      </c>
      <c r="BA51" t="str">
        <f t="shared" si="39"/>
        <v>-</v>
      </c>
      <c r="BB51" s="199" t="s">
        <v>615</v>
      </c>
      <c r="BC51" s="202" t="e">
        <f t="shared" si="22"/>
        <v>#REF!</v>
      </c>
      <c r="BD51" s="200" t="e">
        <f>+#REF!</f>
        <v>#REF!</v>
      </c>
      <c r="BE51" s="201" t="e">
        <f t="shared" si="23"/>
        <v>#REF!</v>
      </c>
    </row>
    <row r="52" spans="1:57" ht="18" customHeight="1" thickBot="1" x14ac:dyDescent="0.25">
      <c r="A52" s="78" t="str">
        <f t="shared" si="0"/>
        <v>Kenny Mitchell</v>
      </c>
      <c r="B52" s="93" t="s">
        <v>663</v>
      </c>
      <c r="C52" s="94" t="s">
        <v>474</v>
      </c>
      <c r="D52" s="25">
        <v>0</v>
      </c>
      <c r="E52" s="8" t="e">
        <f>ROUND(IF(ISNA(VLOOKUP($A52,#REF!,47,FALSE)),0,VLOOKUP($A52,#REF!,47,FALSE)),1)</f>
        <v>#REF!</v>
      </c>
      <c r="F52" s="92" t="e">
        <f>ROUND(IF(ISNA(VLOOKUP($A52,#REF!,49,FALSE)),0,VLOOKUP($A52,#REF!,49,FALSE)),1)</f>
        <v>#REF!</v>
      </c>
      <c r="G52" s="80">
        <v>14</v>
      </c>
      <c r="H52" s="88">
        <f t="shared" si="41"/>
        <v>14</v>
      </c>
      <c r="I52" s="72">
        <f>IF(ISNA(VLOOKUP($A52,'2016 (2)'!$A$5:$AU$100,4,FALSE)),0,VLOOKUP($A52,'2016 (2)'!$A$5:$AU$100,4,FALSE))</f>
        <v>0</v>
      </c>
      <c r="J52" s="8">
        <f>IF(G52&lt;&gt; "",LOOKUP(G52,Points!$F$1:$F$360,Points!$G$1:$G$360),"")</f>
        <v>2</v>
      </c>
      <c r="K52" s="13">
        <f>IF(  AND(I52&gt;0,G52&lt;&gt;36),   IF(ABS(I52-36)&gt;=5,  G52+SIGN(36-I52)*1,  (36-I52)*0.4+G52),      G52)</f>
        <v>14</v>
      </c>
      <c r="L52" s="87">
        <f t="shared" si="3"/>
        <v>14</v>
      </c>
      <c r="M52" s="83">
        <f>IF(ISNA(VLOOKUP($A52,'2016 (2)'!$A$7:$AU$100,8,FALSE)),0,VLOOKUP($A52,'2016 (2)'!$A$7:$AU$100,8,FALSE))</f>
        <v>0</v>
      </c>
      <c r="N52" s="8">
        <f>IF(K52&lt;&gt; "",LOOKUP(K52,Points!$F$1:$F$360,Points!$G$1:$G$360),"")</f>
        <v>2</v>
      </c>
      <c r="O52" s="13">
        <f>IF(  AND(M52&gt;0,K52&lt;&gt;36),   IF(ABS(M52-36)&gt;=10,  K52+SIGN(36-M52)*1,  (36-M52)*0.1+K52),      K52)</f>
        <v>14</v>
      </c>
      <c r="P52" s="87">
        <f t="shared" si="4"/>
        <v>14</v>
      </c>
      <c r="Q52" s="64">
        <f>IF(ISNA(VLOOKUP($A52,'2016 (2)'!$A$7:$AU$100,12,FALSE)),0,VLOOKUP($A52,'2016 (2)'!$A$7:$AU$100,12,FALSE))</f>
        <v>0</v>
      </c>
      <c r="R52" s="8">
        <f>IF(O52&lt;&gt; "",LOOKUP(O52,Points!$F$1:$F$360,Points!$G$1:$G$360),"")</f>
        <v>2</v>
      </c>
      <c r="S52" s="13">
        <f>IF(  AND(Q52&gt;0,O52&lt;&gt;36),   IF(ABS(Q52-36)&gt;=10,  O52+SIGN(36-Q52)*1,  (36-Q52)*0.1+O52),      O52)</f>
        <v>14</v>
      </c>
      <c r="T52" s="87">
        <f t="shared" si="5"/>
        <v>14</v>
      </c>
      <c r="U52" s="64">
        <f>IF(ISNA(VLOOKUP($A52,'2016 (2)'!$A$7:$AU$100,16,FALSE)),0,VLOOKUP($A52,'2016 (2)'!$A$7:$AU$100,16,FALSE))</f>
        <v>0</v>
      </c>
      <c r="V52" s="8">
        <f>IF(S52&lt;&gt; "",LOOKUP(S52,Points!$F$1:$F$360,Points!$G$1:$G$360),"")</f>
        <v>2</v>
      </c>
      <c r="W52" s="13">
        <f>IF(  AND(U52&gt;0,S52&lt;&gt;36),   IF(ABS(U52-36)&gt;=10,  S52+SIGN(36-U52)*1,  (36-U52)*0.1+S52),      S52)</f>
        <v>14</v>
      </c>
      <c r="X52" s="87">
        <f t="shared" si="6"/>
        <v>14</v>
      </c>
      <c r="Y52" s="64">
        <f>IF(ISNA(VLOOKUP($A52,'2016 (2)'!$A$7:$AU$100,20,FALSE)),0,VLOOKUP($A52,'2016 (2)'!$A$7:$AU$100,20,FALSE))</f>
        <v>0</v>
      </c>
      <c r="Z52" s="8">
        <f>IF(W52&lt;&gt; "",LOOKUP(W52,Points!$F$1:$F$360,Points!$G$1:$G$360),"")</f>
        <v>2</v>
      </c>
      <c r="AA52" s="13">
        <f t="shared" si="42"/>
        <v>14</v>
      </c>
      <c r="AB52" s="87">
        <f t="shared" si="8"/>
        <v>14</v>
      </c>
      <c r="AC52" s="64">
        <f>IF(ISNA(VLOOKUP($A52,'2016 (2)'!$A$7:$AU$100,24,FALSE)),0,VLOOKUP($A52,'2016 (2)'!$A$7:$AU$100,24,FALSE))</f>
        <v>0</v>
      </c>
      <c r="AD52" s="8">
        <f>IF(AA52&lt;&gt; "",LOOKUP(AA52,Points!$F$1:$F$360,Points!$G$1:$G$360),"")</f>
        <v>2</v>
      </c>
      <c r="AE52" s="13">
        <f>IF(  AND(AC52&gt;0,AA52&lt;&gt;36),   IF(ABS(AC52-36)&gt;=10,  AA52+SIGN(36-AC52)*1,  (36-AC52)*0.1+AA52),      AA52)</f>
        <v>14</v>
      </c>
      <c r="AF52" s="87">
        <f t="shared" si="10"/>
        <v>14</v>
      </c>
      <c r="AG52" s="64">
        <f>IF(ISNA(VLOOKUP($A52,'2016 (2)'!$A$7:$AU$100,28,FALSE)),0,VLOOKUP($A52,'2016 (2)'!$A$7:$AU$100,28,FALSE))</f>
        <v>29</v>
      </c>
      <c r="AH52" s="8">
        <f>IF(AE52&lt;&gt; "",LOOKUP(AE52,Points!$F$1:$F$360,Points!$G$1:$G$360),"")</f>
        <v>2</v>
      </c>
      <c r="AI52" s="13">
        <f>IF(  AND(AG52&gt;0,AE52&lt;&gt;AJ$8),   IF(ABS(AG52-AJ$8)&gt;=5,  AE52+SIGN(AJ$8-AG52)*1,  (AJ$8-AG52)*0.2+AE52),      AE52)</f>
        <v>14.4</v>
      </c>
      <c r="AJ52" s="87">
        <f t="shared" si="12"/>
        <v>14</v>
      </c>
      <c r="AK52" s="64">
        <f>IF(ISNA(VLOOKUP($A52,'2016 (2)'!$A$7:$AU$100,32,FALSE)),0,VLOOKUP($A52,'2016 (2)'!$A$7:$AU$100,32,FALSE))</f>
        <v>0</v>
      </c>
      <c r="AL52" s="8">
        <f>IF(AI52&lt;&gt; "",LOOKUP(AI52,Points!$F$1:$F$360,Points!$G$1:$G$360),"")</f>
        <v>2</v>
      </c>
      <c r="AM52" s="13">
        <f t="shared" si="43"/>
        <v>14.4</v>
      </c>
      <c r="AN52" s="87">
        <f t="shared" si="14"/>
        <v>14</v>
      </c>
      <c r="AO52" s="64">
        <f>IF(ISNA(VLOOKUP($A52,'2016 (2)'!$A$7:$AU$100,36,FALSE)),0,VLOOKUP($A52,'2016 (2)'!$A$7:$AU$100,36,FALSE))</f>
        <v>0</v>
      </c>
      <c r="AP52" s="8">
        <f>IF(AM52&lt;&gt; "",LOOKUP(AM52,Points!$F$1:$F$360,Points!$G$1:$G$360),"")</f>
        <v>2</v>
      </c>
      <c r="AQ52" s="13">
        <f t="shared" si="15"/>
        <v>14.4</v>
      </c>
      <c r="AR52" s="87">
        <f t="shared" si="16"/>
        <v>14</v>
      </c>
      <c r="AS52" t="str">
        <f t="shared" si="31"/>
        <v>-</v>
      </c>
      <c r="AT52" t="str">
        <f t="shared" si="32"/>
        <v>-</v>
      </c>
      <c r="AU52" t="str">
        <f t="shared" si="33"/>
        <v>-</v>
      </c>
      <c r="AV52" t="str">
        <f t="shared" si="34"/>
        <v>-</v>
      </c>
      <c r="AW52" t="str">
        <f t="shared" si="35"/>
        <v>-</v>
      </c>
      <c r="AX52" t="str">
        <f t="shared" si="36"/>
        <v>-</v>
      </c>
      <c r="AY52">
        <f t="shared" si="37"/>
        <v>93</v>
      </c>
      <c r="AZ52" t="str">
        <f t="shared" si="38"/>
        <v>-</v>
      </c>
      <c r="BA52" t="str">
        <f t="shared" si="39"/>
        <v>-</v>
      </c>
      <c r="BB52" s="199" t="s">
        <v>662</v>
      </c>
      <c r="BC52" s="202">
        <f t="shared" si="22"/>
        <v>14.4</v>
      </c>
      <c r="BD52" s="200" t="e">
        <f>+#REF!</f>
        <v>#REF!</v>
      </c>
      <c r="BE52" s="201" t="e">
        <f t="shared" si="23"/>
        <v>#REF!</v>
      </c>
    </row>
    <row r="53" spans="1:57" ht="18" customHeight="1" thickBot="1" x14ac:dyDescent="0.25">
      <c r="A53" s="78" t="str">
        <f t="shared" si="0"/>
        <v>Michael Moody</v>
      </c>
      <c r="B53" s="52" t="s">
        <v>407</v>
      </c>
      <c r="C53" s="62" t="s">
        <v>58</v>
      </c>
      <c r="D53" s="25">
        <v>16.900000000000009</v>
      </c>
      <c r="E53" s="8" t="e">
        <f>ROUND(IF(ISNA(VLOOKUP($A53,#REF!,47,FALSE)),0,VLOOKUP($A53,#REF!,47,FALSE)),1)</f>
        <v>#REF!</v>
      </c>
      <c r="F53" s="92" t="e">
        <f>ROUND(IF(ISNA(VLOOKUP($A53,#REF!,49,FALSE)),0,VLOOKUP($A53,#REF!,49,FALSE)),1)</f>
        <v>#REF!</v>
      </c>
      <c r="G53" s="80" t="e">
        <f t="shared" ref="G53:G66" si="44">IF($E53&gt;$AR$1,$D53-($E53-$AR$1),(IF(IF(AND(F53&lt;$AJ$1,F53&lt;&gt;0),D53+($AJ$1-F53),D53)&gt;36,36,IF(AND(F53&lt;$AJ$1,F53&lt;&gt;0),D53+($AJ$1-F53),D53))))</f>
        <v>#REF!</v>
      </c>
      <c r="H53" s="88" t="e">
        <f t="shared" si="41"/>
        <v>#REF!</v>
      </c>
      <c r="I53" s="72">
        <f>IF(ISNA(VLOOKUP($A53,'2016 (2)'!$A$5:$AU$100,4,FALSE)),0,VLOOKUP($A53,'2016 (2)'!$A$5:$AU$100,4,FALSE))</f>
        <v>0</v>
      </c>
      <c r="J53" s="8" t="e">
        <f>IF(G53&lt;&gt; "",LOOKUP(G53,Points!$F$1:$F$360,Points!$G$1:$G$360),"")</f>
        <v>#REF!</v>
      </c>
      <c r="K53" s="13" t="e">
        <f>IF(  AND(I53&gt;0,G53&lt;&gt;36),   IF(ABS(I53-36)&gt;=5,  G53+SIGN(36-I53)*1,  (36-I53)*0.2+G53),      G53)</f>
        <v>#REF!</v>
      </c>
      <c r="L53" s="76" t="e">
        <f t="shared" si="3"/>
        <v>#REF!</v>
      </c>
      <c r="M53" s="83">
        <f>IF(ISNA(VLOOKUP($A53,'2016 (2)'!$A$7:$AU$100,8,FALSE)),0,VLOOKUP($A53,'2016 (2)'!$A$7:$AU$100,8,FALSE))</f>
        <v>0</v>
      </c>
      <c r="N53" s="8" t="e">
        <f>IF(K53&lt;&gt; "",LOOKUP(K53,Points!$F$1:$F$360,Points!$G$1:$G$360),"")</f>
        <v>#REF!</v>
      </c>
      <c r="O53" s="13" t="e">
        <f>IF(  AND(M53&gt;0,K53&lt;&gt;36),   IF(ABS(M53-36)&gt;=5,  K53+SIGN(36-M53)*1,  (36-M53)*0.2+K53),      K53)</f>
        <v>#REF!</v>
      </c>
      <c r="P53" s="76" t="e">
        <f t="shared" si="4"/>
        <v>#REF!</v>
      </c>
      <c r="Q53" s="64">
        <f>IF(ISNA(VLOOKUP($A53,'2016 (2)'!$A$7:$AU$100,12,FALSE)),0,VLOOKUP($A53,'2016 (2)'!$A$7:$AU$100,12,FALSE))</f>
        <v>0</v>
      </c>
      <c r="R53" s="8" t="e">
        <f>IF(O53&lt;&gt; "",LOOKUP(O53,Points!$F$1:$F$360,Points!$G$1:$G$360),"")</f>
        <v>#REF!</v>
      </c>
      <c r="S53" s="13" t="e">
        <f>IF(  AND(Q53&gt;0,O53&lt;&gt;36),   IF(ABS(Q53-36)&gt;=5,  O53+SIGN(36-Q53)*1,  (36-Q53)*0.2+O53),      O53)</f>
        <v>#REF!</v>
      </c>
      <c r="T53" s="76" t="e">
        <f t="shared" si="5"/>
        <v>#REF!</v>
      </c>
      <c r="U53" s="64">
        <f>IF(ISNA(VLOOKUP($A53,'2016 (2)'!$A$7:$AU$100,16,FALSE)),0,VLOOKUP($A53,'2016 (2)'!$A$7:$AU$100,16,FALSE))</f>
        <v>0</v>
      </c>
      <c r="V53" s="8" t="e">
        <f>IF(S53&lt;&gt; "",LOOKUP(S53,Points!$F$1:$F$360,Points!$G$1:$G$360),"")</f>
        <v>#REF!</v>
      </c>
      <c r="W53" s="80" t="e">
        <f>IF(  AND(U53&gt;0,S53&lt;&gt;36),   IF(ABS(U53-36)&gt;=10,  S53+SIGN(36-U53)*1,  (36-U53)*0.1+S53),      S53)</f>
        <v>#REF!</v>
      </c>
      <c r="X53" s="76" t="e">
        <f t="shared" si="6"/>
        <v>#REF!</v>
      </c>
      <c r="Y53" s="64">
        <f>IF(ISNA(VLOOKUP($A53,'2016 (2)'!$A$7:$AU$100,20,FALSE)),0,VLOOKUP($A53,'2016 (2)'!$A$7:$AU$100,20,FALSE))</f>
        <v>0</v>
      </c>
      <c r="Z53" s="8" t="e">
        <f>IF(W53&lt;&gt; "",LOOKUP(W53,Points!$F$1:$F$360,Points!$G$1:$G$360),"")</f>
        <v>#REF!</v>
      </c>
      <c r="AA53" s="80" t="e">
        <f t="shared" si="42"/>
        <v>#REF!</v>
      </c>
      <c r="AB53" s="76" t="e">
        <f t="shared" si="8"/>
        <v>#REF!</v>
      </c>
      <c r="AC53" s="64">
        <f>IF(ISNA(VLOOKUP($A53,'2016 (2)'!$A$7:$AU$100,24,FALSE)),0,VLOOKUP($A53,'2016 (2)'!$A$7:$AU$100,24,FALSE))</f>
        <v>0</v>
      </c>
      <c r="AD53" s="8" t="e">
        <f>IF(AA53&lt;&gt; "",LOOKUP(AA53,Points!$F$1:$F$360,Points!$G$1:$G$360),"")</f>
        <v>#REF!</v>
      </c>
      <c r="AE53" s="80" t="e">
        <f>IF(  AND(AC53&gt;0,AA53&lt;&gt;36),   IF(ABS(AC53-36)&gt;=10,  AA53+SIGN(36-AC53)*1,  (36-AC53)*0.1+AA53),      AA53)</f>
        <v>#REF!</v>
      </c>
      <c r="AF53" s="76" t="e">
        <f t="shared" si="10"/>
        <v>#REF!</v>
      </c>
      <c r="AG53" s="64">
        <f>IF(ISNA(VLOOKUP($A53,'2016 (2)'!$A$7:$AU$100,28,FALSE)),0,VLOOKUP($A53,'2016 (2)'!$A$7:$AU$100,28,FALSE))</f>
        <v>0</v>
      </c>
      <c r="AH53" s="8" t="e">
        <f>IF(AE53&lt;&gt; "",LOOKUP(AE53,Points!$F$1:$F$360,Points!$G$1:$G$360),"")</f>
        <v>#REF!</v>
      </c>
      <c r="AI53" s="80" t="e">
        <f>IF(  AND(AG53&gt;0,AE53&lt;&gt;36),   IF(ABS(AG53-36)&gt;=10,  AE53+SIGN(36-AG53)*1,  (36-AG53)*0.1+AE53),      AE53)</f>
        <v>#REF!</v>
      </c>
      <c r="AJ53" s="76" t="e">
        <f t="shared" si="12"/>
        <v>#REF!</v>
      </c>
      <c r="AK53" s="64">
        <f>IF(ISNA(VLOOKUP($A53,'2016 (2)'!$A$7:$AU$100,32,FALSE)),0,VLOOKUP($A53,'2016 (2)'!$A$7:$AU$100,32,FALSE))</f>
        <v>0</v>
      </c>
      <c r="AL53" s="8" t="e">
        <f>IF(AI53&lt;&gt; "",LOOKUP(AI53,Points!$F$1:$F$360,Points!$G$1:$G$360),"")</f>
        <v>#REF!</v>
      </c>
      <c r="AM53" s="13" t="e">
        <f t="shared" si="43"/>
        <v>#REF!</v>
      </c>
      <c r="AN53" s="76" t="e">
        <f t="shared" si="14"/>
        <v>#REF!</v>
      </c>
      <c r="AO53" s="64">
        <f>IF(ISNA(VLOOKUP($A53,'2016 (2)'!$A$7:$AU$100,36,FALSE)),0,VLOOKUP($A53,'2016 (2)'!$A$7:$AU$100,36,FALSE))</f>
        <v>0</v>
      </c>
      <c r="AP53" s="8" t="e">
        <f>IF(AM53&lt;&gt; "",LOOKUP(AM53,Points!$F$1:$F$360,Points!$G$1:$G$360),"")</f>
        <v>#REF!</v>
      </c>
      <c r="AQ53" s="80" t="e">
        <f t="shared" si="15"/>
        <v>#REF!</v>
      </c>
      <c r="AR53" s="76" t="e">
        <f t="shared" si="16"/>
        <v>#REF!</v>
      </c>
      <c r="AS53" t="str">
        <f t="shared" si="31"/>
        <v>-</v>
      </c>
      <c r="AT53" t="str">
        <f t="shared" si="32"/>
        <v>-</v>
      </c>
      <c r="AU53" t="str">
        <f t="shared" si="33"/>
        <v>-</v>
      </c>
      <c r="AV53" t="str">
        <f t="shared" si="34"/>
        <v>-</v>
      </c>
      <c r="AW53" t="str">
        <f t="shared" si="35"/>
        <v>-</v>
      </c>
      <c r="AX53" t="str">
        <f t="shared" si="36"/>
        <v>-</v>
      </c>
      <c r="AY53" t="str">
        <f t="shared" si="37"/>
        <v>-</v>
      </c>
      <c r="AZ53" t="str">
        <f t="shared" si="38"/>
        <v>-</v>
      </c>
      <c r="BA53" t="str">
        <f t="shared" si="39"/>
        <v>-</v>
      </c>
      <c r="BB53" s="199" t="s">
        <v>432</v>
      </c>
      <c r="BC53" s="202" t="e">
        <f t="shared" si="22"/>
        <v>#REF!</v>
      </c>
      <c r="BD53" s="200" t="e">
        <f>+#REF!</f>
        <v>#REF!</v>
      </c>
      <c r="BE53" s="201" t="e">
        <f t="shared" si="23"/>
        <v>#REF!</v>
      </c>
    </row>
    <row r="54" spans="1:57" ht="18" customHeight="1" thickBot="1" x14ac:dyDescent="0.25">
      <c r="A54" s="78" t="str">
        <f t="shared" si="0"/>
        <v>Chuck Najjoum</v>
      </c>
      <c r="B54" s="93" t="s">
        <v>622</v>
      </c>
      <c r="C54" s="94" t="s">
        <v>354</v>
      </c>
      <c r="D54" s="25">
        <v>19</v>
      </c>
      <c r="E54" s="8" t="e">
        <f>ROUND(IF(ISNA(VLOOKUP($A54,#REF!,47,FALSE)),0,VLOOKUP($A54,#REF!,47,FALSE)),1)</f>
        <v>#REF!</v>
      </c>
      <c r="F54" s="92" t="e">
        <f>ROUND(IF(ISNA(VLOOKUP($A54,#REF!,49,FALSE)),0,VLOOKUP($A54,#REF!,49,FALSE)),1)</f>
        <v>#REF!</v>
      </c>
      <c r="G54" s="80" t="e">
        <f t="shared" si="44"/>
        <v>#REF!</v>
      </c>
      <c r="H54" s="88" t="e">
        <f t="shared" si="41"/>
        <v>#REF!</v>
      </c>
      <c r="I54" s="72">
        <f>IF(ISNA(VLOOKUP($A54,'2016 (2)'!$A$5:$AU$100,4,FALSE)),0,VLOOKUP($A54,'2016 (2)'!$A$5:$AU$100,4,FALSE))</f>
        <v>0</v>
      </c>
      <c r="J54" s="8" t="e">
        <f>IF(G54&lt;&gt; "",LOOKUP(G54,Points!$F$1:$F$360,Points!$G$1:$G$360),"")</f>
        <v>#REF!</v>
      </c>
      <c r="K54" s="13" t="e">
        <f>IF(  AND(I54&gt;0,G54&lt;&gt;36),   IF(ABS(I54-36)&gt;=5,  G54+SIGN(36-I54)*1,  (36-I54)*0.2+G54),      G54)</f>
        <v>#REF!</v>
      </c>
      <c r="L54" s="87" t="e">
        <f t="shared" si="3"/>
        <v>#REF!</v>
      </c>
      <c r="M54" s="83">
        <f>IF(ISNA(VLOOKUP($A54,'2016 (2)'!$A$7:$AU$100,8,FALSE)),0,VLOOKUP($A54,'2016 (2)'!$A$7:$AU$100,8,FALSE))</f>
        <v>0</v>
      </c>
      <c r="N54" s="8" t="e">
        <f>IF(K54&lt;&gt; "",LOOKUP(K54,Points!$F$1:$F$360,Points!$G$1:$G$360),"")</f>
        <v>#REF!</v>
      </c>
      <c r="O54" s="13" t="e">
        <f>IF(  AND(M54&gt;0,K54&lt;&gt;36),   IF(ABS(M54-36)&gt;=5,  K54+SIGN(36-M54)*1,  (36-M54)*0.2+K54),      K54)</f>
        <v>#REF!</v>
      </c>
      <c r="P54" s="87" t="e">
        <f t="shared" si="4"/>
        <v>#REF!</v>
      </c>
      <c r="Q54" s="64">
        <f>IF(ISNA(VLOOKUP($A54,'2016 (2)'!$A$7:$AU$100,12,FALSE)),0,VLOOKUP($A54,'2016 (2)'!$A$7:$AU$100,12,FALSE))</f>
        <v>0</v>
      </c>
      <c r="R54" s="8" t="e">
        <f>IF(O54&lt;&gt; "",LOOKUP(O54,Points!$F$1:$F$360,Points!$G$1:$G$360),"")</f>
        <v>#REF!</v>
      </c>
      <c r="S54" s="13" t="e">
        <f>IF(  AND(Q54&gt;0,O54&lt;&gt;36),   IF(ABS(Q54-36)&gt;=5,  O54+SIGN(36-Q54)*1,  (36-Q54)*0.2+O54),      O54)</f>
        <v>#REF!</v>
      </c>
      <c r="T54" s="87" t="e">
        <f t="shared" si="5"/>
        <v>#REF!</v>
      </c>
      <c r="U54" s="64">
        <f>IF(ISNA(VLOOKUP($A54,'2016 (2)'!$A$7:$AU$100,16,FALSE)),0,VLOOKUP($A54,'2016 (2)'!$A$7:$AU$100,16,FALSE))</f>
        <v>0</v>
      </c>
      <c r="V54" s="8" t="e">
        <f>IF(S54&lt;&gt; "",LOOKUP(S54,Points!$F$1:$F$360,Points!$G$1:$G$360),"")</f>
        <v>#REF!</v>
      </c>
      <c r="W54" s="13" t="e">
        <f>IF(  AND(U54&gt;0,S54&lt;&gt;36),   IF(ABS(U54-36)&gt;=10,  S54+SIGN(36-U54)*1,  (36-U54)*0.1+S54),      S54)</f>
        <v>#REF!</v>
      </c>
      <c r="X54" s="87" t="e">
        <f t="shared" si="6"/>
        <v>#REF!</v>
      </c>
      <c r="Y54" s="64">
        <f>IF(ISNA(VLOOKUP($A54,'2016 (2)'!$A$7:$AU$100,20,FALSE)),0,VLOOKUP($A54,'2016 (2)'!$A$7:$AU$100,20,FALSE))</f>
        <v>0</v>
      </c>
      <c r="Z54" s="8" t="e">
        <f>IF(W54&lt;&gt; "",LOOKUP(W54,Points!$F$1:$F$360,Points!$G$1:$G$360),"")</f>
        <v>#REF!</v>
      </c>
      <c r="AA54" s="13" t="e">
        <f>IF(  AND(Y54&gt;0,W54&lt;&gt;36),   IF(ABS(Y54-36)&gt;=5,  W54+SIGN(36-Y54)*1,  (36-Y54)*0.2+W54),      W54)</f>
        <v>#REF!</v>
      </c>
      <c r="AB54" s="87" t="e">
        <f t="shared" si="8"/>
        <v>#REF!</v>
      </c>
      <c r="AC54" s="64">
        <f>IF(ISNA(VLOOKUP($A54,'2016 (2)'!$A$7:$AU$100,24,FALSE)),0,VLOOKUP($A54,'2016 (2)'!$A$7:$AU$100,24,FALSE))</f>
        <v>0</v>
      </c>
      <c r="AD54" s="8" t="e">
        <f>IF(AA54&lt;&gt; "",LOOKUP(AA54,Points!$F$1:$F$360,Points!$G$1:$G$360),"")</f>
        <v>#REF!</v>
      </c>
      <c r="AE54" s="13" t="e">
        <f>IF(  AND(AC54&gt;0,AA54&lt;&gt;36),   IF(ABS(AC54-36)&gt;=10,  AA54+SIGN(36-AC54)*1,  (36-AC54)*0.1+AA54),      AA54)</f>
        <v>#REF!</v>
      </c>
      <c r="AF54" s="87" t="e">
        <f t="shared" si="10"/>
        <v>#REF!</v>
      </c>
      <c r="AG54" s="64">
        <f>IF(ISNA(VLOOKUP($A54,'2016 (2)'!$A$7:$AU$100,28,FALSE)),0,VLOOKUP($A54,'2016 (2)'!$A$7:$AU$100,28,FALSE))</f>
        <v>0</v>
      </c>
      <c r="AH54" s="8" t="e">
        <f>IF(AE54&lt;&gt; "",LOOKUP(AE54,Points!$F$1:$F$360,Points!$G$1:$G$360),"")</f>
        <v>#REF!</v>
      </c>
      <c r="AI54" s="13" t="e">
        <f>IF(  AND(AG54&gt;0,AE54&lt;&gt;36),   IF(ABS(AG54-36)&gt;=10,  AE54+SIGN(36-AG54)*1,  (36-AG54)*0.1+AE54),      AE54)</f>
        <v>#REF!</v>
      </c>
      <c r="AJ54" s="87" t="e">
        <f t="shared" si="12"/>
        <v>#REF!</v>
      </c>
      <c r="AK54" s="64">
        <f>IF(ISNA(VLOOKUP($A54,'2016 (2)'!$A$7:$AU$100,32,FALSE)),0,VLOOKUP($A54,'2016 (2)'!$A$7:$AU$100,32,FALSE))</f>
        <v>0</v>
      </c>
      <c r="AL54" s="8" t="e">
        <f>IF(AI54&lt;&gt; "",LOOKUP(AI54,Points!$F$1:$F$360,Points!$G$1:$G$360),"")</f>
        <v>#REF!</v>
      </c>
      <c r="AM54" s="13" t="e">
        <f t="shared" si="43"/>
        <v>#REF!</v>
      </c>
      <c r="AN54" s="87" t="e">
        <f t="shared" si="14"/>
        <v>#REF!</v>
      </c>
      <c r="AO54" s="64">
        <f>IF(ISNA(VLOOKUP($A54,'2016 (2)'!$A$7:$AU$100,36,FALSE)),0,VLOOKUP($A54,'2016 (2)'!$A$7:$AU$100,36,FALSE))</f>
        <v>0</v>
      </c>
      <c r="AP54" s="8" t="e">
        <f>IF(AM54&lt;&gt; "",LOOKUP(AM54,Points!$F$1:$F$360,Points!$G$1:$G$360),"")</f>
        <v>#REF!</v>
      </c>
      <c r="AQ54" s="13" t="e">
        <f t="shared" si="15"/>
        <v>#REF!</v>
      </c>
      <c r="AR54" s="87" t="e">
        <f t="shared" si="16"/>
        <v>#REF!</v>
      </c>
      <c r="AS54" t="str">
        <f t="shared" si="31"/>
        <v>-</v>
      </c>
      <c r="AT54" t="str">
        <f t="shared" si="32"/>
        <v>-</v>
      </c>
      <c r="AU54" t="str">
        <f t="shared" si="33"/>
        <v>-</v>
      </c>
      <c r="AV54" t="str">
        <f t="shared" si="34"/>
        <v>-</v>
      </c>
      <c r="AW54" t="str">
        <f t="shared" si="35"/>
        <v>-</v>
      </c>
      <c r="AX54" t="str">
        <f t="shared" si="36"/>
        <v>-</v>
      </c>
      <c r="AY54" t="str">
        <f t="shared" si="37"/>
        <v>-</v>
      </c>
      <c r="AZ54" t="str">
        <f t="shared" si="38"/>
        <v>-</v>
      </c>
      <c r="BA54" t="str">
        <f t="shared" si="39"/>
        <v>-</v>
      </c>
      <c r="BB54" s="199" t="s">
        <v>687</v>
      </c>
      <c r="BC54" s="202" t="e">
        <f t="shared" si="22"/>
        <v>#REF!</v>
      </c>
      <c r="BD54" s="200" t="e">
        <f>+#REF!</f>
        <v>#REF!</v>
      </c>
      <c r="BE54" s="201" t="e">
        <f t="shared" si="23"/>
        <v>#REF!</v>
      </c>
    </row>
    <row r="55" spans="1:57" ht="18" customHeight="1" thickBot="1" x14ac:dyDescent="0.25">
      <c r="A55" s="78" t="str">
        <f t="shared" si="0"/>
        <v>Larry Newell</v>
      </c>
      <c r="B55" s="52" t="s">
        <v>283</v>
      </c>
      <c r="C55" s="62" t="s">
        <v>284</v>
      </c>
      <c r="D55" s="25">
        <v>11.199999999999998</v>
      </c>
      <c r="E55" s="8" t="e">
        <f>ROUND(IF(ISNA(VLOOKUP($A55,#REF!,47,FALSE)),0,VLOOKUP($A55,#REF!,47,FALSE)),1)</f>
        <v>#REF!</v>
      </c>
      <c r="F55" s="92" t="e">
        <f>ROUND(IF(ISNA(VLOOKUP($A55,#REF!,49,FALSE)),0,VLOOKUP($A55,#REF!,49,FALSE)),1)</f>
        <v>#REF!</v>
      </c>
      <c r="G55" s="80" t="e">
        <f t="shared" si="44"/>
        <v>#REF!</v>
      </c>
      <c r="H55" s="88" t="e">
        <f t="shared" si="41"/>
        <v>#REF!</v>
      </c>
      <c r="I55" s="72">
        <f>IF(ISNA(VLOOKUP($A55,'2016 (2)'!$A$5:$AU$100,4,FALSE)),0,VLOOKUP($A55,'2016 (2)'!$A$5:$AU$100,4,FALSE))</f>
        <v>0</v>
      </c>
      <c r="J55" s="8" t="e">
        <f>IF(G55&lt;&gt; "",LOOKUP(G55,Points!$F$1:$F$360,Points!$G$1:$G$360),"")</f>
        <v>#REF!</v>
      </c>
      <c r="K55" s="13" t="e">
        <f>IF(  AND(I55&gt;0,G55&lt;&gt;36),   IF(ABS(I55-36)&gt;=5,  G55+SIGN(36-I55)*1,  (36-I55)*0.2+G55),      G55)</f>
        <v>#REF!</v>
      </c>
      <c r="L55" s="87" t="e">
        <f t="shared" si="3"/>
        <v>#REF!</v>
      </c>
      <c r="M55" s="83">
        <f>IF(ISNA(VLOOKUP($A55,'2016 (2)'!$A$7:$AU$100,8,FALSE)),0,VLOOKUP($A55,'2016 (2)'!$A$7:$AU$100,8,FALSE))</f>
        <v>32</v>
      </c>
      <c r="N55" s="8" t="e">
        <f>IF(K55&lt;&gt; "",LOOKUP(K55,Points!$F$1:$F$360,Points!$G$1:$G$360),"")</f>
        <v>#REF!</v>
      </c>
      <c r="O55" s="13" t="e">
        <f>IF(  AND(M55&gt;0,K55&lt;&gt;P$8),   IF(ABS(M55-P$8)&gt;=5,  K55+SIGN(P$8-M55)*1,  (P$8-M55)*0.2+K55),      K55)</f>
        <v>#REF!</v>
      </c>
      <c r="P55" s="87" t="e">
        <f t="shared" si="4"/>
        <v>#REF!</v>
      </c>
      <c r="Q55" s="64">
        <f>IF(ISNA(VLOOKUP($A55,'2016 (2)'!$A$7:$AU$100,12,FALSE)),0,VLOOKUP($A55,'2016 (2)'!$A$7:$AU$100,12,FALSE))</f>
        <v>39</v>
      </c>
      <c r="R55" s="8" t="e">
        <f>IF(O55&lt;&gt; "",LOOKUP(O55,Points!$F$1:$F$360,Points!$G$1:$G$360),"")</f>
        <v>#REF!</v>
      </c>
      <c r="S55" s="13" t="e">
        <f>IF(  AND(Q55&gt;0,O55&lt;&gt;T$8),   IF(ABS(Q55-T$8)&gt;=5,  O55+SIGN(T$8-Q55)*1,  (T$8-Q55)*0.2+O55),      O55)</f>
        <v>#REF!</v>
      </c>
      <c r="T55" s="87" t="e">
        <f t="shared" si="5"/>
        <v>#REF!</v>
      </c>
      <c r="U55" s="64">
        <f>IF(ISNA(VLOOKUP($A55,'2016 (2)'!$A$7:$AU$100,16,FALSE)),0,VLOOKUP($A55,'2016 (2)'!$A$7:$AU$100,16,FALSE))</f>
        <v>34</v>
      </c>
      <c r="V55" s="8" t="e">
        <f>IF(S55&lt;&gt; "",LOOKUP(S55,Points!$F$1:$F$360,Points!$G$1:$G$360),"")</f>
        <v>#REF!</v>
      </c>
      <c r="W55" s="13" t="e">
        <f>IF(  AND(U55&gt;0,S55&lt;&gt;X$8),   IF(ABS(U55-X$8)&gt;=5,  S55+SIGN(X$8-U55)*1,  (X$8-U55)*0.2+S55),      S55)</f>
        <v>#REF!</v>
      </c>
      <c r="X55" s="87" t="e">
        <f t="shared" si="6"/>
        <v>#REF!</v>
      </c>
      <c r="Y55" s="64">
        <f>IF(ISNA(VLOOKUP($A55,'2016 (2)'!$A$7:$AU$100,20,FALSE)),0,VLOOKUP($A55,'2016 (2)'!$A$7:$AU$100,20,FALSE))</f>
        <v>34</v>
      </c>
      <c r="Z55" s="8" t="e">
        <f>IF(W55&lt;&gt; "",LOOKUP(W55,Points!$F$1:$F$360,Points!$G$1:$G$360),"")</f>
        <v>#REF!</v>
      </c>
      <c r="AA55" s="13" t="e">
        <f>IF(  AND(Y55&gt;0,W55&lt;&gt;AB$8),   IF(ABS(Y55-AB$8)&gt;=5,  W55+SIGN(AB$8-Y55)*0.5,  (AB$8-Y55)*0.1+W55),      W55)</f>
        <v>#REF!</v>
      </c>
      <c r="AB55" s="87" t="e">
        <f t="shared" si="8"/>
        <v>#REF!</v>
      </c>
      <c r="AC55" s="64">
        <f>IF(ISNA(VLOOKUP($A55,'2016 (2)'!$A$7:$AU$100,24,FALSE)),0,VLOOKUP($A55,'2016 (2)'!$A$7:$AU$100,24,FALSE))</f>
        <v>33</v>
      </c>
      <c r="AD55" s="8" t="e">
        <f>IF(AA55&lt;&gt; "",LOOKUP(AA55,Points!$F$1:$F$360,Points!$G$1:$G$360),"")</f>
        <v>#REF!</v>
      </c>
      <c r="AE55" s="13" t="e">
        <f>IF(  AND(AC55&gt;0,AA55&lt;&gt;AF$8),   IF(ABS(AC55-AF$8)&gt;=5,  AA55+SIGN(AF$8-AC55)*0.5,  (AF$8-AC55)*0.1+AA55),      AA55)</f>
        <v>#REF!</v>
      </c>
      <c r="AF55" s="87" t="e">
        <f t="shared" si="10"/>
        <v>#REF!</v>
      </c>
      <c r="AG55" s="64">
        <f>IF(ISNA(VLOOKUP($A55,'2016 (2)'!$A$7:$AU$100,28,FALSE)),0,VLOOKUP($A55,'2016 (2)'!$A$7:$AU$100,28,FALSE))</f>
        <v>34</v>
      </c>
      <c r="AH55" s="8" t="e">
        <f>IF(AE55&lt;&gt; "",LOOKUP(AE55,Points!$F$1:$F$360,Points!$G$1:$G$360),"")</f>
        <v>#REF!</v>
      </c>
      <c r="AI55" s="13" t="e">
        <f>IF(  AND(AG55&gt;0,AE55&lt;&gt;AJ$8),   IF(ABS(AG55-AJ$8)&gt;=5,  AE55+SIGN(AJ$8-AG55)*0.5,  (AJ$8-AG55)*0.1+AE55),      AE55)</f>
        <v>#REF!</v>
      </c>
      <c r="AJ55" s="87" t="e">
        <f t="shared" si="12"/>
        <v>#REF!</v>
      </c>
      <c r="AK55" s="64">
        <f>IF(ISNA(VLOOKUP($A55,'2016 (2)'!$A$7:$AU$100,32,FALSE)),0,VLOOKUP($A55,'2016 (2)'!$A$7:$AU$100,32,FALSE))</f>
        <v>0</v>
      </c>
      <c r="AL55" s="8" t="e">
        <f>IF(AI55&lt;&gt; "",LOOKUP(AI55,Points!$F$1:$F$360,Points!$G$1:$G$360),"")</f>
        <v>#REF!</v>
      </c>
      <c r="AM55" s="13" t="e">
        <f t="shared" si="43"/>
        <v>#REF!</v>
      </c>
      <c r="AN55" s="87" t="e">
        <f t="shared" si="14"/>
        <v>#REF!</v>
      </c>
      <c r="AO55" s="64">
        <f>IF(ISNA(VLOOKUP($A55,'2016 (2)'!$A$7:$AU$100,36,FALSE)),0,VLOOKUP($A55,'2016 (2)'!$A$7:$AU$100,36,FALSE))</f>
        <v>38</v>
      </c>
      <c r="AP55" s="8" t="e">
        <f>IF(AM55&lt;&gt; "",LOOKUP(AM55,Points!$F$1:$F$360,Points!$G$1:$G$360),"")</f>
        <v>#REF!</v>
      </c>
      <c r="AQ55" s="13" t="e">
        <f>IF(  AND(AO55&gt;0,AM55&lt;&gt;AR$8),   IF(ABS(AO55-AR$8)&gt;=5,  AM55+SIGN(AR$8-AO55)*0.5,  (AR$8-AO55)*0.1+AM55),      AM55)</f>
        <v>#REF!</v>
      </c>
      <c r="AR55" s="87" t="e">
        <f t="shared" si="16"/>
        <v>#REF!</v>
      </c>
      <c r="AS55" t="str">
        <f t="shared" si="31"/>
        <v>-</v>
      </c>
      <c r="AT55" t="e">
        <f t="shared" si="32"/>
        <v>#REF!</v>
      </c>
      <c r="AU55" t="e">
        <f t="shared" si="33"/>
        <v>#REF!</v>
      </c>
      <c r="AV55" t="e">
        <f t="shared" si="34"/>
        <v>#REF!</v>
      </c>
      <c r="AW55" t="e">
        <f t="shared" si="35"/>
        <v>#REF!</v>
      </c>
      <c r="AX55" t="e">
        <f t="shared" si="36"/>
        <v>#REF!</v>
      </c>
      <c r="AY55" t="e">
        <f t="shared" si="37"/>
        <v>#REF!</v>
      </c>
      <c r="AZ55" t="str">
        <f t="shared" si="38"/>
        <v>-</v>
      </c>
      <c r="BA55" t="e">
        <f t="shared" si="39"/>
        <v>#REF!</v>
      </c>
      <c r="BB55" s="199" t="s">
        <v>320</v>
      </c>
      <c r="BC55" s="202" t="e">
        <f t="shared" si="22"/>
        <v>#REF!</v>
      </c>
      <c r="BD55" s="200" t="e">
        <f>+#REF!</f>
        <v>#REF!</v>
      </c>
      <c r="BE55" s="201" t="e">
        <f t="shared" si="23"/>
        <v>#REF!</v>
      </c>
    </row>
    <row r="56" spans="1:57" ht="18" customHeight="1" thickBot="1" x14ac:dyDescent="0.25">
      <c r="A56" s="78" t="str">
        <f t="shared" si="0"/>
        <v>Chris Nielsen</v>
      </c>
      <c r="B56" s="93" t="s">
        <v>593</v>
      </c>
      <c r="C56" s="94" t="s">
        <v>16</v>
      </c>
      <c r="D56" s="25">
        <v>21.5</v>
      </c>
      <c r="E56" s="8" t="e">
        <f>ROUND(IF(ISNA(VLOOKUP($A56,#REF!,47,FALSE)),0,VLOOKUP($A56,#REF!,47,FALSE)),1)</f>
        <v>#REF!</v>
      </c>
      <c r="F56" s="92" t="e">
        <f>ROUND(IF(ISNA(VLOOKUP($A56,#REF!,49,FALSE)),0,VLOOKUP($A56,#REF!,49,FALSE)),1)</f>
        <v>#REF!</v>
      </c>
      <c r="G56" s="80" t="e">
        <f t="shared" si="44"/>
        <v>#REF!</v>
      </c>
      <c r="H56" s="88" t="e">
        <f t="shared" si="41"/>
        <v>#REF!</v>
      </c>
      <c r="I56" s="72">
        <f>IF(ISNA(VLOOKUP($A56,'2016 (2)'!$A$5:$AU$100,4,FALSE)),0,VLOOKUP($A56,'2016 (2)'!$A$5:$AU$100,4,FALSE))</f>
        <v>0</v>
      </c>
      <c r="J56" s="8" t="e">
        <f>IF(G56&lt;&gt; "",LOOKUP(G56,Points!$F$1:$F$360,Points!$G$1:$G$360),"")</f>
        <v>#REF!</v>
      </c>
      <c r="K56" s="13" t="e">
        <f>IF(  AND(I56&gt;0,G56&lt;&gt;36),   IF(ABS(I56-36)&gt;=5,  G56+SIGN(36-I56)*1.5,  (36-I56)*0.3+G56),      G56)</f>
        <v>#REF!</v>
      </c>
      <c r="L56" s="76" t="e">
        <f t="shared" si="3"/>
        <v>#REF!</v>
      </c>
      <c r="M56" s="83">
        <f>IF(ISNA(VLOOKUP($A56,'2016 (2)'!$A$7:$AU$100,8,FALSE)),0,VLOOKUP($A56,'2016 (2)'!$A$7:$AU$100,8,FALSE))</f>
        <v>25</v>
      </c>
      <c r="N56" s="8" t="e">
        <f>IF(K56&lt;&gt; "",LOOKUP(K56,Points!$F$1:$F$360,Points!$G$1:$G$360),"")</f>
        <v>#REF!</v>
      </c>
      <c r="O56" s="13" t="e">
        <f>IF(  AND(M56&gt;0,K56&lt;&gt;P$8),   IF(ABS(M56-P$8)&gt;=5,  K56+SIGN(P$8-M56)*1.5,  (P$8-M56)*0.3+K56),      K56)</f>
        <v>#REF!</v>
      </c>
      <c r="P56" s="76" t="e">
        <f t="shared" si="4"/>
        <v>#REF!</v>
      </c>
      <c r="Q56" s="64">
        <f>IF(ISNA(VLOOKUP($A56,'2016 (2)'!$A$7:$AU$100,12,FALSE)),0,VLOOKUP($A56,'2016 (2)'!$A$7:$AU$100,12,FALSE))</f>
        <v>0</v>
      </c>
      <c r="R56" s="8" t="e">
        <f>IF(O56&lt;&gt; "",LOOKUP(O56,Points!$F$1:$F$360,Points!$G$1:$G$360),"")</f>
        <v>#REF!</v>
      </c>
      <c r="S56" s="13" t="e">
        <f>IF(  AND(Q56&gt;0,O56&lt;&gt;36),   IF(ABS(Q56-36)&gt;=5,  O56+SIGN(36-Q56)*1.5,  (36-Q56)*0.3+O56),      O56)</f>
        <v>#REF!</v>
      </c>
      <c r="T56" s="76" t="e">
        <f t="shared" si="5"/>
        <v>#REF!</v>
      </c>
      <c r="U56" s="64">
        <f>IF(ISNA(VLOOKUP($A56,'2016 (2)'!$A$7:$AU$100,16,FALSE)),0,VLOOKUP($A56,'2016 (2)'!$A$7:$AU$100,16,FALSE))</f>
        <v>0</v>
      </c>
      <c r="V56" s="8" t="e">
        <f>IF(S56&lt;&gt; "",LOOKUP(S56,Points!$F$1:$F$360,Points!$G$1:$G$360),"")</f>
        <v>#REF!</v>
      </c>
      <c r="W56" s="13" t="e">
        <f>IF(  AND(U56&gt;0,S56&lt;&gt;36),   IF(ABS(U56-36)&gt;=10,  S56+SIGN(36-U56)*1,  (36-U56)*0.1+S56),      S56)</f>
        <v>#REF!</v>
      </c>
      <c r="X56" s="76" t="e">
        <f t="shared" si="6"/>
        <v>#REF!</v>
      </c>
      <c r="Y56" s="64">
        <f>IF(ISNA(VLOOKUP($A56,'2016 (2)'!$A$7:$AU$100,20,FALSE)),0,VLOOKUP($A56,'2016 (2)'!$A$7:$AU$100,20,FALSE))</f>
        <v>40</v>
      </c>
      <c r="Z56" s="8" t="e">
        <f>IF(W56&lt;&gt; "",LOOKUP(W56,Points!$F$1:$F$360,Points!$G$1:$G$360),"")</f>
        <v>#REF!</v>
      </c>
      <c r="AA56" s="13" t="e">
        <f>IF(  AND(Y56&gt;0,W56&lt;&gt;AB$8),   IF(ABS(Y56-AB$8)&gt;=5,  W56+SIGN(AB$8-Y56)*1.5,  (AB$8-Y56)*0.3+W56),      W56)</f>
        <v>#REF!</v>
      </c>
      <c r="AB56" s="76" t="e">
        <f t="shared" si="8"/>
        <v>#REF!</v>
      </c>
      <c r="AC56" s="64">
        <f>IF(ISNA(VLOOKUP($A56,'2016 (2)'!$A$7:$AU$100,24,FALSE)),0,VLOOKUP($A56,'2016 (2)'!$A$7:$AU$100,24,FALSE))</f>
        <v>0</v>
      </c>
      <c r="AD56" s="8" t="e">
        <f>IF(AA56&lt;&gt; "",LOOKUP(AA56,Points!$F$1:$F$360,Points!$G$1:$G$360),"")</f>
        <v>#REF!</v>
      </c>
      <c r="AE56" s="13" t="e">
        <f>IF(  AND(AC56&gt;0,AA56&lt;&gt;36),   IF(ABS(AC56-36)&gt;=10,  AA56+SIGN(36-AC56)*1,  (36-AC56)*0.1+AA56),      AA56)</f>
        <v>#REF!</v>
      </c>
      <c r="AF56" s="76" t="e">
        <f t="shared" si="10"/>
        <v>#REF!</v>
      </c>
      <c r="AG56" s="64">
        <f>IF(ISNA(VLOOKUP($A56,'2016 (2)'!$A$7:$AU$100,28,FALSE)),0,VLOOKUP($A56,'2016 (2)'!$A$7:$AU$100,28,FALSE))</f>
        <v>24</v>
      </c>
      <c r="AH56" s="8" t="e">
        <f>IF(AE56&lt;&gt; "",LOOKUP(AE56,Points!$F$1:$F$360,Points!$G$1:$G$360),"")</f>
        <v>#REF!</v>
      </c>
      <c r="AI56" s="13" t="e">
        <f>IF(  AND(AG56&gt;0,AE56&lt;&gt;AJ$8),   IF(ABS(AG56-AJ$8)&gt;=5,  AE56+SIGN(AJ$8-AG56)*1.5,  (AJ$8-AG56)*0.3+AE56),      AE56)</f>
        <v>#REF!</v>
      </c>
      <c r="AJ56" s="76" t="e">
        <f t="shared" si="12"/>
        <v>#REF!</v>
      </c>
      <c r="AK56" s="64">
        <f>IF(ISNA(VLOOKUP($A56,'2016 (2)'!$A$7:$AU$100,32,FALSE)),0,VLOOKUP($A56,'2016 (2)'!$A$7:$AU$100,32,FALSE))</f>
        <v>0</v>
      </c>
      <c r="AL56" s="8" t="e">
        <f>IF(AI56&lt;&gt; "",LOOKUP(AI56,Points!$F$1:$F$360,Points!$G$1:$G$360),"")</f>
        <v>#REF!</v>
      </c>
      <c r="AM56" s="80" t="e">
        <f t="shared" si="43"/>
        <v>#REF!</v>
      </c>
      <c r="AN56" s="76" t="e">
        <f t="shared" si="14"/>
        <v>#REF!</v>
      </c>
      <c r="AO56" s="64">
        <f>IF(ISNA(VLOOKUP($A56,'2016 (2)'!$A$7:$AU$100,36,FALSE)),0,VLOOKUP($A56,'2016 (2)'!$A$7:$AU$100,36,FALSE))</f>
        <v>0</v>
      </c>
      <c r="AP56" s="8" t="e">
        <f>IF(AM56&lt;&gt; "",LOOKUP(AM56,Points!$F$1:$F$360,Points!$G$1:$G$360),"")</f>
        <v>#REF!</v>
      </c>
      <c r="AQ56" s="80" t="e">
        <f t="shared" si="15"/>
        <v>#REF!</v>
      </c>
      <c r="AR56" s="76" t="e">
        <f t="shared" si="16"/>
        <v>#REF!</v>
      </c>
      <c r="AS56" t="str">
        <f t="shared" si="31"/>
        <v>-</v>
      </c>
      <c r="AT56" t="e">
        <f t="shared" si="32"/>
        <v>#REF!</v>
      </c>
      <c r="AU56" t="str">
        <f t="shared" si="33"/>
        <v>-</v>
      </c>
      <c r="AV56" t="str">
        <f t="shared" si="34"/>
        <v>-</v>
      </c>
      <c r="AW56" t="e">
        <f t="shared" si="35"/>
        <v>#REF!</v>
      </c>
      <c r="AX56" t="str">
        <f t="shared" si="36"/>
        <v>-</v>
      </c>
      <c r="AY56" t="e">
        <f t="shared" si="37"/>
        <v>#REF!</v>
      </c>
      <c r="AZ56" t="str">
        <f t="shared" si="38"/>
        <v>-</v>
      </c>
      <c r="BA56" t="str">
        <f t="shared" si="39"/>
        <v>-</v>
      </c>
      <c r="BB56" s="199" t="s">
        <v>591</v>
      </c>
      <c r="BC56" s="202" t="e">
        <f t="shared" si="22"/>
        <v>#REF!</v>
      </c>
      <c r="BD56" s="200" t="e">
        <f>+#REF!</f>
        <v>#REF!</v>
      </c>
      <c r="BE56" s="201" t="e">
        <f t="shared" si="23"/>
        <v>#REF!</v>
      </c>
    </row>
    <row r="57" spans="1:57" ht="18" customHeight="1" thickBot="1" x14ac:dyDescent="0.25">
      <c r="A57" s="78" t="str">
        <f t="shared" si="0"/>
        <v>David Paul</v>
      </c>
      <c r="B57" s="93" t="s">
        <v>27</v>
      </c>
      <c r="C57" s="94" t="s">
        <v>209</v>
      </c>
      <c r="D57" s="25">
        <v>4.2</v>
      </c>
      <c r="E57" s="8" t="e">
        <f>ROUND(IF(ISNA(VLOOKUP($A57,#REF!,47,FALSE)),0,VLOOKUP($A57,#REF!,47,FALSE)),1)</f>
        <v>#REF!</v>
      </c>
      <c r="F57" s="92" t="e">
        <f>ROUND(IF(ISNA(VLOOKUP($A57,#REF!,49,FALSE)),0,VLOOKUP($A57,#REF!,49,FALSE)),1)</f>
        <v>#REF!</v>
      </c>
      <c r="G57" s="80" t="e">
        <f t="shared" si="44"/>
        <v>#REF!</v>
      </c>
      <c r="H57" s="88" t="e">
        <f t="shared" si="41"/>
        <v>#REF!</v>
      </c>
      <c r="I57" s="72">
        <f>IF(ISNA(VLOOKUP($A57,'2016 (2)'!$A$5:$AU$100,4,FALSE)),0,VLOOKUP($A57,'2016 (2)'!$A$5:$AU$100,4,FALSE))</f>
        <v>0</v>
      </c>
      <c r="J57" s="8" t="e">
        <f>IF(G57&lt;&gt; "",LOOKUP(G57,Points!$F$1:$F$360,Points!$G$1:$G$360),"")</f>
        <v>#REF!</v>
      </c>
      <c r="K57" s="13" t="e">
        <f>IF(  AND(I57&gt;0,G57&lt;&gt;36),   IF(ABS(I57-36)&gt;=5,  G57+SIGN(36-I57)*0.5,  (36-I57)*0.1+G57),      G57)</f>
        <v>#REF!</v>
      </c>
      <c r="L57" s="76" t="e">
        <f t="shared" si="3"/>
        <v>#REF!</v>
      </c>
      <c r="M57" s="83">
        <f>IF(ISNA(VLOOKUP($A57,'2016 (2)'!$A$7:$AU$100,8,FALSE)),0,VLOOKUP($A57,'2016 (2)'!$A$7:$AU$100,8,FALSE))</f>
        <v>0</v>
      </c>
      <c r="N57" s="8" t="e">
        <f>IF(K57&lt;&gt; "",LOOKUP(K57,Points!$F$1:$F$360,Points!$G$1:$G$360),"")</f>
        <v>#REF!</v>
      </c>
      <c r="O57" s="13" t="e">
        <f>IF(  AND(M57&gt;0,K57&lt;&gt;36),   IF(ABS(M57-36)&gt;=5,  K57+SIGN(36-M57)*0.5,  (36-M57)*0.1+K57),      K57)</f>
        <v>#REF!</v>
      </c>
      <c r="P57" s="76" t="e">
        <f t="shared" si="4"/>
        <v>#REF!</v>
      </c>
      <c r="Q57" s="64">
        <f>IF(ISNA(VLOOKUP($A57,'2016 (2)'!$A$7:$AU$100,12,FALSE)),0,VLOOKUP($A57,'2016 (2)'!$A$7:$AU$100,12,FALSE))</f>
        <v>0</v>
      </c>
      <c r="R57" s="8" t="e">
        <f>IF(O57&lt;&gt; "",LOOKUP(O57,Points!$F$1:$F$360,Points!$G$1:$G$360),"")</f>
        <v>#REF!</v>
      </c>
      <c r="S57" s="80" t="e">
        <f>IF(  AND(Q57&gt;0,O57&lt;&gt;36),   IF(ABS(Q57-36)&gt;=10,  O57+SIGN(36-Q57)*1,  (36-Q57)*0.1+O57),      O57)</f>
        <v>#REF!</v>
      </c>
      <c r="T57" s="76" t="e">
        <f t="shared" si="5"/>
        <v>#REF!</v>
      </c>
      <c r="U57" s="64">
        <f>IF(ISNA(VLOOKUP($A57,'2016 (2)'!$A$7:$AU$100,16,FALSE)),0,VLOOKUP($A57,'2016 (2)'!$A$7:$AU$100,16,FALSE))</f>
        <v>0</v>
      </c>
      <c r="V57" s="8" t="e">
        <f>IF(S57&lt;&gt; "",LOOKUP(S57,Points!$F$1:$F$360,Points!$G$1:$G$360),"")</f>
        <v>#REF!</v>
      </c>
      <c r="W57" s="80" t="e">
        <f>IF(  AND(U57&gt;0,S57&lt;&gt;36),   IF(ABS(U57-36)&gt;=10,  S57+SIGN(36-U57)*1,  (36-U57)*0.1+S57),      S57)</f>
        <v>#REF!</v>
      </c>
      <c r="X57" s="76" t="e">
        <f t="shared" si="6"/>
        <v>#REF!</v>
      </c>
      <c r="Y57" s="64">
        <f>IF(ISNA(VLOOKUP($A57,'2016 (2)'!$A$7:$AU$100,20,FALSE)),0,VLOOKUP($A57,'2016 (2)'!$A$7:$AU$100,20,FALSE))</f>
        <v>0</v>
      </c>
      <c r="Z57" s="8" t="e">
        <f>IF(W57&lt;&gt; "",LOOKUP(W57,Points!$F$1:$F$360,Points!$G$1:$G$360),"")</f>
        <v>#REF!</v>
      </c>
      <c r="AA57" s="13" t="e">
        <f>IF(  AND(Y57&gt;0,W57&lt;&gt;36),   IF(ABS(Y57-36)&gt;=5,  W57+SIGN(36-Y57)*0.5,  (36-Y57)*0.1+W57),      W57)</f>
        <v>#REF!</v>
      </c>
      <c r="AB57" s="76" t="e">
        <f t="shared" si="8"/>
        <v>#REF!</v>
      </c>
      <c r="AC57" s="64">
        <f>IF(ISNA(VLOOKUP($A57,'2016 (2)'!$A$7:$AU$100,24,FALSE)),0,VLOOKUP($A57,'2016 (2)'!$A$7:$AU$100,24,FALSE))</f>
        <v>0</v>
      </c>
      <c r="AD57" s="8" t="e">
        <f>IF(AA57&lt;&gt; "",LOOKUP(AA57,Points!$F$1:$F$360,Points!$G$1:$G$360),"")</f>
        <v>#REF!</v>
      </c>
      <c r="AE57" s="80" t="e">
        <f>IF(  AND(AC57&gt;0,AA57&lt;&gt;36),   IF(ABS(AC57-36)&gt;=10,  AA57+SIGN(36-AC57)*1,  (36-AC57)*0.1+AA57),      AA57)</f>
        <v>#REF!</v>
      </c>
      <c r="AF57" s="76" t="e">
        <f t="shared" si="10"/>
        <v>#REF!</v>
      </c>
      <c r="AG57" s="64">
        <f>IF(ISNA(VLOOKUP($A57,'2016 (2)'!$A$7:$AU$100,28,FALSE)),0,VLOOKUP($A57,'2016 (2)'!$A$7:$AU$100,28,FALSE))</f>
        <v>0</v>
      </c>
      <c r="AH57" s="8" t="e">
        <f>IF(AE57&lt;&gt; "",LOOKUP(AE57,Points!$F$1:$F$360,Points!$G$1:$G$360),"")</f>
        <v>#REF!</v>
      </c>
      <c r="AI57" s="80" t="e">
        <f>IF(  AND(AG57&gt;0,AE57&lt;&gt;36),   IF(ABS(AG57-36)&gt;=10,  AE57+SIGN(36-AG57)*1,  (36-AG57)*0.1+AE57),      AE57)</f>
        <v>#REF!</v>
      </c>
      <c r="AJ57" s="76" t="e">
        <f t="shared" si="12"/>
        <v>#REF!</v>
      </c>
      <c r="AK57" s="64">
        <f>IF(ISNA(VLOOKUP($A57,'2016 (2)'!$A$7:$AU$100,32,FALSE)),0,VLOOKUP($A57,'2016 (2)'!$A$7:$AU$100,32,FALSE))</f>
        <v>0</v>
      </c>
      <c r="AL57" s="8" t="e">
        <f>IF(AI57&lt;&gt; "",LOOKUP(AI57,Points!$F$1:$F$360,Points!$G$1:$G$360),"")</f>
        <v>#REF!</v>
      </c>
      <c r="AM57" s="80" t="e">
        <f t="shared" si="43"/>
        <v>#REF!</v>
      </c>
      <c r="AN57" s="76" t="e">
        <f t="shared" si="14"/>
        <v>#REF!</v>
      </c>
      <c r="AO57" s="64">
        <f>IF(ISNA(VLOOKUP($A57,'2016 (2)'!$A$7:$AU$100,36,FALSE)),0,VLOOKUP($A57,'2016 (2)'!$A$7:$AU$100,36,FALSE))</f>
        <v>0</v>
      </c>
      <c r="AP57" s="8" t="e">
        <f>IF(AM57&lt;&gt; "",LOOKUP(AM57,Points!$F$1:$F$360,Points!$G$1:$G$360),"")</f>
        <v>#REF!</v>
      </c>
      <c r="AQ57" s="80" t="e">
        <f t="shared" si="15"/>
        <v>#REF!</v>
      </c>
      <c r="AR57" s="76" t="e">
        <f t="shared" si="16"/>
        <v>#REF!</v>
      </c>
      <c r="AS57" t="str">
        <f t="shared" si="31"/>
        <v>-</v>
      </c>
      <c r="AT57" t="str">
        <f t="shared" si="32"/>
        <v>-</v>
      </c>
      <c r="AU57" t="str">
        <f t="shared" si="33"/>
        <v>-</v>
      </c>
      <c r="AV57" t="str">
        <f t="shared" si="34"/>
        <v>-</v>
      </c>
      <c r="AW57" t="str">
        <f t="shared" si="35"/>
        <v>-</v>
      </c>
      <c r="AX57" t="str">
        <f t="shared" si="36"/>
        <v>-</v>
      </c>
      <c r="AY57" t="str">
        <f t="shared" si="37"/>
        <v>-</v>
      </c>
      <c r="AZ57" t="str">
        <f t="shared" si="38"/>
        <v>-</v>
      </c>
      <c r="BA57" t="str">
        <f t="shared" si="39"/>
        <v>-</v>
      </c>
      <c r="BB57" s="199" t="s">
        <v>597</v>
      </c>
      <c r="BC57" s="202" t="e">
        <f t="shared" si="22"/>
        <v>#REF!</v>
      </c>
      <c r="BD57" s="200" t="e">
        <f>+#REF!</f>
        <v>#REF!</v>
      </c>
      <c r="BE57" s="201" t="e">
        <f t="shared" si="23"/>
        <v>#REF!</v>
      </c>
    </row>
    <row r="58" spans="1:57" ht="18" customHeight="1" thickBot="1" x14ac:dyDescent="0.25">
      <c r="A58" s="78" t="str">
        <f t="shared" si="0"/>
        <v>Subash Penmetsa</v>
      </c>
      <c r="B58" s="52" t="s">
        <v>18</v>
      </c>
      <c r="C58" s="62" t="s">
        <v>17</v>
      </c>
      <c r="D58" s="25">
        <v>20.400000000000006</v>
      </c>
      <c r="E58" s="8" t="e">
        <f>ROUND(IF(ISNA(VLOOKUP($A58,#REF!,47,FALSE)),0,VLOOKUP($A58,#REF!,47,FALSE)),1)</f>
        <v>#REF!</v>
      </c>
      <c r="F58" s="92" t="e">
        <f>ROUND(IF(ISNA(VLOOKUP($A58,#REF!,49,FALSE)),0,VLOOKUP($A58,#REF!,49,FALSE)),1)</f>
        <v>#REF!</v>
      </c>
      <c r="G58" s="80" t="e">
        <f t="shared" si="44"/>
        <v>#REF!</v>
      </c>
      <c r="H58" s="88" t="e">
        <f t="shared" si="41"/>
        <v>#REF!</v>
      </c>
      <c r="I58" s="72">
        <f>IF(ISNA(VLOOKUP($A58,'2016 (2)'!$A$5:$AU$100,4,FALSE)),0,VLOOKUP($A58,'2016 (2)'!$A$5:$AU$100,4,FALSE))</f>
        <v>39</v>
      </c>
      <c r="J58" s="8" t="e">
        <f>IF(G58&lt;&gt; "",LOOKUP(G58,Points!$F$1:$F$360,Points!$G$1:$G$360),"")</f>
        <v>#REF!</v>
      </c>
      <c r="K58" s="13" t="e">
        <f>IF(  AND(I58&gt;0,G58&lt;&gt;L$8),   IF(ABS(I58-L$8)&gt;=5,  G58+SIGN(L$8-I58)*1,  (L$8-I58)*0.2+G58),      G58)</f>
        <v>#REF!</v>
      </c>
      <c r="L58" s="76" t="e">
        <f t="shared" si="3"/>
        <v>#REF!</v>
      </c>
      <c r="M58" s="83">
        <f>IF(ISNA(VLOOKUP($A58,'2016 (2)'!$A$7:$AU$100,8,FALSE)),0,VLOOKUP($A58,'2016 (2)'!$A$7:$AU$100,8,FALSE))</f>
        <v>42</v>
      </c>
      <c r="N58" s="8" t="e">
        <f>IF(K58&lt;&gt; "",LOOKUP(K58,Points!$F$1:$F$360,Points!$G$1:$G$360),"")</f>
        <v>#REF!</v>
      </c>
      <c r="O58" s="178" t="e">
        <f>K58-3-0.2*(M58-34)</f>
        <v>#REF!</v>
      </c>
      <c r="P58" s="76" t="e">
        <f t="shared" si="4"/>
        <v>#REF!</v>
      </c>
      <c r="Q58" s="64">
        <f>IF(ISNA(VLOOKUP($A58,'2016 (2)'!$A$7:$AU$100,12,FALSE)),0,VLOOKUP($A58,'2016 (2)'!$A$7:$AU$100,12,FALSE))</f>
        <v>33</v>
      </c>
      <c r="R58" s="8" t="e">
        <f>IF(O58&lt;&gt; "",LOOKUP(O58,Points!$F$1:$F$360,Points!$G$1:$G$360),"")</f>
        <v>#REF!</v>
      </c>
      <c r="S58" s="13" t="e">
        <f>IF(  AND(Q58&gt;0,O58&lt;&gt;T$8),   IF(ABS(Q58-T$8)&gt;=5,  O58+SIGN(T$8-Q58)*1,  (T$8-Q58)*0.2+O58),      O58)</f>
        <v>#REF!</v>
      </c>
      <c r="T58" s="76" t="e">
        <f t="shared" si="5"/>
        <v>#REF!</v>
      </c>
      <c r="U58" s="64">
        <f>IF(ISNA(VLOOKUP($A58,'2016 (2)'!$A$7:$AU$100,16,FALSE)),0,VLOOKUP($A58,'2016 (2)'!$A$7:$AU$100,16,FALSE))</f>
        <v>0</v>
      </c>
      <c r="V58" s="8" t="e">
        <f>IF(S58&lt;&gt; "",LOOKUP(S58,Points!$F$1:$F$360,Points!$G$1:$G$360),"")</f>
        <v>#REF!</v>
      </c>
      <c r="W58" s="80" t="e">
        <f>IF(  AND(U58&gt;0,S58&lt;&gt;36),   IF(ABS(U58-36)&gt;=10,  S58+SIGN(36-U58)*1,  (36-U58)*0.1+S58),      S58)</f>
        <v>#REF!</v>
      </c>
      <c r="X58" s="76" t="e">
        <f t="shared" si="6"/>
        <v>#REF!</v>
      </c>
      <c r="Y58" s="64">
        <f>IF(ISNA(VLOOKUP($A58,'2016 (2)'!$A$7:$AU$100,20,FALSE)),0,VLOOKUP($A58,'2016 (2)'!$A$7:$AU$100,20,FALSE))</f>
        <v>0</v>
      </c>
      <c r="Z58" s="8" t="e">
        <f>IF(W58&lt;&gt; "",LOOKUP(W58,Points!$F$1:$F$360,Points!$G$1:$G$360),"")</f>
        <v>#REF!</v>
      </c>
      <c r="AA58" s="13" t="e">
        <f>IF(  AND(Y58&gt;0,W58&lt;&gt;36),   IF(ABS(Y58-36)&gt;=5,  W58+SIGN(36-Y58)*1,  (36-Y58)*0.2+W58),      W58)</f>
        <v>#REF!</v>
      </c>
      <c r="AB58" s="76" t="e">
        <f t="shared" si="8"/>
        <v>#REF!</v>
      </c>
      <c r="AC58" s="64">
        <f>IF(ISNA(VLOOKUP($A58,'2016 (2)'!$A$7:$AU$100,24,FALSE)),0,VLOOKUP($A58,'2016 (2)'!$A$7:$AU$100,24,FALSE))</f>
        <v>0</v>
      </c>
      <c r="AD58" s="8" t="e">
        <f>IF(AA58&lt;&gt; "",LOOKUP(AA58,Points!$F$1:$F$360,Points!$G$1:$G$360),"")</f>
        <v>#REF!</v>
      </c>
      <c r="AE58" s="80" t="e">
        <f>IF(  AND(AC58&gt;0,AA58&lt;&gt;36),   IF(ABS(AC58-36)&gt;=10,  AA58+SIGN(36-AC58)*1,  (36-AC58)*0.1+AA58),      AA58)</f>
        <v>#REF!</v>
      </c>
      <c r="AF58" s="76" t="e">
        <f t="shared" si="10"/>
        <v>#REF!</v>
      </c>
      <c r="AG58" s="64">
        <f>IF(ISNA(VLOOKUP($A58,'2016 (2)'!$A$7:$AU$100,28,FALSE)),0,VLOOKUP($A58,'2016 (2)'!$A$7:$AU$100,28,FALSE))</f>
        <v>32</v>
      </c>
      <c r="AH58" s="8" t="e">
        <f>IF(AE58&lt;&gt; "",LOOKUP(AE58,Points!$F$1:$F$360,Points!$G$1:$G$360),"")</f>
        <v>#REF!</v>
      </c>
      <c r="AI58" s="13" t="e">
        <f>IF(  AND(AG58&gt;0,AE58&lt;&gt;AJ$8),   IF(ABS(AG58-AJ$8)&gt;=5,  AE58+SIGN(AJ$8-AG58)*1,  (AJ$8-AG58)*0.2+AE58),      AE58)</f>
        <v>#REF!</v>
      </c>
      <c r="AJ58" s="76" t="e">
        <f t="shared" si="12"/>
        <v>#REF!</v>
      </c>
      <c r="AK58" s="64">
        <f>IF(ISNA(VLOOKUP($A58,'2016 (2)'!$A$7:$AU$100,32,FALSE)),0,VLOOKUP($A58,'2016 (2)'!$A$7:$AU$100,32,FALSE))</f>
        <v>18</v>
      </c>
      <c r="AL58" s="8" t="e">
        <f>IF(AI58&lt;&gt; "",LOOKUP(AI58,Points!$F$1:$F$360,Points!$G$1:$G$360),"")</f>
        <v>#REF!</v>
      </c>
      <c r="AM58" s="13" t="e">
        <f>IF(  AND(AK58&gt;0,AI58&lt;&gt;AN$8),   IF(ABS(AK58-AN$8)&gt;=5,  AI58+SIGN(AN$8-AK58)*1,  (AN$8-AK58)*0.2+AI58),      AI58)</f>
        <v>#REF!</v>
      </c>
      <c r="AN58" s="76" t="e">
        <f t="shared" si="14"/>
        <v>#REF!</v>
      </c>
      <c r="AO58" s="64">
        <f>IF(ISNA(VLOOKUP($A58,'2016 (2)'!$A$7:$AU$100,36,FALSE)),0,VLOOKUP($A58,'2016 (2)'!$A$7:$AU$100,36,FALSE))</f>
        <v>33</v>
      </c>
      <c r="AP58" s="8" t="e">
        <f>IF(AM58&lt;&gt; "",LOOKUP(AM58,Points!$F$1:$F$360,Points!$G$1:$G$360),"")</f>
        <v>#REF!</v>
      </c>
      <c r="AQ58" s="13" t="e">
        <f>IF(  AND(AO58&gt;0,AM58&lt;&gt;AR$8),   IF(ABS(AO58-AR$8)&gt;=5,  AM58+SIGN(AR$8-AO58)*1,  (AR$8-AO58)*0.2+AM58),      AM58)</f>
        <v>#REF!</v>
      </c>
      <c r="AR58" s="76" t="e">
        <f t="shared" si="16"/>
        <v>#REF!</v>
      </c>
      <c r="AS58" t="e">
        <f t="shared" si="31"/>
        <v>#REF!</v>
      </c>
      <c r="AT58" t="e">
        <f t="shared" si="32"/>
        <v>#REF!</v>
      </c>
      <c r="AU58" t="e">
        <f t="shared" si="33"/>
        <v>#REF!</v>
      </c>
      <c r="AV58" t="str">
        <f t="shared" si="34"/>
        <v>-</v>
      </c>
      <c r="AW58" t="str">
        <f t="shared" si="35"/>
        <v>-</v>
      </c>
      <c r="AX58" t="str">
        <f t="shared" si="36"/>
        <v>-</v>
      </c>
      <c r="AY58" t="e">
        <f t="shared" si="37"/>
        <v>#REF!</v>
      </c>
      <c r="AZ58" t="e">
        <f t="shared" si="38"/>
        <v>#REF!</v>
      </c>
      <c r="BA58" t="e">
        <f t="shared" si="39"/>
        <v>#REF!</v>
      </c>
      <c r="BB58" s="199" t="s">
        <v>164</v>
      </c>
      <c r="BC58" s="202" t="e">
        <f t="shared" si="22"/>
        <v>#REF!</v>
      </c>
      <c r="BD58" s="200" t="e">
        <f>+#REF!</f>
        <v>#REF!</v>
      </c>
      <c r="BE58" s="201" t="e">
        <f t="shared" si="23"/>
        <v>#REF!</v>
      </c>
    </row>
    <row r="59" spans="1:57" ht="18" customHeight="1" thickBot="1" x14ac:dyDescent="0.25">
      <c r="A59" s="78" t="str">
        <f t="shared" si="0"/>
        <v>Ben Porr</v>
      </c>
      <c r="B59" s="93" t="s">
        <v>546</v>
      </c>
      <c r="C59" s="94" t="s">
        <v>370</v>
      </c>
      <c r="D59" s="25">
        <v>13.6</v>
      </c>
      <c r="E59" s="8" t="e">
        <f>ROUND(IF(ISNA(VLOOKUP($A59,#REF!,47,FALSE)),0,VLOOKUP($A59,#REF!,47,FALSE)),1)</f>
        <v>#REF!</v>
      </c>
      <c r="F59" s="92" t="e">
        <f>ROUND(IF(ISNA(VLOOKUP($A59,#REF!,49,FALSE)),0,VLOOKUP($A59,#REF!,49,FALSE)),1)</f>
        <v>#REF!</v>
      </c>
      <c r="G59" s="80" t="e">
        <f t="shared" si="44"/>
        <v>#REF!</v>
      </c>
      <c r="H59" s="88" t="e">
        <f t="shared" si="41"/>
        <v>#REF!</v>
      </c>
      <c r="I59" s="72">
        <f>IF(ISNA(VLOOKUP($A59,'2016 (2)'!$A$5:$AU$100,4,FALSE)),0,VLOOKUP($A59,'2016 (2)'!$A$5:$AU$100,4,FALSE))</f>
        <v>0</v>
      </c>
      <c r="J59" s="8" t="e">
        <f>IF(G59&lt;&gt; "",LOOKUP(G59,Points!$F$1:$F$360,Points!$G$1:$G$360),"")</f>
        <v>#REF!</v>
      </c>
      <c r="K59" s="13" t="e">
        <f>IF(  AND(I59&gt;0,G59&lt;&gt;36),   IF(ABS(I59-36)&gt;=5,  G59+SIGN(36-I59)*1,  (36-I59)*0.2+G59),      G59)</f>
        <v>#REF!</v>
      </c>
      <c r="L59" s="76" t="e">
        <f t="shared" si="3"/>
        <v>#REF!</v>
      </c>
      <c r="M59" s="83">
        <f>IF(ISNA(VLOOKUP($A59,'2016 (2)'!$A$7:$AU$100,8,FALSE)),0,VLOOKUP($A59,'2016 (2)'!$A$7:$AU$100,8,FALSE))</f>
        <v>0</v>
      </c>
      <c r="N59" s="8" t="e">
        <f>IF(K59&lt;&gt; "",LOOKUP(K59,Points!$F$1:$F$360,Points!$G$1:$G$360),"")</f>
        <v>#REF!</v>
      </c>
      <c r="O59" s="13" t="e">
        <f>IF(  AND(M59&gt;0,K59&lt;&gt;36),   IF(ABS(M59-36)&gt;=5,  K59+SIGN(36-M59)*1,  (36-M59)*0.2+K59),      K59)</f>
        <v>#REF!</v>
      </c>
      <c r="P59" s="76" t="e">
        <f t="shared" si="4"/>
        <v>#REF!</v>
      </c>
      <c r="Q59" s="64">
        <f>IF(ISNA(VLOOKUP($A59,'2016 (2)'!$A$7:$AU$100,12,FALSE)),0,VLOOKUP($A59,'2016 (2)'!$A$7:$AU$100,12,FALSE))</f>
        <v>0</v>
      </c>
      <c r="R59" s="8" t="e">
        <f>IF(O59&lt;&gt; "",LOOKUP(O59,Points!$F$1:$F$360,Points!$G$1:$G$360),"")</f>
        <v>#REF!</v>
      </c>
      <c r="S59" s="13" t="e">
        <f>IF(  AND(Q59&gt;0,O59&lt;&gt;36),   IF(ABS(Q59-36)&gt;=5,  O59+SIGN(36-Q59)*1,  (36-Q59)*0.2+O59),      O59)</f>
        <v>#REF!</v>
      </c>
      <c r="T59" s="76" t="e">
        <f t="shared" si="5"/>
        <v>#REF!</v>
      </c>
      <c r="U59" s="64">
        <f>IF(ISNA(VLOOKUP($A59,'2016 (2)'!$A$7:$AU$100,16,FALSE)),0,VLOOKUP($A59,'2016 (2)'!$A$7:$AU$100,16,FALSE))</f>
        <v>0</v>
      </c>
      <c r="V59" s="8" t="e">
        <f>IF(S59&lt;&gt; "",LOOKUP(S59,Points!$F$1:$F$360,Points!$G$1:$G$360),"")</f>
        <v>#REF!</v>
      </c>
      <c r="W59" s="80" t="e">
        <f>IF(  AND(U59&gt;0,S59&lt;&gt;36),   IF(ABS(U59-36)&gt;=10,  S59+SIGN(36-U59)*1,  (36-U59)*0.1+S59),      S59)</f>
        <v>#REF!</v>
      </c>
      <c r="X59" s="76" t="e">
        <f t="shared" si="6"/>
        <v>#REF!</v>
      </c>
      <c r="Y59" s="64">
        <f>IF(ISNA(VLOOKUP($A59,'2016 (2)'!$A$7:$AU$100,20,FALSE)),0,VLOOKUP($A59,'2016 (2)'!$A$7:$AU$100,20,FALSE))</f>
        <v>0</v>
      </c>
      <c r="Z59" s="8" t="e">
        <f>IF(W59&lt;&gt; "",LOOKUP(W59,Points!$F$1:$F$360,Points!$G$1:$G$360),"")</f>
        <v>#REF!</v>
      </c>
      <c r="AA59" s="80" t="e">
        <f>IF(  AND(Y59&gt;0,W59&lt;&gt;36),   IF(ABS(Y59-36)&gt;=10,  W59+SIGN(36-Y59)*1,  (36-Y59)*0.1+W59),      W59)</f>
        <v>#REF!</v>
      </c>
      <c r="AB59" s="76" t="e">
        <f t="shared" si="8"/>
        <v>#REF!</v>
      </c>
      <c r="AC59" s="64">
        <f>IF(ISNA(VLOOKUP($A59,'2016 (2)'!$A$7:$AU$100,24,FALSE)),0,VLOOKUP($A59,'2016 (2)'!$A$7:$AU$100,24,FALSE))</f>
        <v>0</v>
      </c>
      <c r="AD59" s="8" t="e">
        <f>IF(AA59&lt;&gt; "",LOOKUP(AA59,Points!$F$1:$F$360,Points!$G$1:$G$360),"")</f>
        <v>#REF!</v>
      </c>
      <c r="AE59" s="80" t="e">
        <f>IF(  AND(AC59&gt;0,AA59&lt;&gt;36),   IF(ABS(AC59-36)&gt;=10,  AA59+SIGN(36-AC59)*1,  (36-AC59)*0.1+AA59),      AA59)</f>
        <v>#REF!</v>
      </c>
      <c r="AF59" s="76" t="e">
        <f t="shared" si="10"/>
        <v>#REF!</v>
      </c>
      <c r="AG59" s="64">
        <f>IF(ISNA(VLOOKUP($A59,'2016 (2)'!$A$7:$AU$100,28,FALSE)),0,VLOOKUP($A59,'2016 (2)'!$A$7:$AU$100,28,FALSE))</f>
        <v>0</v>
      </c>
      <c r="AH59" s="8" t="e">
        <f>IF(AE59&lt;&gt; "",LOOKUP(AE59,Points!$F$1:$F$360,Points!$G$1:$G$360),"")</f>
        <v>#REF!</v>
      </c>
      <c r="AI59" s="80" t="e">
        <f>IF(  AND(AG59&gt;0,AE59&lt;&gt;36),   IF(ABS(AG59-36)&gt;=10,  AE59+SIGN(36-AG59)*1,  (36-AG59)*0.1+AE59),      AE59)</f>
        <v>#REF!</v>
      </c>
      <c r="AJ59" s="76" t="e">
        <f t="shared" si="12"/>
        <v>#REF!</v>
      </c>
      <c r="AK59" s="64">
        <f>IF(ISNA(VLOOKUP($A59,'2016 (2)'!$A$7:$AU$100,32,FALSE)),0,VLOOKUP($A59,'2016 (2)'!$A$7:$AU$100,32,FALSE))</f>
        <v>0</v>
      </c>
      <c r="AL59" s="8" t="e">
        <f>IF(AI59&lt;&gt; "",LOOKUP(AI59,Points!$F$1:$F$360,Points!$G$1:$G$360),"")</f>
        <v>#REF!</v>
      </c>
      <c r="AM59" s="80" t="e">
        <f>IF(  AND(AK59&gt;0,AI59&lt;&gt;36),   IF(ABS(AK59-36)&gt;=10,  AI59+SIGN(36-AK59)*1,  (36-AK59)*0.1+AI59),      AI59)</f>
        <v>#REF!</v>
      </c>
      <c r="AN59" s="76" t="e">
        <f t="shared" si="14"/>
        <v>#REF!</v>
      </c>
      <c r="AO59" s="64">
        <f>IF(ISNA(VLOOKUP($A59,'2016 (2)'!$A$7:$AU$100,36,FALSE)),0,VLOOKUP($A59,'2016 (2)'!$A$7:$AU$100,36,FALSE))</f>
        <v>0</v>
      </c>
      <c r="AP59" s="8" t="e">
        <f>IF(AM59&lt;&gt; "",LOOKUP(AM59,Points!$F$1:$F$360,Points!$G$1:$G$360),"")</f>
        <v>#REF!</v>
      </c>
      <c r="AQ59" s="80" t="e">
        <f t="shared" si="15"/>
        <v>#REF!</v>
      </c>
      <c r="AR59" s="76" t="e">
        <f t="shared" si="16"/>
        <v>#REF!</v>
      </c>
      <c r="AS59" t="str">
        <f t="shared" si="31"/>
        <v>-</v>
      </c>
      <c r="AT59" t="str">
        <f t="shared" si="32"/>
        <v>-</v>
      </c>
      <c r="AU59" t="str">
        <f t="shared" si="33"/>
        <v>-</v>
      </c>
      <c r="AV59" t="str">
        <f t="shared" si="34"/>
        <v>-</v>
      </c>
      <c r="AW59" t="str">
        <f t="shared" si="35"/>
        <v>-</v>
      </c>
      <c r="AX59" t="str">
        <f t="shared" si="36"/>
        <v>-</v>
      </c>
      <c r="AY59" t="str">
        <f t="shared" si="37"/>
        <v>-</v>
      </c>
      <c r="AZ59" t="str">
        <f t="shared" si="38"/>
        <v>-</v>
      </c>
      <c r="BA59" t="str">
        <f t="shared" si="39"/>
        <v>-</v>
      </c>
      <c r="BB59" s="199" t="s">
        <v>616</v>
      </c>
      <c r="BC59" s="202" t="e">
        <f t="shared" si="22"/>
        <v>#REF!</v>
      </c>
      <c r="BD59" s="200" t="e">
        <f>+#REF!</f>
        <v>#REF!</v>
      </c>
      <c r="BE59" s="201" t="e">
        <f t="shared" si="23"/>
        <v>#REF!</v>
      </c>
    </row>
    <row r="60" spans="1:57" ht="18" customHeight="1" thickBot="1" x14ac:dyDescent="0.25">
      <c r="A60" s="78" t="str">
        <f t="shared" si="0"/>
        <v>Gary Pulino</v>
      </c>
      <c r="B60" s="52" t="s">
        <v>471</v>
      </c>
      <c r="C60" s="62" t="s">
        <v>472</v>
      </c>
      <c r="D60" s="25">
        <v>8.5000000000000036</v>
      </c>
      <c r="E60" s="8" t="e">
        <f>ROUND(IF(ISNA(VLOOKUP($A60,#REF!,47,FALSE)),0,VLOOKUP($A60,#REF!,47,FALSE)),1)</f>
        <v>#REF!</v>
      </c>
      <c r="F60" s="92" t="e">
        <f>ROUND(IF(ISNA(VLOOKUP($A60,#REF!,49,FALSE)),0,VLOOKUP($A60,#REF!,49,FALSE)),1)</f>
        <v>#REF!</v>
      </c>
      <c r="G60" s="80" t="e">
        <f t="shared" si="44"/>
        <v>#REF!</v>
      </c>
      <c r="H60" s="113" t="e">
        <f t="shared" si="41"/>
        <v>#REF!</v>
      </c>
      <c r="I60" s="72">
        <f>IF(ISNA(VLOOKUP($A60,'2016 (2)'!$A$5:$AU$100,4,FALSE)),0,VLOOKUP($A60,'2016 (2)'!$A$5:$AU$100,4,FALSE))</f>
        <v>39</v>
      </c>
      <c r="J60" s="8" t="e">
        <f>IF(G60&lt;&gt; "",LOOKUP(G60,Points!$F$1:$F$360,Points!$G$1:$G$360),"")</f>
        <v>#REF!</v>
      </c>
      <c r="K60" s="13" t="e">
        <f>IF(  AND(I60&gt;0,G60&lt;&gt;L$8),   IF(ABS(I60-L$8)&gt;=5,  G60+SIGN(L$8-I60)*0.5,  (L$8-I60)*0.1+G60),      G60)</f>
        <v>#REF!</v>
      </c>
      <c r="L60" s="76" t="e">
        <f t="shared" si="3"/>
        <v>#REF!</v>
      </c>
      <c r="M60" s="83">
        <f>IF(ISNA(VLOOKUP($A60,'2016 (2)'!$A$7:$AU$100,8,FALSE)),0,VLOOKUP($A60,'2016 (2)'!$A$7:$AU$100,8,FALSE))</f>
        <v>36</v>
      </c>
      <c r="N60" s="8" t="e">
        <f>IF(K60&lt;&gt; "",LOOKUP(K60,Points!$F$1:$F$360,Points!$G$1:$G$360),"")</f>
        <v>#REF!</v>
      </c>
      <c r="O60" s="13" t="e">
        <f>IF(  AND(M60&gt;0,K60&lt;&gt;36),   IF(ABS(M60-36)&gt;=5,  K60+SIGN(36-M60)*0.5,  (36-M60)*0.1+K60),      K60)</f>
        <v>#REF!</v>
      </c>
      <c r="P60" s="76" t="e">
        <f t="shared" si="4"/>
        <v>#REF!</v>
      </c>
      <c r="Q60" s="64">
        <f>IF(ISNA(VLOOKUP($A60,'2016 (2)'!$A$7:$AU$100,12,FALSE)),0,VLOOKUP($A60,'2016 (2)'!$A$7:$AU$100,12,FALSE))</f>
        <v>33</v>
      </c>
      <c r="R60" s="8" t="e">
        <f>IF(O60&lt;&gt; "",LOOKUP(O60,Points!$F$1:$F$360,Points!$G$1:$G$360),"")</f>
        <v>#REF!</v>
      </c>
      <c r="S60" s="13" t="e">
        <f>IF(  AND(Q60&gt;0,O60&lt;&gt;T$8),   IF(ABS(Q60-T$8)&gt;=5,  O60+SIGN(T$8-Q60)*0.5,  (T$8-Q60)*0.1+O60),      O60)</f>
        <v>#REF!</v>
      </c>
      <c r="T60" s="76" t="e">
        <f t="shared" si="5"/>
        <v>#REF!</v>
      </c>
      <c r="U60" s="64">
        <f>IF(ISNA(VLOOKUP($A60,'2016 (2)'!$A$7:$AU$100,16,FALSE)),0,VLOOKUP($A60,'2016 (2)'!$A$7:$AU$100,16,FALSE))</f>
        <v>34</v>
      </c>
      <c r="V60" s="8" t="e">
        <f>IF(S60&lt;&gt; "",LOOKUP(S60,Points!$F$1:$F$360,Points!$G$1:$G$360),"")</f>
        <v>#REF!</v>
      </c>
      <c r="W60" s="13" t="e">
        <f>IF(  AND(U60&gt;0,S60&lt;&gt;X$8),   IF(ABS(U60-X$8)&gt;=5,  S60+SIGN(X$8-U60)*0.5,  (X$8-U60)*0.1+S60),      S60)</f>
        <v>#REF!</v>
      </c>
      <c r="X60" s="76" t="e">
        <f t="shared" si="6"/>
        <v>#REF!</v>
      </c>
      <c r="Y60" s="64">
        <f>IF(ISNA(VLOOKUP($A60,'2016 (2)'!$A$7:$AU$100,20,FALSE)),0,VLOOKUP($A60,'2016 (2)'!$A$7:$AU$100,20,FALSE))</f>
        <v>46</v>
      </c>
      <c r="Z60" s="8" t="e">
        <f>IF(W60&lt;&gt; "",LOOKUP(W60,Points!$F$1:$F$360,Points!$G$1:$G$360),"")</f>
        <v>#REF!</v>
      </c>
      <c r="AA60" s="178" t="e">
        <f>W60-2-0.1*(Y60-36)</f>
        <v>#REF!</v>
      </c>
      <c r="AB60" s="76" t="e">
        <f t="shared" si="8"/>
        <v>#REF!</v>
      </c>
      <c r="AC60" s="64">
        <f>IF(ISNA(VLOOKUP($A60,'2016 (2)'!$A$7:$AU$100,24,FALSE)),0,VLOOKUP($A60,'2016 (2)'!$A$7:$AU$100,24,FALSE))</f>
        <v>31</v>
      </c>
      <c r="AD60" s="8" t="e">
        <f>IF(AA60&lt;&gt; "",LOOKUP(AA60,Points!$F$1:$F$360,Points!$G$1:$G$360),"")</f>
        <v>#REF!</v>
      </c>
      <c r="AE60" s="13" t="e">
        <f>IF(  AND(AC60&gt;0,AA60&lt;&gt;AF$8),   IF(ABS(AC60-AF$8)&gt;=5,  AA60+SIGN(AF$8-AC60)*0.5,  (AF$8-AC60)*0.1+AA60),      AA60)</f>
        <v>#REF!</v>
      </c>
      <c r="AF60" s="76" t="e">
        <f t="shared" si="10"/>
        <v>#REF!</v>
      </c>
      <c r="AG60" s="64">
        <f>IF(ISNA(VLOOKUP($A60,'2016 (2)'!$A$7:$AU$100,28,FALSE)),0,VLOOKUP($A60,'2016 (2)'!$A$7:$AU$100,28,FALSE))</f>
        <v>37</v>
      </c>
      <c r="AH60" s="8" t="e">
        <f>IF(AE60&lt;&gt; "",LOOKUP(AE60,Points!$F$1:$F$360,Points!$G$1:$G$360),"")</f>
        <v>#REF!</v>
      </c>
      <c r="AI60" s="13" t="e">
        <f>IF(  AND(AG60&gt;0,AE60&lt;&gt;AJ$8),   IF(ABS(AG60-AJ$8)&gt;=5,  AE60+SIGN(AJ$8-AG60)*0.5,  (AJ$8-AG60)*0.1+AE60),      AE60)</f>
        <v>#REF!</v>
      </c>
      <c r="AJ60" s="76" t="e">
        <f t="shared" si="12"/>
        <v>#REF!</v>
      </c>
      <c r="AK60" s="64">
        <f>IF(ISNA(VLOOKUP($A60,'2016 (2)'!$A$7:$AU$100,32,FALSE)),0,VLOOKUP($A60,'2016 (2)'!$A$7:$AU$100,32,FALSE))</f>
        <v>35</v>
      </c>
      <c r="AL60" s="8" t="e">
        <f>IF(AI60&lt;&gt; "",LOOKUP(AI60,Points!$F$1:$F$360,Points!$G$1:$G$360),"")</f>
        <v>#REF!</v>
      </c>
      <c r="AM60" s="13" t="e">
        <f>IF(  AND(AK60&gt;0,AI60&lt;&gt;AN$8),   IF(ABS(AK60-AN$8)&gt;=5,  AI60+SIGN(AN$8-AK60)*0.5,  (AN$8-AK60)*0.1+AI60),      AI60)</f>
        <v>#REF!</v>
      </c>
      <c r="AN60" s="76" t="e">
        <f t="shared" si="14"/>
        <v>#REF!</v>
      </c>
      <c r="AO60" s="64">
        <f>IF(ISNA(VLOOKUP($A60,'2016 (2)'!$A$7:$AU$100,36,FALSE)),0,VLOOKUP($A60,'2016 (2)'!$A$7:$AU$100,36,FALSE))</f>
        <v>30</v>
      </c>
      <c r="AP60" s="8" t="e">
        <f>IF(AM60&lt;&gt; "",LOOKUP(AM60,Points!$F$1:$F$360,Points!$G$1:$G$360),"")</f>
        <v>#REF!</v>
      </c>
      <c r="AQ60" s="13" t="e">
        <f>IF(  AND(AO60&gt;0,AM60&lt;&gt;AR$8),   IF(ABS(AO60-AR$8)&gt;=5,  AM60+SIGN(AR$8-AO60)*0.5,  (AR$8-AO60)*0.1+AM60),      AM60)</f>
        <v>#REF!</v>
      </c>
      <c r="AR60" s="76" t="e">
        <f t="shared" si="16"/>
        <v>#REF!</v>
      </c>
      <c r="AS60" t="e">
        <f t="shared" si="31"/>
        <v>#REF!</v>
      </c>
      <c r="AT60" t="e">
        <f t="shared" si="32"/>
        <v>#REF!</v>
      </c>
      <c r="AU60" t="e">
        <f t="shared" si="33"/>
        <v>#REF!</v>
      </c>
      <c r="AV60" t="e">
        <f t="shared" si="34"/>
        <v>#REF!</v>
      </c>
      <c r="AW60" t="e">
        <f t="shared" si="35"/>
        <v>#REF!</v>
      </c>
      <c r="AX60" t="e">
        <f t="shared" si="36"/>
        <v>#REF!</v>
      </c>
      <c r="AY60" t="e">
        <f t="shared" si="37"/>
        <v>#REF!</v>
      </c>
      <c r="AZ60" t="e">
        <f t="shared" si="38"/>
        <v>#REF!</v>
      </c>
      <c r="BA60" t="e">
        <f t="shared" si="39"/>
        <v>#REF!</v>
      </c>
      <c r="BB60" s="199" t="s">
        <v>480</v>
      </c>
      <c r="BC60" s="202" t="e">
        <f t="shared" si="22"/>
        <v>#REF!</v>
      </c>
      <c r="BD60" s="200" t="e">
        <f>+#REF!</f>
        <v>#REF!</v>
      </c>
      <c r="BE60" s="201" t="e">
        <f t="shared" si="23"/>
        <v>#REF!</v>
      </c>
    </row>
    <row r="61" spans="1:57" ht="18" customHeight="1" thickBot="1" x14ac:dyDescent="0.25">
      <c r="A61" s="78" t="str">
        <f t="shared" si="0"/>
        <v>Joe Radakovich</v>
      </c>
      <c r="B61" s="93" t="s">
        <v>581</v>
      </c>
      <c r="C61" s="94" t="s">
        <v>430</v>
      </c>
      <c r="D61" s="25">
        <v>17.799999999999997</v>
      </c>
      <c r="E61" s="8" t="e">
        <f>ROUND(IF(ISNA(VLOOKUP($A61,#REF!,47,FALSE)),0,VLOOKUP($A61,#REF!,47,FALSE)),1)</f>
        <v>#REF!</v>
      </c>
      <c r="F61" s="92" t="e">
        <f>ROUND(IF(ISNA(VLOOKUP($A61,#REF!,49,FALSE)),0,VLOOKUP($A61,#REF!,49,FALSE)),1)</f>
        <v>#REF!</v>
      </c>
      <c r="G61" s="80" t="e">
        <f t="shared" si="44"/>
        <v>#REF!</v>
      </c>
      <c r="H61" s="112" t="e">
        <f t="shared" si="41"/>
        <v>#REF!</v>
      </c>
      <c r="I61" s="72">
        <f>IF(ISNA(VLOOKUP($A61,'2016 (2)'!$A$5:$AU$100,4,FALSE)),0,VLOOKUP($A61,'2016 (2)'!$A$5:$AU$100,4,FALSE))</f>
        <v>0</v>
      </c>
      <c r="J61" s="8" t="e">
        <f>IF(G61&lt;&gt; "",LOOKUP(G61,Points!$F$1:$F$360,Points!$G$1:$G$360),"")</f>
        <v>#REF!</v>
      </c>
      <c r="K61" s="13" t="e">
        <f>IF(  AND(I61&gt;0,G61&lt;&gt;36),   IF(ABS(I61-36)&gt;=5,  G61+SIGN(36-I61)*1,  (36-I61)*0.2+G61),      G61)</f>
        <v>#REF!</v>
      </c>
      <c r="L61" s="76" t="e">
        <f t="shared" si="3"/>
        <v>#REF!</v>
      </c>
      <c r="M61" s="83">
        <f>IF(ISNA(VLOOKUP($A61,'2016 (2)'!$A$7:$AU$100,8,FALSE)),0,VLOOKUP($A61,'2016 (2)'!$A$7:$AU$100,8,FALSE))</f>
        <v>0</v>
      </c>
      <c r="N61" s="8" t="e">
        <f>IF(K61&lt;&gt; "",LOOKUP(K61,Points!$F$1:$F$360,Points!$G$1:$G$360),"")</f>
        <v>#REF!</v>
      </c>
      <c r="O61" s="13" t="e">
        <f>IF(  AND(M61&gt;0,K61&lt;&gt;36),   IF(ABS(M61-36)&gt;=5,  K61+SIGN(36-M61)*1,  (36-M61)*0.2+K61),      K61)</f>
        <v>#REF!</v>
      </c>
      <c r="P61" s="76" t="e">
        <f t="shared" si="4"/>
        <v>#REF!</v>
      </c>
      <c r="Q61" s="64">
        <f>IF(ISNA(VLOOKUP($A61,'2016 (2)'!$A$7:$AU$100,12,FALSE)),0,VLOOKUP($A61,'2016 (2)'!$A$7:$AU$100,12,FALSE))</f>
        <v>0</v>
      </c>
      <c r="R61" s="8" t="e">
        <f>IF(O61&lt;&gt; "",LOOKUP(O61,Points!$F$1:$F$360,Points!$G$1:$G$360),"")</f>
        <v>#REF!</v>
      </c>
      <c r="S61" s="13" t="e">
        <f>IF(  AND(Q61&gt;0,O61&lt;&gt;36),   IF(ABS(Q61-36)&gt;=5,  O61+SIGN(36-Q61)*1,  (36-Q61)*0.2+O61),      O61)</f>
        <v>#REF!</v>
      </c>
      <c r="T61" s="76" t="e">
        <f t="shared" si="5"/>
        <v>#REF!</v>
      </c>
      <c r="U61" s="64">
        <f>IF(ISNA(VLOOKUP($A61,'2016 (2)'!$A$7:$AU$100,16,FALSE)),0,VLOOKUP($A61,'2016 (2)'!$A$7:$AU$100,16,FALSE))</f>
        <v>0</v>
      </c>
      <c r="V61" s="8" t="e">
        <f>IF(S61&lt;&gt; "",LOOKUP(S61,Points!$F$1:$F$360,Points!$G$1:$G$360),"")</f>
        <v>#REF!</v>
      </c>
      <c r="W61" s="80" t="e">
        <f>IF(  AND(U61&gt;0,S61&lt;&gt;36),   IF(ABS(U61-36)&gt;=10,  S61+SIGN(36-U61)*1,  (36-U61)*0.1+S61),      S61)</f>
        <v>#REF!</v>
      </c>
      <c r="X61" s="76" t="e">
        <f t="shared" si="6"/>
        <v>#REF!</v>
      </c>
      <c r="Y61" s="64">
        <f>IF(ISNA(VLOOKUP($A61,'2016 (2)'!$A$7:$AU$100,20,FALSE)),0,VLOOKUP($A61,'2016 (2)'!$A$7:$AU$100,20,FALSE))</f>
        <v>0</v>
      </c>
      <c r="Z61" s="8" t="e">
        <f>IF(W61&lt;&gt; "",LOOKUP(W61,Points!$F$1:$F$360,Points!$G$1:$G$360),"")</f>
        <v>#REF!</v>
      </c>
      <c r="AA61" s="13" t="e">
        <f>IF(  AND(Y61&gt;0,W61&lt;&gt;36),   IF(ABS(Y61-36)&gt;=5,  W61+SIGN(36-Y61)*1,  (36-Y61)*0.2+W61),      W61)</f>
        <v>#REF!</v>
      </c>
      <c r="AB61" s="76" t="e">
        <f t="shared" si="8"/>
        <v>#REF!</v>
      </c>
      <c r="AC61" s="64">
        <f>IF(ISNA(VLOOKUP($A61,'2016 (2)'!$A$7:$AU$100,24,FALSE)),0,VLOOKUP($A61,'2016 (2)'!$A$7:$AU$100,24,FALSE))</f>
        <v>0</v>
      </c>
      <c r="AD61" s="8" t="e">
        <f>IF(AA61&lt;&gt; "",LOOKUP(AA61,Points!$F$1:$F$360,Points!$G$1:$G$360),"")</f>
        <v>#REF!</v>
      </c>
      <c r="AE61" s="80" t="e">
        <f>IF(  AND(AC61&gt;0,AA61&lt;&gt;36),   IF(ABS(AC61-36)&gt;=10,  AA61+SIGN(36-AC61)*1,  (36-AC61)*0.1+AA61),      AA61)</f>
        <v>#REF!</v>
      </c>
      <c r="AF61" s="76" t="e">
        <f t="shared" si="10"/>
        <v>#REF!</v>
      </c>
      <c r="AG61" s="64">
        <f>IF(ISNA(VLOOKUP($A61,'2016 (2)'!$A$7:$AU$100,28,FALSE)),0,VLOOKUP($A61,'2016 (2)'!$A$7:$AU$100,28,FALSE))</f>
        <v>0</v>
      </c>
      <c r="AH61" s="8" t="e">
        <f>IF(AE61&lt;&gt; "",LOOKUP(AE61,Points!$F$1:$F$360,Points!$G$1:$G$360),"")</f>
        <v>#REF!</v>
      </c>
      <c r="AI61" s="80" t="e">
        <f>IF(  AND(AG61&gt;0,AE61&lt;&gt;36),   IF(ABS(AG61-36)&gt;=10,  AE61+SIGN(36-AG61)*1,  (36-AG61)*0.1+AE61),      AE61)</f>
        <v>#REF!</v>
      </c>
      <c r="AJ61" s="76" t="e">
        <f t="shared" si="12"/>
        <v>#REF!</v>
      </c>
      <c r="AK61" s="64">
        <f>IF(ISNA(VLOOKUP($A61,'2016 (2)'!$A$7:$AU$100,32,FALSE)),0,VLOOKUP($A61,'2016 (2)'!$A$7:$AU$100,32,FALSE))</f>
        <v>29</v>
      </c>
      <c r="AL61" s="8" t="e">
        <f>IF(AI61&lt;&gt; "",LOOKUP(AI61,Points!$F$1:$F$360,Points!$G$1:$G$360),"")</f>
        <v>#REF!</v>
      </c>
      <c r="AM61" s="13" t="e">
        <f>IF(  AND(AK61&gt;0,AI61&lt;&gt;AN$8),   IF(ABS(AK61-AN$8)&gt;=5,  AI61+SIGN(AN$8-AK61)*1,  (AN$8-AK61)*0.2+AI61),      AI61)</f>
        <v>#REF!</v>
      </c>
      <c r="AN61" s="76" t="e">
        <f t="shared" si="14"/>
        <v>#REF!</v>
      </c>
      <c r="AO61" s="64">
        <f>IF(ISNA(VLOOKUP($A61,'2016 (2)'!$A$7:$AU$100,36,FALSE)),0,VLOOKUP($A61,'2016 (2)'!$A$7:$AU$100,36,FALSE))</f>
        <v>31</v>
      </c>
      <c r="AP61" s="8" t="e">
        <f>IF(AM61&lt;&gt; "",LOOKUP(AM61,Points!$F$1:$F$360,Points!$G$1:$G$360),"")</f>
        <v>#REF!</v>
      </c>
      <c r="AQ61" s="13" t="e">
        <f>IF(  AND(AO61&gt;0,AM61&lt;&gt;AR$8),   IF(ABS(AO61-AR$8)&gt;=5,  AM61+SIGN(AR$8-AO61)*1,  (AR$8-AO61)*0.2+AM61),      AM61)</f>
        <v>#REF!</v>
      </c>
      <c r="AR61" s="76" t="e">
        <f t="shared" si="16"/>
        <v>#REF!</v>
      </c>
      <c r="AS61" t="str">
        <f t="shared" si="31"/>
        <v>-</v>
      </c>
      <c r="AT61" t="str">
        <f t="shared" si="32"/>
        <v>-</v>
      </c>
      <c r="AU61" t="str">
        <f t="shared" si="33"/>
        <v>-</v>
      </c>
      <c r="AV61" t="str">
        <f t="shared" si="34"/>
        <v>-</v>
      </c>
      <c r="AW61" t="str">
        <f t="shared" si="35"/>
        <v>-</v>
      </c>
      <c r="AX61" t="str">
        <f t="shared" si="36"/>
        <v>-</v>
      </c>
      <c r="AY61" t="str">
        <f t="shared" si="37"/>
        <v>-</v>
      </c>
      <c r="AZ61" t="e">
        <f t="shared" si="38"/>
        <v>#REF!</v>
      </c>
      <c r="BA61" t="e">
        <f t="shared" si="39"/>
        <v>#REF!</v>
      </c>
      <c r="BB61" s="199" t="s">
        <v>688</v>
      </c>
      <c r="BC61" s="202" t="e">
        <f t="shared" si="22"/>
        <v>#REF!</v>
      </c>
      <c r="BD61" s="200" t="e">
        <f>+#REF!</f>
        <v>#REF!</v>
      </c>
      <c r="BE61" s="201" t="e">
        <f t="shared" si="23"/>
        <v>#REF!</v>
      </c>
    </row>
    <row r="62" spans="1:57" ht="18" customHeight="1" thickBot="1" x14ac:dyDescent="0.25">
      <c r="A62" s="78" t="str">
        <f t="shared" si="0"/>
        <v>Manny Rodriguez</v>
      </c>
      <c r="B62" s="52" t="s">
        <v>506</v>
      </c>
      <c r="C62" s="62" t="s">
        <v>507</v>
      </c>
      <c r="D62" s="25">
        <v>19.899999999999999</v>
      </c>
      <c r="E62" s="8" t="e">
        <f>ROUND(IF(ISNA(VLOOKUP($A62,#REF!,47,FALSE)),0,VLOOKUP($A62,#REF!,47,FALSE)),1)</f>
        <v>#REF!</v>
      </c>
      <c r="F62" s="92" t="e">
        <f>ROUND(IF(ISNA(VLOOKUP($A62,#REF!,49,FALSE)),0,VLOOKUP($A62,#REF!,49,FALSE)),1)</f>
        <v>#REF!</v>
      </c>
      <c r="G62" s="80" t="e">
        <f t="shared" si="44"/>
        <v>#REF!</v>
      </c>
      <c r="H62" s="112" t="e">
        <f t="shared" si="41"/>
        <v>#REF!</v>
      </c>
      <c r="I62" s="72">
        <f>IF(ISNA(VLOOKUP($A62,'2016 (2)'!$A$5:$AU$100,4,FALSE)),0,VLOOKUP($A62,'2016 (2)'!$A$5:$AU$100,4,FALSE))</f>
        <v>41</v>
      </c>
      <c r="J62" s="8" t="e">
        <f>IF(G62&lt;&gt; "",LOOKUP(G62,Points!$F$1:$F$360,Points!$G$1:$G$360),"")</f>
        <v>#REF!</v>
      </c>
      <c r="K62" s="178" t="e">
        <f>G62-4-0.3*(I62-32)</f>
        <v>#REF!</v>
      </c>
      <c r="L62" s="76" t="e">
        <f t="shared" si="3"/>
        <v>#REF!</v>
      </c>
      <c r="M62" s="83">
        <f>IF(ISNA(VLOOKUP($A62,'2016 (2)'!$A$7:$AU$100,8,FALSE)),0,VLOOKUP($A62,'2016 (2)'!$A$7:$AU$100,8,FALSE))</f>
        <v>22</v>
      </c>
      <c r="N62" s="8" t="e">
        <f>IF(K62&lt;&gt; "",LOOKUP(K62,Points!$F$1:$F$360,Points!$G$1:$G$360),"")</f>
        <v>#REF!</v>
      </c>
      <c r="O62" s="13" t="e">
        <f>IF(  AND(M62&gt;0,K62&lt;&gt;P$8),   IF(ABS(M62-P$8)&gt;=5,  K62+SIGN(P$8-M62)*1,  (P$8-M62)*0.2+K62),      K62)</f>
        <v>#REF!</v>
      </c>
      <c r="P62" s="76" t="e">
        <f t="shared" si="4"/>
        <v>#REF!</v>
      </c>
      <c r="Q62" s="64">
        <f>IF(ISNA(VLOOKUP($A62,'2016 (2)'!$A$7:$AU$100,12,FALSE)),0,VLOOKUP($A62,'2016 (2)'!$A$7:$AU$100,12,FALSE))</f>
        <v>17</v>
      </c>
      <c r="R62" s="8" t="e">
        <f>IF(O62&lt;&gt; "",LOOKUP(O62,Points!$F$1:$F$360,Points!$G$1:$G$360),"")</f>
        <v>#REF!</v>
      </c>
      <c r="S62" s="13" t="e">
        <f>IF(  AND(Q62&gt;0,O62&lt;&gt;T$8),   IF(ABS(Q62-T$8)&gt;=5,  O62+SIGN(T$8-Q62)*1,  (T$8-Q62)*0.2+O62),      O62)</f>
        <v>#REF!</v>
      </c>
      <c r="T62" s="76" t="e">
        <f t="shared" si="5"/>
        <v>#REF!</v>
      </c>
      <c r="U62" s="64">
        <f>IF(ISNA(VLOOKUP($A62,'2016 (2)'!$A$7:$AU$100,16,FALSE)),0,VLOOKUP($A62,'2016 (2)'!$A$7:$AU$100,16,FALSE))</f>
        <v>19</v>
      </c>
      <c r="V62" s="8" t="e">
        <f>IF(S62&lt;&gt; "",LOOKUP(S62,Points!$F$1:$F$360,Points!$G$1:$G$360),"")</f>
        <v>#REF!</v>
      </c>
      <c r="W62" s="13" t="e">
        <f>IF(  AND(U62&gt;0,S62&lt;&gt;X$8),   IF(ABS(U62-X$8)&gt;=5,  S62+SIGN(X$8-U62)*1,  (X$8-U62)*0.2+S62),      S62)</f>
        <v>#REF!</v>
      </c>
      <c r="X62" s="76" t="e">
        <f t="shared" si="6"/>
        <v>#REF!</v>
      </c>
      <c r="Y62" s="64">
        <f>IF(ISNA(VLOOKUP($A62,'2016 (2)'!$A$7:$AU$100,20,FALSE)),0,VLOOKUP($A62,'2016 (2)'!$A$7:$AU$100,20,FALSE))</f>
        <v>26</v>
      </c>
      <c r="Z62" s="8" t="e">
        <f>IF(W62&lt;&gt; "",LOOKUP(W62,Points!$F$1:$F$360,Points!$G$1:$G$360),"")</f>
        <v>#REF!</v>
      </c>
      <c r="AA62" s="13" t="e">
        <f>IF(  AND(Y62&gt;0,W62&lt;&gt;AB$8),   IF(ABS(Y62-AB$8)&gt;=5,  W62+SIGN(AB$8-Y62)*1,  (AB$8-Y62)*0.2+W62),      W62)</f>
        <v>#REF!</v>
      </c>
      <c r="AB62" s="76" t="e">
        <f t="shared" si="8"/>
        <v>#REF!</v>
      </c>
      <c r="AC62" s="64">
        <f>IF(ISNA(VLOOKUP($A62,'2016 (2)'!$A$7:$AU$100,24,FALSE)),0,VLOOKUP($A62,'2016 (2)'!$A$7:$AU$100,24,FALSE))</f>
        <v>27</v>
      </c>
      <c r="AD62" s="8" t="e">
        <f>IF(AA62&lt;&gt; "",LOOKUP(AA62,Points!$F$1:$F$360,Points!$G$1:$G$360),"")</f>
        <v>#REF!</v>
      </c>
      <c r="AE62" s="13" t="e">
        <f>IF(  AND(AC62&gt;0,AA62&lt;&gt;AF$8),   IF(ABS(AC62-AF$8)&gt;=5,  AA62+SIGN(AF$8-AC62)*1,  (AF$8-AC62)*0.2+AA62),      AA62)</f>
        <v>#REF!</v>
      </c>
      <c r="AF62" s="76" t="e">
        <f t="shared" si="10"/>
        <v>#REF!</v>
      </c>
      <c r="AG62" s="64">
        <f>IF(ISNA(VLOOKUP($A62,'2016 (2)'!$A$7:$AU$100,28,FALSE)),0,VLOOKUP($A62,'2016 (2)'!$A$7:$AU$100,28,FALSE))</f>
        <v>31</v>
      </c>
      <c r="AH62" s="8" t="e">
        <f>IF(AE62&lt;&gt; "",LOOKUP(AE62,Points!$F$1:$F$360,Points!$G$1:$G$360),"")</f>
        <v>#REF!</v>
      </c>
      <c r="AI62" s="13" t="e">
        <f>IF(  AND(AG62&gt;0,AE62&lt;&gt;AJ$8),   IF(ABS(AG62-AJ$8)&gt;=5,  AE62+SIGN(AJ$8-AG62)*1,  (AJ$8-AG62)*0.2+AE62),      AE62)</f>
        <v>#REF!</v>
      </c>
      <c r="AJ62" s="76" t="e">
        <f t="shared" si="12"/>
        <v>#REF!</v>
      </c>
      <c r="AK62" s="64">
        <f>IF(ISNA(VLOOKUP($A62,'2016 (2)'!$A$7:$AU$100,32,FALSE)),0,VLOOKUP($A62,'2016 (2)'!$A$7:$AU$100,32,FALSE))</f>
        <v>26</v>
      </c>
      <c r="AL62" s="8" t="e">
        <f>IF(AI62&lt;&gt; "",LOOKUP(AI62,Points!$F$1:$F$360,Points!$G$1:$G$360),"")</f>
        <v>#REF!</v>
      </c>
      <c r="AM62" s="13" t="e">
        <f>IF(  AND(AK62&gt;0,AI62&lt;&gt;AN$8),   IF(ABS(AK62-AN$8)&gt;=5,  AI62+SIGN(AN$8-AK62)*1,  (AN$8-AK62)*0.2+AI62),      AI62)</f>
        <v>#REF!</v>
      </c>
      <c r="AN62" s="76" t="e">
        <f t="shared" si="14"/>
        <v>#REF!</v>
      </c>
      <c r="AO62" s="64">
        <f>IF(ISNA(VLOOKUP($A62,'2016 (2)'!$A$7:$AU$100,36,FALSE)),0,VLOOKUP($A62,'2016 (2)'!$A$7:$AU$100,36,FALSE))</f>
        <v>31</v>
      </c>
      <c r="AP62" s="8" t="e">
        <f>IF(AM62&lt;&gt; "",LOOKUP(AM62,Points!$F$1:$F$360,Points!$G$1:$G$360),"")</f>
        <v>#REF!</v>
      </c>
      <c r="AQ62" s="13" t="e">
        <f>IF(  AND(AO62&gt;0,AM62&lt;&gt;AR$8),   IF(ABS(AO62-AR$8)&gt;=5,  AM62+SIGN(AR$8-AO62)*1,  (AR$8-AO62)*0.2+AM62),      AM62)</f>
        <v>#REF!</v>
      </c>
      <c r="AR62" s="76" t="e">
        <f t="shared" si="16"/>
        <v>#REF!</v>
      </c>
      <c r="AS62" t="e">
        <f t="shared" si="31"/>
        <v>#REF!</v>
      </c>
      <c r="AT62" t="e">
        <f t="shared" si="32"/>
        <v>#REF!</v>
      </c>
      <c r="AU62" t="e">
        <f t="shared" si="33"/>
        <v>#REF!</v>
      </c>
      <c r="AV62" t="e">
        <f t="shared" si="34"/>
        <v>#REF!</v>
      </c>
      <c r="AW62" t="e">
        <f t="shared" si="35"/>
        <v>#REF!</v>
      </c>
      <c r="AX62" t="e">
        <f t="shared" si="36"/>
        <v>#REF!</v>
      </c>
      <c r="AY62" t="e">
        <f t="shared" si="37"/>
        <v>#REF!</v>
      </c>
      <c r="AZ62" t="e">
        <f t="shared" si="38"/>
        <v>#REF!</v>
      </c>
      <c r="BA62" t="e">
        <f t="shared" si="39"/>
        <v>#REF!</v>
      </c>
      <c r="BB62" s="199" t="s">
        <v>595</v>
      </c>
      <c r="BC62" s="202" t="e">
        <f t="shared" si="22"/>
        <v>#REF!</v>
      </c>
      <c r="BD62" s="200" t="e">
        <f>+#REF!</f>
        <v>#REF!</v>
      </c>
      <c r="BE62" s="201" t="e">
        <f t="shared" si="23"/>
        <v>#REF!</v>
      </c>
    </row>
    <row r="63" spans="1:57" ht="18" customHeight="1" thickBot="1" x14ac:dyDescent="0.25">
      <c r="A63" s="78" t="str">
        <f t="shared" si="0"/>
        <v>Chuck Roney</v>
      </c>
      <c r="B63" s="52" t="s">
        <v>353</v>
      </c>
      <c r="C63" s="62" t="s">
        <v>354</v>
      </c>
      <c r="D63" s="25">
        <v>23.3</v>
      </c>
      <c r="E63" s="8" t="e">
        <f>ROUND(IF(ISNA(VLOOKUP($A63,#REF!,47,FALSE)),0,VLOOKUP($A63,#REF!,47,FALSE)),1)</f>
        <v>#REF!</v>
      </c>
      <c r="F63" s="92" t="e">
        <f>ROUND(IF(ISNA(VLOOKUP($A63,#REF!,49,FALSE)),0,VLOOKUP($A63,#REF!,49,FALSE)),1)</f>
        <v>#REF!</v>
      </c>
      <c r="G63" s="80" t="e">
        <f t="shared" si="44"/>
        <v>#REF!</v>
      </c>
      <c r="H63" s="88" t="e">
        <f t="shared" si="41"/>
        <v>#REF!</v>
      </c>
      <c r="I63" s="72">
        <f>IF(ISNA(VLOOKUP($A63,'2016 (2)'!$A$5:$AU$100,4,FALSE)),0,VLOOKUP($A63,'2016 (2)'!$A$5:$AU$100,4,FALSE))</f>
        <v>25</v>
      </c>
      <c r="J63" s="8" t="e">
        <f>IF(G63&lt;&gt; "",LOOKUP(G63,Points!$F$1:$F$360,Points!$G$1:$G$360),"")</f>
        <v>#REF!</v>
      </c>
      <c r="K63" s="13" t="e">
        <f>IF(  AND(I63&gt;0,G63&lt;&gt;L$8),   IF(ABS(I63-L$8)&gt;=5,  G63+SIGN(L$8-I63)*1.5,  (L$8-I63)*0.3+G63),      G63)</f>
        <v>#REF!</v>
      </c>
      <c r="L63" s="76" t="e">
        <f t="shared" si="3"/>
        <v>#REF!</v>
      </c>
      <c r="M63" s="83">
        <f>IF(ISNA(VLOOKUP($A63,'2016 (2)'!$A$7:$AU$100,8,FALSE)),0,VLOOKUP($A63,'2016 (2)'!$A$7:$AU$100,8,FALSE))</f>
        <v>29</v>
      </c>
      <c r="N63" s="8" t="e">
        <f>IF(K63&lt;&gt; "",LOOKUP(K63,Points!$F$1:$F$360,Points!$G$1:$G$360),"")</f>
        <v>#REF!</v>
      </c>
      <c r="O63" s="13" t="e">
        <f>IF(  AND(M63&gt;0,K63&lt;&gt;P$8),   IF(ABS(M63-P$8)&gt;=5,  K63+SIGN(P$8-M63)*1.5,  (P$8-M63)*0.3+K63),      K63)</f>
        <v>#REF!</v>
      </c>
      <c r="P63" s="76" t="e">
        <f t="shared" si="4"/>
        <v>#REF!</v>
      </c>
      <c r="Q63" s="64">
        <f>IF(ISNA(VLOOKUP($A63,'2016 (2)'!$A$7:$AU$100,12,FALSE)),0,VLOOKUP($A63,'2016 (2)'!$A$7:$AU$100,12,FALSE))</f>
        <v>21</v>
      </c>
      <c r="R63" s="8" t="e">
        <f>IF(O63&lt;&gt; "",LOOKUP(O63,Points!$F$1:$F$360,Points!$G$1:$G$360),"")</f>
        <v>#REF!</v>
      </c>
      <c r="S63" s="13" t="e">
        <f>IF(  AND(Q63&gt;0,O63&lt;&gt;T$8),   IF(ABS(Q63-T$8)&gt;=5,  O63+SIGN(T$8-Q63)*1.5,  (T$8-Q63)*0.3+O63),      O63)</f>
        <v>#REF!</v>
      </c>
      <c r="T63" s="76" t="e">
        <f t="shared" si="5"/>
        <v>#REF!</v>
      </c>
      <c r="U63" s="64">
        <f>IF(ISNA(VLOOKUP($A63,'2016 (2)'!$A$7:$AU$100,16,FALSE)),0,VLOOKUP($A63,'2016 (2)'!$A$7:$AU$100,16,FALSE))</f>
        <v>0</v>
      </c>
      <c r="V63" s="8" t="e">
        <f>IF(S63&lt;&gt; "",LOOKUP(S63,Points!$F$1:$F$360,Points!$G$1:$G$360),"")</f>
        <v>#REF!</v>
      </c>
      <c r="W63" s="80" t="e">
        <f>IF(  AND(U63&gt;0,S63&lt;&gt;36),   IF(ABS(U63-36)&gt;=10,  S63+SIGN(36-U63)*1,  (36-U63)*0.1+S63),      S63)</f>
        <v>#REF!</v>
      </c>
      <c r="X63" s="76" t="e">
        <f t="shared" si="6"/>
        <v>#REF!</v>
      </c>
      <c r="Y63" s="64">
        <f>IF(ISNA(VLOOKUP($A63,'2016 (2)'!$A$7:$AU$100,20,FALSE)),0,VLOOKUP($A63,'2016 (2)'!$A$7:$AU$100,20,FALSE))</f>
        <v>39</v>
      </c>
      <c r="Z63" s="8" t="e">
        <f>IF(W63&lt;&gt; "",LOOKUP(W63,Points!$F$1:$F$360,Points!$G$1:$G$360),"")</f>
        <v>#REF!</v>
      </c>
      <c r="AA63" s="13" t="e">
        <f>IF(  AND(Y63&gt;0,W63&lt;&gt;AB$8),   IF(ABS(Y63-AB$8)&gt;=5,  W63+SIGN(AB$8-Y63)*1.5,  (AB$8-Y63)*0.3+W63),      W63)</f>
        <v>#REF!</v>
      </c>
      <c r="AB63" s="76" t="e">
        <f t="shared" si="8"/>
        <v>#REF!</v>
      </c>
      <c r="AC63" s="64">
        <f>IF(ISNA(VLOOKUP($A63,'2016 (2)'!$A$7:$AU$100,24,FALSE)),0,VLOOKUP($A63,'2016 (2)'!$A$7:$AU$100,24,FALSE))</f>
        <v>0</v>
      </c>
      <c r="AD63" s="8" t="e">
        <f>IF(AA63&lt;&gt; "",LOOKUP(AA63,Points!$F$1:$F$360,Points!$G$1:$G$360),"")</f>
        <v>#REF!</v>
      </c>
      <c r="AE63" s="80" t="e">
        <f>IF(  AND(AC63&gt;0,AA63&lt;&gt;36),   IF(ABS(AC63-36)&gt;=10,  AA63+SIGN(36-AC63)*1,  (36-AC63)*0.1+AA63),      AA63)</f>
        <v>#REF!</v>
      </c>
      <c r="AF63" s="76" t="e">
        <f t="shared" si="10"/>
        <v>#REF!</v>
      </c>
      <c r="AG63" s="64">
        <f>IF(ISNA(VLOOKUP($A63,'2016 (2)'!$A$7:$AU$100,28,FALSE)),0,VLOOKUP($A63,'2016 (2)'!$A$7:$AU$100,28,FALSE))</f>
        <v>0</v>
      </c>
      <c r="AH63" s="8" t="e">
        <f>IF(AE63&lt;&gt; "",LOOKUP(AE63,Points!$F$1:$F$360,Points!$G$1:$G$360),"")</f>
        <v>#REF!</v>
      </c>
      <c r="AI63" s="80" t="e">
        <f>IF(  AND(AG63&gt;0,AE63&lt;&gt;36),   IF(ABS(AG63-36)&gt;=10,  AE63+SIGN(36-AG63)*1,  (36-AG63)*0.1+AE63),      AE63)</f>
        <v>#REF!</v>
      </c>
      <c r="AJ63" s="76" t="e">
        <f t="shared" si="12"/>
        <v>#REF!</v>
      </c>
      <c r="AK63" s="64">
        <f>IF(ISNA(VLOOKUP($A63,'2016 (2)'!$A$7:$AU$100,32,FALSE)),0,VLOOKUP($A63,'2016 (2)'!$A$7:$AU$100,32,FALSE))</f>
        <v>0</v>
      </c>
      <c r="AL63" s="8" t="e">
        <f>IF(AI63&lt;&gt; "",LOOKUP(AI63,Points!$F$1:$F$360,Points!$G$1:$G$360),"")</f>
        <v>#REF!</v>
      </c>
      <c r="AM63" s="80" t="e">
        <f>IF(  AND(AK63&gt;0,AI63&lt;&gt;36),   IF(ABS(AK63-36)&gt;=10,  AI63+SIGN(36-AK63)*1,  (36-AK63)*0.1+AI63),      AI63)</f>
        <v>#REF!</v>
      </c>
      <c r="AN63" s="76" t="e">
        <f t="shared" si="14"/>
        <v>#REF!</v>
      </c>
      <c r="AO63" s="64">
        <f>IF(ISNA(VLOOKUP($A63,'2016 (2)'!$A$7:$AU$100,36,FALSE)),0,VLOOKUP($A63,'2016 (2)'!$A$7:$AU$100,36,FALSE))</f>
        <v>21</v>
      </c>
      <c r="AP63" s="8" t="e">
        <f>IF(AM63&lt;&gt; "",LOOKUP(AM63,Points!$F$1:$F$360,Points!$G$1:$G$360),"")</f>
        <v>#REF!</v>
      </c>
      <c r="AQ63" s="13" t="e">
        <f>IF(  AND(AO63&gt;0,AM63&lt;&gt;AR$8),   IF(ABS(AO63-AR$8)&gt;=5,  AM63+SIGN(AR$8-AO63)*1.5,  (AR$8-AO63)*0.3+AM63),      AM63)</f>
        <v>#REF!</v>
      </c>
      <c r="AR63" s="76" t="e">
        <f t="shared" si="16"/>
        <v>#REF!</v>
      </c>
      <c r="AS63" t="e">
        <f t="shared" si="31"/>
        <v>#REF!</v>
      </c>
      <c r="AT63" t="e">
        <f t="shared" si="32"/>
        <v>#REF!</v>
      </c>
      <c r="AU63" t="e">
        <f t="shared" si="33"/>
        <v>#REF!</v>
      </c>
      <c r="AV63" t="str">
        <f t="shared" si="34"/>
        <v>-</v>
      </c>
      <c r="AW63" t="e">
        <f t="shared" si="35"/>
        <v>#REF!</v>
      </c>
      <c r="AX63" t="str">
        <f t="shared" si="36"/>
        <v>-</v>
      </c>
      <c r="AY63" t="str">
        <f t="shared" si="37"/>
        <v>-</v>
      </c>
      <c r="AZ63" t="str">
        <f t="shared" si="38"/>
        <v>-</v>
      </c>
      <c r="BA63" t="e">
        <f t="shared" si="39"/>
        <v>#REF!</v>
      </c>
      <c r="BB63" s="199" t="s">
        <v>361</v>
      </c>
      <c r="BC63" s="202" t="e">
        <f t="shared" si="22"/>
        <v>#REF!</v>
      </c>
      <c r="BD63" s="200" t="e">
        <f>+#REF!</f>
        <v>#REF!</v>
      </c>
      <c r="BE63" s="201" t="e">
        <f t="shared" si="23"/>
        <v>#REF!</v>
      </c>
    </row>
    <row r="64" spans="1:57" ht="18" customHeight="1" thickBot="1" x14ac:dyDescent="0.25">
      <c r="A64" s="78" t="str">
        <f t="shared" si="0"/>
        <v>Mike Rubin</v>
      </c>
      <c r="B64" s="52" t="s">
        <v>42</v>
      </c>
      <c r="C64" s="62" t="s">
        <v>33</v>
      </c>
      <c r="D64" s="25">
        <v>36.000000000000007</v>
      </c>
      <c r="E64" s="8" t="e">
        <f>ROUND(IF(ISNA(VLOOKUP($A64,#REF!,47,FALSE)),0,VLOOKUP($A64,#REF!,47,FALSE)),1)</f>
        <v>#REF!</v>
      </c>
      <c r="F64" s="92" t="e">
        <f>ROUND(IF(ISNA(VLOOKUP($A64,#REF!,49,FALSE)),0,VLOOKUP($A64,#REF!,49,FALSE)),1)</f>
        <v>#REF!</v>
      </c>
      <c r="G64" s="80" t="e">
        <f t="shared" si="44"/>
        <v>#REF!</v>
      </c>
      <c r="H64" s="88" t="e">
        <f t="shared" si="41"/>
        <v>#REF!</v>
      </c>
      <c r="I64" s="72">
        <f>IF(ISNA(VLOOKUP($A64,'2016 (2)'!$A$5:$AU$100,4,FALSE)),0,VLOOKUP($A64,'2016 (2)'!$A$5:$AU$100,4,FALSE))</f>
        <v>17</v>
      </c>
      <c r="J64" s="8" t="e">
        <f>IF(G64&lt;&gt; "",LOOKUP(G64,Points!$F$1:$F$360,Points!$G$1:$G$360),"")</f>
        <v>#REF!</v>
      </c>
      <c r="K64" s="13" t="e">
        <f>IF(  AND(I64&gt;0,G64&lt;&gt;36),   IF(ABS(I64-36)&gt;=5,  G64+SIGN(36-I64)*1,  (36-I64)*0.4+G64),      G64)</f>
        <v>#REF!</v>
      </c>
      <c r="L64" s="76" t="e">
        <f t="shared" si="3"/>
        <v>#REF!</v>
      </c>
      <c r="M64" s="83">
        <f>IF(ISNA(VLOOKUP($A64,'2016 (2)'!$A$7:$AU$100,8,FALSE)),0,VLOOKUP($A64,'2016 (2)'!$A$7:$AU$100,8,FALSE))</f>
        <v>32</v>
      </c>
      <c r="N64" s="8" t="e">
        <f>IF(K64&lt;&gt; "",LOOKUP(K64,Points!$F$1:$F$360,Points!$G$1:$G$360),"")</f>
        <v>#REF!</v>
      </c>
      <c r="O64" s="13" t="e">
        <f>IF(  AND(M64&gt;0,K64&lt;&gt;P$8),   IF(ABS(M64-P$8)&gt;=5,  K64+SIGN(P$8-M64)*2,  (P$8-M64)*0.4+K64),      K64)</f>
        <v>#REF!</v>
      </c>
      <c r="P64" s="76" t="e">
        <f t="shared" si="4"/>
        <v>#REF!</v>
      </c>
      <c r="Q64" s="64">
        <f>IF(ISNA(VLOOKUP($A64,'2016 (2)'!$A$7:$AU$100,12,FALSE)),0,VLOOKUP($A64,'2016 (2)'!$A$7:$AU$100,12,FALSE))</f>
        <v>39</v>
      </c>
      <c r="R64" s="8" t="e">
        <f>IF(O64&lt;&gt; "",LOOKUP(O64,Points!$F$1:$F$360,Points!$G$1:$G$360),"")</f>
        <v>#REF!</v>
      </c>
      <c r="S64" s="13" t="e">
        <f>IF(  AND(Q64&gt;0,O64&lt;&gt;T$8),   IF(ABS(Q64-T$8)&gt;=5,  O64+SIGN(T$8-Q64)*2,  (T$8-Q64)*0.4+O64),      O64)</f>
        <v>#REF!</v>
      </c>
      <c r="T64" s="76" t="e">
        <f t="shared" si="5"/>
        <v>#REF!</v>
      </c>
      <c r="U64" s="64">
        <f>IF(ISNA(VLOOKUP($A64,'2016 (2)'!$A$7:$AU$100,16,FALSE)),0,VLOOKUP($A64,'2016 (2)'!$A$7:$AU$100,16,FALSE))</f>
        <v>23</v>
      </c>
      <c r="V64" s="8" t="e">
        <f>IF(S64&lt;&gt; "",LOOKUP(S64,Points!$F$1:$F$360,Points!$G$1:$G$360),"")</f>
        <v>#REF!</v>
      </c>
      <c r="W64" s="13" t="e">
        <f>IF(  AND(U64&gt;0,S64&lt;&gt;X$8),   IF(ABS(U64-X$8)&gt;=5,  S64+SIGN(X$8-U64)*2,  (X$8-U64)*0.4+S64),      S64)</f>
        <v>#REF!</v>
      </c>
      <c r="X64" s="76">
        <v>36</v>
      </c>
      <c r="Y64" s="64">
        <f>IF(ISNA(VLOOKUP($A64,'2016 (2)'!$A$7:$AU$100,20,FALSE)),0,VLOOKUP($A64,'2016 (2)'!$A$7:$AU$100,20,FALSE))</f>
        <v>40</v>
      </c>
      <c r="Z64" s="8" t="e">
        <f>IF(W64&lt;&gt; "",LOOKUP(W64,Points!$F$1:$F$360,Points!$G$1:$G$360),"")</f>
        <v>#REF!</v>
      </c>
      <c r="AA64" s="13" t="e">
        <f>IF(  AND(Y64&gt;0,W64&lt;&gt;AB$8),   IF(ABS(Y64-AB$8)&gt;=5,  W64+SIGN(AB$8-Y64)*2,  (AB$8-Y64)*0.4+W64),      W64)</f>
        <v>#REF!</v>
      </c>
      <c r="AB64" s="76" t="e">
        <f t="shared" si="8"/>
        <v>#REF!</v>
      </c>
      <c r="AC64" s="64">
        <f>IF(ISNA(VLOOKUP($A64,'2016 (2)'!$A$7:$AU$100,24,FALSE)),0,VLOOKUP($A64,'2016 (2)'!$A$7:$AU$100,24,FALSE))</f>
        <v>23</v>
      </c>
      <c r="AD64" s="8" t="e">
        <f>IF(AA64&lt;&gt; "",LOOKUP(AA64,Points!$F$1:$F$360,Points!$G$1:$G$360),"")</f>
        <v>#REF!</v>
      </c>
      <c r="AE64" s="13">
        <v>36</v>
      </c>
      <c r="AF64" s="76">
        <f t="shared" si="10"/>
        <v>36</v>
      </c>
      <c r="AG64" s="64">
        <f>IF(ISNA(VLOOKUP($A64,'2016 (2)'!$A$7:$AU$100,28,FALSE)),0,VLOOKUP($A64,'2016 (2)'!$A$7:$AU$100,28,FALSE))</f>
        <v>0</v>
      </c>
      <c r="AH64" s="8">
        <f>IF(AE64&lt;&gt; "",LOOKUP(AE64,Points!$F$1:$F$360,Points!$G$1:$G$360),"")</f>
        <v>4</v>
      </c>
      <c r="AI64" s="80">
        <f>IF(  AND(AG64&gt;0,AE64&lt;&gt;36),   IF(ABS(AG64-36)&gt;=10,  AE64+SIGN(36-AG64)*1,  (36-AG64)*0.1+AE64),      AE64)</f>
        <v>36</v>
      </c>
      <c r="AJ64" s="76">
        <f t="shared" si="12"/>
        <v>36</v>
      </c>
      <c r="AK64" s="64">
        <f>IF(ISNA(VLOOKUP($A64,'2016 (2)'!$A$7:$AU$100,32,FALSE)),0,VLOOKUP($A64,'2016 (2)'!$A$7:$AU$100,32,FALSE))</f>
        <v>0</v>
      </c>
      <c r="AL64" s="8">
        <f>IF(AI64&lt;&gt; "",LOOKUP(AI64,Points!$F$1:$F$360,Points!$G$1:$G$360),"")</f>
        <v>4</v>
      </c>
      <c r="AM64" s="80">
        <f>IF(  AND(AK64&gt;0,AI64&lt;&gt;36),   IF(ABS(AK64-36)&gt;=10,  AI64+SIGN(36-AK64)*1,  (36-AK64)*0.1+AI64),      AI64)</f>
        <v>36</v>
      </c>
      <c r="AN64" s="76">
        <f t="shared" si="14"/>
        <v>36</v>
      </c>
      <c r="AO64" s="64">
        <f>IF(ISNA(VLOOKUP($A64,'2016 (2)'!$A$7:$AU$100,36,FALSE)),0,VLOOKUP($A64,'2016 (2)'!$A$7:$AU$100,36,FALSE))</f>
        <v>0</v>
      </c>
      <c r="AP64" s="8">
        <f>IF(AM64&lt;&gt; "",LOOKUP(AM64,Points!$F$1:$F$360,Points!$G$1:$G$360),"")</f>
        <v>4</v>
      </c>
      <c r="AQ64" s="80">
        <f t="shared" si="15"/>
        <v>36</v>
      </c>
      <c r="AR64" s="76">
        <f t="shared" si="16"/>
        <v>36</v>
      </c>
      <c r="AS64" t="e">
        <f t="shared" si="31"/>
        <v>#REF!</v>
      </c>
      <c r="AT64" t="e">
        <f t="shared" si="32"/>
        <v>#REF!</v>
      </c>
      <c r="AU64" t="e">
        <f t="shared" si="33"/>
        <v>#REF!</v>
      </c>
      <c r="AV64" t="e">
        <f t="shared" si="34"/>
        <v>#REF!</v>
      </c>
      <c r="AW64">
        <f t="shared" si="35"/>
        <v>104</v>
      </c>
      <c r="AX64" t="e">
        <f t="shared" si="36"/>
        <v>#REF!</v>
      </c>
      <c r="AY64" t="str">
        <f t="shared" si="37"/>
        <v>-</v>
      </c>
      <c r="AZ64" t="str">
        <f t="shared" si="38"/>
        <v>-</v>
      </c>
      <c r="BA64" t="str">
        <f t="shared" si="39"/>
        <v>-</v>
      </c>
      <c r="BB64" s="199" t="s">
        <v>88</v>
      </c>
      <c r="BC64" s="202">
        <f t="shared" si="22"/>
        <v>36</v>
      </c>
      <c r="BD64" s="200" t="e">
        <f>+#REF!</f>
        <v>#REF!</v>
      </c>
      <c r="BE64" s="201" t="e">
        <f t="shared" si="23"/>
        <v>#REF!</v>
      </c>
    </row>
    <row r="65" spans="1:57" ht="18" customHeight="1" thickBot="1" x14ac:dyDescent="0.25">
      <c r="A65" s="78" t="str">
        <f t="shared" si="0"/>
        <v>Brent Schnupp</v>
      </c>
      <c r="B65" s="93" t="s">
        <v>518</v>
      </c>
      <c r="C65" s="94" t="s">
        <v>519</v>
      </c>
      <c r="D65" s="25">
        <v>11.700000000000001</v>
      </c>
      <c r="E65" s="8" t="e">
        <f>ROUND(IF(ISNA(VLOOKUP($A65,#REF!,47,FALSE)),0,VLOOKUP($A65,#REF!,47,FALSE)),1)</f>
        <v>#REF!</v>
      </c>
      <c r="F65" s="92" t="e">
        <f>ROUND(IF(ISNA(VLOOKUP($A65,#REF!,49,FALSE)),0,VLOOKUP($A65,#REF!,49,FALSE)),1)</f>
        <v>#REF!</v>
      </c>
      <c r="G65" s="80" t="e">
        <f t="shared" si="44"/>
        <v>#REF!</v>
      </c>
      <c r="H65" s="88" t="e">
        <f t="shared" si="41"/>
        <v>#REF!</v>
      </c>
      <c r="I65" s="72">
        <f>IF(ISNA(VLOOKUP($A65,'2016 (2)'!$A$5:$AU$100,4,FALSE)),0,VLOOKUP($A65,'2016 (2)'!$A$5:$AU$100,4,FALSE))</f>
        <v>33</v>
      </c>
      <c r="J65" s="8" t="e">
        <f>IF(G65&lt;&gt; "",LOOKUP(G65,Points!$F$1:$F$360,Points!$G$1:$G$360),"")</f>
        <v>#REF!</v>
      </c>
      <c r="K65" s="13" t="e">
        <f>IF(  AND(I65&gt;0,G65&lt;&gt;L$8),   IF(ABS(I65-L$8)&gt;=5,  G65+SIGN(L$8-I65)*1,  (L$8-I65)*0.2+G65),      G65)</f>
        <v>#REF!</v>
      </c>
      <c r="L65" s="76" t="e">
        <f t="shared" si="3"/>
        <v>#REF!</v>
      </c>
      <c r="M65" s="83">
        <f>IF(ISNA(VLOOKUP($A65,'2016 (2)'!$A$7:$AU$100,8,FALSE)),0,VLOOKUP($A65,'2016 (2)'!$A$7:$AU$100,8,FALSE))</f>
        <v>40</v>
      </c>
      <c r="N65" s="8" t="e">
        <f>IF(K65&lt;&gt; "",LOOKUP(K65,Points!$F$1:$F$360,Points!$G$1:$G$360),"")</f>
        <v>#REF!</v>
      </c>
      <c r="O65" s="13" t="e">
        <f>IF(  AND(M65&gt;0,K65&lt;&gt;P$8),   IF(ABS(M65-P$8)&gt;=5,  K65+SIGN(P$8-M65)*1,  (P$8-M65)*0.2+K65),      K65)</f>
        <v>#REF!</v>
      </c>
      <c r="P65" s="76" t="e">
        <f t="shared" si="4"/>
        <v>#REF!</v>
      </c>
      <c r="Q65" s="64">
        <f>IF(ISNA(VLOOKUP($A65,'2016 (2)'!$A$7:$AU$100,12,FALSE)),0,VLOOKUP($A65,'2016 (2)'!$A$7:$AU$100,12,FALSE))</f>
        <v>0</v>
      </c>
      <c r="R65" s="8" t="e">
        <f>IF(O65&lt;&gt; "",LOOKUP(O65,Points!$F$1:$F$360,Points!$G$1:$G$360),"")</f>
        <v>#REF!</v>
      </c>
      <c r="S65" s="13" t="e">
        <f>IF(  AND(Q65&gt;0,O65&lt;&gt;36),   IF(ABS(Q65-36)&gt;=5,  O65+SIGN(36-Q65)*1,  (36-Q65)*0.2+O65),      O65)</f>
        <v>#REF!</v>
      </c>
      <c r="T65" s="76" t="e">
        <f t="shared" si="5"/>
        <v>#REF!</v>
      </c>
      <c r="U65" s="64">
        <f>IF(ISNA(VLOOKUP($A65,'2016 (2)'!$A$7:$AU$100,16,FALSE)),0,VLOOKUP($A65,'2016 (2)'!$A$7:$AU$100,16,FALSE))</f>
        <v>0</v>
      </c>
      <c r="V65" s="8" t="e">
        <f>IF(S65&lt;&gt; "",LOOKUP(S65,Points!$F$1:$F$360,Points!$G$1:$G$360),"")</f>
        <v>#REF!</v>
      </c>
      <c r="W65" s="80" t="e">
        <f>IF(  AND(U65&gt;0,S65&lt;&gt;36),   IF(ABS(U65-36)&gt;=10,  S65+SIGN(36-U65)*1,  (36-U65)*0.1+S65),      S65)</f>
        <v>#REF!</v>
      </c>
      <c r="X65" s="76" t="e">
        <f t="shared" ref="X65:X80" si="45">ROUND(W65,0)</f>
        <v>#REF!</v>
      </c>
      <c r="Y65" s="64">
        <f>IF(ISNA(VLOOKUP($A65,'2016 (2)'!$A$7:$AU$100,20,FALSE)),0,VLOOKUP($A65,'2016 (2)'!$A$7:$AU$100,20,FALSE))</f>
        <v>37</v>
      </c>
      <c r="Z65" s="8" t="e">
        <f>IF(W65&lt;&gt; "",LOOKUP(W65,Points!$F$1:$F$360,Points!$G$1:$G$360),"")</f>
        <v>#REF!</v>
      </c>
      <c r="AA65" s="13" t="e">
        <f>IF(  AND(Y65&gt;0,W65&lt;&gt;AB$8),   IF(ABS(Y65-AB$8)&gt;=5,  W65+SIGN(AB$8-Y65)*1,  (AB$8-Y65)*0.2+W65),      W65)</f>
        <v>#REF!</v>
      </c>
      <c r="AB65" s="76" t="e">
        <f t="shared" si="8"/>
        <v>#REF!</v>
      </c>
      <c r="AC65" s="64">
        <f>IF(ISNA(VLOOKUP($A65,'2016 (2)'!$A$7:$AU$100,24,FALSE)),0,VLOOKUP($A65,'2016 (2)'!$A$7:$AU$100,24,FALSE))</f>
        <v>28</v>
      </c>
      <c r="AD65" s="8" t="e">
        <f>IF(AA65&lt;&gt; "",LOOKUP(AA65,Points!$F$1:$F$360,Points!$G$1:$G$360),"")</f>
        <v>#REF!</v>
      </c>
      <c r="AE65" s="13" t="e">
        <f>IF(  AND(AC65&gt;0,AA65&lt;&gt;AF$8),   IF(ABS(AC65-AF$8)&gt;=5,  AA65+SIGN(AF$8-AC65)*1,  (AF$8-AC65)*0.2+AA65),      AA65)</f>
        <v>#REF!</v>
      </c>
      <c r="AF65" s="76" t="e">
        <f t="shared" si="10"/>
        <v>#REF!</v>
      </c>
      <c r="AG65" s="64">
        <f>IF(ISNA(VLOOKUP($A65,'2016 (2)'!$A$7:$AU$100,28,FALSE)),0,VLOOKUP($A65,'2016 (2)'!$A$7:$AU$100,28,FALSE))</f>
        <v>30</v>
      </c>
      <c r="AH65" s="8" t="e">
        <f>IF(AE65&lt;&gt; "",LOOKUP(AE65,Points!$F$1:$F$360,Points!$G$1:$G$360),"")</f>
        <v>#REF!</v>
      </c>
      <c r="AI65" s="13" t="e">
        <f>IF(  AND(AG65&gt;0,AE65&lt;&gt;AJ$8),   IF(ABS(AG65-AJ$8)&gt;=5,  AE65+SIGN(AJ$8-AG65)*1,  (AJ$8-AG65)*0.2+AE65),      AE65)</f>
        <v>#REF!</v>
      </c>
      <c r="AJ65" s="76" t="e">
        <f t="shared" si="12"/>
        <v>#REF!</v>
      </c>
      <c r="AK65" s="64">
        <f>IF(ISNA(VLOOKUP($A65,'2016 (2)'!$A$7:$AU$100,32,FALSE)),0,VLOOKUP($A65,'2016 (2)'!$A$7:$AU$100,32,FALSE))</f>
        <v>0</v>
      </c>
      <c r="AL65" s="8" t="e">
        <f>IF(AI65&lt;&gt; "",LOOKUP(AI65,Points!$F$1:$F$360,Points!$G$1:$G$360),"")</f>
        <v>#REF!</v>
      </c>
      <c r="AM65" s="80" t="e">
        <f>IF(  AND(AK65&gt;0,AI65&lt;&gt;36),   IF(ABS(AK65-36)&gt;=10,  AI65+SIGN(36-AK65)*1,  (36-AK65)*0.1+AI65),      AI65)</f>
        <v>#REF!</v>
      </c>
      <c r="AN65" s="76" t="e">
        <f t="shared" si="14"/>
        <v>#REF!</v>
      </c>
      <c r="AO65" s="64">
        <f>IF(ISNA(VLOOKUP($A65,'2016 (2)'!$A$7:$AU$100,36,FALSE)),0,VLOOKUP($A65,'2016 (2)'!$A$7:$AU$100,36,FALSE))</f>
        <v>0</v>
      </c>
      <c r="AP65" s="8" t="e">
        <f>IF(AM65&lt;&gt; "",LOOKUP(AM65,Points!$F$1:$F$360,Points!$G$1:$G$360),"")</f>
        <v>#REF!</v>
      </c>
      <c r="AQ65" s="80" t="e">
        <f t="shared" si="15"/>
        <v>#REF!</v>
      </c>
      <c r="AR65" s="76" t="e">
        <f t="shared" si="16"/>
        <v>#REF!</v>
      </c>
      <c r="AS65" t="e">
        <f t="shared" si="31"/>
        <v>#REF!</v>
      </c>
      <c r="AT65" t="e">
        <f t="shared" si="32"/>
        <v>#REF!</v>
      </c>
      <c r="AU65" t="str">
        <f t="shared" si="33"/>
        <v>-</v>
      </c>
      <c r="AV65" t="str">
        <f t="shared" si="34"/>
        <v>-</v>
      </c>
      <c r="AW65" t="e">
        <f t="shared" si="35"/>
        <v>#REF!</v>
      </c>
      <c r="AX65" t="e">
        <f t="shared" si="36"/>
        <v>#REF!</v>
      </c>
      <c r="AY65" t="e">
        <f t="shared" si="37"/>
        <v>#REF!</v>
      </c>
      <c r="AZ65" t="str">
        <f t="shared" si="38"/>
        <v>-</v>
      </c>
      <c r="BA65" t="str">
        <f t="shared" si="39"/>
        <v>-</v>
      </c>
      <c r="BB65" s="199" t="s">
        <v>525</v>
      </c>
      <c r="BC65" s="202" t="e">
        <f t="shared" si="22"/>
        <v>#REF!</v>
      </c>
      <c r="BD65" s="200" t="e">
        <f>+#REF!</f>
        <v>#REF!</v>
      </c>
      <c r="BE65" s="201" t="e">
        <f t="shared" si="23"/>
        <v>#REF!</v>
      </c>
    </row>
    <row r="66" spans="1:57" ht="18" customHeight="1" thickBot="1" x14ac:dyDescent="0.25">
      <c r="A66" s="78" t="str">
        <f t="shared" si="0"/>
        <v>Steve Smingler</v>
      </c>
      <c r="B66" s="52" t="s">
        <v>296</v>
      </c>
      <c r="C66" s="62" t="s">
        <v>15</v>
      </c>
      <c r="D66" s="25">
        <v>14.899999999999997</v>
      </c>
      <c r="E66" s="8" t="e">
        <f>ROUND(IF(ISNA(VLOOKUP($A66,#REF!,47,FALSE)),0,VLOOKUP($A66,#REF!,47,FALSE)),1)</f>
        <v>#REF!</v>
      </c>
      <c r="F66" s="92" t="e">
        <f>ROUND(IF(ISNA(VLOOKUP($A66,#REF!,49,FALSE)),0,VLOOKUP($A66,#REF!,49,FALSE)),1)</f>
        <v>#REF!</v>
      </c>
      <c r="G66" s="80" t="e">
        <f t="shared" si="44"/>
        <v>#REF!</v>
      </c>
      <c r="H66" s="88" t="e">
        <f t="shared" si="41"/>
        <v>#REF!</v>
      </c>
      <c r="I66" s="72">
        <f>IF(ISNA(VLOOKUP($A66,'2016 (2)'!$A$5:$AU$100,4,FALSE)),0,VLOOKUP($A66,'2016 (2)'!$A$5:$AU$100,4,FALSE))</f>
        <v>28</v>
      </c>
      <c r="J66" s="8" t="e">
        <f>IF(G66&lt;&gt; "",LOOKUP(G66,Points!$F$1:$F$360,Points!$G$1:$G$360),"")</f>
        <v>#REF!</v>
      </c>
      <c r="K66" s="13" t="e">
        <f>IF(  AND(I66&gt;0,G66&lt;&gt;L$8),   IF(ABS(I66-L$8)&gt;=5,  G66+SIGN(L$8-I66)*1,  (L$8-I66)*0.2+G66),      G66)</f>
        <v>#REF!</v>
      </c>
      <c r="L66" s="76" t="e">
        <f t="shared" si="3"/>
        <v>#REF!</v>
      </c>
      <c r="M66" s="83">
        <f>IF(ISNA(VLOOKUP($A66,'2016 (2)'!$A$7:$AU$100,8,FALSE)),0,VLOOKUP($A66,'2016 (2)'!$A$7:$AU$100,8,FALSE))</f>
        <v>38</v>
      </c>
      <c r="N66" s="8" t="e">
        <f>IF(K66&lt;&gt; "",LOOKUP(K66,Points!$F$1:$F$360,Points!$G$1:$G$360),"")</f>
        <v>#REF!</v>
      </c>
      <c r="O66" s="13" t="e">
        <f>IF(  AND(M66&gt;0,K66&lt;&gt;P$8),   IF(ABS(M66-P$8)&gt;=5,  K66+SIGN(P$8-M66)*1,  (P$8-M66)*0.2+K66),      K66)</f>
        <v>#REF!</v>
      </c>
      <c r="P66" s="76" t="e">
        <f t="shared" si="4"/>
        <v>#REF!</v>
      </c>
      <c r="Q66" s="64">
        <f>IF(ISNA(VLOOKUP($A66,'2016 (2)'!$A$7:$AU$100,12,FALSE)),0,VLOOKUP($A66,'2016 (2)'!$A$7:$AU$100,12,FALSE))</f>
        <v>33</v>
      </c>
      <c r="R66" s="8" t="e">
        <f>IF(O66&lt;&gt; "",LOOKUP(O66,Points!$F$1:$F$360,Points!$G$1:$G$360),"")</f>
        <v>#REF!</v>
      </c>
      <c r="S66" s="13" t="e">
        <f>IF(  AND(Q66&gt;0,O66&lt;&gt;T$8),   IF(ABS(Q66-T$8)&gt;=5,  O66+SIGN(T$8-Q66)*1,  (T$8-Q66)*0.2+O66),      O66)</f>
        <v>#REF!</v>
      </c>
      <c r="T66" s="76" t="e">
        <f t="shared" si="5"/>
        <v>#REF!</v>
      </c>
      <c r="U66" s="64">
        <f>IF(ISNA(VLOOKUP($A66,'2016 (2)'!$A$7:$AU$100,16,FALSE)),0,VLOOKUP($A66,'2016 (2)'!$A$7:$AU$100,16,FALSE))</f>
        <v>31</v>
      </c>
      <c r="V66" s="8" t="e">
        <f>IF(S66&lt;&gt; "",LOOKUP(S66,Points!$F$1:$F$360,Points!$G$1:$G$360),"")</f>
        <v>#REF!</v>
      </c>
      <c r="W66" s="13" t="e">
        <f>IF(  AND(U66&gt;0,S66&lt;&gt;X$8),   IF(ABS(U66-X$8)&gt;=5,  S66+SIGN(X$8-U66)*1,  (X$8-U66)*0.2+S66),      S66)</f>
        <v>#REF!</v>
      </c>
      <c r="X66" s="76" t="e">
        <f t="shared" si="45"/>
        <v>#REF!</v>
      </c>
      <c r="Y66" s="64">
        <f>IF(ISNA(VLOOKUP($A66,'2016 (2)'!$A$7:$AU$100,20,FALSE)),0,VLOOKUP($A66,'2016 (2)'!$A$7:$AU$100,20,FALSE))</f>
        <v>35</v>
      </c>
      <c r="Z66" s="8" t="e">
        <f>IF(W66&lt;&gt; "",LOOKUP(W66,Points!$F$1:$F$360,Points!$G$1:$G$360),"")</f>
        <v>#REF!</v>
      </c>
      <c r="AA66" s="13" t="e">
        <f>IF(  AND(Y66&gt;0,W66&lt;&gt;AB$8),   IF(ABS(Y66-AB$8)&gt;=5,  W66+SIGN(AB$8-Y66)*1,  (AB$8-Y66)*0.2+W66),      W66)</f>
        <v>#REF!</v>
      </c>
      <c r="AB66" s="76" t="e">
        <f t="shared" si="8"/>
        <v>#REF!</v>
      </c>
      <c r="AC66" s="64">
        <f>IF(ISNA(VLOOKUP($A66,'2016 (2)'!$A$7:$AU$100,24,FALSE)),0,VLOOKUP($A66,'2016 (2)'!$A$7:$AU$100,24,FALSE))</f>
        <v>0</v>
      </c>
      <c r="AD66" s="8" t="e">
        <f>IF(AA66&lt;&gt; "",LOOKUP(AA66,Points!$F$1:$F$360,Points!$G$1:$G$360),"")</f>
        <v>#REF!</v>
      </c>
      <c r="AE66" s="80" t="e">
        <f>IF(  AND(AC66&gt;0,AA66&lt;&gt;36),   IF(ABS(AC66-36)&gt;=10,  AA66+SIGN(36-AC66)*1,  (36-AC66)*0.1+AA66),      AA66)</f>
        <v>#REF!</v>
      </c>
      <c r="AF66" s="76" t="e">
        <f t="shared" si="10"/>
        <v>#REF!</v>
      </c>
      <c r="AG66" s="64">
        <f>IF(ISNA(VLOOKUP($A66,'2016 (2)'!$A$7:$AU$100,28,FALSE)),0,VLOOKUP($A66,'2016 (2)'!$A$7:$AU$100,28,FALSE))</f>
        <v>31</v>
      </c>
      <c r="AH66" s="8" t="e">
        <f>IF(AE66&lt;&gt; "",LOOKUP(AE66,Points!$F$1:$F$360,Points!$G$1:$G$360),"")</f>
        <v>#REF!</v>
      </c>
      <c r="AI66" s="13" t="e">
        <f>IF(  AND(AG66&gt;0,AE66&lt;&gt;AJ$8),   IF(ABS(AG66-AJ$8)&gt;=5,  AE66+SIGN(AJ$8-AG66)*1,  (AJ$8-AG66)*0.2+AE66),      AE66)</f>
        <v>#REF!</v>
      </c>
      <c r="AJ66" s="76" t="e">
        <f t="shared" si="12"/>
        <v>#REF!</v>
      </c>
      <c r="AK66" s="64">
        <f>IF(ISNA(VLOOKUP($A66,'2016 (2)'!$A$7:$AU$100,32,FALSE)),0,VLOOKUP($A66,'2016 (2)'!$A$7:$AU$100,32,FALSE))</f>
        <v>36</v>
      </c>
      <c r="AL66" s="8" t="e">
        <f>IF(AI66&lt;&gt; "",LOOKUP(AI66,Points!$F$1:$F$360,Points!$G$1:$G$360),"")</f>
        <v>#REF!</v>
      </c>
      <c r="AM66" s="13" t="e">
        <f>IF(  AND(AK66&gt;0,AI66&lt;&gt;AN$8),   IF(ABS(AK66-AN$8)&gt;=5,  AI66+SIGN(AN$8-AK66)*1,  (AN$8-AK66)*0.2+AI66),      AI66)</f>
        <v>#REF!</v>
      </c>
      <c r="AN66" s="76" t="e">
        <f t="shared" si="14"/>
        <v>#REF!</v>
      </c>
      <c r="AO66" s="64">
        <f>IF(ISNA(VLOOKUP($A66,'2016 (2)'!$A$7:$AU$100,36,FALSE)),0,VLOOKUP($A66,'2016 (2)'!$A$7:$AU$100,36,FALSE))</f>
        <v>36</v>
      </c>
      <c r="AP66" s="8" t="e">
        <f>IF(AM66&lt;&gt; "",LOOKUP(AM66,Points!$F$1:$F$360,Points!$G$1:$G$360),"")</f>
        <v>#REF!</v>
      </c>
      <c r="AQ66" s="13" t="e">
        <f>IF(  AND(AO66&gt;0,AM66&lt;&gt;AR$8),   IF(ABS(AO66-AR$8)&gt;=5,  AM66+SIGN(AR$8-AO66)*1,  (AR$8-AO66)*0.2+AM66),      AM66)</f>
        <v>#REF!</v>
      </c>
      <c r="AR66" s="76" t="e">
        <f t="shared" si="16"/>
        <v>#REF!</v>
      </c>
      <c r="AS66" t="e">
        <f t="shared" si="31"/>
        <v>#REF!</v>
      </c>
      <c r="AT66" t="e">
        <f t="shared" si="32"/>
        <v>#REF!</v>
      </c>
      <c r="AU66" t="e">
        <f t="shared" si="33"/>
        <v>#REF!</v>
      </c>
      <c r="AV66" t="e">
        <f t="shared" si="34"/>
        <v>#REF!</v>
      </c>
      <c r="AW66" t="e">
        <f t="shared" si="35"/>
        <v>#REF!</v>
      </c>
      <c r="AX66" t="str">
        <f t="shared" si="36"/>
        <v>-</v>
      </c>
      <c r="AY66" t="e">
        <f t="shared" si="37"/>
        <v>#REF!</v>
      </c>
      <c r="AZ66" t="e">
        <f t="shared" si="38"/>
        <v>#REF!</v>
      </c>
      <c r="BA66" t="e">
        <f t="shared" si="39"/>
        <v>#REF!</v>
      </c>
      <c r="BB66" s="199" t="s">
        <v>340</v>
      </c>
      <c r="BC66" s="202" t="e">
        <f t="shared" si="22"/>
        <v>#REF!</v>
      </c>
      <c r="BD66" s="200" t="e">
        <f>+#REF!</f>
        <v>#REF!</v>
      </c>
      <c r="BE66" s="201" t="e">
        <f t="shared" si="23"/>
        <v>#REF!</v>
      </c>
    </row>
    <row r="67" spans="1:57" ht="18" customHeight="1" thickBot="1" x14ac:dyDescent="0.25">
      <c r="A67" s="78" t="str">
        <f t="shared" si="0"/>
        <v>Jeff Smith</v>
      </c>
      <c r="B67" s="93" t="s">
        <v>660</v>
      </c>
      <c r="C67" s="94" t="s">
        <v>306</v>
      </c>
      <c r="D67" s="25">
        <v>0</v>
      </c>
      <c r="E67" s="8" t="e">
        <f>ROUND(IF(ISNA(VLOOKUP($A67,#REF!,47,FALSE)),0,VLOOKUP($A67,#REF!,47,FALSE)),1)</f>
        <v>#REF!</v>
      </c>
      <c r="F67" s="92" t="e">
        <f>ROUND(IF(ISNA(VLOOKUP($A67,#REF!,49,FALSE)),0,VLOOKUP($A67,#REF!,49,FALSE)),1)</f>
        <v>#REF!</v>
      </c>
      <c r="G67" s="80">
        <v>13</v>
      </c>
      <c r="H67" s="88">
        <f t="shared" si="41"/>
        <v>13</v>
      </c>
      <c r="I67" s="72">
        <f>IF(ISNA(VLOOKUP($A67,'2016 (2)'!$A$5:$AU$100,4,FALSE)),0,VLOOKUP($A67,'2016 (2)'!$A$5:$AU$100,4,FALSE))</f>
        <v>0</v>
      </c>
      <c r="J67" s="8">
        <v>2</v>
      </c>
      <c r="K67" s="13">
        <f>IF(  AND(I67&gt;0,G67&lt;&gt;36),   IF(ABS(I67-36)&gt;=5,  G67+SIGN(36-I67)*1,  (36-I67)*0.4+G67),      G67)</f>
        <v>13</v>
      </c>
      <c r="L67" s="87">
        <f t="shared" si="3"/>
        <v>13</v>
      </c>
      <c r="M67" s="83">
        <f>IF(ISNA(VLOOKUP($A67,'2016 (2)'!$A$7:$AU$100,8,FALSE)),0,VLOOKUP($A67,'2016 (2)'!$A$7:$AU$100,8,FALSE))</f>
        <v>0</v>
      </c>
      <c r="N67" s="8">
        <v>2</v>
      </c>
      <c r="O67" s="13">
        <f>IF(  AND(M67&gt;0,K67&lt;&gt;36),   IF(ABS(M67-36)&gt;=10,  K67+SIGN(36-M67)*1,  (36-M67)*0.1+K67),      K67)</f>
        <v>13</v>
      </c>
      <c r="P67" s="87">
        <f t="shared" si="4"/>
        <v>13</v>
      </c>
      <c r="Q67" s="64">
        <f>IF(ISNA(VLOOKUP($A67,'2016 (2)'!$A$7:$AU$100,12,FALSE)),0,VLOOKUP($A67,'2016 (2)'!$A$7:$AU$100,12,FALSE))</f>
        <v>0</v>
      </c>
      <c r="R67" s="8">
        <v>2</v>
      </c>
      <c r="S67" s="13">
        <f>IF(  AND(Q67&gt;0,O67&lt;&gt;36),   IF(ABS(Q67-36)&gt;=10,  O67+SIGN(36-Q67)*1,  (36-Q67)*0.1+O67),      O67)</f>
        <v>13</v>
      </c>
      <c r="T67" s="87">
        <f t="shared" si="5"/>
        <v>13</v>
      </c>
      <c r="U67" s="64">
        <f>IF(ISNA(VLOOKUP($A67,'2016 (2)'!$A$7:$AU$100,16,FALSE)),0,VLOOKUP($A67,'2016 (2)'!$A$7:$AU$100,16,FALSE))</f>
        <v>0</v>
      </c>
      <c r="V67" s="8">
        <v>2</v>
      </c>
      <c r="W67" s="13">
        <f>IF(  AND(U67&gt;0,S67&lt;&gt;36),   IF(ABS(U67-36)&gt;=10,  S67+SIGN(36-U67)*1,  (36-U67)*0.1+S67),      S67)</f>
        <v>13</v>
      </c>
      <c r="X67" s="87">
        <f t="shared" si="45"/>
        <v>13</v>
      </c>
      <c r="Y67" s="64">
        <f>IF(ISNA(VLOOKUP($A67,'2016 (2)'!$A$7:$AU$100,20,FALSE)),0,VLOOKUP($A67,'2016 (2)'!$A$7:$AU$100,20,FALSE))</f>
        <v>0</v>
      </c>
      <c r="Z67" s="8">
        <v>2</v>
      </c>
      <c r="AA67" s="13">
        <f>IF(  AND(Y67&gt;0,W67&lt;&gt;AB$8),   IF(ABS(Y67-AB$8)&gt;=5,  W67+SIGN(AB$8-Y67)*1,  (AB$8-Y67)*0.2+W67),      W67)</f>
        <v>13</v>
      </c>
      <c r="AB67" s="87">
        <f t="shared" si="8"/>
        <v>13</v>
      </c>
      <c r="AC67" s="64">
        <f>IF(ISNA(VLOOKUP($A67,'2016 (2)'!$A$7:$AU$100,24,FALSE)),0,VLOOKUP($A67,'2016 (2)'!$A$7:$AU$100,24,FALSE))</f>
        <v>33</v>
      </c>
      <c r="AD67" s="8">
        <v>2</v>
      </c>
      <c r="AE67" s="13">
        <f>IF(  AND(AC67&gt;0,AA67&lt;&gt;AF$8),   IF(ABS(AC67-AF$8)&gt;=5,  AA67+SIGN(AF$8-AC67)*1,  (AF$8-AC67)*0.2+AA67),      AA67)</f>
        <v>12.6</v>
      </c>
      <c r="AF67" s="87">
        <f t="shared" si="10"/>
        <v>13</v>
      </c>
      <c r="AG67" s="64">
        <f>IF(ISNA(VLOOKUP($A67,'2016 (2)'!$A$7:$AU$100,28,FALSE)),0,VLOOKUP($A67,'2016 (2)'!$A$7:$AU$100,28,FALSE))</f>
        <v>0</v>
      </c>
      <c r="AH67" s="8">
        <v>2</v>
      </c>
      <c r="AI67" s="13">
        <f>IF(  AND(AG67&gt;0,AE67&lt;&gt;36),   IF(ABS(AG67-36)&gt;=10,  AE67+SIGN(36-AG67)*1,  (36-AG67)*0.1+AE67),      AE67)</f>
        <v>12.6</v>
      </c>
      <c r="AJ67" s="87">
        <f t="shared" si="12"/>
        <v>13</v>
      </c>
      <c r="AK67" s="64">
        <f>IF(ISNA(VLOOKUP($A67,'2016 (2)'!$A$7:$AU$100,32,FALSE)),0,VLOOKUP($A67,'2016 (2)'!$A$7:$AU$100,32,FALSE))</f>
        <v>0</v>
      </c>
      <c r="AL67" s="8">
        <v>2</v>
      </c>
      <c r="AM67" s="13">
        <f>IF(  AND(AK67&gt;0,AI67&lt;&gt;36),   IF(ABS(AK67-36)&gt;=10,  AI67+SIGN(36-AK67)*1,  (36-AK67)*0.1+AI67),      AI67)</f>
        <v>12.6</v>
      </c>
      <c r="AN67" s="87">
        <f t="shared" si="14"/>
        <v>13</v>
      </c>
      <c r="AO67" s="64">
        <f>IF(ISNA(VLOOKUP($A67,'2016 (2)'!$A$7:$AU$100,36,FALSE)),0,VLOOKUP($A67,'2016 (2)'!$A$7:$AU$100,36,FALSE))</f>
        <v>0</v>
      </c>
      <c r="AP67" s="8">
        <v>2</v>
      </c>
      <c r="AQ67" s="13">
        <f t="shared" si="15"/>
        <v>12.6</v>
      </c>
      <c r="AR67" s="87">
        <f t="shared" si="16"/>
        <v>13</v>
      </c>
      <c r="AS67" t="str">
        <f t="shared" si="31"/>
        <v>-</v>
      </c>
      <c r="AT67" t="str">
        <f t="shared" si="32"/>
        <v>-</v>
      </c>
      <c r="AU67" t="str">
        <f t="shared" si="33"/>
        <v>-</v>
      </c>
      <c r="AV67" t="str">
        <f t="shared" si="34"/>
        <v>-</v>
      </c>
      <c r="AW67" t="str">
        <f t="shared" si="35"/>
        <v>-</v>
      </c>
      <c r="AX67">
        <f t="shared" si="36"/>
        <v>88</v>
      </c>
      <c r="AY67" t="str">
        <f t="shared" si="37"/>
        <v>-</v>
      </c>
      <c r="AZ67" t="str">
        <f t="shared" si="38"/>
        <v>-</v>
      </c>
      <c r="BA67" t="str">
        <f t="shared" si="39"/>
        <v>-</v>
      </c>
      <c r="BB67" s="199" t="s">
        <v>657</v>
      </c>
      <c r="BC67" s="202">
        <f t="shared" si="22"/>
        <v>12.6</v>
      </c>
      <c r="BD67" s="200" t="e">
        <f>+#REF!</f>
        <v>#REF!</v>
      </c>
      <c r="BE67" s="201" t="e">
        <f t="shared" si="23"/>
        <v>#REF!</v>
      </c>
    </row>
    <row r="68" spans="1:57" ht="18" customHeight="1" thickBot="1" x14ac:dyDescent="0.25">
      <c r="A68" s="78" t="str">
        <f t="shared" si="0"/>
        <v>Joe Sullivan</v>
      </c>
      <c r="B68" s="93" t="s">
        <v>2</v>
      </c>
      <c r="C68" s="94" t="s">
        <v>430</v>
      </c>
      <c r="D68" s="25">
        <v>22.6</v>
      </c>
      <c r="E68" s="8" t="e">
        <f>ROUND(IF(ISNA(VLOOKUP($A68,#REF!,47,FALSE)),0,VLOOKUP($A68,#REF!,47,FALSE)),1)</f>
        <v>#REF!</v>
      </c>
      <c r="F68" s="92" t="e">
        <f>ROUND(IF(ISNA(VLOOKUP($A68,#REF!,49,FALSE)),0,VLOOKUP($A68,#REF!,49,FALSE)),1)</f>
        <v>#REF!</v>
      </c>
      <c r="G68" s="80" t="e">
        <f t="shared" ref="G68:G75" si="46">IF($E68&gt;$AR$1,$D68-($E68-$AR$1),(IF(IF(AND(F68&lt;$AJ$1,F68&lt;&gt;0),D68+($AJ$1-F68),D68)&gt;36,36,IF(AND(F68&lt;$AJ$1,F68&lt;&gt;0),D68+($AJ$1-F68),D68))))</f>
        <v>#REF!</v>
      </c>
      <c r="H68" s="88" t="e">
        <f t="shared" si="41"/>
        <v>#REF!</v>
      </c>
      <c r="I68" s="72">
        <f>IF(ISNA(VLOOKUP($A68,'2016 (2)'!$A$5:$AU$100,4,FALSE)),0,VLOOKUP($A68,'2016 (2)'!$A$5:$AU$100,4,FALSE))</f>
        <v>0</v>
      </c>
      <c r="J68" s="8" t="e">
        <f>IF(G68&lt;&gt; "",LOOKUP(G68,Points!$F$1:$F$360,Points!$G$1:$G$360),"")</f>
        <v>#REF!</v>
      </c>
      <c r="K68" s="13" t="e">
        <f>IF(  AND(I68&gt;0,G68&lt;&gt;36),   IF(ABS(I68-36)&gt;=5,  G68+SIGN(36-I68)*1.5,  (36-I68)*0.3+G68),      G68)</f>
        <v>#REF!</v>
      </c>
      <c r="L68" s="87" t="e">
        <f t="shared" si="3"/>
        <v>#REF!</v>
      </c>
      <c r="M68" s="83">
        <f>IF(ISNA(VLOOKUP($A68,'2016 (2)'!$A$7:$AU$100,8,FALSE)),0,VLOOKUP($A68,'2016 (2)'!$A$7:$AU$100,8,FALSE))</f>
        <v>0</v>
      </c>
      <c r="N68" s="8" t="e">
        <f>IF(K68&lt;&gt; "",LOOKUP(K68,Points!$F$1:$F$360,Points!$G$1:$G$360),"")</f>
        <v>#REF!</v>
      </c>
      <c r="O68" s="13" t="e">
        <f>IF(  AND(M68&gt;0,K68&lt;&gt;36),   IF(ABS(M68-36)&gt;=5,  K68+SIGN(36-M68)*1.5,  (36-M68)*0.3+K68),      K68)</f>
        <v>#REF!</v>
      </c>
      <c r="P68" s="87" t="e">
        <f t="shared" si="4"/>
        <v>#REF!</v>
      </c>
      <c r="Q68" s="64">
        <f>IF(ISNA(VLOOKUP($A68,'2016 (2)'!$A$7:$AU$100,12,FALSE)),0,VLOOKUP($A68,'2016 (2)'!$A$7:$AU$100,12,FALSE))</f>
        <v>0</v>
      </c>
      <c r="R68" s="8" t="e">
        <f>IF(O68&lt;&gt; "",LOOKUP(O68,Points!$F$1:$F$360,Points!$G$1:$G$360),"")</f>
        <v>#REF!</v>
      </c>
      <c r="S68" s="13" t="e">
        <f>IF(  AND(Q68&gt;0,O68&lt;&gt;36),   IF(ABS(Q68-36)&gt;=5,  O68+SIGN(36-Q68)*1.5,  (36-Q68)*0.3+O68),      O68)</f>
        <v>#REF!</v>
      </c>
      <c r="T68" s="87" t="e">
        <f t="shared" si="5"/>
        <v>#REF!</v>
      </c>
      <c r="U68" s="64">
        <f>IF(ISNA(VLOOKUP($A68,'2016 (2)'!$A$7:$AU$100,16,FALSE)),0,VLOOKUP($A68,'2016 (2)'!$A$7:$AU$100,16,FALSE))</f>
        <v>0</v>
      </c>
      <c r="V68" s="8" t="e">
        <f>IF(S68&lt;&gt; "",LOOKUP(S68,Points!$F$1:$F$360,Points!$G$1:$G$360),"")</f>
        <v>#REF!</v>
      </c>
      <c r="W68" s="13" t="e">
        <f>IF(  AND(U68&gt;0,S68&lt;&gt;36),   IF(ABS(U68-36)&gt;=10,  S68+SIGN(36-U68)*1,  (36-U68)*0.1+S68),      S68)</f>
        <v>#REF!</v>
      </c>
      <c r="X68" s="87" t="e">
        <f t="shared" si="45"/>
        <v>#REF!</v>
      </c>
      <c r="Y68" s="64">
        <f>IF(ISNA(VLOOKUP($A68,'2016 (2)'!$A$7:$AU$100,20,FALSE)),0,VLOOKUP($A68,'2016 (2)'!$A$7:$AU$100,20,FALSE))</f>
        <v>0</v>
      </c>
      <c r="Z68" s="8" t="e">
        <f>IF(W68&lt;&gt; "",LOOKUP(W68,Points!$F$1:$F$360,Points!$G$1:$G$360),"")</f>
        <v>#REF!</v>
      </c>
      <c r="AA68" s="13" t="e">
        <f>IF(  AND(Y68&gt;0,W68&lt;&gt;36),   IF(ABS(Y68-36)&gt;=5,  W68+SIGN(36-Y68)*1.5,  (36-Y68)*0.3+W68),      W68)</f>
        <v>#REF!</v>
      </c>
      <c r="AB68" s="87" t="e">
        <f t="shared" si="8"/>
        <v>#REF!</v>
      </c>
      <c r="AC68" s="64">
        <f>IF(ISNA(VLOOKUP($A68,'2016 (2)'!$A$7:$AU$100,24,FALSE)),0,VLOOKUP($A68,'2016 (2)'!$A$7:$AU$100,24,FALSE))</f>
        <v>0</v>
      </c>
      <c r="AD68" s="8" t="e">
        <f>IF(AA68&lt;&gt; "",LOOKUP(AA68,Points!$F$1:$F$360,Points!$G$1:$G$360),"")</f>
        <v>#REF!</v>
      </c>
      <c r="AE68" s="13" t="e">
        <f>IF(  AND(AC68&gt;0,AA68&lt;&gt;36),   IF(ABS(AC68-36)&gt;=10,  AA68+SIGN(36-AC68)*1,  (36-AC68)*0.1+AA68),      AA68)</f>
        <v>#REF!</v>
      </c>
      <c r="AF68" s="87" t="e">
        <f t="shared" si="10"/>
        <v>#REF!</v>
      </c>
      <c r="AG68" s="64">
        <f>IF(ISNA(VLOOKUP($A68,'2016 (2)'!$A$7:$AU$100,28,FALSE)),0,VLOOKUP($A68,'2016 (2)'!$A$7:$AU$100,28,FALSE))</f>
        <v>0</v>
      </c>
      <c r="AH68" s="8" t="e">
        <f>IF(AE68&lt;&gt; "",LOOKUP(AE68,Points!$F$1:$F$360,Points!$G$1:$G$360),"")</f>
        <v>#REF!</v>
      </c>
      <c r="AI68" s="13" t="e">
        <f>IF(  AND(AG68&gt;0,AE68&lt;&gt;36),   IF(ABS(AG68-36)&gt;=10,  AE68+SIGN(36-AG68)*1,  (36-AG68)*0.1+AE68),      AE68)</f>
        <v>#REF!</v>
      </c>
      <c r="AJ68" s="87" t="e">
        <f t="shared" si="12"/>
        <v>#REF!</v>
      </c>
      <c r="AK68" s="64">
        <f>IF(ISNA(VLOOKUP($A68,'2016 (2)'!$A$7:$AU$100,32,FALSE)),0,VLOOKUP($A68,'2016 (2)'!$A$7:$AU$100,32,FALSE))</f>
        <v>0</v>
      </c>
      <c r="AL68" s="8" t="e">
        <f>IF(AI68&lt;&gt; "",LOOKUP(AI68,Points!$F$1:$F$360,Points!$G$1:$G$360),"")</f>
        <v>#REF!</v>
      </c>
      <c r="AM68" s="13" t="e">
        <f>IF(  AND(AK68&gt;0,AI68&lt;&gt;36),   IF(ABS(AK68-36)&gt;=10,  AI68+SIGN(36-AK68)*1,  (36-AK68)*0.1+AI68),      AI68)</f>
        <v>#REF!</v>
      </c>
      <c r="AN68" s="87" t="e">
        <f t="shared" si="14"/>
        <v>#REF!</v>
      </c>
      <c r="AO68" s="64">
        <f>IF(ISNA(VLOOKUP($A68,'2016 (2)'!$A$7:$AU$100,36,FALSE)),0,VLOOKUP($A68,'2016 (2)'!$A$7:$AU$100,36,FALSE))</f>
        <v>0</v>
      </c>
      <c r="AP68" s="8" t="e">
        <f>IF(AM68&lt;&gt; "",LOOKUP(AM68,Points!$F$1:$F$360,Points!$G$1:$G$360),"")</f>
        <v>#REF!</v>
      </c>
      <c r="AQ68" s="13" t="e">
        <f t="shared" si="15"/>
        <v>#REF!</v>
      </c>
      <c r="AR68" s="87" t="e">
        <f t="shared" si="16"/>
        <v>#REF!</v>
      </c>
      <c r="AS68" t="str">
        <f t="shared" si="31"/>
        <v>-</v>
      </c>
      <c r="AT68" t="str">
        <f t="shared" si="32"/>
        <v>-</v>
      </c>
      <c r="AU68" t="str">
        <f t="shared" si="33"/>
        <v>-</v>
      </c>
      <c r="AV68" t="str">
        <f t="shared" si="34"/>
        <v>-</v>
      </c>
      <c r="AW68" t="str">
        <f t="shared" si="35"/>
        <v>-</v>
      </c>
      <c r="AX68" t="str">
        <f t="shared" si="36"/>
        <v>-</v>
      </c>
      <c r="AY68" t="str">
        <f t="shared" si="37"/>
        <v>-</v>
      </c>
      <c r="AZ68" t="str">
        <f t="shared" si="38"/>
        <v>-</v>
      </c>
      <c r="BA68" t="str">
        <f t="shared" si="39"/>
        <v>-</v>
      </c>
      <c r="BB68" s="199" t="s">
        <v>599</v>
      </c>
      <c r="BC68" s="202" t="e">
        <f t="shared" si="22"/>
        <v>#REF!</v>
      </c>
      <c r="BD68" s="200" t="e">
        <f>+#REF!</f>
        <v>#REF!</v>
      </c>
      <c r="BE68" s="201" t="e">
        <f t="shared" si="23"/>
        <v>#REF!</v>
      </c>
    </row>
    <row r="69" spans="1:57" ht="18" customHeight="1" thickBot="1" x14ac:dyDescent="0.25">
      <c r="A69" s="78" t="str">
        <f t="shared" si="0"/>
        <v>John Sullivan</v>
      </c>
      <c r="B69" s="52" t="s">
        <v>2</v>
      </c>
      <c r="C69" s="62" t="s">
        <v>3</v>
      </c>
      <c r="D69" s="25">
        <v>21.700000000000006</v>
      </c>
      <c r="E69" s="8" t="e">
        <f>ROUND(IF(ISNA(VLOOKUP($A69,#REF!,47,FALSE)),0,VLOOKUP($A69,#REF!,47,FALSE)),1)</f>
        <v>#REF!</v>
      </c>
      <c r="F69" s="92" t="e">
        <f>ROUND(IF(ISNA(VLOOKUP($A69,#REF!,49,FALSE)),0,VLOOKUP($A69,#REF!,49,FALSE)),1)</f>
        <v>#REF!</v>
      </c>
      <c r="G69" s="80" t="e">
        <f t="shared" si="46"/>
        <v>#REF!</v>
      </c>
      <c r="H69" s="88" t="e">
        <f t="shared" si="41"/>
        <v>#REF!</v>
      </c>
      <c r="I69" s="72">
        <f>IF(ISNA(VLOOKUP($A69,'2016 (2)'!$A$5:$AU$100,4,FALSE)),0,VLOOKUP($A69,'2016 (2)'!$A$5:$AU$100,4,FALSE))</f>
        <v>24</v>
      </c>
      <c r="J69" s="8" t="e">
        <f>IF(G69&lt;&gt; "",LOOKUP(G69,Points!$F$1:$F$360,Points!$G$1:$G$360),"")</f>
        <v>#REF!</v>
      </c>
      <c r="K69" s="13" t="e">
        <f>IF(  AND(I69&gt;0,G69&lt;&gt;L$8),   IF(ABS(I69-L$8)&gt;=5,  G69+SIGN(L$8-I69)*1.5,  (L$8-I69)*0.3+G69),      G69)</f>
        <v>#REF!</v>
      </c>
      <c r="L69" s="76" t="e">
        <f t="shared" si="3"/>
        <v>#REF!</v>
      </c>
      <c r="M69" s="83">
        <f>IF(ISNA(VLOOKUP($A69,'2016 (2)'!$A$7:$AU$100,8,FALSE)),0,VLOOKUP($A69,'2016 (2)'!$A$7:$AU$100,8,FALSE))</f>
        <v>35</v>
      </c>
      <c r="N69" s="8" t="e">
        <f>IF(K69&lt;&gt; "",LOOKUP(K69,Points!$F$1:$F$360,Points!$G$1:$G$360),"")</f>
        <v>#REF!</v>
      </c>
      <c r="O69" s="13" t="e">
        <f>IF(  AND(M69&gt;0,K69&lt;&gt;P$8),   IF(ABS(M69-P$8)&gt;=5,  K69+SIGN(P$8-M69)*1.5,  (P$8-M69)*0.3+K69),      K69)</f>
        <v>#REF!</v>
      </c>
      <c r="P69" s="76" t="e">
        <f t="shared" si="4"/>
        <v>#REF!</v>
      </c>
      <c r="Q69" s="64">
        <f>IF(ISNA(VLOOKUP($A69,'2016 (2)'!$A$7:$AU$100,12,FALSE)),0,VLOOKUP($A69,'2016 (2)'!$A$7:$AU$100,12,FALSE))</f>
        <v>28</v>
      </c>
      <c r="R69" s="8" t="e">
        <f>IF(O69&lt;&gt; "",LOOKUP(O69,Points!$F$1:$F$360,Points!$G$1:$G$360),"")</f>
        <v>#REF!</v>
      </c>
      <c r="S69" s="13" t="e">
        <f>IF(  AND(Q69&gt;0,O69&lt;&gt;T$8),   IF(ABS(Q69-T$8)&gt;=5,  O69+SIGN(T$8-Q69)*1.5,  (T$8-Q69)*0.3+O69),      O69)</f>
        <v>#REF!</v>
      </c>
      <c r="T69" s="76" t="e">
        <f t="shared" si="5"/>
        <v>#REF!</v>
      </c>
      <c r="U69" s="64">
        <f>IF(ISNA(VLOOKUP($A69,'2016 (2)'!$A$7:$AU$100,16,FALSE)),0,VLOOKUP($A69,'2016 (2)'!$A$7:$AU$100,16,FALSE))</f>
        <v>34</v>
      </c>
      <c r="V69" s="8" t="e">
        <f>IF(S69&lt;&gt; "",LOOKUP(S69,Points!$F$1:$F$360,Points!$G$1:$G$360),"")</f>
        <v>#REF!</v>
      </c>
      <c r="W69" s="13" t="e">
        <f>IF(  AND(U69&gt;0,S69&lt;&gt;X$8),   IF(ABS(U69-X$8)&gt;=5,  S69+SIGN(X$8-U69)*1.5,  (X$8-U69)*0.3+S69),      S69)</f>
        <v>#REF!</v>
      </c>
      <c r="X69" s="76" t="e">
        <f t="shared" si="45"/>
        <v>#REF!</v>
      </c>
      <c r="Y69" s="64">
        <f>IF(ISNA(VLOOKUP($A69,'2016 (2)'!$A$7:$AU$100,20,FALSE)),0,VLOOKUP($A69,'2016 (2)'!$A$7:$AU$100,20,FALSE))</f>
        <v>44</v>
      </c>
      <c r="Z69" s="8" t="e">
        <f>IF(W69&lt;&gt; "",LOOKUP(W69,Points!$F$1:$F$360,Points!$G$1:$G$360),"")</f>
        <v>#REF!</v>
      </c>
      <c r="AA69" s="13" t="e">
        <f>IF(  AND(Y69&gt;0,W69&lt;&gt;AB$8),   IF(ABS(Y69-AB$8)&gt;=5,  W69+SIGN(AB$8-Y69)*1.5,  (AB$8-Y69)*0.3+W69),      W69)</f>
        <v>#REF!</v>
      </c>
      <c r="AB69" s="76" t="e">
        <f t="shared" si="8"/>
        <v>#REF!</v>
      </c>
      <c r="AC69" s="64">
        <f>IF(ISNA(VLOOKUP($A69,'2016 (2)'!$A$7:$AU$100,24,FALSE)),0,VLOOKUP($A69,'2016 (2)'!$A$7:$AU$100,24,FALSE))</f>
        <v>40</v>
      </c>
      <c r="AD69" s="8" t="e">
        <f>IF(AA69&lt;&gt; "",LOOKUP(AA69,Points!$F$1:$F$360,Points!$G$1:$G$360),"")</f>
        <v>#REF!</v>
      </c>
      <c r="AE69" s="178" t="e">
        <f>AA69-4-0.3*(AC69-31)</f>
        <v>#REF!</v>
      </c>
      <c r="AF69" s="76" t="e">
        <f t="shared" si="10"/>
        <v>#REF!</v>
      </c>
      <c r="AG69" s="64">
        <f>IF(ISNA(VLOOKUP($A69,'2016 (2)'!$A$7:$AU$100,28,FALSE)),0,VLOOKUP($A69,'2016 (2)'!$A$7:$AU$100,28,FALSE))</f>
        <v>33</v>
      </c>
      <c r="AH69" s="8" t="e">
        <f>IF(AE69&lt;&gt; "",LOOKUP(AE69,Points!$F$1:$F$360,Points!$G$1:$G$360),"")</f>
        <v>#REF!</v>
      </c>
      <c r="AI69" s="13" t="e">
        <f>IF(  AND(AG69&gt;0,AE69&lt;&gt;AJ$8),   IF(ABS(AG69-AJ$8)&gt;=5,  AE69+SIGN(AJ$8-AG69)*1,  (AJ$8-AG69)*0.2+AE69),      AE69)</f>
        <v>#REF!</v>
      </c>
      <c r="AJ69" s="76" t="e">
        <f t="shared" si="12"/>
        <v>#REF!</v>
      </c>
      <c r="AK69" s="64">
        <f>IF(ISNA(VLOOKUP($A69,'2016 (2)'!$A$7:$AU$100,32,FALSE)),0,VLOOKUP($A69,'2016 (2)'!$A$7:$AU$100,32,FALSE))</f>
        <v>20</v>
      </c>
      <c r="AL69" s="8" t="e">
        <f>IF(AI69&lt;&gt; "",LOOKUP(AI69,Points!$F$1:$F$360,Points!$G$1:$G$360),"")</f>
        <v>#REF!</v>
      </c>
      <c r="AM69" s="13" t="e">
        <f>IF(  AND(AK69&gt;0,AI69&lt;&gt;AN$8),   IF(ABS(AK69-AN$8)&gt;=5,  AI69+SIGN(AN$8-AK69)*1,  (AN$8-AK69)*0.2+AI69),      AI69)</f>
        <v>#REF!</v>
      </c>
      <c r="AN69" s="76" t="e">
        <f t="shared" si="14"/>
        <v>#REF!</v>
      </c>
      <c r="AO69" s="64">
        <f>IF(ISNA(VLOOKUP($A69,'2016 (2)'!$A$7:$AU$100,36,FALSE)),0,VLOOKUP($A69,'2016 (2)'!$A$7:$AU$100,36,FALSE))</f>
        <v>29</v>
      </c>
      <c r="AP69" s="8" t="e">
        <f>IF(AM69&lt;&gt; "",LOOKUP(AM69,Points!$F$1:$F$360,Points!$G$1:$G$360),"")</f>
        <v>#REF!</v>
      </c>
      <c r="AQ69" s="13" t="e">
        <f>IF(  AND(AO69&gt;0,AM69&lt;&gt;AR$8),   IF(ABS(AO69-AR$8)&gt;=5,  AM69+SIGN(AR$8-AO69)*1,  (AR$8-AO69)*0.2+AM69),      AM69)</f>
        <v>#REF!</v>
      </c>
      <c r="AR69" s="76" t="e">
        <f t="shared" si="16"/>
        <v>#REF!</v>
      </c>
      <c r="AS69" t="e">
        <f t="shared" si="31"/>
        <v>#REF!</v>
      </c>
      <c r="AT69" t="e">
        <f t="shared" si="32"/>
        <v>#REF!</v>
      </c>
      <c r="AU69" t="e">
        <f t="shared" si="33"/>
        <v>#REF!</v>
      </c>
      <c r="AV69" t="e">
        <f t="shared" si="34"/>
        <v>#REF!</v>
      </c>
      <c r="AW69" t="e">
        <f t="shared" si="35"/>
        <v>#REF!</v>
      </c>
      <c r="AX69" t="e">
        <f t="shared" si="36"/>
        <v>#REF!</v>
      </c>
      <c r="AY69" t="e">
        <f t="shared" si="37"/>
        <v>#REF!</v>
      </c>
      <c r="AZ69" t="e">
        <f t="shared" si="38"/>
        <v>#REF!</v>
      </c>
      <c r="BA69" t="e">
        <f t="shared" si="39"/>
        <v>#REF!</v>
      </c>
      <c r="BB69" s="199" t="s">
        <v>77</v>
      </c>
      <c r="BC69" s="202" t="e">
        <f t="shared" si="22"/>
        <v>#REF!</v>
      </c>
      <c r="BD69" s="200" t="e">
        <f>+#REF!</f>
        <v>#REF!</v>
      </c>
      <c r="BE69" s="201" t="e">
        <f t="shared" si="23"/>
        <v>#REF!</v>
      </c>
    </row>
    <row r="70" spans="1:57" ht="18" customHeight="1" thickBot="1" x14ac:dyDescent="0.25">
      <c r="A70" s="78" t="str">
        <f t="shared" si="0"/>
        <v>Chris Swanson</v>
      </c>
      <c r="B70" s="93" t="s">
        <v>582</v>
      </c>
      <c r="C70" s="94" t="s">
        <v>16</v>
      </c>
      <c r="D70" s="25">
        <v>16.7</v>
      </c>
      <c r="E70" s="8" t="e">
        <f>ROUND(IF(ISNA(VLOOKUP($A70,#REF!,47,FALSE)),0,VLOOKUP($A70,#REF!,47,FALSE)),1)</f>
        <v>#REF!</v>
      </c>
      <c r="F70" s="92" t="e">
        <f>ROUND(IF(ISNA(VLOOKUP($A70,#REF!,49,FALSE)),0,VLOOKUP($A70,#REF!,49,FALSE)),1)</f>
        <v>#REF!</v>
      </c>
      <c r="G70" s="80" t="e">
        <f t="shared" si="46"/>
        <v>#REF!</v>
      </c>
      <c r="H70" s="88" t="e">
        <f t="shared" si="41"/>
        <v>#REF!</v>
      </c>
      <c r="I70" s="72">
        <f>IF(ISNA(VLOOKUP($A70,'2016 (2)'!$A$5:$AU$100,4,FALSE)),0,VLOOKUP($A70,'2016 (2)'!$A$5:$AU$100,4,FALSE))</f>
        <v>0</v>
      </c>
      <c r="J70" s="8" t="e">
        <f>IF(G70&lt;&gt; "",LOOKUP(G70,Points!$F$1:$F$360,Points!$G$1:$G$360),"")</f>
        <v>#REF!</v>
      </c>
      <c r="K70" s="13" t="e">
        <f>IF(  AND(I70&gt;0,G70&lt;&gt;36),   IF(ABS(I70-36)&gt;=5,  G70+SIGN(36-I70)*1,  (36-I70)*0.2+G70),      G70)</f>
        <v>#REF!</v>
      </c>
      <c r="L70" s="76" t="e">
        <f t="shared" si="3"/>
        <v>#REF!</v>
      </c>
      <c r="M70" s="83">
        <f>IF(ISNA(VLOOKUP($A70,'2016 (2)'!$A$7:$AU$100,8,FALSE)),0,VLOOKUP($A70,'2016 (2)'!$A$7:$AU$100,8,FALSE))</f>
        <v>0</v>
      </c>
      <c r="N70" s="8" t="e">
        <f>IF(K70&lt;&gt; "",LOOKUP(K70,Points!$F$1:$F$360,Points!$G$1:$G$360),"")</f>
        <v>#REF!</v>
      </c>
      <c r="O70" s="13" t="e">
        <f>IF(  AND(M70&gt;0,K70&lt;&gt;36),   IF(ABS(M70-36)&gt;=5,  K70+SIGN(36-M70)*1,  (36-M70)*0.2+K70),      K70)</f>
        <v>#REF!</v>
      </c>
      <c r="P70" s="76" t="e">
        <f t="shared" si="4"/>
        <v>#REF!</v>
      </c>
      <c r="Q70" s="64">
        <f>IF(ISNA(VLOOKUP($A70,'2016 (2)'!$A$7:$AU$100,12,FALSE)),0,VLOOKUP($A70,'2016 (2)'!$A$7:$AU$100,12,FALSE))</f>
        <v>0</v>
      </c>
      <c r="R70" s="8" t="e">
        <f>IF(O70&lt;&gt; "",LOOKUP(O70,Points!$F$1:$F$360,Points!$G$1:$G$360),"")</f>
        <v>#REF!</v>
      </c>
      <c r="S70" s="13" t="e">
        <f>IF(  AND(Q70&gt;0,O70&lt;&gt;36),   IF(ABS(Q70-36)&gt;=5,  O70+SIGN(36-Q70)*1,  (36-Q70)*0.2+O70),      O70)</f>
        <v>#REF!</v>
      </c>
      <c r="T70" s="76" t="e">
        <f t="shared" si="5"/>
        <v>#REF!</v>
      </c>
      <c r="U70" s="64">
        <f>IF(ISNA(VLOOKUP($A70,'2016 (2)'!$A$7:$AU$100,16,FALSE)),0,VLOOKUP($A70,'2016 (2)'!$A$7:$AU$100,16,FALSE))</f>
        <v>0</v>
      </c>
      <c r="V70" s="8" t="e">
        <f>IF(S70&lt;&gt; "",LOOKUP(S70,Points!$F$1:$F$360,Points!$G$1:$G$360),"")</f>
        <v>#REF!</v>
      </c>
      <c r="W70" s="80" t="e">
        <f>IF(  AND(U70&gt;0,S70&lt;&gt;36),   IF(ABS(U70-36)&gt;=10,  S70+SIGN(36-U70)*1,  (36-U70)*0.1+S70),      S70)</f>
        <v>#REF!</v>
      </c>
      <c r="X70" s="76" t="e">
        <f t="shared" si="45"/>
        <v>#REF!</v>
      </c>
      <c r="Y70" s="64">
        <f>IF(ISNA(VLOOKUP($A70,'2016 (2)'!$A$7:$AU$100,20,FALSE)),0,VLOOKUP($A70,'2016 (2)'!$A$7:$AU$100,20,FALSE))</f>
        <v>0</v>
      </c>
      <c r="Z70" s="8" t="e">
        <f>IF(W70&lt;&gt; "",LOOKUP(W70,Points!$F$1:$F$360,Points!$G$1:$G$360),"")</f>
        <v>#REF!</v>
      </c>
      <c r="AA70" s="13" t="e">
        <f>IF(  AND(Y70&gt;0,W70&lt;&gt;36),   IF(ABS(Y70-36)&gt;=5,  W70+SIGN(36-Y70)*1,  (36-Y70)*0.2+W70),      W70)</f>
        <v>#REF!</v>
      </c>
      <c r="AB70" s="76" t="e">
        <f t="shared" si="8"/>
        <v>#REF!</v>
      </c>
      <c r="AC70" s="64">
        <f>IF(ISNA(VLOOKUP($A70,'2016 (2)'!$A$7:$AU$100,24,FALSE)),0,VLOOKUP($A70,'2016 (2)'!$A$7:$AU$100,24,FALSE))</f>
        <v>0</v>
      </c>
      <c r="AD70" s="8" t="e">
        <f>IF(AA70&lt;&gt; "",LOOKUP(AA70,Points!$F$1:$F$360,Points!$G$1:$G$360),"")</f>
        <v>#REF!</v>
      </c>
      <c r="AE70" s="80" t="e">
        <f>IF(  AND(AC70&gt;0,AA70&lt;&gt;36),   IF(ABS(AC70-36)&gt;=10,  AA70+SIGN(36-AC70)*1,  (36-AC70)*0.1+AA70),      AA70)</f>
        <v>#REF!</v>
      </c>
      <c r="AF70" s="76" t="e">
        <f t="shared" si="10"/>
        <v>#REF!</v>
      </c>
      <c r="AG70" s="64">
        <f>IF(ISNA(VLOOKUP($A70,'2016 (2)'!$A$7:$AU$100,28,FALSE)),0,VLOOKUP($A70,'2016 (2)'!$A$7:$AU$100,28,FALSE))</f>
        <v>0</v>
      </c>
      <c r="AH70" s="8" t="e">
        <f>IF(AE70&lt;&gt; "",LOOKUP(AE70,Points!$F$1:$F$360,Points!$G$1:$G$360),"")</f>
        <v>#REF!</v>
      </c>
      <c r="AI70" s="80" t="e">
        <f>IF(  AND(AG70&gt;0,AE70&lt;&gt;36),   IF(ABS(AG70-36)&gt;=10,  AE70+SIGN(36-AG70)*1,  (36-AG70)*0.1+AE70),      AE70)</f>
        <v>#REF!</v>
      </c>
      <c r="AJ70" s="76" t="e">
        <f t="shared" si="12"/>
        <v>#REF!</v>
      </c>
      <c r="AK70" s="64">
        <f>IF(ISNA(VLOOKUP($A70,'2016 (2)'!$A$7:$AU$100,32,FALSE)),0,VLOOKUP($A70,'2016 (2)'!$A$7:$AU$100,32,FALSE))</f>
        <v>0</v>
      </c>
      <c r="AL70" s="8" t="e">
        <f>IF(AI70&lt;&gt; "",LOOKUP(AI70,Points!$F$1:$F$360,Points!$G$1:$G$360),"")</f>
        <v>#REF!</v>
      </c>
      <c r="AM70" s="80" t="e">
        <f>IF(  AND(AK70&gt;0,AI70&lt;&gt;36),   IF(ABS(AK70-36)&gt;=10,  AI70+SIGN(36-AK70)*1,  (36-AK70)*0.1+AI70),      AI70)</f>
        <v>#REF!</v>
      </c>
      <c r="AN70" s="76" t="e">
        <f t="shared" si="14"/>
        <v>#REF!</v>
      </c>
      <c r="AO70" s="64">
        <f>IF(ISNA(VLOOKUP($A70,'2016 (2)'!$A$7:$AU$100,36,FALSE)),0,VLOOKUP($A70,'2016 (2)'!$A$7:$AU$100,36,FALSE))</f>
        <v>38</v>
      </c>
      <c r="AP70" s="8" t="e">
        <f>IF(AM70&lt;&gt; "",LOOKUP(AM70,Points!$F$1:$F$360,Points!$G$1:$G$360),"")</f>
        <v>#REF!</v>
      </c>
      <c r="AQ70" s="13" t="e">
        <f>IF(  AND(AO70&gt;0,AM70&lt;&gt;AR$8),   IF(ABS(AO70-AR$8)&gt;=5,  AM70+SIGN(AR$8-AO70)*1,  (AR$8-AO70)*0.2+AM70),      AM70)</f>
        <v>#REF!</v>
      </c>
      <c r="AR70" s="76" t="e">
        <f t="shared" si="16"/>
        <v>#REF!</v>
      </c>
      <c r="AS70" t="str">
        <f t="shared" si="31"/>
        <v>-</v>
      </c>
      <c r="AT70" t="str">
        <f t="shared" si="32"/>
        <v>-</v>
      </c>
      <c r="AU70" t="str">
        <f t="shared" si="33"/>
        <v>-</v>
      </c>
      <c r="AV70" t="str">
        <f t="shared" si="34"/>
        <v>-</v>
      </c>
      <c r="AW70" t="str">
        <f t="shared" si="35"/>
        <v>-</v>
      </c>
      <c r="AX70" t="str">
        <f t="shared" si="36"/>
        <v>-</v>
      </c>
      <c r="AY70" t="str">
        <f t="shared" si="37"/>
        <v>-</v>
      </c>
      <c r="AZ70" t="str">
        <f t="shared" si="38"/>
        <v>-</v>
      </c>
      <c r="BA70" t="e">
        <f t="shared" si="39"/>
        <v>#REF!</v>
      </c>
      <c r="BB70" s="199" t="s">
        <v>689</v>
      </c>
      <c r="BC70" s="202" t="e">
        <f t="shared" si="22"/>
        <v>#REF!</v>
      </c>
      <c r="BD70" s="200" t="e">
        <f>+#REF!</f>
        <v>#REF!</v>
      </c>
      <c r="BE70" s="201" t="e">
        <f t="shared" si="23"/>
        <v>#REF!</v>
      </c>
    </row>
    <row r="71" spans="1:57" ht="18" customHeight="1" thickBot="1" x14ac:dyDescent="0.25">
      <c r="A71" s="78" t="str">
        <f t="shared" si="0"/>
        <v>Paul Tierney</v>
      </c>
      <c r="B71" s="52" t="s">
        <v>26</v>
      </c>
      <c r="C71" s="62" t="s">
        <v>27</v>
      </c>
      <c r="D71" s="25">
        <v>36</v>
      </c>
      <c r="E71" s="8" t="e">
        <f>ROUND(IF(ISNA(VLOOKUP($A71,#REF!,47,FALSE)),0,VLOOKUP($A71,#REF!,47,FALSE)),1)</f>
        <v>#REF!</v>
      </c>
      <c r="F71" s="92" t="e">
        <f>ROUND(IF(ISNA(VLOOKUP($A71,#REF!,49,FALSE)),0,VLOOKUP($A71,#REF!,49,FALSE)),1)</f>
        <v>#REF!</v>
      </c>
      <c r="G71" s="80" t="e">
        <f t="shared" si="46"/>
        <v>#REF!</v>
      </c>
      <c r="H71" s="88" t="e">
        <f t="shared" si="41"/>
        <v>#REF!</v>
      </c>
      <c r="I71" s="72">
        <f>IF(ISNA(VLOOKUP($A71,'2016 (2)'!$A$5:$AU$100,4,FALSE)),0,VLOOKUP($A71,'2016 (2)'!$A$5:$AU$100,4,FALSE))</f>
        <v>28</v>
      </c>
      <c r="J71" s="8" t="e">
        <f>IF(G71&lt;&gt; "",LOOKUP(G71,Points!$F$1:$F$360,Points!$G$1:$G$360),"")</f>
        <v>#REF!</v>
      </c>
      <c r="K71" s="79" t="e">
        <f>IF(  AND(I71&gt;0,G71&lt;&gt;36),   IF(ABS(I71-36)&gt;=5,  G71+SIGN(36-I71)*1,  (36-I71)*0.4+G71),      G71)+0.001</f>
        <v>#REF!</v>
      </c>
      <c r="L71" s="74" t="e">
        <f t="shared" si="3"/>
        <v>#REF!</v>
      </c>
      <c r="M71" s="83">
        <f>IF(ISNA(VLOOKUP($A71,'2016 (2)'!$A$7:$AU$100,8,FALSE)),0,VLOOKUP($A71,'2016 (2)'!$A$7:$AU$100,8,FALSE))</f>
        <v>38</v>
      </c>
      <c r="N71" s="8" t="e">
        <f>IF(K71&lt;&gt; "",LOOKUP(K71,Points!$F$1:$F$360,Points!$G$1:$G$360),"")</f>
        <v>#REF!</v>
      </c>
      <c r="O71" s="13" t="e">
        <f>IF(  AND(M71&gt;0,K71&lt;&gt;P$8),   IF(ABS(M71-P$8)&gt;=5,  K71+SIGN(P$8-M71)*2,  (P$8-M71)*0.4+K71),      K71)</f>
        <v>#REF!</v>
      </c>
      <c r="P71" s="87" t="e">
        <f t="shared" si="4"/>
        <v>#REF!</v>
      </c>
      <c r="Q71" s="64">
        <f>IF(ISNA(VLOOKUP($A71,'2016 (2)'!$A$7:$AU$100,12,FALSE)),0,VLOOKUP($A71,'2016 (2)'!$A$7:$AU$100,12,FALSE))</f>
        <v>0</v>
      </c>
      <c r="R71" s="8" t="e">
        <f>IF(O71&lt;&gt; "",LOOKUP(O71,Points!$F$1:$F$360,Points!$G$1:$G$360),"")</f>
        <v>#REF!</v>
      </c>
      <c r="S71" s="13" t="e">
        <f>IF(  AND(Q71&gt;0,O71&lt;&gt;36),   IF(ABS(Q71-36)&gt;=5,  O71+SIGN(36-Q71)*2,  (36-Q71)*0.4+O71),      O71)</f>
        <v>#REF!</v>
      </c>
      <c r="T71" s="87" t="e">
        <f t="shared" si="5"/>
        <v>#REF!</v>
      </c>
      <c r="U71" s="64">
        <f>IF(ISNA(VLOOKUP($A71,'2016 (2)'!$A$7:$AU$100,16,FALSE)),0,VLOOKUP($A71,'2016 (2)'!$A$7:$AU$100,16,FALSE))</f>
        <v>0</v>
      </c>
      <c r="V71" s="8" t="e">
        <f>IF(S71&lt;&gt; "",LOOKUP(S71,Points!$F$1:$F$360,Points!$G$1:$G$360),"")</f>
        <v>#REF!</v>
      </c>
      <c r="W71" s="13" t="e">
        <f>IF(  AND(U71&gt;0,S71&lt;&gt;36),   IF(ABS(U71-36)&gt;=10,  S71+SIGN(36-U71)*1,  (36-U71)*0.1+S71),      S71)</f>
        <v>#REF!</v>
      </c>
      <c r="X71" s="87" t="e">
        <f t="shared" si="45"/>
        <v>#REF!</v>
      </c>
      <c r="Y71" s="64">
        <f>IF(ISNA(VLOOKUP($A71,'2016 (2)'!$A$7:$AU$100,20,FALSE)),0,VLOOKUP($A71,'2016 (2)'!$A$7:$AU$100,20,FALSE))</f>
        <v>0</v>
      </c>
      <c r="Z71" s="8" t="e">
        <f>IF(W71&lt;&gt; "",LOOKUP(W71,Points!$F$1:$F$360,Points!$G$1:$G$360),"")</f>
        <v>#REF!</v>
      </c>
      <c r="AA71" s="13" t="e">
        <f>IF(  AND(Y71&gt;0,W71&lt;&gt;AB$8),   IF(ABS(Y71-AB$8)&gt;=5,  W71+SIGN(AB$8-Y71)*2,  (AB$8-Y71)*0.4+W71),      W71)</f>
        <v>#REF!</v>
      </c>
      <c r="AB71" s="87" t="e">
        <f t="shared" si="8"/>
        <v>#REF!</v>
      </c>
      <c r="AC71" s="64">
        <f>IF(ISNA(VLOOKUP($A71,'2016 (2)'!$A$7:$AU$100,24,FALSE)),0,VLOOKUP($A71,'2016 (2)'!$A$7:$AU$100,24,FALSE))</f>
        <v>30</v>
      </c>
      <c r="AD71" s="8" t="e">
        <f>IF(AA71&lt;&gt; "",LOOKUP(AA71,Points!$F$1:$F$360,Points!$G$1:$G$360),"")</f>
        <v>#REF!</v>
      </c>
      <c r="AE71" s="13" t="e">
        <f>IF(  AND(AC71&gt;0,AA71&lt;&gt;AF$8),   IF(ABS(AC71-AF$8)&gt;=5,  AA71+SIGN(AF$8-AC71)*2,  (AF$8-AC71)*0.4+AA71),      AA71)</f>
        <v>#REF!</v>
      </c>
      <c r="AF71" s="87" t="e">
        <f t="shared" si="10"/>
        <v>#REF!</v>
      </c>
      <c r="AG71" s="64">
        <f>IF(ISNA(VLOOKUP($A71,'2016 (2)'!$A$7:$AU$100,28,FALSE)),0,VLOOKUP($A71,'2016 (2)'!$A$7:$AU$100,28,FALSE))</f>
        <v>0</v>
      </c>
      <c r="AH71" s="8" t="e">
        <f>IF(AE71&lt;&gt; "",LOOKUP(AE71,Points!$F$1:$F$360,Points!$G$1:$G$360),"")</f>
        <v>#REF!</v>
      </c>
      <c r="AI71" s="13" t="e">
        <f>IF(  AND(AG71&gt;0,AE71&lt;&gt;36),   IF(ABS(AG71-36)&gt;=10,  AE71+SIGN(36-AG71)*1,  (36-AG71)*0.1+AE71),      AE71)</f>
        <v>#REF!</v>
      </c>
      <c r="AJ71" s="87" t="e">
        <f t="shared" si="12"/>
        <v>#REF!</v>
      </c>
      <c r="AK71" s="64">
        <f>IF(ISNA(VLOOKUP($A71,'2016 (2)'!$A$7:$AU$100,32,FALSE)),0,VLOOKUP($A71,'2016 (2)'!$A$7:$AU$100,32,FALSE))</f>
        <v>0</v>
      </c>
      <c r="AL71" s="8" t="e">
        <f>IF(AI71&lt;&gt; "",LOOKUP(AI71,Points!$F$1:$F$360,Points!$G$1:$G$360),"")</f>
        <v>#REF!</v>
      </c>
      <c r="AM71" s="13" t="e">
        <f>IF(  AND(AK71&gt;0,AI71&lt;&gt;36),   IF(ABS(AK71-36)&gt;=10,  AI71+SIGN(36-AK71)*1,  (36-AK71)*0.1+AI71),      AI71)</f>
        <v>#REF!</v>
      </c>
      <c r="AN71" s="87" t="e">
        <f t="shared" si="14"/>
        <v>#REF!</v>
      </c>
      <c r="AO71" s="64">
        <f>IF(ISNA(VLOOKUP($A71,'2016 (2)'!$A$7:$AU$100,36,FALSE)),0,VLOOKUP($A71,'2016 (2)'!$A$7:$AU$100,36,FALSE))</f>
        <v>0</v>
      </c>
      <c r="AP71" s="8" t="e">
        <f>IF(AM71&lt;&gt; "",LOOKUP(AM71,Points!$F$1:$F$360,Points!$G$1:$G$360),"")</f>
        <v>#REF!</v>
      </c>
      <c r="AQ71" s="13" t="e">
        <f t="shared" si="15"/>
        <v>#REF!</v>
      </c>
      <c r="AR71" s="87" t="e">
        <f t="shared" si="16"/>
        <v>#REF!</v>
      </c>
      <c r="AS71" t="e">
        <f t="shared" si="31"/>
        <v>#REF!</v>
      </c>
      <c r="AT71" t="e">
        <f t="shared" si="32"/>
        <v>#REF!</v>
      </c>
      <c r="AU71" t="str">
        <f t="shared" si="33"/>
        <v>-</v>
      </c>
      <c r="AV71" t="str">
        <f t="shared" si="34"/>
        <v>-</v>
      </c>
      <c r="AW71" t="str">
        <f t="shared" si="35"/>
        <v>-</v>
      </c>
      <c r="AX71" t="e">
        <f t="shared" si="36"/>
        <v>#REF!</v>
      </c>
      <c r="AY71" t="str">
        <f t="shared" si="37"/>
        <v>-</v>
      </c>
      <c r="AZ71" t="str">
        <f t="shared" si="38"/>
        <v>-</v>
      </c>
      <c r="BA71" t="str">
        <f t="shared" si="39"/>
        <v>-</v>
      </c>
      <c r="BB71" s="199" t="s">
        <v>90</v>
      </c>
      <c r="BC71" s="202" t="e">
        <f t="shared" si="22"/>
        <v>#REF!</v>
      </c>
      <c r="BD71" s="200" t="e">
        <f>+#REF!</f>
        <v>#REF!</v>
      </c>
      <c r="BE71" s="201" t="e">
        <f t="shared" si="23"/>
        <v>#REF!</v>
      </c>
    </row>
    <row r="72" spans="1:57" ht="18" customHeight="1" thickBot="1" x14ac:dyDescent="0.25">
      <c r="A72" s="78" t="str">
        <f t="shared" si="0"/>
        <v>Jeremy Topper</v>
      </c>
      <c r="B72" s="93" t="s">
        <v>586</v>
      </c>
      <c r="C72" s="94" t="s">
        <v>587</v>
      </c>
      <c r="D72" s="25">
        <v>18</v>
      </c>
      <c r="E72" s="8" t="e">
        <f>ROUND(IF(ISNA(VLOOKUP($A72,#REF!,47,FALSE)),0,VLOOKUP($A72,#REF!,47,FALSE)),1)</f>
        <v>#REF!</v>
      </c>
      <c r="F72" s="92" t="e">
        <f>ROUND(IF(ISNA(VLOOKUP($A72,#REF!,49,FALSE)),0,VLOOKUP($A72,#REF!,49,FALSE)),1)</f>
        <v>#REF!</v>
      </c>
      <c r="G72" s="80" t="e">
        <f t="shared" si="46"/>
        <v>#REF!</v>
      </c>
      <c r="H72" s="88" t="e">
        <f t="shared" si="41"/>
        <v>#REF!</v>
      </c>
      <c r="I72" s="72">
        <f>IF(ISNA(VLOOKUP($A72,'2016 (2)'!$A$5:$AU$100,4,FALSE)),0,VLOOKUP($A72,'2016 (2)'!$A$5:$AU$100,4,FALSE))</f>
        <v>0</v>
      </c>
      <c r="J72" s="8" t="e">
        <f>IF(G72&lt;&gt; "",LOOKUP(G72,Points!$F$1:$F$360,Points!$G$1:$G$360),"")</f>
        <v>#REF!</v>
      </c>
      <c r="K72" s="13" t="e">
        <f>IF(  AND(I72&gt;0,G72&lt;&gt;36),   IF(ABS(I72-36)&gt;=5,  G72+SIGN(36-I72)*1,  (36-I72)*0.2+G72),      G72)</f>
        <v>#REF!</v>
      </c>
      <c r="L72" s="87" t="e">
        <f t="shared" si="3"/>
        <v>#REF!</v>
      </c>
      <c r="M72" s="83">
        <f>IF(ISNA(VLOOKUP($A72,'2016 (2)'!$A$7:$AU$100,8,FALSE)),0,VLOOKUP($A72,'2016 (2)'!$A$7:$AU$100,8,FALSE))</f>
        <v>0</v>
      </c>
      <c r="N72" s="8" t="e">
        <f>IF(K72&lt;&gt; "",LOOKUP(K72,Points!$F$1:$F$360,Points!$G$1:$G$360),"")</f>
        <v>#REF!</v>
      </c>
      <c r="O72" s="13" t="e">
        <f>IF(  AND(M72&gt;0,K72&lt;&gt;36),   IF(ABS(M72-36)&gt;=5,  K72+SIGN(36-M72)*1,  (36-M72)*0.2+K72),      K72)</f>
        <v>#REF!</v>
      </c>
      <c r="P72" s="87" t="e">
        <f t="shared" si="4"/>
        <v>#REF!</v>
      </c>
      <c r="Q72" s="64">
        <f>IF(ISNA(VLOOKUP($A72,'2016 (2)'!$A$7:$AU$100,12,FALSE)),0,VLOOKUP($A72,'2016 (2)'!$A$7:$AU$100,12,FALSE))</f>
        <v>0</v>
      </c>
      <c r="R72" s="8" t="e">
        <f>IF(O72&lt;&gt; "",LOOKUP(O72,Points!$F$1:$F$360,Points!$G$1:$G$360),"")</f>
        <v>#REF!</v>
      </c>
      <c r="S72" s="13" t="e">
        <f>IF(  AND(Q72&gt;0,O72&lt;&gt;36),   IF(ABS(Q72-36)&gt;=5,  O72+SIGN(36-Q72)*1,  (36-Q72)*0.2+O72),      O72)</f>
        <v>#REF!</v>
      </c>
      <c r="T72" s="87" t="e">
        <f t="shared" si="5"/>
        <v>#REF!</v>
      </c>
      <c r="U72" s="64">
        <f>IF(ISNA(VLOOKUP($A72,'2016 (2)'!$A$7:$AU$100,16,FALSE)),0,VLOOKUP($A72,'2016 (2)'!$A$7:$AU$100,16,FALSE))</f>
        <v>0</v>
      </c>
      <c r="V72" s="8" t="e">
        <f>IF(S72&lt;&gt; "",LOOKUP(S72,Points!$F$1:$F$360,Points!$G$1:$G$360),"")</f>
        <v>#REF!</v>
      </c>
      <c r="W72" s="13" t="e">
        <f>IF(  AND(U72&gt;0,S72&lt;&gt;36),   IF(ABS(U72-36)&gt;=10,  S72+SIGN(36-U72)*1,  (36-U72)*0.1+S72),      S72)</f>
        <v>#REF!</v>
      </c>
      <c r="X72" s="87" t="e">
        <f t="shared" si="45"/>
        <v>#REF!</v>
      </c>
      <c r="Y72" s="64">
        <f>IF(ISNA(VLOOKUP($A72,'2016 (2)'!$A$7:$AU$100,20,FALSE)),0,VLOOKUP($A72,'2016 (2)'!$A$7:$AU$100,20,FALSE))</f>
        <v>0</v>
      </c>
      <c r="Z72" s="8" t="e">
        <f>IF(W72&lt;&gt; "",LOOKUP(W72,Points!$F$1:$F$360,Points!$G$1:$G$360),"")</f>
        <v>#REF!</v>
      </c>
      <c r="AA72" s="13" t="e">
        <f>IF(  AND(Y72&gt;0,W72&lt;&gt;36),   IF(ABS(Y72-36)&gt;=5,  W72+SIGN(36-Y72)*1,  (36-Y72)*0.2+W72),      W72)</f>
        <v>#REF!</v>
      </c>
      <c r="AB72" s="87" t="e">
        <f t="shared" si="8"/>
        <v>#REF!</v>
      </c>
      <c r="AC72" s="64">
        <f>IF(ISNA(VLOOKUP($A72,'2016 (2)'!$A$7:$AU$100,24,FALSE)),0,VLOOKUP($A72,'2016 (2)'!$A$7:$AU$100,24,FALSE))</f>
        <v>0</v>
      </c>
      <c r="AD72" s="8" t="e">
        <f>IF(AA72&lt;&gt; "",LOOKUP(AA72,Points!$F$1:$F$360,Points!$G$1:$G$360),"")</f>
        <v>#REF!</v>
      </c>
      <c r="AE72" s="13" t="e">
        <f>IF(  AND(AC72&gt;0,AA72&lt;&gt;36),   IF(ABS(AC72-36)&gt;=10,  AA72+SIGN(36-AC72)*1,  (36-AC72)*0.1+AA72),      AA72)</f>
        <v>#REF!</v>
      </c>
      <c r="AF72" s="87" t="e">
        <f t="shared" si="10"/>
        <v>#REF!</v>
      </c>
      <c r="AG72" s="64">
        <f>IF(ISNA(VLOOKUP($A72,'2016 (2)'!$A$7:$AU$100,28,FALSE)),0,VLOOKUP($A72,'2016 (2)'!$A$7:$AU$100,28,FALSE))</f>
        <v>0</v>
      </c>
      <c r="AH72" s="8" t="e">
        <f>IF(AE72&lt;&gt; "",LOOKUP(AE72,Points!$F$1:$F$360,Points!$G$1:$G$360),"")</f>
        <v>#REF!</v>
      </c>
      <c r="AI72" s="13" t="e">
        <f>IF(  AND(AG72&gt;0,AE72&lt;&gt;36),   IF(ABS(AG72-36)&gt;=10,  AE72+SIGN(36-AG72)*1,  (36-AG72)*0.1+AE72),      AE72)</f>
        <v>#REF!</v>
      </c>
      <c r="AJ72" s="87" t="e">
        <f t="shared" si="12"/>
        <v>#REF!</v>
      </c>
      <c r="AK72" s="64">
        <f>IF(ISNA(VLOOKUP($A72,'2016 (2)'!$A$7:$AU$100,32,FALSE)),0,VLOOKUP($A72,'2016 (2)'!$A$7:$AU$100,32,FALSE))</f>
        <v>0</v>
      </c>
      <c r="AL72" s="8" t="e">
        <f>IF(AI72&lt;&gt; "",LOOKUP(AI72,Points!$F$1:$F$360,Points!$G$1:$G$360),"")</f>
        <v>#REF!</v>
      </c>
      <c r="AM72" s="13" t="e">
        <f>IF(  AND(AK72&gt;0,AI72&lt;&gt;36),   IF(ABS(AK72-36)&gt;=10,  AI72+SIGN(36-AK72)*1,  (36-AK72)*0.1+AI72),      AI72)</f>
        <v>#REF!</v>
      </c>
      <c r="AN72" s="87" t="e">
        <f t="shared" si="14"/>
        <v>#REF!</v>
      </c>
      <c r="AO72" s="64">
        <f>IF(ISNA(VLOOKUP($A72,'2016 (2)'!$A$7:$AU$100,36,FALSE)),0,VLOOKUP($A72,'2016 (2)'!$A$7:$AU$100,36,FALSE))</f>
        <v>0</v>
      </c>
      <c r="AP72" s="8" t="e">
        <f>IF(AM72&lt;&gt; "",LOOKUP(AM72,Points!$F$1:$F$360,Points!$G$1:$G$360),"")</f>
        <v>#REF!</v>
      </c>
      <c r="AQ72" s="13" t="e">
        <f t="shared" si="15"/>
        <v>#REF!</v>
      </c>
      <c r="AR72" s="87" t="e">
        <f t="shared" si="16"/>
        <v>#REF!</v>
      </c>
      <c r="AS72" t="str">
        <f t="shared" si="31"/>
        <v>-</v>
      </c>
      <c r="AT72" t="str">
        <f t="shared" si="32"/>
        <v>-</v>
      </c>
      <c r="AU72" t="str">
        <f t="shared" si="33"/>
        <v>-</v>
      </c>
      <c r="AV72" t="str">
        <f t="shared" si="34"/>
        <v>-</v>
      </c>
      <c r="AW72" t="str">
        <f t="shared" si="35"/>
        <v>-</v>
      </c>
      <c r="AX72" t="str">
        <f t="shared" si="36"/>
        <v>-</v>
      </c>
      <c r="AY72" t="str">
        <f t="shared" si="37"/>
        <v>-</v>
      </c>
      <c r="AZ72" t="str">
        <f t="shared" si="38"/>
        <v>-</v>
      </c>
      <c r="BA72" t="str">
        <f t="shared" si="39"/>
        <v>-</v>
      </c>
      <c r="BB72" s="199" t="s">
        <v>590</v>
      </c>
      <c r="BC72" s="202" t="e">
        <f t="shared" si="22"/>
        <v>#REF!</v>
      </c>
      <c r="BD72" s="200" t="e">
        <f>+#REF!</f>
        <v>#REF!</v>
      </c>
      <c r="BE72" s="201" t="e">
        <f t="shared" si="23"/>
        <v>#REF!</v>
      </c>
    </row>
    <row r="73" spans="1:57" ht="18" customHeight="1" thickBot="1" x14ac:dyDescent="0.25">
      <c r="A73" s="78" t="str">
        <f t="shared" si="0"/>
        <v>Gary Vanderheiden</v>
      </c>
      <c r="B73" s="52" t="s">
        <v>498</v>
      </c>
      <c r="C73" s="62" t="s">
        <v>472</v>
      </c>
      <c r="D73" s="25">
        <v>24.799999999999994</v>
      </c>
      <c r="E73" s="8" t="e">
        <f>ROUND(IF(ISNA(VLOOKUP($A73,#REF!,47,FALSE)),0,VLOOKUP($A73,#REF!,47,FALSE)),1)</f>
        <v>#REF!</v>
      </c>
      <c r="F73" s="92" t="e">
        <f>ROUND(IF(ISNA(VLOOKUP($A73,#REF!,49,FALSE)),0,VLOOKUP($A73,#REF!,49,FALSE)),1)</f>
        <v>#REF!</v>
      </c>
      <c r="G73" s="80" t="e">
        <f t="shared" si="46"/>
        <v>#REF!</v>
      </c>
      <c r="H73" s="88" t="e">
        <f t="shared" si="41"/>
        <v>#REF!</v>
      </c>
      <c r="I73" s="72">
        <f>IF(ISNA(VLOOKUP($A73,'2016 (2)'!$A$5:$AU$100,4,FALSE)),0,VLOOKUP($A73,'2016 (2)'!$A$5:$AU$100,4,FALSE))</f>
        <v>23</v>
      </c>
      <c r="J73" s="8" t="e">
        <f>IF(G73&lt;&gt; "",LOOKUP(G73,Points!$F$1:$F$360,Points!$G$1:$G$360),"")</f>
        <v>#REF!</v>
      </c>
      <c r="K73" s="13" t="e">
        <f>IF(  AND(I73&gt;0,G73&lt;&gt;L$8),   IF(ABS(I73-L$8)&gt;=5,  G73+SIGN(L$8-I73)*1.5,  (L$8-I73)*0.3+G73),      G73)</f>
        <v>#REF!</v>
      </c>
      <c r="L73" s="87" t="e">
        <f t="shared" si="3"/>
        <v>#REF!</v>
      </c>
      <c r="M73" s="83">
        <f>IF(ISNA(VLOOKUP($A73,'2016 (2)'!$A$7:$AU$100,8,FALSE)),0,VLOOKUP($A73,'2016 (2)'!$A$7:$AU$100,8,FALSE))</f>
        <v>40</v>
      </c>
      <c r="N73" s="8" t="e">
        <f>IF(K73&lt;&gt; "",LOOKUP(K73,Points!$F$1:$F$360,Points!$G$1:$G$360),"")</f>
        <v>#REF!</v>
      </c>
      <c r="O73" s="13" t="e">
        <f>IF(  AND(M73&gt;0,K73&lt;&gt;P$8),   IF(ABS(M73-P$8)&gt;=5,  K73+SIGN(P$8-M73)*1.5,  (P$8-M73)*0.3+K73),      K73)</f>
        <v>#REF!</v>
      </c>
      <c r="P73" s="87" t="e">
        <f t="shared" si="4"/>
        <v>#REF!</v>
      </c>
      <c r="Q73" s="64">
        <f>IF(ISNA(VLOOKUP($A73,'2016 (2)'!$A$7:$AU$100,12,FALSE)),0,VLOOKUP($A73,'2016 (2)'!$A$7:$AU$100,12,FALSE))</f>
        <v>36</v>
      </c>
      <c r="R73" s="8" t="e">
        <f>IF(O73&lt;&gt; "",LOOKUP(O73,Points!$F$1:$F$360,Points!$G$1:$G$360),"")</f>
        <v>#REF!</v>
      </c>
      <c r="S73" s="13" t="e">
        <f>IF(  AND(Q73&gt;0,O73&lt;&gt;T$8),   IF(ABS(Q73-T$8)&gt;=5,  O73+SIGN(T$8-Q73)*1.5,  (T$8-Q73)*0.3+O73),      O73)</f>
        <v>#REF!</v>
      </c>
      <c r="T73" s="87" t="e">
        <f t="shared" si="5"/>
        <v>#REF!</v>
      </c>
      <c r="U73" s="64">
        <f>IF(ISNA(VLOOKUP($A73,'2016 (2)'!$A$7:$AU$100,16,FALSE)),0,VLOOKUP($A73,'2016 (2)'!$A$7:$AU$100,16,FALSE))</f>
        <v>26</v>
      </c>
      <c r="V73" s="8" t="e">
        <f>IF(S73&lt;&gt; "",LOOKUP(S73,Points!$F$1:$F$360,Points!$G$1:$G$360),"")</f>
        <v>#REF!</v>
      </c>
      <c r="W73" s="13" t="e">
        <f>IF(  AND(U73&gt;0,S73&lt;&gt;X$8),   IF(ABS(U73-X$8)&gt;=5,  S73+SIGN(X$8-U73)*1.5,  (X$8-U73)*0.3+S73),      S73)</f>
        <v>#REF!</v>
      </c>
      <c r="X73" s="87" t="e">
        <f t="shared" si="45"/>
        <v>#REF!</v>
      </c>
      <c r="Y73" s="64">
        <f>IF(ISNA(VLOOKUP($A73,'2016 (2)'!$A$7:$AU$100,20,FALSE)),0,VLOOKUP($A73,'2016 (2)'!$A$7:$AU$100,20,FALSE))</f>
        <v>0</v>
      </c>
      <c r="Z73" s="8" t="e">
        <f>IF(W73&lt;&gt; "",LOOKUP(W73,Points!$F$1:$F$360,Points!$G$1:$G$360),"")</f>
        <v>#REF!</v>
      </c>
      <c r="AA73" s="13" t="e">
        <f>IF(  AND(Y73&gt;0,W73&lt;&gt;AB$8),   IF(ABS(Y73-AB$8)&gt;=5,  W73+SIGN(AB$8-Y73)*1.5,  (AB$8-Y73)*0.3+W73),      W73)</f>
        <v>#REF!</v>
      </c>
      <c r="AB73" s="87" t="e">
        <f t="shared" si="8"/>
        <v>#REF!</v>
      </c>
      <c r="AC73" s="64">
        <f>IF(ISNA(VLOOKUP($A73,'2016 (2)'!$A$7:$AU$100,24,FALSE)),0,VLOOKUP($A73,'2016 (2)'!$A$7:$AU$100,24,FALSE))</f>
        <v>34</v>
      </c>
      <c r="AD73" s="8" t="e">
        <f>IF(AA73&lt;&gt; "",LOOKUP(AA73,Points!$F$1:$F$360,Points!$G$1:$G$360),"")</f>
        <v>#REF!</v>
      </c>
      <c r="AE73" s="13" t="e">
        <f>IF(  AND(AC73&gt;0,AA73&lt;&gt;AF$8),   IF(ABS(AC73-AF$8)&gt;=5,  AA73+SIGN(AF$8-AC73)*1.5,  (AF$8-AC73)*0.3+AA73),      AA73)</f>
        <v>#REF!</v>
      </c>
      <c r="AF73" s="87" t="e">
        <f t="shared" si="10"/>
        <v>#REF!</v>
      </c>
      <c r="AG73" s="64">
        <f>IF(ISNA(VLOOKUP($A73,'2016 (2)'!$A$7:$AU$100,28,FALSE)),0,VLOOKUP($A73,'2016 (2)'!$A$7:$AU$100,28,FALSE))</f>
        <v>24</v>
      </c>
      <c r="AH73" s="8" t="e">
        <f>IF(AE73&lt;&gt; "",LOOKUP(AE73,Points!$F$1:$F$360,Points!$G$1:$G$360),"")</f>
        <v>#REF!</v>
      </c>
      <c r="AI73" s="13" t="e">
        <f>IF(  AND(AG73&gt;0,AE73&lt;&gt;AJ$8),   IF(ABS(AG73-AJ$8)&gt;=5,  AE73+SIGN(AJ$8-AG73)*1.5,  (AJ$8-AG73)*0.3+AE73),      AE73)</f>
        <v>#REF!</v>
      </c>
      <c r="AJ73" s="87" t="e">
        <f t="shared" si="12"/>
        <v>#REF!</v>
      </c>
      <c r="AK73" s="64">
        <f>IF(ISNA(VLOOKUP($A73,'2016 (2)'!$A$7:$AU$100,32,FALSE)),0,VLOOKUP($A73,'2016 (2)'!$A$7:$AU$100,32,FALSE))</f>
        <v>31</v>
      </c>
      <c r="AL73" s="8" t="e">
        <f>IF(AI73&lt;&gt; "",LOOKUP(AI73,Points!$F$1:$F$360,Points!$G$1:$G$360),"")</f>
        <v>#REF!</v>
      </c>
      <c r="AM73" s="13" t="e">
        <f>IF(  AND(AK73&gt;0,AI73&lt;&gt;AN$8),   IF(ABS(AK73-AN$8)&gt;=5,  AI73+SIGN(AN$8-AK73)*1.5,  (AN$8-AK73)*0.3+AI73),      AI73)</f>
        <v>#REF!</v>
      </c>
      <c r="AN73" s="87" t="e">
        <f t="shared" si="14"/>
        <v>#REF!</v>
      </c>
      <c r="AO73" s="64">
        <f>IF(ISNA(VLOOKUP($A73,'2016 (2)'!$A$7:$AU$100,36,FALSE)),0,VLOOKUP($A73,'2016 (2)'!$A$7:$AU$100,36,FALSE))</f>
        <v>31</v>
      </c>
      <c r="AP73" s="8" t="e">
        <f>IF(AM73&lt;&gt; "",LOOKUP(AM73,Points!$F$1:$F$360,Points!$G$1:$G$360),"")</f>
        <v>#REF!</v>
      </c>
      <c r="AQ73" s="13" t="e">
        <f>IF(  AND(AO73&gt;0,AM73&lt;&gt;AR$8),   IF(ABS(AO73-AR$8)&gt;=5,  AM73+SIGN(AR$8-AO73)*1.5,  (AR$8-AO73)*0.3+AM73),      AM73)</f>
        <v>#REF!</v>
      </c>
      <c r="AR73" s="87" t="e">
        <f t="shared" si="16"/>
        <v>#REF!</v>
      </c>
      <c r="AS73" t="e">
        <f t="shared" si="31"/>
        <v>#REF!</v>
      </c>
      <c r="AT73" t="e">
        <f t="shared" si="32"/>
        <v>#REF!</v>
      </c>
      <c r="AU73" t="e">
        <f t="shared" si="33"/>
        <v>#REF!</v>
      </c>
      <c r="AV73" t="e">
        <f t="shared" si="34"/>
        <v>#REF!</v>
      </c>
      <c r="AW73" t="str">
        <f t="shared" si="35"/>
        <v>-</v>
      </c>
      <c r="AX73" t="e">
        <f t="shared" si="36"/>
        <v>#REF!</v>
      </c>
      <c r="AY73" t="e">
        <f t="shared" si="37"/>
        <v>#REF!</v>
      </c>
      <c r="AZ73" t="e">
        <f t="shared" si="38"/>
        <v>#REF!</v>
      </c>
      <c r="BA73" t="e">
        <f t="shared" si="39"/>
        <v>#REF!</v>
      </c>
      <c r="BB73" s="199" t="s">
        <v>554</v>
      </c>
      <c r="BC73" s="202" t="e">
        <f t="shared" si="22"/>
        <v>#REF!</v>
      </c>
      <c r="BD73" s="200" t="e">
        <f>+#REF!</f>
        <v>#REF!</v>
      </c>
      <c r="BE73" s="201" t="e">
        <f t="shared" si="23"/>
        <v>#REF!</v>
      </c>
    </row>
    <row r="74" spans="1:57" ht="18" customHeight="1" thickBot="1" x14ac:dyDescent="0.25">
      <c r="A74" s="78" t="str">
        <f t="shared" ref="A74:A80" si="47">CONCATENATE(C74," ",B74)</f>
        <v>Allyn VanPatten</v>
      </c>
      <c r="B74" s="93" t="s">
        <v>583</v>
      </c>
      <c r="C74" s="94" t="s">
        <v>584</v>
      </c>
      <c r="D74" s="25">
        <v>18</v>
      </c>
      <c r="E74" s="8" t="e">
        <f>ROUND(IF(ISNA(VLOOKUP($A74,#REF!,47,FALSE)),0,VLOOKUP($A74,#REF!,47,FALSE)),1)</f>
        <v>#REF!</v>
      </c>
      <c r="F74" s="92" t="e">
        <f>ROUND(IF(ISNA(VLOOKUP($A74,#REF!,49,FALSE)),0,VLOOKUP($A74,#REF!,49,FALSE)),1)</f>
        <v>#REF!</v>
      </c>
      <c r="G74" s="80" t="e">
        <f t="shared" si="46"/>
        <v>#REF!</v>
      </c>
      <c r="H74" s="88" t="e">
        <f t="shared" si="41"/>
        <v>#REF!</v>
      </c>
      <c r="I74" s="72">
        <f>IF(ISNA(VLOOKUP($A74,'2016 (2)'!$A$5:$AU$100,4,FALSE)),0,VLOOKUP($A74,'2016 (2)'!$A$5:$AU$100,4,FALSE))</f>
        <v>0</v>
      </c>
      <c r="J74" s="8" t="e">
        <f>IF(G74&lt;&gt; "",LOOKUP(G74,Points!$F$1:$F$360,Points!$G$1:$G$360),"")</f>
        <v>#REF!</v>
      </c>
      <c r="K74" s="13" t="e">
        <f>IF(  AND(I74&gt;0,G74&lt;&gt;36),   IF(ABS(I74-36)&gt;=5,  G74+SIGN(36-I74)*1,  (36-I74)*0.2+G74),      G74)</f>
        <v>#REF!</v>
      </c>
      <c r="L74" s="87" t="e">
        <f t="shared" ref="L74:L80" si="48">ROUND(K74,0)</f>
        <v>#REF!</v>
      </c>
      <c r="M74" s="83">
        <f>IF(ISNA(VLOOKUP($A74,'2016 (2)'!$A$7:$AU$100,8,FALSE)),0,VLOOKUP($A74,'2016 (2)'!$A$7:$AU$100,8,FALSE))</f>
        <v>0</v>
      </c>
      <c r="N74" s="8" t="e">
        <f>IF(K74&lt;&gt; "",LOOKUP(K74,Points!$F$1:$F$360,Points!$G$1:$G$360),"")</f>
        <v>#REF!</v>
      </c>
      <c r="O74" s="13" t="e">
        <f>IF(  AND(M74&gt;0,K74&lt;&gt;36),   IF(ABS(M74-36)&gt;=5,  K74+SIGN(36-M74)*1,  (36-M74)*0.2+K74),      K74)</f>
        <v>#REF!</v>
      </c>
      <c r="P74" s="87" t="e">
        <f t="shared" ref="P74:P80" si="49">ROUND(O74,0)</f>
        <v>#REF!</v>
      </c>
      <c r="Q74" s="64">
        <f>IF(ISNA(VLOOKUP($A74,'2016 (2)'!$A$7:$AU$100,12,FALSE)),0,VLOOKUP($A74,'2016 (2)'!$A$7:$AU$100,12,FALSE))</f>
        <v>0</v>
      </c>
      <c r="R74" s="8" t="e">
        <f>IF(O74&lt;&gt; "",LOOKUP(O74,Points!$F$1:$F$360,Points!$G$1:$G$360),"")</f>
        <v>#REF!</v>
      </c>
      <c r="S74" s="13" t="e">
        <f>IF(  AND(Q74&gt;0,O74&lt;&gt;36),   IF(ABS(Q74-36)&gt;=5,  O74+SIGN(36-Q74)*1,  (36-Q74)*0.2+O74),      O74)</f>
        <v>#REF!</v>
      </c>
      <c r="T74" s="87" t="e">
        <f t="shared" ref="T74:T80" si="50">ROUND(S74,0)</f>
        <v>#REF!</v>
      </c>
      <c r="U74" s="64">
        <f>IF(ISNA(VLOOKUP($A74,'2016 (2)'!$A$7:$AU$100,16,FALSE)),0,VLOOKUP($A74,'2016 (2)'!$A$7:$AU$100,16,FALSE))</f>
        <v>0</v>
      </c>
      <c r="V74" s="8" t="e">
        <f>IF(S74&lt;&gt; "",LOOKUP(S74,Points!$F$1:$F$360,Points!$G$1:$G$360),"")</f>
        <v>#REF!</v>
      </c>
      <c r="W74" s="13" t="e">
        <f>IF(  AND(U74&gt;0,S74&lt;&gt;36),   IF(ABS(U74-36)&gt;=10,  S74+SIGN(36-U74)*1,  (36-U74)*0.1+S74),      S74)</f>
        <v>#REF!</v>
      </c>
      <c r="X74" s="87" t="e">
        <f t="shared" si="45"/>
        <v>#REF!</v>
      </c>
      <c r="Y74" s="64">
        <f>IF(ISNA(VLOOKUP($A74,'2016 (2)'!$A$7:$AU$100,20,FALSE)),0,VLOOKUP($A74,'2016 (2)'!$A$7:$AU$100,20,FALSE))</f>
        <v>0</v>
      </c>
      <c r="Z74" s="8" t="e">
        <f>IF(W74&lt;&gt; "",LOOKUP(W74,Points!$F$1:$F$360,Points!$G$1:$G$360),"")</f>
        <v>#REF!</v>
      </c>
      <c r="AA74" s="13" t="e">
        <f>IF(  AND(Y74&gt;0,W74&lt;&gt;36),   IF(ABS(Y74-36)&gt;=5,  W74+SIGN(36-Y74)*1,  (36-Y74)*0.2+W74),      W74)</f>
        <v>#REF!</v>
      </c>
      <c r="AB74" s="87" t="e">
        <f t="shared" ref="AB74:AB80" si="51">ROUND(AA74,0)</f>
        <v>#REF!</v>
      </c>
      <c r="AC74" s="64">
        <f>IF(ISNA(VLOOKUP($A74,'2016 (2)'!$A$7:$AU$100,24,FALSE)),0,VLOOKUP($A74,'2016 (2)'!$A$7:$AU$100,24,FALSE))</f>
        <v>0</v>
      </c>
      <c r="AD74" s="8" t="e">
        <f>IF(AA74&lt;&gt; "",LOOKUP(AA74,Points!$F$1:$F$360,Points!$G$1:$G$360),"")</f>
        <v>#REF!</v>
      </c>
      <c r="AE74" s="13" t="e">
        <f t="shared" ref="AE74:AE80" si="52">IF(  AND(AC74&gt;0,AA74&lt;&gt;36),   IF(ABS(AC74-36)&gt;=10,  AA74+SIGN(36-AC74)*1,  (36-AC74)*0.1+AA74),      AA74)</f>
        <v>#REF!</v>
      </c>
      <c r="AF74" s="87" t="e">
        <f t="shared" ref="AF74:AF80" si="53">ROUND(AE74,0)</f>
        <v>#REF!</v>
      </c>
      <c r="AG74" s="64">
        <f>IF(ISNA(VLOOKUP($A74,'2016 (2)'!$A$7:$AU$100,28,FALSE)),0,VLOOKUP($A74,'2016 (2)'!$A$7:$AU$100,28,FALSE))</f>
        <v>0</v>
      </c>
      <c r="AH74" s="8" t="e">
        <f>IF(AE74&lt;&gt; "",LOOKUP(AE74,Points!$F$1:$F$360,Points!$G$1:$G$360),"")</f>
        <v>#REF!</v>
      </c>
      <c r="AI74" s="13" t="e">
        <f t="shared" ref="AI74:AI80" si="54">IF(  AND(AG74&gt;0,AE74&lt;&gt;36),   IF(ABS(AG74-36)&gt;=10,  AE74+SIGN(36-AG74)*1,  (36-AG74)*0.1+AE74),      AE74)</f>
        <v>#REF!</v>
      </c>
      <c r="AJ74" s="87" t="e">
        <f t="shared" ref="AJ74:AJ80" si="55">ROUND(AI74,0)</f>
        <v>#REF!</v>
      </c>
      <c r="AK74" s="64">
        <f>IF(ISNA(VLOOKUP($A74,'2016 (2)'!$A$7:$AU$100,32,FALSE)),0,VLOOKUP($A74,'2016 (2)'!$A$7:$AU$100,32,FALSE))</f>
        <v>0</v>
      </c>
      <c r="AL74" s="8" t="e">
        <f>IF(AI74&lt;&gt; "",LOOKUP(AI74,Points!$F$1:$F$360,Points!$G$1:$G$360),"")</f>
        <v>#REF!</v>
      </c>
      <c r="AM74" s="13" t="e">
        <f>IF(  AND(AK74&gt;0,AI74&lt;&gt;36),   IF(ABS(AK74-36)&gt;=10,  AI74+SIGN(36-AK74)*1,  (36-AK74)*0.1+AI74),      AI74)</f>
        <v>#REF!</v>
      </c>
      <c r="AN74" s="87" t="e">
        <f t="shared" ref="AN74:AN80" si="56">ROUND(AM74,0)</f>
        <v>#REF!</v>
      </c>
      <c r="AO74" s="64">
        <f>IF(ISNA(VLOOKUP($A74,'2016 (2)'!$A$7:$AU$100,36,FALSE)),0,VLOOKUP($A74,'2016 (2)'!$A$7:$AU$100,36,FALSE))</f>
        <v>0</v>
      </c>
      <c r="AP74" s="8" t="e">
        <f>IF(AM74&lt;&gt; "",LOOKUP(AM74,Points!$F$1:$F$360,Points!$G$1:$G$360),"")</f>
        <v>#REF!</v>
      </c>
      <c r="AQ74" s="13" t="e">
        <f t="shared" ref="AQ74:AQ80" si="57">IF(  AND(AO74&gt;0,AM74&lt;&gt;36),   IF(ABS(AO74-36)&gt;=10,  AM74+SIGN(36-AO74)*1,  (36-AO74)*0.1+AM74),      AM74)</f>
        <v>#REF!</v>
      </c>
      <c r="AR74" s="87" t="e">
        <f t="shared" ref="AR74:AR80" si="58">ROUND(AQ74,0)</f>
        <v>#REF!</v>
      </c>
      <c r="AS74" t="str">
        <f t="shared" si="31"/>
        <v>-</v>
      </c>
      <c r="AT74" t="str">
        <f t="shared" si="32"/>
        <v>-</v>
      </c>
      <c r="AU74" t="str">
        <f t="shared" si="33"/>
        <v>-</v>
      </c>
      <c r="AV74" t="str">
        <f t="shared" si="34"/>
        <v>-</v>
      </c>
      <c r="AW74" t="str">
        <f t="shared" si="35"/>
        <v>-</v>
      </c>
      <c r="AX74" t="str">
        <f t="shared" si="36"/>
        <v>-</v>
      </c>
      <c r="AY74" t="str">
        <f t="shared" si="37"/>
        <v>-</v>
      </c>
      <c r="AZ74" t="str">
        <f t="shared" si="38"/>
        <v>-</v>
      </c>
      <c r="BA74" t="str">
        <f t="shared" si="39"/>
        <v>-</v>
      </c>
      <c r="BB74" s="199" t="s">
        <v>690</v>
      </c>
      <c r="BC74" s="202" t="e">
        <f t="shared" si="22"/>
        <v>#REF!</v>
      </c>
      <c r="BD74" s="200" t="e">
        <f>+#REF!</f>
        <v>#REF!</v>
      </c>
      <c r="BE74" s="201" t="e">
        <f t="shared" si="23"/>
        <v>#REF!</v>
      </c>
    </row>
    <row r="75" spans="1:57" ht="18" customHeight="1" thickBot="1" x14ac:dyDescent="0.25">
      <c r="A75" s="78" t="str">
        <f t="shared" si="47"/>
        <v>Michael Volpe</v>
      </c>
      <c r="B75" s="93" t="s">
        <v>524</v>
      </c>
      <c r="C75" s="94" t="s">
        <v>58</v>
      </c>
      <c r="D75" s="25">
        <v>25</v>
      </c>
      <c r="E75" s="8" t="e">
        <f>ROUND(IF(ISNA(VLOOKUP($A75,#REF!,47,FALSE)),0,VLOOKUP($A75,#REF!,47,FALSE)),1)</f>
        <v>#REF!</v>
      </c>
      <c r="F75" s="92" t="e">
        <f>ROUND(IF(ISNA(VLOOKUP($A75,#REF!,49,FALSE)),0,VLOOKUP($A75,#REF!,49,FALSE)),1)</f>
        <v>#REF!</v>
      </c>
      <c r="G75" s="80" t="e">
        <f t="shared" si="46"/>
        <v>#REF!</v>
      </c>
      <c r="H75" s="112" t="e">
        <f t="shared" si="41"/>
        <v>#REF!</v>
      </c>
      <c r="I75" s="72">
        <f>IF(ISNA(VLOOKUP($A75,'2016 (2)'!$A$5:$AU$100,4,FALSE)),0,VLOOKUP($A75,'2016 (2)'!$A$5:$AU$100,4,FALSE))</f>
        <v>32</v>
      </c>
      <c r="J75" s="8" t="e">
        <f>IF(G75&lt;&gt; "",LOOKUP(G75,Points!$F$1:$F$360,Points!$G$1:$G$360),"")</f>
        <v>#REF!</v>
      </c>
      <c r="K75" s="13" t="e">
        <f>IF(  AND(I75&gt;0,G75&lt;&gt;L$8),   IF(ABS(I75-L$8)&gt;=5,  G75+SIGN(L$8-I75)*1.5,  (L$8-I75)*0.3+G75),      G75)</f>
        <v>#REF!</v>
      </c>
      <c r="L75" s="87" t="e">
        <f t="shared" si="48"/>
        <v>#REF!</v>
      </c>
      <c r="M75" s="83">
        <f>IF(ISNA(VLOOKUP($A75,'2016 (2)'!$A$7:$AU$100,8,FALSE)),0,VLOOKUP($A75,'2016 (2)'!$A$7:$AU$100,8,FALSE))</f>
        <v>39</v>
      </c>
      <c r="N75" s="8" t="e">
        <f>IF(K75&lt;&gt; "",LOOKUP(K75,Points!$F$1:$F$360,Points!$G$1:$G$360),"")</f>
        <v>#REF!</v>
      </c>
      <c r="O75" s="13" t="e">
        <f>IF(  AND(M75&gt;0,K75&lt;&gt;P$8),   IF(ABS(M75-P$8)&gt;=5,  K75+SIGN(P$8-M75)*1.5,  (P$8-M75)*0.3+K75),      K75)</f>
        <v>#REF!</v>
      </c>
      <c r="P75" s="87" t="e">
        <f t="shared" si="49"/>
        <v>#REF!</v>
      </c>
      <c r="Q75" s="64">
        <f>IF(ISNA(VLOOKUP($A75,'2016 (2)'!$A$7:$AU$100,12,FALSE)),0,VLOOKUP($A75,'2016 (2)'!$A$7:$AU$100,12,FALSE))</f>
        <v>27</v>
      </c>
      <c r="R75" s="8" t="e">
        <f>IF(O75&lt;&gt; "",LOOKUP(O75,Points!$F$1:$F$360,Points!$G$1:$G$360),"")</f>
        <v>#REF!</v>
      </c>
      <c r="S75" s="13" t="e">
        <f>IF(  AND(Q75&gt;0,O75&lt;&gt;T$8),   IF(ABS(Q75-T$8)&gt;=5,  O75+SIGN(T$8-Q75)*1.5,  (T$8-Q75)*0.3+O75),      O75)</f>
        <v>#REF!</v>
      </c>
      <c r="T75" s="87" t="e">
        <f t="shared" si="50"/>
        <v>#REF!</v>
      </c>
      <c r="U75" s="64">
        <f>IF(ISNA(VLOOKUP($A75,'2016 (2)'!$A$7:$AU$100,16,FALSE)),0,VLOOKUP($A75,'2016 (2)'!$A$7:$AU$100,16,FALSE))</f>
        <v>33</v>
      </c>
      <c r="V75" s="8" t="e">
        <f>IF(S75&lt;&gt; "",LOOKUP(S75,Points!$F$1:$F$360,Points!$G$1:$G$360),"")</f>
        <v>#REF!</v>
      </c>
      <c r="W75" s="13" t="e">
        <f>IF(  AND(U75&gt;0,S75&lt;&gt;X$8),   IF(ABS(U75-X$8)&gt;=5,  S75+SIGN(X$8-U75)*1.5,  (X$8-U75)*0.3+S75),      S75)</f>
        <v>#REF!</v>
      </c>
      <c r="X75" s="87" t="e">
        <f t="shared" si="45"/>
        <v>#REF!</v>
      </c>
      <c r="Y75" s="64">
        <f>IF(ISNA(VLOOKUP($A75,'2016 (2)'!$A$7:$AU$100,20,FALSE)),0,VLOOKUP($A75,'2016 (2)'!$A$7:$AU$100,20,FALSE))</f>
        <v>31</v>
      </c>
      <c r="Z75" s="8" t="e">
        <f>IF(W75&lt;&gt; "",LOOKUP(W75,Points!$F$1:$F$360,Points!$G$1:$G$360),"")</f>
        <v>#REF!</v>
      </c>
      <c r="AA75" s="13" t="e">
        <f>IF(  AND(Y75&gt;0,W75&lt;&gt;AB$8),   IF(ABS(Y75-AB$8)&gt;=5,  W75+SIGN(AB$8-Y75)*1.5,  (AB$8-Y75)*0.3+W75),      W75)</f>
        <v>#REF!</v>
      </c>
      <c r="AB75" s="87" t="e">
        <f t="shared" si="51"/>
        <v>#REF!</v>
      </c>
      <c r="AC75" s="64">
        <f>IF(ISNA(VLOOKUP($A75,'2016 (2)'!$A$7:$AU$100,24,FALSE)),0,VLOOKUP($A75,'2016 (2)'!$A$7:$AU$100,24,FALSE))</f>
        <v>0</v>
      </c>
      <c r="AD75" s="8" t="e">
        <f>IF(AA75&lt;&gt; "",LOOKUP(AA75,Points!$F$1:$F$360,Points!$G$1:$G$360),"")</f>
        <v>#REF!</v>
      </c>
      <c r="AE75" s="13" t="e">
        <f t="shared" si="52"/>
        <v>#REF!</v>
      </c>
      <c r="AF75" s="87" t="e">
        <f t="shared" si="53"/>
        <v>#REF!</v>
      </c>
      <c r="AG75" s="64">
        <f>IF(ISNA(VLOOKUP($A75,'2016 (2)'!$A$7:$AU$100,28,FALSE)),0,VLOOKUP($A75,'2016 (2)'!$A$7:$AU$100,28,FALSE))</f>
        <v>0</v>
      </c>
      <c r="AH75" s="8" t="e">
        <f>IF(AE75&lt;&gt; "",LOOKUP(AE75,Points!$F$1:$F$360,Points!$G$1:$G$360),"")</f>
        <v>#REF!</v>
      </c>
      <c r="AI75" s="13" t="e">
        <f t="shared" si="54"/>
        <v>#REF!</v>
      </c>
      <c r="AJ75" s="87" t="e">
        <f t="shared" si="55"/>
        <v>#REF!</v>
      </c>
      <c r="AK75" s="64">
        <f>IF(ISNA(VLOOKUP($A75,'2016 (2)'!$A$7:$AU$100,32,FALSE)),0,VLOOKUP($A75,'2016 (2)'!$A$7:$AU$100,32,FALSE))</f>
        <v>30</v>
      </c>
      <c r="AL75" s="8" t="e">
        <f>IF(AI75&lt;&gt; "",LOOKUP(AI75,Points!$F$1:$F$360,Points!$G$1:$G$360),"")</f>
        <v>#REF!</v>
      </c>
      <c r="AM75" s="13" t="e">
        <f>IF(  AND(AK75&gt;0,AI75&lt;&gt;AN$8),   IF(ABS(AK75-AN$8)&gt;=5,  AI75+SIGN(AN$8-AK75)*1.5,  (AN$8-AK75)*0.3+AI75),      AI75)</f>
        <v>#REF!</v>
      </c>
      <c r="AN75" s="87" t="e">
        <f t="shared" si="56"/>
        <v>#REF!</v>
      </c>
      <c r="AO75" s="64">
        <f>IF(ISNA(VLOOKUP($A75,'2016 (2)'!$A$7:$AU$100,36,FALSE)),0,VLOOKUP($A75,'2016 (2)'!$A$7:$AU$100,36,FALSE))</f>
        <v>15</v>
      </c>
      <c r="AP75" s="8" t="e">
        <f>IF(AM75&lt;&gt; "",LOOKUP(AM75,Points!$F$1:$F$360,Points!$G$1:$G$360),"")</f>
        <v>#REF!</v>
      </c>
      <c r="AQ75" s="13" t="e">
        <f>IF(  AND(AO75&gt;0,AM75&lt;&gt;AR$8),   IF(ABS(AO75-AR$8)&gt;=5,  AM75+SIGN(AR$8-AO75)*1.5,  (AR$8-AO75)*0.3+AM75),      AM75)</f>
        <v>#REF!</v>
      </c>
      <c r="AR75" s="87" t="e">
        <f t="shared" si="58"/>
        <v>#REF!</v>
      </c>
      <c r="AS75" t="e">
        <f t="shared" si="31"/>
        <v>#REF!</v>
      </c>
      <c r="AT75" t="e">
        <f t="shared" si="32"/>
        <v>#REF!</v>
      </c>
      <c r="AU75" t="e">
        <f t="shared" si="33"/>
        <v>#REF!</v>
      </c>
      <c r="AV75" t="e">
        <f t="shared" si="34"/>
        <v>#REF!</v>
      </c>
      <c r="AW75" t="e">
        <f t="shared" si="35"/>
        <v>#REF!</v>
      </c>
      <c r="AX75" t="str">
        <f t="shared" si="36"/>
        <v>-</v>
      </c>
      <c r="AY75" t="str">
        <f t="shared" si="37"/>
        <v>-</v>
      </c>
      <c r="AZ75" t="e">
        <f t="shared" si="38"/>
        <v>#REF!</v>
      </c>
      <c r="BA75" t="e">
        <f t="shared" si="39"/>
        <v>#REF!</v>
      </c>
      <c r="BB75" s="199" t="s">
        <v>618</v>
      </c>
      <c r="BC75" s="202" t="e">
        <f t="shared" si="22"/>
        <v>#REF!</v>
      </c>
      <c r="BD75" s="200" t="e">
        <f>+#REF!</f>
        <v>#REF!</v>
      </c>
      <c r="BE75" s="201" t="e">
        <f t="shared" si="23"/>
        <v>#REF!</v>
      </c>
    </row>
    <row r="76" spans="1:57" ht="18" customHeight="1" thickBot="1" x14ac:dyDescent="0.25">
      <c r="A76" s="78" t="str">
        <f t="shared" si="47"/>
        <v>Richard Wilde</v>
      </c>
      <c r="B76" s="93" t="s">
        <v>665</v>
      </c>
      <c r="C76" s="94" t="s">
        <v>666</v>
      </c>
      <c r="D76" s="25">
        <v>0</v>
      </c>
      <c r="E76" s="8" t="e">
        <f>ROUND(IF(ISNA(VLOOKUP($A76,#REF!,47,FALSE)),0,VLOOKUP($A76,#REF!,47,FALSE)),1)</f>
        <v>#REF!</v>
      </c>
      <c r="F76" s="92" t="e">
        <f>ROUND(IF(ISNA(VLOOKUP($A76,#REF!,49,FALSE)),0,VLOOKUP($A76,#REF!,49,FALSE)),1)</f>
        <v>#REF!</v>
      </c>
      <c r="G76" s="80">
        <v>24</v>
      </c>
      <c r="H76" s="88">
        <f t="shared" si="41"/>
        <v>24</v>
      </c>
      <c r="I76" s="72">
        <f>IF(ISNA(VLOOKUP($A76,'2016 (2)'!$A$5:$AU$100,4,FALSE)),0,VLOOKUP($A76,'2016 (2)'!$A$5:$AU$100,4,FALSE))</f>
        <v>0</v>
      </c>
      <c r="J76" s="8">
        <f>IF(G76&lt;&gt; "",LOOKUP(G76,Points!$F$1:$F$360,Points!$G$1:$G$360),"")</f>
        <v>3</v>
      </c>
      <c r="K76" s="13">
        <f>IF(  AND(I76&gt;0,G76&lt;&gt;36),   IF(ABS(I76-36)&gt;=5,  G76+SIGN(36-I76)*1,  (36-I76)*0.4+G76),      G76)</f>
        <v>24</v>
      </c>
      <c r="L76" s="87">
        <f t="shared" si="48"/>
        <v>24</v>
      </c>
      <c r="M76" s="83">
        <f>IF(ISNA(VLOOKUP($A76,'2016 (2)'!$A$7:$AU$100,8,FALSE)),0,VLOOKUP($A76,'2016 (2)'!$A$7:$AU$100,8,FALSE))</f>
        <v>0</v>
      </c>
      <c r="N76" s="8">
        <f>IF(K76&lt;&gt; "",LOOKUP(K76,Points!$F$1:$F$360,Points!$G$1:$G$360),"")</f>
        <v>3</v>
      </c>
      <c r="O76" s="13">
        <f>IF(  AND(M76&gt;0,K76&lt;&gt;36),   IF(ABS(M76-36)&gt;=10,  K76+SIGN(36-M76)*1,  (36-M76)*0.1+K76),      K76)</f>
        <v>24</v>
      </c>
      <c r="P76" s="87">
        <f t="shared" si="49"/>
        <v>24</v>
      </c>
      <c r="Q76" s="64">
        <f>IF(ISNA(VLOOKUP($A76,'2016 (2)'!$A$7:$AU$100,12,FALSE)),0,VLOOKUP($A76,'2016 (2)'!$A$7:$AU$100,12,FALSE))</f>
        <v>0</v>
      </c>
      <c r="R76" s="8">
        <f>IF(O76&lt;&gt; "",LOOKUP(O76,Points!$F$1:$F$360,Points!$G$1:$G$360),"")</f>
        <v>3</v>
      </c>
      <c r="S76" s="13">
        <f>IF(  AND(Q76&gt;0,O76&lt;&gt;36),   IF(ABS(Q76-36)&gt;=10,  O76+SIGN(36-Q76)*1,  (36-Q76)*0.1+O76),      O76)</f>
        <v>24</v>
      </c>
      <c r="T76" s="87">
        <f t="shared" si="50"/>
        <v>24</v>
      </c>
      <c r="U76" s="64">
        <f>IF(ISNA(VLOOKUP($A76,'2016 (2)'!$A$7:$AU$100,16,FALSE)),0,VLOOKUP($A76,'2016 (2)'!$A$7:$AU$100,16,FALSE))</f>
        <v>0</v>
      </c>
      <c r="V76" s="8">
        <f>IF(S76&lt;&gt; "",LOOKUP(S76,Points!$F$1:$F$360,Points!$G$1:$G$360),"")</f>
        <v>3</v>
      </c>
      <c r="W76" s="13">
        <f>IF(  AND(U76&gt;0,S76&lt;&gt;36),   IF(ABS(U76-36)&gt;=5,  S76+SIGN(36-U76)*1,  (36-U76)*0.2+S76),      S76)</f>
        <v>24</v>
      </c>
      <c r="X76" s="87">
        <f t="shared" si="45"/>
        <v>24</v>
      </c>
      <c r="Y76" s="64">
        <f>IF(ISNA(VLOOKUP($A76,'2016 (2)'!$A$7:$AU$100,20,FALSE)),0,VLOOKUP($A76,'2016 (2)'!$A$7:$AU$100,20,FALSE))</f>
        <v>0</v>
      </c>
      <c r="Z76" s="8">
        <f>IF(W76&lt;&gt; "",LOOKUP(W76,Points!$F$1:$F$360,Points!$G$1:$G$360),"")</f>
        <v>3</v>
      </c>
      <c r="AA76" s="13">
        <f>IF(  AND(Y76&gt;0,W76&lt;&gt;36),   IF(ABS(Y76-36)&gt;=10,  W76+SIGN(36-Y76)*1,  (36-Y76)*0.1+W76),      W76)</f>
        <v>24</v>
      </c>
      <c r="AB76" s="87">
        <f t="shared" si="51"/>
        <v>24</v>
      </c>
      <c r="AC76" s="64">
        <f>IF(ISNA(VLOOKUP($A76,'2016 (2)'!$A$7:$AU$100,24,FALSE)),0,VLOOKUP($A76,'2016 (2)'!$A$7:$AU$100,24,FALSE))</f>
        <v>0</v>
      </c>
      <c r="AD76" s="8">
        <f>IF(AA76&lt;&gt; "",LOOKUP(AA76,Points!$F$1:$F$360,Points!$G$1:$G$360),"")</f>
        <v>3</v>
      </c>
      <c r="AE76" s="13">
        <f t="shared" si="52"/>
        <v>24</v>
      </c>
      <c r="AF76" s="87">
        <f t="shared" si="53"/>
        <v>24</v>
      </c>
      <c r="AG76" s="64">
        <f>IF(ISNA(VLOOKUP($A76,'2016 (2)'!$A$7:$AU$100,28,FALSE)),0,VLOOKUP($A76,'2016 (2)'!$A$7:$AU$100,28,FALSE))</f>
        <v>0</v>
      </c>
      <c r="AH76" s="8">
        <f>IF(AE76&lt;&gt; "",LOOKUP(AE76,Points!$F$1:$F$360,Points!$G$1:$G$360),"")</f>
        <v>3</v>
      </c>
      <c r="AI76" s="13">
        <f t="shared" si="54"/>
        <v>24</v>
      </c>
      <c r="AJ76" s="87">
        <f t="shared" si="55"/>
        <v>24</v>
      </c>
      <c r="AK76" s="64">
        <f>IF(ISNA(VLOOKUP($A76,'2016 (2)'!$A$7:$AU$100,32,FALSE)),0,VLOOKUP($A76,'2016 (2)'!$A$7:$AU$100,32,FALSE))</f>
        <v>14</v>
      </c>
      <c r="AL76" s="8">
        <f>IF(AI76&lt;&gt; "",LOOKUP(AI76,Points!$F$1:$F$360,Points!$G$1:$G$360),"")</f>
        <v>3</v>
      </c>
      <c r="AM76" s="13">
        <f>IF(  AND(AK76&gt;0,AI76&lt;&gt;AN$8),   IF(ABS(AK76-AN$8)&gt;=5,  AI76+SIGN(AN$8-AK76)*1.5,  (AN$8-AK76)*0.3+AI76),      AI76)</f>
        <v>25.5</v>
      </c>
      <c r="AN76" s="87">
        <f t="shared" si="56"/>
        <v>26</v>
      </c>
      <c r="AO76" s="64">
        <f>IF(ISNA(VLOOKUP($A76,'2016 (2)'!$A$7:$AU$100,36,FALSE)),0,VLOOKUP($A76,'2016 (2)'!$A$7:$AU$100,36,FALSE))</f>
        <v>0</v>
      </c>
      <c r="AP76" s="8">
        <f>IF(AM76&lt;&gt; "",LOOKUP(AM76,Points!$F$1:$F$360,Points!$G$1:$G$360),"")</f>
        <v>3</v>
      </c>
      <c r="AQ76" s="13">
        <f t="shared" si="57"/>
        <v>25.5</v>
      </c>
      <c r="AR76" s="87">
        <f t="shared" si="58"/>
        <v>26</v>
      </c>
      <c r="AS76" t="str">
        <f t="shared" si="31"/>
        <v>-</v>
      </c>
      <c r="AT76" t="str">
        <f t="shared" si="32"/>
        <v>-</v>
      </c>
      <c r="AU76" t="str">
        <f t="shared" si="33"/>
        <v>-</v>
      </c>
      <c r="AV76" t="str">
        <f t="shared" si="34"/>
        <v>-</v>
      </c>
      <c r="AW76" t="str">
        <f t="shared" si="35"/>
        <v>-</v>
      </c>
      <c r="AX76" t="str">
        <f t="shared" si="36"/>
        <v>-</v>
      </c>
      <c r="AY76" t="str">
        <f t="shared" si="37"/>
        <v>-</v>
      </c>
      <c r="AZ76">
        <f t="shared" si="38"/>
        <v>117</v>
      </c>
      <c r="BA76" t="str">
        <f t="shared" si="39"/>
        <v>-</v>
      </c>
      <c r="BB76" s="199" t="s">
        <v>691</v>
      </c>
      <c r="BC76" s="202">
        <f>+AQ76</f>
        <v>25.5</v>
      </c>
      <c r="BD76" s="200" t="e">
        <f>+#REF!</f>
        <v>#REF!</v>
      </c>
      <c r="BE76" s="201" t="e">
        <f>+BC76-BD76</f>
        <v>#REF!</v>
      </c>
    </row>
    <row r="77" spans="1:57" ht="18" customHeight="1" thickBot="1" x14ac:dyDescent="0.25">
      <c r="A77" s="78" t="str">
        <f t="shared" si="47"/>
        <v>David Williams</v>
      </c>
      <c r="B77" s="93" t="s">
        <v>497</v>
      </c>
      <c r="C77" s="94" t="s">
        <v>209</v>
      </c>
      <c r="D77" s="25">
        <v>14.9</v>
      </c>
      <c r="E77" s="8" t="e">
        <f>ROUND(IF(ISNA(VLOOKUP($A77,#REF!,47,FALSE)),0,VLOOKUP($A77,#REF!,47,FALSE)),1)</f>
        <v>#REF!</v>
      </c>
      <c r="F77" s="92" t="e">
        <f>ROUND(IF(ISNA(VLOOKUP($A77,#REF!,49,FALSE)),0,VLOOKUP($A77,#REF!,49,FALSE)),1)</f>
        <v>#REF!</v>
      </c>
      <c r="G77" s="80" t="e">
        <f>IF($E77&gt;$AR$1,$D77-($E77-$AR$1),(IF(IF(AND(F77&lt;$AJ$1,F77&lt;&gt;0),D77+($AJ$1-F77),D77)&gt;36,36,IF(AND(F77&lt;$AJ$1,F77&lt;&gt;0),D77+($AJ$1-F77),D77))))</f>
        <v>#REF!</v>
      </c>
      <c r="H77" s="88" t="e">
        <f t="shared" si="41"/>
        <v>#REF!</v>
      </c>
      <c r="I77" s="72">
        <f>IF(ISNA(VLOOKUP($A77,'2016 (2)'!$A$5:$AU$100,4,FALSE)),0,VLOOKUP($A77,'2016 (2)'!$A$5:$AU$100,4,FALSE))</f>
        <v>0</v>
      </c>
      <c r="J77" s="8" t="e">
        <f>IF(G77&lt;&gt; "",LOOKUP(G77,Points!$F$1:$F$360,Points!$G$1:$G$360),"")</f>
        <v>#REF!</v>
      </c>
      <c r="K77" s="13" t="e">
        <f>IF(  AND(I77&gt;0,G77&lt;&gt;36),   IF(ABS(I77-36)&gt;=5,  G77+SIGN(36-I77)*1,  (36-I77)*0.2+G77),      G77)</f>
        <v>#REF!</v>
      </c>
      <c r="L77" s="87" t="e">
        <f t="shared" si="48"/>
        <v>#REF!</v>
      </c>
      <c r="M77" s="83">
        <f>IF(ISNA(VLOOKUP($A77,'2016 (2)'!$A$7:$AU$100,8,FALSE)),0,VLOOKUP($A77,'2016 (2)'!$A$7:$AU$100,8,FALSE))</f>
        <v>0</v>
      </c>
      <c r="N77" s="8" t="e">
        <f>IF(K77&lt;&gt; "",LOOKUP(K77,Points!$F$1:$F$360,Points!$G$1:$G$360),"")</f>
        <v>#REF!</v>
      </c>
      <c r="O77" s="13" t="e">
        <f>IF(  AND(M77&gt;0,K77&lt;&gt;36),   IF(ABS(M77-36)&gt;=5,  K77+SIGN(36-M77)*1,  (36-M77)*0.2+K77),      K77)</f>
        <v>#REF!</v>
      </c>
      <c r="P77" s="87" t="e">
        <f t="shared" si="49"/>
        <v>#REF!</v>
      </c>
      <c r="Q77" s="64">
        <f>IF(ISNA(VLOOKUP($A77,'2016 (2)'!$A$7:$AU$100,12,FALSE)),0,VLOOKUP($A77,'2016 (2)'!$A$7:$AU$100,12,FALSE))</f>
        <v>0</v>
      </c>
      <c r="R77" s="8" t="e">
        <f>IF(O77&lt;&gt; "",LOOKUP(O77,Points!$F$1:$F$360,Points!$G$1:$G$360),"")</f>
        <v>#REF!</v>
      </c>
      <c r="S77" s="13" t="e">
        <f>IF(  AND(Q77&gt;0,O77&lt;&gt;36),   IF(ABS(Q77-36)&gt;=5,  O77+SIGN(36-Q77)*1,  (36-Q77)*0.2+O77),      O77)</f>
        <v>#REF!</v>
      </c>
      <c r="T77" s="87" t="e">
        <f t="shared" si="50"/>
        <v>#REF!</v>
      </c>
      <c r="U77" s="64">
        <f>IF(ISNA(VLOOKUP($A77,'2016 (2)'!$A$7:$AU$100,16,FALSE)),0,VLOOKUP($A77,'2016 (2)'!$A$7:$AU$100,16,FALSE))</f>
        <v>0</v>
      </c>
      <c r="V77" s="8" t="e">
        <f>IF(S77&lt;&gt; "",LOOKUP(S77,Points!$F$1:$F$360,Points!$G$1:$G$360),"")</f>
        <v>#REF!</v>
      </c>
      <c r="W77" s="13" t="e">
        <f>IF(  AND(U77&gt;0,S77&lt;&gt;36),   IF(ABS(U77-36)&gt;=10,  S77+SIGN(36-U77)*1,  (36-U77)*0.1+S77),      S77)</f>
        <v>#REF!</v>
      </c>
      <c r="X77" s="87" t="e">
        <f t="shared" si="45"/>
        <v>#REF!</v>
      </c>
      <c r="Y77" s="64">
        <f>IF(ISNA(VLOOKUP($A77,'2016 (2)'!$A$7:$AU$100,20,FALSE)),0,VLOOKUP($A77,'2016 (2)'!$A$7:$AU$100,20,FALSE))</f>
        <v>0</v>
      </c>
      <c r="Z77" s="8" t="e">
        <f>IF(W77&lt;&gt; "",LOOKUP(W77,Points!$F$1:$F$360,Points!$G$1:$G$360),"")</f>
        <v>#REF!</v>
      </c>
      <c r="AA77" s="13" t="e">
        <f>IF(  AND(Y77&gt;0,W77&lt;&gt;36),   IF(ABS(Y77-36)&gt;=5,  W77+SIGN(36-Y77)*1,  (36-Y77)*0.2+W77),      W77)</f>
        <v>#REF!</v>
      </c>
      <c r="AB77" s="87" t="e">
        <f t="shared" si="51"/>
        <v>#REF!</v>
      </c>
      <c r="AC77" s="64">
        <f>IF(ISNA(VLOOKUP($A77,'2016 (2)'!$A$7:$AU$100,24,FALSE)),0,VLOOKUP($A77,'2016 (2)'!$A$7:$AU$100,24,FALSE))</f>
        <v>0</v>
      </c>
      <c r="AD77" s="8" t="e">
        <f>IF(AA77&lt;&gt; "",LOOKUP(AA77,Points!$F$1:$F$360,Points!$G$1:$G$360),"")</f>
        <v>#REF!</v>
      </c>
      <c r="AE77" s="13" t="e">
        <f t="shared" si="52"/>
        <v>#REF!</v>
      </c>
      <c r="AF77" s="87" t="e">
        <f t="shared" si="53"/>
        <v>#REF!</v>
      </c>
      <c r="AG77" s="64">
        <f>IF(ISNA(VLOOKUP($A77,'2016 (2)'!$A$7:$AU$100,28,FALSE)),0,VLOOKUP($A77,'2016 (2)'!$A$7:$AU$100,28,FALSE))</f>
        <v>0</v>
      </c>
      <c r="AH77" s="8" t="e">
        <f>IF(AE77&lt;&gt; "",LOOKUP(AE77,Points!$F$1:$F$360,Points!$G$1:$G$360),"")</f>
        <v>#REF!</v>
      </c>
      <c r="AI77" s="13" t="e">
        <f t="shared" si="54"/>
        <v>#REF!</v>
      </c>
      <c r="AJ77" s="87" t="e">
        <f t="shared" si="55"/>
        <v>#REF!</v>
      </c>
      <c r="AK77" s="64">
        <f>IF(ISNA(VLOOKUP($A77,'2016 (2)'!$A$7:$AU$100,32,FALSE)),0,VLOOKUP($A77,'2016 (2)'!$A$7:$AU$100,32,FALSE))</f>
        <v>0</v>
      </c>
      <c r="AL77" s="8" t="e">
        <f>IF(AI77&lt;&gt; "",LOOKUP(AI77,Points!$F$1:$F$360,Points!$G$1:$G$360),"")</f>
        <v>#REF!</v>
      </c>
      <c r="AM77" s="13" t="e">
        <f>IF(  AND(AK77&gt;0,AI77&lt;&gt;36),   IF(ABS(AK77-36)&gt;=10,  AI77+SIGN(36-AK77)*1,  (36-AK77)*0.1+AI77),      AI77)</f>
        <v>#REF!</v>
      </c>
      <c r="AN77" s="87" t="e">
        <f t="shared" si="56"/>
        <v>#REF!</v>
      </c>
      <c r="AO77" s="64">
        <f>IF(ISNA(VLOOKUP($A77,'2016 (2)'!$A$7:$AU$100,36,FALSE)),0,VLOOKUP($A77,'2016 (2)'!$A$7:$AU$100,36,FALSE))</f>
        <v>0</v>
      </c>
      <c r="AP77" s="8" t="e">
        <f>IF(AM77&lt;&gt; "",LOOKUP(AM77,Points!$F$1:$F$360,Points!$G$1:$G$360),"")</f>
        <v>#REF!</v>
      </c>
      <c r="AQ77" s="13" t="e">
        <f t="shared" si="57"/>
        <v>#REF!</v>
      </c>
      <c r="AR77" s="87" t="e">
        <f t="shared" si="58"/>
        <v>#REF!</v>
      </c>
      <c r="AS77" t="str">
        <f t="shared" si="31"/>
        <v>-</v>
      </c>
      <c r="AT77" t="str">
        <f t="shared" si="32"/>
        <v>-</v>
      </c>
      <c r="AU77" t="str">
        <f t="shared" si="33"/>
        <v>-</v>
      </c>
      <c r="AV77" t="str">
        <f t="shared" si="34"/>
        <v>-</v>
      </c>
      <c r="AW77" t="str">
        <f t="shared" si="35"/>
        <v>-</v>
      </c>
      <c r="AX77" t="str">
        <f t="shared" si="36"/>
        <v>-</v>
      </c>
      <c r="AY77" t="str">
        <f t="shared" si="37"/>
        <v>-</v>
      </c>
      <c r="AZ77" t="str">
        <f t="shared" si="38"/>
        <v>-</v>
      </c>
      <c r="BA77" t="str">
        <f t="shared" si="39"/>
        <v>-</v>
      </c>
      <c r="BB77" s="199" t="s">
        <v>692</v>
      </c>
      <c r="BC77" s="202" t="e">
        <f>+AQ77</f>
        <v>#REF!</v>
      </c>
      <c r="BD77" s="200" t="e">
        <f>+#REF!</f>
        <v>#REF!</v>
      </c>
      <c r="BE77" s="201" t="e">
        <f>+BC77-BD77</f>
        <v>#REF!</v>
      </c>
    </row>
    <row r="78" spans="1:57" ht="18" customHeight="1" thickBot="1" x14ac:dyDescent="0.25">
      <c r="A78" s="78" t="str">
        <f t="shared" si="47"/>
        <v>Ziki Zuck</v>
      </c>
      <c r="B78" s="52" t="s">
        <v>482</v>
      </c>
      <c r="C78" s="62" t="s">
        <v>483</v>
      </c>
      <c r="D78" s="25">
        <v>35.6</v>
      </c>
      <c r="E78" s="8" t="e">
        <f>ROUND(IF(ISNA(VLOOKUP($A78,#REF!,47,FALSE)),0,VLOOKUP($A78,#REF!,47,FALSE)),1)</f>
        <v>#REF!</v>
      </c>
      <c r="F78" s="92" t="e">
        <f>ROUND(IF(ISNA(VLOOKUP($A78,#REF!,49,FALSE)),0,VLOOKUP($A78,#REF!,49,FALSE)),1)</f>
        <v>#REF!</v>
      </c>
      <c r="G78" s="80" t="e">
        <f>IF($E78&gt;$AR$1,$D78-($E78-$AR$1),(IF(IF(AND(F78&lt;$AJ$1,F78&lt;&gt;0),D78+($AJ$1-F78),D78)&gt;36,36,IF(AND(F78&lt;$AJ$1,F78&lt;&gt;0),D78+($AJ$1-F78),D78))))</f>
        <v>#REF!</v>
      </c>
      <c r="H78" s="88" t="e">
        <f t="shared" si="41"/>
        <v>#REF!</v>
      </c>
      <c r="I78" s="72">
        <f>IF(ISNA(VLOOKUP($A78,'2016 (2)'!$A$5:$AU$100,4,FALSE)),0,VLOOKUP($A78,'2016 (2)'!$A$5:$AU$100,4,FALSE))</f>
        <v>26</v>
      </c>
      <c r="J78" s="8" t="e">
        <f>IF(G78&lt;&gt; "",LOOKUP(G78,Points!$F$1:$F$360,Points!$G$1:$G$360),"")</f>
        <v>#REF!</v>
      </c>
      <c r="K78" s="13">
        <v>36</v>
      </c>
      <c r="L78" s="87">
        <f t="shared" si="48"/>
        <v>36</v>
      </c>
      <c r="M78" s="83">
        <f>IF(ISNA(VLOOKUP($A78,'2016 (2)'!$A$7:$AU$100,8,FALSE)),0,VLOOKUP($A78,'2016 (2)'!$A$7:$AU$100,8,FALSE))</f>
        <v>34</v>
      </c>
      <c r="N78" s="8">
        <f>IF(K78&lt;&gt; "",LOOKUP(K78,Points!$F$1:$F$360,Points!$G$1:$G$360),"")</f>
        <v>4</v>
      </c>
      <c r="O78" s="13">
        <f>IF(  AND(M78&gt;0,K78&lt;&gt;P$8),   IF(ABS(M78-P$8)&gt;=5,  K78+SIGN(P$8-M78)*2,  (P$8-M78)*0.4+K78),      K78)</f>
        <v>36</v>
      </c>
      <c r="P78" s="87">
        <f t="shared" si="49"/>
        <v>36</v>
      </c>
      <c r="Q78" s="64">
        <f>IF(ISNA(VLOOKUP($A78,'2016 (2)'!$A$7:$AU$100,12,FALSE)),0,VLOOKUP($A78,'2016 (2)'!$A$7:$AU$100,12,FALSE))</f>
        <v>0</v>
      </c>
      <c r="R78" s="8">
        <f>IF(O78&lt;&gt; "",LOOKUP(O78,Points!$F$1:$F$360,Points!$G$1:$G$360),"")</f>
        <v>4</v>
      </c>
      <c r="S78" s="13">
        <f>IF(  AND(Q78&gt;0,O78&lt;&gt;36),   IF(ABS(Q78-36)&gt;=5,  O78+SIGN(36-Q78)*2,  (36-Q78)*0.4+O78),      O78)</f>
        <v>36</v>
      </c>
      <c r="T78" s="87">
        <f t="shared" si="50"/>
        <v>36</v>
      </c>
      <c r="U78" s="64">
        <f>IF(ISNA(VLOOKUP($A78,'2016 (2)'!$A$7:$AU$100,16,FALSE)),0,VLOOKUP($A78,'2016 (2)'!$A$7:$AU$100,16,FALSE))</f>
        <v>0</v>
      </c>
      <c r="V78" s="8">
        <f>IF(S78&lt;&gt; "",LOOKUP(S78,Points!$F$1:$F$360,Points!$G$1:$G$360),"")</f>
        <v>4</v>
      </c>
      <c r="W78" s="13">
        <f>IF(  AND(U78&gt;0,S78&lt;&gt;36),   IF(ABS(U78-36)&gt;=10,  S78+SIGN(36-U78)*1,  (36-U78)*0.1+S78),      S78)</f>
        <v>36</v>
      </c>
      <c r="X78" s="87">
        <f t="shared" si="45"/>
        <v>36</v>
      </c>
      <c r="Y78" s="64">
        <f>IF(ISNA(VLOOKUP($A78,'2016 (2)'!$A$7:$AU$100,20,FALSE)),0,VLOOKUP($A78,'2016 (2)'!$A$7:$AU$100,20,FALSE))</f>
        <v>0</v>
      </c>
      <c r="Z78" s="8">
        <f>IF(W78&lt;&gt; "",LOOKUP(W78,Points!$F$1:$F$360,Points!$G$1:$G$360),"")</f>
        <v>4</v>
      </c>
      <c r="AA78" s="13">
        <f>IF(  AND(Y78&gt;0,W78&lt;&gt;36),   IF(ABS(Y78-36)&gt;=10,  W78+SIGN(36-Y78)*1,  (36-Y78)*0.1+W78),      W78)</f>
        <v>36</v>
      </c>
      <c r="AB78" s="87">
        <f t="shared" si="51"/>
        <v>36</v>
      </c>
      <c r="AC78" s="64">
        <f>IF(ISNA(VLOOKUP($A78,'2016 (2)'!$A$7:$AU$100,24,FALSE)),0,VLOOKUP($A78,'2016 (2)'!$A$7:$AU$100,24,FALSE))</f>
        <v>0</v>
      </c>
      <c r="AD78" s="8">
        <f>IF(AA78&lt;&gt; "",LOOKUP(AA78,Points!$F$1:$F$360,Points!$G$1:$G$360),"")</f>
        <v>4</v>
      </c>
      <c r="AE78" s="13">
        <f t="shared" si="52"/>
        <v>36</v>
      </c>
      <c r="AF78" s="87">
        <f t="shared" si="53"/>
        <v>36</v>
      </c>
      <c r="AG78" s="64">
        <f>IF(ISNA(VLOOKUP($A78,'2016 (2)'!$A$7:$AU$100,28,FALSE)),0,VLOOKUP($A78,'2016 (2)'!$A$7:$AU$100,28,FALSE))</f>
        <v>0</v>
      </c>
      <c r="AH78" s="8">
        <f>IF(AE78&lt;&gt; "",LOOKUP(AE78,Points!$F$1:$F$360,Points!$G$1:$G$360),"")</f>
        <v>4</v>
      </c>
      <c r="AI78" s="13">
        <f t="shared" si="54"/>
        <v>36</v>
      </c>
      <c r="AJ78" s="87">
        <f t="shared" si="55"/>
        <v>36</v>
      </c>
      <c r="AK78" s="64">
        <f>IF(ISNA(VLOOKUP($A78,'2016 (2)'!$A$7:$AU$100,32,FALSE)),0,VLOOKUP($A78,'2016 (2)'!$A$7:$AU$100,32,FALSE))</f>
        <v>0</v>
      </c>
      <c r="AL78" s="8">
        <f>IF(AI78&lt;&gt; "",LOOKUP(AI78,Points!$F$1:$F$360,Points!$G$1:$G$360),"")</f>
        <v>4</v>
      </c>
      <c r="AM78" s="13">
        <f>IF(  AND(AK78&gt;0,AI78&lt;&gt;36),   IF(ABS(AK78-36)&gt;=10,  AI78+SIGN(36-AK78)*1,  (36-AK78)*0.1+AI78),      AI78)</f>
        <v>36</v>
      </c>
      <c r="AN78" s="87">
        <f t="shared" si="56"/>
        <v>36</v>
      </c>
      <c r="AO78" s="64">
        <f>IF(ISNA(VLOOKUP($A78,'2016 (2)'!$A$7:$AU$100,36,FALSE)),0,VLOOKUP($A78,'2016 (2)'!$A$7:$AU$100,36,FALSE))</f>
        <v>0</v>
      </c>
      <c r="AP78" s="8">
        <f>IF(AM78&lt;&gt; "",LOOKUP(AM78,Points!$F$1:$F$360,Points!$G$1:$G$360),"")</f>
        <v>4</v>
      </c>
      <c r="AQ78" s="13">
        <f t="shared" si="57"/>
        <v>36</v>
      </c>
      <c r="AR78" s="87">
        <f t="shared" si="58"/>
        <v>36</v>
      </c>
      <c r="AS78" t="e">
        <f t="shared" si="31"/>
        <v>#REF!</v>
      </c>
      <c r="AT78">
        <f t="shared" si="32"/>
        <v>110</v>
      </c>
      <c r="AU78" t="str">
        <f t="shared" si="33"/>
        <v>-</v>
      </c>
      <c r="AV78" t="str">
        <f t="shared" si="34"/>
        <v>-</v>
      </c>
      <c r="AW78" t="str">
        <f t="shared" si="35"/>
        <v>-</v>
      </c>
      <c r="AX78" t="str">
        <f t="shared" si="36"/>
        <v>-</v>
      </c>
      <c r="AY78" t="str">
        <f t="shared" si="37"/>
        <v>-</v>
      </c>
      <c r="AZ78" t="str">
        <f t="shared" si="38"/>
        <v>-</v>
      </c>
      <c r="BA78" t="str">
        <f t="shared" si="39"/>
        <v>-</v>
      </c>
      <c r="BB78" s="199" t="s">
        <v>504</v>
      </c>
      <c r="BC78" s="202">
        <f>+AQ78</f>
        <v>36</v>
      </c>
      <c r="BD78" s="200" t="e">
        <f>+#REF!</f>
        <v>#REF!</v>
      </c>
      <c r="BE78" s="201" t="e">
        <f>+BC78-BD78</f>
        <v>#REF!</v>
      </c>
    </row>
    <row r="79" spans="1:57" ht="18" customHeight="1" thickBot="1" x14ac:dyDescent="0.25">
      <c r="A79" s="78" t="str">
        <f t="shared" si="47"/>
        <v xml:space="preserve"> </v>
      </c>
      <c r="B79" s="93"/>
      <c r="C79" s="62"/>
      <c r="D79" s="25">
        <v>0</v>
      </c>
      <c r="E79" s="8" t="e">
        <f>ROUND(IF(ISNA(VLOOKUP($A79,#REF!,47,FALSE)),0,VLOOKUP($A79,#REF!,47,FALSE)),1)</f>
        <v>#REF!</v>
      </c>
      <c r="F79" s="92" t="e">
        <f>ROUND(IF(ISNA(VLOOKUP($A79,#REF!,49,FALSE)),0,VLOOKUP($A79,#REF!,49,FALSE)),1)</f>
        <v>#REF!</v>
      </c>
      <c r="G79" s="80"/>
      <c r="H79" s="88">
        <f t="shared" si="41"/>
        <v>0</v>
      </c>
      <c r="I79" s="72">
        <f>IF(ISNA(VLOOKUP($A79,'2016 (2)'!$A$5:$AU$100,4,FALSE)),0,VLOOKUP($A79,'2016 (2)'!$A$5:$AU$100,4,FALSE))</f>
        <v>0</v>
      </c>
      <c r="J79" s="8" t="str">
        <f>IF(G79&lt;&gt; "",LOOKUP(G79,Points!$F$1:$F$360,Points!$G$1:$G$360),"")</f>
        <v/>
      </c>
      <c r="K79" s="13">
        <f>IF(  AND(I79&gt;0,G79&lt;&gt;36),   IF(ABS(I79-36)&gt;=5,  G79+SIGN(36-I79)*1,  (36-I79)*0.4+G79),      G79)</f>
        <v>0</v>
      </c>
      <c r="L79" s="87">
        <f t="shared" si="48"/>
        <v>0</v>
      </c>
      <c r="M79" s="83">
        <f>IF(ISNA(VLOOKUP($A79,'2016 (2)'!$A$7:$AU$100,8,FALSE)),0,VLOOKUP($A79,'2016 (2)'!$A$7:$AU$100,8,FALSE))</f>
        <v>0</v>
      </c>
      <c r="N79" s="8">
        <f>IF(K79&lt;&gt; "",LOOKUP(K79,Points!$F$1:$F$360,Points!$G$1:$G$360),"")</f>
        <v>1</v>
      </c>
      <c r="O79" s="13">
        <f>IF(  AND(M79&gt;0,K79&lt;&gt;36),   IF(ABS(M79-36)&gt;=10,  K79+SIGN(36-M79)*1,  (36-M79)*0.1+K79),      K79)</f>
        <v>0</v>
      </c>
      <c r="P79" s="87">
        <f t="shared" si="49"/>
        <v>0</v>
      </c>
      <c r="Q79" s="64">
        <f>IF(ISNA(VLOOKUP($A79,'2016 (2)'!$A$7:$AU$100,12,FALSE)),0,VLOOKUP($A79,'2016 (2)'!$A$7:$AU$100,12,FALSE))</f>
        <v>0</v>
      </c>
      <c r="R79" s="8">
        <f>IF(O79&lt;&gt; "",LOOKUP(O79,Points!$F$1:$F$360,Points!$G$1:$G$360),"")</f>
        <v>1</v>
      </c>
      <c r="S79" s="13">
        <f>IF(  AND(Q79&gt;0,O79&lt;&gt;36),   IF(ABS(Q79-36)&gt;=10,  O79+SIGN(36-Q79)*1,  (36-Q79)*0.1+O79),      O79)</f>
        <v>0</v>
      </c>
      <c r="T79" s="87">
        <f t="shared" si="50"/>
        <v>0</v>
      </c>
      <c r="U79" s="64">
        <f>IF(ISNA(VLOOKUP($A79,'2016 (2)'!$A$7:$AU$100,16,FALSE)),0,VLOOKUP($A79,'2016 (2)'!$A$7:$AU$100,16,FALSE))</f>
        <v>0</v>
      </c>
      <c r="V79" s="8">
        <f>IF(S79&lt;&gt; "",LOOKUP(S79,Points!$F$1:$F$360,Points!$G$1:$G$360),"")</f>
        <v>1</v>
      </c>
      <c r="W79" s="13">
        <f>IF(  AND(U79&gt;0,S79&lt;&gt;36),   IF(ABS(U79-36)&gt;=10,  S79+SIGN(36-U79)*1,  (36-U79)*0.1+S79),      S79)</f>
        <v>0</v>
      </c>
      <c r="X79" s="87">
        <f t="shared" si="45"/>
        <v>0</v>
      </c>
      <c r="Y79" s="64">
        <f>IF(ISNA(VLOOKUP($A79,'2016 (2)'!$A$7:$AU$100,20,FALSE)),0,VLOOKUP($A79,'2016 (2)'!$A$7:$AU$100,20,FALSE))</f>
        <v>0</v>
      </c>
      <c r="Z79" s="8">
        <f>IF(W79&lt;&gt; "",LOOKUP(W79,Points!$F$1:$F$360,Points!$G$1:$G$360),"")</f>
        <v>1</v>
      </c>
      <c r="AA79" s="13">
        <f>IF(  AND(Y79&gt;0,W79&lt;&gt;36),   IF(ABS(Y79-36)&gt;=10,  W79+SIGN(36-Y79)*1,  (36-Y79)*0.1+W79),      W79)</f>
        <v>0</v>
      </c>
      <c r="AB79" s="87">
        <f t="shared" si="51"/>
        <v>0</v>
      </c>
      <c r="AC79" s="64">
        <f>IF(ISNA(VLOOKUP($A79,'2016 (2)'!$A$7:$AU$100,24,FALSE)),0,VLOOKUP($A79,'2016 (2)'!$A$7:$AU$100,24,FALSE))</f>
        <v>0</v>
      </c>
      <c r="AD79" s="8">
        <f>IF(AA79&lt;&gt; "",LOOKUP(AA79,Points!$F$1:$F$360,Points!$G$1:$G$360),"")</f>
        <v>1</v>
      </c>
      <c r="AE79" s="13">
        <f t="shared" si="52"/>
        <v>0</v>
      </c>
      <c r="AF79" s="87">
        <f t="shared" si="53"/>
        <v>0</v>
      </c>
      <c r="AG79" s="64">
        <f>IF(ISNA(VLOOKUP($A79,'2016 (2)'!$A$7:$AU$100,28,FALSE)),0,VLOOKUP($A79,'2016 (2)'!$A$7:$AU$100,28,FALSE))</f>
        <v>0</v>
      </c>
      <c r="AH79" s="8">
        <f>IF(AE79&lt;&gt; "",LOOKUP(AE79,Points!$F$1:$F$360,Points!$G$1:$G$360),"")</f>
        <v>1</v>
      </c>
      <c r="AI79" s="13">
        <f t="shared" si="54"/>
        <v>0</v>
      </c>
      <c r="AJ79" s="87">
        <f t="shared" si="55"/>
        <v>0</v>
      </c>
      <c r="AK79" s="64">
        <f>IF(ISNA(VLOOKUP($A79,'2016 (2)'!$A$7:$AU$100,32,FALSE)),0,VLOOKUP($A79,'2016 (2)'!$A$7:$AU$100,32,FALSE))</f>
        <v>0</v>
      </c>
      <c r="AL79" s="8">
        <f>IF(AI79&lt;&gt; "",LOOKUP(AI79,Points!$F$1:$F$360,Points!$G$1:$G$360),"")</f>
        <v>1</v>
      </c>
      <c r="AM79" s="13">
        <f>IF(  AND(AK79&gt;0,AI79&lt;&gt;36),   IF(ABS(AK79-36)&gt;=10,  AI79+SIGN(36-AK79)*1,  (36-AK79)*0.1+AI79),      AI79)</f>
        <v>0</v>
      </c>
      <c r="AN79" s="87">
        <f t="shared" si="56"/>
        <v>0</v>
      </c>
      <c r="AO79" s="64">
        <f>IF(ISNA(VLOOKUP($A79,'2016 (2)'!$A$7:$AU$100,36,FALSE)),0,VLOOKUP($A79,'2016 (2)'!$A$7:$AU$100,36,FALSE))</f>
        <v>0</v>
      </c>
      <c r="AP79" s="8">
        <f>IF(AM79&lt;&gt; "",LOOKUP(AM79,Points!$F$1:$F$360,Points!$G$1:$G$360),"")</f>
        <v>1</v>
      </c>
      <c r="AQ79" s="13">
        <f t="shared" si="57"/>
        <v>0</v>
      </c>
      <c r="AR79" s="87">
        <f t="shared" si="58"/>
        <v>0</v>
      </c>
      <c r="AS79" t="str">
        <f t="shared" si="31"/>
        <v>-</v>
      </c>
      <c r="AT79" t="str">
        <f t="shared" si="32"/>
        <v>-</v>
      </c>
      <c r="AU79" t="str">
        <f t="shared" si="33"/>
        <v>-</v>
      </c>
      <c r="AV79" t="str">
        <f t="shared" si="34"/>
        <v>-</v>
      </c>
      <c r="AW79" t="str">
        <f t="shared" si="35"/>
        <v>-</v>
      </c>
      <c r="AX79" t="str">
        <f t="shared" si="36"/>
        <v>-</v>
      </c>
      <c r="AY79" t="str">
        <f t="shared" si="37"/>
        <v>-</v>
      </c>
      <c r="AZ79" t="str">
        <f t="shared" si="38"/>
        <v>-</v>
      </c>
      <c r="BA79" t="str">
        <f t="shared" si="39"/>
        <v>-</v>
      </c>
      <c r="BB79" s="137"/>
      <c r="BC79" s="137"/>
      <c r="BD79" s="137"/>
      <c r="BE79" s="137"/>
    </row>
    <row r="80" spans="1:57" ht="18" customHeight="1" thickBot="1" x14ac:dyDescent="0.25">
      <c r="A80" s="78" t="str">
        <f t="shared" si="47"/>
        <v xml:space="preserve"> </v>
      </c>
      <c r="B80" s="52"/>
      <c r="C80" s="62"/>
      <c r="D80" s="25">
        <v>0</v>
      </c>
      <c r="E80" s="8" t="e">
        <f>ROUND(IF(ISNA(VLOOKUP($A80,#REF!,47,FALSE)),0,VLOOKUP($A80,#REF!,47,FALSE)),1)</f>
        <v>#REF!</v>
      </c>
      <c r="F80" s="92" t="e">
        <f>ROUND(IF(ISNA(VLOOKUP($A80,#REF!,49,FALSE)),0,VLOOKUP($A80,#REF!,49,FALSE)),1)</f>
        <v>#REF!</v>
      </c>
      <c r="G80" s="80"/>
      <c r="H80" s="88">
        <f t="shared" si="41"/>
        <v>0</v>
      </c>
      <c r="I80" s="72">
        <f>IF(ISNA(VLOOKUP($A80,'2016 (2)'!$A$5:$AU$100,4,FALSE)),0,VLOOKUP($A80,'2016 (2)'!$A$5:$AU$100,4,FALSE))</f>
        <v>0</v>
      </c>
      <c r="J80" s="8" t="str">
        <f>IF(G80&lt;&gt; "",LOOKUP(G80,Points!$F$1:$F$360,Points!$G$1:$G$360),"")</f>
        <v/>
      </c>
      <c r="K80" s="13">
        <f>IF(  AND(I80&gt;0,G80&lt;&gt;36),   IF(ABS(I80-36)&gt;=5,  G80+SIGN(36-I80)*1,  (36-I80)*0.1+G80),      G80)</f>
        <v>0</v>
      </c>
      <c r="L80" s="87">
        <f t="shared" si="48"/>
        <v>0</v>
      </c>
      <c r="M80" s="83">
        <f>IF(ISNA(VLOOKUP($A80,'2016 (2)'!$A$7:$AU$100,8,FALSE)),0,VLOOKUP($A80,'2016 (2)'!$A$7:$AU$100,8,FALSE))</f>
        <v>0</v>
      </c>
      <c r="N80" s="8">
        <f>IF(K80&lt;&gt; "",LOOKUP(K80,Points!$F$1:$F$360,Points!$G$1:$G$360),"")</f>
        <v>1</v>
      </c>
      <c r="O80" s="13">
        <f>IF(  AND(M80&gt;0,K80&lt;&gt;36),   IF(ABS(M80-36)&gt;=10,  K80+SIGN(36-M80)*1,  (36-M80)*0.1+K80),      K80)</f>
        <v>0</v>
      </c>
      <c r="P80" s="87">
        <f t="shared" si="49"/>
        <v>0</v>
      </c>
      <c r="Q80" s="64">
        <f>IF(ISNA(VLOOKUP($A80,'2016 (2)'!$A$7:$AU$100,12,FALSE)),0,VLOOKUP($A80,'2016 (2)'!$A$7:$AU$100,12,FALSE))</f>
        <v>0</v>
      </c>
      <c r="R80" s="8">
        <f>IF(O80&lt;&gt; "",LOOKUP(O80,Points!$F$1:$F$360,Points!$G$1:$G$360),"")</f>
        <v>1</v>
      </c>
      <c r="S80" s="13">
        <f>IF(  AND(Q80&gt;0,O80&lt;&gt;36),   IF(ABS(Q80-36)&gt;=10,  O80+SIGN(36-Q80)*1,  (36-Q80)*0.1+O80),      O80)</f>
        <v>0</v>
      </c>
      <c r="T80" s="87">
        <f t="shared" si="50"/>
        <v>0</v>
      </c>
      <c r="U80" s="64">
        <f>IF(ISNA(VLOOKUP($A80,'2016 (2)'!$A$7:$AU$100,16,FALSE)),0,VLOOKUP($A80,'2016 (2)'!$A$7:$AU$100,16,FALSE))</f>
        <v>0</v>
      </c>
      <c r="V80" s="8">
        <f>IF(S80&lt;&gt; "",LOOKUP(S80,Points!$F$1:$F$360,Points!$G$1:$G$360),"")</f>
        <v>1</v>
      </c>
      <c r="W80" s="13">
        <f>IF(  AND(U80&gt;0,S80&lt;&gt;36),   IF(ABS(U80-36)&gt;=10,  S80+SIGN(36-U80)*1,  (36-U80)*0.1+S80),      S80)</f>
        <v>0</v>
      </c>
      <c r="X80" s="87">
        <f t="shared" si="45"/>
        <v>0</v>
      </c>
      <c r="Y80" s="64">
        <f>IF(ISNA(VLOOKUP($A80,'2016 (2)'!$A$7:$AU$100,20,FALSE)),0,VLOOKUP($A80,'2016 (2)'!$A$7:$AU$100,20,FALSE))</f>
        <v>0</v>
      </c>
      <c r="Z80" s="8">
        <f>IF(W80&lt;&gt; "",LOOKUP(W80,Points!$F$1:$F$360,Points!$G$1:$G$360),"")</f>
        <v>1</v>
      </c>
      <c r="AA80" s="13">
        <f>IF(  AND(Y80&gt;0,W80&lt;&gt;36),   IF(ABS(Y80-36)&gt;=10,  W80+SIGN(36-Y80)*1,  (36-Y80)*0.1+W80),      W80)</f>
        <v>0</v>
      </c>
      <c r="AB80" s="87">
        <f t="shared" si="51"/>
        <v>0</v>
      </c>
      <c r="AC80" s="64">
        <f>IF(ISNA(VLOOKUP($A80,'2016 (2)'!$A$7:$AU$100,24,FALSE)),0,VLOOKUP($A80,'2016 (2)'!$A$7:$AU$100,24,FALSE))</f>
        <v>0</v>
      </c>
      <c r="AD80" s="8">
        <f>IF(AA80&lt;&gt; "",LOOKUP(AA80,Points!$F$1:$F$360,Points!$G$1:$G$360),"")</f>
        <v>1</v>
      </c>
      <c r="AE80" s="13">
        <f t="shared" si="52"/>
        <v>0</v>
      </c>
      <c r="AF80" s="87">
        <f t="shared" si="53"/>
        <v>0</v>
      </c>
      <c r="AG80" s="64">
        <f>IF(ISNA(VLOOKUP($A80,'2016 (2)'!$A$7:$AU$100,28,FALSE)),0,VLOOKUP($A80,'2016 (2)'!$A$7:$AU$100,28,FALSE))</f>
        <v>0</v>
      </c>
      <c r="AH80" s="8">
        <f>IF(AE80&lt;&gt; "",LOOKUP(AE80,Points!$F$1:$F$360,Points!$G$1:$G$360),"")</f>
        <v>1</v>
      </c>
      <c r="AI80" s="13">
        <f t="shared" si="54"/>
        <v>0</v>
      </c>
      <c r="AJ80" s="87">
        <f t="shared" si="55"/>
        <v>0</v>
      </c>
      <c r="AK80" s="64">
        <f>IF(ISNA(VLOOKUP($A80,'2016 (2)'!$A$7:$AU$100,32,FALSE)),0,VLOOKUP($A80,'2016 (2)'!$A$7:$AU$100,32,FALSE))</f>
        <v>0</v>
      </c>
      <c r="AL80" s="8">
        <f>IF(AI80&lt;&gt; "",LOOKUP(AI80,Points!$F$1:$F$360,Points!$G$1:$G$360),"")</f>
        <v>1</v>
      </c>
      <c r="AM80" s="13">
        <f>IF(  AND(AK80&gt;0,AI80&lt;&gt;36),   IF(ABS(AK80-36)&gt;=10,  AI80+SIGN(36-AK80)*1,  (36-AK80)*0.1+AI80),      AI80)</f>
        <v>0</v>
      </c>
      <c r="AN80" s="87">
        <f t="shared" si="56"/>
        <v>0</v>
      </c>
      <c r="AO80" s="64">
        <f>IF(ISNA(VLOOKUP($A80,'2016 (2)'!$A$7:$AU$100,36,FALSE)),0,VLOOKUP($A80,'2016 (2)'!$A$7:$AU$100,36,FALSE))</f>
        <v>0</v>
      </c>
      <c r="AP80" s="8">
        <f>IF(AM80&lt;&gt; "",LOOKUP(AM80,Points!$F$1:$F$360,Points!$G$1:$G$360),"")</f>
        <v>1</v>
      </c>
      <c r="AQ80" s="13">
        <f t="shared" si="57"/>
        <v>0</v>
      </c>
      <c r="AR80" s="87">
        <f t="shared" si="58"/>
        <v>0</v>
      </c>
      <c r="AS80" t="str">
        <f t="shared" si="31"/>
        <v>-</v>
      </c>
      <c r="AT80" t="str">
        <f t="shared" si="32"/>
        <v>-</v>
      </c>
      <c r="AU80" t="str">
        <f t="shared" si="33"/>
        <v>-</v>
      </c>
      <c r="AV80" t="str">
        <f t="shared" si="34"/>
        <v>-</v>
      </c>
      <c r="AW80" t="str">
        <f t="shared" si="35"/>
        <v>-</v>
      </c>
      <c r="AX80" t="str">
        <f t="shared" si="36"/>
        <v>-</v>
      </c>
      <c r="AY80" t="str">
        <f t="shared" si="37"/>
        <v>-</v>
      </c>
      <c r="AZ80" t="str">
        <f t="shared" si="38"/>
        <v>-</v>
      </c>
      <c r="BA80" t="str">
        <f t="shared" si="39"/>
        <v>-</v>
      </c>
    </row>
    <row r="82" spans="4:44" x14ac:dyDescent="0.2">
      <c r="D82" t="s">
        <v>393</v>
      </c>
    </row>
    <row r="83" spans="4:44" x14ac:dyDescent="0.2">
      <c r="D83" s="136" t="s">
        <v>637</v>
      </c>
      <c r="E83" s="137"/>
      <c r="F83" s="137"/>
      <c r="G83" s="137"/>
      <c r="H83" s="137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</row>
    <row r="84" spans="4:44" x14ac:dyDescent="0.2">
      <c r="D84" s="90" t="s">
        <v>638</v>
      </c>
    </row>
    <row r="85" spans="4:44" x14ac:dyDescent="0.2">
      <c r="D85" s="177" t="s">
        <v>640</v>
      </c>
    </row>
    <row r="86" spans="4:44" x14ac:dyDescent="0.2">
      <c r="D86" s="176" t="s">
        <v>693</v>
      </c>
    </row>
    <row r="87" spans="4:44" x14ac:dyDescent="0.2">
      <c r="D87" s="176" t="s">
        <v>694</v>
      </c>
    </row>
    <row r="88" spans="4:44" x14ac:dyDescent="0.2">
      <c r="D88" s="176" t="s">
        <v>695</v>
      </c>
    </row>
    <row r="89" spans="4:44" x14ac:dyDescent="0.2">
      <c r="D89" s="176" t="s">
        <v>696</v>
      </c>
    </row>
    <row r="90" spans="4:44" x14ac:dyDescent="0.2">
      <c r="D90" s="176"/>
    </row>
    <row r="91" spans="4:44" x14ac:dyDescent="0.2">
      <c r="D91" s="177" t="s">
        <v>639</v>
      </c>
      <c r="AR91"/>
    </row>
    <row r="92" spans="4:44" x14ac:dyDescent="0.2">
      <c r="D92" s="176" t="s">
        <v>697</v>
      </c>
    </row>
    <row r="93" spans="4:44" x14ac:dyDescent="0.2">
      <c r="D93" s="176" t="s">
        <v>698</v>
      </c>
    </row>
    <row r="94" spans="4:44" x14ac:dyDescent="0.2">
      <c r="D94" s="176" t="s">
        <v>699</v>
      </c>
    </row>
    <row r="95" spans="4:44" x14ac:dyDescent="0.2">
      <c r="D95" s="176" t="s">
        <v>700</v>
      </c>
    </row>
    <row r="100" spans="1:53" x14ac:dyDescent="0.2">
      <c r="A100" t="s">
        <v>562</v>
      </c>
      <c r="B100" s="33" t="s">
        <v>631</v>
      </c>
      <c r="C100" s="3"/>
    </row>
    <row r="101" spans="1:53" x14ac:dyDescent="0.2">
      <c r="C101" s="3"/>
    </row>
    <row r="102" spans="1:53" ht="18" customHeight="1" thickBot="1" x14ac:dyDescent="0.25">
      <c r="A102" s="78" t="str">
        <f t="shared" ref="A102:A165" si="59">CONCATENATE(C102," ",B102)</f>
        <v>Greg Abbott</v>
      </c>
      <c r="B102" s="52" t="s">
        <v>220</v>
      </c>
      <c r="C102" s="62" t="s">
        <v>221</v>
      </c>
      <c r="D102" s="25" t="e">
        <f>VLOOKUP($A102,#REF!,34,FALSE)</f>
        <v>#REF!</v>
      </c>
      <c r="E102" s="8" t="e">
        <f>ROUND(IF(ISNA(VLOOKUP($A102,#REF!,46,FALSE)),0,VLOOKUP($A102,#REF!,46,FALSE)),1)</f>
        <v>#REF!</v>
      </c>
      <c r="F102" s="92" t="e">
        <f>ROUND(IF(ISNA(VLOOKUP($A102,#REF!,47,FALSE)),0,VLOOKUP($A102,#REF!,47,FALSE)),1)</f>
        <v>#REF!</v>
      </c>
      <c r="G102" s="80" t="e">
        <f t="shared" ref="G102:G133" si="60">IF($E102&gt;$AR$1,$D102-($E102-$AR$1),(IF(IF(AND(F102&lt;$AJ$1,F102&lt;&gt;0),D102+($AJ$1-F102),D102)&gt;36,36,IF(AND(F102&lt;$AJ$1,F102&lt;&gt;0),D102+($AJ$1-F102),D102))))</f>
        <v>#REF!</v>
      </c>
      <c r="H102" s="88" t="e">
        <f t="shared" ref="H102:H165" si="61">ROUND(G102,0)</f>
        <v>#REF!</v>
      </c>
      <c r="I102" s="64">
        <f>IF(ISNA(VLOOKUP($A102,'2016 (2)'!$A$7:$AU$88,4,FALSE)),0,VLOOKUP($A102,'2016 (2)'!$A$7:$AU$88,4,FALSE))</f>
        <v>0</v>
      </c>
      <c r="J102" s="24"/>
      <c r="K102" s="80" t="e">
        <f t="shared" ref="K102:K165" si="62">IF(  AND(I102&gt;0,G102&lt;&gt;36),   IF(ABS(I102-36)&gt;=10,  G102+SIGN(36-I102)*1,  (36-I102)*0.1+G102),      G102)</f>
        <v>#REF!</v>
      </c>
      <c r="L102" s="76" t="e">
        <f t="shared" ref="L102:L165" si="63">ROUND(K102,0)</f>
        <v>#REF!</v>
      </c>
      <c r="M102" s="83">
        <f>IF(ISNA(VLOOKUP($A102,'2016 (2)'!$A$7:$AU$88,8,FALSE)),0,VLOOKUP($A102,'2016 (2)'!$A$7:$AU$88,8,FALSE))</f>
        <v>0</v>
      </c>
      <c r="N102" s="24"/>
      <c r="O102" s="80" t="e">
        <f t="shared" ref="O102:O165" si="64">IF(  AND(M102&gt;0,K102&lt;&gt;36),   IF(ABS(M102-36)&gt;=10,  K102+SIGN(36-M102)*1,  (36-M102)*0.1+K102),      K102)</f>
        <v>#REF!</v>
      </c>
      <c r="P102" s="76" t="e">
        <f t="shared" ref="P102:P165" si="65">ROUND(O102,0)</f>
        <v>#REF!</v>
      </c>
      <c r="Q102" s="64">
        <f>IF(ISNA(VLOOKUP($A102,'2016 (2)'!$A$7:$AU$88,12,FALSE)),0,VLOOKUP($A102,'2016 (2)'!$A$7:$AU$88,12,FALSE))</f>
        <v>0</v>
      </c>
      <c r="R102" s="24"/>
      <c r="S102" s="80" t="e">
        <f t="shared" ref="S102:S165" si="66">IF(  AND(Q102&gt;0,O102&lt;&gt;36),   IF(ABS(Q102-36)&gt;=10,  O102+SIGN(36-Q102)*1,  (36-Q102)*0.1+O102),      O102)</f>
        <v>#REF!</v>
      </c>
      <c r="T102" s="76" t="e">
        <f t="shared" ref="T102:T165" si="67">ROUND(S102,0)</f>
        <v>#REF!</v>
      </c>
      <c r="U102" s="64">
        <f>IF(ISNA(VLOOKUP($A102,'2016 (2)'!$A$7:$AU$88,16,FALSE)),0,VLOOKUP($A102,'2016 (2)'!$A$7:$AU$88,16,FALSE))</f>
        <v>0</v>
      </c>
      <c r="V102" s="24"/>
      <c r="W102" s="80" t="e">
        <f t="shared" ref="W102:W165" si="68">IF(  AND(U102&gt;0,S102&lt;&gt;36),   IF(ABS(U102-36)&gt;=10,  S102+SIGN(36-U102)*1,  (36-U102)*0.1+S102),      S102)</f>
        <v>#REF!</v>
      </c>
      <c r="X102" s="76" t="e">
        <f t="shared" ref="X102:X165" si="69">ROUND(W102,0)</f>
        <v>#REF!</v>
      </c>
      <c r="Y102" s="64">
        <f>IF(ISNA(VLOOKUP($A102,'2016 (2)'!$A$7:$AU$88,20,FALSE)),0,VLOOKUP($A102,'2016 (2)'!$A$7:$AU$88,20,FALSE))</f>
        <v>0</v>
      </c>
      <c r="Z102" s="24"/>
      <c r="AA102" s="80" t="e">
        <f t="shared" ref="AA102:AA165" si="70">IF(  AND(Y102&gt;0,W102&lt;&gt;36),   IF(ABS(Y102-36)&gt;=10,  W102+SIGN(36-Y102)*1,  (36-Y102)*0.1+W102),      W102)</f>
        <v>#REF!</v>
      </c>
      <c r="AB102" s="76" t="e">
        <f t="shared" ref="AB102:AB165" si="71">ROUND(AA102,0)</f>
        <v>#REF!</v>
      </c>
      <c r="AC102" s="64">
        <f>IF(ISNA(VLOOKUP($A102,'2016 (2)'!$A$7:$AU$88,24,FALSE)),0,VLOOKUP($A102,'2016 (2)'!$A$7:$AU$88,24,FALSE))</f>
        <v>0</v>
      </c>
      <c r="AD102" s="24"/>
      <c r="AE102" s="80" t="e">
        <f t="shared" ref="AE102:AE165" si="72">IF(  AND(AC102&gt;0,AA102&lt;&gt;36),   IF(ABS(AC102-36)&gt;=10,  AA102+SIGN(36-AC102)*1,  (36-AC102)*0.1+AA102),      AA102)</f>
        <v>#REF!</v>
      </c>
      <c r="AF102" s="76" t="e">
        <f t="shared" ref="AF102:AF165" si="73">ROUND(AE102,0)</f>
        <v>#REF!</v>
      </c>
      <c r="AG102" s="64">
        <f>IF(ISNA(VLOOKUP($A102,'2016 (2)'!$A$7:$AU$88,28,FALSE)),0,VLOOKUP($A102,'2016 (2)'!$A$7:$AU$88,28,FALSE))</f>
        <v>0</v>
      </c>
      <c r="AH102" s="24"/>
      <c r="AI102" s="80" t="e">
        <f t="shared" ref="AI102:AI165" si="74">IF(  AND(AG102&gt;0,AE102&lt;&gt;36),   IF(ABS(AG102-36)&gt;=10,  AE102+SIGN(36-AG102)*1,  (36-AG102)*0.1+AE102),      AE102)</f>
        <v>#REF!</v>
      </c>
      <c r="AJ102" s="76" t="e">
        <f t="shared" ref="AJ102:AJ165" si="75">ROUND(AI102,0)</f>
        <v>#REF!</v>
      </c>
      <c r="AK102" s="64">
        <f>IF(ISNA(VLOOKUP($A102,'2016 (2)'!$A$7:$AU$88,32,FALSE)),0,VLOOKUP($A102,'2016 (2)'!$A$7:$AU$88,32,FALSE))</f>
        <v>0</v>
      </c>
      <c r="AL102" s="24"/>
      <c r="AM102" s="80" t="e">
        <f t="shared" ref="AM102:AM165" si="76">IF(  AND(AK102&gt;0,AI102&lt;&gt;36),   IF(ABS(AK102-36)&gt;=10,  AI102+SIGN(36-AK102)*1,  (36-AK102)*0.1+AI102),      AI102)</f>
        <v>#REF!</v>
      </c>
      <c r="AN102" s="76" t="e">
        <f t="shared" ref="AN102:AN165" si="77">ROUND(AM102,0)</f>
        <v>#REF!</v>
      </c>
      <c r="AO102" s="64">
        <f>IF(ISNA(VLOOKUP($A102,'2016 (2)'!$A$7:$AU$88,36,FALSE)),0,VLOOKUP($A102,'2016 (2)'!$A$7:$AU$88,36,FALSE))</f>
        <v>0</v>
      </c>
      <c r="AP102" s="24"/>
      <c r="AQ102" s="80" t="e">
        <f t="shared" ref="AQ102:AQ165" si="78">IF(  AND(AO102&gt;0,AM102&lt;&gt;36),   IF(ABS(AO102-36)&gt;=10,  AM102+SIGN(36-AO102)*1,  (36-AO102)*0.1+AM102),      AM102)</f>
        <v>#REF!</v>
      </c>
      <c r="AR102" s="76" t="e">
        <f t="shared" ref="AR102:AR165" si="79">ROUND(AQ102,0)</f>
        <v>#REF!</v>
      </c>
    </row>
    <row r="103" spans="1:53" ht="18" customHeight="1" thickBot="1" x14ac:dyDescent="0.25">
      <c r="A103" s="78" t="str">
        <f t="shared" si="59"/>
        <v>Alex Andrews</v>
      </c>
      <c r="B103" s="52" t="s">
        <v>485</v>
      </c>
      <c r="C103" s="62" t="s">
        <v>486</v>
      </c>
      <c r="D103" s="25" t="e">
        <f>VLOOKUP($A103,#REF!,34,FALSE)</f>
        <v>#REF!</v>
      </c>
      <c r="E103" s="8" t="e">
        <f>ROUND(IF(ISNA(VLOOKUP($A103,#REF!,46,FALSE)),0,VLOOKUP($A103,#REF!,46,FALSE)),1)</f>
        <v>#REF!</v>
      </c>
      <c r="F103" s="92" t="e">
        <f>ROUND(IF(ISNA(VLOOKUP($A103,#REF!,47,FALSE)),0,VLOOKUP($A103,#REF!,47,FALSE)),1)</f>
        <v>#REF!</v>
      </c>
      <c r="G103" s="80" t="e">
        <f t="shared" si="60"/>
        <v>#REF!</v>
      </c>
      <c r="H103" s="88" t="e">
        <f t="shared" si="61"/>
        <v>#REF!</v>
      </c>
      <c r="I103" s="72">
        <f>IF(ISNA(VLOOKUP($A103,'2016 (2)'!$A$7:$AU$88,4,FALSE)),0,VLOOKUP($A103,'2016 (2)'!$A$7:$AU$88,4,FALSE))</f>
        <v>0</v>
      </c>
      <c r="J103" s="24"/>
      <c r="K103" s="80" t="e">
        <f t="shared" si="62"/>
        <v>#REF!</v>
      </c>
      <c r="L103" s="76" t="e">
        <f t="shared" si="63"/>
        <v>#REF!</v>
      </c>
      <c r="M103" s="83">
        <f>IF(ISNA(VLOOKUP($A103,'2016 (2)'!$A$7:$AU$88,8,FALSE)),0,VLOOKUP($A103,'2016 (2)'!$A$7:$AU$88,8,FALSE))</f>
        <v>0</v>
      </c>
      <c r="N103" s="24"/>
      <c r="O103" s="80" t="e">
        <f t="shared" si="64"/>
        <v>#REF!</v>
      </c>
      <c r="P103" s="76" t="e">
        <f t="shared" si="65"/>
        <v>#REF!</v>
      </c>
      <c r="Q103" s="64">
        <f>IF(ISNA(VLOOKUP($A103,'2016 (2)'!$A$7:$AU$88,12,FALSE)),0,VLOOKUP($A103,'2016 (2)'!$A$7:$AU$88,12,FALSE))</f>
        <v>0</v>
      </c>
      <c r="R103" s="24"/>
      <c r="S103" s="80" t="e">
        <f t="shared" si="66"/>
        <v>#REF!</v>
      </c>
      <c r="T103" s="76" t="e">
        <f t="shared" si="67"/>
        <v>#REF!</v>
      </c>
      <c r="U103" s="64">
        <f>IF(ISNA(VLOOKUP($A103,'2016 (2)'!$A$7:$AU$88,16,FALSE)),0,VLOOKUP($A103,'2016 (2)'!$A$7:$AU$88,16,FALSE))</f>
        <v>0</v>
      </c>
      <c r="V103" s="24"/>
      <c r="W103" s="80" t="e">
        <f t="shared" si="68"/>
        <v>#REF!</v>
      </c>
      <c r="X103" s="76" t="e">
        <f t="shared" si="69"/>
        <v>#REF!</v>
      </c>
      <c r="Y103" s="64">
        <f>IF(ISNA(VLOOKUP($A103,'2016 (2)'!$A$7:$AU$88,20,FALSE)),0,VLOOKUP($A103,'2016 (2)'!$A$7:$AU$88,20,FALSE))</f>
        <v>0</v>
      </c>
      <c r="Z103" s="24"/>
      <c r="AA103" s="80" t="e">
        <f t="shared" si="70"/>
        <v>#REF!</v>
      </c>
      <c r="AB103" s="76" t="e">
        <f t="shared" si="71"/>
        <v>#REF!</v>
      </c>
      <c r="AC103" s="64">
        <f>IF(ISNA(VLOOKUP($A103,'2016 (2)'!$A$7:$AU$88,24,FALSE)),0,VLOOKUP($A103,'2016 (2)'!$A$7:$AU$88,24,FALSE))</f>
        <v>0</v>
      </c>
      <c r="AD103" s="24"/>
      <c r="AE103" s="80" t="e">
        <f t="shared" si="72"/>
        <v>#REF!</v>
      </c>
      <c r="AF103" s="76" t="e">
        <f t="shared" si="73"/>
        <v>#REF!</v>
      </c>
      <c r="AG103" s="64">
        <f>IF(ISNA(VLOOKUP($A103,'2016 (2)'!$A$7:$AU$88,28,FALSE)),0,VLOOKUP($A103,'2016 (2)'!$A$7:$AU$88,28,FALSE))</f>
        <v>0</v>
      </c>
      <c r="AH103" s="24"/>
      <c r="AI103" s="80" t="e">
        <f t="shared" si="74"/>
        <v>#REF!</v>
      </c>
      <c r="AJ103" s="76" t="e">
        <f t="shared" si="75"/>
        <v>#REF!</v>
      </c>
      <c r="AK103" s="64">
        <f>IF(ISNA(VLOOKUP($A103,'2016 (2)'!$A$7:$AU$88,32,FALSE)),0,VLOOKUP($A103,'2016 (2)'!$A$7:$AU$88,32,FALSE))</f>
        <v>0</v>
      </c>
      <c r="AL103" s="24"/>
      <c r="AM103" s="80" t="e">
        <f t="shared" si="76"/>
        <v>#REF!</v>
      </c>
      <c r="AN103" s="76" t="e">
        <f t="shared" si="77"/>
        <v>#REF!</v>
      </c>
      <c r="AO103" s="64">
        <f>IF(ISNA(VLOOKUP($A103,'2016 (2)'!$A$7:$AU$88,36,FALSE)),0,VLOOKUP($A103,'2016 (2)'!$A$7:$AU$88,36,FALSE))</f>
        <v>0</v>
      </c>
      <c r="AP103" s="24"/>
      <c r="AQ103" s="80" t="e">
        <f t="shared" si="78"/>
        <v>#REF!</v>
      </c>
      <c r="AR103" s="76" t="e">
        <f t="shared" si="79"/>
        <v>#REF!</v>
      </c>
      <c r="AW103" t="str">
        <f t="shared" ref="AW103:AW118" si="80">IF(Y103&gt;0,72+X103+36-Y103,"-")</f>
        <v>-</v>
      </c>
      <c r="AX103" t="str">
        <f t="shared" ref="AX103:AX118" si="81">IF(AC103&gt;0,72+AB103+36-AC103,"-")</f>
        <v>-</v>
      </c>
      <c r="AY103" t="str">
        <f t="shared" ref="AY103:AY118" si="82">IF(AG103&gt;0,72+AF103+36-AG103,"-")</f>
        <v>-</v>
      </c>
      <c r="AZ103" t="str">
        <f t="shared" ref="AZ103:AZ118" si="83">IF(AK103&gt;0,71+AJ103+36-AK103,"-")</f>
        <v>-</v>
      </c>
      <c r="BA103" t="str">
        <f t="shared" ref="BA103:BA118" si="84">IF(AO103&gt;0,72+AN103+36-AO103,"-")</f>
        <v>-</v>
      </c>
    </row>
    <row r="104" spans="1:53" ht="18" customHeight="1" thickBot="1" x14ac:dyDescent="0.25">
      <c r="A104" s="78" t="str">
        <f t="shared" si="59"/>
        <v>Norm Aroesty</v>
      </c>
      <c r="B104" s="52" t="s">
        <v>21</v>
      </c>
      <c r="C104" s="62" t="s">
        <v>22</v>
      </c>
      <c r="D104" s="25" t="e">
        <f>VLOOKUP($A104,#REF!,34,FALSE)</f>
        <v>#REF!</v>
      </c>
      <c r="E104" s="8" t="e">
        <f>ROUND(IF(ISNA(VLOOKUP($A104,#REF!,46,FALSE)),0,VLOOKUP($A104,#REF!,46,FALSE)),1)</f>
        <v>#REF!</v>
      </c>
      <c r="F104" s="92" t="e">
        <f>ROUND(IF(ISNA(VLOOKUP($A104,#REF!,47,FALSE)),0,VLOOKUP($A104,#REF!,47,FALSE)),1)</f>
        <v>#REF!</v>
      </c>
      <c r="G104" s="80" t="e">
        <f t="shared" si="60"/>
        <v>#REF!</v>
      </c>
      <c r="H104" s="88" t="e">
        <f t="shared" si="61"/>
        <v>#REF!</v>
      </c>
      <c r="I104" s="72">
        <f>IF(ISNA(VLOOKUP($A104,'2016 (2)'!$A$7:$AU$88,4,FALSE)),0,VLOOKUP($A104,'2016 (2)'!$A$7:$AU$88,4,FALSE))</f>
        <v>0</v>
      </c>
      <c r="J104" s="24"/>
      <c r="K104" s="80" t="e">
        <f t="shared" si="62"/>
        <v>#REF!</v>
      </c>
      <c r="L104" s="76" t="e">
        <f t="shared" si="63"/>
        <v>#REF!</v>
      </c>
      <c r="M104" s="83">
        <f>IF(ISNA(VLOOKUP($A104,'2016 (2)'!$A$7:$AU$88,8,FALSE)),0,VLOOKUP($A104,'2016 (2)'!$A$7:$AU$88,8,FALSE))</f>
        <v>0</v>
      </c>
      <c r="N104" s="24"/>
      <c r="O104" s="80" t="e">
        <f t="shared" si="64"/>
        <v>#REF!</v>
      </c>
      <c r="P104" s="76" t="e">
        <f t="shared" si="65"/>
        <v>#REF!</v>
      </c>
      <c r="Q104" s="64">
        <f>IF(ISNA(VLOOKUP($A104,'2016 (2)'!$A$7:$AU$88,12,FALSE)),0,VLOOKUP($A104,'2016 (2)'!$A$7:$AU$88,12,FALSE))</f>
        <v>0</v>
      </c>
      <c r="R104" s="24"/>
      <c r="S104" s="80" t="e">
        <f t="shared" si="66"/>
        <v>#REF!</v>
      </c>
      <c r="T104" s="76" t="e">
        <f t="shared" si="67"/>
        <v>#REF!</v>
      </c>
      <c r="U104" s="64">
        <f>IF(ISNA(VLOOKUP($A104,'2016 (2)'!$A$7:$AU$88,16,FALSE)),0,VLOOKUP($A104,'2016 (2)'!$A$7:$AU$88,16,FALSE))</f>
        <v>0</v>
      </c>
      <c r="V104" s="24"/>
      <c r="W104" s="80" t="e">
        <f t="shared" si="68"/>
        <v>#REF!</v>
      </c>
      <c r="X104" s="76" t="e">
        <f t="shared" si="69"/>
        <v>#REF!</v>
      </c>
      <c r="Y104" s="64">
        <f>IF(ISNA(VLOOKUP($A104,'2016 (2)'!$A$7:$AU$88,20,FALSE)),0,VLOOKUP($A104,'2016 (2)'!$A$7:$AU$88,20,FALSE))</f>
        <v>0</v>
      </c>
      <c r="Z104" s="24"/>
      <c r="AA104" s="80" t="e">
        <f t="shared" si="70"/>
        <v>#REF!</v>
      </c>
      <c r="AB104" s="76" t="e">
        <f t="shared" si="71"/>
        <v>#REF!</v>
      </c>
      <c r="AC104" s="64">
        <f>IF(ISNA(VLOOKUP($A104,'2016 (2)'!$A$7:$AU$88,24,FALSE)),0,VLOOKUP($A104,'2016 (2)'!$A$7:$AU$88,24,FALSE))</f>
        <v>0</v>
      </c>
      <c r="AD104" s="24"/>
      <c r="AE104" s="80" t="e">
        <f t="shared" si="72"/>
        <v>#REF!</v>
      </c>
      <c r="AF104" s="76" t="e">
        <f t="shared" si="73"/>
        <v>#REF!</v>
      </c>
      <c r="AG104" s="64">
        <f>IF(ISNA(VLOOKUP($A104,'2016 (2)'!$A$7:$AU$88,28,FALSE)),0,VLOOKUP($A104,'2016 (2)'!$A$7:$AU$88,28,FALSE))</f>
        <v>0</v>
      </c>
      <c r="AH104" s="24"/>
      <c r="AI104" s="80" t="e">
        <f t="shared" si="74"/>
        <v>#REF!</v>
      </c>
      <c r="AJ104" s="76" t="e">
        <f t="shared" si="75"/>
        <v>#REF!</v>
      </c>
      <c r="AK104" s="64">
        <f>IF(ISNA(VLOOKUP($A104,'2016 (2)'!$A$7:$AU$88,32,FALSE)),0,VLOOKUP($A104,'2016 (2)'!$A$7:$AU$88,32,FALSE))</f>
        <v>25</v>
      </c>
      <c r="AL104" s="24"/>
      <c r="AM104" s="80" t="e">
        <f t="shared" si="76"/>
        <v>#REF!</v>
      </c>
      <c r="AN104" s="76" t="e">
        <f t="shared" si="77"/>
        <v>#REF!</v>
      </c>
      <c r="AO104" s="64">
        <f>IF(ISNA(VLOOKUP($A104,'2016 (2)'!$A$7:$AU$88,36,FALSE)),0,VLOOKUP($A104,'2016 (2)'!$A$7:$AU$88,36,FALSE))</f>
        <v>42</v>
      </c>
      <c r="AP104" s="24"/>
      <c r="AQ104" s="80" t="e">
        <f t="shared" si="78"/>
        <v>#REF!</v>
      </c>
      <c r="AR104" s="76" t="e">
        <f t="shared" si="79"/>
        <v>#REF!</v>
      </c>
      <c r="AW104" t="str">
        <f t="shared" si="80"/>
        <v>-</v>
      </c>
      <c r="AX104" t="str">
        <f t="shared" si="81"/>
        <v>-</v>
      </c>
      <c r="AY104" t="str">
        <f t="shared" si="82"/>
        <v>-</v>
      </c>
      <c r="AZ104" t="e">
        <f t="shared" si="83"/>
        <v>#REF!</v>
      </c>
      <c r="BA104" t="e">
        <f t="shared" si="84"/>
        <v>#REF!</v>
      </c>
    </row>
    <row r="105" spans="1:53" ht="18" customHeight="1" thickBot="1" x14ac:dyDescent="0.25">
      <c r="A105" s="78" t="str">
        <f t="shared" si="59"/>
        <v>Eric Ball</v>
      </c>
      <c r="B105" s="52" t="s">
        <v>300</v>
      </c>
      <c r="C105" s="62" t="s">
        <v>166</v>
      </c>
      <c r="D105" s="25" t="e">
        <f>VLOOKUP($A105,#REF!,34,FALSE)</f>
        <v>#REF!</v>
      </c>
      <c r="E105" s="8" t="e">
        <f>ROUND(IF(ISNA(VLOOKUP($A105,#REF!,46,FALSE)),0,VLOOKUP($A105,#REF!,46,FALSE)),1)</f>
        <v>#REF!</v>
      </c>
      <c r="F105" s="92" t="e">
        <f>ROUND(IF(ISNA(VLOOKUP($A105,#REF!,47,FALSE)),0,VLOOKUP($A105,#REF!,47,FALSE)),1)</f>
        <v>#REF!</v>
      </c>
      <c r="G105" s="80" t="e">
        <f t="shared" si="60"/>
        <v>#REF!</v>
      </c>
      <c r="H105" s="88" t="e">
        <f t="shared" si="61"/>
        <v>#REF!</v>
      </c>
      <c r="I105" s="72">
        <f>IF(ISNA(VLOOKUP($A105,'2016 (2)'!$A$7:$AU$88,4,FALSE)),0,VLOOKUP($A105,'2016 (2)'!$A$7:$AU$88,4,FALSE))</f>
        <v>0</v>
      </c>
      <c r="J105" s="24"/>
      <c r="K105" s="80" t="e">
        <f t="shared" si="62"/>
        <v>#REF!</v>
      </c>
      <c r="L105" s="76" t="e">
        <f t="shared" si="63"/>
        <v>#REF!</v>
      </c>
      <c r="M105" s="83">
        <f>IF(ISNA(VLOOKUP($A105,'2016 (2)'!$A$7:$AU$88,8,FALSE)),0,VLOOKUP($A105,'2016 (2)'!$A$7:$AU$88,8,FALSE))</f>
        <v>0</v>
      </c>
      <c r="N105" s="24"/>
      <c r="O105" s="80" t="e">
        <f t="shared" si="64"/>
        <v>#REF!</v>
      </c>
      <c r="P105" s="76" t="e">
        <f t="shared" si="65"/>
        <v>#REF!</v>
      </c>
      <c r="Q105" s="64">
        <f>IF(ISNA(VLOOKUP($A105,'2016 (2)'!$A$7:$AU$88,12,FALSE)),0,VLOOKUP($A105,'2016 (2)'!$A$7:$AU$88,12,FALSE))</f>
        <v>0</v>
      </c>
      <c r="R105" s="24"/>
      <c r="S105" s="80" t="e">
        <f t="shared" si="66"/>
        <v>#REF!</v>
      </c>
      <c r="T105" s="76" t="e">
        <f t="shared" si="67"/>
        <v>#REF!</v>
      </c>
      <c r="U105" s="64">
        <f>IF(ISNA(VLOOKUP($A105,'2016 (2)'!$A$7:$AU$88,16,FALSE)),0,VLOOKUP($A105,'2016 (2)'!$A$7:$AU$88,16,FALSE))</f>
        <v>0</v>
      </c>
      <c r="V105" s="24"/>
      <c r="W105" s="80" t="e">
        <f t="shared" si="68"/>
        <v>#REF!</v>
      </c>
      <c r="X105" s="76" t="e">
        <f t="shared" si="69"/>
        <v>#REF!</v>
      </c>
      <c r="Y105" s="64">
        <f>IF(ISNA(VLOOKUP($A105,'2016 (2)'!$A$7:$AU$88,20,FALSE)),0,VLOOKUP($A105,'2016 (2)'!$A$7:$AU$88,20,FALSE))</f>
        <v>0</v>
      </c>
      <c r="Z105" s="24"/>
      <c r="AA105" s="80" t="e">
        <f t="shared" si="70"/>
        <v>#REF!</v>
      </c>
      <c r="AB105" s="76" t="e">
        <f t="shared" si="71"/>
        <v>#REF!</v>
      </c>
      <c r="AC105" s="64">
        <f>IF(ISNA(VLOOKUP($A105,'2016 (2)'!$A$7:$AU$88,24,FALSE)),0,VLOOKUP($A105,'2016 (2)'!$A$7:$AU$88,24,FALSE))</f>
        <v>0</v>
      </c>
      <c r="AD105" s="24"/>
      <c r="AE105" s="80" t="e">
        <f t="shared" si="72"/>
        <v>#REF!</v>
      </c>
      <c r="AF105" s="76" t="e">
        <f t="shared" si="73"/>
        <v>#REF!</v>
      </c>
      <c r="AG105" s="64">
        <f>IF(ISNA(VLOOKUP($A105,'2016 (2)'!$A$7:$AU$88,28,FALSE)),0,VLOOKUP($A105,'2016 (2)'!$A$7:$AU$88,28,FALSE))</f>
        <v>0</v>
      </c>
      <c r="AH105" s="24"/>
      <c r="AI105" s="80" t="e">
        <f t="shared" si="74"/>
        <v>#REF!</v>
      </c>
      <c r="AJ105" s="76" t="e">
        <f t="shared" si="75"/>
        <v>#REF!</v>
      </c>
      <c r="AK105" s="64">
        <f>IF(ISNA(VLOOKUP($A105,'2016 (2)'!$A$7:$AU$88,32,FALSE)),0,VLOOKUP($A105,'2016 (2)'!$A$7:$AU$88,32,FALSE))</f>
        <v>0</v>
      </c>
      <c r="AL105" s="24"/>
      <c r="AM105" s="80" t="e">
        <f t="shared" si="76"/>
        <v>#REF!</v>
      </c>
      <c r="AN105" s="76" t="e">
        <f t="shared" si="77"/>
        <v>#REF!</v>
      </c>
      <c r="AO105" s="64">
        <f>IF(ISNA(VLOOKUP($A105,'2016 (2)'!$A$7:$AU$88,36,FALSE)),0,VLOOKUP($A105,'2016 (2)'!$A$7:$AU$88,36,FALSE))</f>
        <v>0</v>
      </c>
      <c r="AP105" s="24"/>
      <c r="AQ105" s="80" t="e">
        <f t="shared" si="78"/>
        <v>#REF!</v>
      </c>
      <c r="AR105" s="76" t="e">
        <f t="shared" si="79"/>
        <v>#REF!</v>
      </c>
      <c r="AW105" t="str">
        <f t="shared" si="80"/>
        <v>-</v>
      </c>
      <c r="AX105" t="str">
        <f t="shared" si="81"/>
        <v>-</v>
      </c>
      <c r="AY105" t="str">
        <f t="shared" si="82"/>
        <v>-</v>
      </c>
      <c r="AZ105" t="str">
        <f t="shared" si="83"/>
        <v>-</v>
      </c>
      <c r="BA105" t="str">
        <f t="shared" si="84"/>
        <v>-</v>
      </c>
    </row>
    <row r="106" spans="1:53" ht="18" customHeight="1" thickBot="1" x14ac:dyDescent="0.25">
      <c r="A106" s="78" t="str">
        <f t="shared" si="59"/>
        <v>David Banmeter</v>
      </c>
      <c r="B106" s="52" t="s">
        <v>381</v>
      </c>
      <c r="C106" s="62" t="s">
        <v>209</v>
      </c>
      <c r="D106" s="25" t="e">
        <f>VLOOKUP($A106,#REF!,34,FALSE)</f>
        <v>#REF!</v>
      </c>
      <c r="E106" s="8" t="e">
        <f>ROUND(IF(ISNA(VLOOKUP($A106,#REF!,46,FALSE)),0,VLOOKUP($A106,#REF!,46,FALSE)),1)</f>
        <v>#REF!</v>
      </c>
      <c r="F106" s="92" t="e">
        <f>ROUND(IF(ISNA(VLOOKUP($A106,#REF!,47,FALSE)),0,VLOOKUP($A106,#REF!,47,FALSE)),1)</f>
        <v>#REF!</v>
      </c>
      <c r="G106" s="80" t="e">
        <f t="shared" si="60"/>
        <v>#REF!</v>
      </c>
      <c r="H106" s="88" t="e">
        <f t="shared" si="61"/>
        <v>#REF!</v>
      </c>
      <c r="I106" s="72">
        <f>IF(ISNA(VLOOKUP($A106,'2016 (2)'!$A$7:$AU$88,4,FALSE)),0,VLOOKUP($A106,'2016 (2)'!$A$7:$AU$88,4,FALSE))</f>
        <v>0</v>
      </c>
      <c r="J106" s="24"/>
      <c r="K106" s="80" t="e">
        <f t="shared" si="62"/>
        <v>#REF!</v>
      </c>
      <c r="L106" s="76" t="e">
        <f t="shared" si="63"/>
        <v>#REF!</v>
      </c>
      <c r="M106" s="83">
        <f>IF(ISNA(VLOOKUP($A106,'2016 (2)'!$A$7:$AU$88,8,FALSE)),0,VLOOKUP($A106,'2016 (2)'!$A$7:$AU$88,8,FALSE))</f>
        <v>0</v>
      </c>
      <c r="N106" s="24"/>
      <c r="O106" s="80" t="e">
        <f t="shared" si="64"/>
        <v>#REF!</v>
      </c>
      <c r="P106" s="76" t="e">
        <f t="shared" si="65"/>
        <v>#REF!</v>
      </c>
      <c r="Q106" s="64">
        <f>IF(ISNA(VLOOKUP($A106,'2016 (2)'!$A$7:$AU$88,12,FALSE)),0,VLOOKUP($A106,'2016 (2)'!$A$7:$AU$88,12,FALSE))</f>
        <v>0</v>
      </c>
      <c r="R106" s="24"/>
      <c r="S106" s="80" t="e">
        <f t="shared" si="66"/>
        <v>#REF!</v>
      </c>
      <c r="T106" s="76" t="e">
        <f t="shared" si="67"/>
        <v>#REF!</v>
      </c>
      <c r="U106" s="64">
        <f>IF(ISNA(VLOOKUP($A106,'2016 (2)'!$A$7:$AU$88,16,FALSE)),0,VLOOKUP($A106,'2016 (2)'!$A$7:$AU$88,16,FALSE))</f>
        <v>0</v>
      </c>
      <c r="V106" s="24"/>
      <c r="W106" s="80" t="e">
        <f t="shared" si="68"/>
        <v>#REF!</v>
      </c>
      <c r="X106" s="76" t="e">
        <f t="shared" si="69"/>
        <v>#REF!</v>
      </c>
      <c r="Y106" s="64">
        <f>IF(ISNA(VLOOKUP($A106,'2016 (2)'!$A$7:$AU$88,20,FALSE)),0,VLOOKUP($A106,'2016 (2)'!$A$7:$AU$88,20,FALSE))</f>
        <v>0</v>
      </c>
      <c r="Z106" s="24"/>
      <c r="AA106" s="80" t="e">
        <f t="shared" si="70"/>
        <v>#REF!</v>
      </c>
      <c r="AB106" s="76" t="e">
        <f t="shared" si="71"/>
        <v>#REF!</v>
      </c>
      <c r="AC106" s="64">
        <f>IF(ISNA(VLOOKUP($A106,'2016 (2)'!$A$7:$AU$88,24,FALSE)),0,VLOOKUP($A106,'2016 (2)'!$A$7:$AU$88,24,FALSE))</f>
        <v>0</v>
      </c>
      <c r="AD106" s="24"/>
      <c r="AE106" s="80" t="e">
        <f t="shared" si="72"/>
        <v>#REF!</v>
      </c>
      <c r="AF106" s="76" t="e">
        <f t="shared" si="73"/>
        <v>#REF!</v>
      </c>
      <c r="AG106" s="64">
        <f>IF(ISNA(VLOOKUP($A106,'2016 (2)'!$A$7:$AU$88,28,FALSE)),0,VLOOKUP($A106,'2016 (2)'!$A$7:$AU$88,28,FALSE))</f>
        <v>0</v>
      </c>
      <c r="AH106" s="24"/>
      <c r="AI106" s="80" t="e">
        <f t="shared" si="74"/>
        <v>#REF!</v>
      </c>
      <c r="AJ106" s="76" t="e">
        <f t="shared" si="75"/>
        <v>#REF!</v>
      </c>
      <c r="AK106" s="64">
        <f>IF(ISNA(VLOOKUP($A106,'2016 (2)'!$A$7:$AU$88,32,FALSE)),0,VLOOKUP($A106,'2016 (2)'!$A$7:$AU$88,32,FALSE))</f>
        <v>0</v>
      </c>
      <c r="AL106" s="24"/>
      <c r="AM106" s="80" t="e">
        <f t="shared" si="76"/>
        <v>#REF!</v>
      </c>
      <c r="AN106" s="76" t="e">
        <f t="shared" si="77"/>
        <v>#REF!</v>
      </c>
      <c r="AO106" s="64">
        <f>IF(ISNA(VLOOKUP($A106,'2016 (2)'!$A$7:$AU$88,36,FALSE)),0,VLOOKUP($A106,'2016 (2)'!$A$7:$AU$88,36,FALSE))</f>
        <v>0</v>
      </c>
      <c r="AP106" s="24"/>
      <c r="AQ106" s="80" t="e">
        <f t="shared" si="78"/>
        <v>#REF!</v>
      </c>
      <c r="AR106" s="76" t="e">
        <f t="shared" si="79"/>
        <v>#REF!</v>
      </c>
      <c r="AW106" t="str">
        <f t="shared" si="80"/>
        <v>-</v>
      </c>
      <c r="AX106" t="str">
        <f t="shared" si="81"/>
        <v>-</v>
      </c>
      <c r="AY106" t="str">
        <f t="shared" si="82"/>
        <v>-</v>
      </c>
      <c r="AZ106" t="str">
        <f t="shared" si="83"/>
        <v>-</v>
      </c>
      <c r="BA106" t="str">
        <f t="shared" si="84"/>
        <v>-</v>
      </c>
    </row>
    <row r="107" spans="1:53" ht="18" customHeight="1" thickBot="1" x14ac:dyDescent="0.25">
      <c r="A107" s="78" t="str">
        <f t="shared" si="59"/>
        <v>Dave Barnett</v>
      </c>
      <c r="B107" s="52" t="s">
        <v>268</v>
      </c>
      <c r="C107" s="62" t="s">
        <v>8</v>
      </c>
      <c r="D107" s="25" t="e">
        <f>VLOOKUP($A107,#REF!,34,FALSE)</f>
        <v>#REF!</v>
      </c>
      <c r="E107" s="8" t="e">
        <f>ROUND(IF(ISNA(VLOOKUP($A107,#REF!,46,FALSE)),0,VLOOKUP($A107,#REF!,46,FALSE)),1)</f>
        <v>#REF!</v>
      </c>
      <c r="F107" s="92" t="e">
        <f>ROUND(IF(ISNA(VLOOKUP($A107,#REF!,47,FALSE)),0,VLOOKUP($A107,#REF!,47,FALSE)),1)</f>
        <v>#REF!</v>
      </c>
      <c r="G107" s="80" t="e">
        <f t="shared" si="60"/>
        <v>#REF!</v>
      </c>
      <c r="H107" s="88" t="e">
        <f t="shared" si="61"/>
        <v>#REF!</v>
      </c>
      <c r="I107" s="72">
        <f>IF(ISNA(VLOOKUP($A107,'2016 (2)'!$A$7:$AU$88,4,FALSE)),0,VLOOKUP($A107,'2016 (2)'!$A$7:$AU$88,4,FALSE))</f>
        <v>0</v>
      </c>
      <c r="J107" s="24"/>
      <c r="K107" s="80" t="e">
        <f t="shared" si="62"/>
        <v>#REF!</v>
      </c>
      <c r="L107" s="76" t="e">
        <f t="shared" si="63"/>
        <v>#REF!</v>
      </c>
      <c r="M107" s="83">
        <f>IF(ISNA(VLOOKUP($A107,'2016 (2)'!$A$7:$AU$88,8,FALSE)),0,VLOOKUP($A107,'2016 (2)'!$A$7:$AU$88,8,FALSE))</f>
        <v>0</v>
      </c>
      <c r="N107" s="24"/>
      <c r="O107" s="80" t="e">
        <f t="shared" si="64"/>
        <v>#REF!</v>
      </c>
      <c r="P107" s="76" t="e">
        <f t="shared" si="65"/>
        <v>#REF!</v>
      </c>
      <c r="Q107" s="64">
        <f>IF(ISNA(VLOOKUP($A107,'2016 (2)'!$A$7:$AU$88,12,FALSE)),0,VLOOKUP($A107,'2016 (2)'!$A$7:$AU$88,12,FALSE))</f>
        <v>0</v>
      </c>
      <c r="R107" s="24"/>
      <c r="S107" s="80" t="e">
        <f t="shared" si="66"/>
        <v>#REF!</v>
      </c>
      <c r="T107" s="76" t="e">
        <f t="shared" si="67"/>
        <v>#REF!</v>
      </c>
      <c r="U107" s="64">
        <f>IF(ISNA(VLOOKUP($A107,'2016 (2)'!$A$7:$AU$88,16,FALSE)),0,VLOOKUP($A107,'2016 (2)'!$A$7:$AU$88,16,FALSE))</f>
        <v>0</v>
      </c>
      <c r="V107" s="24"/>
      <c r="W107" s="80" t="e">
        <f t="shared" si="68"/>
        <v>#REF!</v>
      </c>
      <c r="X107" s="76" t="e">
        <f t="shared" si="69"/>
        <v>#REF!</v>
      </c>
      <c r="Y107" s="64">
        <f>IF(ISNA(VLOOKUP($A107,'2016 (2)'!$A$7:$AU$88,20,FALSE)),0,VLOOKUP($A107,'2016 (2)'!$A$7:$AU$88,20,FALSE))</f>
        <v>0</v>
      </c>
      <c r="Z107" s="24"/>
      <c r="AA107" s="80" t="e">
        <f t="shared" si="70"/>
        <v>#REF!</v>
      </c>
      <c r="AB107" s="76" t="e">
        <f t="shared" si="71"/>
        <v>#REF!</v>
      </c>
      <c r="AC107" s="64">
        <f>IF(ISNA(VLOOKUP($A107,'2016 (2)'!$A$7:$AU$88,24,FALSE)),0,VLOOKUP($A107,'2016 (2)'!$A$7:$AU$88,24,FALSE))</f>
        <v>0</v>
      </c>
      <c r="AD107" s="24"/>
      <c r="AE107" s="80" t="e">
        <f t="shared" si="72"/>
        <v>#REF!</v>
      </c>
      <c r="AF107" s="76" t="e">
        <f t="shared" si="73"/>
        <v>#REF!</v>
      </c>
      <c r="AG107" s="64">
        <f>IF(ISNA(VLOOKUP($A107,'2016 (2)'!$A$7:$AU$88,28,FALSE)),0,VLOOKUP($A107,'2016 (2)'!$A$7:$AU$88,28,FALSE))</f>
        <v>0</v>
      </c>
      <c r="AH107" s="24"/>
      <c r="AI107" s="80" t="e">
        <f t="shared" si="74"/>
        <v>#REF!</v>
      </c>
      <c r="AJ107" s="76" t="e">
        <f t="shared" si="75"/>
        <v>#REF!</v>
      </c>
      <c r="AK107" s="64">
        <f>IF(ISNA(VLOOKUP($A107,'2016 (2)'!$A$7:$AU$88,32,FALSE)),0,VLOOKUP($A107,'2016 (2)'!$A$7:$AU$88,32,FALSE))</f>
        <v>0</v>
      </c>
      <c r="AL107" s="24"/>
      <c r="AM107" s="80" t="e">
        <f t="shared" si="76"/>
        <v>#REF!</v>
      </c>
      <c r="AN107" s="76" t="e">
        <f t="shared" si="77"/>
        <v>#REF!</v>
      </c>
      <c r="AO107" s="64">
        <f>IF(ISNA(VLOOKUP($A107,'2016 (2)'!$A$7:$AU$88,36,FALSE)),0,VLOOKUP($A107,'2016 (2)'!$A$7:$AU$88,36,FALSE))</f>
        <v>0</v>
      </c>
      <c r="AP107" s="24"/>
      <c r="AQ107" s="80" t="e">
        <f t="shared" si="78"/>
        <v>#REF!</v>
      </c>
      <c r="AR107" s="76" t="e">
        <f t="shared" si="79"/>
        <v>#REF!</v>
      </c>
      <c r="AW107" t="str">
        <f t="shared" si="80"/>
        <v>-</v>
      </c>
      <c r="AX107" t="str">
        <f t="shared" si="81"/>
        <v>-</v>
      </c>
      <c r="AY107" t="str">
        <f t="shared" si="82"/>
        <v>-</v>
      </c>
      <c r="AZ107" t="str">
        <f t="shared" si="83"/>
        <v>-</v>
      </c>
      <c r="BA107" t="str">
        <f t="shared" si="84"/>
        <v>-</v>
      </c>
    </row>
    <row r="108" spans="1:53" ht="18" customHeight="1" thickBot="1" x14ac:dyDescent="0.25">
      <c r="A108" s="78" t="str">
        <f t="shared" si="59"/>
        <v>Dave Beauchamp</v>
      </c>
      <c r="B108" s="52" t="s">
        <v>7</v>
      </c>
      <c r="C108" s="62" t="s">
        <v>8</v>
      </c>
      <c r="D108" s="25" t="e">
        <f>VLOOKUP($A108,#REF!,34,FALSE)</f>
        <v>#REF!</v>
      </c>
      <c r="E108" s="8" t="e">
        <f>ROUND(IF(ISNA(VLOOKUP($A108,#REF!,46,FALSE)),0,VLOOKUP($A108,#REF!,46,FALSE)),1)</f>
        <v>#REF!</v>
      </c>
      <c r="F108" s="92" t="e">
        <f>ROUND(IF(ISNA(VLOOKUP($A108,#REF!,47,FALSE)),0,VLOOKUP($A108,#REF!,47,FALSE)),1)</f>
        <v>#REF!</v>
      </c>
      <c r="G108" s="80" t="e">
        <f t="shared" si="60"/>
        <v>#REF!</v>
      </c>
      <c r="H108" s="88" t="e">
        <f t="shared" si="61"/>
        <v>#REF!</v>
      </c>
      <c r="I108" s="72">
        <f>IF(ISNA(VLOOKUP($A108,'2016 (2)'!$A$7:$AU$88,4,FALSE)),0,VLOOKUP($A108,'2016 (2)'!$A$7:$AU$88,4,FALSE))</f>
        <v>0</v>
      </c>
      <c r="J108" s="24"/>
      <c r="K108" s="80" t="e">
        <f t="shared" si="62"/>
        <v>#REF!</v>
      </c>
      <c r="L108" s="76" t="e">
        <f t="shared" si="63"/>
        <v>#REF!</v>
      </c>
      <c r="M108" s="83">
        <f>IF(ISNA(VLOOKUP($A108,'2016 (2)'!$A$7:$AU$88,8,FALSE)),0,VLOOKUP($A108,'2016 (2)'!$A$7:$AU$88,8,FALSE))</f>
        <v>0</v>
      </c>
      <c r="N108" s="24"/>
      <c r="O108" s="80" t="e">
        <f t="shared" si="64"/>
        <v>#REF!</v>
      </c>
      <c r="P108" s="76" t="e">
        <f t="shared" si="65"/>
        <v>#REF!</v>
      </c>
      <c r="Q108" s="64">
        <f>IF(ISNA(VLOOKUP($A108,'2016 (2)'!$A$7:$AU$88,12,FALSE)),0,VLOOKUP($A108,'2016 (2)'!$A$7:$AU$88,12,FALSE))</f>
        <v>0</v>
      </c>
      <c r="R108" s="24"/>
      <c r="S108" s="80" t="e">
        <f t="shared" si="66"/>
        <v>#REF!</v>
      </c>
      <c r="T108" s="76" t="e">
        <f t="shared" si="67"/>
        <v>#REF!</v>
      </c>
      <c r="U108" s="64">
        <f>IF(ISNA(VLOOKUP($A108,'2016 (2)'!$A$7:$AU$88,16,FALSE)),0,VLOOKUP($A108,'2016 (2)'!$A$7:$AU$88,16,FALSE))</f>
        <v>0</v>
      </c>
      <c r="V108" s="24"/>
      <c r="W108" s="80" t="e">
        <f t="shared" si="68"/>
        <v>#REF!</v>
      </c>
      <c r="X108" s="76" t="e">
        <f t="shared" si="69"/>
        <v>#REF!</v>
      </c>
      <c r="Y108" s="64">
        <f>IF(ISNA(VLOOKUP($A108,'2016 (2)'!$A$7:$AU$88,20,FALSE)),0,VLOOKUP($A108,'2016 (2)'!$A$7:$AU$88,20,FALSE))</f>
        <v>0</v>
      </c>
      <c r="Z108" s="24"/>
      <c r="AA108" s="80" t="e">
        <f t="shared" si="70"/>
        <v>#REF!</v>
      </c>
      <c r="AB108" s="76" t="e">
        <f t="shared" si="71"/>
        <v>#REF!</v>
      </c>
      <c r="AC108" s="64">
        <f>IF(ISNA(VLOOKUP($A108,'2016 (2)'!$A$7:$AU$88,24,FALSE)),0,VLOOKUP($A108,'2016 (2)'!$A$7:$AU$88,24,FALSE))</f>
        <v>0</v>
      </c>
      <c r="AD108" s="24"/>
      <c r="AE108" s="80" t="e">
        <f t="shared" si="72"/>
        <v>#REF!</v>
      </c>
      <c r="AF108" s="76" t="e">
        <f t="shared" si="73"/>
        <v>#REF!</v>
      </c>
      <c r="AG108" s="64">
        <f>IF(ISNA(VLOOKUP($A108,'2016 (2)'!$A$7:$AU$88,28,FALSE)),0,VLOOKUP($A108,'2016 (2)'!$A$7:$AU$88,28,FALSE))</f>
        <v>0</v>
      </c>
      <c r="AH108" s="24"/>
      <c r="AI108" s="80" t="e">
        <f t="shared" si="74"/>
        <v>#REF!</v>
      </c>
      <c r="AJ108" s="76" t="e">
        <f t="shared" si="75"/>
        <v>#REF!</v>
      </c>
      <c r="AK108" s="64">
        <f>IF(ISNA(VLOOKUP($A108,'2016 (2)'!$A$7:$AU$88,32,FALSE)),0,VLOOKUP($A108,'2016 (2)'!$A$7:$AU$88,32,FALSE))</f>
        <v>0</v>
      </c>
      <c r="AL108" s="24"/>
      <c r="AM108" s="80" t="e">
        <f t="shared" si="76"/>
        <v>#REF!</v>
      </c>
      <c r="AN108" s="76" t="e">
        <f t="shared" si="77"/>
        <v>#REF!</v>
      </c>
      <c r="AO108" s="64">
        <f>IF(ISNA(VLOOKUP($A108,'2016 (2)'!$A$7:$AU$88,36,FALSE)),0,VLOOKUP($A108,'2016 (2)'!$A$7:$AU$88,36,FALSE))</f>
        <v>0</v>
      </c>
      <c r="AP108" s="24"/>
      <c r="AQ108" s="80" t="e">
        <f t="shared" si="78"/>
        <v>#REF!</v>
      </c>
      <c r="AR108" s="76" t="e">
        <f t="shared" si="79"/>
        <v>#REF!</v>
      </c>
      <c r="AW108" t="str">
        <f t="shared" si="80"/>
        <v>-</v>
      </c>
      <c r="AX108" t="str">
        <f t="shared" si="81"/>
        <v>-</v>
      </c>
      <c r="AY108" t="str">
        <f t="shared" si="82"/>
        <v>-</v>
      </c>
      <c r="AZ108" t="str">
        <f t="shared" si="83"/>
        <v>-</v>
      </c>
      <c r="BA108" t="str">
        <f t="shared" si="84"/>
        <v>-</v>
      </c>
    </row>
    <row r="109" spans="1:53" ht="18" customHeight="1" thickBot="1" x14ac:dyDescent="0.25">
      <c r="A109" s="78" t="str">
        <f t="shared" si="59"/>
        <v>Claude Benedict</v>
      </c>
      <c r="B109" s="52" t="s">
        <v>24</v>
      </c>
      <c r="C109" s="62" t="s">
        <v>25</v>
      </c>
      <c r="D109" s="25" t="e">
        <f>VLOOKUP($A109,#REF!,34,FALSE)</f>
        <v>#REF!</v>
      </c>
      <c r="E109" s="8" t="e">
        <f>ROUND(IF(ISNA(VLOOKUP($A109,#REF!,46,FALSE)),0,VLOOKUP($A109,#REF!,46,FALSE)),1)</f>
        <v>#REF!</v>
      </c>
      <c r="F109" s="92" t="e">
        <f>ROUND(IF(ISNA(VLOOKUP($A109,#REF!,47,FALSE)),0,VLOOKUP($A109,#REF!,47,FALSE)),1)</f>
        <v>#REF!</v>
      </c>
      <c r="G109" s="80" t="e">
        <f t="shared" si="60"/>
        <v>#REF!</v>
      </c>
      <c r="H109" s="88" t="e">
        <f t="shared" si="61"/>
        <v>#REF!</v>
      </c>
      <c r="I109" s="72">
        <f>IF(ISNA(VLOOKUP($A109,'2016 (2)'!$A$7:$AU$88,4,FALSE)),0,VLOOKUP($A109,'2016 (2)'!$A$7:$AU$88,4,FALSE))</f>
        <v>0</v>
      </c>
      <c r="J109" s="24"/>
      <c r="K109" s="80" t="e">
        <f t="shared" si="62"/>
        <v>#REF!</v>
      </c>
      <c r="L109" s="76" t="e">
        <f t="shared" si="63"/>
        <v>#REF!</v>
      </c>
      <c r="M109" s="83">
        <f>IF(ISNA(VLOOKUP($A109,'2016 (2)'!$A$7:$AU$88,8,FALSE)),0,VLOOKUP($A109,'2016 (2)'!$A$7:$AU$88,8,FALSE))</f>
        <v>0</v>
      </c>
      <c r="N109" s="24"/>
      <c r="O109" s="80" t="e">
        <f t="shared" si="64"/>
        <v>#REF!</v>
      </c>
      <c r="P109" s="76" t="e">
        <f t="shared" si="65"/>
        <v>#REF!</v>
      </c>
      <c r="Q109" s="64">
        <f>IF(ISNA(VLOOKUP($A109,'2016 (2)'!$A$7:$AU$88,12,FALSE)),0,VLOOKUP($A109,'2016 (2)'!$A$7:$AU$88,12,FALSE))</f>
        <v>0</v>
      </c>
      <c r="R109" s="24"/>
      <c r="S109" s="80" t="e">
        <f t="shared" si="66"/>
        <v>#REF!</v>
      </c>
      <c r="T109" s="76" t="e">
        <f t="shared" si="67"/>
        <v>#REF!</v>
      </c>
      <c r="U109" s="64">
        <f>IF(ISNA(VLOOKUP($A109,'2016 (2)'!$A$7:$AU$88,16,FALSE)),0,VLOOKUP($A109,'2016 (2)'!$A$7:$AU$88,16,FALSE))</f>
        <v>0</v>
      </c>
      <c r="V109" s="24"/>
      <c r="W109" s="80" t="e">
        <f t="shared" si="68"/>
        <v>#REF!</v>
      </c>
      <c r="X109" s="76" t="e">
        <f t="shared" si="69"/>
        <v>#REF!</v>
      </c>
      <c r="Y109" s="64">
        <f>IF(ISNA(VLOOKUP($A109,'2016 (2)'!$A$7:$AU$88,20,FALSE)),0,VLOOKUP($A109,'2016 (2)'!$A$7:$AU$88,20,FALSE))</f>
        <v>0</v>
      </c>
      <c r="Z109" s="24"/>
      <c r="AA109" s="80" t="e">
        <f t="shared" si="70"/>
        <v>#REF!</v>
      </c>
      <c r="AB109" s="76" t="e">
        <f t="shared" si="71"/>
        <v>#REF!</v>
      </c>
      <c r="AC109" s="64">
        <f>IF(ISNA(VLOOKUP($A109,'2016 (2)'!$A$7:$AU$88,24,FALSE)),0,VLOOKUP($A109,'2016 (2)'!$A$7:$AU$88,24,FALSE))</f>
        <v>0</v>
      </c>
      <c r="AD109" s="24"/>
      <c r="AE109" s="80" t="e">
        <f t="shared" si="72"/>
        <v>#REF!</v>
      </c>
      <c r="AF109" s="76" t="e">
        <f t="shared" si="73"/>
        <v>#REF!</v>
      </c>
      <c r="AG109" s="64">
        <f>IF(ISNA(VLOOKUP($A109,'2016 (2)'!$A$7:$AU$88,28,FALSE)),0,VLOOKUP($A109,'2016 (2)'!$A$7:$AU$88,28,FALSE))</f>
        <v>0</v>
      </c>
      <c r="AH109" s="24"/>
      <c r="AI109" s="80" t="e">
        <f t="shared" si="74"/>
        <v>#REF!</v>
      </c>
      <c r="AJ109" s="76" t="e">
        <f t="shared" si="75"/>
        <v>#REF!</v>
      </c>
      <c r="AK109" s="64">
        <f>IF(ISNA(VLOOKUP($A109,'2016 (2)'!$A$7:$AU$88,32,FALSE)),0,VLOOKUP($A109,'2016 (2)'!$A$7:$AU$88,32,FALSE))</f>
        <v>0</v>
      </c>
      <c r="AL109" s="24"/>
      <c r="AM109" s="80" t="e">
        <f t="shared" si="76"/>
        <v>#REF!</v>
      </c>
      <c r="AN109" s="76" t="e">
        <f t="shared" si="77"/>
        <v>#REF!</v>
      </c>
      <c r="AO109" s="64">
        <f>IF(ISNA(VLOOKUP($A109,'2016 (2)'!$A$7:$AU$88,36,FALSE)),0,VLOOKUP($A109,'2016 (2)'!$A$7:$AU$88,36,FALSE))</f>
        <v>0</v>
      </c>
      <c r="AP109" s="24"/>
      <c r="AQ109" s="80" t="e">
        <f t="shared" si="78"/>
        <v>#REF!</v>
      </c>
      <c r="AR109" s="76" t="e">
        <f t="shared" si="79"/>
        <v>#REF!</v>
      </c>
      <c r="AW109" t="str">
        <f t="shared" si="80"/>
        <v>-</v>
      </c>
      <c r="AX109" t="str">
        <f t="shared" si="81"/>
        <v>-</v>
      </c>
      <c r="AY109" t="str">
        <f t="shared" si="82"/>
        <v>-</v>
      </c>
      <c r="AZ109" t="str">
        <f t="shared" si="83"/>
        <v>-</v>
      </c>
      <c r="BA109" t="str">
        <f t="shared" si="84"/>
        <v>-</v>
      </c>
    </row>
    <row r="110" spans="1:53" ht="18" customHeight="1" thickBot="1" x14ac:dyDescent="0.25">
      <c r="A110" s="78" t="str">
        <f t="shared" si="59"/>
        <v>Jim Botteicher</v>
      </c>
      <c r="B110" s="52" t="s">
        <v>156</v>
      </c>
      <c r="C110" s="62" t="s">
        <v>157</v>
      </c>
      <c r="D110" s="25" t="e">
        <f>VLOOKUP($A110,#REF!,34,FALSE)</f>
        <v>#REF!</v>
      </c>
      <c r="E110" s="8" t="e">
        <f>ROUND(IF(ISNA(VLOOKUP($A110,#REF!,46,FALSE)),0,VLOOKUP($A110,#REF!,46,FALSE)),1)</f>
        <v>#REF!</v>
      </c>
      <c r="F110" s="92" t="e">
        <f>ROUND(IF(ISNA(VLOOKUP($A110,#REF!,47,FALSE)),0,VLOOKUP($A110,#REF!,47,FALSE)),1)</f>
        <v>#REF!</v>
      </c>
      <c r="G110" s="80" t="e">
        <f t="shared" si="60"/>
        <v>#REF!</v>
      </c>
      <c r="H110" s="88" t="e">
        <f t="shared" si="61"/>
        <v>#REF!</v>
      </c>
      <c r="I110" s="72">
        <f>IF(ISNA(VLOOKUP($A110,'2016 (2)'!$A$7:$AU$88,4,FALSE)),0,VLOOKUP($A110,'2016 (2)'!$A$7:$AU$88,4,FALSE))</f>
        <v>0</v>
      </c>
      <c r="J110" s="24"/>
      <c r="K110" s="80" t="e">
        <f t="shared" si="62"/>
        <v>#REF!</v>
      </c>
      <c r="L110" s="76" t="e">
        <f t="shared" si="63"/>
        <v>#REF!</v>
      </c>
      <c r="M110" s="83">
        <f>IF(ISNA(VLOOKUP($A110,'2016 (2)'!$A$7:$AU$88,8,FALSE)),0,VLOOKUP($A110,'2016 (2)'!$A$7:$AU$88,8,FALSE))</f>
        <v>0</v>
      </c>
      <c r="N110" s="24"/>
      <c r="O110" s="80" t="e">
        <f t="shared" si="64"/>
        <v>#REF!</v>
      </c>
      <c r="P110" s="76" t="e">
        <f t="shared" si="65"/>
        <v>#REF!</v>
      </c>
      <c r="Q110" s="64">
        <f>IF(ISNA(VLOOKUP($A110,'2016 (2)'!$A$7:$AU$88,12,FALSE)),0,VLOOKUP($A110,'2016 (2)'!$A$7:$AU$88,12,FALSE))</f>
        <v>0</v>
      </c>
      <c r="R110" s="24"/>
      <c r="S110" s="80" t="e">
        <f t="shared" si="66"/>
        <v>#REF!</v>
      </c>
      <c r="T110" s="76" t="e">
        <f t="shared" si="67"/>
        <v>#REF!</v>
      </c>
      <c r="U110" s="64">
        <f>IF(ISNA(VLOOKUP($A110,'2016 (2)'!$A$7:$AU$88,16,FALSE)),0,VLOOKUP($A110,'2016 (2)'!$A$7:$AU$88,16,FALSE))</f>
        <v>0</v>
      </c>
      <c r="V110" s="24"/>
      <c r="W110" s="80" t="e">
        <f t="shared" si="68"/>
        <v>#REF!</v>
      </c>
      <c r="X110" s="76" t="e">
        <f t="shared" si="69"/>
        <v>#REF!</v>
      </c>
      <c r="Y110" s="64">
        <f>IF(ISNA(VLOOKUP($A110,'2016 (2)'!$A$7:$AU$88,20,FALSE)),0,VLOOKUP($A110,'2016 (2)'!$A$7:$AU$88,20,FALSE))</f>
        <v>0</v>
      </c>
      <c r="Z110" s="24"/>
      <c r="AA110" s="80" t="e">
        <f t="shared" si="70"/>
        <v>#REF!</v>
      </c>
      <c r="AB110" s="76" t="e">
        <f t="shared" si="71"/>
        <v>#REF!</v>
      </c>
      <c r="AC110" s="64">
        <f>IF(ISNA(VLOOKUP($A110,'2016 (2)'!$A$7:$AU$88,24,FALSE)),0,VLOOKUP($A110,'2016 (2)'!$A$7:$AU$88,24,FALSE))</f>
        <v>0</v>
      </c>
      <c r="AD110" s="24"/>
      <c r="AE110" s="80" t="e">
        <f t="shared" si="72"/>
        <v>#REF!</v>
      </c>
      <c r="AF110" s="76" t="e">
        <f t="shared" si="73"/>
        <v>#REF!</v>
      </c>
      <c r="AG110" s="64">
        <f>IF(ISNA(VLOOKUP($A110,'2016 (2)'!$A$7:$AU$88,28,FALSE)),0,VLOOKUP($A110,'2016 (2)'!$A$7:$AU$88,28,FALSE))</f>
        <v>0</v>
      </c>
      <c r="AH110" s="24"/>
      <c r="AI110" s="80" t="e">
        <f t="shared" si="74"/>
        <v>#REF!</v>
      </c>
      <c r="AJ110" s="76" t="e">
        <f t="shared" si="75"/>
        <v>#REF!</v>
      </c>
      <c r="AK110" s="64">
        <f>IF(ISNA(VLOOKUP($A110,'2016 (2)'!$A$7:$AU$88,32,FALSE)),0,VLOOKUP($A110,'2016 (2)'!$A$7:$AU$88,32,FALSE))</f>
        <v>0</v>
      </c>
      <c r="AL110" s="24"/>
      <c r="AM110" s="80" t="e">
        <f t="shared" si="76"/>
        <v>#REF!</v>
      </c>
      <c r="AN110" s="76" t="e">
        <f t="shared" si="77"/>
        <v>#REF!</v>
      </c>
      <c r="AO110" s="64">
        <f>IF(ISNA(VLOOKUP($A110,'2016 (2)'!$A$7:$AU$88,36,FALSE)),0,VLOOKUP($A110,'2016 (2)'!$A$7:$AU$88,36,FALSE))</f>
        <v>0</v>
      </c>
      <c r="AP110" s="24"/>
      <c r="AQ110" s="80" t="e">
        <f t="shared" si="78"/>
        <v>#REF!</v>
      </c>
      <c r="AR110" s="76" t="e">
        <f t="shared" si="79"/>
        <v>#REF!</v>
      </c>
      <c r="AW110" t="str">
        <f t="shared" si="80"/>
        <v>-</v>
      </c>
      <c r="AX110" t="str">
        <f t="shared" si="81"/>
        <v>-</v>
      </c>
      <c r="AY110" t="str">
        <f t="shared" si="82"/>
        <v>-</v>
      </c>
      <c r="AZ110" t="str">
        <f t="shared" si="83"/>
        <v>-</v>
      </c>
      <c r="BA110" t="str">
        <f t="shared" si="84"/>
        <v>-</v>
      </c>
    </row>
    <row r="111" spans="1:53" ht="18" customHeight="1" thickBot="1" x14ac:dyDescent="0.25">
      <c r="A111" s="78" t="str">
        <f t="shared" si="59"/>
        <v>Ron Bryce</v>
      </c>
      <c r="B111" s="52" t="s">
        <v>479</v>
      </c>
      <c r="C111" s="62" t="s">
        <v>41</v>
      </c>
      <c r="D111" s="25" t="e">
        <f>VLOOKUP($A111,#REF!,34,FALSE)</f>
        <v>#REF!</v>
      </c>
      <c r="E111" s="8" t="e">
        <f>ROUND(IF(ISNA(VLOOKUP($A111,#REF!,46,FALSE)),0,VLOOKUP($A111,#REF!,46,FALSE)),1)</f>
        <v>#REF!</v>
      </c>
      <c r="F111" s="92" t="e">
        <f>ROUND(IF(ISNA(VLOOKUP($A111,#REF!,47,FALSE)),0,VLOOKUP($A111,#REF!,47,FALSE)),1)</f>
        <v>#REF!</v>
      </c>
      <c r="G111" s="80" t="e">
        <f t="shared" si="60"/>
        <v>#REF!</v>
      </c>
      <c r="H111" s="88" t="e">
        <f t="shared" si="61"/>
        <v>#REF!</v>
      </c>
      <c r="I111" s="72">
        <f>IF(ISNA(VLOOKUP($A111,'2016 (2)'!$A$7:$AU$88,4,FALSE)),0,VLOOKUP($A111,'2016 (2)'!$A$7:$AU$88,4,FALSE))</f>
        <v>0</v>
      </c>
      <c r="J111" s="24"/>
      <c r="K111" s="80" t="e">
        <f t="shared" si="62"/>
        <v>#REF!</v>
      </c>
      <c r="L111" s="76" t="e">
        <f t="shared" si="63"/>
        <v>#REF!</v>
      </c>
      <c r="M111" s="83">
        <f>IF(ISNA(VLOOKUP($A111,'2016 (2)'!$A$7:$AU$88,8,FALSE)),0,VLOOKUP($A111,'2016 (2)'!$A$7:$AU$88,8,FALSE))</f>
        <v>0</v>
      </c>
      <c r="N111" s="24"/>
      <c r="O111" s="80" t="e">
        <f t="shared" si="64"/>
        <v>#REF!</v>
      </c>
      <c r="P111" s="76" t="e">
        <f t="shared" si="65"/>
        <v>#REF!</v>
      </c>
      <c r="Q111" s="64">
        <f>IF(ISNA(VLOOKUP($A111,'2016 (2)'!$A$7:$AU$88,12,FALSE)),0,VLOOKUP($A111,'2016 (2)'!$A$7:$AU$88,12,FALSE))</f>
        <v>0</v>
      </c>
      <c r="R111" s="24"/>
      <c r="S111" s="80" t="e">
        <f t="shared" si="66"/>
        <v>#REF!</v>
      </c>
      <c r="T111" s="76" t="e">
        <f t="shared" si="67"/>
        <v>#REF!</v>
      </c>
      <c r="U111" s="64">
        <f>IF(ISNA(VLOOKUP($A111,'2016 (2)'!$A$7:$AU$88,16,FALSE)),0,VLOOKUP($A111,'2016 (2)'!$A$7:$AU$88,16,FALSE))</f>
        <v>0</v>
      </c>
      <c r="V111" s="24"/>
      <c r="W111" s="80" t="e">
        <f t="shared" si="68"/>
        <v>#REF!</v>
      </c>
      <c r="X111" s="76" t="e">
        <f t="shared" si="69"/>
        <v>#REF!</v>
      </c>
      <c r="Y111" s="64">
        <f>IF(ISNA(VLOOKUP($A111,'2016 (2)'!$A$7:$AU$88,20,FALSE)),0,VLOOKUP($A111,'2016 (2)'!$A$7:$AU$88,20,FALSE))</f>
        <v>0</v>
      </c>
      <c r="Z111" s="24"/>
      <c r="AA111" s="80" t="e">
        <f t="shared" si="70"/>
        <v>#REF!</v>
      </c>
      <c r="AB111" s="76" t="e">
        <f t="shared" si="71"/>
        <v>#REF!</v>
      </c>
      <c r="AC111" s="64">
        <f>IF(ISNA(VLOOKUP($A111,'2016 (2)'!$A$7:$AU$88,24,FALSE)),0,VLOOKUP($A111,'2016 (2)'!$A$7:$AU$88,24,FALSE))</f>
        <v>0</v>
      </c>
      <c r="AD111" s="24"/>
      <c r="AE111" s="80" t="e">
        <f t="shared" si="72"/>
        <v>#REF!</v>
      </c>
      <c r="AF111" s="76" t="e">
        <f t="shared" si="73"/>
        <v>#REF!</v>
      </c>
      <c r="AG111" s="64">
        <f>IF(ISNA(VLOOKUP($A111,'2016 (2)'!$A$7:$AU$88,28,FALSE)),0,VLOOKUP($A111,'2016 (2)'!$A$7:$AU$88,28,FALSE))</f>
        <v>0</v>
      </c>
      <c r="AH111" s="24"/>
      <c r="AI111" s="80" t="e">
        <f t="shared" si="74"/>
        <v>#REF!</v>
      </c>
      <c r="AJ111" s="76" t="e">
        <f t="shared" si="75"/>
        <v>#REF!</v>
      </c>
      <c r="AK111" s="64">
        <f>IF(ISNA(VLOOKUP($A111,'2016 (2)'!$A$7:$AU$88,32,FALSE)),0,VLOOKUP($A111,'2016 (2)'!$A$7:$AU$88,32,FALSE))</f>
        <v>0</v>
      </c>
      <c r="AL111" s="24"/>
      <c r="AM111" s="80" t="e">
        <f t="shared" si="76"/>
        <v>#REF!</v>
      </c>
      <c r="AN111" s="76" t="e">
        <f t="shared" si="77"/>
        <v>#REF!</v>
      </c>
      <c r="AO111" s="64">
        <f>IF(ISNA(VLOOKUP($A111,'2016 (2)'!$A$7:$AU$88,36,FALSE)),0,VLOOKUP($A111,'2016 (2)'!$A$7:$AU$88,36,FALSE))</f>
        <v>0</v>
      </c>
      <c r="AP111" s="24"/>
      <c r="AQ111" s="80" t="e">
        <f t="shared" si="78"/>
        <v>#REF!</v>
      </c>
      <c r="AR111" s="76" t="e">
        <f t="shared" si="79"/>
        <v>#REF!</v>
      </c>
      <c r="AW111" t="str">
        <f t="shared" si="80"/>
        <v>-</v>
      </c>
      <c r="AX111" t="str">
        <f t="shared" si="81"/>
        <v>-</v>
      </c>
      <c r="AY111" t="str">
        <f t="shared" si="82"/>
        <v>-</v>
      </c>
      <c r="AZ111" t="str">
        <f t="shared" si="83"/>
        <v>-</v>
      </c>
      <c r="BA111" t="str">
        <f t="shared" si="84"/>
        <v>-</v>
      </c>
    </row>
    <row r="112" spans="1:53" ht="18" customHeight="1" thickBot="1" x14ac:dyDescent="0.25">
      <c r="A112" s="78" t="str">
        <f t="shared" si="59"/>
        <v>Marcus Buckley</v>
      </c>
      <c r="B112" s="52" t="s">
        <v>233</v>
      </c>
      <c r="C112" s="62" t="s">
        <v>57</v>
      </c>
      <c r="D112" s="25" t="e">
        <f>VLOOKUP($A112,#REF!,34,FALSE)</f>
        <v>#REF!</v>
      </c>
      <c r="E112" s="8" t="e">
        <f>ROUND(IF(ISNA(VLOOKUP($A112,#REF!,46,FALSE)),0,VLOOKUP($A112,#REF!,46,FALSE)),1)</f>
        <v>#REF!</v>
      </c>
      <c r="F112" s="92" t="e">
        <f>ROUND(IF(ISNA(VLOOKUP($A112,#REF!,47,FALSE)),0,VLOOKUP($A112,#REF!,47,FALSE)),1)</f>
        <v>#REF!</v>
      </c>
      <c r="G112" s="80" t="e">
        <f t="shared" si="60"/>
        <v>#REF!</v>
      </c>
      <c r="H112" s="88" t="e">
        <f t="shared" si="61"/>
        <v>#REF!</v>
      </c>
      <c r="I112" s="72">
        <f>IF(ISNA(VLOOKUP($A112,'2016 (2)'!$A$7:$AU$88,4,FALSE)),0,VLOOKUP($A112,'2016 (2)'!$A$7:$AU$88,4,FALSE))</f>
        <v>0</v>
      </c>
      <c r="J112" s="24"/>
      <c r="K112" s="80" t="e">
        <f t="shared" si="62"/>
        <v>#REF!</v>
      </c>
      <c r="L112" s="76" t="e">
        <f t="shared" si="63"/>
        <v>#REF!</v>
      </c>
      <c r="M112" s="83">
        <f>IF(ISNA(VLOOKUP($A112,'2016 (2)'!$A$7:$AU$88,8,FALSE)),0,VLOOKUP($A112,'2016 (2)'!$A$7:$AU$88,8,FALSE))</f>
        <v>0</v>
      </c>
      <c r="N112" s="24"/>
      <c r="O112" s="80" t="e">
        <f t="shared" si="64"/>
        <v>#REF!</v>
      </c>
      <c r="P112" s="76" t="e">
        <f t="shared" si="65"/>
        <v>#REF!</v>
      </c>
      <c r="Q112" s="64">
        <f>IF(ISNA(VLOOKUP($A112,'2016 (2)'!$A$7:$AU$88,12,FALSE)),0,VLOOKUP($A112,'2016 (2)'!$A$7:$AU$88,12,FALSE))</f>
        <v>0</v>
      </c>
      <c r="R112" s="24"/>
      <c r="S112" s="80" t="e">
        <f t="shared" si="66"/>
        <v>#REF!</v>
      </c>
      <c r="T112" s="76" t="e">
        <f t="shared" si="67"/>
        <v>#REF!</v>
      </c>
      <c r="U112" s="64">
        <f>IF(ISNA(VLOOKUP($A112,'2016 (2)'!$A$7:$AU$88,16,FALSE)),0,VLOOKUP($A112,'2016 (2)'!$A$7:$AU$88,16,FALSE))</f>
        <v>0</v>
      </c>
      <c r="V112" s="24"/>
      <c r="W112" s="80" t="e">
        <f t="shared" si="68"/>
        <v>#REF!</v>
      </c>
      <c r="X112" s="76" t="e">
        <f t="shared" si="69"/>
        <v>#REF!</v>
      </c>
      <c r="Y112" s="64">
        <f>IF(ISNA(VLOOKUP($A112,'2016 (2)'!$A$7:$AU$88,20,FALSE)),0,VLOOKUP($A112,'2016 (2)'!$A$7:$AU$88,20,FALSE))</f>
        <v>0</v>
      </c>
      <c r="Z112" s="24"/>
      <c r="AA112" s="80" t="e">
        <f t="shared" si="70"/>
        <v>#REF!</v>
      </c>
      <c r="AB112" s="76" t="e">
        <f t="shared" si="71"/>
        <v>#REF!</v>
      </c>
      <c r="AC112" s="64">
        <f>IF(ISNA(VLOOKUP($A112,'2016 (2)'!$A$7:$AU$88,24,FALSE)),0,VLOOKUP($A112,'2016 (2)'!$A$7:$AU$88,24,FALSE))</f>
        <v>0</v>
      </c>
      <c r="AD112" s="24"/>
      <c r="AE112" s="80" t="e">
        <f t="shared" si="72"/>
        <v>#REF!</v>
      </c>
      <c r="AF112" s="76" t="e">
        <f t="shared" si="73"/>
        <v>#REF!</v>
      </c>
      <c r="AG112" s="64">
        <f>IF(ISNA(VLOOKUP($A112,'2016 (2)'!$A$7:$AU$88,28,FALSE)),0,VLOOKUP($A112,'2016 (2)'!$A$7:$AU$88,28,FALSE))</f>
        <v>0</v>
      </c>
      <c r="AH112" s="24"/>
      <c r="AI112" s="80" t="e">
        <f t="shared" si="74"/>
        <v>#REF!</v>
      </c>
      <c r="AJ112" s="76" t="e">
        <f t="shared" si="75"/>
        <v>#REF!</v>
      </c>
      <c r="AK112" s="64">
        <f>IF(ISNA(VLOOKUP($A112,'2016 (2)'!$A$7:$AU$88,32,FALSE)),0,VLOOKUP($A112,'2016 (2)'!$A$7:$AU$88,32,FALSE))</f>
        <v>0</v>
      </c>
      <c r="AL112" s="24"/>
      <c r="AM112" s="80" t="e">
        <f t="shared" si="76"/>
        <v>#REF!</v>
      </c>
      <c r="AN112" s="76" t="e">
        <f t="shared" si="77"/>
        <v>#REF!</v>
      </c>
      <c r="AO112" s="64">
        <f>IF(ISNA(VLOOKUP($A112,'2016 (2)'!$A$7:$AU$88,36,FALSE)),0,VLOOKUP($A112,'2016 (2)'!$A$7:$AU$88,36,FALSE))</f>
        <v>0</v>
      </c>
      <c r="AP112" s="24"/>
      <c r="AQ112" s="80" t="e">
        <f t="shared" si="78"/>
        <v>#REF!</v>
      </c>
      <c r="AR112" s="76" t="e">
        <f t="shared" si="79"/>
        <v>#REF!</v>
      </c>
      <c r="AW112" t="str">
        <f t="shared" si="80"/>
        <v>-</v>
      </c>
      <c r="AX112" t="str">
        <f t="shared" si="81"/>
        <v>-</v>
      </c>
      <c r="AY112" t="str">
        <f t="shared" si="82"/>
        <v>-</v>
      </c>
      <c r="AZ112" t="str">
        <f t="shared" si="83"/>
        <v>-</v>
      </c>
      <c r="BA112" t="str">
        <f t="shared" si="84"/>
        <v>-</v>
      </c>
    </row>
    <row r="113" spans="1:53" ht="18" customHeight="1" thickBot="1" x14ac:dyDescent="0.25">
      <c r="A113" s="78" t="str">
        <f t="shared" si="59"/>
        <v>Mark Cambell</v>
      </c>
      <c r="B113" s="52" t="s">
        <v>379</v>
      </c>
      <c r="C113" s="62" t="s">
        <v>37</v>
      </c>
      <c r="D113" s="25" t="e">
        <f>VLOOKUP($A113,#REF!,34,FALSE)</f>
        <v>#REF!</v>
      </c>
      <c r="E113" s="8" t="e">
        <f>ROUND(IF(ISNA(VLOOKUP($A113,#REF!,46,FALSE)),0,VLOOKUP($A113,#REF!,46,FALSE)),1)</f>
        <v>#REF!</v>
      </c>
      <c r="F113" s="92" t="e">
        <f>ROUND(IF(ISNA(VLOOKUP($A113,#REF!,47,FALSE)),0,VLOOKUP($A113,#REF!,47,FALSE)),1)</f>
        <v>#REF!</v>
      </c>
      <c r="G113" s="80" t="e">
        <f t="shared" si="60"/>
        <v>#REF!</v>
      </c>
      <c r="H113" s="88" t="e">
        <f t="shared" si="61"/>
        <v>#REF!</v>
      </c>
      <c r="I113" s="72">
        <f>IF(ISNA(VLOOKUP($A113,'2016 (2)'!$A$7:$AU$88,4,FALSE)),0,VLOOKUP($A113,'2016 (2)'!$A$7:$AU$88,4,FALSE))</f>
        <v>0</v>
      </c>
      <c r="J113" s="24"/>
      <c r="K113" s="80" t="e">
        <f t="shared" si="62"/>
        <v>#REF!</v>
      </c>
      <c r="L113" s="76" t="e">
        <f t="shared" si="63"/>
        <v>#REF!</v>
      </c>
      <c r="M113" s="83">
        <f>IF(ISNA(VLOOKUP($A113,'2016 (2)'!$A$7:$AU$88,8,FALSE)),0,VLOOKUP($A113,'2016 (2)'!$A$7:$AU$88,8,FALSE))</f>
        <v>0</v>
      </c>
      <c r="N113" s="24"/>
      <c r="O113" s="80" t="e">
        <f t="shared" si="64"/>
        <v>#REF!</v>
      </c>
      <c r="P113" s="76" t="e">
        <f t="shared" si="65"/>
        <v>#REF!</v>
      </c>
      <c r="Q113" s="64">
        <f>IF(ISNA(VLOOKUP($A113,'2016 (2)'!$A$7:$AU$88,12,FALSE)),0,VLOOKUP($A113,'2016 (2)'!$A$7:$AU$88,12,FALSE))</f>
        <v>0</v>
      </c>
      <c r="R113" s="24"/>
      <c r="S113" s="80" t="e">
        <f t="shared" si="66"/>
        <v>#REF!</v>
      </c>
      <c r="T113" s="76" t="e">
        <f t="shared" si="67"/>
        <v>#REF!</v>
      </c>
      <c r="U113" s="64">
        <f>IF(ISNA(VLOOKUP($A113,'2016 (2)'!$A$7:$AU$88,16,FALSE)),0,VLOOKUP($A113,'2016 (2)'!$A$7:$AU$88,16,FALSE))</f>
        <v>0</v>
      </c>
      <c r="V113" s="24"/>
      <c r="W113" s="80" t="e">
        <f t="shared" si="68"/>
        <v>#REF!</v>
      </c>
      <c r="X113" s="76" t="e">
        <f t="shared" si="69"/>
        <v>#REF!</v>
      </c>
      <c r="Y113" s="64">
        <f>IF(ISNA(VLOOKUP($A113,'2016 (2)'!$A$7:$AU$88,20,FALSE)),0,VLOOKUP($A113,'2016 (2)'!$A$7:$AU$88,20,FALSE))</f>
        <v>0</v>
      </c>
      <c r="Z113" s="24"/>
      <c r="AA113" s="80" t="e">
        <f t="shared" si="70"/>
        <v>#REF!</v>
      </c>
      <c r="AB113" s="76" t="e">
        <f t="shared" si="71"/>
        <v>#REF!</v>
      </c>
      <c r="AC113" s="64">
        <f>IF(ISNA(VLOOKUP($A113,'2016 (2)'!$A$7:$AU$88,24,FALSE)),0,VLOOKUP($A113,'2016 (2)'!$A$7:$AU$88,24,FALSE))</f>
        <v>0</v>
      </c>
      <c r="AD113" s="24"/>
      <c r="AE113" s="80" t="e">
        <f t="shared" si="72"/>
        <v>#REF!</v>
      </c>
      <c r="AF113" s="76" t="e">
        <f t="shared" si="73"/>
        <v>#REF!</v>
      </c>
      <c r="AG113" s="64">
        <f>IF(ISNA(VLOOKUP($A113,'2016 (2)'!$A$7:$AU$88,28,FALSE)),0,VLOOKUP($A113,'2016 (2)'!$A$7:$AU$88,28,FALSE))</f>
        <v>0</v>
      </c>
      <c r="AH113" s="24"/>
      <c r="AI113" s="80" t="e">
        <f t="shared" si="74"/>
        <v>#REF!</v>
      </c>
      <c r="AJ113" s="76" t="e">
        <f t="shared" si="75"/>
        <v>#REF!</v>
      </c>
      <c r="AK113" s="64">
        <f>IF(ISNA(VLOOKUP($A113,'2016 (2)'!$A$7:$AU$88,32,FALSE)),0,VLOOKUP($A113,'2016 (2)'!$A$7:$AU$88,32,FALSE))</f>
        <v>0</v>
      </c>
      <c r="AL113" s="24"/>
      <c r="AM113" s="80" t="e">
        <f t="shared" si="76"/>
        <v>#REF!</v>
      </c>
      <c r="AN113" s="76" t="e">
        <f t="shared" si="77"/>
        <v>#REF!</v>
      </c>
      <c r="AO113" s="64">
        <f>IF(ISNA(VLOOKUP($A113,'2016 (2)'!$A$7:$AU$88,36,FALSE)),0,VLOOKUP($A113,'2016 (2)'!$A$7:$AU$88,36,FALSE))</f>
        <v>0</v>
      </c>
      <c r="AP113" s="24"/>
      <c r="AQ113" s="80" t="e">
        <f t="shared" si="78"/>
        <v>#REF!</v>
      </c>
      <c r="AR113" s="76" t="e">
        <f t="shared" si="79"/>
        <v>#REF!</v>
      </c>
      <c r="AW113" t="str">
        <f t="shared" si="80"/>
        <v>-</v>
      </c>
      <c r="AX113" t="str">
        <f t="shared" si="81"/>
        <v>-</v>
      </c>
      <c r="AY113" t="str">
        <f t="shared" si="82"/>
        <v>-</v>
      </c>
      <c r="AZ113" t="str">
        <f t="shared" si="83"/>
        <v>-</v>
      </c>
      <c r="BA113" t="str">
        <f t="shared" si="84"/>
        <v>-</v>
      </c>
    </row>
    <row r="114" spans="1:53" ht="18" customHeight="1" thickBot="1" x14ac:dyDescent="0.25">
      <c r="A114" s="78" t="str">
        <f t="shared" si="59"/>
        <v>Brian Clark</v>
      </c>
      <c r="B114" s="52" t="s">
        <v>19</v>
      </c>
      <c r="C114" s="62" t="s">
        <v>20</v>
      </c>
      <c r="D114" s="25" t="e">
        <f>VLOOKUP($A114,#REF!,34,FALSE)</f>
        <v>#REF!</v>
      </c>
      <c r="E114" s="8" t="e">
        <f>ROUND(IF(ISNA(VLOOKUP($A114,#REF!,46,FALSE)),0,VLOOKUP($A114,#REF!,46,FALSE)),1)</f>
        <v>#REF!</v>
      </c>
      <c r="F114" s="92" t="e">
        <f>ROUND(IF(ISNA(VLOOKUP($A114,#REF!,47,FALSE)),0,VLOOKUP($A114,#REF!,47,FALSE)),1)</f>
        <v>#REF!</v>
      </c>
      <c r="G114" s="80" t="e">
        <f t="shared" si="60"/>
        <v>#REF!</v>
      </c>
      <c r="H114" s="88" t="e">
        <f t="shared" si="61"/>
        <v>#REF!</v>
      </c>
      <c r="I114" s="72">
        <f>IF(ISNA(VLOOKUP($A114,'2016 (2)'!$A$7:$AU$88,4,FALSE)),0,VLOOKUP($A114,'2016 (2)'!$A$7:$AU$88,4,FALSE))</f>
        <v>0</v>
      </c>
      <c r="J114" s="24"/>
      <c r="K114" s="80" t="e">
        <f t="shared" si="62"/>
        <v>#REF!</v>
      </c>
      <c r="L114" s="76" t="e">
        <f t="shared" si="63"/>
        <v>#REF!</v>
      </c>
      <c r="M114" s="83">
        <f>IF(ISNA(VLOOKUP($A114,'2016 (2)'!$A$7:$AU$88,8,FALSE)),0,VLOOKUP($A114,'2016 (2)'!$A$7:$AU$88,8,FALSE))</f>
        <v>0</v>
      </c>
      <c r="N114" s="24"/>
      <c r="O114" s="80" t="e">
        <f t="shared" si="64"/>
        <v>#REF!</v>
      </c>
      <c r="P114" s="76" t="e">
        <f t="shared" si="65"/>
        <v>#REF!</v>
      </c>
      <c r="Q114" s="64">
        <f>IF(ISNA(VLOOKUP($A114,'2016 (2)'!$A$7:$AU$88,12,FALSE)),0,VLOOKUP($A114,'2016 (2)'!$A$7:$AU$88,12,FALSE))</f>
        <v>0</v>
      </c>
      <c r="R114" s="24"/>
      <c r="S114" s="80" t="e">
        <f t="shared" si="66"/>
        <v>#REF!</v>
      </c>
      <c r="T114" s="76" t="e">
        <f t="shared" si="67"/>
        <v>#REF!</v>
      </c>
      <c r="U114" s="64">
        <f>IF(ISNA(VLOOKUP($A114,'2016 (2)'!$A$7:$AU$88,16,FALSE)),0,VLOOKUP($A114,'2016 (2)'!$A$7:$AU$88,16,FALSE))</f>
        <v>0</v>
      </c>
      <c r="V114" s="24"/>
      <c r="W114" s="80" t="e">
        <f t="shared" si="68"/>
        <v>#REF!</v>
      </c>
      <c r="X114" s="76" t="e">
        <f t="shared" si="69"/>
        <v>#REF!</v>
      </c>
      <c r="Y114" s="64">
        <f>IF(ISNA(VLOOKUP($A114,'2016 (2)'!$A$7:$AU$88,20,FALSE)),0,VLOOKUP($A114,'2016 (2)'!$A$7:$AU$88,20,FALSE))</f>
        <v>0</v>
      </c>
      <c r="Z114" s="24"/>
      <c r="AA114" s="80" t="e">
        <f t="shared" si="70"/>
        <v>#REF!</v>
      </c>
      <c r="AB114" s="76" t="e">
        <f t="shared" si="71"/>
        <v>#REF!</v>
      </c>
      <c r="AC114" s="64">
        <f>IF(ISNA(VLOOKUP($A114,'2016 (2)'!$A$7:$AU$88,24,FALSE)),0,VLOOKUP($A114,'2016 (2)'!$A$7:$AU$88,24,FALSE))</f>
        <v>0</v>
      </c>
      <c r="AD114" s="24"/>
      <c r="AE114" s="80" t="e">
        <f t="shared" si="72"/>
        <v>#REF!</v>
      </c>
      <c r="AF114" s="76" t="e">
        <f t="shared" si="73"/>
        <v>#REF!</v>
      </c>
      <c r="AG114" s="64">
        <f>IF(ISNA(VLOOKUP($A114,'2016 (2)'!$A$7:$AU$88,28,FALSE)),0,VLOOKUP($A114,'2016 (2)'!$A$7:$AU$88,28,FALSE))</f>
        <v>0</v>
      </c>
      <c r="AH114" s="24"/>
      <c r="AI114" s="80" t="e">
        <f t="shared" si="74"/>
        <v>#REF!</v>
      </c>
      <c r="AJ114" s="76" t="e">
        <f t="shared" si="75"/>
        <v>#REF!</v>
      </c>
      <c r="AK114" s="64">
        <f>IF(ISNA(VLOOKUP($A114,'2016 (2)'!$A$7:$AU$88,32,FALSE)),0,VLOOKUP($A114,'2016 (2)'!$A$7:$AU$88,32,FALSE))</f>
        <v>0</v>
      </c>
      <c r="AL114" s="24"/>
      <c r="AM114" s="80" t="e">
        <f t="shared" si="76"/>
        <v>#REF!</v>
      </c>
      <c r="AN114" s="76" t="e">
        <f t="shared" si="77"/>
        <v>#REF!</v>
      </c>
      <c r="AO114" s="64">
        <f>IF(ISNA(VLOOKUP($A114,'2016 (2)'!$A$7:$AU$88,36,FALSE)),0,VLOOKUP($A114,'2016 (2)'!$A$7:$AU$88,36,FALSE))</f>
        <v>0</v>
      </c>
      <c r="AP114" s="24"/>
      <c r="AQ114" s="80" t="e">
        <f t="shared" si="78"/>
        <v>#REF!</v>
      </c>
      <c r="AR114" s="76" t="e">
        <f t="shared" si="79"/>
        <v>#REF!</v>
      </c>
      <c r="AW114" t="str">
        <f t="shared" si="80"/>
        <v>-</v>
      </c>
      <c r="AX114" t="str">
        <f t="shared" si="81"/>
        <v>-</v>
      </c>
      <c r="AY114" t="str">
        <f t="shared" si="82"/>
        <v>-</v>
      </c>
      <c r="AZ114" t="str">
        <f t="shared" si="83"/>
        <v>-</v>
      </c>
      <c r="BA114" t="str">
        <f t="shared" si="84"/>
        <v>-</v>
      </c>
    </row>
    <row r="115" spans="1:53" ht="18" customHeight="1" thickBot="1" x14ac:dyDescent="0.25">
      <c r="A115" s="78" t="str">
        <f t="shared" si="59"/>
        <v>David Conklin</v>
      </c>
      <c r="B115" s="52" t="s">
        <v>246</v>
      </c>
      <c r="C115" s="62" t="s">
        <v>209</v>
      </c>
      <c r="D115" s="25" t="e">
        <f>VLOOKUP($A115,#REF!,34,FALSE)</f>
        <v>#REF!</v>
      </c>
      <c r="E115" s="8" t="e">
        <f>ROUND(IF(ISNA(VLOOKUP($A115,#REF!,46,FALSE)),0,VLOOKUP($A115,#REF!,46,FALSE)),1)</f>
        <v>#REF!</v>
      </c>
      <c r="F115" s="92" t="e">
        <f>ROUND(IF(ISNA(VLOOKUP($A115,#REF!,47,FALSE)),0,VLOOKUP($A115,#REF!,47,FALSE)),1)</f>
        <v>#REF!</v>
      </c>
      <c r="G115" s="80" t="e">
        <f t="shared" si="60"/>
        <v>#REF!</v>
      </c>
      <c r="H115" s="88" t="e">
        <f t="shared" si="61"/>
        <v>#REF!</v>
      </c>
      <c r="I115" s="72">
        <f>IF(ISNA(VLOOKUP($A115,'2016 (2)'!$A$7:$AU$88,4,FALSE)),0,VLOOKUP($A115,'2016 (2)'!$A$7:$AU$88,4,FALSE))</f>
        <v>0</v>
      </c>
      <c r="J115" s="174"/>
      <c r="K115" s="13" t="e">
        <f t="shared" si="62"/>
        <v>#REF!</v>
      </c>
      <c r="L115" s="87" t="e">
        <f t="shared" si="63"/>
        <v>#REF!</v>
      </c>
      <c r="M115" s="83">
        <f>IF(ISNA(VLOOKUP($A115,'2016 (2)'!$A$7:$AU$88,8,FALSE)),0,VLOOKUP($A115,'2016 (2)'!$A$7:$AU$88,8,FALSE))</f>
        <v>0</v>
      </c>
      <c r="N115" s="179"/>
      <c r="O115" s="13" t="e">
        <f t="shared" si="64"/>
        <v>#REF!</v>
      </c>
      <c r="P115" s="87" t="e">
        <f t="shared" si="65"/>
        <v>#REF!</v>
      </c>
      <c r="Q115" s="64">
        <f>IF(ISNA(VLOOKUP($A115,'2016 (2)'!$A$7:$AU$88,12,FALSE)),0,VLOOKUP($A115,'2016 (2)'!$A$7:$AU$88,12,FALSE))</f>
        <v>0</v>
      </c>
      <c r="R115" s="179"/>
      <c r="S115" s="13" t="e">
        <f t="shared" si="66"/>
        <v>#REF!</v>
      </c>
      <c r="T115" s="87" t="e">
        <f t="shared" si="67"/>
        <v>#REF!</v>
      </c>
      <c r="U115" s="64">
        <f>IF(ISNA(VLOOKUP($A115,'2016 (2)'!$A$7:$AU$88,16,FALSE)),0,VLOOKUP($A115,'2016 (2)'!$A$7:$AU$88,16,FALSE))</f>
        <v>0</v>
      </c>
      <c r="V115" s="179"/>
      <c r="W115" s="13" t="e">
        <f t="shared" si="68"/>
        <v>#REF!</v>
      </c>
      <c r="X115" s="87" t="e">
        <f t="shared" si="69"/>
        <v>#REF!</v>
      </c>
      <c r="Y115" s="64">
        <f>IF(ISNA(VLOOKUP($A115,'2016 (2)'!$A$7:$AU$88,20,FALSE)),0,VLOOKUP($A115,'2016 (2)'!$A$7:$AU$88,20,FALSE))</f>
        <v>0</v>
      </c>
      <c r="Z115" s="179"/>
      <c r="AA115" s="13" t="e">
        <f t="shared" si="70"/>
        <v>#REF!</v>
      </c>
      <c r="AB115" s="87" t="e">
        <f t="shared" si="71"/>
        <v>#REF!</v>
      </c>
      <c r="AC115" s="64">
        <f>IF(ISNA(VLOOKUP($A115,'2016 (2)'!$A$7:$AU$88,24,FALSE)),0,VLOOKUP($A115,'2016 (2)'!$A$7:$AU$88,24,FALSE))</f>
        <v>0</v>
      </c>
      <c r="AD115" s="179"/>
      <c r="AE115" s="13" t="e">
        <f t="shared" si="72"/>
        <v>#REF!</v>
      </c>
      <c r="AF115" s="87" t="e">
        <f t="shared" si="73"/>
        <v>#REF!</v>
      </c>
      <c r="AG115" s="64">
        <f>IF(ISNA(VLOOKUP($A115,'2016 (2)'!$A$7:$AU$88,28,FALSE)),0,VLOOKUP($A115,'2016 (2)'!$A$7:$AU$88,28,FALSE))</f>
        <v>0</v>
      </c>
      <c r="AH115" s="179"/>
      <c r="AI115" s="13" t="e">
        <f t="shared" si="74"/>
        <v>#REF!</v>
      </c>
      <c r="AJ115" s="87" t="e">
        <f t="shared" si="75"/>
        <v>#REF!</v>
      </c>
      <c r="AK115" s="64">
        <f>IF(ISNA(VLOOKUP($A115,'2016 (2)'!$A$7:$AU$88,32,FALSE)),0,VLOOKUP($A115,'2016 (2)'!$A$7:$AU$88,32,FALSE))</f>
        <v>0</v>
      </c>
      <c r="AL115" s="179"/>
      <c r="AM115" s="13" t="e">
        <f t="shared" si="76"/>
        <v>#REF!</v>
      </c>
      <c r="AN115" s="87" t="e">
        <f t="shared" si="77"/>
        <v>#REF!</v>
      </c>
      <c r="AO115" s="64">
        <f>IF(ISNA(VLOOKUP($A115,'2016 (2)'!$A$7:$AU$88,36,FALSE)),0,VLOOKUP($A115,'2016 (2)'!$A$7:$AU$88,36,FALSE))</f>
        <v>0</v>
      </c>
      <c r="AP115" s="179"/>
      <c r="AQ115" s="13" t="e">
        <f t="shared" si="78"/>
        <v>#REF!</v>
      </c>
      <c r="AR115" s="87" t="e">
        <f t="shared" si="79"/>
        <v>#REF!</v>
      </c>
      <c r="AW115" t="str">
        <f t="shared" si="80"/>
        <v>-</v>
      </c>
      <c r="AX115" t="str">
        <f t="shared" si="81"/>
        <v>-</v>
      </c>
      <c r="AY115" t="str">
        <f t="shared" si="82"/>
        <v>-</v>
      </c>
      <c r="AZ115" t="str">
        <f t="shared" si="83"/>
        <v>-</v>
      </c>
      <c r="BA115" t="str">
        <f t="shared" si="84"/>
        <v>-</v>
      </c>
    </row>
    <row r="116" spans="1:53" ht="18" customHeight="1" thickBot="1" x14ac:dyDescent="0.25">
      <c r="A116" s="78" t="str">
        <f t="shared" si="59"/>
        <v>Mark Conroy</v>
      </c>
      <c r="B116" s="52" t="s">
        <v>36</v>
      </c>
      <c r="C116" s="62" t="s">
        <v>37</v>
      </c>
      <c r="D116" s="25" t="e">
        <f>VLOOKUP($A116,#REF!,34,FALSE)</f>
        <v>#REF!</v>
      </c>
      <c r="E116" s="8" t="e">
        <f>ROUND(IF(ISNA(VLOOKUP($A116,#REF!,46,FALSE)),0,VLOOKUP($A116,#REF!,46,FALSE)),1)</f>
        <v>#REF!</v>
      </c>
      <c r="F116" s="92" t="e">
        <f>ROUND(IF(ISNA(VLOOKUP($A116,#REF!,47,FALSE)),0,VLOOKUP($A116,#REF!,47,FALSE)),1)</f>
        <v>#REF!</v>
      </c>
      <c r="G116" s="80" t="e">
        <f t="shared" si="60"/>
        <v>#REF!</v>
      </c>
      <c r="H116" s="88" t="e">
        <f t="shared" si="61"/>
        <v>#REF!</v>
      </c>
      <c r="I116" s="72">
        <f>IF(ISNA(VLOOKUP($A116,'2016 (2)'!$A$7:$AU$88,4,FALSE)),0,VLOOKUP($A116,'2016 (2)'!$A$7:$AU$88,4,FALSE))</f>
        <v>0</v>
      </c>
      <c r="J116" s="174"/>
      <c r="K116" s="13" t="e">
        <f t="shared" si="62"/>
        <v>#REF!</v>
      </c>
      <c r="L116" s="87" t="e">
        <f t="shared" si="63"/>
        <v>#REF!</v>
      </c>
      <c r="M116" s="83">
        <f>IF(ISNA(VLOOKUP($A116,'2016 (2)'!$A$7:$AU$88,8,FALSE)),0,VLOOKUP($A116,'2016 (2)'!$A$7:$AU$88,8,FALSE))</f>
        <v>0</v>
      </c>
      <c r="N116" s="179"/>
      <c r="O116" s="13" t="e">
        <f t="shared" si="64"/>
        <v>#REF!</v>
      </c>
      <c r="P116" s="87" t="e">
        <f t="shared" si="65"/>
        <v>#REF!</v>
      </c>
      <c r="Q116" s="64">
        <f>IF(ISNA(VLOOKUP($A116,'2016 (2)'!$A$7:$AU$88,12,FALSE)),0,VLOOKUP($A116,'2016 (2)'!$A$7:$AU$88,12,FALSE))</f>
        <v>0</v>
      </c>
      <c r="R116" s="179"/>
      <c r="S116" s="13" t="e">
        <f t="shared" si="66"/>
        <v>#REF!</v>
      </c>
      <c r="T116" s="87" t="e">
        <f t="shared" si="67"/>
        <v>#REF!</v>
      </c>
      <c r="U116" s="64">
        <f>IF(ISNA(VLOOKUP($A116,'2016 (2)'!$A$7:$AU$88,16,FALSE)),0,VLOOKUP($A116,'2016 (2)'!$A$7:$AU$88,16,FALSE))</f>
        <v>0</v>
      </c>
      <c r="V116" s="179"/>
      <c r="W116" s="13" t="e">
        <f t="shared" si="68"/>
        <v>#REF!</v>
      </c>
      <c r="X116" s="87" t="e">
        <f t="shared" si="69"/>
        <v>#REF!</v>
      </c>
      <c r="Y116" s="64">
        <f>IF(ISNA(VLOOKUP($A116,'2016 (2)'!$A$7:$AU$88,20,FALSE)),0,VLOOKUP($A116,'2016 (2)'!$A$7:$AU$88,20,FALSE))</f>
        <v>0</v>
      </c>
      <c r="Z116" s="179"/>
      <c r="AA116" s="13" t="e">
        <f t="shared" si="70"/>
        <v>#REF!</v>
      </c>
      <c r="AB116" s="87" t="e">
        <f t="shared" si="71"/>
        <v>#REF!</v>
      </c>
      <c r="AC116" s="64">
        <f>IF(ISNA(VLOOKUP($A116,'2016 (2)'!$A$7:$AU$88,24,FALSE)),0,VLOOKUP($A116,'2016 (2)'!$A$7:$AU$88,24,FALSE))</f>
        <v>0</v>
      </c>
      <c r="AD116" s="179"/>
      <c r="AE116" s="13" t="e">
        <f t="shared" si="72"/>
        <v>#REF!</v>
      </c>
      <c r="AF116" s="87" t="e">
        <f t="shared" si="73"/>
        <v>#REF!</v>
      </c>
      <c r="AG116" s="64">
        <f>IF(ISNA(VLOOKUP($A116,'2016 (2)'!$A$7:$AU$88,28,FALSE)),0,VLOOKUP($A116,'2016 (2)'!$A$7:$AU$88,28,FALSE))</f>
        <v>0</v>
      </c>
      <c r="AH116" s="179"/>
      <c r="AI116" s="13" t="e">
        <f t="shared" si="74"/>
        <v>#REF!</v>
      </c>
      <c r="AJ116" s="87" t="e">
        <f t="shared" si="75"/>
        <v>#REF!</v>
      </c>
      <c r="AK116" s="64">
        <f>IF(ISNA(VLOOKUP($A116,'2016 (2)'!$A$7:$AU$88,32,FALSE)),0,VLOOKUP($A116,'2016 (2)'!$A$7:$AU$88,32,FALSE))</f>
        <v>0</v>
      </c>
      <c r="AL116" s="179"/>
      <c r="AM116" s="13" t="e">
        <f t="shared" si="76"/>
        <v>#REF!</v>
      </c>
      <c r="AN116" s="87" t="e">
        <f t="shared" si="77"/>
        <v>#REF!</v>
      </c>
      <c r="AO116" s="64">
        <f>IF(ISNA(VLOOKUP($A116,'2016 (2)'!$A$7:$AU$88,36,FALSE)),0,VLOOKUP($A116,'2016 (2)'!$A$7:$AU$88,36,FALSE))</f>
        <v>0</v>
      </c>
      <c r="AP116" s="179"/>
      <c r="AQ116" s="13" t="e">
        <f t="shared" si="78"/>
        <v>#REF!</v>
      </c>
      <c r="AR116" s="87" t="e">
        <f t="shared" si="79"/>
        <v>#REF!</v>
      </c>
      <c r="AW116" t="str">
        <f t="shared" si="80"/>
        <v>-</v>
      </c>
      <c r="AX116" t="str">
        <f t="shared" si="81"/>
        <v>-</v>
      </c>
      <c r="AY116" t="str">
        <f t="shared" si="82"/>
        <v>-</v>
      </c>
      <c r="AZ116" t="str">
        <f t="shared" si="83"/>
        <v>-</v>
      </c>
      <c r="BA116" t="str">
        <f t="shared" si="84"/>
        <v>-</v>
      </c>
    </row>
    <row r="117" spans="1:53" ht="18" customHeight="1" thickBot="1" x14ac:dyDescent="0.25">
      <c r="A117" s="78" t="str">
        <f t="shared" si="59"/>
        <v>Greg Corbett</v>
      </c>
      <c r="B117" s="93" t="s">
        <v>368</v>
      </c>
      <c r="C117" s="94" t="s">
        <v>221</v>
      </c>
      <c r="D117" s="25">
        <v>19.700000000000003</v>
      </c>
      <c r="E117" s="8" t="e">
        <f>ROUND(IF(ISNA(VLOOKUP($A117,#REF!,47,FALSE)),0,VLOOKUP($A117,#REF!,47,FALSE)),1)</f>
        <v>#REF!</v>
      </c>
      <c r="F117" s="92" t="e">
        <f>ROUND(IF(ISNA(VLOOKUP($A117,#REF!,49,FALSE)),0,VLOOKUP($A117,#REF!,49,FALSE)),1)</f>
        <v>#REF!</v>
      </c>
      <c r="G117" s="80" t="e">
        <f t="shared" si="60"/>
        <v>#REF!</v>
      </c>
      <c r="H117" s="88" t="e">
        <f t="shared" si="61"/>
        <v>#REF!</v>
      </c>
      <c r="I117" s="72">
        <f>IF(ISNA(VLOOKUP($A117,'2016 (2)'!$A$7:$AU$100,4,FALSE)),0,VLOOKUP($A117,'2016 (2)'!$A$7:$AU$100,4,FALSE))</f>
        <v>0</v>
      </c>
      <c r="J117" s="174"/>
      <c r="K117" s="13" t="e">
        <f t="shared" si="62"/>
        <v>#REF!</v>
      </c>
      <c r="L117" s="87" t="e">
        <f t="shared" si="63"/>
        <v>#REF!</v>
      </c>
      <c r="M117" s="83">
        <f>IF(ISNA(VLOOKUP($A117,'2016 (2)'!$A$7:$AU$100,8,FALSE)),0,VLOOKUP($A117,'2016 (2)'!$A$7:$AU$100,8,FALSE))</f>
        <v>0</v>
      </c>
      <c r="N117" s="179"/>
      <c r="O117" s="13" t="e">
        <f t="shared" si="64"/>
        <v>#REF!</v>
      </c>
      <c r="P117" s="87" t="e">
        <f t="shared" si="65"/>
        <v>#REF!</v>
      </c>
      <c r="Q117" s="64">
        <f>IF(ISNA(VLOOKUP($A117,'2016 (2)'!$A$7:$AU$100,12,FALSE)),0,VLOOKUP($A117,'2016 (2)'!$A$7:$AU$100,12,FALSE))</f>
        <v>0</v>
      </c>
      <c r="R117" s="179"/>
      <c r="S117" s="13" t="e">
        <f t="shared" si="66"/>
        <v>#REF!</v>
      </c>
      <c r="T117" s="87" t="e">
        <f t="shared" si="67"/>
        <v>#REF!</v>
      </c>
      <c r="U117" s="64">
        <f>IF(ISNA(VLOOKUP($A117,'2016 (2)'!$A$7:$AU$100,16,FALSE)),0,VLOOKUP($A117,'2016 (2)'!$A$7:$AU$100,16,FALSE))</f>
        <v>0</v>
      </c>
      <c r="V117" s="179"/>
      <c r="W117" s="13" t="e">
        <f t="shared" si="68"/>
        <v>#REF!</v>
      </c>
      <c r="X117" s="87" t="e">
        <f t="shared" si="69"/>
        <v>#REF!</v>
      </c>
      <c r="Y117" s="64">
        <f>IF(ISNA(VLOOKUP($A117,'2016 (2)'!$A$7:$AU$100,20,FALSE)),0,VLOOKUP($A117,'2016 (2)'!$A$7:$AU$100,20,FALSE))</f>
        <v>0</v>
      </c>
      <c r="Z117" s="179"/>
      <c r="AA117" s="13" t="e">
        <f t="shared" si="70"/>
        <v>#REF!</v>
      </c>
      <c r="AB117" s="87" t="e">
        <f t="shared" si="71"/>
        <v>#REF!</v>
      </c>
      <c r="AC117" s="64">
        <f>IF(ISNA(VLOOKUP($A117,'2016 (2)'!$A$7:$AU$100,24,FALSE)),0,VLOOKUP($A117,'2016 (2)'!$A$7:$AU$100,24,FALSE))</f>
        <v>0</v>
      </c>
      <c r="AD117" s="179"/>
      <c r="AE117" s="13" t="e">
        <f t="shared" si="72"/>
        <v>#REF!</v>
      </c>
      <c r="AF117" s="87" t="e">
        <f t="shared" si="73"/>
        <v>#REF!</v>
      </c>
      <c r="AG117" s="64">
        <f>IF(ISNA(VLOOKUP($A117,'2016 (2)'!$A$7:$AU$100,28,FALSE)),0,VLOOKUP($A117,'2016 (2)'!$A$7:$AU$100,28,FALSE))</f>
        <v>0</v>
      </c>
      <c r="AH117" s="179"/>
      <c r="AI117" s="13" t="e">
        <f t="shared" si="74"/>
        <v>#REF!</v>
      </c>
      <c r="AJ117" s="87" t="e">
        <f t="shared" si="75"/>
        <v>#REF!</v>
      </c>
      <c r="AK117" s="64">
        <f>IF(ISNA(VLOOKUP($A117,'2016 (2)'!$A$7:$AU$100,32,FALSE)),0,VLOOKUP($A117,'2016 (2)'!$A$7:$AU$100,32,FALSE))</f>
        <v>0</v>
      </c>
      <c r="AL117" s="179"/>
      <c r="AM117" s="13" t="e">
        <f t="shared" si="76"/>
        <v>#REF!</v>
      </c>
      <c r="AN117" s="87" t="e">
        <f t="shared" si="77"/>
        <v>#REF!</v>
      </c>
      <c r="AO117" s="64">
        <f>IF(ISNA(VLOOKUP($A117,'2016 (2)'!$A$7:$AU$100,36,FALSE)),0,VLOOKUP($A117,'2016 (2)'!$A$7:$AU$100,36,FALSE))</f>
        <v>0</v>
      </c>
      <c r="AP117" s="179"/>
      <c r="AQ117" s="13" t="e">
        <f t="shared" si="78"/>
        <v>#REF!</v>
      </c>
      <c r="AR117" s="87" t="e">
        <f t="shared" si="79"/>
        <v>#REF!</v>
      </c>
      <c r="AS117" t="str">
        <f>IF(I117&gt;0,72+H117+36-I117,"-")</f>
        <v>-</v>
      </c>
      <c r="AT117" t="str">
        <f>IF(M117&gt;0,72+L117+36-M117,"-")</f>
        <v>-</v>
      </c>
      <c r="AU117" t="str">
        <f>IF(Q117&gt;0,72+P117+36-Q117,"-")</f>
        <v>-</v>
      </c>
      <c r="AV117" t="str">
        <f>IF(U117&gt;0,72+T117+36-U117,"-")</f>
        <v>-</v>
      </c>
      <c r="AW117" t="str">
        <f t="shared" si="80"/>
        <v>-</v>
      </c>
      <c r="AX117" t="str">
        <f t="shared" si="81"/>
        <v>-</v>
      </c>
      <c r="AY117" t="str">
        <f t="shared" si="82"/>
        <v>-</v>
      </c>
      <c r="AZ117" t="str">
        <f t="shared" si="83"/>
        <v>-</v>
      </c>
      <c r="BA117" t="str">
        <f t="shared" si="84"/>
        <v>-</v>
      </c>
    </row>
    <row r="118" spans="1:53" ht="18" customHeight="1" thickBot="1" x14ac:dyDescent="0.25">
      <c r="A118" s="78" t="str">
        <f t="shared" si="59"/>
        <v>Chris Cowman</v>
      </c>
      <c r="B118" s="52" t="s">
        <v>86</v>
      </c>
      <c r="C118" s="62" t="s">
        <v>16</v>
      </c>
      <c r="D118" s="25" t="e">
        <f>VLOOKUP($A118,#REF!,34,FALSE)</f>
        <v>#REF!</v>
      </c>
      <c r="E118" s="8" t="e">
        <f>ROUND(IF(ISNA(VLOOKUP($A118,#REF!,46,FALSE)),0,VLOOKUP($A118,#REF!,46,FALSE)),1)</f>
        <v>#REF!</v>
      </c>
      <c r="F118" s="92" t="e">
        <f>ROUND(IF(ISNA(VLOOKUP($A118,#REF!,47,FALSE)),0,VLOOKUP($A118,#REF!,47,FALSE)),1)</f>
        <v>#REF!</v>
      </c>
      <c r="G118" s="80" t="e">
        <f t="shared" si="60"/>
        <v>#REF!</v>
      </c>
      <c r="H118" s="88" t="e">
        <f t="shared" si="61"/>
        <v>#REF!</v>
      </c>
      <c r="I118" s="72">
        <f>IF(ISNA(VLOOKUP($A118,'2016 (2)'!$A$7:$AU$88,4,FALSE)),0,VLOOKUP($A118,'2016 (2)'!$A$7:$AU$88,4,FALSE))</f>
        <v>0</v>
      </c>
      <c r="J118" s="174"/>
      <c r="K118" s="13" t="e">
        <f t="shared" si="62"/>
        <v>#REF!</v>
      </c>
      <c r="L118" s="87" t="e">
        <f t="shared" si="63"/>
        <v>#REF!</v>
      </c>
      <c r="M118" s="83">
        <f>IF(ISNA(VLOOKUP($A118,'2016 (2)'!$A$7:$AU$88,8,FALSE)),0,VLOOKUP($A118,'2016 (2)'!$A$7:$AU$88,8,FALSE))</f>
        <v>0</v>
      </c>
      <c r="N118" s="179"/>
      <c r="O118" s="13" t="e">
        <f t="shared" si="64"/>
        <v>#REF!</v>
      </c>
      <c r="P118" s="87" t="e">
        <f t="shared" si="65"/>
        <v>#REF!</v>
      </c>
      <c r="Q118" s="64">
        <f>IF(ISNA(VLOOKUP($A118,'2016 (2)'!$A$7:$AU$88,12,FALSE)),0,VLOOKUP($A118,'2016 (2)'!$A$7:$AU$88,12,FALSE))</f>
        <v>0</v>
      </c>
      <c r="R118" s="179"/>
      <c r="S118" s="13" t="e">
        <f t="shared" si="66"/>
        <v>#REF!</v>
      </c>
      <c r="T118" s="87" t="e">
        <f t="shared" si="67"/>
        <v>#REF!</v>
      </c>
      <c r="U118" s="64">
        <f>IF(ISNA(VLOOKUP($A118,'2016 (2)'!$A$7:$AU$88,16,FALSE)),0,VLOOKUP($A118,'2016 (2)'!$A$7:$AU$88,16,FALSE))</f>
        <v>0</v>
      </c>
      <c r="V118" s="179"/>
      <c r="W118" s="13" t="e">
        <f t="shared" si="68"/>
        <v>#REF!</v>
      </c>
      <c r="X118" s="87" t="e">
        <f t="shared" si="69"/>
        <v>#REF!</v>
      </c>
      <c r="Y118" s="64">
        <f>IF(ISNA(VLOOKUP($A118,'2016 (2)'!$A$7:$AU$88,20,FALSE)),0,VLOOKUP($A118,'2016 (2)'!$A$7:$AU$88,20,FALSE))</f>
        <v>0</v>
      </c>
      <c r="Z118" s="179"/>
      <c r="AA118" s="13" t="e">
        <f t="shared" si="70"/>
        <v>#REF!</v>
      </c>
      <c r="AB118" s="87" t="e">
        <f t="shared" si="71"/>
        <v>#REF!</v>
      </c>
      <c r="AC118" s="64">
        <f>IF(ISNA(VLOOKUP($A118,'2016 (2)'!$A$7:$AU$88,24,FALSE)),0,VLOOKUP($A118,'2016 (2)'!$A$7:$AU$88,24,FALSE))</f>
        <v>0</v>
      </c>
      <c r="AD118" s="179"/>
      <c r="AE118" s="13" t="e">
        <f t="shared" si="72"/>
        <v>#REF!</v>
      </c>
      <c r="AF118" s="87" t="e">
        <f t="shared" si="73"/>
        <v>#REF!</v>
      </c>
      <c r="AG118" s="64">
        <f>IF(ISNA(VLOOKUP($A118,'2016 (2)'!$A$7:$AU$88,28,FALSE)),0,VLOOKUP($A118,'2016 (2)'!$A$7:$AU$88,28,FALSE))</f>
        <v>0</v>
      </c>
      <c r="AH118" s="179"/>
      <c r="AI118" s="13" t="e">
        <f t="shared" si="74"/>
        <v>#REF!</v>
      </c>
      <c r="AJ118" s="87" t="e">
        <f t="shared" si="75"/>
        <v>#REF!</v>
      </c>
      <c r="AK118" s="64">
        <f>IF(ISNA(VLOOKUP($A118,'2016 (2)'!$A$7:$AU$88,32,FALSE)),0,VLOOKUP($A118,'2016 (2)'!$A$7:$AU$88,32,FALSE))</f>
        <v>0</v>
      </c>
      <c r="AL118" s="179"/>
      <c r="AM118" s="13" t="e">
        <f t="shared" si="76"/>
        <v>#REF!</v>
      </c>
      <c r="AN118" s="87" t="e">
        <f t="shared" si="77"/>
        <v>#REF!</v>
      </c>
      <c r="AO118" s="64">
        <f>IF(ISNA(VLOOKUP($A118,'2016 (2)'!$A$7:$AU$88,36,FALSE)),0,VLOOKUP($A118,'2016 (2)'!$A$7:$AU$88,36,FALSE))</f>
        <v>0</v>
      </c>
      <c r="AP118" s="179"/>
      <c r="AQ118" s="13" t="e">
        <f t="shared" si="78"/>
        <v>#REF!</v>
      </c>
      <c r="AR118" s="87" t="e">
        <f t="shared" si="79"/>
        <v>#REF!</v>
      </c>
      <c r="AW118" t="str">
        <f t="shared" si="80"/>
        <v>-</v>
      </c>
      <c r="AX118" t="str">
        <f t="shared" si="81"/>
        <v>-</v>
      </c>
      <c r="AY118" t="str">
        <f t="shared" si="82"/>
        <v>-</v>
      </c>
      <c r="AZ118" t="str">
        <f t="shared" si="83"/>
        <v>-</v>
      </c>
      <c r="BA118" t="str">
        <f t="shared" si="84"/>
        <v>-</v>
      </c>
    </row>
    <row r="119" spans="1:53" ht="18" customHeight="1" x14ac:dyDescent="0.2">
      <c r="A119" s="78" t="str">
        <f t="shared" si="59"/>
        <v>Greg Crawford</v>
      </c>
      <c r="B119" s="52" t="s">
        <v>279</v>
      </c>
      <c r="C119" s="62" t="s">
        <v>221</v>
      </c>
      <c r="D119" s="25" t="e">
        <f>VLOOKUP($A119,#REF!,34,FALSE)</f>
        <v>#REF!</v>
      </c>
      <c r="E119" s="8" t="e">
        <f>ROUND(IF(ISNA(VLOOKUP($A119,#REF!,46,FALSE)),0,VLOOKUP($A119,#REF!,46,FALSE)),1)</f>
        <v>#REF!</v>
      </c>
      <c r="F119" s="92" t="e">
        <f>ROUND(IF(ISNA(VLOOKUP($A119,#REF!,47,FALSE)),0,VLOOKUP($A119,#REF!,47,FALSE)),1)</f>
        <v>#REF!</v>
      </c>
      <c r="G119" s="80" t="e">
        <f t="shared" si="60"/>
        <v>#REF!</v>
      </c>
      <c r="H119" s="88" t="e">
        <f t="shared" si="61"/>
        <v>#REF!</v>
      </c>
      <c r="I119" s="64">
        <f>IF(ISNA(VLOOKUP($A119,'2016 (2)'!$A$7:$AU$88,4,FALSE)),0,VLOOKUP($A119,'2016 (2)'!$A$7:$AU$88,4,FALSE))</f>
        <v>0</v>
      </c>
      <c r="J119" s="24"/>
      <c r="K119" s="80" t="e">
        <f t="shared" si="62"/>
        <v>#REF!</v>
      </c>
      <c r="L119" s="76" t="e">
        <f t="shared" si="63"/>
        <v>#REF!</v>
      </c>
      <c r="M119" s="83">
        <f>IF(ISNA(VLOOKUP($A119,'2016 (2)'!$A$7:$AU$88,8,FALSE)),0,VLOOKUP($A119,'2016 (2)'!$A$7:$AU$88,8,FALSE))</f>
        <v>0</v>
      </c>
      <c r="N119" s="24"/>
      <c r="O119" s="80" t="e">
        <f t="shared" si="64"/>
        <v>#REF!</v>
      </c>
      <c r="P119" s="76" t="e">
        <f t="shared" si="65"/>
        <v>#REF!</v>
      </c>
      <c r="Q119" s="64">
        <f>IF(ISNA(VLOOKUP($A119,'2016 (2)'!$A$7:$AU$88,12,FALSE)),0,VLOOKUP($A119,'2016 (2)'!$A$7:$AU$88,12,FALSE))</f>
        <v>0</v>
      </c>
      <c r="R119" s="24"/>
      <c r="S119" s="80" t="e">
        <f t="shared" si="66"/>
        <v>#REF!</v>
      </c>
      <c r="T119" s="76" t="e">
        <f t="shared" si="67"/>
        <v>#REF!</v>
      </c>
      <c r="U119" s="64">
        <f>IF(ISNA(VLOOKUP($A119,'2016 (2)'!$A$7:$AU$88,16,FALSE)),0,VLOOKUP($A119,'2016 (2)'!$A$7:$AU$88,16,FALSE))</f>
        <v>0</v>
      </c>
      <c r="V119" s="24"/>
      <c r="W119" s="80" t="e">
        <f t="shared" si="68"/>
        <v>#REF!</v>
      </c>
      <c r="X119" s="76" t="e">
        <f t="shared" si="69"/>
        <v>#REF!</v>
      </c>
      <c r="Y119" s="64">
        <f>IF(ISNA(VLOOKUP($A119,'2016 (2)'!$A$7:$AU$88,20,FALSE)),0,VLOOKUP($A119,'2016 (2)'!$A$7:$AU$88,20,FALSE))</f>
        <v>0</v>
      </c>
      <c r="Z119" s="24"/>
      <c r="AA119" s="80" t="e">
        <f t="shared" si="70"/>
        <v>#REF!</v>
      </c>
      <c r="AB119" s="76" t="e">
        <f t="shared" si="71"/>
        <v>#REF!</v>
      </c>
      <c r="AC119" s="64">
        <f>IF(ISNA(VLOOKUP($A119,'2016 (2)'!$A$7:$AU$88,24,FALSE)),0,VLOOKUP($A119,'2016 (2)'!$A$7:$AU$88,24,FALSE))</f>
        <v>0</v>
      </c>
      <c r="AD119" s="24"/>
      <c r="AE119" s="80" t="e">
        <f t="shared" si="72"/>
        <v>#REF!</v>
      </c>
      <c r="AF119" s="76" t="e">
        <f t="shared" si="73"/>
        <v>#REF!</v>
      </c>
      <c r="AG119" s="64">
        <f>IF(ISNA(VLOOKUP($A119,'2016 (2)'!$A$7:$AU$88,28,FALSE)),0,VLOOKUP($A119,'2016 (2)'!$A$7:$AU$88,28,FALSE))</f>
        <v>0</v>
      </c>
      <c r="AH119" s="24"/>
      <c r="AI119" s="80" t="e">
        <f t="shared" si="74"/>
        <v>#REF!</v>
      </c>
      <c r="AJ119" s="76" t="e">
        <f t="shared" si="75"/>
        <v>#REF!</v>
      </c>
      <c r="AK119" s="64">
        <f>IF(ISNA(VLOOKUP($A119,'2016 (2)'!$A$7:$AU$88,32,FALSE)),0,VLOOKUP($A119,'2016 (2)'!$A$7:$AU$88,32,FALSE))</f>
        <v>0</v>
      </c>
      <c r="AL119" s="24"/>
      <c r="AM119" s="80" t="e">
        <f t="shared" si="76"/>
        <v>#REF!</v>
      </c>
      <c r="AN119" s="76" t="e">
        <f t="shared" si="77"/>
        <v>#REF!</v>
      </c>
      <c r="AO119" s="64">
        <f>IF(ISNA(VLOOKUP($A119,'2016 (2)'!$A$7:$AU$88,36,FALSE)),0,VLOOKUP($A119,'2016 (2)'!$A$7:$AU$88,36,FALSE))</f>
        <v>0</v>
      </c>
      <c r="AP119" s="24"/>
      <c r="AQ119" s="80" t="e">
        <f t="shared" si="78"/>
        <v>#REF!</v>
      </c>
      <c r="AR119" s="76" t="e">
        <f t="shared" si="79"/>
        <v>#REF!</v>
      </c>
    </row>
    <row r="120" spans="1:53" ht="18" customHeight="1" x14ac:dyDescent="0.2">
      <c r="A120" s="78" t="str">
        <f t="shared" si="59"/>
        <v>Skip Davison</v>
      </c>
      <c r="B120" s="52" t="s">
        <v>427</v>
      </c>
      <c r="C120" s="62" t="s">
        <v>428</v>
      </c>
      <c r="D120" s="25" t="e">
        <f>VLOOKUP($A120,#REF!,34,FALSE)</f>
        <v>#REF!</v>
      </c>
      <c r="E120" s="8" t="e">
        <f>ROUND(IF(ISNA(VLOOKUP($A120,#REF!,46,FALSE)),0,VLOOKUP($A120,#REF!,46,FALSE)),1)</f>
        <v>#REF!</v>
      </c>
      <c r="F120" s="92" t="e">
        <f>ROUND(IF(ISNA(VLOOKUP($A120,#REF!,47,FALSE)),0,VLOOKUP($A120,#REF!,47,FALSE)),1)</f>
        <v>#REF!</v>
      </c>
      <c r="G120" s="80" t="e">
        <f t="shared" si="60"/>
        <v>#REF!</v>
      </c>
      <c r="H120" s="88" t="e">
        <f t="shared" si="61"/>
        <v>#REF!</v>
      </c>
      <c r="I120" s="64">
        <f>IF(ISNA(VLOOKUP($A120,'2016 (2)'!$A$7:$AU$88,4,FALSE)),0,VLOOKUP($A120,'2016 (2)'!$A$7:$AU$88,4,FALSE))</f>
        <v>0</v>
      </c>
      <c r="J120" s="24"/>
      <c r="K120" s="80" t="e">
        <f t="shared" si="62"/>
        <v>#REF!</v>
      </c>
      <c r="L120" s="76" t="e">
        <f t="shared" si="63"/>
        <v>#REF!</v>
      </c>
      <c r="M120" s="83">
        <f>IF(ISNA(VLOOKUP($A120,'2016 (2)'!$A$7:$AU$88,8,FALSE)),0,VLOOKUP($A120,'2016 (2)'!$A$7:$AU$88,8,FALSE))</f>
        <v>0</v>
      </c>
      <c r="N120" s="24"/>
      <c r="O120" s="80" t="e">
        <f t="shared" si="64"/>
        <v>#REF!</v>
      </c>
      <c r="P120" s="76" t="e">
        <f t="shared" si="65"/>
        <v>#REF!</v>
      </c>
      <c r="Q120" s="64">
        <f>IF(ISNA(VLOOKUP($A120,'2016 (2)'!$A$7:$AU$88,12,FALSE)),0,VLOOKUP($A120,'2016 (2)'!$A$7:$AU$88,12,FALSE))</f>
        <v>0</v>
      </c>
      <c r="R120" s="24"/>
      <c r="S120" s="80" t="e">
        <f t="shared" si="66"/>
        <v>#REF!</v>
      </c>
      <c r="T120" s="76" t="e">
        <f t="shared" si="67"/>
        <v>#REF!</v>
      </c>
      <c r="U120" s="64">
        <f>IF(ISNA(VLOOKUP($A120,'2016 (2)'!$A$7:$AU$88,16,FALSE)),0,VLOOKUP($A120,'2016 (2)'!$A$7:$AU$88,16,FALSE))</f>
        <v>0</v>
      </c>
      <c r="V120" s="24"/>
      <c r="W120" s="80" t="e">
        <f t="shared" si="68"/>
        <v>#REF!</v>
      </c>
      <c r="X120" s="76" t="e">
        <f t="shared" si="69"/>
        <v>#REF!</v>
      </c>
      <c r="Y120" s="64">
        <f>IF(ISNA(VLOOKUP($A120,'2016 (2)'!$A$7:$AU$88,20,FALSE)),0,VLOOKUP($A120,'2016 (2)'!$A$7:$AU$88,20,FALSE))</f>
        <v>0</v>
      </c>
      <c r="Z120" s="24"/>
      <c r="AA120" s="80" t="e">
        <f t="shared" si="70"/>
        <v>#REF!</v>
      </c>
      <c r="AB120" s="76" t="e">
        <f t="shared" si="71"/>
        <v>#REF!</v>
      </c>
      <c r="AC120" s="64">
        <f>IF(ISNA(VLOOKUP($A120,'2016 (2)'!$A$7:$AU$88,24,FALSE)),0,VLOOKUP($A120,'2016 (2)'!$A$7:$AU$88,24,FALSE))</f>
        <v>0</v>
      </c>
      <c r="AD120" s="24"/>
      <c r="AE120" s="80" t="e">
        <f t="shared" si="72"/>
        <v>#REF!</v>
      </c>
      <c r="AF120" s="76" t="e">
        <f t="shared" si="73"/>
        <v>#REF!</v>
      </c>
      <c r="AG120" s="64">
        <f>IF(ISNA(VLOOKUP($A120,'2016 (2)'!$A$7:$AU$88,28,FALSE)),0,VLOOKUP($A120,'2016 (2)'!$A$7:$AU$88,28,FALSE))</f>
        <v>0</v>
      </c>
      <c r="AH120" s="24"/>
      <c r="AI120" s="80" t="e">
        <f t="shared" si="74"/>
        <v>#REF!</v>
      </c>
      <c r="AJ120" s="76" t="e">
        <f t="shared" si="75"/>
        <v>#REF!</v>
      </c>
      <c r="AK120" s="64">
        <f>IF(ISNA(VLOOKUP($A120,'2016 (2)'!$A$7:$AU$88,32,FALSE)),0,VLOOKUP($A120,'2016 (2)'!$A$7:$AU$88,32,FALSE))</f>
        <v>0</v>
      </c>
      <c r="AL120" s="24"/>
      <c r="AM120" s="80" t="e">
        <f t="shared" si="76"/>
        <v>#REF!</v>
      </c>
      <c r="AN120" s="76" t="e">
        <f t="shared" si="77"/>
        <v>#REF!</v>
      </c>
      <c r="AO120" s="64">
        <f>IF(ISNA(VLOOKUP($A120,'2016 (2)'!$A$7:$AU$88,36,FALSE)),0,VLOOKUP($A120,'2016 (2)'!$A$7:$AU$88,36,FALSE))</f>
        <v>0</v>
      </c>
      <c r="AP120" s="24"/>
      <c r="AQ120" s="80" t="e">
        <f t="shared" si="78"/>
        <v>#REF!</v>
      </c>
      <c r="AR120" s="76" t="e">
        <f t="shared" si="79"/>
        <v>#REF!</v>
      </c>
    </row>
    <row r="121" spans="1:53" ht="18" customHeight="1" x14ac:dyDescent="0.2">
      <c r="A121" s="78" t="str">
        <f t="shared" si="59"/>
        <v>Peter Dean</v>
      </c>
      <c r="B121" s="52" t="s">
        <v>93</v>
      </c>
      <c r="C121" s="62" t="s">
        <v>141</v>
      </c>
      <c r="D121" s="25" t="e">
        <f>VLOOKUP($A121,#REF!,34,FALSE)</f>
        <v>#REF!</v>
      </c>
      <c r="E121" s="8" t="e">
        <f>ROUND(IF(ISNA(VLOOKUP($A121,#REF!,46,FALSE)),0,VLOOKUP($A121,#REF!,46,FALSE)),1)</f>
        <v>#REF!</v>
      </c>
      <c r="F121" s="92" t="e">
        <f>ROUND(IF(ISNA(VLOOKUP($A121,#REF!,47,FALSE)),0,VLOOKUP($A121,#REF!,47,FALSE)),1)</f>
        <v>#REF!</v>
      </c>
      <c r="G121" s="80" t="e">
        <f t="shared" si="60"/>
        <v>#REF!</v>
      </c>
      <c r="H121" s="88" t="e">
        <f t="shared" si="61"/>
        <v>#REF!</v>
      </c>
      <c r="I121" s="64">
        <f>IF(ISNA(VLOOKUP($A121,'2016 (2)'!$A$7:$AU$88,4,FALSE)),0,VLOOKUP($A121,'2016 (2)'!$A$7:$AU$88,4,FALSE))</f>
        <v>0</v>
      </c>
      <c r="J121" s="24"/>
      <c r="K121" s="80" t="e">
        <f t="shared" si="62"/>
        <v>#REF!</v>
      </c>
      <c r="L121" s="76" t="e">
        <f t="shared" si="63"/>
        <v>#REF!</v>
      </c>
      <c r="M121" s="83">
        <f>IF(ISNA(VLOOKUP($A121,'2016 (2)'!$A$7:$AU$88,8,FALSE)),0,VLOOKUP($A121,'2016 (2)'!$A$7:$AU$88,8,FALSE))</f>
        <v>0</v>
      </c>
      <c r="N121" s="24"/>
      <c r="O121" s="80" t="e">
        <f t="shared" si="64"/>
        <v>#REF!</v>
      </c>
      <c r="P121" s="76" t="e">
        <f t="shared" si="65"/>
        <v>#REF!</v>
      </c>
      <c r="Q121" s="64">
        <f>IF(ISNA(VLOOKUP($A121,'2016 (2)'!$A$7:$AU$88,12,FALSE)),0,VLOOKUP($A121,'2016 (2)'!$A$7:$AU$88,12,FALSE))</f>
        <v>0</v>
      </c>
      <c r="R121" s="24"/>
      <c r="S121" s="80" t="e">
        <f t="shared" si="66"/>
        <v>#REF!</v>
      </c>
      <c r="T121" s="76" t="e">
        <f t="shared" si="67"/>
        <v>#REF!</v>
      </c>
      <c r="U121" s="64">
        <f>IF(ISNA(VLOOKUP($A121,'2016 (2)'!$A$7:$AU$88,16,FALSE)),0,VLOOKUP($A121,'2016 (2)'!$A$7:$AU$88,16,FALSE))</f>
        <v>0</v>
      </c>
      <c r="V121" s="24"/>
      <c r="W121" s="80" t="e">
        <f t="shared" si="68"/>
        <v>#REF!</v>
      </c>
      <c r="X121" s="76" t="e">
        <f t="shared" si="69"/>
        <v>#REF!</v>
      </c>
      <c r="Y121" s="64">
        <f>IF(ISNA(VLOOKUP($A121,'2016 (2)'!$A$7:$AU$88,20,FALSE)),0,VLOOKUP($A121,'2016 (2)'!$A$7:$AU$88,20,FALSE))</f>
        <v>0</v>
      </c>
      <c r="Z121" s="24"/>
      <c r="AA121" s="80" t="e">
        <f t="shared" si="70"/>
        <v>#REF!</v>
      </c>
      <c r="AB121" s="76" t="e">
        <f t="shared" si="71"/>
        <v>#REF!</v>
      </c>
      <c r="AC121" s="64">
        <f>IF(ISNA(VLOOKUP($A121,'2016 (2)'!$A$7:$AU$88,24,FALSE)),0,VLOOKUP($A121,'2016 (2)'!$A$7:$AU$88,24,FALSE))</f>
        <v>0</v>
      </c>
      <c r="AD121" s="24"/>
      <c r="AE121" s="80" t="e">
        <f t="shared" si="72"/>
        <v>#REF!</v>
      </c>
      <c r="AF121" s="76" t="e">
        <f t="shared" si="73"/>
        <v>#REF!</v>
      </c>
      <c r="AG121" s="64">
        <f>IF(ISNA(VLOOKUP($A121,'2016 (2)'!$A$7:$AU$88,28,FALSE)),0,VLOOKUP($A121,'2016 (2)'!$A$7:$AU$88,28,FALSE))</f>
        <v>0</v>
      </c>
      <c r="AH121" s="24"/>
      <c r="AI121" s="80" t="e">
        <f t="shared" si="74"/>
        <v>#REF!</v>
      </c>
      <c r="AJ121" s="76" t="e">
        <f t="shared" si="75"/>
        <v>#REF!</v>
      </c>
      <c r="AK121" s="64">
        <f>IF(ISNA(VLOOKUP($A121,'2016 (2)'!$A$7:$AU$88,32,FALSE)),0,VLOOKUP($A121,'2016 (2)'!$A$7:$AU$88,32,FALSE))</f>
        <v>0</v>
      </c>
      <c r="AL121" s="24"/>
      <c r="AM121" s="80" t="e">
        <f t="shared" si="76"/>
        <v>#REF!</v>
      </c>
      <c r="AN121" s="76" t="e">
        <f t="shared" si="77"/>
        <v>#REF!</v>
      </c>
      <c r="AO121" s="64">
        <f>IF(ISNA(VLOOKUP($A121,'2016 (2)'!$A$7:$AU$88,36,FALSE)),0,VLOOKUP($A121,'2016 (2)'!$A$7:$AU$88,36,FALSE))</f>
        <v>0</v>
      </c>
      <c r="AP121" s="24"/>
      <c r="AQ121" s="80" t="e">
        <f t="shared" si="78"/>
        <v>#REF!</v>
      </c>
      <c r="AR121" s="76" t="e">
        <f t="shared" si="79"/>
        <v>#REF!</v>
      </c>
    </row>
    <row r="122" spans="1:53" ht="18" customHeight="1" x14ac:dyDescent="0.2">
      <c r="A122" s="78" t="str">
        <f t="shared" si="59"/>
        <v>Anthony Denale</v>
      </c>
      <c r="B122" s="52" t="s">
        <v>11</v>
      </c>
      <c r="C122" s="62" t="s">
        <v>305</v>
      </c>
      <c r="D122" s="25" t="e">
        <f>VLOOKUP($A122,#REF!,34,FALSE)</f>
        <v>#REF!</v>
      </c>
      <c r="E122" s="8" t="e">
        <f>ROUND(IF(ISNA(VLOOKUP($A122,#REF!,46,FALSE)),0,VLOOKUP($A122,#REF!,46,FALSE)),1)</f>
        <v>#REF!</v>
      </c>
      <c r="F122" s="92" t="e">
        <f>ROUND(IF(ISNA(VLOOKUP($A122,#REF!,47,FALSE)),0,VLOOKUP($A122,#REF!,47,FALSE)),1)</f>
        <v>#REF!</v>
      </c>
      <c r="G122" s="80" t="e">
        <f t="shared" si="60"/>
        <v>#REF!</v>
      </c>
      <c r="H122" s="88" t="e">
        <f t="shared" si="61"/>
        <v>#REF!</v>
      </c>
      <c r="I122" s="64">
        <f>IF(ISNA(VLOOKUP($A122,'2016 (2)'!$A$7:$AU$88,4,FALSE)),0,VLOOKUP($A122,'2016 (2)'!$A$7:$AU$88,4,FALSE))</f>
        <v>0</v>
      </c>
      <c r="J122" s="24"/>
      <c r="K122" s="80" t="e">
        <f t="shared" si="62"/>
        <v>#REF!</v>
      </c>
      <c r="L122" s="76" t="e">
        <f t="shared" si="63"/>
        <v>#REF!</v>
      </c>
      <c r="M122" s="83">
        <f>IF(ISNA(VLOOKUP($A122,'2016 (2)'!$A$7:$AU$88,8,FALSE)),0,VLOOKUP($A122,'2016 (2)'!$A$7:$AU$88,8,FALSE))</f>
        <v>0</v>
      </c>
      <c r="N122" s="24"/>
      <c r="O122" s="80" t="e">
        <f t="shared" si="64"/>
        <v>#REF!</v>
      </c>
      <c r="P122" s="76" t="e">
        <f t="shared" si="65"/>
        <v>#REF!</v>
      </c>
      <c r="Q122" s="64">
        <f>IF(ISNA(VLOOKUP($A122,'2016 (2)'!$A$7:$AU$88,12,FALSE)),0,VLOOKUP($A122,'2016 (2)'!$A$7:$AU$88,12,FALSE))</f>
        <v>0</v>
      </c>
      <c r="R122" s="24"/>
      <c r="S122" s="80" t="e">
        <f t="shared" si="66"/>
        <v>#REF!</v>
      </c>
      <c r="T122" s="76" t="e">
        <f t="shared" si="67"/>
        <v>#REF!</v>
      </c>
      <c r="U122" s="64">
        <f>IF(ISNA(VLOOKUP($A122,'2016 (2)'!$A$7:$AU$88,16,FALSE)),0,VLOOKUP($A122,'2016 (2)'!$A$7:$AU$88,16,FALSE))</f>
        <v>0</v>
      </c>
      <c r="V122" s="24"/>
      <c r="W122" s="80" t="e">
        <f t="shared" si="68"/>
        <v>#REF!</v>
      </c>
      <c r="X122" s="76" t="e">
        <f t="shared" si="69"/>
        <v>#REF!</v>
      </c>
      <c r="Y122" s="64">
        <f>IF(ISNA(VLOOKUP($A122,'2016 (2)'!$A$7:$AU$88,20,FALSE)),0,VLOOKUP($A122,'2016 (2)'!$A$7:$AU$88,20,FALSE))</f>
        <v>0</v>
      </c>
      <c r="Z122" s="24"/>
      <c r="AA122" s="80" t="e">
        <f t="shared" si="70"/>
        <v>#REF!</v>
      </c>
      <c r="AB122" s="76" t="e">
        <f t="shared" si="71"/>
        <v>#REF!</v>
      </c>
      <c r="AC122" s="64">
        <f>IF(ISNA(VLOOKUP($A122,'2016 (2)'!$A$7:$AU$88,24,FALSE)),0,VLOOKUP($A122,'2016 (2)'!$A$7:$AU$88,24,FALSE))</f>
        <v>0</v>
      </c>
      <c r="AD122" s="24"/>
      <c r="AE122" s="80" t="e">
        <f t="shared" si="72"/>
        <v>#REF!</v>
      </c>
      <c r="AF122" s="76" t="e">
        <f t="shared" si="73"/>
        <v>#REF!</v>
      </c>
      <c r="AG122" s="64">
        <f>IF(ISNA(VLOOKUP($A122,'2016 (2)'!$A$7:$AU$88,28,FALSE)),0,VLOOKUP($A122,'2016 (2)'!$A$7:$AU$88,28,FALSE))</f>
        <v>0</v>
      </c>
      <c r="AH122" s="24"/>
      <c r="AI122" s="80" t="e">
        <f t="shared" si="74"/>
        <v>#REF!</v>
      </c>
      <c r="AJ122" s="76" t="e">
        <f t="shared" si="75"/>
        <v>#REF!</v>
      </c>
      <c r="AK122" s="64">
        <f>IF(ISNA(VLOOKUP($A122,'2016 (2)'!$A$7:$AU$88,32,FALSE)),0,VLOOKUP($A122,'2016 (2)'!$A$7:$AU$88,32,FALSE))</f>
        <v>0</v>
      </c>
      <c r="AL122" s="24"/>
      <c r="AM122" s="80" t="e">
        <f t="shared" si="76"/>
        <v>#REF!</v>
      </c>
      <c r="AN122" s="76" t="e">
        <f t="shared" si="77"/>
        <v>#REF!</v>
      </c>
      <c r="AO122" s="64">
        <f>IF(ISNA(VLOOKUP($A122,'2016 (2)'!$A$7:$AU$88,36,FALSE)),0,VLOOKUP($A122,'2016 (2)'!$A$7:$AU$88,36,FALSE))</f>
        <v>0</v>
      </c>
      <c r="AP122" s="24"/>
      <c r="AQ122" s="80" t="e">
        <f t="shared" si="78"/>
        <v>#REF!</v>
      </c>
      <c r="AR122" s="76" t="e">
        <f t="shared" si="79"/>
        <v>#REF!</v>
      </c>
    </row>
    <row r="123" spans="1:53" ht="18" customHeight="1" x14ac:dyDescent="0.2">
      <c r="A123" s="78" t="str">
        <f t="shared" si="59"/>
        <v>Jeff Denale</v>
      </c>
      <c r="B123" s="52" t="s">
        <v>11</v>
      </c>
      <c r="C123" s="62" t="s">
        <v>306</v>
      </c>
      <c r="D123" s="25" t="e">
        <f>VLOOKUP($A123,#REF!,34,FALSE)</f>
        <v>#REF!</v>
      </c>
      <c r="E123" s="8" t="e">
        <f>ROUND(IF(ISNA(VLOOKUP($A123,#REF!,46,FALSE)),0,VLOOKUP($A123,#REF!,46,FALSE)),1)</f>
        <v>#REF!</v>
      </c>
      <c r="F123" s="92" t="e">
        <f>ROUND(IF(ISNA(VLOOKUP($A123,#REF!,47,FALSE)),0,VLOOKUP($A123,#REF!,47,FALSE)),1)</f>
        <v>#REF!</v>
      </c>
      <c r="G123" s="80" t="e">
        <f t="shared" si="60"/>
        <v>#REF!</v>
      </c>
      <c r="H123" s="88" t="e">
        <f t="shared" si="61"/>
        <v>#REF!</v>
      </c>
      <c r="I123" s="64">
        <f>IF(ISNA(VLOOKUP($A123,'2016 (2)'!$A$7:$AU$88,4,FALSE)),0,VLOOKUP($A123,'2016 (2)'!$A$7:$AU$88,4,FALSE))</f>
        <v>0</v>
      </c>
      <c r="J123" s="24"/>
      <c r="K123" s="80" t="e">
        <f t="shared" si="62"/>
        <v>#REF!</v>
      </c>
      <c r="L123" s="76" t="e">
        <f t="shared" si="63"/>
        <v>#REF!</v>
      </c>
      <c r="M123" s="83">
        <f>IF(ISNA(VLOOKUP($A123,'2016 (2)'!$A$7:$AU$88,8,FALSE)),0,VLOOKUP($A123,'2016 (2)'!$A$7:$AU$88,8,FALSE))</f>
        <v>0</v>
      </c>
      <c r="N123" s="24"/>
      <c r="O123" s="80" t="e">
        <f t="shared" si="64"/>
        <v>#REF!</v>
      </c>
      <c r="P123" s="76" t="e">
        <f t="shared" si="65"/>
        <v>#REF!</v>
      </c>
      <c r="Q123" s="64">
        <f>IF(ISNA(VLOOKUP($A123,'2016 (2)'!$A$7:$AU$88,12,FALSE)),0,VLOOKUP($A123,'2016 (2)'!$A$7:$AU$88,12,FALSE))</f>
        <v>0</v>
      </c>
      <c r="R123" s="24"/>
      <c r="S123" s="80" t="e">
        <f t="shared" si="66"/>
        <v>#REF!</v>
      </c>
      <c r="T123" s="76" t="e">
        <f t="shared" si="67"/>
        <v>#REF!</v>
      </c>
      <c r="U123" s="64">
        <f>IF(ISNA(VLOOKUP($A123,'2016 (2)'!$A$7:$AU$88,16,FALSE)),0,VLOOKUP($A123,'2016 (2)'!$A$7:$AU$88,16,FALSE))</f>
        <v>0</v>
      </c>
      <c r="V123" s="24"/>
      <c r="W123" s="80" t="e">
        <f t="shared" si="68"/>
        <v>#REF!</v>
      </c>
      <c r="X123" s="76" t="e">
        <f t="shared" si="69"/>
        <v>#REF!</v>
      </c>
      <c r="Y123" s="64">
        <f>IF(ISNA(VLOOKUP($A123,'2016 (2)'!$A$7:$AU$88,20,FALSE)),0,VLOOKUP($A123,'2016 (2)'!$A$7:$AU$88,20,FALSE))</f>
        <v>0</v>
      </c>
      <c r="Z123" s="24"/>
      <c r="AA123" s="80" t="e">
        <f t="shared" si="70"/>
        <v>#REF!</v>
      </c>
      <c r="AB123" s="76" t="e">
        <f t="shared" si="71"/>
        <v>#REF!</v>
      </c>
      <c r="AC123" s="64">
        <f>IF(ISNA(VLOOKUP($A123,'2016 (2)'!$A$7:$AU$88,24,FALSE)),0,VLOOKUP($A123,'2016 (2)'!$A$7:$AU$88,24,FALSE))</f>
        <v>0</v>
      </c>
      <c r="AD123" s="24"/>
      <c r="AE123" s="80" t="e">
        <f t="shared" si="72"/>
        <v>#REF!</v>
      </c>
      <c r="AF123" s="76" t="e">
        <f t="shared" si="73"/>
        <v>#REF!</v>
      </c>
      <c r="AG123" s="64">
        <f>IF(ISNA(VLOOKUP($A123,'2016 (2)'!$A$7:$AU$88,28,FALSE)),0,VLOOKUP($A123,'2016 (2)'!$A$7:$AU$88,28,FALSE))</f>
        <v>0</v>
      </c>
      <c r="AH123" s="24"/>
      <c r="AI123" s="80" t="e">
        <f t="shared" si="74"/>
        <v>#REF!</v>
      </c>
      <c r="AJ123" s="76" t="e">
        <f t="shared" si="75"/>
        <v>#REF!</v>
      </c>
      <c r="AK123" s="64">
        <f>IF(ISNA(VLOOKUP($A123,'2016 (2)'!$A$7:$AU$88,32,FALSE)),0,VLOOKUP($A123,'2016 (2)'!$A$7:$AU$88,32,FALSE))</f>
        <v>0</v>
      </c>
      <c r="AL123" s="24"/>
      <c r="AM123" s="80" t="e">
        <f t="shared" si="76"/>
        <v>#REF!</v>
      </c>
      <c r="AN123" s="76" t="e">
        <f t="shared" si="77"/>
        <v>#REF!</v>
      </c>
      <c r="AO123" s="64">
        <f>IF(ISNA(VLOOKUP($A123,'2016 (2)'!$A$7:$AU$88,36,FALSE)),0,VLOOKUP($A123,'2016 (2)'!$A$7:$AU$88,36,FALSE))</f>
        <v>0</v>
      </c>
      <c r="AP123" s="24"/>
      <c r="AQ123" s="80" t="e">
        <f t="shared" si="78"/>
        <v>#REF!</v>
      </c>
      <c r="AR123" s="76" t="e">
        <f t="shared" si="79"/>
        <v>#REF!</v>
      </c>
    </row>
    <row r="124" spans="1:53" ht="18" customHeight="1" x14ac:dyDescent="0.2">
      <c r="A124" s="78" t="str">
        <f t="shared" si="59"/>
        <v>John Denale</v>
      </c>
      <c r="B124" s="52" t="s">
        <v>11</v>
      </c>
      <c r="C124" s="62" t="s">
        <v>3</v>
      </c>
      <c r="D124" s="25" t="e">
        <f>VLOOKUP($A124,#REF!,34,FALSE)</f>
        <v>#REF!</v>
      </c>
      <c r="E124" s="8" t="e">
        <f>ROUND(IF(ISNA(VLOOKUP($A124,#REF!,46,FALSE)),0,VLOOKUP($A124,#REF!,46,FALSE)),1)</f>
        <v>#REF!</v>
      </c>
      <c r="F124" s="92" t="e">
        <f>ROUND(IF(ISNA(VLOOKUP($A124,#REF!,47,FALSE)),0,VLOOKUP($A124,#REF!,47,FALSE)),1)</f>
        <v>#REF!</v>
      </c>
      <c r="G124" s="80" t="e">
        <f t="shared" si="60"/>
        <v>#REF!</v>
      </c>
      <c r="H124" s="88" t="e">
        <f t="shared" si="61"/>
        <v>#REF!</v>
      </c>
      <c r="I124" s="64">
        <f>IF(ISNA(VLOOKUP($A124,'2016 (2)'!$A$7:$AU$88,4,FALSE)),0,VLOOKUP($A124,'2016 (2)'!$A$7:$AU$88,4,FALSE))</f>
        <v>0</v>
      </c>
      <c r="J124" s="24"/>
      <c r="K124" s="80" t="e">
        <f t="shared" si="62"/>
        <v>#REF!</v>
      </c>
      <c r="L124" s="76" t="e">
        <f t="shared" si="63"/>
        <v>#REF!</v>
      </c>
      <c r="M124" s="83">
        <f>IF(ISNA(VLOOKUP($A124,'2016 (2)'!$A$7:$AU$88,8,FALSE)),0,VLOOKUP($A124,'2016 (2)'!$A$7:$AU$88,8,FALSE))</f>
        <v>0</v>
      </c>
      <c r="N124" s="24"/>
      <c r="O124" s="80" t="e">
        <f t="shared" si="64"/>
        <v>#REF!</v>
      </c>
      <c r="P124" s="76" t="e">
        <f t="shared" si="65"/>
        <v>#REF!</v>
      </c>
      <c r="Q124" s="64">
        <f>IF(ISNA(VLOOKUP($A124,'2016 (2)'!$A$7:$AU$88,12,FALSE)),0,VLOOKUP($A124,'2016 (2)'!$A$7:$AU$88,12,FALSE))</f>
        <v>0</v>
      </c>
      <c r="R124" s="24"/>
      <c r="S124" s="80" t="e">
        <f t="shared" si="66"/>
        <v>#REF!</v>
      </c>
      <c r="T124" s="76" t="e">
        <f t="shared" si="67"/>
        <v>#REF!</v>
      </c>
      <c r="U124" s="64">
        <f>IF(ISNA(VLOOKUP($A124,'2016 (2)'!$A$7:$AU$88,16,FALSE)),0,VLOOKUP($A124,'2016 (2)'!$A$7:$AU$88,16,FALSE))</f>
        <v>0</v>
      </c>
      <c r="V124" s="24"/>
      <c r="W124" s="80" t="e">
        <f t="shared" si="68"/>
        <v>#REF!</v>
      </c>
      <c r="X124" s="76" t="e">
        <f t="shared" si="69"/>
        <v>#REF!</v>
      </c>
      <c r="Y124" s="64">
        <f>IF(ISNA(VLOOKUP($A124,'2016 (2)'!$A$7:$AU$88,20,FALSE)),0,VLOOKUP($A124,'2016 (2)'!$A$7:$AU$88,20,FALSE))</f>
        <v>0</v>
      </c>
      <c r="Z124" s="24"/>
      <c r="AA124" s="80" t="e">
        <f t="shared" si="70"/>
        <v>#REF!</v>
      </c>
      <c r="AB124" s="76" t="e">
        <f t="shared" si="71"/>
        <v>#REF!</v>
      </c>
      <c r="AC124" s="64">
        <f>IF(ISNA(VLOOKUP($A124,'2016 (2)'!$A$7:$AU$88,24,FALSE)),0,VLOOKUP($A124,'2016 (2)'!$A$7:$AU$88,24,FALSE))</f>
        <v>0</v>
      </c>
      <c r="AD124" s="24"/>
      <c r="AE124" s="80" t="e">
        <f t="shared" si="72"/>
        <v>#REF!</v>
      </c>
      <c r="AF124" s="76" t="e">
        <f t="shared" si="73"/>
        <v>#REF!</v>
      </c>
      <c r="AG124" s="64">
        <f>IF(ISNA(VLOOKUP($A124,'2016 (2)'!$A$7:$AU$88,28,FALSE)),0,VLOOKUP($A124,'2016 (2)'!$A$7:$AU$88,28,FALSE))</f>
        <v>0</v>
      </c>
      <c r="AH124" s="24"/>
      <c r="AI124" s="80" t="e">
        <f t="shared" si="74"/>
        <v>#REF!</v>
      </c>
      <c r="AJ124" s="76" t="e">
        <f t="shared" si="75"/>
        <v>#REF!</v>
      </c>
      <c r="AK124" s="64">
        <f>IF(ISNA(VLOOKUP($A124,'2016 (2)'!$A$7:$AU$88,32,FALSE)),0,VLOOKUP($A124,'2016 (2)'!$A$7:$AU$88,32,FALSE))</f>
        <v>0</v>
      </c>
      <c r="AL124" s="24"/>
      <c r="AM124" s="80" t="e">
        <f t="shared" si="76"/>
        <v>#REF!</v>
      </c>
      <c r="AN124" s="76" t="e">
        <f t="shared" si="77"/>
        <v>#REF!</v>
      </c>
      <c r="AO124" s="64">
        <f>IF(ISNA(VLOOKUP($A124,'2016 (2)'!$A$7:$AU$88,36,FALSE)),0,VLOOKUP($A124,'2016 (2)'!$A$7:$AU$88,36,FALSE))</f>
        <v>0</v>
      </c>
      <c r="AP124" s="24"/>
      <c r="AQ124" s="80" t="e">
        <f t="shared" si="78"/>
        <v>#REF!</v>
      </c>
      <c r="AR124" s="76" t="e">
        <f t="shared" si="79"/>
        <v>#REF!</v>
      </c>
    </row>
    <row r="125" spans="1:53" ht="18" customHeight="1" x14ac:dyDescent="0.2">
      <c r="A125" s="78" t="str">
        <f t="shared" si="59"/>
        <v>Hilario Diaz</v>
      </c>
      <c r="B125" s="52" t="s">
        <v>501</v>
      </c>
      <c r="C125" s="62" t="s">
        <v>502</v>
      </c>
      <c r="D125" s="25" t="e">
        <f>VLOOKUP($A125,#REF!,34,FALSE)</f>
        <v>#REF!</v>
      </c>
      <c r="E125" s="8" t="e">
        <f>ROUND(IF(ISNA(VLOOKUP($A125,#REF!,46,FALSE)),0,VLOOKUP($A125,#REF!,46,FALSE)),1)</f>
        <v>#REF!</v>
      </c>
      <c r="F125" s="92" t="e">
        <f>ROUND(IF(ISNA(VLOOKUP($A125,#REF!,47,FALSE)),0,VLOOKUP($A125,#REF!,47,FALSE)),1)</f>
        <v>#REF!</v>
      </c>
      <c r="G125" s="80" t="e">
        <f t="shared" si="60"/>
        <v>#REF!</v>
      </c>
      <c r="H125" s="88" t="e">
        <f t="shared" si="61"/>
        <v>#REF!</v>
      </c>
      <c r="I125" s="64">
        <f>IF(ISNA(VLOOKUP($A125,'2016 (2)'!$A$7:$AU$88,4,FALSE)),0,VLOOKUP($A125,'2016 (2)'!$A$7:$AU$88,4,FALSE))</f>
        <v>0</v>
      </c>
      <c r="J125" s="24"/>
      <c r="K125" s="80" t="e">
        <f t="shared" si="62"/>
        <v>#REF!</v>
      </c>
      <c r="L125" s="76" t="e">
        <f t="shared" si="63"/>
        <v>#REF!</v>
      </c>
      <c r="M125" s="83">
        <f>IF(ISNA(VLOOKUP($A125,'2016 (2)'!$A$7:$AU$88,8,FALSE)),0,VLOOKUP($A125,'2016 (2)'!$A$7:$AU$88,8,FALSE))</f>
        <v>0</v>
      </c>
      <c r="N125" s="24"/>
      <c r="O125" s="80" t="e">
        <f t="shared" si="64"/>
        <v>#REF!</v>
      </c>
      <c r="P125" s="76" t="e">
        <f t="shared" si="65"/>
        <v>#REF!</v>
      </c>
      <c r="Q125" s="64">
        <f>IF(ISNA(VLOOKUP($A125,'2016 (2)'!$A$7:$AU$88,12,FALSE)),0,VLOOKUP($A125,'2016 (2)'!$A$7:$AU$88,12,FALSE))</f>
        <v>0</v>
      </c>
      <c r="R125" s="24"/>
      <c r="S125" s="80" t="e">
        <f t="shared" si="66"/>
        <v>#REF!</v>
      </c>
      <c r="T125" s="76" t="e">
        <f t="shared" si="67"/>
        <v>#REF!</v>
      </c>
      <c r="U125" s="64">
        <f>IF(ISNA(VLOOKUP($A125,'2016 (2)'!$A$7:$AU$88,16,FALSE)),0,VLOOKUP($A125,'2016 (2)'!$A$7:$AU$88,16,FALSE))</f>
        <v>0</v>
      </c>
      <c r="V125" s="24"/>
      <c r="W125" s="80" t="e">
        <f t="shared" si="68"/>
        <v>#REF!</v>
      </c>
      <c r="X125" s="76" t="e">
        <f t="shared" si="69"/>
        <v>#REF!</v>
      </c>
      <c r="Y125" s="64">
        <f>IF(ISNA(VLOOKUP($A125,'2016 (2)'!$A$7:$AU$88,20,FALSE)),0,VLOOKUP($A125,'2016 (2)'!$A$7:$AU$88,20,FALSE))</f>
        <v>0</v>
      </c>
      <c r="Z125" s="24"/>
      <c r="AA125" s="80" t="e">
        <f t="shared" si="70"/>
        <v>#REF!</v>
      </c>
      <c r="AB125" s="76" t="e">
        <f t="shared" si="71"/>
        <v>#REF!</v>
      </c>
      <c r="AC125" s="64">
        <f>IF(ISNA(VLOOKUP($A125,'2016 (2)'!$A$7:$AU$88,24,FALSE)),0,VLOOKUP($A125,'2016 (2)'!$A$7:$AU$88,24,FALSE))</f>
        <v>0</v>
      </c>
      <c r="AD125" s="24"/>
      <c r="AE125" s="80" t="e">
        <f t="shared" si="72"/>
        <v>#REF!</v>
      </c>
      <c r="AF125" s="76" t="e">
        <f t="shared" si="73"/>
        <v>#REF!</v>
      </c>
      <c r="AG125" s="64">
        <f>IF(ISNA(VLOOKUP($A125,'2016 (2)'!$A$7:$AU$88,28,FALSE)),0,VLOOKUP($A125,'2016 (2)'!$A$7:$AU$88,28,FALSE))</f>
        <v>0</v>
      </c>
      <c r="AH125" s="24"/>
      <c r="AI125" s="80" t="e">
        <f t="shared" si="74"/>
        <v>#REF!</v>
      </c>
      <c r="AJ125" s="76" t="e">
        <f t="shared" si="75"/>
        <v>#REF!</v>
      </c>
      <c r="AK125" s="64">
        <f>IF(ISNA(VLOOKUP($A125,'2016 (2)'!$A$7:$AU$88,32,FALSE)),0,VLOOKUP($A125,'2016 (2)'!$A$7:$AU$88,32,FALSE))</f>
        <v>0</v>
      </c>
      <c r="AL125" s="24"/>
      <c r="AM125" s="80" t="e">
        <f t="shared" si="76"/>
        <v>#REF!</v>
      </c>
      <c r="AN125" s="76" t="e">
        <f t="shared" si="77"/>
        <v>#REF!</v>
      </c>
      <c r="AO125" s="64">
        <f>IF(ISNA(VLOOKUP($A125,'2016 (2)'!$A$7:$AU$88,36,FALSE)),0,VLOOKUP($A125,'2016 (2)'!$A$7:$AU$88,36,FALSE))</f>
        <v>0</v>
      </c>
      <c r="AP125" s="24"/>
      <c r="AQ125" s="80" t="e">
        <f t="shared" si="78"/>
        <v>#REF!</v>
      </c>
      <c r="AR125" s="76" t="e">
        <f t="shared" si="79"/>
        <v>#REF!</v>
      </c>
    </row>
    <row r="126" spans="1:53" ht="18" customHeight="1" x14ac:dyDescent="0.2">
      <c r="A126" s="78" t="str">
        <f t="shared" si="59"/>
        <v>Travis Dobson</v>
      </c>
      <c r="B126" s="52" t="s">
        <v>382</v>
      </c>
      <c r="C126" s="62" t="s">
        <v>383</v>
      </c>
      <c r="D126" s="25" t="e">
        <f>VLOOKUP($A126,#REF!,34,FALSE)</f>
        <v>#REF!</v>
      </c>
      <c r="E126" s="8" t="e">
        <f>ROUND(IF(ISNA(VLOOKUP($A126,#REF!,46,FALSE)),0,VLOOKUP($A126,#REF!,46,FALSE)),1)</f>
        <v>#REF!</v>
      </c>
      <c r="F126" s="92" t="e">
        <f>ROUND(IF(ISNA(VLOOKUP($A126,#REF!,47,FALSE)),0,VLOOKUP($A126,#REF!,47,FALSE)),1)</f>
        <v>#REF!</v>
      </c>
      <c r="G126" s="80" t="e">
        <f t="shared" si="60"/>
        <v>#REF!</v>
      </c>
      <c r="H126" s="88" t="e">
        <f t="shared" si="61"/>
        <v>#REF!</v>
      </c>
      <c r="I126" s="64">
        <f>IF(ISNA(VLOOKUP($A126,'2016 (2)'!$A$7:$AU$88,4,FALSE)),0,VLOOKUP($A126,'2016 (2)'!$A$7:$AU$88,4,FALSE))</f>
        <v>0</v>
      </c>
      <c r="J126" s="24"/>
      <c r="K126" s="80" t="e">
        <f t="shared" si="62"/>
        <v>#REF!</v>
      </c>
      <c r="L126" s="76" t="e">
        <f t="shared" si="63"/>
        <v>#REF!</v>
      </c>
      <c r="M126" s="83">
        <f>IF(ISNA(VLOOKUP($A126,'2016 (2)'!$A$7:$AU$88,8,FALSE)),0,VLOOKUP($A126,'2016 (2)'!$A$7:$AU$88,8,FALSE))</f>
        <v>0</v>
      </c>
      <c r="N126" s="24"/>
      <c r="O126" s="80" t="e">
        <f t="shared" si="64"/>
        <v>#REF!</v>
      </c>
      <c r="P126" s="76" t="e">
        <f t="shared" si="65"/>
        <v>#REF!</v>
      </c>
      <c r="Q126" s="64">
        <f>IF(ISNA(VLOOKUP($A126,'2016 (2)'!$A$7:$AU$88,12,FALSE)),0,VLOOKUP($A126,'2016 (2)'!$A$7:$AU$88,12,FALSE))</f>
        <v>0</v>
      </c>
      <c r="R126" s="24"/>
      <c r="S126" s="80" t="e">
        <f t="shared" si="66"/>
        <v>#REF!</v>
      </c>
      <c r="T126" s="76" t="e">
        <f t="shared" si="67"/>
        <v>#REF!</v>
      </c>
      <c r="U126" s="64">
        <f>IF(ISNA(VLOOKUP($A126,'2016 (2)'!$A$7:$AU$88,16,FALSE)),0,VLOOKUP($A126,'2016 (2)'!$A$7:$AU$88,16,FALSE))</f>
        <v>0</v>
      </c>
      <c r="V126" s="24"/>
      <c r="W126" s="80" t="e">
        <f t="shared" si="68"/>
        <v>#REF!</v>
      </c>
      <c r="X126" s="76" t="e">
        <f t="shared" si="69"/>
        <v>#REF!</v>
      </c>
      <c r="Y126" s="64">
        <f>IF(ISNA(VLOOKUP($A126,'2016 (2)'!$A$7:$AU$88,20,FALSE)),0,VLOOKUP($A126,'2016 (2)'!$A$7:$AU$88,20,FALSE))</f>
        <v>0</v>
      </c>
      <c r="Z126" s="24"/>
      <c r="AA126" s="80" t="e">
        <f t="shared" si="70"/>
        <v>#REF!</v>
      </c>
      <c r="AB126" s="76" t="e">
        <f t="shared" si="71"/>
        <v>#REF!</v>
      </c>
      <c r="AC126" s="64">
        <f>IF(ISNA(VLOOKUP($A126,'2016 (2)'!$A$7:$AU$88,24,FALSE)),0,VLOOKUP($A126,'2016 (2)'!$A$7:$AU$88,24,FALSE))</f>
        <v>0</v>
      </c>
      <c r="AD126" s="24"/>
      <c r="AE126" s="80" t="e">
        <f t="shared" si="72"/>
        <v>#REF!</v>
      </c>
      <c r="AF126" s="76" t="e">
        <f t="shared" si="73"/>
        <v>#REF!</v>
      </c>
      <c r="AG126" s="64">
        <f>IF(ISNA(VLOOKUP($A126,'2016 (2)'!$A$7:$AU$88,28,FALSE)),0,VLOOKUP($A126,'2016 (2)'!$A$7:$AU$88,28,FALSE))</f>
        <v>0</v>
      </c>
      <c r="AH126" s="24"/>
      <c r="AI126" s="80" t="e">
        <f t="shared" si="74"/>
        <v>#REF!</v>
      </c>
      <c r="AJ126" s="76" t="e">
        <f t="shared" si="75"/>
        <v>#REF!</v>
      </c>
      <c r="AK126" s="64">
        <f>IF(ISNA(VLOOKUP($A126,'2016 (2)'!$A$7:$AU$88,32,FALSE)),0,VLOOKUP($A126,'2016 (2)'!$A$7:$AU$88,32,FALSE))</f>
        <v>0</v>
      </c>
      <c r="AL126" s="24"/>
      <c r="AM126" s="80" t="e">
        <f t="shared" si="76"/>
        <v>#REF!</v>
      </c>
      <c r="AN126" s="76" t="e">
        <f t="shared" si="77"/>
        <v>#REF!</v>
      </c>
      <c r="AO126" s="64">
        <f>IF(ISNA(VLOOKUP($A126,'2016 (2)'!$A$7:$AU$88,36,FALSE)),0,VLOOKUP($A126,'2016 (2)'!$A$7:$AU$88,36,FALSE))</f>
        <v>0</v>
      </c>
      <c r="AP126" s="24"/>
      <c r="AQ126" s="80" t="e">
        <f t="shared" si="78"/>
        <v>#REF!</v>
      </c>
      <c r="AR126" s="76" t="e">
        <f t="shared" si="79"/>
        <v>#REF!</v>
      </c>
    </row>
    <row r="127" spans="1:53" ht="18" customHeight="1" x14ac:dyDescent="0.2">
      <c r="A127" s="78" t="str">
        <f t="shared" si="59"/>
        <v>Neil Donahue</v>
      </c>
      <c r="B127" s="52" t="s">
        <v>384</v>
      </c>
      <c r="C127" s="62" t="s">
        <v>385</v>
      </c>
      <c r="D127" s="25" t="e">
        <f>VLOOKUP($A127,#REF!,34,FALSE)</f>
        <v>#REF!</v>
      </c>
      <c r="E127" s="8" t="e">
        <f>ROUND(IF(ISNA(VLOOKUP($A127,#REF!,46,FALSE)),0,VLOOKUP($A127,#REF!,46,FALSE)),1)</f>
        <v>#REF!</v>
      </c>
      <c r="F127" s="92" t="e">
        <f>ROUND(IF(ISNA(VLOOKUP($A127,#REF!,47,FALSE)),0,VLOOKUP($A127,#REF!,47,FALSE)),1)</f>
        <v>#REF!</v>
      </c>
      <c r="G127" s="80" t="e">
        <f t="shared" si="60"/>
        <v>#REF!</v>
      </c>
      <c r="H127" s="88" t="e">
        <f t="shared" si="61"/>
        <v>#REF!</v>
      </c>
      <c r="I127" s="64">
        <f>IF(ISNA(VLOOKUP($A127,'2016 (2)'!$A$7:$AU$88,4,FALSE)),0,VLOOKUP($A127,'2016 (2)'!$A$7:$AU$88,4,FALSE))</f>
        <v>0</v>
      </c>
      <c r="J127" s="24"/>
      <c r="K127" s="80" t="e">
        <f t="shared" si="62"/>
        <v>#REF!</v>
      </c>
      <c r="L127" s="76" t="e">
        <f t="shared" si="63"/>
        <v>#REF!</v>
      </c>
      <c r="M127" s="83">
        <f>IF(ISNA(VLOOKUP($A127,'2016 (2)'!$A$7:$AU$88,8,FALSE)),0,VLOOKUP($A127,'2016 (2)'!$A$7:$AU$88,8,FALSE))</f>
        <v>0</v>
      </c>
      <c r="N127" s="24"/>
      <c r="O127" s="80" t="e">
        <f t="shared" si="64"/>
        <v>#REF!</v>
      </c>
      <c r="P127" s="76" t="e">
        <f t="shared" si="65"/>
        <v>#REF!</v>
      </c>
      <c r="Q127" s="64">
        <f>IF(ISNA(VLOOKUP($A127,'2016 (2)'!$A$7:$AU$88,12,FALSE)),0,VLOOKUP($A127,'2016 (2)'!$A$7:$AU$88,12,FALSE))</f>
        <v>0</v>
      </c>
      <c r="R127" s="24"/>
      <c r="S127" s="80" t="e">
        <f t="shared" si="66"/>
        <v>#REF!</v>
      </c>
      <c r="T127" s="76" t="e">
        <f t="shared" si="67"/>
        <v>#REF!</v>
      </c>
      <c r="U127" s="64">
        <f>IF(ISNA(VLOOKUP($A127,'2016 (2)'!$A$7:$AU$88,16,FALSE)),0,VLOOKUP($A127,'2016 (2)'!$A$7:$AU$88,16,FALSE))</f>
        <v>0</v>
      </c>
      <c r="V127" s="24"/>
      <c r="W127" s="80" t="e">
        <f t="shared" si="68"/>
        <v>#REF!</v>
      </c>
      <c r="X127" s="76" t="e">
        <f t="shared" si="69"/>
        <v>#REF!</v>
      </c>
      <c r="Y127" s="64">
        <f>IF(ISNA(VLOOKUP($A127,'2016 (2)'!$A$7:$AU$88,20,FALSE)),0,VLOOKUP($A127,'2016 (2)'!$A$7:$AU$88,20,FALSE))</f>
        <v>0</v>
      </c>
      <c r="Z127" s="24"/>
      <c r="AA127" s="80" t="e">
        <f t="shared" si="70"/>
        <v>#REF!</v>
      </c>
      <c r="AB127" s="76" t="e">
        <f t="shared" si="71"/>
        <v>#REF!</v>
      </c>
      <c r="AC127" s="64">
        <f>IF(ISNA(VLOOKUP($A127,'2016 (2)'!$A$7:$AU$88,24,FALSE)),0,VLOOKUP($A127,'2016 (2)'!$A$7:$AU$88,24,FALSE))</f>
        <v>0</v>
      </c>
      <c r="AD127" s="24"/>
      <c r="AE127" s="80" t="e">
        <f t="shared" si="72"/>
        <v>#REF!</v>
      </c>
      <c r="AF127" s="76" t="e">
        <f t="shared" si="73"/>
        <v>#REF!</v>
      </c>
      <c r="AG127" s="64">
        <f>IF(ISNA(VLOOKUP($A127,'2016 (2)'!$A$7:$AU$88,28,FALSE)),0,VLOOKUP($A127,'2016 (2)'!$A$7:$AU$88,28,FALSE))</f>
        <v>0</v>
      </c>
      <c r="AH127" s="24"/>
      <c r="AI127" s="80" t="e">
        <f t="shared" si="74"/>
        <v>#REF!</v>
      </c>
      <c r="AJ127" s="76" t="e">
        <f t="shared" si="75"/>
        <v>#REF!</v>
      </c>
      <c r="AK127" s="64">
        <f>IF(ISNA(VLOOKUP($A127,'2016 (2)'!$A$7:$AU$88,32,FALSE)),0,VLOOKUP($A127,'2016 (2)'!$A$7:$AU$88,32,FALSE))</f>
        <v>0</v>
      </c>
      <c r="AL127" s="24"/>
      <c r="AM127" s="80" t="e">
        <f t="shared" si="76"/>
        <v>#REF!</v>
      </c>
      <c r="AN127" s="76" t="e">
        <f t="shared" si="77"/>
        <v>#REF!</v>
      </c>
      <c r="AO127" s="64">
        <f>IF(ISNA(VLOOKUP($A127,'2016 (2)'!$A$7:$AU$88,36,FALSE)),0,VLOOKUP($A127,'2016 (2)'!$A$7:$AU$88,36,FALSE))</f>
        <v>0</v>
      </c>
      <c r="AP127" s="24"/>
      <c r="AQ127" s="80" t="e">
        <f t="shared" si="78"/>
        <v>#REF!</v>
      </c>
      <c r="AR127" s="76" t="e">
        <f t="shared" si="79"/>
        <v>#REF!</v>
      </c>
    </row>
    <row r="128" spans="1:53" ht="18" customHeight="1" x14ac:dyDescent="0.2">
      <c r="A128" s="78" t="str">
        <f t="shared" si="59"/>
        <v>Jamie Donnely</v>
      </c>
      <c r="B128" s="52" t="s">
        <v>242</v>
      </c>
      <c r="C128" s="62" t="s">
        <v>332</v>
      </c>
      <c r="D128" s="25" t="e">
        <f>VLOOKUP($A128,#REF!,34,FALSE)</f>
        <v>#REF!</v>
      </c>
      <c r="E128" s="8" t="e">
        <f>ROUND(IF(ISNA(VLOOKUP($A128,#REF!,46,FALSE)),0,VLOOKUP($A128,#REF!,46,FALSE)),1)</f>
        <v>#REF!</v>
      </c>
      <c r="F128" s="92" t="e">
        <f>ROUND(IF(ISNA(VLOOKUP($A128,#REF!,47,FALSE)),0,VLOOKUP($A128,#REF!,47,FALSE)),1)</f>
        <v>#REF!</v>
      </c>
      <c r="G128" s="80" t="e">
        <f t="shared" si="60"/>
        <v>#REF!</v>
      </c>
      <c r="H128" s="88" t="e">
        <f t="shared" si="61"/>
        <v>#REF!</v>
      </c>
      <c r="I128" s="64">
        <f>IF(ISNA(VLOOKUP($A128,'2016 (2)'!$A$7:$AU$88,4,FALSE)),0,VLOOKUP($A128,'2016 (2)'!$A$7:$AU$88,4,FALSE))</f>
        <v>0</v>
      </c>
      <c r="J128" s="24"/>
      <c r="K128" s="80" t="e">
        <f t="shared" si="62"/>
        <v>#REF!</v>
      </c>
      <c r="L128" s="76" t="e">
        <f t="shared" si="63"/>
        <v>#REF!</v>
      </c>
      <c r="M128" s="83">
        <f>IF(ISNA(VLOOKUP($A128,'2016 (2)'!$A$7:$AU$88,8,FALSE)),0,VLOOKUP($A128,'2016 (2)'!$A$7:$AU$88,8,FALSE))</f>
        <v>0</v>
      </c>
      <c r="N128" s="24"/>
      <c r="O128" s="80" t="e">
        <f t="shared" si="64"/>
        <v>#REF!</v>
      </c>
      <c r="P128" s="76" t="e">
        <f t="shared" si="65"/>
        <v>#REF!</v>
      </c>
      <c r="Q128" s="64">
        <f>IF(ISNA(VLOOKUP($A128,'2016 (2)'!$A$7:$AU$88,12,FALSE)),0,VLOOKUP($A128,'2016 (2)'!$A$7:$AU$88,12,FALSE))</f>
        <v>0</v>
      </c>
      <c r="R128" s="24"/>
      <c r="S128" s="80" t="e">
        <f t="shared" si="66"/>
        <v>#REF!</v>
      </c>
      <c r="T128" s="76" t="e">
        <f t="shared" si="67"/>
        <v>#REF!</v>
      </c>
      <c r="U128" s="64">
        <f>IF(ISNA(VLOOKUP($A128,'2016 (2)'!$A$7:$AU$88,16,FALSE)),0,VLOOKUP($A128,'2016 (2)'!$A$7:$AU$88,16,FALSE))</f>
        <v>0</v>
      </c>
      <c r="V128" s="24"/>
      <c r="W128" s="80" t="e">
        <f t="shared" si="68"/>
        <v>#REF!</v>
      </c>
      <c r="X128" s="76" t="e">
        <f t="shared" si="69"/>
        <v>#REF!</v>
      </c>
      <c r="Y128" s="64">
        <f>IF(ISNA(VLOOKUP($A128,'2016 (2)'!$A$7:$AU$88,20,FALSE)),0,VLOOKUP($A128,'2016 (2)'!$A$7:$AU$88,20,FALSE))</f>
        <v>0</v>
      </c>
      <c r="Z128" s="24"/>
      <c r="AA128" s="80" t="e">
        <f t="shared" si="70"/>
        <v>#REF!</v>
      </c>
      <c r="AB128" s="76" t="e">
        <f t="shared" si="71"/>
        <v>#REF!</v>
      </c>
      <c r="AC128" s="64">
        <f>IF(ISNA(VLOOKUP($A128,'2016 (2)'!$A$7:$AU$88,24,FALSE)),0,VLOOKUP($A128,'2016 (2)'!$A$7:$AU$88,24,FALSE))</f>
        <v>0</v>
      </c>
      <c r="AD128" s="24"/>
      <c r="AE128" s="80" t="e">
        <f t="shared" si="72"/>
        <v>#REF!</v>
      </c>
      <c r="AF128" s="76" t="e">
        <f t="shared" si="73"/>
        <v>#REF!</v>
      </c>
      <c r="AG128" s="64">
        <f>IF(ISNA(VLOOKUP($A128,'2016 (2)'!$A$7:$AU$88,28,FALSE)),0,VLOOKUP($A128,'2016 (2)'!$A$7:$AU$88,28,FALSE))</f>
        <v>0</v>
      </c>
      <c r="AH128" s="24"/>
      <c r="AI128" s="80" t="e">
        <f t="shared" si="74"/>
        <v>#REF!</v>
      </c>
      <c r="AJ128" s="76" t="e">
        <f t="shared" si="75"/>
        <v>#REF!</v>
      </c>
      <c r="AK128" s="64">
        <f>IF(ISNA(VLOOKUP($A128,'2016 (2)'!$A$7:$AU$88,32,FALSE)),0,VLOOKUP($A128,'2016 (2)'!$A$7:$AU$88,32,FALSE))</f>
        <v>0</v>
      </c>
      <c r="AL128" s="24"/>
      <c r="AM128" s="80" t="e">
        <f t="shared" si="76"/>
        <v>#REF!</v>
      </c>
      <c r="AN128" s="76" t="e">
        <f t="shared" si="77"/>
        <v>#REF!</v>
      </c>
      <c r="AO128" s="64">
        <f>IF(ISNA(VLOOKUP($A128,'2016 (2)'!$A$7:$AU$88,36,FALSE)),0,VLOOKUP($A128,'2016 (2)'!$A$7:$AU$88,36,FALSE))</f>
        <v>0</v>
      </c>
      <c r="AP128" s="24"/>
      <c r="AQ128" s="80" t="e">
        <f t="shared" si="78"/>
        <v>#REF!</v>
      </c>
      <c r="AR128" s="76" t="e">
        <f t="shared" si="79"/>
        <v>#REF!</v>
      </c>
    </row>
    <row r="129" spans="1:48" ht="18" customHeight="1" x14ac:dyDescent="0.2">
      <c r="A129" s="78" t="str">
        <f t="shared" si="59"/>
        <v>Rob Duck</v>
      </c>
      <c r="B129" s="52" t="s">
        <v>40</v>
      </c>
      <c r="C129" s="62" t="s">
        <v>94</v>
      </c>
      <c r="D129" s="25" t="e">
        <f>VLOOKUP($A129,#REF!,34,FALSE)</f>
        <v>#REF!</v>
      </c>
      <c r="E129" s="8" t="e">
        <f>ROUND(IF(ISNA(VLOOKUP($A129,#REF!,46,FALSE)),0,VLOOKUP($A129,#REF!,46,FALSE)),1)</f>
        <v>#REF!</v>
      </c>
      <c r="F129" s="92" t="e">
        <f>ROUND(IF(ISNA(VLOOKUP($A129,#REF!,47,FALSE)),0,VLOOKUP($A129,#REF!,47,FALSE)),1)</f>
        <v>#REF!</v>
      </c>
      <c r="G129" s="80" t="e">
        <f t="shared" si="60"/>
        <v>#REF!</v>
      </c>
      <c r="H129" s="88" t="e">
        <f t="shared" si="61"/>
        <v>#REF!</v>
      </c>
      <c r="I129" s="64">
        <f>IF(ISNA(VLOOKUP($A129,'2016 (2)'!$A$7:$AU$88,4,FALSE)),0,VLOOKUP($A129,'2016 (2)'!$A$7:$AU$88,4,FALSE))</f>
        <v>0</v>
      </c>
      <c r="J129" s="24"/>
      <c r="K129" s="80" t="e">
        <f t="shared" si="62"/>
        <v>#REF!</v>
      </c>
      <c r="L129" s="76" t="e">
        <f t="shared" si="63"/>
        <v>#REF!</v>
      </c>
      <c r="M129" s="83">
        <f>IF(ISNA(VLOOKUP($A129,'2016 (2)'!$A$7:$AU$88,8,FALSE)),0,VLOOKUP($A129,'2016 (2)'!$A$7:$AU$88,8,FALSE))</f>
        <v>0</v>
      </c>
      <c r="N129" s="24"/>
      <c r="O129" s="80" t="e">
        <f t="shared" si="64"/>
        <v>#REF!</v>
      </c>
      <c r="P129" s="76" t="e">
        <f t="shared" si="65"/>
        <v>#REF!</v>
      </c>
      <c r="Q129" s="64">
        <f>IF(ISNA(VLOOKUP($A129,'2016 (2)'!$A$7:$AU$88,12,FALSE)),0,VLOOKUP($A129,'2016 (2)'!$A$7:$AU$88,12,FALSE))</f>
        <v>0</v>
      </c>
      <c r="R129" s="24"/>
      <c r="S129" s="80" t="e">
        <f t="shared" si="66"/>
        <v>#REF!</v>
      </c>
      <c r="T129" s="76" t="e">
        <f t="shared" si="67"/>
        <v>#REF!</v>
      </c>
      <c r="U129" s="64">
        <f>IF(ISNA(VLOOKUP($A129,'2016 (2)'!$A$7:$AU$88,16,FALSE)),0,VLOOKUP($A129,'2016 (2)'!$A$7:$AU$88,16,FALSE))</f>
        <v>0</v>
      </c>
      <c r="V129" s="24"/>
      <c r="W129" s="80" t="e">
        <f t="shared" si="68"/>
        <v>#REF!</v>
      </c>
      <c r="X129" s="76" t="e">
        <f t="shared" si="69"/>
        <v>#REF!</v>
      </c>
      <c r="Y129" s="64">
        <f>IF(ISNA(VLOOKUP($A129,'2016 (2)'!$A$7:$AU$88,20,FALSE)),0,VLOOKUP($A129,'2016 (2)'!$A$7:$AU$88,20,FALSE))</f>
        <v>0</v>
      </c>
      <c r="Z129" s="24"/>
      <c r="AA129" s="80" t="e">
        <f t="shared" si="70"/>
        <v>#REF!</v>
      </c>
      <c r="AB129" s="76" t="e">
        <f t="shared" si="71"/>
        <v>#REF!</v>
      </c>
      <c r="AC129" s="64">
        <f>IF(ISNA(VLOOKUP($A129,'2016 (2)'!$A$7:$AU$88,24,FALSE)),0,VLOOKUP($A129,'2016 (2)'!$A$7:$AU$88,24,FALSE))</f>
        <v>0</v>
      </c>
      <c r="AD129" s="24"/>
      <c r="AE129" s="80" t="e">
        <f t="shared" si="72"/>
        <v>#REF!</v>
      </c>
      <c r="AF129" s="76" t="e">
        <f t="shared" si="73"/>
        <v>#REF!</v>
      </c>
      <c r="AG129" s="64">
        <f>IF(ISNA(VLOOKUP($A129,'2016 (2)'!$A$7:$AU$88,28,FALSE)),0,VLOOKUP($A129,'2016 (2)'!$A$7:$AU$88,28,FALSE))</f>
        <v>0</v>
      </c>
      <c r="AH129" s="24"/>
      <c r="AI129" s="80" t="e">
        <f t="shared" si="74"/>
        <v>#REF!</v>
      </c>
      <c r="AJ129" s="76" t="e">
        <f t="shared" si="75"/>
        <v>#REF!</v>
      </c>
      <c r="AK129" s="64">
        <f>IF(ISNA(VLOOKUP($A129,'2016 (2)'!$A$7:$AU$88,32,FALSE)),0,VLOOKUP($A129,'2016 (2)'!$A$7:$AU$88,32,FALSE))</f>
        <v>0</v>
      </c>
      <c r="AL129" s="24"/>
      <c r="AM129" s="80" t="e">
        <f t="shared" si="76"/>
        <v>#REF!</v>
      </c>
      <c r="AN129" s="76" t="e">
        <f t="shared" si="77"/>
        <v>#REF!</v>
      </c>
      <c r="AO129" s="64">
        <f>IF(ISNA(VLOOKUP($A129,'2016 (2)'!$A$7:$AU$88,36,FALSE)),0,VLOOKUP($A129,'2016 (2)'!$A$7:$AU$88,36,FALSE))</f>
        <v>0</v>
      </c>
      <c r="AP129" s="24"/>
      <c r="AQ129" s="80" t="e">
        <f t="shared" si="78"/>
        <v>#REF!</v>
      </c>
      <c r="AR129" s="76" t="e">
        <f t="shared" si="79"/>
        <v>#REF!</v>
      </c>
    </row>
    <row r="130" spans="1:48" ht="18" customHeight="1" x14ac:dyDescent="0.2">
      <c r="A130" s="78" t="str">
        <f t="shared" si="59"/>
        <v>Ron Duck</v>
      </c>
      <c r="B130" s="52" t="s">
        <v>40</v>
      </c>
      <c r="C130" s="62" t="s">
        <v>41</v>
      </c>
      <c r="D130" s="25" t="e">
        <f>VLOOKUP($A130,#REF!,34,FALSE)</f>
        <v>#REF!</v>
      </c>
      <c r="E130" s="8" t="e">
        <f>ROUND(IF(ISNA(VLOOKUP($A130,#REF!,46,FALSE)),0,VLOOKUP($A130,#REF!,46,FALSE)),1)</f>
        <v>#REF!</v>
      </c>
      <c r="F130" s="92" t="e">
        <f>ROUND(IF(ISNA(VLOOKUP($A130,#REF!,47,FALSE)),0,VLOOKUP($A130,#REF!,47,FALSE)),1)</f>
        <v>#REF!</v>
      </c>
      <c r="G130" s="80" t="e">
        <f t="shared" si="60"/>
        <v>#REF!</v>
      </c>
      <c r="H130" s="88" t="e">
        <f t="shared" si="61"/>
        <v>#REF!</v>
      </c>
      <c r="I130" s="64">
        <f>IF(ISNA(VLOOKUP($A130,'2016 (2)'!$A$7:$AU$88,4,FALSE)),0,VLOOKUP($A130,'2016 (2)'!$A$7:$AU$88,4,FALSE))</f>
        <v>0</v>
      </c>
      <c r="J130" s="24"/>
      <c r="K130" s="80" t="e">
        <f t="shared" si="62"/>
        <v>#REF!</v>
      </c>
      <c r="L130" s="76" t="e">
        <f t="shared" si="63"/>
        <v>#REF!</v>
      </c>
      <c r="M130" s="83">
        <f>IF(ISNA(VLOOKUP($A130,'2016 (2)'!$A$7:$AU$88,8,FALSE)),0,VLOOKUP($A130,'2016 (2)'!$A$7:$AU$88,8,FALSE))</f>
        <v>0</v>
      </c>
      <c r="N130" s="24"/>
      <c r="O130" s="80" t="e">
        <f t="shared" si="64"/>
        <v>#REF!</v>
      </c>
      <c r="P130" s="76" t="e">
        <f t="shared" si="65"/>
        <v>#REF!</v>
      </c>
      <c r="Q130" s="64">
        <f>IF(ISNA(VLOOKUP($A130,'2016 (2)'!$A$7:$AU$88,12,FALSE)),0,VLOOKUP($A130,'2016 (2)'!$A$7:$AU$88,12,FALSE))</f>
        <v>0</v>
      </c>
      <c r="R130" s="24"/>
      <c r="S130" s="80" t="e">
        <f t="shared" si="66"/>
        <v>#REF!</v>
      </c>
      <c r="T130" s="76" t="e">
        <f t="shared" si="67"/>
        <v>#REF!</v>
      </c>
      <c r="U130" s="64">
        <f>IF(ISNA(VLOOKUP($A130,'2016 (2)'!$A$7:$AU$88,16,FALSE)),0,VLOOKUP($A130,'2016 (2)'!$A$7:$AU$88,16,FALSE))</f>
        <v>0</v>
      </c>
      <c r="V130" s="24"/>
      <c r="W130" s="80" t="e">
        <f t="shared" si="68"/>
        <v>#REF!</v>
      </c>
      <c r="X130" s="76" t="e">
        <f t="shared" si="69"/>
        <v>#REF!</v>
      </c>
      <c r="Y130" s="64">
        <f>IF(ISNA(VLOOKUP($A130,'2016 (2)'!$A$7:$AU$88,20,FALSE)),0,VLOOKUP($A130,'2016 (2)'!$A$7:$AU$88,20,FALSE))</f>
        <v>0</v>
      </c>
      <c r="Z130" s="24"/>
      <c r="AA130" s="80" t="e">
        <f t="shared" si="70"/>
        <v>#REF!</v>
      </c>
      <c r="AB130" s="76" t="e">
        <f t="shared" si="71"/>
        <v>#REF!</v>
      </c>
      <c r="AC130" s="64">
        <f>IF(ISNA(VLOOKUP($A130,'2016 (2)'!$A$7:$AU$88,24,FALSE)),0,VLOOKUP($A130,'2016 (2)'!$A$7:$AU$88,24,FALSE))</f>
        <v>0</v>
      </c>
      <c r="AD130" s="24"/>
      <c r="AE130" s="80" t="e">
        <f t="shared" si="72"/>
        <v>#REF!</v>
      </c>
      <c r="AF130" s="76" t="e">
        <f t="shared" si="73"/>
        <v>#REF!</v>
      </c>
      <c r="AG130" s="64">
        <f>IF(ISNA(VLOOKUP($A130,'2016 (2)'!$A$7:$AU$88,28,FALSE)),0,VLOOKUP($A130,'2016 (2)'!$A$7:$AU$88,28,FALSE))</f>
        <v>0</v>
      </c>
      <c r="AH130" s="24"/>
      <c r="AI130" s="80" t="e">
        <f t="shared" si="74"/>
        <v>#REF!</v>
      </c>
      <c r="AJ130" s="76" t="e">
        <f t="shared" si="75"/>
        <v>#REF!</v>
      </c>
      <c r="AK130" s="64">
        <f>IF(ISNA(VLOOKUP($A130,'2016 (2)'!$A$7:$AU$88,32,FALSE)),0,VLOOKUP($A130,'2016 (2)'!$A$7:$AU$88,32,FALSE))</f>
        <v>0</v>
      </c>
      <c r="AL130" s="24"/>
      <c r="AM130" s="80" t="e">
        <f t="shared" si="76"/>
        <v>#REF!</v>
      </c>
      <c r="AN130" s="76" t="e">
        <f t="shared" si="77"/>
        <v>#REF!</v>
      </c>
      <c r="AO130" s="64">
        <f>IF(ISNA(VLOOKUP($A130,'2016 (2)'!$A$7:$AU$88,36,FALSE)),0,VLOOKUP($A130,'2016 (2)'!$A$7:$AU$88,36,FALSE))</f>
        <v>0</v>
      </c>
      <c r="AP130" s="24"/>
      <c r="AQ130" s="80" t="e">
        <f t="shared" si="78"/>
        <v>#REF!</v>
      </c>
      <c r="AR130" s="76" t="e">
        <f t="shared" si="79"/>
        <v>#REF!</v>
      </c>
    </row>
    <row r="131" spans="1:48" ht="18" customHeight="1" x14ac:dyDescent="0.2">
      <c r="A131" s="78" t="str">
        <f t="shared" si="59"/>
        <v>Steve Dudek</v>
      </c>
      <c r="B131" s="52" t="s">
        <v>329</v>
      </c>
      <c r="C131" s="62" t="s">
        <v>15</v>
      </c>
      <c r="D131" s="25" t="e">
        <f>VLOOKUP($A131,#REF!,34,FALSE)</f>
        <v>#REF!</v>
      </c>
      <c r="E131" s="8" t="e">
        <f>ROUND(IF(ISNA(VLOOKUP($A131,#REF!,46,FALSE)),0,VLOOKUP($A131,#REF!,46,FALSE)),1)</f>
        <v>#REF!</v>
      </c>
      <c r="F131" s="92" t="e">
        <f>ROUND(IF(ISNA(VLOOKUP($A131,#REF!,47,FALSE)),0,VLOOKUP($A131,#REF!,47,FALSE)),1)</f>
        <v>#REF!</v>
      </c>
      <c r="G131" s="80" t="e">
        <f t="shared" si="60"/>
        <v>#REF!</v>
      </c>
      <c r="H131" s="88" t="e">
        <f t="shared" si="61"/>
        <v>#REF!</v>
      </c>
      <c r="I131" s="64">
        <f>IF(ISNA(VLOOKUP($A131,'2016 (2)'!$A$7:$AU$88,4,FALSE)),0,VLOOKUP($A131,'2016 (2)'!$A$7:$AU$88,4,FALSE))</f>
        <v>0</v>
      </c>
      <c r="J131" s="24"/>
      <c r="K131" s="80" t="e">
        <f t="shared" si="62"/>
        <v>#REF!</v>
      </c>
      <c r="L131" s="76" t="e">
        <f t="shared" si="63"/>
        <v>#REF!</v>
      </c>
      <c r="M131" s="83">
        <f>IF(ISNA(VLOOKUP($A131,'2016 (2)'!$A$7:$AU$88,8,FALSE)),0,VLOOKUP($A131,'2016 (2)'!$A$7:$AU$88,8,FALSE))</f>
        <v>0</v>
      </c>
      <c r="N131" s="24"/>
      <c r="O131" s="80" t="e">
        <f t="shared" si="64"/>
        <v>#REF!</v>
      </c>
      <c r="P131" s="76" t="e">
        <f t="shared" si="65"/>
        <v>#REF!</v>
      </c>
      <c r="Q131" s="64">
        <f>IF(ISNA(VLOOKUP($A131,'2016 (2)'!$A$7:$AU$88,12,FALSE)),0,VLOOKUP($A131,'2016 (2)'!$A$7:$AU$88,12,FALSE))</f>
        <v>0</v>
      </c>
      <c r="R131" s="24"/>
      <c r="S131" s="80" t="e">
        <f t="shared" si="66"/>
        <v>#REF!</v>
      </c>
      <c r="T131" s="76" t="e">
        <f t="shared" si="67"/>
        <v>#REF!</v>
      </c>
      <c r="U131" s="64">
        <f>IF(ISNA(VLOOKUP($A131,'2016 (2)'!$A$7:$AU$88,16,FALSE)),0,VLOOKUP($A131,'2016 (2)'!$A$7:$AU$88,16,FALSE))</f>
        <v>0</v>
      </c>
      <c r="V131" s="24"/>
      <c r="W131" s="80" t="e">
        <f t="shared" si="68"/>
        <v>#REF!</v>
      </c>
      <c r="X131" s="76" t="e">
        <f t="shared" si="69"/>
        <v>#REF!</v>
      </c>
      <c r="Y131" s="64">
        <f>IF(ISNA(VLOOKUP($A131,'2016 (2)'!$A$7:$AU$88,20,FALSE)),0,VLOOKUP($A131,'2016 (2)'!$A$7:$AU$88,20,FALSE))</f>
        <v>0</v>
      </c>
      <c r="Z131" s="24"/>
      <c r="AA131" s="80" t="e">
        <f t="shared" si="70"/>
        <v>#REF!</v>
      </c>
      <c r="AB131" s="76" t="e">
        <f t="shared" si="71"/>
        <v>#REF!</v>
      </c>
      <c r="AC131" s="64">
        <f>IF(ISNA(VLOOKUP($A131,'2016 (2)'!$A$7:$AU$88,24,FALSE)),0,VLOOKUP($A131,'2016 (2)'!$A$7:$AU$88,24,FALSE))</f>
        <v>0</v>
      </c>
      <c r="AD131" s="24"/>
      <c r="AE131" s="80" t="e">
        <f t="shared" si="72"/>
        <v>#REF!</v>
      </c>
      <c r="AF131" s="76" t="e">
        <f t="shared" si="73"/>
        <v>#REF!</v>
      </c>
      <c r="AG131" s="64">
        <f>IF(ISNA(VLOOKUP($A131,'2016 (2)'!$A$7:$AU$88,28,FALSE)),0,VLOOKUP($A131,'2016 (2)'!$A$7:$AU$88,28,FALSE))</f>
        <v>0</v>
      </c>
      <c r="AH131" s="24"/>
      <c r="AI131" s="80" t="e">
        <f t="shared" si="74"/>
        <v>#REF!</v>
      </c>
      <c r="AJ131" s="76" t="e">
        <f t="shared" si="75"/>
        <v>#REF!</v>
      </c>
      <c r="AK131" s="64">
        <f>IF(ISNA(VLOOKUP($A131,'2016 (2)'!$A$7:$AU$88,32,FALSE)),0,VLOOKUP($A131,'2016 (2)'!$A$7:$AU$88,32,FALSE))</f>
        <v>0</v>
      </c>
      <c r="AL131" s="24"/>
      <c r="AM131" s="80" t="e">
        <f t="shared" si="76"/>
        <v>#REF!</v>
      </c>
      <c r="AN131" s="76" t="e">
        <f t="shared" si="77"/>
        <v>#REF!</v>
      </c>
      <c r="AO131" s="64">
        <f>IF(ISNA(VLOOKUP($A131,'2016 (2)'!$A$7:$AU$88,36,FALSE)),0,VLOOKUP($A131,'2016 (2)'!$A$7:$AU$88,36,FALSE))</f>
        <v>0</v>
      </c>
      <c r="AP131" s="24"/>
      <c r="AQ131" s="80" t="e">
        <f t="shared" si="78"/>
        <v>#REF!</v>
      </c>
      <c r="AR131" s="76" t="e">
        <f t="shared" si="79"/>
        <v>#REF!</v>
      </c>
    </row>
    <row r="132" spans="1:48" ht="18" customHeight="1" x14ac:dyDescent="0.2">
      <c r="A132" s="78" t="str">
        <f t="shared" si="59"/>
        <v>Rich Dunham</v>
      </c>
      <c r="B132" s="52" t="s">
        <v>47</v>
      </c>
      <c r="C132" s="62" t="s">
        <v>48</v>
      </c>
      <c r="D132" s="25" t="e">
        <f>VLOOKUP($A132,#REF!,34,FALSE)</f>
        <v>#REF!</v>
      </c>
      <c r="E132" s="8" t="e">
        <f>ROUND(IF(ISNA(VLOOKUP($A132,#REF!,46,FALSE)),0,VLOOKUP($A132,#REF!,46,FALSE)),1)</f>
        <v>#REF!</v>
      </c>
      <c r="F132" s="92" t="e">
        <f>ROUND(IF(ISNA(VLOOKUP($A132,#REF!,47,FALSE)),0,VLOOKUP($A132,#REF!,47,FALSE)),1)</f>
        <v>#REF!</v>
      </c>
      <c r="G132" s="80" t="e">
        <f t="shared" si="60"/>
        <v>#REF!</v>
      </c>
      <c r="H132" s="88" t="e">
        <f t="shared" si="61"/>
        <v>#REF!</v>
      </c>
      <c r="I132" s="64">
        <f>IF(ISNA(VLOOKUP($A132,'2016 (2)'!$A$7:$AU$88,4,FALSE)),0,VLOOKUP($A132,'2016 (2)'!$A$7:$AU$88,4,FALSE))</f>
        <v>0</v>
      </c>
      <c r="J132" s="24"/>
      <c r="K132" s="80" t="e">
        <f t="shared" si="62"/>
        <v>#REF!</v>
      </c>
      <c r="L132" s="76" t="e">
        <f t="shared" si="63"/>
        <v>#REF!</v>
      </c>
      <c r="M132" s="83">
        <f>IF(ISNA(VLOOKUP($A132,'2016 (2)'!$A$7:$AU$88,8,FALSE)),0,VLOOKUP($A132,'2016 (2)'!$A$7:$AU$88,8,FALSE))</f>
        <v>0</v>
      </c>
      <c r="N132" s="24"/>
      <c r="O132" s="80" t="e">
        <f t="shared" si="64"/>
        <v>#REF!</v>
      </c>
      <c r="P132" s="76" t="e">
        <f t="shared" si="65"/>
        <v>#REF!</v>
      </c>
      <c r="Q132" s="64">
        <f>IF(ISNA(VLOOKUP($A132,'2016 (2)'!$A$7:$AU$88,12,FALSE)),0,VLOOKUP($A132,'2016 (2)'!$A$7:$AU$88,12,FALSE))</f>
        <v>0</v>
      </c>
      <c r="R132" s="24"/>
      <c r="S132" s="80" t="e">
        <f t="shared" si="66"/>
        <v>#REF!</v>
      </c>
      <c r="T132" s="76" t="e">
        <f t="shared" si="67"/>
        <v>#REF!</v>
      </c>
      <c r="U132" s="64">
        <f>IF(ISNA(VLOOKUP($A132,'2016 (2)'!$A$7:$AU$88,16,FALSE)),0,VLOOKUP($A132,'2016 (2)'!$A$7:$AU$88,16,FALSE))</f>
        <v>0</v>
      </c>
      <c r="V132" s="24"/>
      <c r="W132" s="80" t="e">
        <f t="shared" si="68"/>
        <v>#REF!</v>
      </c>
      <c r="X132" s="76" t="e">
        <f t="shared" si="69"/>
        <v>#REF!</v>
      </c>
      <c r="Y132" s="64">
        <f>IF(ISNA(VLOOKUP($A132,'2016 (2)'!$A$7:$AU$88,20,FALSE)),0,VLOOKUP($A132,'2016 (2)'!$A$7:$AU$88,20,FALSE))</f>
        <v>0</v>
      </c>
      <c r="Z132" s="24"/>
      <c r="AA132" s="80" t="e">
        <f t="shared" si="70"/>
        <v>#REF!</v>
      </c>
      <c r="AB132" s="76" t="e">
        <f t="shared" si="71"/>
        <v>#REF!</v>
      </c>
      <c r="AC132" s="64">
        <f>IF(ISNA(VLOOKUP($A132,'2016 (2)'!$A$7:$AU$88,24,FALSE)),0,VLOOKUP($A132,'2016 (2)'!$A$7:$AU$88,24,FALSE))</f>
        <v>0</v>
      </c>
      <c r="AD132" s="24"/>
      <c r="AE132" s="80" t="e">
        <f t="shared" si="72"/>
        <v>#REF!</v>
      </c>
      <c r="AF132" s="76" t="e">
        <f t="shared" si="73"/>
        <v>#REF!</v>
      </c>
      <c r="AG132" s="64">
        <f>IF(ISNA(VLOOKUP($A132,'2016 (2)'!$A$7:$AU$88,28,FALSE)),0,VLOOKUP($A132,'2016 (2)'!$A$7:$AU$88,28,FALSE))</f>
        <v>0</v>
      </c>
      <c r="AH132" s="24"/>
      <c r="AI132" s="80" t="e">
        <f t="shared" si="74"/>
        <v>#REF!</v>
      </c>
      <c r="AJ132" s="76" t="e">
        <f t="shared" si="75"/>
        <v>#REF!</v>
      </c>
      <c r="AK132" s="64">
        <f>IF(ISNA(VLOOKUP($A132,'2016 (2)'!$A$7:$AU$88,32,FALSE)),0,VLOOKUP($A132,'2016 (2)'!$A$7:$AU$88,32,FALSE))</f>
        <v>0</v>
      </c>
      <c r="AL132" s="24"/>
      <c r="AM132" s="80" t="e">
        <f t="shared" si="76"/>
        <v>#REF!</v>
      </c>
      <c r="AN132" s="76" t="e">
        <f t="shared" si="77"/>
        <v>#REF!</v>
      </c>
      <c r="AO132" s="64">
        <f>IF(ISNA(VLOOKUP($A132,'2016 (2)'!$A$7:$AU$88,36,FALSE)),0,VLOOKUP($A132,'2016 (2)'!$A$7:$AU$88,36,FALSE))</f>
        <v>0</v>
      </c>
      <c r="AP132" s="24"/>
      <c r="AQ132" s="80" t="e">
        <f t="shared" si="78"/>
        <v>#REF!</v>
      </c>
      <c r="AR132" s="76" t="e">
        <f t="shared" si="79"/>
        <v>#REF!</v>
      </c>
    </row>
    <row r="133" spans="1:48" ht="18" customHeight="1" x14ac:dyDescent="0.2">
      <c r="A133" s="78" t="str">
        <f t="shared" si="59"/>
        <v>Mike Dyson</v>
      </c>
      <c r="B133" s="52" t="s">
        <v>136</v>
      </c>
      <c r="C133" s="62" t="s">
        <v>33</v>
      </c>
      <c r="D133" s="25" t="e">
        <f>VLOOKUP($A133,#REF!,34,FALSE)</f>
        <v>#REF!</v>
      </c>
      <c r="E133" s="8" t="e">
        <f>ROUND(IF(ISNA(VLOOKUP($A133,#REF!,46,FALSE)),0,VLOOKUP($A133,#REF!,46,FALSE)),1)</f>
        <v>#REF!</v>
      </c>
      <c r="F133" s="92" t="e">
        <f>ROUND(IF(ISNA(VLOOKUP($A133,#REF!,47,FALSE)),0,VLOOKUP($A133,#REF!,47,FALSE)),1)</f>
        <v>#REF!</v>
      </c>
      <c r="G133" s="80" t="e">
        <f t="shared" si="60"/>
        <v>#REF!</v>
      </c>
      <c r="H133" s="88" t="e">
        <f t="shared" si="61"/>
        <v>#REF!</v>
      </c>
      <c r="I133" s="64">
        <f>IF(ISNA(VLOOKUP($A133,'2016 (2)'!$A$7:$AU$88,4,FALSE)),0,VLOOKUP($A133,'2016 (2)'!$A$7:$AU$88,4,FALSE))</f>
        <v>0</v>
      </c>
      <c r="J133" s="24"/>
      <c r="K133" s="80" t="e">
        <f t="shared" si="62"/>
        <v>#REF!</v>
      </c>
      <c r="L133" s="76" t="e">
        <f t="shared" si="63"/>
        <v>#REF!</v>
      </c>
      <c r="M133" s="83">
        <f>IF(ISNA(VLOOKUP($A133,'2016 (2)'!$A$7:$AU$88,8,FALSE)),0,VLOOKUP($A133,'2016 (2)'!$A$7:$AU$88,8,FALSE))</f>
        <v>0</v>
      </c>
      <c r="N133" s="24"/>
      <c r="O133" s="80" t="e">
        <f t="shared" si="64"/>
        <v>#REF!</v>
      </c>
      <c r="P133" s="76" t="e">
        <f t="shared" si="65"/>
        <v>#REF!</v>
      </c>
      <c r="Q133" s="64">
        <f>IF(ISNA(VLOOKUP($A133,'2016 (2)'!$A$7:$AU$88,12,FALSE)),0,VLOOKUP($A133,'2016 (2)'!$A$7:$AU$88,12,FALSE))</f>
        <v>0</v>
      </c>
      <c r="R133" s="24"/>
      <c r="S133" s="80" t="e">
        <f t="shared" si="66"/>
        <v>#REF!</v>
      </c>
      <c r="T133" s="76" t="e">
        <f t="shared" si="67"/>
        <v>#REF!</v>
      </c>
      <c r="U133" s="64">
        <f>IF(ISNA(VLOOKUP($A133,'2016 (2)'!$A$7:$AU$88,16,FALSE)),0,VLOOKUP($A133,'2016 (2)'!$A$7:$AU$88,16,FALSE))</f>
        <v>0</v>
      </c>
      <c r="V133" s="24"/>
      <c r="W133" s="80" t="e">
        <f t="shared" si="68"/>
        <v>#REF!</v>
      </c>
      <c r="X133" s="76" t="e">
        <f t="shared" si="69"/>
        <v>#REF!</v>
      </c>
      <c r="Y133" s="64">
        <f>IF(ISNA(VLOOKUP($A133,'2016 (2)'!$A$7:$AU$88,20,FALSE)),0,VLOOKUP($A133,'2016 (2)'!$A$7:$AU$88,20,FALSE))</f>
        <v>0</v>
      </c>
      <c r="Z133" s="24"/>
      <c r="AA133" s="80" t="e">
        <f t="shared" si="70"/>
        <v>#REF!</v>
      </c>
      <c r="AB133" s="76" t="e">
        <f t="shared" si="71"/>
        <v>#REF!</v>
      </c>
      <c r="AC133" s="64">
        <f>IF(ISNA(VLOOKUP($A133,'2016 (2)'!$A$7:$AU$88,24,FALSE)),0,VLOOKUP($A133,'2016 (2)'!$A$7:$AU$88,24,FALSE))</f>
        <v>0</v>
      </c>
      <c r="AD133" s="24"/>
      <c r="AE133" s="80" t="e">
        <f t="shared" si="72"/>
        <v>#REF!</v>
      </c>
      <c r="AF133" s="76" t="e">
        <f t="shared" si="73"/>
        <v>#REF!</v>
      </c>
      <c r="AG133" s="64">
        <f>IF(ISNA(VLOOKUP($A133,'2016 (2)'!$A$7:$AU$88,28,FALSE)),0,VLOOKUP($A133,'2016 (2)'!$A$7:$AU$88,28,FALSE))</f>
        <v>0</v>
      </c>
      <c r="AH133" s="24"/>
      <c r="AI133" s="80" t="e">
        <f t="shared" si="74"/>
        <v>#REF!</v>
      </c>
      <c r="AJ133" s="76" t="e">
        <f t="shared" si="75"/>
        <v>#REF!</v>
      </c>
      <c r="AK133" s="64">
        <f>IF(ISNA(VLOOKUP($A133,'2016 (2)'!$A$7:$AU$88,32,FALSE)),0,VLOOKUP($A133,'2016 (2)'!$A$7:$AU$88,32,FALSE))</f>
        <v>0</v>
      </c>
      <c r="AL133" s="24"/>
      <c r="AM133" s="80" t="e">
        <f t="shared" si="76"/>
        <v>#REF!</v>
      </c>
      <c r="AN133" s="76" t="e">
        <f t="shared" si="77"/>
        <v>#REF!</v>
      </c>
      <c r="AO133" s="64">
        <f>IF(ISNA(VLOOKUP($A133,'2016 (2)'!$A$7:$AU$88,36,FALSE)),0,VLOOKUP($A133,'2016 (2)'!$A$7:$AU$88,36,FALSE))</f>
        <v>0</v>
      </c>
      <c r="AP133" s="24"/>
      <c r="AQ133" s="80" t="e">
        <f t="shared" si="78"/>
        <v>#REF!</v>
      </c>
      <c r="AR133" s="76" t="e">
        <f t="shared" si="79"/>
        <v>#REF!</v>
      </c>
    </row>
    <row r="134" spans="1:48" ht="18" customHeight="1" x14ac:dyDescent="0.2">
      <c r="A134" s="78" t="str">
        <f t="shared" si="59"/>
        <v>Edmund Ebeid</v>
      </c>
      <c r="B134" s="52" t="s">
        <v>412</v>
      </c>
      <c r="C134" s="62" t="s">
        <v>411</v>
      </c>
      <c r="D134" s="25" t="e">
        <f>VLOOKUP($A134,#REF!,34,FALSE)</f>
        <v>#REF!</v>
      </c>
      <c r="E134" s="8" t="e">
        <f>ROUND(IF(ISNA(VLOOKUP($A134,#REF!,46,FALSE)),0,VLOOKUP($A134,#REF!,46,FALSE)),1)</f>
        <v>#REF!</v>
      </c>
      <c r="F134" s="92" t="e">
        <f>ROUND(IF(ISNA(VLOOKUP($A134,#REF!,47,FALSE)),0,VLOOKUP($A134,#REF!,47,FALSE)),1)</f>
        <v>#REF!</v>
      </c>
      <c r="G134" s="80" t="e">
        <f t="shared" ref="G134:G165" si="85">IF($E134&gt;$AR$1,$D134-($E134-$AR$1),(IF(IF(AND(F134&lt;$AJ$1,F134&lt;&gt;0),D134+($AJ$1-F134),D134)&gt;36,36,IF(AND(F134&lt;$AJ$1,F134&lt;&gt;0),D134+($AJ$1-F134),D134))))</f>
        <v>#REF!</v>
      </c>
      <c r="H134" s="88" t="e">
        <f t="shared" si="61"/>
        <v>#REF!</v>
      </c>
      <c r="I134" s="64">
        <f>IF(ISNA(VLOOKUP($A134,'2016 (2)'!$A$7:$AU$88,4,FALSE)),0,VLOOKUP($A134,'2016 (2)'!$A$7:$AU$88,4,FALSE))</f>
        <v>0</v>
      </c>
      <c r="J134" s="24"/>
      <c r="K134" s="80" t="e">
        <f t="shared" si="62"/>
        <v>#REF!</v>
      </c>
      <c r="L134" s="76" t="e">
        <f t="shared" si="63"/>
        <v>#REF!</v>
      </c>
      <c r="M134" s="83">
        <f>IF(ISNA(VLOOKUP($A134,'2016 (2)'!$A$7:$AU$88,8,FALSE)),0,VLOOKUP($A134,'2016 (2)'!$A$7:$AU$88,8,FALSE))</f>
        <v>0</v>
      </c>
      <c r="N134" s="24"/>
      <c r="O134" s="80" t="e">
        <f t="shared" si="64"/>
        <v>#REF!</v>
      </c>
      <c r="P134" s="76" t="e">
        <f t="shared" si="65"/>
        <v>#REF!</v>
      </c>
      <c r="Q134" s="64">
        <f>IF(ISNA(VLOOKUP($A134,'2016 (2)'!$A$7:$AU$88,12,FALSE)),0,VLOOKUP($A134,'2016 (2)'!$A$7:$AU$88,12,FALSE))</f>
        <v>0</v>
      </c>
      <c r="R134" s="24"/>
      <c r="S134" s="80" t="e">
        <f t="shared" si="66"/>
        <v>#REF!</v>
      </c>
      <c r="T134" s="76" t="e">
        <f t="shared" si="67"/>
        <v>#REF!</v>
      </c>
      <c r="U134" s="64">
        <f>IF(ISNA(VLOOKUP($A134,'2016 (2)'!$A$7:$AU$88,16,FALSE)),0,VLOOKUP($A134,'2016 (2)'!$A$7:$AU$88,16,FALSE))</f>
        <v>0</v>
      </c>
      <c r="V134" s="24"/>
      <c r="W134" s="80" t="e">
        <f t="shared" si="68"/>
        <v>#REF!</v>
      </c>
      <c r="X134" s="76" t="e">
        <f t="shared" si="69"/>
        <v>#REF!</v>
      </c>
      <c r="Y134" s="64">
        <f>IF(ISNA(VLOOKUP($A134,'2016 (2)'!$A$7:$AU$88,20,FALSE)),0,VLOOKUP($A134,'2016 (2)'!$A$7:$AU$88,20,FALSE))</f>
        <v>0</v>
      </c>
      <c r="Z134" s="24"/>
      <c r="AA134" s="80" t="e">
        <f t="shared" si="70"/>
        <v>#REF!</v>
      </c>
      <c r="AB134" s="76" t="e">
        <f t="shared" si="71"/>
        <v>#REF!</v>
      </c>
      <c r="AC134" s="64">
        <f>IF(ISNA(VLOOKUP($A134,'2016 (2)'!$A$7:$AU$88,24,FALSE)),0,VLOOKUP($A134,'2016 (2)'!$A$7:$AU$88,24,FALSE))</f>
        <v>0</v>
      </c>
      <c r="AD134" s="24"/>
      <c r="AE134" s="80" t="e">
        <f t="shared" si="72"/>
        <v>#REF!</v>
      </c>
      <c r="AF134" s="76" t="e">
        <f t="shared" si="73"/>
        <v>#REF!</v>
      </c>
      <c r="AG134" s="64">
        <f>IF(ISNA(VLOOKUP($A134,'2016 (2)'!$A$7:$AU$88,28,FALSE)),0,VLOOKUP($A134,'2016 (2)'!$A$7:$AU$88,28,FALSE))</f>
        <v>0</v>
      </c>
      <c r="AH134" s="24"/>
      <c r="AI134" s="80" t="e">
        <f t="shared" si="74"/>
        <v>#REF!</v>
      </c>
      <c r="AJ134" s="76" t="e">
        <f t="shared" si="75"/>
        <v>#REF!</v>
      </c>
      <c r="AK134" s="64">
        <f>IF(ISNA(VLOOKUP($A134,'2016 (2)'!$A$7:$AU$88,32,FALSE)),0,VLOOKUP($A134,'2016 (2)'!$A$7:$AU$88,32,FALSE))</f>
        <v>0</v>
      </c>
      <c r="AL134" s="24"/>
      <c r="AM134" s="80" t="e">
        <f t="shared" si="76"/>
        <v>#REF!</v>
      </c>
      <c r="AN134" s="76" t="e">
        <f t="shared" si="77"/>
        <v>#REF!</v>
      </c>
      <c r="AO134" s="64">
        <f>IF(ISNA(VLOOKUP($A134,'2016 (2)'!$A$7:$AU$88,36,FALSE)),0,VLOOKUP($A134,'2016 (2)'!$A$7:$AU$88,36,FALSE))</f>
        <v>0</v>
      </c>
      <c r="AP134" s="24"/>
      <c r="AQ134" s="80" t="e">
        <f t="shared" si="78"/>
        <v>#REF!</v>
      </c>
      <c r="AR134" s="76" t="e">
        <f t="shared" si="79"/>
        <v>#REF!</v>
      </c>
    </row>
    <row r="135" spans="1:48" ht="18" customHeight="1" x14ac:dyDescent="0.2">
      <c r="A135" s="78" t="str">
        <f t="shared" si="59"/>
        <v>Roy Edwards</v>
      </c>
      <c r="B135" s="93" t="s">
        <v>351</v>
      </c>
      <c r="C135" s="94" t="s">
        <v>517</v>
      </c>
      <c r="D135" s="25">
        <v>18.5</v>
      </c>
      <c r="E135" s="8" t="e">
        <f>ROUND(IF(ISNA(VLOOKUP($A135,#REF!,47,FALSE)),0,VLOOKUP($A135,#REF!,47,FALSE)),1)</f>
        <v>#REF!</v>
      </c>
      <c r="F135" s="92" t="e">
        <f>ROUND(IF(ISNA(VLOOKUP($A135,#REF!,49,FALSE)),0,VLOOKUP($A135,#REF!,49,FALSE)),1)</f>
        <v>#REF!</v>
      </c>
      <c r="G135" s="80" t="e">
        <f t="shared" si="85"/>
        <v>#REF!</v>
      </c>
      <c r="H135" s="88" t="e">
        <f t="shared" si="61"/>
        <v>#REF!</v>
      </c>
      <c r="I135" s="64">
        <f>IF(ISNA(VLOOKUP($A135,'2016 (2)'!$A$7:$AU$100,4,FALSE)),0,VLOOKUP($A135,'2016 (2)'!$A$7:$AU$100,4,FALSE))</f>
        <v>0</v>
      </c>
      <c r="J135" s="24"/>
      <c r="K135" s="80" t="e">
        <f t="shared" si="62"/>
        <v>#REF!</v>
      </c>
      <c r="L135" s="76" t="e">
        <f t="shared" si="63"/>
        <v>#REF!</v>
      </c>
      <c r="M135" s="83">
        <f>IF(ISNA(VLOOKUP($A135,'2016 (2)'!$A$7:$AU$100,8,FALSE)),0,VLOOKUP($A135,'2016 (2)'!$A$7:$AU$100,8,FALSE))</f>
        <v>0</v>
      </c>
      <c r="N135" s="24"/>
      <c r="O135" s="80" t="e">
        <f t="shared" si="64"/>
        <v>#REF!</v>
      </c>
      <c r="P135" s="76" t="e">
        <f t="shared" si="65"/>
        <v>#REF!</v>
      </c>
      <c r="Q135" s="64">
        <f>IF(ISNA(VLOOKUP($A135,'2016 (2)'!$A$7:$AU$100,12,FALSE)),0,VLOOKUP($A135,'2016 (2)'!$A$7:$AU$100,12,FALSE))</f>
        <v>0</v>
      </c>
      <c r="R135" s="24"/>
      <c r="S135" s="80" t="e">
        <f t="shared" si="66"/>
        <v>#REF!</v>
      </c>
      <c r="T135" s="76" t="e">
        <f t="shared" si="67"/>
        <v>#REF!</v>
      </c>
      <c r="U135" s="64">
        <f>IF(ISNA(VLOOKUP($A135,'2016 (2)'!$A$7:$AU$100,16,FALSE)),0,VLOOKUP($A135,'2016 (2)'!$A$7:$AU$100,16,FALSE))</f>
        <v>0</v>
      </c>
      <c r="V135" s="24"/>
      <c r="W135" s="80" t="e">
        <f t="shared" si="68"/>
        <v>#REF!</v>
      </c>
      <c r="X135" s="76" t="e">
        <f t="shared" si="69"/>
        <v>#REF!</v>
      </c>
      <c r="Y135" s="64">
        <f>IF(ISNA(VLOOKUP($A135,'2016 (2)'!$A$7:$AU$100,20,FALSE)),0,VLOOKUP($A135,'2016 (2)'!$A$7:$AU$100,20,FALSE))</f>
        <v>0</v>
      </c>
      <c r="Z135" s="24"/>
      <c r="AA135" s="80" t="e">
        <f t="shared" si="70"/>
        <v>#REF!</v>
      </c>
      <c r="AB135" s="76" t="e">
        <f t="shared" si="71"/>
        <v>#REF!</v>
      </c>
      <c r="AC135" s="64">
        <f>IF(ISNA(VLOOKUP($A135,'2016 (2)'!$A$7:$AU$100,24,FALSE)),0,VLOOKUP($A135,'2016 (2)'!$A$7:$AU$100,24,FALSE))</f>
        <v>0</v>
      </c>
      <c r="AD135" s="24"/>
      <c r="AE135" s="80" t="e">
        <f t="shared" si="72"/>
        <v>#REF!</v>
      </c>
      <c r="AF135" s="76" t="e">
        <f t="shared" si="73"/>
        <v>#REF!</v>
      </c>
      <c r="AG135" s="64">
        <f>IF(ISNA(VLOOKUP($A135,'2016 (2)'!$A$7:$AU$100,28,FALSE)),0,VLOOKUP($A135,'2016 (2)'!$A$7:$AU$100,28,FALSE))</f>
        <v>0</v>
      </c>
      <c r="AH135" s="24"/>
      <c r="AI135" s="80" t="e">
        <f t="shared" si="74"/>
        <v>#REF!</v>
      </c>
      <c r="AJ135" s="76" t="e">
        <f t="shared" si="75"/>
        <v>#REF!</v>
      </c>
      <c r="AK135" s="64">
        <f>IF(ISNA(VLOOKUP($A135,'2016 (2)'!$A$7:$AU$100,32,FALSE)),0,VLOOKUP($A135,'2016 (2)'!$A$7:$AU$100,32,FALSE))</f>
        <v>0</v>
      </c>
      <c r="AL135" s="24"/>
      <c r="AM135" s="80" t="e">
        <f t="shared" si="76"/>
        <v>#REF!</v>
      </c>
      <c r="AN135" s="76" t="e">
        <f t="shared" si="77"/>
        <v>#REF!</v>
      </c>
      <c r="AO135" s="64">
        <f>IF(ISNA(VLOOKUP($A135,'2016 (2)'!$A$7:$AU$100,36,FALSE)),0,VLOOKUP($A135,'2016 (2)'!$A$7:$AU$100,36,FALSE))</f>
        <v>0</v>
      </c>
      <c r="AP135" s="24"/>
      <c r="AQ135" s="80" t="e">
        <f t="shared" si="78"/>
        <v>#REF!</v>
      </c>
      <c r="AR135" s="76" t="e">
        <f t="shared" si="79"/>
        <v>#REF!</v>
      </c>
      <c r="AS135" t="str">
        <f>IF(I135&gt;0,72+H135+36-I135,"-")</f>
        <v>-</v>
      </c>
      <c r="AT135" t="str">
        <f>IF(M135&gt;0,72+L135+36-M135,"-")</f>
        <v>-</v>
      </c>
      <c r="AU135" t="str">
        <f>IF(Q135&gt;0,72+P135+36-Q135,"-")</f>
        <v>-</v>
      </c>
      <c r="AV135" t="str">
        <f>IF(U135&gt;0,72+T135+36-U135,"-")</f>
        <v>-</v>
      </c>
    </row>
    <row r="136" spans="1:48" ht="18" customHeight="1" x14ac:dyDescent="0.2">
      <c r="A136" s="78" t="str">
        <f t="shared" si="59"/>
        <v>Mike Eiselt</v>
      </c>
      <c r="B136" s="52" t="s">
        <v>92</v>
      </c>
      <c r="C136" s="62" t="s">
        <v>33</v>
      </c>
      <c r="D136" s="25" t="e">
        <f>VLOOKUP($A136,#REF!,34,FALSE)</f>
        <v>#REF!</v>
      </c>
      <c r="E136" s="8" t="e">
        <f>ROUND(IF(ISNA(VLOOKUP($A136,#REF!,46,FALSE)),0,VLOOKUP($A136,#REF!,46,FALSE)),1)</f>
        <v>#REF!</v>
      </c>
      <c r="F136" s="92" t="e">
        <f>ROUND(IF(ISNA(VLOOKUP($A136,#REF!,47,FALSE)),0,VLOOKUP($A136,#REF!,47,FALSE)),1)</f>
        <v>#REF!</v>
      </c>
      <c r="G136" s="80" t="e">
        <f t="shared" si="85"/>
        <v>#REF!</v>
      </c>
      <c r="H136" s="88" t="e">
        <f t="shared" si="61"/>
        <v>#REF!</v>
      </c>
      <c r="I136" s="64">
        <f>IF(ISNA(VLOOKUP($A136,'2016 (2)'!$A$7:$AU$88,4,FALSE)),0,VLOOKUP($A136,'2016 (2)'!$A$7:$AU$88,4,FALSE))</f>
        <v>0</v>
      </c>
      <c r="J136" s="24"/>
      <c r="K136" s="80" t="e">
        <f t="shared" si="62"/>
        <v>#REF!</v>
      </c>
      <c r="L136" s="76" t="e">
        <f t="shared" si="63"/>
        <v>#REF!</v>
      </c>
      <c r="M136" s="83">
        <f>IF(ISNA(VLOOKUP($A136,'2016 (2)'!$A$7:$AU$88,8,FALSE)),0,VLOOKUP($A136,'2016 (2)'!$A$7:$AU$88,8,FALSE))</f>
        <v>0</v>
      </c>
      <c r="N136" s="24"/>
      <c r="O136" s="80" t="e">
        <f t="shared" si="64"/>
        <v>#REF!</v>
      </c>
      <c r="P136" s="76" t="e">
        <f t="shared" si="65"/>
        <v>#REF!</v>
      </c>
      <c r="Q136" s="64">
        <f>IF(ISNA(VLOOKUP($A136,'2016 (2)'!$A$7:$AU$88,12,FALSE)),0,VLOOKUP($A136,'2016 (2)'!$A$7:$AU$88,12,FALSE))</f>
        <v>0</v>
      </c>
      <c r="R136" s="24"/>
      <c r="S136" s="80" t="e">
        <f t="shared" si="66"/>
        <v>#REF!</v>
      </c>
      <c r="T136" s="76" t="e">
        <f t="shared" si="67"/>
        <v>#REF!</v>
      </c>
      <c r="U136" s="64">
        <f>IF(ISNA(VLOOKUP($A136,'2016 (2)'!$A$7:$AU$88,16,FALSE)),0,VLOOKUP($A136,'2016 (2)'!$A$7:$AU$88,16,FALSE))</f>
        <v>0</v>
      </c>
      <c r="V136" s="24"/>
      <c r="W136" s="80" t="e">
        <f t="shared" si="68"/>
        <v>#REF!</v>
      </c>
      <c r="X136" s="76" t="e">
        <f t="shared" si="69"/>
        <v>#REF!</v>
      </c>
      <c r="Y136" s="64">
        <f>IF(ISNA(VLOOKUP($A136,'2016 (2)'!$A$7:$AU$88,20,FALSE)),0,VLOOKUP($A136,'2016 (2)'!$A$7:$AU$88,20,FALSE))</f>
        <v>0</v>
      </c>
      <c r="Z136" s="24"/>
      <c r="AA136" s="80" t="e">
        <f t="shared" si="70"/>
        <v>#REF!</v>
      </c>
      <c r="AB136" s="76" t="e">
        <f t="shared" si="71"/>
        <v>#REF!</v>
      </c>
      <c r="AC136" s="64">
        <f>IF(ISNA(VLOOKUP($A136,'2016 (2)'!$A$7:$AU$88,24,FALSE)),0,VLOOKUP($A136,'2016 (2)'!$A$7:$AU$88,24,FALSE))</f>
        <v>0</v>
      </c>
      <c r="AD136" s="24"/>
      <c r="AE136" s="80" t="e">
        <f t="shared" si="72"/>
        <v>#REF!</v>
      </c>
      <c r="AF136" s="76" t="e">
        <f t="shared" si="73"/>
        <v>#REF!</v>
      </c>
      <c r="AG136" s="64">
        <f>IF(ISNA(VLOOKUP($A136,'2016 (2)'!$A$7:$AU$88,28,FALSE)),0,VLOOKUP($A136,'2016 (2)'!$A$7:$AU$88,28,FALSE))</f>
        <v>0</v>
      </c>
      <c r="AH136" s="24"/>
      <c r="AI136" s="80" t="e">
        <f t="shared" si="74"/>
        <v>#REF!</v>
      </c>
      <c r="AJ136" s="76" t="e">
        <f t="shared" si="75"/>
        <v>#REF!</v>
      </c>
      <c r="AK136" s="64">
        <f>IF(ISNA(VLOOKUP($A136,'2016 (2)'!$A$7:$AU$88,32,FALSE)),0,VLOOKUP($A136,'2016 (2)'!$A$7:$AU$88,32,FALSE))</f>
        <v>0</v>
      </c>
      <c r="AL136" s="24"/>
      <c r="AM136" s="80" t="e">
        <f t="shared" si="76"/>
        <v>#REF!</v>
      </c>
      <c r="AN136" s="76" t="e">
        <f t="shared" si="77"/>
        <v>#REF!</v>
      </c>
      <c r="AO136" s="64">
        <f>IF(ISNA(VLOOKUP($A136,'2016 (2)'!$A$7:$AU$88,36,FALSE)),0,VLOOKUP($A136,'2016 (2)'!$A$7:$AU$88,36,FALSE))</f>
        <v>0</v>
      </c>
      <c r="AP136" s="24"/>
      <c r="AQ136" s="80" t="e">
        <f t="shared" si="78"/>
        <v>#REF!</v>
      </c>
      <c r="AR136" s="76" t="e">
        <f t="shared" si="79"/>
        <v>#REF!</v>
      </c>
    </row>
    <row r="137" spans="1:48" ht="18" customHeight="1" x14ac:dyDescent="0.2">
      <c r="A137" s="78" t="str">
        <f t="shared" si="59"/>
        <v>Tim Evankovich</v>
      </c>
      <c r="B137" s="52" t="s">
        <v>91</v>
      </c>
      <c r="C137" s="62" t="s">
        <v>108</v>
      </c>
      <c r="D137" s="25" t="e">
        <f>VLOOKUP($A137,#REF!,34,FALSE)</f>
        <v>#REF!</v>
      </c>
      <c r="E137" s="8" t="e">
        <f>ROUND(IF(ISNA(VLOOKUP($A137,#REF!,46,FALSE)),0,VLOOKUP($A137,#REF!,46,FALSE)),1)</f>
        <v>#REF!</v>
      </c>
      <c r="F137" s="92" t="e">
        <f>ROUND(IF(ISNA(VLOOKUP($A137,#REF!,47,FALSE)),0,VLOOKUP($A137,#REF!,47,FALSE)),1)</f>
        <v>#REF!</v>
      </c>
      <c r="G137" s="80" t="e">
        <f t="shared" si="85"/>
        <v>#REF!</v>
      </c>
      <c r="H137" s="88" t="e">
        <f t="shared" si="61"/>
        <v>#REF!</v>
      </c>
      <c r="I137" s="64">
        <f>IF(ISNA(VLOOKUP($A137,'2016 (2)'!$A$7:$AU$88,4,FALSE)),0,VLOOKUP($A137,'2016 (2)'!$A$7:$AU$88,4,FALSE))</f>
        <v>0</v>
      </c>
      <c r="J137" s="24"/>
      <c r="K137" s="80" t="e">
        <f t="shared" si="62"/>
        <v>#REF!</v>
      </c>
      <c r="L137" s="76" t="e">
        <f t="shared" si="63"/>
        <v>#REF!</v>
      </c>
      <c r="M137" s="83">
        <f>IF(ISNA(VLOOKUP($A137,'2016 (2)'!$A$7:$AU$88,8,FALSE)),0,VLOOKUP($A137,'2016 (2)'!$A$7:$AU$88,8,FALSE))</f>
        <v>0</v>
      </c>
      <c r="N137" s="24"/>
      <c r="O137" s="80" t="e">
        <f t="shared" si="64"/>
        <v>#REF!</v>
      </c>
      <c r="P137" s="76" t="e">
        <f t="shared" si="65"/>
        <v>#REF!</v>
      </c>
      <c r="Q137" s="64">
        <f>IF(ISNA(VLOOKUP($A137,'2016 (2)'!$A$7:$AU$88,12,FALSE)),0,VLOOKUP($A137,'2016 (2)'!$A$7:$AU$88,12,FALSE))</f>
        <v>0</v>
      </c>
      <c r="R137" s="24"/>
      <c r="S137" s="80" t="e">
        <f t="shared" si="66"/>
        <v>#REF!</v>
      </c>
      <c r="T137" s="76" t="e">
        <f t="shared" si="67"/>
        <v>#REF!</v>
      </c>
      <c r="U137" s="64">
        <f>IF(ISNA(VLOOKUP($A137,'2016 (2)'!$A$7:$AU$88,16,FALSE)),0,VLOOKUP($A137,'2016 (2)'!$A$7:$AU$88,16,FALSE))</f>
        <v>0</v>
      </c>
      <c r="V137" s="24"/>
      <c r="W137" s="80" t="e">
        <f t="shared" si="68"/>
        <v>#REF!</v>
      </c>
      <c r="X137" s="76" t="e">
        <f t="shared" si="69"/>
        <v>#REF!</v>
      </c>
      <c r="Y137" s="64">
        <f>IF(ISNA(VLOOKUP($A137,'2016 (2)'!$A$7:$AU$88,20,FALSE)),0,VLOOKUP($A137,'2016 (2)'!$A$7:$AU$88,20,FALSE))</f>
        <v>0</v>
      </c>
      <c r="Z137" s="24"/>
      <c r="AA137" s="80" t="e">
        <f t="shared" si="70"/>
        <v>#REF!</v>
      </c>
      <c r="AB137" s="76" t="e">
        <f t="shared" si="71"/>
        <v>#REF!</v>
      </c>
      <c r="AC137" s="64">
        <f>IF(ISNA(VLOOKUP($A137,'2016 (2)'!$A$7:$AU$88,24,FALSE)),0,VLOOKUP($A137,'2016 (2)'!$A$7:$AU$88,24,FALSE))</f>
        <v>0</v>
      </c>
      <c r="AD137" s="24"/>
      <c r="AE137" s="80" t="e">
        <f t="shared" si="72"/>
        <v>#REF!</v>
      </c>
      <c r="AF137" s="76" t="e">
        <f t="shared" si="73"/>
        <v>#REF!</v>
      </c>
      <c r="AG137" s="64">
        <f>IF(ISNA(VLOOKUP($A137,'2016 (2)'!$A$7:$AU$88,28,FALSE)),0,VLOOKUP($A137,'2016 (2)'!$A$7:$AU$88,28,FALSE))</f>
        <v>0</v>
      </c>
      <c r="AH137" s="24"/>
      <c r="AI137" s="80" t="e">
        <f t="shared" si="74"/>
        <v>#REF!</v>
      </c>
      <c r="AJ137" s="76" t="e">
        <f t="shared" si="75"/>
        <v>#REF!</v>
      </c>
      <c r="AK137" s="64">
        <f>IF(ISNA(VLOOKUP($A137,'2016 (2)'!$A$7:$AU$88,32,FALSE)),0,VLOOKUP($A137,'2016 (2)'!$A$7:$AU$88,32,FALSE))</f>
        <v>0</v>
      </c>
      <c r="AL137" s="24"/>
      <c r="AM137" s="80" t="e">
        <f t="shared" si="76"/>
        <v>#REF!</v>
      </c>
      <c r="AN137" s="76" t="e">
        <f t="shared" si="77"/>
        <v>#REF!</v>
      </c>
      <c r="AO137" s="64">
        <f>IF(ISNA(VLOOKUP($A137,'2016 (2)'!$A$7:$AU$88,36,FALSE)),0,VLOOKUP($A137,'2016 (2)'!$A$7:$AU$88,36,FALSE))</f>
        <v>0</v>
      </c>
      <c r="AP137" s="24"/>
      <c r="AQ137" s="80" t="e">
        <f t="shared" si="78"/>
        <v>#REF!</v>
      </c>
      <c r="AR137" s="76" t="e">
        <f t="shared" si="79"/>
        <v>#REF!</v>
      </c>
    </row>
    <row r="138" spans="1:48" ht="18" customHeight="1" x14ac:dyDescent="0.2">
      <c r="A138" s="78" t="str">
        <f t="shared" si="59"/>
        <v>Mike Fallon</v>
      </c>
      <c r="B138" s="52" t="s">
        <v>205</v>
      </c>
      <c r="C138" s="62" t="s">
        <v>33</v>
      </c>
      <c r="D138" s="25" t="e">
        <f>VLOOKUP($A138,#REF!,34,FALSE)</f>
        <v>#REF!</v>
      </c>
      <c r="E138" s="8" t="e">
        <f>ROUND(IF(ISNA(VLOOKUP($A138,#REF!,46,FALSE)),0,VLOOKUP($A138,#REF!,46,FALSE)),1)</f>
        <v>#REF!</v>
      </c>
      <c r="F138" s="92" t="e">
        <f>ROUND(IF(ISNA(VLOOKUP($A138,#REF!,47,FALSE)),0,VLOOKUP($A138,#REF!,47,FALSE)),1)</f>
        <v>#REF!</v>
      </c>
      <c r="G138" s="80" t="e">
        <f t="shared" si="85"/>
        <v>#REF!</v>
      </c>
      <c r="H138" s="88" t="e">
        <f t="shared" si="61"/>
        <v>#REF!</v>
      </c>
      <c r="I138" s="64">
        <f>IF(ISNA(VLOOKUP($A138,'2016 (2)'!$A$7:$AU$88,4,FALSE)),0,VLOOKUP($A138,'2016 (2)'!$A$7:$AU$88,4,FALSE))</f>
        <v>0</v>
      </c>
      <c r="J138" s="24"/>
      <c r="K138" s="80" t="e">
        <f t="shared" si="62"/>
        <v>#REF!</v>
      </c>
      <c r="L138" s="76" t="e">
        <f t="shared" si="63"/>
        <v>#REF!</v>
      </c>
      <c r="M138" s="83">
        <f>IF(ISNA(VLOOKUP($A138,'2016 (2)'!$A$7:$AU$88,8,FALSE)),0,VLOOKUP($A138,'2016 (2)'!$A$7:$AU$88,8,FALSE))</f>
        <v>27</v>
      </c>
      <c r="N138" s="24"/>
      <c r="O138" s="80" t="e">
        <f t="shared" si="64"/>
        <v>#REF!</v>
      </c>
      <c r="P138" s="76" t="e">
        <f t="shared" si="65"/>
        <v>#REF!</v>
      </c>
      <c r="Q138" s="64">
        <f>IF(ISNA(VLOOKUP($A138,'2016 (2)'!$A$7:$AU$88,12,FALSE)),0,VLOOKUP($A138,'2016 (2)'!$A$7:$AU$88,12,FALSE))</f>
        <v>0</v>
      </c>
      <c r="R138" s="24"/>
      <c r="S138" s="80" t="e">
        <f t="shared" si="66"/>
        <v>#REF!</v>
      </c>
      <c r="T138" s="76" t="e">
        <f t="shared" si="67"/>
        <v>#REF!</v>
      </c>
      <c r="U138" s="64">
        <f>IF(ISNA(VLOOKUP($A138,'2016 (2)'!$A$7:$AU$88,16,FALSE)),0,VLOOKUP($A138,'2016 (2)'!$A$7:$AU$88,16,FALSE))</f>
        <v>0</v>
      </c>
      <c r="V138" s="24"/>
      <c r="W138" s="80" t="e">
        <f t="shared" si="68"/>
        <v>#REF!</v>
      </c>
      <c r="X138" s="76" t="e">
        <f t="shared" si="69"/>
        <v>#REF!</v>
      </c>
      <c r="Y138" s="64">
        <f>IF(ISNA(VLOOKUP($A138,'2016 (2)'!$A$7:$AU$88,20,FALSE)),0,VLOOKUP($A138,'2016 (2)'!$A$7:$AU$88,20,FALSE))</f>
        <v>0</v>
      </c>
      <c r="Z138" s="24"/>
      <c r="AA138" s="80" t="e">
        <f t="shared" si="70"/>
        <v>#REF!</v>
      </c>
      <c r="AB138" s="76" t="e">
        <f t="shared" si="71"/>
        <v>#REF!</v>
      </c>
      <c r="AC138" s="64">
        <f>IF(ISNA(VLOOKUP($A138,'2016 (2)'!$A$7:$AU$88,24,FALSE)),0,VLOOKUP($A138,'2016 (2)'!$A$7:$AU$88,24,FALSE))</f>
        <v>0</v>
      </c>
      <c r="AD138" s="24"/>
      <c r="AE138" s="80" t="e">
        <f t="shared" si="72"/>
        <v>#REF!</v>
      </c>
      <c r="AF138" s="76" t="e">
        <f t="shared" si="73"/>
        <v>#REF!</v>
      </c>
      <c r="AG138" s="64">
        <f>IF(ISNA(VLOOKUP($A138,'2016 (2)'!$A$7:$AU$88,28,FALSE)),0,VLOOKUP($A138,'2016 (2)'!$A$7:$AU$88,28,FALSE))</f>
        <v>0</v>
      </c>
      <c r="AH138" s="24"/>
      <c r="AI138" s="80" t="e">
        <f t="shared" si="74"/>
        <v>#REF!</v>
      </c>
      <c r="AJ138" s="76" t="e">
        <f t="shared" si="75"/>
        <v>#REF!</v>
      </c>
      <c r="AK138" s="64">
        <f>IF(ISNA(VLOOKUP($A138,'2016 (2)'!$A$7:$AU$88,32,FALSE)),0,VLOOKUP($A138,'2016 (2)'!$A$7:$AU$88,32,FALSE))</f>
        <v>0</v>
      </c>
      <c r="AL138" s="24"/>
      <c r="AM138" s="80" t="e">
        <f t="shared" si="76"/>
        <v>#REF!</v>
      </c>
      <c r="AN138" s="76" t="e">
        <f t="shared" si="77"/>
        <v>#REF!</v>
      </c>
      <c r="AO138" s="64">
        <f>IF(ISNA(VLOOKUP($A138,'2016 (2)'!$A$7:$AU$88,36,FALSE)),0,VLOOKUP($A138,'2016 (2)'!$A$7:$AU$88,36,FALSE))</f>
        <v>0</v>
      </c>
      <c r="AP138" s="24"/>
      <c r="AQ138" s="80" t="e">
        <f t="shared" si="78"/>
        <v>#REF!</v>
      </c>
      <c r="AR138" s="76" t="e">
        <f t="shared" si="79"/>
        <v>#REF!</v>
      </c>
    </row>
    <row r="139" spans="1:48" ht="18" customHeight="1" x14ac:dyDescent="0.2">
      <c r="A139" s="78" t="str">
        <f t="shared" si="59"/>
        <v>Steve Ferguson</v>
      </c>
      <c r="B139" s="52" t="s">
        <v>416</v>
      </c>
      <c r="C139" s="62" t="s">
        <v>15</v>
      </c>
      <c r="D139" s="25" t="e">
        <f>VLOOKUP($A139,#REF!,34,FALSE)</f>
        <v>#REF!</v>
      </c>
      <c r="E139" s="8" t="e">
        <f>ROUND(IF(ISNA(VLOOKUP($A139,#REF!,46,FALSE)),0,VLOOKUP($A139,#REF!,46,FALSE)),1)</f>
        <v>#REF!</v>
      </c>
      <c r="F139" s="92" t="e">
        <f>ROUND(IF(ISNA(VLOOKUP($A139,#REF!,47,FALSE)),0,VLOOKUP($A139,#REF!,47,FALSE)),1)</f>
        <v>#REF!</v>
      </c>
      <c r="G139" s="80" t="e">
        <f t="shared" si="85"/>
        <v>#REF!</v>
      </c>
      <c r="H139" s="88" t="e">
        <f t="shared" si="61"/>
        <v>#REF!</v>
      </c>
      <c r="I139" s="64">
        <f>IF(ISNA(VLOOKUP($A139,'2016 (2)'!$A$7:$AU$88,4,FALSE)),0,VLOOKUP($A139,'2016 (2)'!$A$7:$AU$88,4,FALSE))</f>
        <v>0</v>
      </c>
      <c r="J139" s="24"/>
      <c r="K139" s="80" t="e">
        <f t="shared" si="62"/>
        <v>#REF!</v>
      </c>
      <c r="L139" s="76" t="e">
        <f t="shared" si="63"/>
        <v>#REF!</v>
      </c>
      <c r="M139" s="83">
        <f>IF(ISNA(VLOOKUP($A139,'2016 (2)'!$A$7:$AU$88,8,FALSE)),0,VLOOKUP($A139,'2016 (2)'!$A$7:$AU$88,8,FALSE))</f>
        <v>0</v>
      </c>
      <c r="N139" s="24"/>
      <c r="O139" s="80" t="e">
        <f t="shared" si="64"/>
        <v>#REF!</v>
      </c>
      <c r="P139" s="76" t="e">
        <f t="shared" si="65"/>
        <v>#REF!</v>
      </c>
      <c r="Q139" s="64">
        <f>IF(ISNA(VLOOKUP($A139,'2016 (2)'!$A$7:$AU$88,12,FALSE)),0,VLOOKUP($A139,'2016 (2)'!$A$7:$AU$88,12,FALSE))</f>
        <v>0</v>
      </c>
      <c r="R139" s="24"/>
      <c r="S139" s="80" t="e">
        <f t="shared" si="66"/>
        <v>#REF!</v>
      </c>
      <c r="T139" s="76" t="e">
        <f t="shared" si="67"/>
        <v>#REF!</v>
      </c>
      <c r="U139" s="64">
        <f>IF(ISNA(VLOOKUP($A139,'2016 (2)'!$A$7:$AU$88,16,FALSE)),0,VLOOKUP($A139,'2016 (2)'!$A$7:$AU$88,16,FALSE))</f>
        <v>0</v>
      </c>
      <c r="V139" s="24"/>
      <c r="W139" s="80" t="e">
        <f t="shared" si="68"/>
        <v>#REF!</v>
      </c>
      <c r="X139" s="76" t="e">
        <f t="shared" si="69"/>
        <v>#REF!</v>
      </c>
      <c r="Y139" s="64">
        <f>IF(ISNA(VLOOKUP($A139,'2016 (2)'!$A$7:$AU$88,20,FALSE)),0,VLOOKUP($A139,'2016 (2)'!$A$7:$AU$88,20,FALSE))</f>
        <v>0</v>
      </c>
      <c r="Z139" s="24"/>
      <c r="AA139" s="80" t="e">
        <f t="shared" si="70"/>
        <v>#REF!</v>
      </c>
      <c r="AB139" s="76" t="e">
        <f t="shared" si="71"/>
        <v>#REF!</v>
      </c>
      <c r="AC139" s="64">
        <f>IF(ISNA(VLOOKUP($A139,'2016 (2)'!$A$7:$AU$88,24,FALSE)),0,VLOOKUP($A139,'2016 (2)'!$A$7:$AU$88,24,FALSE))</f>
        <v>0</v>
      </c>
      <c r="AD139" s="24"/>
      <c r="AE139" s="80" t="e">
        <f t="shared" si="72"/>
        <v>#REF!</v>
      </c>
      <c r="AF139" s="76" t="e">
        <f t="shared" si="73"/>
        <v>#REF!</v>
      </c>
      <c r="AG139" s="64">
        <f>IF(ISNA(VLOOKUP($A139,'2016 (2)'!$A$7:$AU$88,28,FALSE)),0,VLOOKUP($A139,'2016 (2)'!$A$7:$AU$88,28,FALSE))</f>
        <v>0</v>
      </c>
      <c r="AH139" s="24"/>
      <c r="AI139" s="80" t="e">
        <f t="shared" si="74"/>
        <v>#REF!</v>
      </c>
      <c r="AJ139" s="76" t="e">
        <f t="shared" si="75"/>
        <v>#REF!</v>
      </c>
      <c r="AK139" s="64">
        <f>IF(ISNA(VLOOKUP($A139,'2016 (2)'!$A$7:$AU$88,32,FALSE)),0,VLOOKUP($A139,'2016 (2)'!$A$7:$AU$88,32,FALSE))</f>
        <v>0</v>
      </c>
      <c r="AL139" s="24"/>
      <c r="AM139" s="80" t="e">
        <f t="shared" si="76"/>
        <v>#REF!</v>
      </c>
      <c r="AN139" s="76" t="e">
        <f t="shared" si="77"/>
        <v>#REF!</v>
      </c>
      <c r="AO139" s="64">
        <f>IF(ISNA(VLOOKUP($A139,'2016 (2)'!$A$7:$AU$88,36,FALSE)),0,VLOOKUP($A139,'2016 (2)'!$A$7:$AU$88,36,FALSE))</f>
        <v>0</v>
      </c>
      <c r="AP139" s="24"/>
      <c r="AQ139" s="80" t="e">
        <f t="shared" si="78"/>
        <v>#REF!</v>
      </c>
      <c r="AR139" s="76" t="e">
        <f t="shared" si="79"/>
        <v>#REF!</v>
      </c>
    </row>
    <row r="140" spans="1:48" ht="18" customHeight="1" x14ac:dyDescent="0.2">
      <c r="A140" s="78" t="str">
        <f t="shared" si="59"/>
        <v>Jed Fotchman</v>
      </c>
      <c r="B140" s="52" t="s">
        <v>12</v>
      </c>
      <c r="C140" s="62" t="s">
        <v>13</v>
      </c>
      <c r="D140" s="25" t="e">
        <f>VLOOKUP($A140,#REF!,34,FALSE)</f>
        <v>#REF!</v>
      </c>
      <c r="E140" s="8" t="e">
        <f>ROUND(IF(ISNA(VLOOKUP($A140,#REF!,46,FALSE)),0,VLOOKUP($A140,#REF!,46,FALSE)),1)</f>
        <v>#REF!</v>
      </c>
      <c r="F140" s="92" t="e">
        <f>ROUND(IF(ISNA(VLOOKUP($A140,#REF!,47,FALSE)),0,VLOOKUP($A140,#REF!,47,FALSE)),1)</f>
        <v>#REF!</v>
      </c>
      <c r="G140" s="80" t="e">
        <f t="shared" si="85"/>
        <v>#REF!</v>
      </c>
      <c r="H140" s="88" t="e">
        <f t="shared" si="61"/>
        <v>#REF!</v>
      </c>
      <c r="I140" s="64">
        <f>IF(ISNA(VLOOKUP($A140,'2016 (2)'!$A$7:$AU$88,4,FALSE)),0,VLOOKUP($A140,'2016 (2)'!$A$7:$AU$88,4,FALSE))</f>
        <v>0</v>
      </c>
      <c r="J140" s="24"/>
      <c r="K140" s="80" t="e">
        <f t="shared" si="62"/>
        <v>#REF!</v>
      </c>
      <c r="L140" s="76" t="e">
        <f t="shared" si="63"/>
        <v>#REF!</v>
      </c>
      <c r="M140" s="83">
        <f>IF(ISNA(VLOOKUP($A140,'2016 (2)'!$A$7:$AU$88,8,FALSE)),0,VLOOKUP($A140,'2016 (2)'!$A$7:$AU$88,8,FALSE))</f>
        <v>0</v>
      </c>
      <c r="N140" s="24"/>
      <c r="O140" s="80" t="e">
        <f t="shared" si="64"/>
        <v>#REF!</v>
      </c>
      <c r="P140" s="76" t="e">
        <f t="shared" si="65"/>
        <v>#REF!</v>
      </c>
      <c r="Q140" s="64">
        <f>IF(ISNA(VLOOKUP($A140,'2016 (2)'!$A$7:$AU$88,12,FALSE)),0,VLOOKUP($A140,'2016 (2)'!$A$7:$AU$88,12,FALSE))</f>
        <v>0</v>
      </c>
      <c r="R140" s="24"/>
      <c r="S140" s="80" t="e">
        <f t="shared" si="66"/>
        <v>#REF!</v>
      </c>
      <c r="T140" s="76" t="e">
        <f t="shared" si="67"/>
        <v>#REF!</v>
      </c>
      <c r="U140" s="64">
        <f>IF(ISNA(VLOOKUP($A140,'2016 (2)'!$A$7:$AU$88,16,FALSE)),0,VLOOKUP($A140,'2016 (2)'!$A$7:$AU$88,16,FALSE))</f>
        <v>0</v>
      </c>
      <c r="V140" s="24"/>
      <c r="W140" s="80" t="e">
        <f t="shared" si="68"/>
        <v>#REF!</v>
      </c>
      <c r="X140" s="76" t="e">
        <f t="shared" si="69"/>
        <v>#REF!</v>
      </c>
      <c r="Y140" s="64">
        <f>IF(ISNA(VLOOKUP($A140,'2016 (2)'!$A$7:$AU$88,20,FALSE)),0,VLOOKUP($A140,'2016 (2)'!$A$7:$AU$88,20,FALSE))</f>
        <v>0</v>
      </c>
      <c r="Z140" s="24"/>
      <c r="AA140" s="80" t="e">
        <f t="shared" si="70"/>
        <v>#REF!</v>
      </c>
      <c r="AB140" s="76" t="e">
        <f t="shared" si="71"/>
        <v>#REF!</v>
      </c>
      <c r="AC140" s="64">
        <f>IF(ISNA(VLOOKUP($A140,'2016 (2)'!$A$7:$AU$88,24,FALSE)),0,VLOOKUP($A140,'2016 (2)'!$A$7:$AU$88,24,FALSE))</f>
        <v>0</v>
      </c>
      <c r="AD140" s="24"/>
      <c r="AE140" s="80" t="e">
        <f t="shared" si="72"/>
        <v>#REF!</v>
      </c>
      <c r="AF140" s="76" t="e">
        <f t="shared" si="73"/>
        <v>#REF!</v>
      </c>
      <c r="AG140" s="64">
        <f>IF(ISNA(VLOOKUP($A140,'2016 (2)'!$A$7:$AU$88,28,FALSE)),0,VLOOKUP($A140,'2016 (2)'!$A$7:$AU$88,28,FALSE))</f>
        <v>0</v>
      </c>
      <c r="AH140" s="24"/>
      <c r="AI140" s="80" t="e">
        <f t="shared" si="74"/>
        <v>#REF!</v>
      </c>
      <c r="AJ140" s="76" t="e">
        <f t="shared" si="75"/>
        <v>#REF!</v>
      </c>
      <c r="AK140" s="64">
        <f>IF(ISNA(VLOOKUP($A140,'2016 (2)'!$A$7:$AU$88,32,FALSE)),0,VLOOKUP($A140,'2016 (2)'!$A$7:$AU$88,32,FALSE))</f>
        <v>0</v>
      </c>
      <c r="AL140" s="24"/>
      <c r="AM140" s="80" t="e">
        <f t="shared" si="76"/>
        <v>#REF!</v>
      </c>
      <c r="AN140" s="76" t="e">
        <f t="shared" si="77"/>
        <v>#REF!</v>
      </c>
      <c r="AO140" s="64">
        <f>IF(ISNA(VLOOKUP($A140,'2016 (2)'!$A$7:$AU$88,36,FALSE)),0,VLOOKUP($A140,'2016 (2)'!$A$7:$AU$88,36,FALSE))</f>
        <v>0</v>
      </c>
      <c r="AP140" s="24"/>
      <c r="AQ140" s="80" t="e">
        <f t="shared" si="78"/>
        <v>#REF!</v>
      </c>
      <c r="AR140" s="76" t="e">
        <f t="shared" si="79"/>
        <v>#REF!</v>
      </c>
    </row>
    <row r="141" spans="1:48" ht="18" customHeight="1" x14ac:dyDescent="0.2">
      <c r="A141" s="78" t="str">
        <f t="shared" si="59"/>
        <v>Dave Frazier</v>
      </c>
      <c r="B141" s="52" t="s">
        <v>380</v>
      </c>
      <c r="C141" s="62" t="s">
        <v>8</v>
      </c>
      <c r="D141" s="25" t="e">
        <f>VLOOKUP($A141,#REF!,34,FALSE)</f>
        <v>#REF!</v>
      </c>
      <c r="E141" s="8" t="e">
        <f>ROUND(IF(ISNA(VLOOKUP($A141,#REF!,46,FALSE)),0,VLOOKUP($A141,#REF!,46,FALSE)),1)</f>
        <v>#REF!</v>
      </c>
      <c r="F141" s="92" t="e">
        <f>ROUND(IF(ISNA(VLOOKUP($A141,#REF!,47,FALSE)),0,VLOOKUP($A141,#REF!,47,FALSE)),1)</f>
        <v>#REF!</v>
      </c>
      <c r="G141" s="80" t="e">
        <f t="shared" si="85"/>
        <v>#REF!</v>
      </c>
      <c r="H141" s="88" t="e">
        <f t="shared" si="61"/>
        <v>#REF!</v>
      </c>
      <c r="I141" s="64">
        <f>IF(ISNA(VLOOKUP($A141,'2016 (2)'!$A$7:$AU$88,4,FALSE)),0,VLOOKUP($A141,'2016 (2)'!$A$7:$AU$88,4,FALSE))</f>
        <v>0</v>
      </c>
      <c r="J141" s="24"/>
      <c r="K141" s="80" t="e">
        <f t="shared" si="62"/>
        <v>#REF!</v>
      </c>
      <c r="L141" s="76" t="e">
        <f t="shared" si="63"/>
        <v>#REF!</v>
      </c>
      <c r="M141" s="83">
        <f>IF(ISNA(VLOOKUP($A141,'2016 (2)'!$A$7:$AU$88,8,FALSE)),0,VLOOKUP($A141,'2016 (2)'!$A$7:$AU$88,8,FALSE))</f>
        <v>0</v>
      </c>
      <c r="N141" s="24"/>
      <c r="O141" s="80" t="e">
        <f t="shared" si="64"/>
        <v>#REF!</v>
      </c>
      <c r="P141" s="76" t="e">
        <f t="shared" si="65"/>
        <v>#REF!</v>
      </c>
      <c r="Q141" s="64">
        <f>IF(ISNA(VLOOKUP($A141,'2016 (2)'!$A$7:$AU$88,12,FALSE)),0,VLOOKUP($A141,'2016 (2)'!$A$7:$AU$88,12,FALSE))</f>
        <v>0</v>
      </c>
      <c r="R141" s="24"/>
      <c r="S141" s="80" t="e">
        <f t="shared" si="66"/>
        <v>#REF!</v>
      </c>
      <c r="T141" s="76" t="e">
        <f t="shared" si="67"/>
        <v>#REF!</v>
      </c>
      <c r="U141" s="64">
        <f>IF(ISNA(VLOOKUP($A141,'2016 (2)'!$A$7:$AU$88,16,FALSE)),0,VLOOKUP($A141,'2016 (2)'!$A$7:$AU$88,16,FALSE))</f>
        <v>0</v>
      </c>
      <c r="V141" s="24"/>
      <c r="W141" s="80" t="e">
        <f t="shared" si="68"/>
        <v>#REF!</v>
      </c>
      <c r="X141" s="76" t="e">
        <f t="shared" si="69"/>
        <v>#REF!</v>
      </c>
      <c r="Y141" s="64">
        <f>IF(ISNA(VLOOKUP($A141,'2016 (2)'!$A$7:$AU$88,20,FALSE)),0,VLOOKUP($A141,'2016 (2)'!$A$7:$AU$88,20,FALSE))</f>
        <v>0</v>
      </c>
      <c r="Z141" s="24"/>
      <c r="AA141" s="80" t="e">
        <f t="shared" si="70"/>
        <v>#REF!</v>
      </c>
      <c r="AB141" s="76" t="e">
        <f t="shared" si="71"/>
        <v>#REF!</v>
      </c>
      <c r="AC141" s="64">
        <f>IF(ISNA(VLOOKUP($A141,'2016 (2)'!$A$7:$AU$88,24,FALSE)),0,VLOOKUP($A141,'2016 (2)'!$A$7:$AU$88,24,FALSE))</f>
        <v>0</v>
      </c>
      <c r="AD141" s="24"/>
      <c r="AE141" s="80" t="e">
        <f t="shared" si="72"/>
        <v>#REF!</v>
      </c>
      <c r="AF141" s="76" t="e">
        <f t="shared" si="73"/>
        <v>#REF!</v>
      </c>
      <c r="AG141" s="64">
        <f>IF(ISNA(VLOOKUP($A141,'2016 (2)'!$A$7:$AU$88,28,FALSE)),0,VLOOKUP($A141,'2016 (2)'!$A$7:$AU$88,28,FALSE))</f>
        <v>0</v>
      </c>
      <c r="AH141" s="24"/>
      <c r="AI141" s="80" t="e">
        <f t="shared" si="74"/>
        <v>#REF!</v>
      </c>
      <c r="AJ141" s="76" t="e">
        <f t="shared" si="75"/>
        <v>#REF!</v>
      </c>
      <c r="AK141" s="64">
        <f>IF(ISNA(VLOOKUP($A141,'2016 (2)'!$A$7:$AU$88,32,FALSE)),0,VLOOKUP($A141,'2016 (2)'!$A$7:$AU$88,32,FALSE))</f>
        <v>0</v>
      </c>
      <c r="AL141" s="24"/>
      <c r="AM141" s="80" t="e">
        <f t="shared" si="76"/>
        <v>#REF!</v>
      </c>
      <c r="AN141" s="76" t="e">
        <f t="shared" si="77"/>
        <v>#REF!</v>
      </c>
      <c r="AO141" s="64">
        <f>IF(ISNA(VLOOKUP($A141,'2016 (2)'!$A$7:$AU$88,36,FALSE)),0,VLOOKUP($A141,'2016 (2)'!$A$7:$AU$88,36,FALSE))</f>
        <v>0</v>
      </c>
      <c r="AP141" s="24"/>
      <c r="AQ141" s="80" t="e">
        <f t="shared" si="78"/>
        <v>#REF!</v>
      </c>
      <c r="AR141" s="76" t="e">
        <f t="shared" si="79"/>
        <v>#REF!</v>
      </c>
    </row>
    <row r="142" spans="1:48" ht="18" customHeight="1" x14ac:dyDescent="0.2">
      <c r="A142" s="78" t="str">
        <f t="shared" si="59"/>
        <v>Barry Frise</v>
      </c>
      <c r="B142" s="52" t="s">
        <v>253</v>
      </c>
      <c r="C142" s="62" t="s">
        <v>254</v>
      </c>
      <c r="D142" s="25" t="e">
        <f>VLOOKUP($A142,#REF!,34,FALSE)</f>
        <v>#REF!</v>
      </c>
      <c r="E142" s="8" t="e">
        <f>ROUND(IF(ISNA(VLOOKUP($A142,#REF!,46,FALSE)),0,VLOOKUP($A142,#REF!,46,FALSE)),1)</f>
        <v>#REF!</v>
      </c>
      <c r="F142" s="92" t="e">
        <f>ROUND(IF(ISNA(VLOOKUP($A142,#REF!,47,FALSE)),0,VLOOKUP($A142,#REF!,47,FALSE)),1)</f>
        <v>#REF!</v>
      </c>
      <c r="G142" s="80" t="e">
        <f t="shared" si="85"/>
        <v>#REF!</v>
      </c>
      <c r="H142" s="88" t="e">
        <f t="shared" si="61"/>
        <v>#REF!</v>
      </c>
      <c r="I142" s="64">
        <f>IF(ISNA(VLOOKUP($A142,'2016 (2)'!$A$7:$AU$88,4,FALSE)),0,VLOOKUP($A142,'2016 (2)'!$A$7:$AU$88,4,FALSE))</f>
        <v>0</v>
      </c>
      <c r="J142" s="24"/>
      <c r="K142" s="80" t="e">
        <f t="shared" si="62"/>
        <v>#REF!</v>
      </c>
      <c r="L142" s="76" t="e">
        <f t="shared" si="63"/>
        <v>#REF!</v>
      </c>
      <c r="M142" s="83">
        <f>IF(ISNA(VLOOKUP($A142,'2016 (2)'!$A$7:$AU$88,8,FALSE)),0,VLOOKUP($A142,'2016 (2)'!$A$7:$AU$88,8,FALSE))</f>
        <v>0</v>
      </c>
      <c r="N142" s="24"/>
      <c r="O142" s="80" t="e">
        <f t="shared" si="64"/>
        <v>#REF!</v>
      </c>
      <c r="P142" s="76" t="e">
        <f t="shared" si="65"/>
        <v>#REF!</v>
      </c>
      <c r="Q142" s="64">
        <f>IF(ISNA(VLOOKUP($A142,'2016 (2)'!$A$7:$AU$88,12,FALSE)),0,VLOOKUP($A142,'2016 (2)'!$A$7:$AU$88,12,FALSE))</f>
        <v>0</v>
      </c>
      <c r="R142" s="24"/>
      <c r="S142" s="80" t="e">
        <f t="shared" si="66"/>
        <v>#REF!</v>
      </c>
      <c r="T142" s="76" t="e">
        <f t="shared" si="67"/>
        <v>#REF!</v>
      </c>
      <c r="U142" s="64">
        <f>IF(ISNA(VLOOKUP($A142,'2016 (2)'!$A$7:$AU$88,16,FALSE)),0,VLOOKUP($A142,'2016 (2)'!$A$7:$AU$88,16,FALSE))</f>
        <v>0</v>
      </c>
      <c r="V142" s="24"/>
      <c r="W142" s="80" t="e">
        <f t="shared" si="68"/>
        <v>#REF!</v>
      </c>
      <c r="X142" s="76" t="e">
        <f t="shared" si="69"/>
        <v>#REF!</v>
      </c>
      <c r="Y142" s="64">
        <f>IF(ISNA(VLOOKUP($A142,'2016 (2)'!$A$7:$AU$88,20,FALSE)),0,VLOOKUP($A142,'2016 (2)'!$A$7:$AU$88,20,FALSE))</f>
        <v>0</v>
      </c>
      <c r="Z142" s="24"/>
      <c r="AA142" s="80" t="e">
        <f t="shared" si="70"/>
        <v>#REF!</v>
      </c>
      <c r="AB142" s="76" t="e">
        <f t="shared" si="71"/>
        <v>#REF!</v>
      </c>
      <c r="AC142" s="64">
        <f>IF(ISNA(VLOOKUP($A142,'2016 (2)'!$A$7:$AU$88,24,FALSE)),0,VLOOKUP($A142,'2016 (2)'!$A$7:$AU$88,24,FALSE))</f>
        <v>0</v>
      </c>
      <c r="AD142" s="24"/>
      <c r="AE142" s="80" t="e">
        <f t="shared" si="72"/>
        <v>#REF!</v>
      </c>
      <c r="AF142" s="76" t="e">
        <f t="shared" si="73"/>
        <v>#REF!</v>
      </c>
      <c r="AG142" s="64">
        <f>IF(ISNA(VLOOKUP($A142,'2016 (2)'!$A$7:$AU$88,28,FALSE)),0,VLOOKUP($A142,'2016 (2)'!$A$7:$AU$88,28,FALSE))</f>
        <v>0</v>
      </c>
      <c r="AH142" s="24"/>
      <c r="AI142" s="80" t="e">
        <f t="shared" si="74"/>
        <v>#REF!</v>
      </c>
      <c r="AJ142" s="76" t="e">
        <f t="shared" si="75"/>
        <v>#REF!</v>
      </c>
      <c r="AK142" s="64">
        <f>IF(ISNA(VLOOKUP($A142,'2016 (2)'!$A$7:$AU$88,32,FALSE)),0,VLOOKUP($A142,'2016 (2)'!$A$7:$AU$88,32,FALSE))</f>
        <v>0</v>
      </c>
      <c r="AL142" s="24"/>
      <c r="AM142" s="80" t="e">
        <f t="shared" si="76"/>
        <v>#REF!</v>
      </c>
      <c r="AN142" s="76" t="e">
        <f t="shared" si="77"/>
        <v>#REF!</v>
      </c>
      <c r="AO142" s="64">
        <f>IF(ISNA(VLOOKUP($A142,'2016 (2)'!$A$7:$AU$88,36,FALSE)),0,VLOOKUP($A142,'2016 (2)'!$A$7:$AU$88,36,FALSE))</f>
        <v>0</v>
      </c>
      <c r="AP142" s="24"/>
      <c r="AQ142" s="80" t="e">
        <f t="shared" si="78"/>
        <v>#REF!</v>
      </c>
      <c r="AR142" s="76" t="e">
        <f t="shared" si="79"/>
        <v>#REF!</v>
      </c>
    </row>
    <row r="143" spans="1:48" ht="18" customHeight="1" x14ac:dyDescent="0.2">
      <c r="A143" s="78" t="str">
        <f t="shared" si="59"/>
        <v>Will Frix</v>
      </c>
      <c r="B143" s="52" t="s">
        <v>96</v>
      </c>
      <c r="C143" s="62" t="s">
        <v>97</v>
      </c>
      <c r="D143" s="25" t="e">
        <f>VLOOKUP($A143,#REF!,34,FALSE)</f>
        <v>#REF!</v>
      </c>
      <c r="E143" s="8" t="e">
        <f>ROUND(IF(ISNA(VLOOKUP($A143,#REF!,46,FALSE)),0,VLOOKUP($A143,#REF!,46,FALSE)),1)</f>
        <v>#REF!</v>
      </c>
      <c r="F143" s="92" t="e">
        <f>ROUND(IF(ISNA(VLOOKUP($A143,#REF!,47,FALSE)),0,VLOOKUP($A143,#REF!,47,FALSE)),1)</f>
        <v>#REF!</v>
      </c>
      <c r="G143" s="80" t="e">
        <f t="shared" si="85"/>
        <v>#REF!</v>
      </c>
      <c r="H143" s="88" t="e">
        <f t="shared" si="61"/>
        <v>#REF!</v>
      </c>
      <c r="I143" s="64">
        <f>IF(ISNA(VLOOKUP($A143,'2016 (2)'!$A$7:$AU$88,4,FALSE)),0,VLOOKUP($A143,'2016 (2)'!$A$7:$AU$88,4,FALSE))</f>
        <v>0</v>
      </c>
      <c r="J143" s="24"/>
      <c r="K143" s="80" t="e">
        <f t="shared" si="62"/>
        <v>#REF!</v>
      </c>
      <c r="L143" s="76" t="e">
        <f t="shared" si="63"/>
        <v>#REF!</v>
      </c>
      <c r="M143" s="83">
        <f>IF(ISNA(VLOOKUP($A143,'2016 (2)'!$A$7:$AU$88,8,FALSE)),0,VLOOKUP($A143,'2016 (2)'!$A$7:$AU$88,8,FALSE))</f>
        <v>0</v>
      </c>
      <c r="N143" s="24"/>
      <c r="O143" s="80" t="e">
        <f t="shared" si="64"/>
        <v>#REF!</v>
      </c>
      <c r="P143" s="76" t="e">
        <f t="shared" si="65"/>
        <v>#REF!</v>
      </c>
      <c r="Q143" s="64">
        <f>IF(ISNA(VLOOKUP($A143,'2016 (2)'!$A$7:$AU$88,12,FALSE)),0,VLOOKUP($A143,'2016 (2)'!$A$7:$AU$88,12,FALSE))</f>
        <v>0</v>
      </c>
      <c r="R143" s="24"/>
      <c r="S143" s="80" t="e">
        <f t="shared" si="66"/>
        <v>#REF!</v>
      </c>
      <c r="T143" s="76" t="e">
        <f t="shared" si="67"/>
        <v>#REF!</v>
      </c>
      <c r="U143" s="64">
        <f>IF(ISNA(VLOOKUP($A143,'2016 (2)'!$A$7:$AU$88,16,FALSE)),0,VLOOKUP($A143,'2016 (2)'!$A$7:$AU$88,16,FALSE))</f>
        <v>0</v>
      </c>
      <c r="V143" s="24"/>
      <c r="W143" s="80" t="e">
        <f t="shared" si="68"/>
        <v>#REF!</v>
      </c>
      <c r="X143" s="76" t="e">
        <f t="shared" si="69"/>
        <v>#REF!</v>
      </c>
      <c r="Y143" s="64">
        <f>IF(ISNA(VLOOKUP($A143,'2016 (2)'!$A$7:$AU$88,20,FALSE)),0,VLOOKUP($A143,'2016 (2)'!$A$7:$AU$88,20,FALSE))</f>
        <v>0</v>
      </c>
      <c r="Z143" s="24"/>
      <c r="AA143" s="80" t="e">
        <f t="shared" si="70"/>
        <v>#REF!</v>
      </c>
      <c r="AB143" s="76" t="e">
        <f t="shared" si="71"/>
        <v>#REF!</v>
      </c>
      <c r="AC143" s="64">
        <f>IF(ISNA(VLOOKUP($A143,'2016 (2)'!$A$7:$AU$88,24,FALSE)),0,VLOOKUP($A143,'2016 (2)'!$A$7:$AU$88,24,FALSE))</f>
        <v>0</v>
      </c>
      <c r="AD143" s="24"/>
      <c r="AE143" s="80" t="e">
        <f t="shared" si="72"/>
        <v>#REF!</v>
      </c>
      <c r="AF143" s="76" t="e">
        <f t="shared" si="73"/>
        <v>#REF!</v>
      </c>
      <c r="AG143" s="64">
        <f>IF(ISNA(VLOOKUP($A143,'2016 (2)'!$A$7:$AU$88,28,FALSE)),0,VLOOKUP($A143,'2016 (2)'!$A$7:$AU$88,28,FALSE))</f>
        <v>0</v>
      </c>
      <c r="AH143" s="24"/>
      <c r="AI143" s="80" t="e">
        <f t="shared" si="74"/>
        <v>#REF!</v>
      </c>
      <c r="AJ143" s="76" t="e">
        <f t="shared" si="75"/>
        <v>#REF!</v>
      </c>
      <c r="AK143" s="64">
        <f>IF(ISNA(VLOOKUP($A143,'2016 (2)'!$A$7:$AU$88,32,FALSE)),0,VLOOKUP($A143,'2016 (2)'!$A$7:$AU$88,32,FALSE))</f>
        <v>0</v>
      </c>
      <c r="AL143" s="24"/>
      <c r="AM143" s="80" t="e">
        <f t="shared" si="76"/>
        <v>#REF!</v>
      </c>
      <c r="AN143" s="76" t="e">
        <f t="shared" si="77"/>
        <v>#REF!</v>
      </c>
      <c r="AO143" s="64">
        <f>IF(ISNA(VLOOKUP($A143,'2016 (2)'!$A$7:$AU$88,36,FALSE)),0,VLOOKUP($A143,'2016 (2)'!$A$7:$AU$88,36,FALSE))</f>
        <v>0</v>
      </c>
      <c r="AP143" s="24"/>
      <c r="AQ143" s="80" t="e">
        <f t="shared" si="78"/>
        <v>#REF!</v>
      </c>
      <c r="AR143" s="76" t="e">
        <f t="shared" si="79"/>
        <v>#REF!</v>
      </c>
    </row>
    <row r="144" spans="1:48" ht="18" customHeight="1" x14ac:dyDescent="0.2">
      <c r="A144" s="78" t="str">
        <f t="shared" si="59"/>
        <v>Rick Gallisa</v>
      </c>
      <c r="B144" s="52" t="s">
        <v>10</v>
      </c>
      <c r="C144" s="62" t="s">
        <v>1</v>
      </c>
      <c r="D144" s="25" t="e">
        <f>VLOOKUP($A144,#REF!,34,FALSE)</f>
        <v>#REF!</v>
      </c>
      <c r="E144" s="8" t="e">
        <f>ROUND(IF(ISNA(VLOOKUP($A144,#REF!,46,FALSE)),0,VLOOKUP($A144,#REF!,46,FALSE)),1)</f>
        <v>#REF!</v>
      </c>
      <c r="F144" s="92" t="e">
        <f>ROUND(IF(ISNA(VLOOKUP($A144,#REF!,47,FALSE)),0,VLOOKUP($A144,#REF!,47,FALSE)),1)</f>
        <v>#REF!</v>
      </c>
      <c r="G144" s="80" t="e">
        <f t="shared" si="85"/>
        <v>#REF!</v>
      </c>
      <c r="H144" s="88" t="e">
        <f t="shared" si="61"/>
        <v>#REF!</v>
      </c>
      <c r="I144" s="64">
        <f>IF(ISNA(VLOOKUP($A144,'2016 (2)'!$A$7:$AU$88,4,FALSE)),0,VLOOKUP($A144,'2016 (2)'!$A$7:$AU$88,4,FALSE))</f>
        <v>0</v>
      </c>
      <c r="J144" s="24"/>
      <c r="K144" s="80" t="e">
        <f t="shared" si="62"/>
        <v>#REF!</v>
      </c>
      <c r="L144" s="76" t="e">
        <f t="shared" si="63"/>
        <v>#REF!</v>
      </c>
      <c r="M144" s="83">
        <f>IF(ISNA(VLOOKUP($A144,'2016 (2)'!$A$7:$AU$88,8,FALSE)),0,VLOOKUP($A144,'2016 (2)'!$A$7:$AU$88,8,FALSE))</f>
        <v>0</v>
      </c>
      <c r="N144" s="24"/>
      <c r="O144" s="80" t="e">
        <f t="shared" si="64"/>
        <v>#REF!</v>
      </c>
      <c r="P144" s="76" t="e">
        <f t="shared" si="65"/>
        <v>#REF!</v>
      </c>
      <c r="Q144" s="64">
        <f>IF(ISNA(VLOOKUP($A144,'2016 (2)'!$A$7:$AU$88,12,FALSE)),0,VLOOKUP($A144,'2016 (2)'!$A$7:$AU$88,12,FALSE))</f>
        <v>0</v>
      </c>
      <c r="R144" s="24"/>
      <c r="S144" s="80" t="e">
        <f t="shared" si="66"/>
        <v>#REF!</v>
      </c>
      <c r="T144" s="76" t="e">
        <f t="shared" si="67"/>
        <v>#REF!</v>
      </c>
      <c r="U144" s="64">
        <f>IF(ISNA(VLOOKUP($A144,'2016 (2)'!$A$7:$AU$88,16,FALSE)),0,VLOOKUP($A144,'2016 (2)'!$A$7:$AU$88,16,FALSE))</f>
        <v>0</v>
      </c>
      <c r="V144" s="24"/>
      <c r="W144" s="80" t="e">
        <f t="shared" si="68"/>
        <v>#REF!</v>
      </c>
      <c r="X144" s="76" t="e">
        <f t="shared" si="69"/>
        <v>#REF!</v>
      </c>
      <c r="Y144" s="64">
        <f>IF(ISNA(VLOOKUP($A144,'2016 (2)'!$A$7:$AU$88,20,FALSE)),0,VLOOKUP($A144,'2016 (2)'!$A$7:$AU$88,20,FALSE))</f>
        <v>0</v>
      </c>
      <c r="Z144" s="24"/>
      <c r="AA144" s="80" t="e">
        <f t="shared" si="70"/>
        <v>#REF!</v>
      </c>
      <c r="AB144" s="76" t="e">
        <f t="shared" si="71"/>
        <v>#REF!</v>
      </c>
      <c r="AC144" s="64">
        <f>IF(ISNA(VLOOKUP($A144,'2016 (2)'!$A$7:$AU$88,24,FALSE)),0,VLOOKUP($A144,'2016 (2)'!$A$7:$AU$88,24,FALSE))</f>
        <v>0</v>
      </c>
      <c r="AD144" s="24"/>
      <c r="AE144" s="80" t="e">
        <f t="shared" si="72"/>
        <v>#REF!</v>
      </c>
      <c r="AF144" s="76" t="e">
        <f t="shared" si="73"/>
        <v>#REF!</v>
      </c>
      <c r="AG144" s="64">
        <f>IF(ISNA(VLOOKUP($A144,'2016 (2)'!$A$7:$AU$88,28,FALSE)),0,VLOOKUP($A144,'2016 (2)'!$A$7:$AU$88,28,FALSE))</f>
        <v>0</v>
      </c>
      <c r="AH144" s="24"/>
      <c r="AI144" s="80" t="e">
        <f t="shared" si="74"/>
        <v>#REF!</v>
      </c>
      <c r="AJ144" s="76" t="e">
        <f t="shared" si="75"/>
        <v>#REF!</v>
      </c>
      <c r="AK144" s="64">
        <f>IF(ISNA(VLOOKUP($A144,'2016 (2)'!$A$7:$AU$88,32,FALSE)),0,VLOOKUP($A144,'2016 (2)'!$A$7:$AU$88,32,FALSE))</f>
        <v>0</v>
      </c>
      <c r="AL144" s="24"/>
      <c r="AM144" s="80" t="e">
        <f t="shared" si="76"/>
        <v>#REF!</v>
      </c>
      <c r="AN144" s="76" t="e">
        <f t="shared" si="77"/>
        <v>#REF!</v>
      </c>
      <c r="AO144" s="64">
        <f>IF(ISNA(VLOOKUP($A144,'2016 (2)'!$A$7:$AU$88,36,FALSE)),0,VLOOKUP($A144,'2016 (2)'!$A$7:$AU$88,36,FALSE))</f>
        <v>0</v>
      </c>
      <c r="AP144" s="24"/>
      <c r="AQ144" s="80" t="e">
        <f t="shared" si="78"/>
        <v>#REF!</v>
      </c>
      <c r="AR144" s="76" t="e">
        <f t="shared" si="79"/>
        <v>#REF!</v>
      </c>
    </row>
    <row r="145" spans="1:48" ht="18" customHeight="1" x14ac:dyDescent="0.2">
      <c r="A145" s="78" t="str">
        <f t="shared" si="59"/>
        <v>Steve Gertenbach</v>
      </c>
      <c r="B145" s="52" t="s">
        <v>295</v>
      </c>
      <c r="C145" s="62" t="s">
        <v>15</v>
      </c>
      <c r="D145" s="25" t="e">
        <f>VLOOKUP($A145,#REF!,34,FALSE)</f>
        <v>#REF!</v>
      </c>
      <c r="E145" s="8" t="e">
        <f>ROUND(IF(ISNA(VLOOKUP($A145,#REF!,46,FALSE)),0,VLOOKUP($A145,#REF!,46,FALSE)),1)</f>
        <v>#REF!</v>
      </c>
      <c r="F145" s="92" t="e">
        <f>ROUND(IF(ISNA(VLOOKUP($A145,#REF!,47,FALSE)),0,VLOOKUP($A145,#REF!,47,FALSE)),1)</f>
        <v>#REF!</v>
      </c>
      <c r="G145" s="80" t="e">
        <f t="shared" si="85"/>
        <v>#REF!</v>
      </c>
      <c r="H145" s="88" t="e">
        <f t="shared" si="61"/>
        <v>#REF!</v>
      </c>
      <c r="I145" s="64">
        <f>IF(ISNA(VLOOKUP($A145,'2016 (2)'!$A$7:$AU$88,4,FALSE)),0,VLOOKUP($A145,'2016 (2)'!$A$7:$AU$88,4,FALSE))</f>
        <v>0</v>
      </c>
      <c r="J145" s="24"/>
      <c r="K145" s="80" t="e">
        <f t="shared" si="62"/>
        <v>#REF!</v>
      </c>
      <c r="L145" s="76" t="e">
        <f t="shared" si="63"/>
        <v>#REF!</v>
      </c>
      <c r="M145" s="83">
        <f>IF(ISNA(VLOOKUP($A145,'2016 (2)'!$A$7:$AU$88,8,FALSE)),0,VLOOKUP($A145,'2016 (2)'!$A$7:$AU$88,8,FALSE))</f>
        <v>0</v>
      </c>
      <c r="N145" s="24"/>
      <c r="O145" s="80" t="e">
        <f t="shared" si="64"/>
        <v>#REF!</v>
      </c>
      <c r="P145" s="76" t="e">
        <f t="shared" si="65"/>
        <v>#REF!</v>
      </c>
      <c r="Q145" s="64">
        <f>IF(ISNA(VLOOKUP($A145,'2016 (2)'!$A$7:$AU$88,12,FALSE)),0,VLOOKUP($A145,'2016 (2)'!$A$7:$AU$88,12,FALSE))</f>
        <v>0</v>
      </c>
      <c r="R145" s="24"/>
      <c r="S145" s="80" t="e">
        <f t="shared" si="66"/>
        <v>#REF!</v>
      </c>
      <c r="T145" s="76" t="e">
        <f t="shared" si="67"/>
        <v>#REF!</v>
      </c>
      <c r="U145" s="64">
        <f>IF(ISNA(VLOOKUP($A145,'2016 (2)'!$A$7:$AU$88,16,FALSE)),0,VLOOKUP($A145,'2016 (2)'!$A$7:$AU$88,16,FALSE))</f>
        <v>0</v>
      </c>
      <c r="V145" s="24"/>
      <c r="W145" s="80" t="e">
        <f t="shared" si="68"/>
        <v>#REF!</v>
      </c>
      <c r="X145" s="76" t="e">
        <f t="shared" si="69"/>
        <v>#REF!</v>
      </c>
      <c r="Y145" s="64">
        <f>IF(ISNA(VLOOKUP($A145,'2016 (2)'!$A$7:$AU$88,20,FALSE)),0,VLOOKUP($A145,'2016 (2)'!$A$7:$AU$88,20,FALSE))</f>
        <v>0</v>
      </c>
      <c r="Z145" s="24"/>
      <c r="AA145" s="80" t="e">
        <f t="shared" si="70"/>
        <v>#REF!</v>
      </c>
      <c r="AB145" s="76" t="e">
        <f t="shared" si="71"/>
        <v>#REF!</v>
      </c>
      <c r="AC145" s="64">
        <f>IF(ISNA(VLOOKUP($A145,'2016 (2)'!$A$7:$AU$88,24,FALSE)),0,VLOOKUP($A145,'2016 (2)'!$A$7:$AU$88,24,FALSE))</f>
        <v>0</v>
      </c>
      <c r="AD145" s="24"/>
      <c r="AE145" s="80" t="e">
        <f t="shared" si="72"/>
        <v>#REF!</v>
      </c>
      <c r="AF145" s="76" t="e">
        <f t="shared" si="73"/>
        <v>#REF!</v>
      </c>
      <c r="AG145" s="64">
        <f>IF(ISNA(VLOOKUP($A145,'2016 (2)'!$A$7:$AU$88,28,FALSE)),0,VLOOKUP($A145,'2016 (2)'!$A$7:$AU$88,28,FALSE))</f>
        <v>0</v>
      </c>
      <c r="AH145" s="24"/>
      <c r="AI145" s="80" t="e">
        <f t="shared" si="74"/>
        <v>#REF!</v>
      </c>
      <c r="AJ145" s="76" t="e">
        <f t="shared" si="75"/>
        <v>#REF!</v>
      </c>
      <c r="AK145" s="64">
        <f>IF(ISNA(VLOOKUP($A145,'2016 (2)'!$A$7:$AU$88,32,FALSE)),0,VLOOKUP($A145,'2016 (2)'!$A$7:$AU$88,32,FALSE))</f>
        <v>0</v>
      </c>
      <c r="AL145" s="24"/>
      <c r="AM145" s="80" t="e">
        <f t="shared" si="76"/>
        <v>#REF!</v>
      </c>
      <c r="AN145" s="76" t="e">
        <f t="shared" si="77"/>
        <v>#REF!</v>
      </c>
      <c r="AO145" s="64">
        <f>IF(ISNA(VLOOKUP($A145,'2016 (2)'!$A$7:$AU$88,36,FALSE)),0,VLOOKUP($A145,'2016 (2)'!$A$7:$AU$88,36,FALSE))</f>
        <v>0</v>
      </c>
      <c r="AP145" s="24"/>
      <c r="AQ145" s="80" t="e">
        <f t="shared" si="78"/>
        <v>#REF!</v>
      </c>
      <c r="AR145" s="76" t="e">
        <f t="shared" si="79"/>
        <v>#REF!</v>
      </c>
    </row>
    <row r="146" spans="1:48" ht="18" customHeight="1" x14ac:dyDescent="0.2">
      <c r="A146" s="78" t="str">
        <f t="shared" si="59"/>
        <v>Ron Hall</v>
      </c>
      <c r="B146" s="52" t="s">
        <v>43</v>
      </c>
      <c r="C146" s="62" t="s">
        <v>41</v>
      </c>
      <c r="D146" s="25" t="e">
        <f>VLOOKUP($A146,#REF!,34,FALSE)</f>
        <v>#REF!</v>
      </c>
      <c r="E146" s="8" t="e">
        <f>ROUND(IF(ISNA(VLOOKUP($A146,#REF!,46,FALSE)),0,VLOOKUP($A146,#REF!,46,FALSE)),1)</f>
        <v>#REF!</v>
      </c>
      <c r="F146" s="92" t="e">
        <f>ROUND(IF(ISNA(VLOOKUP($A146,#REF!,47,FALSE)),0,VLOOKUP($A146,#REF!,47,FALSE)),1)</f>
        <v>#REF!</v>
      </c>
      <c r="G146" s="80" t="e">
        <f t="shared" si="85"/>
        <v>#REF!</v>
      </c>
      <c r="H146" s="88" t="e">
        <f t="shared" si="61"/>
        <v>#REF!</v>
      </c>
      <c r="I146" s="64">
        <f>IF(ISNA(VLOOKUP($A146,'2016 (2)'!$A$7:$AU$88,4,FALSE)),0,VLOOKUP($A146,'2016 (2)'!$A$7:$AU$88,4,FALSE))</f>
        <v>0</v>
      </c>
      <c r="J146" s="24"/>
      <c r="K146" s="80" t="e">
        <f t="shared" si="62"/>
        <v>#REF!</v>
      </c>
      <c r="L146" s="76" t="e">
        <f t="shared" si="63"/>
        <v>#REF!</v>
      </c>
      <c r="M146" s="83">
        <f>IF(ISNA(VLOOKUP($A146,'2016 (2)'!$A$7:$AU$88,8,FALSE)),0,VLOOKUP($A146,'2016 (2)'!$A$7:$AU$88,8,FALSE))</f>
        <v>0</v>
      </c>
      <c r="N146" s="24"/>
      <c r="O146" s="80" t="e">
        <f t="shared" si="64"/>
        <v>#REF!</v>
      </c>
      <c r="P146" s="76" t="e">
        <f t="shared" si="65"/>
        <v>#REF!</v>
      </c>
      <c r="Q146" s="64">
        <f>IF(ISNA(VLOOKUP($A146,'2016 (2)'!$A$7:$AU$88,12,FALSE)),0,VLOOKUP($A146,'2016 (2)'!$A$7:$AU$88,12,FALSE))</f>
        <v>0</v>
      </c>
      <c r="R146" s="24"/>
      <c r="S146" s="80" t="e">
        <f t="shared" si="66"/>
        <v>#REF!</v>
      </c>
      <c r="T146" s="76" t="e">
        <f t="shared" si="67"/>
        <v>#REF!</v>
      </c>
      <c r="U146" s="64">
        <f>IF(ISNA(VLOOKUP($A146,'2016 (2)'!$A$7:$AU$88,16,FALSE)),0,VLOOKUP($A146,'2016 (2)'!$A$7:$AU$88,16,FALSE))</f>
        <v>0</v>
      </c>
      <c r="V146" s="24"/>
      <c r="W146" s="80" t="e">
        <f t="shared" si="68"/>
        <v>#REF!</v>
      </c>
      <c r="X146" s="76" t="e">
        <f t="shared" si="69"/>
        <v>#REF!</v>
      </c>
      <c r="Y146" s="64">
        <f>IF(ISNA(VLOOKUP($A146,'2016 (2)'!$A$7:$AU$88,20,FALSE)),0,VLOOKUP($A146,'2016 (2)'!$A$7:$AU$88,20,FALSE))</f>
        <v>0</v>
      </c>
      <c r="Z146" s="24"/>
      <c r="AA146" s="80" t="e">
        <f t="shared" si="70"/>
        <v>#REF!</v>
      </c>
      <c r="AB146" s="76" t="e">
        <f t="shared" si="71"/>
        <v>#REF!</v>
      </c>
      <c r="AC146" s="64">
        <f>IF(ISNA(VLOOKUP($A146,'2016 (2)'!$A$7:$AU$88,24,FALSE)),0,VLOOKUP($A146,'2016 (2)'!$A$7:$AU$88,24,FALSE))</f>
        <v>0</v>
      </c>
      <c r="AD146" s="24"/>
      <c r="AE146" s="80" t="e">
        <f t="shared" si="72"/>
        <v>#REF!</v>
      </c>
      <c r="AF146" s="76" t="e">
        <f t="shared" si="73"/>
        <v>#REF!</v>
      </c>
      <c r="AG146" s="64">
        <f>IF(ISNA(VLOOKUP($A146,'2016 (2)'!$A$7:$AU$88,28,FALSE)),0,VLOOKUP($A146,'2016 (2)'!$A$7:$AU$88,28,FALSE))</f>
        <v>0</v>
      </c>
      <c r="AH146" s="24"/>
      <c r="AI146" s="80" t="e">
        <f t="shared" si="74"/>
        <v>#REF!</v>
      </c>
      <c r="AJ146" s="76" t="e">
        <f t="shared" si="75"/>
        <v>#REF!</v>
      </c>
      <c r="AK146" s="64">
        <f>IF(ISNA(VLOOKUP($A146,'2016 (2)'!$A$7:$AU$88,32,FALSE)),0,VLOOKUP($A146,'2016 (2)'!$A$7:$AU$88,32,FALSE))</f>
        <v>0</v>
      </c>
      <c r="AL146" s="24"/>
      <c r="AM146" s="80" t="e">
        <f t="shared" si="76"/>
        <v>#REF!</v>
      </c>
      <c r="AN146" s="76" t="e">
        <f t="shared" si="77"/>
        <v>#REF!</v>
      </c>
      <c r="AO146" s="64">
        <f>IF(ISNA(VLOOKUP($A146,'2016 (2)'!$A$7:$AU$88,36,FALSE)),0,VLOOKUP($A146,'2016 (2)'!$A$7:$AU$88,36,FALSE))</f>
        <v>0</v>
      </c>
      <c r="AP146" s="24"/>
      <c r="AQ146" s="80" t="e">
        <f t="shared" si="78"/>
        <v>#REF!</v>
      </c>
      <c r="AR146" s="76" t="e">
        <f t="shared" si="79"/>
        <v>#REF!</v>
      </c>
    </row>
    <row r="147" spans="1:48" ht="18" customHeight="1" x14ac:dyDescent="0.2">
      <c r="A147" s="78" t="str">
        <f t="shared" si="59"/>
        <v>Charles Han</v>
      </c>
      <c r="B147" s="52" t="s">
        <v>467</v>
      </c>
      <c r="C147" s="62" t="s">
        <v>468</v>
      </c>
      <c r="D147" s="25" t="e">
        <f>VLOOKUP($A147,#REF!,34,FALSE)</f>
        <v>#REF!</v>
      </c>
      <c r="E147" s="8" t="e">
        <f>ROUND(IF(ISNA(VLOOKUP($A147,#REF!,46,FALSE)),0,VLOOKUP($A147,#REF!,46,FALSE)),1)</f>
        <v>#REF!</v>
      </c>
      <c r="F147" s="92" t="e">
        <f>ROUND(IF(ISNA(VLOOKUP($A147,#REF!,47,FALSE)),0,VLOOKUP($A147,#REF!,47,FALSE)),1)</f>
        <v>#REF!</v>
      </c>
      <c r="G147" s="80" t="e">
        <f t="shared" si="85"/>
        <v>#REF!</v>
      </c>
      <c r="H147" s="88" t="e">
        <f t="shared" si="61"/>
        <v>#REF!</v>
      </c>
      <c r="I147" s="64">
        <f>IF(ISNA(VLOOKUP($A147,'2016 (2)'!$A$7:$AU$88,4,FALSE)),0,VLOOKUP($A147,'2016 (2)'!$A$7:$AU$88,4,FALSE))</f>
        <v>0</v>
      </c>
      <c r="J147" s="24"/>
      <c r="K147" s="80" t="e">
        <f t="shared" si="62"/>
        <v>#REF!</v>
      </c>
      <c r="L147" s="76" t="e">
        <f t="shared" si="63"/>
        <v>#REF!</v>
      </c>
      <c r="M147" s="83">
        <f>IF(ISNA(VLOOKUP($A147,'2016 (2)'!$A$7:$AU$88,8,FALSE)),0,VLOOKUP($A147,'2016 (2)'!$A$7:$AU$88,8,FALSE))</f>
        <v>0</v>
      </c>
      <c r="N147" s="24"/>
      <c r="O147" s="80" t="e">
        <f t="shared" si="64"/>
        <v>#REF!</v>
      </c>
      <c r="P147" s="76" t="e">
        <f t="shared" si="65"/>
        <v>#REF!</v>
      </c>
      <c r="Q147" s="64">
        <f>IF(ISNA(VLOOKUP($A147,'2016 (2)'!$A$7:$AU$88,12,FALSE)),0,VLOOKUP($A147,'2016 (2)'!$A$7:$AU$88,12,FALSE))</f>
        <v>0</v>
      </c>
      <c r="R147" s="24"/>
      <c r="S147" s="80" t="e">
        <f t="shared" si="66"/>
        <v>#REF!</v>
      </c>
      <c r="T147" s="76" t="e">
        <f t="shared" si="67"/>
        <v>#REF!</v>
      </c>
      <c r="U147" s="64">
        <f>IF(ISNA(VLOOKUP($A147,'2016 (2)'!$A$7:$AU$88,16,FALSE)),0,VLOOKUP($A147,'2016 (2)'!$A$7:$AU$88,16,FALSE))</f>
        <v>0</v>
      </c>
      <c r="V147" s="24"/>
      <c r="W147" s="80" t="e">
        <f t="shared" si="68"/>
        <v>#REF!</v>
      </c>
      <c r="X147" s="76" t="e">
        <f t="shared" si="69"/>
        <v>#REF!</v>
      </c>
      <c r="Y147" s="64">
        <f>IF(ISNA(VLOOKUP($A147,'2016 (2)'!$A$7:$AU$88,20,FALSE)),0,VLOOKUP($A147,'2016 (2)'!$A$7:$AU$88,20,FALSE))</f>
        <v>0</v>
      </c>
      <c r="Z147" s="24"/>
      <c r="AA147" s="80" t="e">
        <f t="shared" si="70"/>
        <v>#REF!</v>
      </c>
      <c r="AB147" s="76" t="e">
        <f t="shared" si="71"/>
        <v>#REF!</v>
      </c>
      <c r="AC147" s="64">
        <f>IF(ISNA(VLOOKUP($A147,'2016 (2)'!$A$7:$AU$88,24,FALSE)),0,VLOOKUP($A147,'2016 (2)'!$A$7:$AU$88,24,FALSE))</f>
        <v>0</v>
      </c>
      <c r="AD147" s="24"/>
      <c r="AE147" s="80" t="e">
        <f t="shared" si="72"/>
        <v>#REF!</v>
      </c>
      <c r="AF147" s="76" t="e">
        <f t="shared" si="73"/>
        <v>#REF!</v>
      </c>
      <c r="AG147" s="64">
        <f>IF(ISNA(VLOOKUP($A147,'2016 (2)'!$A$7:$AU$88,28,FALSE)),0,VLOOKUP($A147,'2016 (2)'!$A$7:$AU$88,28,FALSE))</f>
        <v>0</v>
      </c>
      <c r="AH147" s="24"/>
      <c r="AI147" s="80" t="e">
        <f t="shared" si="74"/>
        <v>#REF!</v>
      </c>
      <c r="AJ147" s="76" t="e">
        <f t="shared" si="75"/>
        <v>#REF!</v>
      </c>
      <c r="AK147" s="64">
        <f>IF(ISNA(VLOOKUP($A147,'2016 (2)'!$A$7:$AU$88,32,FALSE)),0,VLOOKUP($A147,'2016 (2)'!$A$7:$AU$88,32,FALSE))</f>
        <v>0</v>
      </c>
      <c r="AL147" s="24"/>
      <c r="AM147" s="80" t="e">
        <f t="shared" si="76"/>
        <v>#REF!</v>
      </c>
      <c r="AN147" s="76" t="e">
        <f t="shared" si="77"/>
        <v>#REF!</v>
      </c>
      <c r="AO147" s="64">
        <f>IF(ISNA(VLOOKUP($A147,'2016 (2)'!$A$7:$AU$88,36,FALSE)),0,VLOOKUP($A147,'2016 (2)'!$A$7:$AU$88,36,FALSE))</f>
        <v>0</v>
      </c>
      <c r="AP147" s="24"/>
      <c r="AQ147" s="80" t="e">
        <f t="shared" si="78"/>
        <v>#REF!</v>
      </c>
      <c r="AR147" s="76" t="e">
        <f t="shared" si="79"/>
        <v>#REF!</v>
      </c>
    </row>
    <row r="148" spans="1:48" ht="18" customHeight="1" x14ac:dyDescent="0.2">
      <c r="A148" s="78" t="str">
        <f t="shared" si="59"/>
        <v>Jon Hanner</v>
      </c>
      <c r="B148" s="52" t="s">
        <v>149</v>
      </c>
      <c r="C148" s="62" t="s">
        <v>150</v>
      </c>
      <c r="D148" s="25" t="e">
        <f>VLOOKUP($A148,#REF!,34,FALSE)</f>
        <v>#REF!</v>
      </c>
      <c r="E148" s="8" t="e">
        <f>ROUND(IF(ISNA(VLOOKUP($A148,#REF!,46,FALSE)),0,VLOOKUP($A148,#REF!,46,FALSE)),1)</f>
        <v>#REF!</v>
      </c>
      <c r="F148" s="92" t="e">
        <f>ROUND(IF(ISNA(VLOOKUP($A148,#REF!,47,FALSE)),0,VLOOKUP($A148,#REF!,47,FALSE)),1)</f>
        <v>#REF!</v>
      </c>
      <c r="G148" s="80" t="e">
        <f t="shared" si="85"/>
        <v>#REF!</v>
      </c>
      <c r="H148" s="88" t="e">
        <f t="shared" si="61"/>
        <v>#REF!</v>
      </c>
      <c r="I148" s="64">
        <f>IF(ISNA(VLOOKUP($A148,'2016 (2)'!$A$7:$AU$88,4,FALSE)),0,VLOOKUP($A148,'2016 (2)'!$A$7:$AU$88,4,FALSE))</f>
        <v>0</v>
      </c>
      <c r="J148" s="24"/>
      <c r="K148" s="80" t="e">
        <f t="shared" si="62"/>
        <v>#REF!</v>
      </c>
      <c r="L148" s="76" t="e">
        <f t="shared" si="63"/>
        <v>#REF!</v>
      </c>
      <c r="M148" s="83">
        <f>IF(ISNA(VLOOKUP($A148,'2016 (2)'!$A$7:$AU$88,8,FALSE)),0,VLOOKUP($A148,'2016 (2)'!$A$7:$AU$88,8,FALSE))</f>
        <v>0</v>
      </c>
      <c r="N148" s="24"/>
      <c r="O148" s="80" t="e">
        <f t="shared" si="64"/>
        <v>#REF!</v>
      </c>
      <c r="P148" s="76" t="e">
        <f t="shared" si="65"/>
        <v>#REF!</v>
      </c>
      <c r="Q148" s="64">
        <f>IF(ISNA(VLOOKUP($A148,'2016 (2)'!$A$7:$AU$88,12,FALSE)),0,VLOOKUP($A148,'2016 (2)'!$A$7:$AU$88,12,FALSE))</f>
        <v>0</v>
      </c>
      <c r="R148" s="24"/>
      <c r="S148" s="80" t="e">
        <f t="shared" si="66"/>
        <v>#REF!</v>
      </c>
      <c r="T148" s="76" t="e">
        <f t="shared" si="67"/>
        <v>#REF!</v>
      </c>
      <c r="U148" s="64">
        <f>IF(ISNA(VLOOKUP($A148,'2016 (2)'!$A$7:$AU$88,16,FALSE)),0,VLOOKUP($A148,'2016 (2)'!$A$7:$AU$88,16,FALSE))</f>
        <v>0</v>
      </c>
      <c r="V148" s="24"/>
      <c r="W148" s="80" t="e">
        <f t="shared" si="68"/>
        <v>#REF!</v>
      </c>
      <c r="X148" s="76" t="e">
        <f t="shared" si="69"/>
        <v>#REF!</v>
      </c>
      <c r="Y148" s="64">
        <f>IF(ISNA(VLOOKUP($A148,'2016 (2)'!$A$7:$AU$88,20,FALSE)),0,VLOOKUP($A148,'2016 (2)'!$A$7:$AU$88,20,FALSE))</f>
        <v>0</v>
      </c>
      <c r="Z148" s="24"/>
      <c r="AA148" s="80" t="e">
        <f t="shared" si="70"/>
        <v>#REF!</v>
      </c>
      <c r="AB148" s="76" t="e">
        <f t="shared" si="71"/>
        <v>#REF!</v>
      </c>
      <c r="AC148" s="64">
        <f>IF(ISNA(VLOOKUP($A148,'2016 (2)'!$A$7:$AU$88,24,FALSE)),0,VLOOKUP($A148,'2016 (2)'!$A$7:$AU$88,24,FALSE))</f>
        <v>0</v>
      </c>
      <c r="AD148" s="24"/>
      <c r="AE148" s="80" t="e">
        <f t="shared" si="72"/>
        <v>#REF!</v>
      </c>
      <c r="AF148" s="76" t="e">
        <f t="shared" si="73"/>
        <v>#REF!</v>
      </c>
      <c r="AG148" s="64">
        <f>IF(ISNA(VLOOKUP($A148,'2016 (2)'!$A$7:$AU$88,28,FALSE)),0,VLOOKUP($A148,'2016 (2)'!$A$7:$AU$88,28,FALSE))</f>
        <v>0</v>
      </c>
      <c r="AH148" s="24"/>
      <c r="AI148" s="80" t="e">
        <f t="shared" si="74"/>
        <v>#REF!</v>
      </c>
      <c r="AJ148" s="76" t="e">
        <f t="shared" si="75"/>
        <v>#REF!</v>
      </c>
      <c r="AK148" s="64">
        <f>IF(ISNA(VLOOKUP($A148,'2016 (2)'!$A$7:$AU$88,32,FALSE)),0,VLOOKUP($A148,'2016 (2)'!$A$7:$AU$88,32,FALSE))</f>
        <v>0</v>
      </c>
      <c r="AL148" s="24"/>
      <c r="AM148" s="80" t="e">
        <f t="shared" si="76"/>
        <v>#REF!</v>
      </c>
      <c r="AN148" s="76" t="e">
        <f t="shared" si="77"/>
        <v>#REF!</v>
      </c>
      <c r="AO148" s="64">
        <f>IF(ISNA(VLOOKUP($A148,'2016 (2)'!$A$7:$AU$88,36,FALSE)),0,VLOOKUP($A148,'2016 (2)'!$A$7:$AU$88,36,FALSE))</f>
        <v>0</v>
      </c>
      <c r="AP148" s="24"/>
      <c r="AQ148" s="80" t="e">
        <f t="shared" si="78"/>
        <v>#REF!</v>
      </c>
      <c r="AR148" s="76" t="e">
        <f t="shared" si="79"/>
        <v>#REF!</v>
      </c>
    </row>
    <row r="149" spans="1:48" ht="18" customHeight="1" x14ac:dyDescent="0.2">
      <c r="A149" s="78" t="str">
        <f t="shared" si="59"/>
        <v>Steve Hardesty</v>
      </c>
      <c r="B149" s="52" t="s">
        <v>14</v>
      </c>
      <c r="C149" s="62" t="s">
        <v>15</v>
      </c>
      <c r="D149" s="25" t="e">
        <f>VLOOKUP($A149,#REF!,34,FALSE)</f>
        <v>#REF!</v>
      </c>
      <c r="E149" s="8" t="e">
        <f>ROUND(IF(ISNA(VLOOKUP($A149,#REF!,46,FALSE)),0,VLOOKUP($A149,#REF!,46,FALSE)),1)</f>
        <v>#REF!</v>
      </c>
      <c r="F149" s="92" t="e">
        <f>ROUND(IF(ISNA(VLOOKUP($A149,#REF!,47,FALSE)),0,VLOOKUP($A149,#REF!,47,FALSE)),1)</f>
        <v>#REF!</v>
      </c>
      <c r="G149" s="80" t="e">
        <f t="shared" si="85"/>
        <v>#REF!</v>
      </c>
      <c r="H149" s="88" t="e">
        <f t="shared" si="61"/>
        <v>#REF!</v>
      </c>
      <c r="I149" s="64">
        <f>IF(ISNA(VLOOKUP($A149,'2016 (2)'!$A$7:$AU$88,4,FALSE)),0,VLOOKUP($A149,'2016 (2)'!$A$7:$AU$88,4,FALSE))</f>
        <v>0</v>
      </c>
      <c r="J149" s="24"/>
      <c r="K149" s="80" t="e">
        <f t="shared" si="62"/>
        <v>#REF!</v>
      </c>
      <c r="L149" s="76" t="e">
        <f t="shared" si="63"/>
        <v>#REF!</v>
      </c>
      <c r="M149" s="83">
        <f>IF(ISNA(VLOOKUP($A149,'2016 (2)'!$A$7:$AU$88,8,FALSE)),0,VLOOKUP($A149,'2016 (2)'!$A$7:$AU$88,8,FALSE))</f>
        <v>0</v>
      </c>
      <c r="N149" s="24"/>
      <c r="O149" s="80" t="e">
        <f t="shared" si="64"/>
        <v>#REF!</v>
      </c>
      <c r="P149" s="76" t="e">
        <f t="shared" si="65"/>
        <v>#REF!</v>
      </c>
      <c r="Q149" s="64">
        <f>IF(ISNA(VLOOKUP($A149,'2016 (2)'!$A$7:$AU$88,12,FALSE)),0,VLOOKUP($A149,'2016 (2)'!$A$7:$AU$88,12,FALSE))</f>
        <v>0</v>
      </c>
      <c r="R149" s="24"/>
      <c r="S149" s="80" t="e">
        <f t="shared" si="66"/>
        <v>#REF!</v>
      </c>
      <c r="T149" s="76" t="e">
        <f t="shared" si="67"/>
        <v>#REF!</v>
      </c>
      <c r="U149" s="64">
        <f>IF(ISNA(VLOOKUP($A149,'2016 (2)'!$A$7:$AU$88,16,FALSE)),0,VLOOKUP($A149,'2016 (2)'!$A$7:$AU$88,16,FALSE))</f>
        <v>0</v>
      </c>
      <c r="V149" s="24"/>
      <c r="W149" s="80" t="e">
        <f t="shared" si="68"/>
        <v>#REF!</v>
      </c>
      <c r="X149" s="76" t="e">
        <f t="shared" si="69"/>
        <v>#REF!</v>
      </c>
      <c r="Y149" s="64">
        <f>IF(ISNA(VLOOKUP($A149,'2016 (2)'!$A$7:$AU$88,20,FALSE)),0,VLOOKUP($A149,'2016 (2)'!$A$7:$AU$88,20,FALSE))</f>
        <v>0</v>
      </c>
      <c r="Z149" s="24"/>
      <c r="AA149" s="80" t="e">
        <f t="shared" si="70"/>
        <v>#REF!</v>
      </c>
      <c r="AB149" s="76" t="e">
        <f t="shared" si="71"/>
        <v>#REF!</v>
      </c>
      <c r="AC149" s="64">
        <f>IF(ISNA(VLOOKUP($A149,'2016 (2)'!$A$7:$AU$88,24,FALSE)),0,VLOOKUP($A149,'2016 (2)'!$A$7:$AU$88,24,FALSE))</f>
        <v>0</v>
      </c>
      <c r="AD149" s="24"/>
      <c r="AE149" s="80" t="e">
        <f t="shared" si="72"/>
        <v>#REF!</v>
      </c>
      <c r="AF149" s="76" t="e">
        <f t="shared" si="73"/>
        <v>#REF!</v>
      </c>
      <c r="AG149" s="64">
        <f>IF(ISNA(VLOOKUP($A149,'2016 (2)'!$A$7:$AU$88,28,FALSE)),0,VLOOKUP($A149,'2016 (2)'!$A$7:$AU$88,28,FALSE))</f>
        <v>0</v>
      </c>
      <c r="AH149" s="24"/>
      <c r="AI149" s="80" t="e">
        <f t="shared" si="74"/>
        <v>#REF!</v>
      </c>
      <c r="AJ149" s="76" t="e">
        <f t="shared" si="75"/>
        <v>#REF!</v>
      </c>
      <c r="AK149" s="64">
        <f>IF(ISNA(VLOOKUP($A149,'2016 (2)'!$A$7:$AU$88,32,FALSE)),0,VLOOKUP($A149,'2016 (2)'!$A$7:$AU$88,32,FALSE))</f>
        <v>0</v>
      </c>
      <c r="AL149" s="24"/>
      <c r="AM149" s="80" t="e">
        <f t="shared" si="76"/>
        <v>#REF!</v>
      </c>
      <c r="AN149" s="76" t="e">
        <f t="shared" si="77"/>
        <v>#REF!</v>
      </c>
      <c r="AO149" s="64">
        <f>IF(ISNA(VLOOKUP($A149,'2016 (2)'!$A$7:$AU$88,36,FALSE)),0,VLOOKUP($A149,'2016 (2)'!$A$7:$AU$88,36,FALSE))</f>
        <v>0</v>
      </c>
      <c r="AP149" s="24"/>
      <c r="AQ149" s="80" t="e">
        <f t="shared" si="78"/>
        <v>#REF!</v>
      </c>
      <c r="AR149" s="76" t="e">
        <f t="shared" si="79"/>
        <v>#REF!</v>
      </c>
    </row>
    <row r="150" spans="1:48" ht="18" customHeight="1" x14ac:dyDescent="0.2">
      <c r="A150" s="78" t="str">
        <f t="shared" si="59"/>
        <v>Vernon Hardy</v>
      </c>
      <c r="B150" s="52" t="s">
        <v>9</v>
      </c>
      <c r="C150" s="62" t="s">
        <v>32</v>
      </c>
      <c r="D150" s="25" t="e">
        <f>VLOOKUP($A150,#REF!,34,FALSE)</f>
        <v>#REF!</v>
      </c>
      <c r="E150" s="8" t="e">
        <f>ROUND(IF(ISNA(VLOOKUP($A150,#REF!,46,FALSE)),0,VLOOKUP($A150,#REF!,46,FALSE)),1)</f>
        <v>#REF!</v>
      </c>
      <c r="F150" s="92" t="e">
        <f>ROUND(IF(ISNA(VLOOKUP($A150,#REF!,47,FALSE)),0,VLOOKUP($A150,#REF!,47,FALSE)),1)</f>
        <v>#REF!</v>
      </c>
      <c r="G150" s="80" t="e">
        <f t="shared" si="85"/>
        <v>#REF!</v>
      </c>
      <c r="H150" s="88" t="e">
        <f t="shared" si="61"/>
        <v>#REF!</v>
      </c>
      <c r="I150" s="64">
        <f>IF(ISNA(VLOOKUP($A150,'2016 (2)'!$A$7:$AU$88,4,FALSE)),0,VLOOKUP($A150,'2016 (2)'!$A$7:$AU$88,4,FALSE))</f>
        <v>0</v>
      </c>
      <c r="J150" s="24"/>
      <c r="K150" s="80" t="e">
        <f t="shared" si="62"/>
        <v>#REF!</v>
      </c>
      <c r="L150" s="76" t="e">
        <f t="shared" si="63"/>
        <v>#REF!</v>
      </c>
      <c r="M150" s="83">
        <f>IF(ISNA(VLOOKUP($A150,'2016 (2)'!$A$7:$AU$88,8,FALSE)),0,VLOOKUP($A150,'2016 (2)'!$A$7:$AU$88,8,FALSE))</f>
        <v>0</v>
      </c>
      <c r="N150" s="24"/>
      <c r="O150" s="80" t="e">
        <f t="shared" si="64"/>
        <v>#REF!</v>
      </c>
      <c r="P150" s="76" t="e">
        <f t="shared" si="65"/>
        <v>#REF!</v>
      </c>
      <c r="Q150" s="64">
        <f>IF(ISNA(VLOOKUP($A150,'2016 (2)'!$A$7:$AU$88,12,FALSE)),0,VLOOKUP($A150,'2016 (2)'!$A$7:$AU$88,12,FALSE))</f>
        <v>0</v>
      </c>
      <c r="R150" s="24"/>
      <c r="S150" s="80" t="e">
        <f t="shared" si="66"/>
        <v>#REF!</v>
      </c>
      <c r="T150" s="76" t="e">
        <f t="shared" si="67"/>
        <v>#REF!</v>
      </c>
      <c r="U150" s="64">
        <f>IF(ISNA(VLOOKUP($A150,'2016 (2)'!$A$7:$AU$88,16,FALSE)),0,VLOOKUP($A150,'2016 (2)'!$A$7:$AU$88,16,FALSE))</f>
        <v>0</v>
      </c>
      <c r="V150" s="24"/>
      <c r="W150" s="80" t="e">
        <f t="shared" si="68"/>
        <v>#REF!</v>
      </c>
      <c r="X150" s="76" t="e">
        <f t="shared" si="69"/>
        <v>#REF!</v>
      </c>
      <c r="Y150" s="64">
        <f>IF(ISNA(VLOOKUP($A150,'2016 (2)'!$A$7:$AU$88,20,FALSE)),0,VLOOKUP($A150,'2016 (2)'!$A$7:$AU$88,20,FALSE))</f>
        <v>0</v>
      </c>
      <c r="Z150" s="24"/>
      <c r="AA150" s="80" t="e">
        <f t="shared" si="70"/>
        <v>#REF!</v>
      </c>
      <c r="AB150" s="76" t="e">
        <f t="shared" si="71"/>
        <v>#REF!</v>
      </c>
      <c r="AC150" s="64">
        <f>IF(ISNA(VLOOKUP($A150,'2016 (2)'!$A$7:$AU$88,24,FALSE)),0,VLOOKUP($A150,'2016 (2)'!$A$7:$AU$88,24,FALSE))</f>
        <v>0</v>
      </c>
      <c r="AD150" s="24"/>
      <c r="AE150" s="80" t="e">
        <f t="shared" si="72"/>
        <v>#REF!</v>
      </c>
      <c r="AF150" s="76" t="e">
        <f t="shared" si="73"/>
        <v>#REF!</v>
      </c>
      <c r="AG150" s="64">
        <f>IF(ISNA(VLOOKUP($A150,'2016 (2)'!$A$7:$AU$88,28,FALSE)),0,VLOOKUP($A150,'2016 (2)'!$A$7:$AU$88,28,FALSE))</f>
        <v>0</v>
      </c>
      <c r="AH150" s="24"/>
      <c r="AI150" s="80" t="e">
        <f t="shared" si="74"/>
        <v>#REF!</v>
      </c>
      <c r="AJ150" s="76" t="e">
        <f t="shared" si="75"/>
        <v>#REF!</v>
      </c>
      <c r="AK150" s="64">
        <f>IF(ISNA(VLOOKUP($A150,'2016 (2)'!$A$7:$AU$88,32,FALSE)),0,VLOOKUP($A150,'2016 (2)'!$A$7:$AU$88,32,FALSE))</f>
        <v>0</v>
      </c>
      <c r="AL150" s="24"/>
      <c r="AM150" s="80" t="e">
        <f t="shared" si="76"/>
        <v>#REF!</v>
      </c>
      <c r="AN150" s="76" t="e">
        <f t="shared" si="77"/>
        <v>#REF!</v>
      </c>
      <c r="AO150" s="64">
        <f>IF(ISNA(VLOOKUP($A150,'2016 (2)'!$A$7:$AU$88,36,FALSE)),0,VLOOKUP($A150,'2016 (2)'!$A$7:$AU$88,36,FALSE))</f>
        <v>0</v>
      </c>
      <c r="AP150" s="24"/>
      <c r="AQ150" s="80" t="e">
        <f t="shared" si="78"/>
        <v>#REF!</v>
      </c>
      <c r="AR150" s="76" t="e">
        <f t="shared" si="79"/>
        <v>#REF!</v>
      </c>
    </row>
    <row r="151" spans="1:48" ht="18" customHeight="1" x14ac:dyDescent="0.2">
      <c r="A151" s="78" t="str">
        <f t="shared" si="59"/>
        <v>Jeff Henry</v>
      </c>
      <c r="B151" s="52" t="s">
        <v>494</v>
      </c>
      <c r="C151" s="62" t="s">
        <v>306</v>
      </c>
      <c r="D151" s="25" t="e">
        <f>VLOOKUP($A151,#REF!,34,FALSE)</f>
        <v>#REF!</v>
      </c>
      <c r="E151" s="8" t="e">
        <f>ROUND(IF(ISNA(VLOOKUP($A151,#REF!,46,FALSE)),0,VLOOKUP($A151,#REF!,46,FALSE)),1)</f>
        <v>#REF!</v>
      </c>
      <c r="F151" s="92" t="e">
        <f>ROUND(IF(ISNA(VLOOKUP($A151,#REF!,47,FALSE)),0,VLOOKUP($A151,#REF!,47,FALSE)),1)</f>
        <v>#REF!</v>
      </c>
      <c r="G151" s="80" t="e">
        <f t="shared" si="85"/>
        <v>#REF!</v>
      </c>
      <c r="H151" s="88" t="e">
        <f t="shared" si="61"/>
        <v>#REF!</v>
      </c>
      <c r="I151" s="64">
        <f>IF(ISNA(VLOOKUP($A151,'2016 (2)'!$A$7:$AU$88,4,FALSE)),0,VLOOKUP($A151,'2016 (2)'!$A$7:$AU$88,4,FALSE))</f>
        <v>0</v>
      </c>
      <c r="J151" s="24"/>
      <c r="K151" s="80" t="e">
        <f t="shared" si="62"/>
        <v>#REF!</v>
      </c>
      <c r="L151" s="76" t="e">
        <f t="shared" si="63"/>
        <v>#REF!</v>
      </c>
      <c r="M151" s="83">
        <f>IF(ISNA(VLOOKUP($A151,'2016 (2)'!$A$7:$AU$88,8,FALSE)),0,VLOOKUP($A151,'2016 (2)'!$A$7:$AU$88,8,FALSE))</f>
        <v>0</v>
      </c>
      <c r="N151" s="24"/>
      <c r="O151" s="80" t="e">
        <f t="shared" si="64"/>
        <v>#REF!</v>
      </c>
      <c r="P151" s="76" t="e">
        <f t="shared" si="65"/>
        <v>#REF!</v>
      </c>
      <c r="Q151" s="64">
        <f>IF(ISNA(VLOOKUP($A151,'2016 (2)'!$A$7:$AU$88,12,FALSE)),0,VLOOKUP($A151,'2016 (2)'!$A$7:$AU$88,12,FALSE))</f>
        <v>0</v>
      </c>
      <c r="R151" s="24"/>
      <c r="S151" s="80" t="e">
        <f t="shared" si="66"/>
        <v>#REF!</v>
      </c>
      <c r="T151" s="76" t="e">
        <f t="shared" si="67"/>
        <v>#REF!</v>
      </c>
      <c r="U151" s="64">
        <f>IF(ISNA(VLOOKUP($A151,'2016 (2)'!$A$7:$AU$88,16,FALSE)),0,VLOOKUP($A151,'2016 (2)'!$A$7:$AU$88,16,FALSE))</f>
        <v>0</v>
      </c>
      <c r="V151" s="24"/>
      <c r="W151" s="80" t="e">
        <f t="shared" si="68"/>
        <v>#REF!</v>
      </c>
      <c r="X151" s="76" t="e">
        <f t="shared" si="69"/>
        <v>#REF!</v>
      </c>
      <c r="Y151" s="64">
        <f>IF(ISNA(VLOOKUP($A151,'2016 (2)'!$A$7:$AU$88,20,FALSE)),0,VLOOKUP($A151,'2016 (2)'!$A$7:$AU$88,20,FALSE))</f>
        <v>0</v>
      </c>
      <c r="Z151" s="24"/>
      <c r="AA151" s="80" t="e">
        <f t="shared" si="70"/>
        <v>#REF!</v>
      </c>
      <c r="AB151" s="76" t="e">
        <f t="shared" si="71"/>
        <v>#REF!</v>
      </c>
      <c r="AC151" s="64">
        <f>IF(ISNA(VLOOKUP($A151,'2016 (2)'!$A$7:$AU$88,24,FALSE)),0,VLOOKUP($A151,'2016 (2)'!$A$7:$AU$88,24,FALSE))</f>
        <v>0</v>
      </c>
      <c r="AD151" s="24"/>
      <c r="AE151" s="80" t="e">
        <f t="shared" si="72"/>
        <v>#REF!</v>
      </c>
      <c r="AF151" s="76" t="e">
        <f t="shared" si="73"/>
        <v>#REF!</v>
      </c>
      <c r="AG151" s="64">
        <f>IF(ISNA(VLOOKUP($A151,'2016 (2)'!$A$7:$AU$88,28,FALSE)),0,VLOOKUP($A151,'2016 (2)'!$A$7:$AU$88,28,FALSE))</f>
        <v>0</v>
      </c>
      <c r="AH151" s="24"/>
      <c r="AI151" s="80" t="e">
        <f t="shared" si="74"/>
        <v>#REF!</v>
      </c>
      <c r="AJ151" s="76" t="e">
        <f t="shared" si="75"/>
        <v>#REF!</v>
      </c>
      <c r="AK151" s="64">
        <f>IF(ISNA(VLOOKUP($A151,'2016 (2)'!$A$7:$AU$88,32,FALSE)),0,VLOOKUP($A151,'2016 (2)'!$A$7:$AU$88,32,FALSE))</f>
        <v>0</v>
      </c>
      <c r="AL151" s="24"/>
      <c r="AM151" s="80" t="e">
        <f t="shared" si="76"/>
        <v>#REF!</v>
      </c>
      <c r="AN151" s="76" t="e">
        <f t="shared" si="77"/>
        <v>#REF!</v>
      </c>
      <c r="AO151" s="64">
        <f>IF(ISNA(VLOOKUP($A151,'2016 (2)'!$A$7:$AU$88,36,FALSE)),0,VLOOKUP($A151,'2016 (2)'!$A$7:$AU$88,36,FALSE))</f>
        <v>0</v>
      </c>
      <c r="AP151" s="24"/>
      <c r="AQ151" s="80" t="e">
        <f t="shared" si="78"/>
        <v>#REF!</v>
      </c>
      <c r="AR151" s="76" t="e">
        <f t="shared" si="79"/>
        <v>#REF!</v>
      </c>
    </row>
    <row r="152" spans="1:48" ht="18" customHeight="1" x14ac:dyDescent="0.2">
      <c r="A152" s="78" t="str">
        <f t="shared" si="59"/>
        <v>Bill Herndon</v>
      </c>
      <c r="B152" s="52" t="s">
        <v>54</v>
      </c>
      <c r="C152" s="62" t="s">
        <v>147</v>
      </c>
      <c r="D152" s="25" t="e">
        <f>VLOOKUP($A152,#REF!,34,FALSE)</f>
        <v>#REF!</v>
      </c>
      <c r="E152" s="8" t="e">
        <f>ROUND(IF(ISNA(VLOOKUP($A152,#REF!,46,FALSE)),0,VLOOKUP($A152,#REF!,46,FALSE)),1)</f>
        <v>#REF!</v>
      </c>
      <c r="F152" s="92" t="e">
        <f>ROUND(IF(ISNA(VLOOKUP($A152,#REF!,47,FALSE)),0,VLOOKUP($A152,#REF!,47,FALSE)),1)</f>
        <v>#REF!</v>
      </c>
      <c r="G152" s="80" t="e">
        <f t="shared" si="85"/>
        <v>#REF!</v>
      </c>
      <c r="H152" s="88" t="e">
        <f t="shared" si="61"/>
        <v>#REF!</v>
      </c>
      <c r="I152" s="64">
        <f>IF(ISNA(VLOOKUP($A152,'2016 (2)'!$A$7:$AU$88,4,FALSE)),0,VLOOKUP($A152,'2016 (2)'!$A$7:$AU$88,4,FALSE))</f>
        <v>0</v>
      </c>
      <c r="J152" s="24"/>
      <c r="K152" s="80" t="e">
        <f t="shared" si="62"/>
        <v>#REF!</v>
      </c>
      <c r="L152" s="76" t="e">
        <f t="shared" si="63"/>
        <v>#REF!</v>
      </c>
      <c r="M152" s="83">
        <f>IF(ISNA(VLOOKUP($A152,'2016 (2)'!$A$7:$AU$88,8,FALSE)),0,VLOOKUP($A152,'2016 (2)'!$A$7:$AU$88,8,FALSE))</f>
        <v>0</v>
      </c>
      <c r="N152" s="24"/>
      <c r="O152" s="80" t="e">
        <f t="shared" si="64"/>
        <v>#REF!</v>
      </c>
      <c r="P152" s="76" t="e">
        <f t="shared" si="65"/>
        <v>#REF!</v>
      </c>
      <c r="Q152" s="64">
        <f>IF(ISNA(VLOOKUP($A152,'2016 (2)'!$A$7:$AU$88,12,FALSE)),0,VLOOKUP($A152,'2016 (2)'!$A$7:$AU$88,12,FALSE))</f>
        <v>0</v>
      </c>
      <c r="R152" s="24"/>
      <c r="S152" s="80" t="e">
        <f t="shared" si="66"/>
        <v>#REF!</v>
      </c>
      <c r="T152" s="76" t="e">
        <f t="shared" si="67"/>
        <v>#REF!</v>
      </c>
      <c r="U152" s="64">
        <f>IF(ISNA(VLOOKUP($A152,'2016 (2)'!$A$7:$AU$88,16,FALSE)),0,VLOOKUP($A152,'2016 (2)'!$A$7:$AU$88,16,FALSE))</f>
        <v>0</v>
      </c>
      <c r="V152" s="24"/>
      <c r="W152" s="80" t="e">
        <f t="shared" si="68"/>
        <v>#REF!</v>
      </c>
      <c r="X152" s="76" t="e">
        <f t="shared" si="69"/>
        <v>#REF!</v>
      </c>
      <c r="Y152" s="64">
        <f>IF(ISNA(VLOOKUP($A152,'2016 (2)'!$A$7:$AU$88,20,FALSE)),0,VLOOKUP($A152,'2016 (2)'!$A$7:$AU$88,20,FALSE))</f>
        <v>0</v>
      </c>
      <c r="Z152" s="24"/>
      <c r="AA152" s="80" t="e">
        <f t="shared" si="70"/>
        <v>#REF!</v>
      </c>
      <c r="AB152" s="76" t="e">
        <f t="shared" si="71"/>
        <v>#REF!</v>
      </c>
      <c r="AC152" s="64">
        <f>IF(ISNA(VLOOKUP($A152,'2016 (2)'!$A$7:$AU$88,24,FALSE)),0,VLOOKUP($A152,'2016 (2)'!$A$7:$AU$88,24,FALSE))</f>
        <v>0</v>
      </c>
      <c r="AD152" s="24"/>
      <c r="AE152" s="80" t="e">
        <f t="shared" si="72"/>
        <v>#REF!</v>
      </c>
      <c r="AF152" s="76" t="e">
        <f t="shared" si="73"/>
        <v>#REF!</v>
      </c>
      <c r="AG152" s="64">
        <f>IF(ISNA(VLOOKUP($A152,'2016 (2)'!$A$7:$AU$88,28,FALSE)),0,VLOOKUP($A152,'2016 (2)'!$A$7:$AU$88,28,FALSE))</f>
        <v>0</v>
      </c>
      <c r="AH152" s="24"/>
      <c r="AI152" s="80" t="e">
        <f t="shared" si="74"/>
        <v>#REF!</v>
      </c>
      <c r="AJ152" s="76" t="e">
        <f t="shared" si="75"/>
        <v>#REF!</v>
      </c>
      <c r="AK152" s="64">
        <f>IF(ISNA(VLOOKUP($A152,'2016 (2)'!$A$7:$AU$88,32,FALSE)),0,VLOOKUP($A152,'2016 (2)'!$A$7:$AU$88,32,FALSE))</f>
        <v>0</v>
      </c>
      <c r="AL152" s="24"/>
      <c r="AM152" s="80" t="e">
        <f t="shared" si="76"/>
        <v>#REF!</v>
      </c>
      <c r="AN152" s="76" t="e">
        <f t="shared" si="77"/>
        <v>#REF!</v>
      </c>
      <c r="AO152" s="64">
        <f>IF(ISNA(VLOOKUP($A152,'2016 (2)'!$A$7:$AU$88,36,FALSE)),0,VLOOKUP($A152,'2016 (2)'!$A$7:$AU$88,36,FALSE))</f>
        <v>0</v>
      </c>
      <c r="AP152" s="24"/>
      <c r="AQ152" s="80" t="e">
        <f t="shared" si="78"/>
        <v>#REF!</v>
      </c>
      <c r="AR152" s="76" t="e">
        <f t="shared" si="79"/>
        <v>#REF!</v>
      </c>
    </row>
    <row r="153" spans="1:48" ht="18" customHeight="1" x14ac:dyDescent="0.2">
      <c r="A153" s="78" t="str">
        <f t="shared" si="59"/>
        <v>Brian Hickey</v>
      </c>
      <c r="B153" s="52" t="s">
        <v>496</v>
      </c>
      <c r="C153" s="62" t="s">
        <v>20</v>
      </c>
      <c r="D153" s="25" t="e">
        <f>VLOOKUP($A153,#REF!,34,FALSE)</f>
        <v>#REF!</v>
      </c>
      <c r="E153" s="8" t="e">
        <f>ROUND(IF(ISNA(VLOOKUP($A153,#REF!,46,FALSE)),0,VLOOKUP($A153,#REF!,46,FALSE)),1)</f>
        <v>#REF!</v>
      </c>
      <c r="F153" s="92" t="e">
        <f>ROUND(IF(ISNA(VLOOKUP($A153,#REF!,47,FALSE)),0,VLOOKUP($A153,#REF!,47,FALSE)),1)</f>
        <v>#REF!</v>
      </c>
      <c r="G153" s="80" t="e">
        <f t="shared" si="85"/>
        <v>#REF!</v>
      </c>
      <c r="H153" s="88" t="e">
        <f t="shared" si="61"/>
        <v>#REF!</v>
      </c>
      <c r="I153" s="64">
        <f>IF(ISNA(VLOOKUP($A153,'2016 (2)'!$A$7:$AU$88,4,FALSE)),0,VLOOKUP($A153,'2016 (2)'!$A$7:$AU$88,4,FALSE))</f>
        <v>0</v>
      </c>
      <c r="J153" s="24"/>
      <c r="K153" s="80" t="e">
        <f t="shared" si="62"/>
        <v>#REF!</v>
      </c>
      <c r="L153" s="76" t="e">
        <f t="shared" si="63"/>
        <v>#REF!</v>
      </c>
      <c r="M153" s="83">
        <f>IF(ISNA(VLOOKUP($A153,'2016 (2)'!$A$7:$AU$88,8,FALSE)),0,VLOOKUP($A153,'2016 (2)'!$A$7:$AU$88,8,FALSE))</f>
        <v>0</v>
      </c>
      <c r="N153" s="24"/>
      <c r="O153" s="80" t="e">
        <f t="shared" si="64"/>
        <v>#REF!</v>
      </c>
      <c r="P153" s="76" t="e">
        <f t="shared" si="65"/>
        <v>#REF!</v>
      </c>
      <c r="Q153" s="64">
        <f>IF(ISNA(VLOOKUP($A153,'2016 (2)'!$A$7:$AU$88,12,FALSE)),0,VLOOKUP($A153,'2016 (2)'!$A$7:$AU$88,12,FALSE))</f>
        <v>0</v>
      </c>
      <c r="R153" s="24"/>
      <c r="S153" s="80" t="e">
        <f t="shared" si="66"/>
        <v>#REF!</v>
      </c>
      <c r="T153" s="76" t="e">
        <f t="shared" si="67"/>
        <v>#REF!</v>
      </c>
      <c r="U153" s="64">
        <f>IF(ISNA(VLOOKUP($A153,'2016 (2)'!$A$7:$AU$88,16,FALSE)),0,VLOOKUP($A153,'2016 (2)'!$A$7:$AU$88,16,FALSE))</f>
        <v>0</v>
      </c>
      <c r="V153" s="24"/>
      <c r="W153" s="80" t="e">
        <f t="shared" si="68"/>
        <v>#REF!</v>
      </c>
      <c r="X153" s="76" t="e">
        <f t="shared" si="69"/>
        <v>#REF!</v>
      </c>
      <c r="Y153" s="64">
        <f>IF(ISNA(VLOOKUP($A153,'2016 (2)'!$A$7:$AU$88,20,FALSE)),0,VLOOKUP($A153,'2016 (2)'!$A$7:$AU$88,20,FALSE))</f>
        <v>0</v>
      </c>
      <c r="Z153" s="24"/>
      <c r="AA153" s="80" t="e">
        <f t="shared" si="70"/>
        <v>#REF!</v>
      </c>
      <c r="AB153" s="76" t="e">
        <f t="shared" si="71"/>
        <v>#REF!</v>
      </c>
      <c r="AC153" s="64">
        <f>IF(ISNA(VLOOKUP($A153,'2016 (2)'!$A$7:$AU$88,24,FALSE)),0,VLOOKUP($A153,'2016 (2)'!$A$7:$AU$88,24,FALSE))</f>
        <v>0</v>
      </c>
      <c r="AD153" s="24"/>
      <c r="AE153" s="80" t="e">
        <f t="shared" si="72"/>
        <v>#REF!</v>
      </c>
      <c r="AF153" s="76" t="e">
        <f t="shared" si="73"/>
        <v>#REF!</v>
      </c>
      <c r="AG153" s="64">
        <f>IF(ISNA(VLOOKUP($A153,'2016 (2)'!$A$7:$AU$88,28,FALSE)),0,VLOOKUP($A153,'2016 (2)'!$A$7:$AU$88,28,FALSE))</f>
        <v>0</v>
      </c>
      <c r="AH153" s="24"/>
      <c r="AI153" s="80" t="e">
        <f t="shared" si="74"/>
        <v>#REF!</v>
      </c>
      <c r="AJ153" s="76" t="e">
        <f t="shared" si="75"/>
        <v>#REF!</v>
      </c>
      <c r="AK153" s="64">
        <f>IF(ISNA(VLOOKUP($A153,'2016 (2)'!$A$7:$AU$88,32,FALSE)),0,VLOOKUP($A153,'2016 (2)'!$A$7:$AU$88,32,FALSE))</f>
        <v>0</v>
      </c>
      <c r="AL153" s="24"/>
      <c r="AM153" s="80" t="e">
        <f t="shared" si="76"/>
        <v>#REF!</v>
      </c>
      <c r="AN153" s="76" t="e">
        <f t="shared" si="77"/>
        <v>#REF!</v>
      </c>
      <c r="AO153" s="64">
        <f>IF(ISNA(VLOOKUP($A153,'2016 (2)'!$A$7:$AU$88,36,FALSE)),0,VLOOKUP($A153,'2016 (2)'!$A$7:$AU$88,36,FALSE))</f>
        <v>0</v>
      </c>
      <c r="AP153" s="24"/>
      <c r="AQ153" s="80" t="e">
        <f t="shared" si="78"/>
        <v>#REF!</v>
      </c>
      <c r="AR153" s="76" t="e">
        <f t="shared" si="79"/>
        <v>#REF!</v>
      </c>
    </row>
    <row r="154" spans="1:48" ht="18" customHeight="1" x14ac:dyDescent="0.2">
      <c r="A154" s="78" t="str">
        <f t="shared" si="59"/>
        <v>Mike Hoffman</v>
      </c>
      <c r="B154" s="52" t="s">
        <v>386</v>
      </c>
      <c r="C154" s="62" t="s">
        <v>33</v>
      </c>
      <c r="D154" s="25" t="e">
        <f>VLOOKUP($A154,#REF!,34,FALSE)</f>
        <v>#REF!</v>
      </c>
      <c r="E154" s="8" t="e">
        <f>ROUND(IF(ISNA(VLOOKUP($A154,#REF!,46,FALSE)),0,VLOOKUP($A154,#REF!,46,FALSE)),1)</f>
        <v>#REF!</v>
      </c>
      <c r="F154" s="92" t="e">
        <f>ROUND(IF(ISNA(VLOOKUP($A154,#REF!,47,FALSE)),0,VLOOKUP($A154,#REF!,47,FALSE)),1)</f>
        <v>#REF!</v>
      </c>
      <c r="G154" s="80" t="e">
        <f t="shared" si="85"/>
        <v>#REF!</v>
      </c>
      <c r="H154" s="88" t="e">
        <f t="shared" si="61"/>
        <v>#REF!</v>
      </c>
      <c r="I154" s="64">
        <f>IF(ISNA(VLOOKUP($A154,'2016 (2)'!$A$7:$AU$88,4,FALSE)),0,VLOOKUP($A154,'2016 (2)'!$A$7:$AU$88,4,FALSE))</f>
        <v>0</v>
      </c>
      <c r="J154" s="24"/>
      <c r="K154" s="80" t="e">
        <f t="shared" si="62"/>
        <v>#REF!</v>
      </c>
      <c r="L154" s="76" t="e">
        <f t="shared" si="63"/>
        <v>#REF!</v>
      </c>
      <c r="M154" s="83">
        <f>IF(ISNA(VLOOKUP($A154,'2016 (2)'!$A$7:$AU$88,8,FALSE)),0,VLOOKUP($A154,'2016 (2)'!$A$7:$AU$88,8,FALSE))</f>
        <v>0</v>
      </c>
      <c r="N154" s="24"/>
      <c r="O154" s="80" t="e">
        <f t="shared" si="64"/>
        <v>#REF!</v>
      </c>
      <c r="P154" s="76" t="e">
        <f t="shared" si="65"/>
        <v>#REF!</v>
      </c>
      <c r="Q154" s="64">
        <f>IF(ISNA(VLOOKUP($A154,'2016 (2)'!$A$7:$AU$88,12,FALSE)),0,VLOOKUP($A154,'2016 (2)'!$A$7:$AU$88,12,FALSE))</f>
        <v>0</v>
      </c>
      <c r="R154" s="24"/>
      <c r="S154" s="80" t="e">
        <f t="shared" si="66"/>
        <v>#REF!</v>
      </c>
      <c r="T154" s="76" t="e">
        <f t="shared" si="67"/>
        <v>#REF!</v>
      </c>
      <c r="U154" s="64">
        <f>IF(ISNA(VLOOKUP($A154,'2016 (2)'!$A$7:$AU$88,16,FALSE)),0,VLOOKUP($A154,'2016 (2)'!$A$7:$AU$88,16,FALSE))</f>
        <v>0</v>
      </c>
      <c r="V154" s="24"/>
      <c r="W154" s="80" t="e">
        <f t="shared" si="68"/>
        <v>#REF!</v>
      </c>
      <c r="X154" s="76" t="e">
        <f t="shared" si="69"/>
        <v>#REF!</v>
      </c>
      <c r="Y154" s="64">
        <f>IF(ISNA(VLOOKUP($A154,'2016 (2)'!$A$7:$AU$88,20,FALSE)),0,VLOOKUP($A154,'2016 (2)'!$A$7:$AU$88,20,FALSE))</f>
        <v>0</v>
      </c>
      <c r="Z154" s="24"/>
      <c r="AA154" s="80" t="e">
        <f t="shared" si="70"/>
        <v>#REF!</v>
      </c>
      <c r="AB154" s="76" t="e">
        <f t="shared" si="71"/>
        <v>#REF!</v>
      </c>
      <c r="AC154" s="64">
        <f>IF(ISNA(VLOOKUP($A154,'2016 (2)'!$A$7:$AU$88,24,FALSE)),0,VLOOKUP($A154,'2016 (2)'!$A$7:$AU$88,24,FALSE))</f>
        <v>0</v>
      </c>
      <c r="AD154" s="24"/>
      <c r="AE154" s="80" t="e">
        <f t="shared" si="72"/>
        <v>#REF!</v>
      </c>
      <c r="AF154" s="76" t="e">
        <f t="shared" si="73"/>
        <v>#REF!</v>
      </c>
      <c r="AG154" s="64">
        <f>IF(ISNA(VLOOKUP($A154,'2016 (2)'!$A$7:$AU$88,28,FALSE)),0,VLOOKUP($A154,'2016 (2)'!$A$7:$AU$88,28,FALSE))</f>
        <v>0</v>
      </c>
      <c r="AH154" s="24"/>
      <c r="AI154" s="80" t="e">
        <f t="shared" si="74"/>
        <v>#REF!</v>
      </c>
      <c r="AJ154" s="76" t="e">
        <f t="shared" si="75"/>
        <v>#REF!</v>
      </c>
      <c r="AK154" s="64">
        <f>IF(ISNA(VLOOKUP($A154,'2016 (2)'!$A$7:$AU$88,32,FALSE)),0,VLOOKUP($A154,'2016 (2)'!$A$7:$AU$88,32,FALSE))</f>
        <v>0</v>
      </c>
      <c r="AL154" s="24"/>
      <c r="AM154" s="80" t="e">
        <f t="shared" si="76"/>
        <v>#REF!</v>
      </c>
      <c r="AN154" s="76" t="e">
        <f t="shared" si="77"/>
        <v>#REF!</v>
      </c>
      <c r="AO154" s="64">
        <f>IF(ISNA(VLOOKUP($A154,'2016 (2)'!$A$7:$AU$88,36,FALSE)),0,VLOOKUP($A154,'2016 (2)'!$A$7:$AU$88,36,FALSE))</f>
        <v>0</v>
      </c>
      <c r="AP154" s="24"/>
      <c r="AQ154" s="80" t="e">
        <f t="shared" si="78"/>
        <v>#REF!</v>
      </c>
      <c r="AR154" s="76" t="e">
        <f t="shared" si="79"/>
        <v>#REF!</v>
      </c>
    </row>
    <row r="155" spans="1:48" ht="18" customHeight="1" x14ac:dyDescent="0.2">
      <c r="A155" s="78" t="str">
        <f t="shared" si="59"/>
        <v>Dale Hotchkiss</v>
      </c>
      <c r="B155" s="52" t="s">
        <v>387</v>
      </c>
      <c r="C155" s="62" t="s">
        <v>388</v>
      </c>
      <c r="D155" s="25" t="e">
        <f>VLOOKUP($A155,#REF!,34,FALSE)</f>
        <v>#REF!</v>
      </c>
      <c r="E155" s="8" t="e">
        <f>ROUND(IF(ISNA(VLOOKUP($A155,#REF!,46,FALSE)),0,VLOOKUP($A155,#REF!,46,FALSE)),1)</f>
        <v>#REF!</v>
      </c>
      <c r="F155" s="92" t="e">
        <f>ROUND(IF(ISNA(VLOOKUP($A155,#REF!,47,FALSE)),0,VLOOKUP($A155,#REF!,47,FALSE)),1)</f>
        <v>#REF!</v>
      </c>
      <c r="G155" s="80" t="e">
        <f t="shared" si="85"/>
        <v>#REF!</v>
      </c>
      <c r="H155" s="88" t="e">
        <f t="shared" si="61"/>
        <v>#REF!</v>
      </c>
      <c r="I155" s="64">
        <f>IF(ISNA(VLOOKUP($A155,'2016 (2)'!$A$7:$AU$88,4,FALSE)),0,VLOOKUP($A155,'2016 (2)'!$A$7:$AU$88,4,FALSE))</f>
        <v>0</v>
      </c>
      <c r="J155" s="24"/>
      <c r="K155" s="80" t="e">
        <f t="shared" si="62"/>
        <v>#REF!</v>
      </c>
      <c r="L155" s="76" t="e">
        <f t="shared" si="63"/>
        <v>#REF!</v>
      </c>
      <c r="M155" s="83">
        <f>IF(ISNA(VLOOKUP($A155,'2016 (2)'!$A$7:$AU$88,8,FALSE)),0,VLOOKUP($A155,'2016 (2)'!$A$7:$AU$88,8,FALSE))</f>
        <v>0</v>
      </c>
      <c r="N155" s="24"/>
      <c r="O155" s="80" t="e">
        <f t="shared" si="64"/>
        <v>#REF!</v>
      </c>
      <c r="P155" s="76" t="e">
        <f t="shared" si="65"/>
        <v>#REF!</v>
      </c>
      <c r="Q155" s="64">
        <f>IF(ISNA(VLOOKUP($A155,'2016 (2)'!$A$7:$AU$88,12,FALSE)),0,VLOOKUP($A155,'2016 (2)'!$A$7:$AU$88,12,FALSE))</f>
        <v>0</v>
      </c>
      <c r="R155" s="24"/>
      <c r="S155" s="80" t="e">
        <f t="shared" si="66"/>
        <v>#REF!</v>
      </c>
      <c r="T155" s="76" t="e">
        <f t="shared" si="67"/>
        <v>#REF!</v>
      </c>
      <c r="U155" s="64">
        <f>IF(ISNA(VLOOKUP($A155,'2016 (2)'!$A$7:$AU$88,16,FALSE)),0,VLOOKUP($A155,'2016 (2)'!$A$7:$AU$88,16,FALSE))</f>
        <v>0</v>
      </c>
      <c r="V155" s="24"/>
      <c r="W155" s="80" t="e">
        <f t="shared" si="68"/>
        <v>#REF!</v>
      </c>
      <c r="X155" s="76" t="e">
        <f t="shared" si="69"/>
        <v>#REF!</v>
      </c>
      <c r="Y155" s="64">
        <f>IF(ISNA(VLOOKUP($A155,'2016 (2)'!$A$7:$AU$88,20,FALSE)),0,VLOOKUP($A155,'2016 (2)'!$A$7:$AU$88,20,FALSE))</f>
        <v>0</v>
      </c>
      <c r="Z155" s="24"/>
      <c r="AA155" s="80" t="e">
        <f t="shared" si="70"/>
        <v>#REF!</v>
      </c>
      <c r="AB155" s="76" t="e">
        <f t="shared" si="71"/>
        <v>#REF!</v>
      </c>
      <c r="AC155" s="64">
        <f>IF(ISNA(VLOOKUP($A155,'2016 (2)'!$A$7:$AU$88,24,FALSE)),0,VLOOKUP($A155,'2016 (2)'!$A$7:$AU$88,24,FALSE))</f>
        <v>0</v>
      </c>
      <c r="AD155" s="24"/>
      <c r="AE155" s="80" t="e">
        <f t="shared" si="72"/>
        <v>#REF!</v>
      </c>
      <c r="AF155" s="76" t="e">
        <f t="shared" si="73"/>
        <v>#REF!</v>
      </c>
      <c r="AG155" s="64">
        <f>IF(ISNA(VLOOKUP($A155,'2016 (2)'!$A$7:$AU$88,28,FALSE)),0,VLOOKUP($A155,'2016 (2)'!$A$7:$AU$88,28,FALSE))</f>
        <v>0</v>
      </c>
      <c r="AH155" s="24"/>
      <c r="AI155" s="80" t="e">
        <f t="shared" si="74"/>
        <v>#REF!</v>
      </c>
      <c r="AJ155" s="76" t="e">
        <f t="shared" si="75"/>
        <v>#REF!</v>
      </c>
      <c r="AK155" s="64">
        <f>IF(ISNA(VLOOKUP($A155,'2016 (2)'!$A$7:$AU$88,32,FALSE)),0,VLOOKUP($A155,'2016 (2)'!$A$7:$AU$88,32,FALSE))</f>
        <v>0</v>
      </c>
      <c r="AL155" s="24"/>
      <c r="AM155" s="80" t="e">
        <f t="shared" si="76"/>
        <v>#REF!</v>
      </c>
      <c r="AN155" s="76" t="e">
        <f t="shared" si="77"/>
        <v>#REF!</v>
      </c>
      <c r="AO155" s="64">
        <f>IF(ISNA(VLOOKUP($A155,'2016 (2)'!$A$7:$AU$88,36,FALSE)),0,VLOOKUP($A155,'2016 (2)'!$A$7:$AU$88,36,FALSE))</f>
        <v>0</v>
      </c>
      <c r="AP155" s="24"/>
      <c r="AQ155" s="80" t="e">
        <f t="shared" si="78"/>
        <v>#REF!</v>
      </c>
      <c r="AR155" s="76" t="e">
        <f t="shared" si="79"/>
        <v>#REF!</v>
      </c>
    </row>
    <row r="156" spans="1:48" ht="18" customHeight="1" x14ac:dyDescent="0.2">
      <c r="A156" s="78" t="str">
        <f t="shared" si="59"/>
        <v>Jim Huff</v>
      </c>
      <c r="B156" s="52" t="s">
        <v>269</v>
      </c>
      <c r="C156" s="62" t="s">
        <v>157</v>
      </c>
      <c r="D156" s="25" t="e">
        <f>VLOOKUP($A156,#REF!,34,FALSE)</f>
        <v>#REF!</v>
      </c>
      <c r="E156" s="8" t="e">
        <f>ROUND(IF(ISNA(VLOOKUP($A156,#REF!,46,FALSE)),0,VLOOKUP($A156,#REF!,46,FALSE)),1)</f>
        <v>#REF!</v>
      </c>
      <c r="F156" s="92" t="e">
        <f>ROUND(IF(ISNA(VLOOKUP($A156,#REF!,47,FALSE)),0,VLOOKUP($A156,#REF!,47,FALSE)),1)</f>
        <v>#REF!</v>
      </c>
      <c r="G156" s="80" t="e">
        <f t="shared" si="85"/>
        <v>#REF!</v>
      </c>
      <c r="H156" s="88" t="e">
        <f t="shared" si="61"/>
        <v>#REF!</v>
      </c>
      <c r="I156" s="64">
        <f>IF(ISNA(VLOOKUP($A156,'2016 (2)'!$A$7:$AU$88,4,FALSE)),0,VLOOKUP($A156,'2016 (2)'!$A$7:$AU$88,4,FALSE))</f>
        <v>0</v>
      </c>
      <c r="J156" s="24"/>
      <c r="K156" s="80" t="e">
        <f t="shared" si="62"/>
        <v>#REF!</v>
      </c>
      <c r="L156" s="76" t="e">
        <f t="shared" si="63"/>
        <v>#REF!</v>
      </c>
      <c r="M156" s="83">
        <f>IF(ISNA(VLOOKUP($A156,'2016 (2)'!$A$7:$AU$88,8,FALSE)),0,VLOOKUP($A156,'2016 (2)'!$A$7:$AU$88,8,FALSE))</f>
        <v>0</v>
      </c>
      <c r="N156" s="24"/>
      <c r="O156" s="80" t="e">
        <f t="shared" si="64"/>
        <v>#REF!</v>
      </c>
      <c r="P156" s="76" t="e">
        <f t="shared" si="65"/>
        <v>#REF!</v>
      </c>
      <c r="Q156" s="64">
        <f>IF(ISNA(VLOOKUP($A156,'2016 (2)'!$A$7:$AU$88,12,FALSE)),0,VLOOKUP($A156,'2016 (2)'!$A$7:$AU$88,12,FALSE))</f>
        <v>0</v>
      </c>
      <c r="R156" s="24"/>
      <c r="S156" s="80" t="e">
        <f t="shared" si="66"/>
        <v>#REF!</v>
      </c>
      <c r="T156" s="76" t="e">
        <f t="shared" si="67"/>
        <v>#REF!</v>
      </c>
      <c r="U156" s="64">
        <f>IF(ISNA(VLOOKUP($A156,'2016 (2)'!$A$7:$AU$88,16,FALSE)),0,VLOOKUP($A156,'2016 (2)'!$A$7:$AU$88,16,FALSE))</f>
        <v>0</v>
      </c>
      <c r="V156" s="24"/>
      <c r="W156" s="80" t="e">
        <f t="shared" si="68"/>
        <v>#REF!</v>
      </c>
      <c r="X156" s="76" t="e">
        <f t="shared" si="69"/>
        <v>#REF!</v>
      </c>
      <c r="Y156" s="64">
        <f>IF(ISNA(VLOOKUP($A156,'2016 (2)'!$A$7:$AU$88,20,FALSE)),0,VLOOKUP($A156,'2016 (2)'!$A$7:$AU$88,20,FALSE))</f>
        <v>0</v>
      </c>
      <c r="Z156" s="24"/>
      <c r="AA156" s="80" t="e">
        <f t="shared" si="70"/>
        <v>#REF!</v>
      </c>
      <c r="AB156" s="76" t="e">
        <f t="shared" si="71"/>
        <v>#REF!</v>
      </c>
      <c r="AC156" s="64">
        <f>IF(ISNA(VLOOKUP($A156,'2016 (2)'!$A$7:$AU$88,24,FALSE)),0,VLOOKUP($A156,'2016 (2)'!$A$7:$AU$88,24,FALSE))</f>
        <v>0</v>
      </c>
      <c r="AD156" s="24"/>
      <c r="AE156" s="80" t="e">
        <f t="shared" si="72"/>
        <v>#REF!</v>
      </c>
      <c r="AF156" s="76" t="e">
        <f t="shared" si="73"/>
        <v>#REF!</v>
      </c>
      <c r="AG156" s="64">
        <f>IF(ISNA(VLOOKUP($A156,'2016 (2)'!$A$7:$AU$88,28,FALSE)),0,VLOOKUP($A156,'2016 (2)'!$A$7:$AU$88,28,FALSE))</f>
        <v>0</v>
      </c>
      <c r="AH156" s="24"/>
      <c r="AI156" s="80" t="e">
        <f t="shared" si="74"/>
        <v>#REF!</v>
      </c>
      <c r="AJ156" s="76" t="e">
        <f t="shared" si="75"/>
        <v>#REF!</v>
      </c>
      <c r="AK156" s="64">
        <f>IF(ISNA(VLOOKUP($A156,'2016 (2)'!$A$7:$AU$88,32,FALSE)),0,VLOOKUP($A156,'2016 (2)'!$A$7:$AU$88,32,FALSE))</f>
        <v>0</v>
      </c>
      <c r="AL156" s="24"/>
      <c r="AM156" s="80" t="e">
        <f t="shared" si="76"/>
        <v>#REF!</v>
      </c>
      <c r="AN156" s="76" t="e">
        <f t="shared" si="77"/>
        <v>#REF!</v>
      </c>
      <c r="AO156" s="64">
        <f>IF(ISNA(VLOOKUP($A156,'2016 (2)'!$A$7:$AU$88,36,FALSE)),0,VLOOKUP($A156,'2016 (2)'!$A$7:$AU$88,36,FALSE))</f>
        <v>0</v>
      </c>
      <c r="AP156" s="24"/>
      <c r="AQ156" s="80" t="e">
        <f t="shared" si="78"/>
        <v>#REF!</v>
      </c>
      <c r="AR156" s="76" t="e">
        <f t="shared" si="79"/>
        <v>#REF!</v>
      </c>
    </row>
    <row r="157" spans="1:48" ht="18" customHeight="1" x14ac:dyDescent="0.2">
      <c r="A157" s="78" t="str">
        <f t="shared" si="59"/>
        <v>Chris Hughes</v>
      </c>
      <c r="B157" s="52" t="s">
        <v>31</v>
      </c>
      <c r="C157" s="62" t="s">
        <v>16</v>
      </c>
      <c r="D157" s="25" t="e">
        <f>VLOOKUP($A157,#REF!,34,FALSE)</f>
        <v>#REF!</v>
      </c>
      <c r="E157" s="8" t="e">
        <f>ROUND(IF(ISNA(VLOOKUP($A157,#REF!,46,FALSE)),0,VLOOKUP($A157,#REF!,46,FALSE)),1)</f>
        <v>#REF!</v>
      </c>
      <c r="F157" s="92" t="e">
        <f>ROUND(IF(ISNA(VLOOKUP($A157,#REF!,47,FALSE)),0,VLOOKUP($A157,#REF!,47,FALSE)),1)</f>
        <v>#REF!</v>
      </c>
      <c r="G157" s="80" t="e">
        <f t="shared" si="85"/>
        <v>#REF!</v>
      </c>
      <c r="H157" s="88" t="e">
        <f t="shared" si="61"/>
        <v>#REF!</v>
      </c>
      <c r="I157" s="64">
        <f>IF(ISNA(VLOOKUP($A157,'2016 (2)'!$A$7:$AU$88,4,FALSE)),0,VLOOKUP($A157,'2016 (2)'!$A$7:$AU$88,4,FALSE))</f>
        <v>0</v>
      </c>
      <c r="J157" s="24"/>
      <c r="K157" s="80" t="e">
        <f t="shared" si="62"/>
        <v>#REF!</v>
      </c>
      <c r="L157" s="76" t="e">
        <f t="shared" si="63"/>
        <v>#REF!</v>
      </c>
      <c r="M157" s="83">
        <f>IF(ISNA(VLOOKUP($A157,'2016 (2)'!$A$7:$AU$88,8,FALSE)),0,VLOOKUP($A157,'2016 (2)'!$A$7:$AU$88,8,FALSE))</f>
        <v>0</v>
      </c>
      <c r="N157" s="24"/>
      <c r="O157" s="80" t="e">
        <f t="shared" si="64"/>
        <v>#REF!</v>
      </c>
      <c r="P157" s="76" t="e">
        <f t="shared" si="65"/>
        <v>#REF!</v>
      </c>
      <c r="Q157" s="64">
        <f>IF(ISNA(VLOOKUP($A157,'2016 (2)'!$A$7:$AU$88,12,FALSE)),0,VLOOKUP($A157,'2016 (2)'!$A$7:$AU$88,12,FALSE))</f>
        <v>0</v>
      </c>
      <c r="R157" s="24"/>
      <c r="S157" s="80" t="e">
        <f t="shared" si="66"/>
        <v>#REF!</v>
      </c>
      <c r="T157" s="76" t="e">
        <f t="shared" si="67"/>
        <v>#REF!</v>
      </c>
      <c r="U157" s="64">
        <f>IF(ISNA(VLOOKUP($A157,'2016 (2)'!$A$7:$AU$88,16,FALSE)),0,VLOOKUP($A157,'2016 (2)'!$A$7:$AU$88,16,FALSE))</f>
        <v>0</v>
      </c>
      <c r="V157" s="24"/>
      <c r="W157" s="80" t="e">
        <f t="shared" si="68"/>
        <v>#REF!</v>
      </c>
      <c r="X157" s="76" t="e">
        <f t="shared" si="69"/>
        <v>#REF!</v>
      </c>
      <c r="Y157" s="64">
        <f>IF(ISNA(VLOOKUP($A157,'2016 (2)'!$A$7:$AU$88,20,FALSE)),0,VLOOKUP($A157,'2016 (2)'!$A$7:$AU$88,20,FALSE))</f>
        <v>0</v>
      </c>
      <c r="Z157" s="24"/>
      <c r="AA157" s="80" t="e">
        <f t="shared" si="70"/>
        <v>#REF!</v>
      </c>
      <c r="AB157" s="76" t="e">
        <f t="shared" si="71"/>
        <v>#REF!</v>
      </c>
      <c r="AC157" s="64">
        <f>IF(ISNA(VLOOKUP($A157,'2016 (2)'!$A$7:$AU$88,24,FALSE)),0,VLOOKUP($A157,'2016 (2)'!$A$7:$AU$88,24,FALSE))</f>
        <v>0</v>
      </c>
      <c r="AD157" s="24"/>
      <c r="AE157" s="80" t="e">
        <f t="shared" si="72"/>
        <v>#REF!</v>
      </c>
      <c r="AF157" s="76" t="e">
        <f t="shared" si="73"/>
        <v>#REF!</v>
      </c>
      <c r="AG157" s="64">
        <f>IF(ISNA(VLOOKUP($A157,'2016 (2)'!$A$7:$AU$88,28,FALSE)),0,VLOOKUP($A157,'2016 (2)'!$A$7:$AU$88,28,FALSE))</f>
        <v>0</v>
      </c>
      <c r="AH157" s="24"/>
      <c r="AI157" s="80" t="e">
        <f t="shared" si="74"/>
        <v>#REF!</v>
      </c>
      <c r="AJ157" s="76" t="e">
        <f t="shared" si="75"/>
        <v>#REF!</v>
      </c>
      <c r="AK157" s="64">
        <f>IF(ISNA(VLOOKUP($A157,'2016 (2)'!$A$7:$AU$88,32,FALSE)),0,VLOOKUP($A157,'2016 (2)'!$A$7:$AU$88,32,FALSE))</f>
        <v>0</v>
      </c>
      <c r="AL157" s="24"/>
      <c r="AM157" s="80" t="e">
        <f t="shared" si="76"/>
        <v>#REF!</v>
      </c>
      <c r="AN157" s="76" t="e">
        <f t="shared" si="77"/>
        <v>#REF!</v>
      </c>
      <c r="AO157" s="64">
        <f>IF(ISNA(VLOOKUP($A157,'2016 (2)'!$A$7:$AU$88,36,FALSE)),0,VLOOKUP($A157,'2016 (2)'!$A$7:$AU$88,36,FALSE))</f>
        <v>0</v>
      </c>
      <c r="AP157" s="24"/>
      <c r="AQ157" s="80" t="e">
        <f t="shared" si="78"/>
        <v>#REF!</v>
      </c>
      <c r="AR157" s="76" t="e">
        <f t="shared" si="79"/>
        <v>#REF!</v>
      </c>
    </row>
    <row r="158" spans="1:48" ht="18" customHeight="1" x14ac:dyDescent="0.2">
      <c r="A158" s="78" t="str">
        <f t="shared" si="59"/>
        <v>Michael Hunter</v>
      </c>
      <c r="B158" s="52" t="s">
        <v>397</v>
      </c>
      <c r="C158" s="62" t="s">
        <v>58</v>
      </c>
      <c r="D158" s="25">
        <v>18.799999999999997</v>
      </c>
      <c r="E158" s="8" t="e">
        <f>ROUND(IF(ISNA(VLOOKUP($A158,#REF!,47,FALSE)),0,VLOOKUP($A158,#REF!,47,FALSE)),1)</f>
        <v>#REF!</v>
      </c>
      <c r="F158" s="92" t="e">
        <f>ROUND(IF(ISNA(VLOOKUP($A158,#REF!,49,FALSE)),0,VLOOKUP($A158,#REF!,49,FALSE)),1)</f>
        <v>#REF!</v>
      </c>
      <c r="G158" s="80" t="e">
        <f t="shared" si="85"/>
        <v>#REF!</v>
      </c>
      <c r="H158" s="88" t="e">
        <f t="shared" si="61"/>
        <v>#REF!</v>
      </c>
      <c r="I158" s="64">
        <f>IF(ISNA(VLOOKUP($A158,'2016 (2)'!$A$7:$AU$100,4,FALSE)),0,VLOOKUP($A158,'2016 (2)'!$A$7:$AU$100,4,FALSE))</f>
        <v>0</v>
      </c>
      <c r="J158" s="24"/>
      <c r="K158" s="80" t="e">
        <f t="shared" si="62"/>
        <v>#REF!</v>
      </c>
      <c r="L158" s="76" t="e">
        <f t="shared" si="63"/>
        <v>#REF!</v>
      </c>
      <c r="M158" s="83">
        <f>IF(ISNA(VLOOKUP($A158,'2016 (2)'!$A$7:$AU$100,8,FALSE)),0,VLOOKUP($A158,'2016 (2)'!$A$7:$AU$100,8,FALSE))</f>
        <v>0</v>
      </c>
      <c r="N158" s="24"/>
      <c r="O158" s="80" t="e">
        <f t="shared" si="64"/>
        <v>#REF!</v>
      </c>
      <c r="P158" s="76" t="e">
        <f t="shared" si="65"/>
        <v>#REF!</v>
      </c>
      <c r="Q158" s="64">
        <f>IF(ISNA(VLOOKUP($A158,'2016 (2)'!$A$7:$AU$100,12,FALSE)),0,VLOOKUP($A158,'2016 (2)'!$A$7:$AU$100,12,FALSE))</f>
        <v>0</v>
      </c>
      <c r="R158" s="24"/>
      <c r="S158" s="80" t="e">
        <f t="shared" si="66"/>
        <v>#REF!</v>
      </c>
      <c r="T158" s="76" t="e">
        <f t="shared" si="67"/>
        <v>#REF!</v>
      </c>
      <c r="U158" s="64">
        <f>IF(ISNA(VLOOKUP($A158,'2016 (2)'!$A$7:$AU$100,16,FALSE)),0,VLOOKUP($A158,'2016 (2)'!$A$7:$AU$100,16,FALSE))</f>
        <v>0</v>
      </c>
      <c r="V158" s="24"/>
      <c r="W158" s="80" t="e">
        <f t="shared" si="68"/>
        <v>#REF!</v>
      </c>
      <c r="X158" s="76" t="e">
        <f t="shared" si="69"/>
        <v>#REF!</v>
      </c>
      <c r="Y158" s="64">
        <f>IF(ISNA(VLOOKUP($A158,'2016 (2)'!$A$7:$AU$100,20,FALSE)),0,VLOOKUP($A158,'2016 (2)'!$A$7:$AU$100,20,FALSE))</f>
        <v>0</v>
      </c>
      <c r="Z158" s="24"/>
      <c r="AA158" s="80" t="e">
        <f t="shared" si="70"/>
        <v>#REF!</v>
      </c>
      <c r="AB158" s="76" t="e">
        <f t="shared" si="71"/>
        <v>#REF!</v>
      </c>
      <c r="AC158" s="64">
        <f>IF(ISNA(VLOOKUP($A158,'2016 (2)'!$A$7:$AU$100,24,FALSE)),0,VLOOKUP($A158,'2016 (2)'!$A$7:$AU$100,24,FALSE))</f>
        <v>0</v>
      </c>
      <c r="AD158" s="24"/>
      <c r="AE158" s="80" t="e">
        <f t="shared" si="72"/>
        <v>#REF!</v>
      </c>
      <c r="AF158" s="76" t="e">
        <f t="shared" si="73"/>
        <v>#REF!</v>
      </c>
      <c r="AG158" s="64">
        <f>IF(ISNA(VLOOKUP($A158,'2016 (2)'!$A$7:$AU$100,28,FALSE)),0,VLOOKUP($A158,'2016 (2)'!$A$7:$AU$100,28,FALSE))</f>
        <v>0</v>
      </c>
      <c r="AH158" s="24"/>
      <c r="AI158" s="80" t="e">
        <f t="shared" si="74"/>
        <v>#REF!</v>
      </c>
      <c r="AJ158" s="76" t="e">
        <f t="shared" si="75"/>
        <v>#REF!</v>
      </c>
      <c r="AK158" s="64">
        <f>IF(ISNA(VLOOKUP($A158,'2016 (2)'!$A$7:$AU$100,32,FALSE)),0,VLOOKUP($A158,'2016 (2)'!$A$7:$AU$100,32,FALSE))</f>
        <v>0</v>
      </c>
      <c r="AL158" s="24"/>
      <c r="AM158" s="80" t="e">
        <f t="shared" si="76"/>
        <v>#REF!</v>
      </c>
      <c r="AN158" s="76" t="e">
        <f t="shared" si="77"/>
        <v>#REF!</v>
      </c>
      <c r="AO158" s="64">
        <f>IF(ISNA(VLOOKUP($A158,'2016 (2)'!$A$7:$AU$100,36,FALSE)),0,VLOOKUP($A158,'2016 (2)'!$A$7:$AU$100,36,FALSE))</f>
        <v>0</v>
      </c>
      <c r="AP158" s="24"/>
      <c r="AQ158" s="80" t="e">
        <f t="shared" si="78"/>
        <v>#REF!</v>
      </c>
      <c r="AR158" s="76" t="e">
        <f t="shared" si="79"/>
        <v>#REF!</v>
      </c>
      <c r="AS158" t="str">
        <f>IF(I158&gt;0,72+H158+36-I158,"-")</f>
        <v>-</v>
      </c>
      <c r="AT158" t="str">
        <f>IF(M158&gt;0,72+L158+36-M158,"-")</f>
        <v>-</v>
      </c>
      <c r="AU158" t="str">
        <f>IF(Q158&gt;0,72+P158+36-Q158,"-")</f>
        <v>-</v>
      </c>
      <c r="AV158" t="str">
        <f>IF(U158&gt;0,72+T158+36-U158,"-")</f>
        <v>-</v>
      </c>
    </row>
    <row r="159" spans="1:48" ht="18" customHeight="1" x14ac:dyDescent="0.2">
      <c r="A159" s="78" t="str">
        <f t="shared" si="59"/>
        <v>Chip Ikwild</v>
      </c>
      <c r="B159" s="52" t="s">
        <v>312</v>
      </c>
      <c r="C159" s="62" t="s">
        <v>59</v>
      </c>
      <c r="D159" s="25" t="e">
        <f>VLOOKUP($A159,#REF!,34,FALSE)</f>
        <v>#REF!</v>
      </c>
      <c r="E159" s="8" t="e">
        <f>ROUND(IF(ISNA(VLOOKUP($A159,#REF!,46,FALSE)),0,VLOOKUP($A159,#REF!,46,FALSE)),1)</f>
        <v>#REF!</v>
      </c>
      <c r="F159" s="92" t="e">
        <f>ROUND(IF(ISNA(VLOOKUP($A159,#REF!,47,FALSE)),0,VLOOKUP($A159,#REF!,47,FALSE)),1)</f>
        <v>#REF!</v>
      </c>
      <c r="G159" s="80" t="e">
        <f t="shared" si="85"/>
        <v>#REF!</v>
      </c>
      <c r="H159" s="88" t="e">
        <f t="shared" si="61"/>
        <v>#REF!</v>
      </c>
      <c r="I159" s="64">
        <f>IF(ISNA(VLOOKUP($A159,'2016 (2)'!$A$7:$AU$88,4,FALSE)),0,VLOOKUP($A159,'2016 (2)'!$A$7:$AU$88,4,FALSE))</f>
        <v>0</v>
      </c>
      <c r="J159" s="24"/>
      <c r="K159" s="80" t="e">
        <f t="shared" si="62"/>
        <v>#REF!</v>
      </c>
      <c r="L159" s="76" t="e">
        <f t="shared" si="63"/>
        <v>#REF!</v>
      </c>
      <c r="M159" s="83">
        <f>IF(ISNA(VLOOKUP($A159,'2016 (2)'!$A$7:$AU$88,8,FALSE)),0,VLOOKUP($A159,'2016 (2)'!$A$7:$AU$88,8,FALSE))</f>
        <v>0</v>
      </c>
      <c r="N159" s="24"/>
      <c r="O159" s="80" t="e">
        <f t="shared" si="64"/>
        <v>#REF!</v>
      </c>
      <c r="P159" s="76" t="e">
        <f t="shared" si="65"/>
        <v>#REF!</v>
      </c>
      <c r="Q159" s="64">
        <f>IF(ISNA(VLOOKUP($A159,'2016 (2)'!$A$7:$AU$88,12,FALSE)),0,VLOOKUP($A159,'2016 (2)'!$A$7:$AU$88,12,FALSE))</f>
        <v>0</v>
      </c>
      <c r="R159" s="24"/>
      <c r="S159" s="80" t="e">
        <f t="shared" si="66"/>
        <v>#REF!</v>
      </c>
      <c r="T159" s="76" t="e">
        <f t="shared" si="67"/>
        <v>#REF!</v>
      </c>
      <c r="U159" s="64">
        <f>IF(ISNA(VLOOKUP($A159,'2016 (2)'!$A$7:$AU$88,16,FALSE)),0,VLOOKUP($A159,'2016 (2)'!$A$7:$AU$88,16,FALSE))</f>
        <v>0</v>
      </c>
      <c r="V159" s="24"/>
      <c r="W159" s="80" t="e">
        <f t="shared" si="68"/>
        <v>#REF!</v>
      </c>
      <c r="X159" s="76" t="e">
        <f t="shared" si="69"/>
        <v>#REF!</v>
      </c>
      <c r="Y159" s="64">
        <f>IF(ISNA(VLOOKUP($A159,'2016 (2)'!$A$7:$AU$88,20,FALSE)),0,VLOOKUP($A159,'2016 (2)'!$A$7:$AU$88,20,FALSE))</f>
        <v>0</v>
      </c>
      <c r="Z159" s="24"/>
      <c r="AA159" s="80" t="e">
        <f t="shared" si="70"/>
        <v>#REF!</v>
      </c>
      <c r="AB159" s="76" t="e">
        <f t="shared" si="71"/>
        <v>#REF!</v>
      </c>
      <c r="AC159" s="64">
        <f>IF(ISNA(VLOOKUP($A159,'2016 (2)'!$A$7:$AU$88,24,FALSE)),0,VLOOKUP($A159,'2016 (2)'!$A$7:$AU$88,24,FALSE))</f>
        <v>0</v>
      </c>
      <c r="AD159" s="24"/>
      <c r="AE159" s="80" t="e">
        <f t="shared" si="72"/>
        <v>#REF!</v>
      </c>
      <c r="AF159" s="76" t="e">
        <f t="shared" si="73"/>
        <v>#REF!</v>
      </c>
      <c r="AG159" s="64">
        <f>IF(ISNA(VLOOKUP($A159,'2016 (2)'!$A$7:$AU$88,28,FALSE)),0,VLOOKUP($A159,'2016 (2)'!$A$7:$AU$88,28,FALSE))</f>
        <v>0</v>
      </c>
      <c r="AH159" s="24"/>
      <c r="AI159" s="80" t="e">
        <f t="shared" si="74"/>
        <v>#REF!</v>
      </c>
      <c r="AJ159" s="76" t="e">
        <f t="shared" si="75"/>
        <v>#REF!</v>
      </c>
      <c r="AK159" s="64">
        <f>IF(ISNA(VLOOKUP($A159,'2016 (2)'!$A$7:$AU$88,32,FALSE)),0,VLOOKUP($A159,'2016 (2)'!$A$7:$AU$88,32,FALSE))</f>
        <v>0</v>
      </c>
      <c r="AL159" s="24"/>
      <c r="AM159" s="80" t="e">
        <f t="shared" si="76"/>
        <v>#REF!</v>
      </c>
      <c r="AN159" s="76" t="e">
        <f t="shared" si="77"/>
        <v>#REF!</v>
      </c>
      <c r="AO159" s="64">
        <f>IF(ISNA(VLOOKUP($A159,'2016 (2)'!$A$7:$AU$88,36,FALSE)),0,VLOOKUP($A159,'2016 (2)'!$A$7:$AU$88,36,FALSE))</f>
        <v>0</v>
      </c>
      <c r="AP159" s="24"/>
      <c r="AQ159" s="80" t="e">
        <f t="shared" si="78"/>
        <v>#REF!</v>
      </c>
      <c r="AR159" s="76" t="e">
        <f t="shared" si="79"/>
        <v>#REF!</v>
      </c>
    </row>
    <row r="160" spans="1:48" ht="18" customHeight="1" x14ac:dyDescent="0.2">
      <c r="A160" s="78" t="str">
        <f t="shared" si="59"/>
        <v>Roger Jones</v>
      </c>
      <c r="B160" s="52" t="s">
        <v>206</v>
      </c>
      <c r="C160" s="62" t="s">
        <v>207</v>
      </c>
      <c r="D160" s="25" t="e">
        <f>VLOOKUP($A160,#REF!,34,FALSE)</f>
        <v>#REF!</v>
      </c>
      <c r="E160" s="8" t="e">
        <f>ROUND(IF(ISNA(VLOOKUP($A160,#REF!,46,FALSE)),0,VLOOKUP($A160,#REF!,46,FALSE)),1)</f>
        <v>#REF!</v>
      </c>
      <c r="F160" s="92" t="e">
        <f>ROUND(IF(ISNA(VLOOKUP($A160,#REF!,47,FALSE)),0,VLOOKUP($A160,#REF!,47,FALSE)),1)</f>
        <v>#REF!</v>
      </c>
      <c r="G160" s="80" t="e">
        <f t="shared" si="85"/>
        <v>#REF!</v>
      </c>
      <c r="H160" s="88" t="e">
        <f t="shared" si="61"/>
        <v>#REF!</v>
      </c>
      <c r="I160" s="64">
        <f>IF(ISNA(VLOOKUP($A160,'2016 (2)'!$A$7:$AU$88,4,FALSE)),0,VLOOKUP($A160,'2016 (2)'!$A$7:$AU$88,4,FALSE))</f>
        <v>0</v>
      </c>
      <c r="J160" s="24"/>
      <c r="K160" s="80" t="e">
        <f t="shared" si="62"/>
        <v>#REF!</v>
      </c>
      <c r="L160" s="76" t="e">
        <f t="shared" si="63"/>
        <v>#REF!</v>
      </c>
      <c r="M160" s="83">
        <f>IF(ISNA(VLOOKUP($A160,'2016 (2)'!$A$7:$AU$88,8,FALSE)),0,VLOOKUP($A160,'2016 (2)'!$A$7:$AU$88,8,FALSE))</f>
        <v>0</v>
      </c>
      <c r="N160" s="24"/>
      <c r="O160" s="80" t="e">
        <f t="shared" si="64"/>
        <v>#REF!</v>
      </c>
      <c r="P160" s="76" t="e">
        <f t="shared" si="65"/>
        <v>#REF!</v>
      </c>
      <c r="Q160" s="64">
        <f>IF(ISNA(VLOOKUP($A160,'2016 (2)'!$A$7:$AU$88,12,FALSE)),0,VLOOKUP($A160,'2016 (2)'!$A$7:$AU$88,12,FALSE))</f>
        <v>0</v>
      </c>
      <c r="R160" s="24"/>
      <c r="S160" s="80" t="e">
        <f t="shared" si="66"/>
        <v>#REF!</v>
      </c>
      <c r="T160" s="76" t="e">
        <f t="shared" si="67"/>
        <v>#REF!</v>
      </c>
      <c r="U160" s="64">
        <f>IF(ISNA(VLOOKUP($A160,'2016 (2)'!$A$7:$AU$88,16,FALSE)),0,VLOOKUP($A160,'2016 (2)'!$A$7:$AU$88,16,FALSE))</f>
        <v>0</v>
      </c>
      <c r="V160" s="24"/>
      <c r="W160" s="80" t="e">
        <f t="shared" si="68"/>
        <v>#REF!</v>
      </c>
      <c r="X160" s="76" t="e">
        <f t="shared" si="69"/>
        <v>#REF!</v>
      </c>
      <c r="Y160" s="64">
        <f>IF(ISNA(VLOOKUP($A160,'2016 (2)'!$A$7:$AU$88,20,FALSE)),0,VLOOKUP($A160,'2016 (2)'!$A$7:$AU$88,20,FALSE))</f>
        <v>0</v>
      </c>
      <c r="Z160" s="24"/>
      <c r="AA160" s="80" t="e">
        <f t="shared" si="70"/>
        <v>#REF!</v>
      </c>
      <c r="AB160" s="76" t="e">
        <f t="shared" si="71"/>
        <v>#REF!</v>
      </c>
      <c r="AC160" s="64">
        <f>IF(ISNA(VLOOKUP($A160,'2016 (2)'!$A$7:$AU$88,24,FALSE)),0,VLOOKUP($A160,'2016 (2)'!$A$7:$AU$88,24,FALSE))</f>
        <v>0</v>
      </c>
      <c r="AD160" s="24"/>
      <c r="AE160" s="80" t="e">
        <f t="shared" si="72"/>
        <v>#REF!</v>
      </c>
      <c r="AF160" s="76" t="e">
        <f t="shared" si="73"/>
        <v>#REF!</v>
      </c>
      <c r="AG160" s="64">
        <f>IF(ISNA(VLOOKUP($A160,'2016 (2)'!$A$7:$AU$88,28,FALSE)),0,VLOOKUP($A160,'2016 (2)'!$A$7:$AU$88,28,FALSE))</f>
        <v>0</v>
      </c>
      <c r="AH160" s="24"/>
      <c r="AI160" s="80" t="e">
        <f t="shared" si="74"/>
        <v>#REF!</v>
      </c>
      <c r="AJ160" s="76" t="e">
        <f t="shared" si="75"/>
        <v>#REF!</v>
      </c>
      <c r="AK160" s="64">
        <f>IF(ISNA(VLOOKUP($A160,'2016 (2)'!$A$7:$AU$88,32,FALSE)),0,VLOOKUP($A160,'2016 (2)'!$A$7:$AU$88,32,FALSE))</f>
        <v>0</v>
      </c>
      <c r="AL160" s="24"/>
      <c r="AM160" s="80" t="e">
        <f t="shared" si="76"/>
        <v>#REF!</v>
      </c>
      <c r="AN160" s="76" t="e">
        <f t="shared" si="77"/>
        <v>#REF!</v>
      </c>
      <c r="AO160" s="64">
        <f>IF(ISNA(VLOOKUP($A160,'2016 (2)'!$A$7:$AU$88,36,FALSE)),0,VLOOKUP($A160,'2016 (2)'!$A$7:$AU$88,36,FALSE))</f>
        <v>0</v>
      </c>
      <c r="AP160" s="24"/>
      <c r="AQ160" s="80" t="e">
        <f t="shared" si="78"/>
        <v>#REF!</v>
      </c>
      <c r="AR160" s="76" t="e">
        <f t="shared" si="79"/>
        <v>#REF!</v>
      </c>
    </row>
    <row r="161" spans="1:48" ht="18" customHeight="1" x14ac:dyDescent="0.2">
      <c r="A161" s="78" t="str">
        <f t="shared" si="59"/>
        <v>Rajeev Joshi</v>
      </c>
      <c r="B161" s="52" t="s">
        <v>34</v>
      </c>
      <c r="C161" s="62" t="s">
        <v>35</v>
      </c>
      <c r="D161" s="25" t="e">
        <f>VLOOKUP($A161,#REF!,34,FALSE)</f>
        <v>#REF!</v>
      </c>
      <c r="E161" s="8" t="e">
        <f>ROUND(IF(ISNA(VLOOKUP($A161,#REF!,46,FALSE)),0,VLOOKUP($A161,#REF!,46,FALSE)),1)</f>
        <v>#REF!</v>
      </c>
      <c r="F161" s="92" t="e">
        <f>ROUND(IF(ISNA(VLOOKUP($A161,#REF!,47,FALSE)),0,VLOOKUP($A161,#REF!,47,FALSE)),1)</f>
        <v>#REF!</v>
      </c>
      <c r="G161" s="80" t="e">
        <f t="shared" si="85"/>
        <v>#REF!</v>
      </c>
      <c r="H161" s="88" t="e">
        <f t="shared" si="61"/>
        <v>#REF!</v>
      </c>
      <c r="I161" s="64">
        <f>IF(ISNA(VLOOKUP($A161,'2016 (2)'!$A$7:$AU$88,4,FALSE)),0,VLOOKUP($A161,'2016 (2)'!$A$7:$AU$88,4,FALSE))</f>
        <v>0</v>
      </c>
      <c r="J161" s="24"/>
      <c r="K161" s="80" t="e">
        <f t="shared" si="62"/>
        <v>#REF!</v>
      </c>
      <c r="L161" s="76" t="e">
        <f t="shared" si="63"/>
        <v>#REF!</v>
      </c>
      <c r="M161" s="83">
        <f>IF(ISNA(VLOOKUP($A161,'2016 (2)'!$A$7:$AU$88,8,FALSE)),0,VLOOKUP($A161,'2016 (2)'!$A$7:$AU$88,8,FALSE))</f>
        <v>0</v>
      </c>
      <c r="N161" s="24"/>
      <c r="O161" s="80" t="e">
        <f t="shared" si="64"/>
        <v>#REF!</v>
      </c>
      <c r="P161" s="76" t="e">
        <f t="shared" si="65"/>
        <v>#REF!</v>
      </c>
      <c r="Q161" s="64">
        <f>IF(ISNA(VLOOKUP($A161,'2016 (2)'!$A$7:$AU$88,12,FALSE)),0,VLOOKUP($A161,'2016 (2)'!$A$7:$AU$88,12,FALSE))</f>
        <v>0</v>
      </c>
      <c r="R161" s="24"/>
      <c r="S161" s="80" t="e">
        <f t="shared" si="66"/>
        <v>#REF!</v>
      </c>
      <c r="T161" s="76" t="e">
        <f t="shared" si="67"/>
        <v>#REF!</v>
      </c>
      <c r="U161" s="64">
        <f>IF(ISNA(VLOOKUP($A161,'2016 (2)'!$A$7:$AU$88,16,FALSE)),0,VLOOKUP($A161,'2016 (2)'!$A$7:$AU$88,16,FALSE))</f>
        <v>0</v>
      </c>
      <c r="V161" s="24"/>
      <c r="W161" s="80" t="e">
        <f t="shared" si="68"/>
        <v>#REF!</v>
      </c>
      <c r="X161" s="76" t="e">
        <f t="shared" si="69"/>
        <v>#REF!</v>
      </c>
      <c r="Y161" s="64">
        <f>IF(ISNA(VLOOKUP($A161,'2016 (2)'!$A$7:$AU$88,20,FALSE)),0,VLOOKUP($A161,'2016 (2)'!$A$7:$AU$88,20,FALSE))</f>
        <v>0</v>
      </c>
      <c r="Z161" s="24"/>
      <c r="AA161" s="80" t="e">
        <f t="shared" si="70"/>
        <v>#REF!</v>
      </c>
      <c r="AB161" s="76" t="e">
        <f t="shared" si="71"/>
        <v>#REF!</v>
      </c>
      <c r="AC161" s="64">
        <f>IF(ISNA(VLOOKUP($A161,'2016 (2)'!$A$7:$AU$88,24,FALSE)),0,VLOOKUP($A161,'2016 (2)'!$A$7:$AU$88,24,FALSE))</f>
        <v>0</v>
      </c>
      <c r="AD161" s="24"/>
      <c r="AE161" s="80" t="e">
        <f t="shared" si="72"/>
        <v>#REF!</v>
      </c>
      <c r="AF161" s="76" t="e">
        <f t="shared" si="73"/>
        <v>#REF!</v>
      </c>
      <c r="AG161" s="64">
        <f>IF(ISNA(VLOOKUP($A161,'2016 (2)'!$A$7:$AU$88,28,FALSE)),0,VLOOKUP($A161,'2016 (2)'!$A$7:$AU$88,28,FALSE))</f>
        <v>0</v>
      </c>
      <c r="AH161" s="24"/>
      <c r="AI161" s="80" t="e">
        <f t="shared" si="74"/>
        <v>#REF!</v>
      </c>
      <c r="AJ161" s="76" t="e">
        <f t="shared" si="75"/>
        <v>#REF!</v>
      </c>
      <c r="AK161" s="64">
        <f>IF(ISNA(VLOOKUP($A161,'2016 (2)'!$A$7:$AU$88,32,FALSE)),0,VLOOKUP($A161,'2016 (2)'!$A$7:$AU$88,32,FALSE))</f>
        <v>0</v>
      </c>
      <c r="AL161" s="24"/>
      <c r="AM161" s="80" t="e">
        <f t="shared" si="76"/>
        <v>#REF!</v>
      </c>
      <c r="AN161" s="76" t="e">
        <f t="shared" si="77"/>
        <v>#REF!</v>
      </c>
      <c r="AO161" s="64">
        <f>IF(ISNA(VLOOKUP($A161,'2016 (2)'!$A$7:$AU$88,36,FALSE)),0,VLOOKUP($A161,'2016 (2)'!$A$7:$AU$88,36,FALSE))</f>
        <v>0</v>
      </c>
      <c r="AP161" s="24"/>
      <c r="AQ161" s="80" t="e">
        <f t="shared" si="78"/>
        <v>#REF!</v>
      </c>
      <c r="AR161" s="76" t="e">
        <f t="shared" si="79"/>
        <v>#REF!</v>
      </c>
    </row>
    <row r="162" spans="1:48" ht="18" customHeight="1" x14ac:dyDescent="0.2">
      <c r="A162" s="78" t="str">
        <f t="shared" si="59"/>
        <v>Kirk Keenan</v>
      </c>
      <c r="B162" s="52" t="s">
        <v>203</v>
      </c>
      <c r="C162" s="62" t="s">
        <v>204</v>
      </c>
      <c r="D162" s="25" t="e">
        <f>VLOOKUP($A162,#REF!,34,FALSE)</f>
        <v>#REF!</v>
      </c>
      <c r="E162" s="8" t="e">
        <f>ROUND(IF(ISNA(VLOOKUP($A162,#REF!,46,FALSE)),0,VLOOKUP($A162,#REF!,46,FALSE)),1)</f>
        <v>#REF!</v>
      </c>
      <c r="F162" s="92" t="e">
        <f>ROUND(IF(ISNA(VLOOKUP($A162,#REF!,47,FALSE)),0,VLOOKUP($A162,#REF!,47,FALSE)),1)</f>
        <v>#REF!</v>
      </c>
      <c r="G162" s="80" t="e">
        <f t="shared" si="85"/>
        <v>#REF!</v>
      </c>
      <c r="H162" s="88" t="e">
        <f t="shared" si="61"/>
        <v>#REF!</v>
      </c>
      <c r="I162" s="64">
        <f>IF(ISNA(VLOOKUP($A162,'2016 (2)'!$A$7:$AU$88,4,FALSE)),0,VLOOKUP($A162,'2016 (2)'!$A$7:$AU$88,4,FALSE))</f>
        <v>0</v>
      </c>
      <c r="J162" s="24"/>
      <c r="K162" s="80" t="e">
        <f t="shared" si="62"/>
        <v>#REF!</v>
      </c>
      <c r="L162" s="76" t="e">
        <f t="shared" si="63"/>
        <v>#REF!</v>
      </c>
      <c r="M162" s="83">
        <f>IF(ISNA(VLOOKUP($A162,'2016 (2)'!$A$7:$AU$88,8,FALSE)),0,VLOOKUP($A162,'2016 (2)'!$A$7:$AU$88,8,FALSE))</f>
        <v>0</v>
      </c>
      <c r="N162" s="24"/>
      <c r="O162" s="80" t="e">
        <f t="shared" si="64"/>
        <v>#REF!</v>
      </c>
      <c r="P162" s="76" t="e">
        <f t="shared" si="65"/>
        <v>#REF!</v>
      </c>
      <c r="Q162" s="64">
        <f>IF(ISNA(VLOOKUP($A162,'2016 (2)'!$A$7:$AU$88,12,FALSE)),0,VLOOKUP($A162,'2016 (2)'!$A$7:$AU$88,12,FALSE))</f>
        <v>0</v>
      </c>
      <c r="R162" s="24"/>
      <c r="S162" s="80" t="e">
        <f t="shared" si="66"/>
        <v>#REF!</v>
      </c>
      <c r="T162" s="76" t="e">
        <f t="shared" si="67"/>
        <v>#REF!</v>
      </c>
      <c r="U162" s="64">
        <f>IF(ISNA(VLOOKUP($A162,'2016 (2)'!$A$7:$AU$88,16,FALSE)),0,VLOOKUP($A162,'2016 (2)'!$A$7:$AU$88,16,FALSE))</f>
        <v>0</v>
      </c>
      <c r="V162" s="24"/>
      <c r="W162" s="80" t="e">
        <f t="shared" si="68"/>
        <v>#REF!</v>
      </c>
      <c r="X162" s="76" t="e">
        <f t="shared" si="69"/>
        <v>#REF!</v>
      </c>
      <c r="Y162" s="64">
        <f>IF(ISNA(VLOOKUP($A162,'2016 (2)'!$A$7:$AU$88,20,FALSE)),0,VLOOKUP($A162,'2016 (2)'!$A$7:$AU$88,20,FALSE))</f>
        <v>0</v>
      </c>
      <c r="Z162" s="24"/>
      <c r="AA162" s="80" t="e">
        <f t="shared" si="70"/>
        <v>#REF!</v>
      </c>
      <c r="AB162" s="76" t="e">
        <f t="shared" si="71"/>
        <v>#REF!</v>
      </c>
      <c r="AC162" s="64">
        <f>IF(ISNA(VLOOKUP($A162,'2016 (2)'!$A$7:$AU$88,24,FALSE)),0,VLOOKUP($A162,'2016 (2)'!$A$7:$AU$88,24,FALSE))</f>
        <v>0</v>
      </c>
      <c r="AD162" s="24"/>
      <c r="AE162" s="80" t="e">
        <f t="shared" si="72"/>
        <v>#REF!</v>
      </c>
      <c r="AF162" s="76" t="e">
        <f t="shared" si="73"/>
        <v>#REF!</v>
      </c>
      <c r="AG162" s="64">
        <f>IF(ISNA(VLOOKUP($A162,'2016 (2)'!$A$7:$AU$88,28,FALSE)),0,VLOOKUP($A162,'2016 (2)'!$A$7:$AU$88,28,FALSE))</f>
        <v>0</v>
      </c>
      <c r="AH162" s="24"/>
      <c r="AI162" s="80" t="e">
        <f t="shared" si="74"/>
        <v>#REF!</v>
      </c>
      <c r="AJ162" s="76" t="e">
        <f t="shared" si="75"/>
        <v>#REF!</v>
      </c>
      <c r="AK162" s="64">
        <f>IF(ISNA(VLOOKUP($A162,'2016 (2)'!$A$7:$AU$88,32,FALSE)),0,VLOOKUP($A162,'2016 (2)'!$A$7:$AU$88,32,FALSE))</f>
        <v>0</v>
      </c>
      <c r="AL162" s="24"/>
      <c r="AM162" s="80" t="e">
        <f t="shared" si="76"/>
        <v>#REF!</v>
      </c>
      <c r="AN162" s="76" t="e">
        <f t="shared" si="77"/>
        <v>#REF!</v>
      </c>
      <c r="AO162" s="64">
        <f>IF(ISNA(VLOOKUP($A162,'2016 (2)'!$A$7:$AU$88,36,FALSE)),0,VLOOKUP($A162,'2016 (2)'!$A$7:$AU$88,36,FALSE))</f>
        <v>0</v>
      </c>
      <c r="AP162" s="24"/>
      <c r="AQ162" s="80" t="e">
        <f t="shared" si="78"/>
        <v>#REF!</v>
      </c>
      <c r="AR162" s="76" t="e">
        <f t="shared" si="79"/>
        <v>#REF!</v>
      </c>
    </row>
    <row r="163" spans="1:48" ht="18" customHeight="1" x14ac:dyDescent="0.2">
      <c r="A163" s="78" t="str">
        <f t="shared" si="59"/>
        <v>Eric Kenneweg</v>
      </c>
      <c r="B163" s="52" t="s">
        <v>167</v>
      </c>
      <c r="C163" s="62" t="s">
        <v>166</v>
      </c>
      <c r="D163" s="25" t="e">
        <f>VLOOKUP($A163,#REF!,34,FALSE)</f>
        <v>#REF!</v>
      </c>
      <c r="E163" s="8" t="e">
        <f>ROUND(IF(ISNA(VLOOKUP($A163,#REF!,46,FALSE)),0,VLOOKUP($A163,#REF!,46,FALSE)),1)</f>
        <v>#REF!</v>
      </c>
      <c r="F163" s="92" t="e">
        <f>ROUND(IF(ISNA(VLOOKUP($A163,#REF!,47,FALSE)),0,VLOOKUP($A163,#REF!,47,FALSE)),1)</f>
        <v>#REF!</v>
      </c>
      <c r="G163" s="80" t="e">
        <f t="shared" si="85"/>
        <v>#REF!</v>
      </c>
      <c r="H163" s="88" t="e">
        <f t="shared" si="61"/>
        <v>#REF!</v>
      </c>
      <c r="I163" s="64">
        <f>IF(ISNA(VLOOKUP($A163,'2016 (2)'!$A$7:$AU$88,4,FALSE)),0,VLOOKUP($A163,'2016 (2)'!$A$7:$AU$88,4,FALSE))</f>
        <v>0</v>
      </c>
      <c r="J163" s="24"/>
      <c r="K163" s="80" t="e">
        <f t="shared" si="62"/>
        <v>#REF!</v>
      </c>
      <c r="L163" s="76" t="e">
        <f t="shared" si="63"/>
        <v>#REF!</v>
      </c>
      <c r="M163" s="83">
        <f>IF(ISNA(VLOOKUP($A163,'2016 (2)'!$A$7:$AU$88,8,FALSE)),0,VLOOKUP($A163,'2016 (2)'!$A$7:$AU$88,8,FALSE))</f>
        <v>0</v>
      </c>
      <c r="N163" s="24"/>
      <c r="O163" s="80" t="e">
        <f t="shared" si="64"/>
        <v>#REF!</v>
      </c>
      <c r="P163" s="76" t="e">
        <f t="shared" si="65"/>
        <v>#REF!</v>
      </c>
      <c r="Q163" s="64">
        <f>IF(ISNA(VLOOKUP($A163,'2016 (2)'!$A$7:$AU$88,12,FALSE)),0,VLOOKUP($A163,'2016 (2)'!$A$7:$AU$88,12,FALSE))</f>
        <v>0</v>
      </c>
      <c r="R163" s="24"/>
      <c r="S163" s="80" t="e">
        <f t="shared" si="66"/>
        <v>#REF!</v>
      </c>
      <c r="T163" s="76" t="e">
        <f t="shared" si="67"/>
        <v>#REF!</v>
      </c>
      <c r="U163" s="64">
        <f>IF(ISNA(VLOOKUP($A163,'2016 (2)'!$A$7:$AU$88,16,FALSE)),0,VLOOKUP($A163,'2016 (2)'!$A$7:$AU$88,16,FALSE))</f>
        <v>0</v>
      </c>
      <c r="V163" s="24"/>
      <c r="W163" s="80" t="e">
        <f t="shared" si="68"/>
        <v>#REF!</v>
      </c>
      <c r="X163" s="76" t="e">
        <f t="shared" si="69"/>
        <v>#REF!</v>
      </c>
      <c r="Y163" s="64">
        <f>IF(ISNA(VLOOKUP($A163,'2016 (2)'!$A$7:$AU$88,20,FALSE)),0,VLOOKUP($A163,'2016 (2)'!$A$7:$AU$88,20,FALSE))</f>
        <v>0</v>
      </c>
      <c r="Z163" s="24"/>
      <c r="AA163" s="80" t="e">
        <f t="shared" si="70"/>
        <v>#REF!</v>
      </c>
      <c r="AB163" s="76" t="e">
        <f t="shared" si="71"/>
        <v>#REF!</v>
      </c>
      <c r="AC163" s="64">
        <f>IF(ISNA(VLOOKUP($A163,'2016 (2)'!$A$7:$AU$88,24,FALSE)),0,VLOOKUP($A163,'2016 (2)'!$A$7:$AU$88,24,FALSE))</f>
        <v>0</v>
      </c>
      <c r="AD163" s="24"/>
      <c r="AE163" s="80" t="e">
        <f t="shared" si="72"/>
        <v>#REF!</v>
      </c>
      <c r="AF163" s="76" t="e">
        <f t="shared" si="73"/>
        <v>#REF!</v>
      </c>
      <c r="AG163" s="64">
        <f>IF(ISNA(VLOOKUP($A163,'2016 (2)'!$A$7:$AU$88,28,FALSE)),0,VLOOKUP($A163,'2016 (2)'!$A$7:$AU$88,28,FALSE))</f>
        <v>0</v>
      </c>
      <c r="AH163" s="24"/>
      <c r="AI163" s="80" t="e">
        <f t="shared" si="74"/>
        <v>#REF!</v>
      </c>
      <c r="AJ163" s="76" t="e">
        <f t="shared" si="75"/>
        <v>#REF!</v>
      </c>
      <c r="AK163" s="64">
        <f>IF(ISNA(VLOOKUP($A163,'2016 (2)'!$A$7:$AU$88,32,FALSE)),0,VLOOKUP($A163,'2016 (2)'!$A$7:$AU$88,32,FALSE))</f>
        <v>0</v>
      </c>
      <c r="AL163" s="24"/>
      <c r="AM163" s="80" t="e">
        <f t="shared" si="76"/>
        <v>#REF!</v>
      </c>
      <c r="AN163" s="76" t="e">
        <f t="shared" si="77"/>
        <v>#REF!</v>
      </c>
      <c r="AO163" s="64">
        <f>IF(ISNA(VLOOKUP($A163,'2016 (2)'!$A$7:$AU$88,36,FALSE)),0,VLOOKUP($A163,'2016 (2)'!$A$7:$AU$88,36,FALSE))</f>
        <v>0</v>
      </c>
      <c r="AP163" s="24"/>
      <c r="AQ163" s="80" t="e">
        <f t="shared" si="78"/>
        <v>#REF!</v>
      </c>
      <c r="AR163" s="76" t="e">
        <f t="shared" si="79"/>
        <v>#REF!</v>
      </c>
    </row>
    <row r="164" spans="1:48" ht="18" customHeight="1" x14ac:dyDescent="0.2">
      <c r="A164" s="78" t="str">
        <f t="shared" si="59"/>
        <v>David Kersey</v>
      </c>
      <c r="B164" s="52" t="s">
        <v>389</v>
      </c>
      <c r="C164" s="62" t="s">
        <v>209</v>
      </c>
      <c r="D164" s="25" t="e">
        <f>VLOOKUP($A164,#REF!,34,FALSE)</f>
        <v>#REF!</v>
      </c>
      <c r="E164" s="8" t="e">
        <f>ROUND(IF(ISNA(VLOOKUP($A164,#REF!,46,FALSE)),0,VLOOKUP($A164,#REF!,46,FALSE)),1)</f>
        <v>#REF!</v>
      </c>
      <c r="F164" s="92" t="e">
        <f>ROUND(IF(ISNA(VLOOKUP($A164,#REF!,47,FALSE)),0,VLOOKUP($A164,#REF!,47,FALSE)),1)</f>
        <v>#REF!</v>
      </c>
      <c r="G164" s="80" t="e">
        <f t="shared" si="85"/>
        <v>#REF!</v>
      </c>
      <c r="H164" s="88" t="e">
        <f t="shared" si="61"/>
        <v>#REF!</v>
      </c>
      <c r="I164" s="64">
        <f>IF(ISNA(VLOOKUP($A164,'2016 (2)'!$A$7:$AU$88,4,FALSE)),0,VLOOKUP($A164,'2016 (2)'!$A$7:$AU$88,4,FALSE))</f>
        <v>0</v>
      </c>
      <c r="J164" s="24"/>
      <c r="K164" s="80" t="e">
        <f t="shared" si="62"/>
        <v>#REF!</v>
      </c>
      <c r="L164" s="76" t="e">
        <f t="shared" si="63"/>
        <v>#REF!</v>
      </c>
      <c r="M164" s="83">
        <f>IF(ISNA(VLOOKUP($A164,'2016 (2)'!$A$7:$AU$88,8,FALSE)),0,VLOOKUP($A164,'2016 (2)'!$A$7:$AU$88,8,FALSE))</f>
        <v>0</v>
      </c>
      <c r="N164" s="24"/>
      <c r="O164" s="80" t="e">
        <f t="shared" si="64"/>
        <v>#REF!</v>
      </c>
      <c r="P164" s="76" t="e">
        <f t="shared" si="65"/>
        <v>#REF!</v>
      </c>
      <c r="Q164" s="64">
        <f>IF(ISNA(VLOOKUP($A164,'2016 (2)'!$A$7:$AU$88,12,FALSE)),0,VLOOKUP($A164,'2016 (2)'!$A$7:$AU$88,12,FALSE))</f>
        <v>0</v>
      </c>
      <c r="R164" s="24"/>
      <c r="S164" s="80" t="e">
        <f t="shared" si="66"/>
        <v>#REF!</v>
      </c>
      <c r="T164" s="76" t="e">
        <f t="shared" si="67"/>
        <v>#REF!</v>
      </c>
      <c r="U164" s="64">
        <f>IF(ISNA(VLOOKUP($A164,'2016 (2)'!$A$7:$AU$88,16,FALSE)),0,VLOOKUP($A164,'2016 (2)'!$A$7:$AU$88,16,FALSE))</f>
        <v>0</v>
      </c>
      <c r="V164" s="24"/>
      <c r="W164" s="80" t="e">
        <f t="shared" si="68"/>
        <v>#REF!</v>
      </c>
      <c r="X164" s="76" t="e">
        <f t="shared" si="69"/>
        <v>#REF!</v>
      </c>
      <c r="Y164" s="64">
        <f>IF(ISNA(VLOOKUP($A164,'2016 (2)'!$A$7:$AU$88,20,FALSE)),0,VLOOKUP($A164,'2016 (2)'!$A$7:$AU$88,20,FALSE))</f>
        <v>0</v>
      </c>
      <c r="Z164" s="24"/>
      <c r="AA164" s="80" t="e">
        <f t="shared" si="70"/>
        <v>#REF!</v>
      </c>
      <c r="AB164" s="76" t="e">
        <f t="shared" si="71"/>
        <v>#REF!</v>
      </c>
      <c r="AC164" s="64">
        <f>IF(ISNA(VLOOKUP($A164,'2016 (2)'!$A$7:$AU$88,24,FALSE)),0,VLOOKUP($A164,'2016 (2)'!$A$7:$AU$88,24,FALSE))</f>
        <v>0</v>
      </c>
      <c r="AD164" s="24"/>
      <c r="AE164" s="80" t="e">
        <f t="shared" si="72"/>
        <v>#REF!</v>
      </c>
      <c r="AF164" s="76" t="e">
        <f t="shared" si="73"/>
        <v>#REF!</v>
      </c>
      <c r="AG164" s="64">
        <f>IF(ISNA(VLOOKUP($A164,'2016 (2)'!$A$7:$AU$88,28,FALSE)),0,VLOOKUP($A164,'2016 (2)'!$A$7:$AU$88,28,FALSE))</f>
        <v>0</v>
      </c>
      <c r="AH164" s="24"/>
      <c r="AI164" s="80" t="e">
        <f t="shared" si="74"/>
        <v>#REF!</v>
      </c>
      <c r="AJ164" s="76" t="e">
        <f t="shared" si="75"/>
        <v>#REF!</v>
      </c>
      <c r="AK164" s="64">
        <f>IF(ISNA(VLOOKUP($A164,'2016 (2)'!$A$7:$AU$88,32,FALSE)),0,VLOOKUP($A164,'2016 (2)'!$A$7:$AU$88,32,FALSE))</f>
        <v>0</v>
      </c>
      <c r="AL164" s="24"/>
      <c r="AM164" s="80" t="e">
        <f t="shared" si="76"/>
        <v>#REF!</v>
      </c>
      <c r="AN164" s="76" t="e">
        <f t="shared" si="77"/>
        <v>#REF!</v>
      </c>
      <c r="AO164" s="64">
        <f>IF(ISNA(VLOOKUP($A164,'2016 (2)'!$A$7:$AU$88,36,FALSE)),0,VLOOKUP($A164,'2016 (2)'!$A$7:$AU$88,36,FALSE))</f>
        <v>0</v>
      </c>
      <c r="AP164" s="24"/>
      <c r="AQ164" s="80" t="e">
        <f t="shared" si="78"/>
        <v>#REF!</v>
      </c>
      <c r="AR164" s="76" t="e">
        <f t="shared" si="79"/>
        <v>#REF!</v>
      </c>
    </row>
    <row r="165" spans="1:48" ht="18" customHeight="1" x14ac:dyDescent="0.2">
      <c r="A165" s="78" t="str">
        <f t="shared" si="59"/>
        <v>Blaine Keyser</v>
      </c>
      <c r="B165" s="52" t="s">
        <v>422</v>
      </c>
      <c r="C165" s="62" t="s">
        <v>417</v>
      </c>
      <c r="D165" s="25" t="e">
        <f>VLOOKUP($A165,#REF!,34,FALSE)</f>
        <v>#REF!</v>
      </c>
      <c r="E165" s="8" t="e">
        <f>ROUND(IF(ISNA(VLOOKUP($A165,#REF!,46,FALSE)),0,VLOOKUP($A165,#REF!,46,FALSE)),1)</f>
        <v>#REF!</v>
      </c>
      <c r="F165" s="92" t="e">
        <f>ROUND(IF(ISNA(VLOOKUP($A165,#REF!,47,FALSE)),0,VLOOKUP($A165,#REF!,47,FALSE)),1)</f>
        <v>#REF!</v>
      </c>
      <c r="G165" s="80" t="e">
        <f t="shared" si="85"/>
        <v>#REF!</v>
      </c>
      <c r="H165" s="88" t="e">
        <f t="shared" si="61"/>
        <v>#REF!</v>
      </c>
      <c r="I165" s="64">
        <f>IF(ISNA(VLOOKUP($A165,'2016 (2)'!$A$7:$AU$88,4,FALSE)),0,VLOOKUP($A165,'2016 (2)'!$A$7:$AU$88,4,FALSE))</f>
        <v>0</v>
      </c>
      <c r="J165" s="24"/>
      <c r="K165" s="80" t="e">
        <f t="shared" si="62"/>
        <v>#REF!</v>
      </c>
      <c r="L165" s="76" t="e">
        <f t="shared" si="63"/>
        <v>#REF!</v>
      </c>
      <c r="M165" s="83">
        <f>IF(ISNA(VLOOKUP($A165,'2016 (2)'!$A$7:$AU$88,8,FALSE)),0,VLOOKUP($A165,'2016 (2)'!$A$7:$AU$88,8,FALSE))</f>
        <v>0</v>
      </c>
      <c r="N165" s="24"/>
      <c r="O165" s="80" t="e">
        <f t="shared" si="64"/>
        <v>#REF!</v>
      </c>
      <c r="P165" s="76" t="e">
        <f t="shared" si="65"/>
        <v>#REF!</v>
      </c>
      <c r="Q165" s="64">
        <f>IF(ISNA(VLOOKUP($A165,'2016 (2)'!$A$7:$AU$88,12,FALSE)),0,VLOOKUP($A165,'2016 (2)'!$A$7:$AU$88,12,FALSE))</f>
        <v>0</v>
      </c>
      <c r="R165" s="24"/>
      <c r="S165" s="80" t="e">
        <f t="shared" si="66"/>
        <v>#REF!</v>
      </c>
      <c r="T165" s="76" t="e">
        <f t="shared" si="67"/>
        <v>#REF!</v>
      </c>
      <c r="U165" s="64">
        <f>IF(ISNA(VLOOKUP($A165,'2016 (2)'!$A$7:$AU$88,16,FALSE)),0,VLOOKUP($A165,'2016 (2)'!$A$7:$AU$88,16,FALSE))</f>
        <v>0</v>
      </c>
      <c r="V165" s="24"/>
      <c r="W165" s="80" t="e">
        <f t="shared" si="68"/>
        <v>#REF!</v>
      </c>
      <c r="X165" s="76" t="e">
        <f t="shared" si="69"/>
        <v>#REF!</v>
      </c>
      <c r="Y165" s="64">
        <f>IF(ISNA(VLOOKUP($A165,'2016 (2)'!$A$7:$AU$88,20,FALSE)),0,VLOOKUP($A165,'2016 (2)'!$A$7:$AU$88,20,FALSE))</f>
        <v>0</v>
      </c>
      <c r="Z165" s="24"/>
      <c r="AA165" s="80" t="e">
        <f t="shared" si="70"/>
        <v>#REF!</v>
      </c>
      <c r="AB165" s="76" t="e">
        <f t="shared" si="71"/>
        <v>#REF!</v>
      </c>
      <c r="AC165" s="64">
        <f>IF(ISNA(VLOOKUP($A165,'2016 (2)'!$A$7:$AU$88,24,FALSE)),0,VLOOKUP($A165,'2016 (2)'!$A$7:$AU$88,24,FALSE))</f>
        <v>0</v>
      </c>
      <c r="AD165" s="24"/>
      <c r="AE165" s="80" t="e">
        <f t="shared" si="72"/>
        <v>#REF!</v>
      </c>
      <c r="AF165" s="76" t="e">
        <f t="shared" si="73"/>
        <v>#REF!</v>
      </c>
      <c r="AG165" s="64">
        <f>IF(ISNA(VLOOKUP($A165,'2016 (2)'!$A$7:$AU$88,28,FALSE)),0,VLOOKUP($A165,'2016 (2)'!$A$7:$AU$88,28,FALSE))</f>
        <v>0</v>
      </c>
      <c r="AH165" s="24"/>
      <c r="AI165" s="80" t="e">
        <f t="shared" si="74"/>
        <v>#REF!</v>
      </c>
      <c r="AJ165" s="76" t="e">
        <f t="shared" si="75"/>
        <v>#REF!</v>
      </c>
      <c r="AK165" s="64">
        <f>IF(ISNA(VLOOKUP($A165,'2016 (2)'!$A$7:$AU$88,32,FALSE)),0,VLOOKUP($A165,'2016 (2)'!$A$7:$AU$88,32,FALSE))</f>
        <v>0</v>
      </c>
      <c r="AL165" s="24"/>
      <c r="AM165" s="80" t="e">
        <f t="shared" si="76"/>
        <v>#REF!</v>
      </c>
      <c r="AN165" s="76" t="e">
        <f t="shared" si="77"/>
        <v>#REF!</v>
      </c>
      <c r="AO165" s="64">
        <f>IF(ISNA(VLOOKUP($A165,'2016 (2)'!$A$7:$AU$88,36,FALSE)),0,VLOOKUP($A165,'2016 (2)'!$A$7:$AU$88,36,FALSE))</f>
        <v>0</v>
      </c>
      <c r="AP165" s="24"/>
      <c r="AQ165" s="80" t="e">
        <f t="shared" si="78"/>
        <v>#REF!</v>
      </c>
      <c r="AR165" s="76" t="e">
        <f t="shared" si="79"/>
        <v>#REF!</v>
      </c>
    </row>
    <row r="166" spans="1:48" ht="18" customHeight="1" x14ac:dyDescent="0.2">
      <c r="A166" s="78" t="str">
        <f t="shared" ref="A166:A229" si="86">CONCATENATE(C166," ",B166)</f>
        <v>Don Kidwell</v>
      </c>
      <c r="B166" s="52" t="s">
        <v>273</v>
      </c>
      <c r="C166" s="62" t="s">
        <v>274</v>
      </c>
      <c r="D166" s="25" t="e">
        <f>VLOOKUP($A166,#REF!,34,FALSE)</f>
        <v>#REF!</v>
      </c>
      <c r="E166" s="8" t="e">
        <f>ROUND(IF(ISNA(VLOOKUP($A166,#REF!,46,FALSE)),0,VLOOKUP($A166,#REF!,46,FALSE)),1)</f>
        <v>#REF!</v>
      </c>
      <c r="F166" s="92" t="e">
        <f>ROUND(IF(ISNA(VLOOKUP($A166,#REF!,47,FALSE)),0,VLOOKUP($A166,#REF!,47,FALSE)),1)</f>
        <v>#REF!</v>
      </c>
      <c r="G166" s="80" t="e">
        <f t="shared" ref="G166:G197" si="87">IF($E166&gt;$AR$1,$D166-($E166-$AR$1),(IF(IF(AND(F166&lt;$AJ$1,F166&lt;&gt;0),D166+($AJ$1-F166),D166)&gt;36,36,IF(AND(F166&lt;$AJ$1,F166&lt;&gt;0),D166+($AJ$1-F166),D166))))</f>
        <v>#REF!</v>
      </c>
      <c r="H166" s="88" t="e">
        <f t="shared" ref="H166:H229" si="88">ROUND(G166,0)</f>
        <v>#REF!</v>
      </c>
      <c r="I166" s="64">
        <f>IF(ISNA(VLOOKUP($A166,'2016 (2)'!$A$7:$AU$88,4,FALSE)),0,VLOOKUP($A166,'2016 (2)'!$A$7:$AU$88,4,FALSE))</f>
        <v>0</v>
      </c>
      <c r="J166" s="24"/>
      <c r="K166" s="80" t="e">
        <f t="shared" ref="K166:K229" si="89">IF(  AND(I166&gt;0,G166&lt;&gt;36),   IF(ABS(I166-36)&gt;=10,  G166+SIGN(36-I166)*1,  (36-I166)*0.1+G166),      G166)</f>
        <v>#REF!</v>
      </c>
      <c r="L166" s="76" t="e">
        <f t="shared" ref="L166:L229" si="90">ROUND(K166,0)</f>
        <v>#REF!</v>
      </c>
      <c r="M166" s="83">
        <f>IF(ISNA(VLOOKUP($A166,'2016 (2)'!$A$7:$AU$88,8,FALSE)),0,VLOOKUP($A166,'2016 (2)'!$A$7:$AU$88,8,FALSE))</f>
        <v>0</v>
      </c>
      <c r="N166" s="24"/>
      <c r="O166" s="80" t="e">
        <f t="shared" ref="O166:O229" si="91">IF(  AND(M166&gt;0,K166&lt;&gt;36),   IF(ABS(M166-36)&gt;=10,  K166+SIGN(36-M166)*1,  (36-M166)*0.1+K166),      K166)</f>
        <v>#REF!</v>
      </c>
      <c r="P166" s="76" t="e">
        <f t="shared" ref="P166:P229" si="92">ROUND(O166,0)</f>
        <v>#REF!</v>
      </c>
      <c r="Q166" s="64">
        <f>IF(ISNA(VLOOKUP($A166,'2016 (2)'!$A$7:$AU$88,12,FALSE)),0,VLOOKUP($A166,'2016 (2)'!$A$7:$AU$88,12,FALSE))</f>
        <v>0</v>
      </c>
      <c r="R166" s="24"/>
      <c r="S166" s="80" t="e">
        <f t="shared" ref="S166:S229" si="93">IF(  AND(Q166&gt;0,O166&lt;&gt;36),   IF(ABS(Q166-36)&gt;=10,  O166+SIGN(36-Q166)*1,  (36-Q166)*0.1+O166),      O166)</f>
        <v>#REF!</v>
      </c>
      <c r="T166" s="76" t="e">
        <f t="shared" ref="T166:T229" si="94">ROUND(S166,0)</f>
        <v>#REF!</v>
      </c>
      <c r="U166" s="64">
        <f>IF(ISNA(VLOOKUP($A166,'2016 (2)'!$A$7:$AU$88,16,FALSE)),0,VLOOKUP($A166,'2016 (2)'!$A$7:$AU$88,16,FALSE))</f>
        <v>0</v>
      </c>
      <c r="V166" s="24"/>
      <c r="W166" s="80" t="e">
        <f t="shared" ref="W166:W229" si="95">IF(  AND(U166&gt;0,S166&lt;&gt;36),   IF(ABS(U166-36)&gt;=10,  S166+SIGN(36-U166)*1,  (36-U166)*0.1+S166),      S166)</f>
        <v>#REF!</v>
      </c>
      <c r="X166" s="76" t="e">
        <f t="shared" ref="X166:X229" si="96">ROUND(W166,0)</f>
        <v>#REF!</v>
      </c>
      <c r="Y166" s="64">
        <f>IF(ISNA(VLOOKUP($A166,'2016 (2)'!$A$7:$AU$88,20,FALSE)),0,VLOOKUP($A166,'2016 (2)'!$A$7:$AU$88,20,FALSE))</f>
        <v>0</v>
      </c>
      <c r="Z166" s="24"/>
      <c r="AA166" s="80" t="e">
        <f t="shared" ref="AA166:AA229" si="97">IF(  AND(Y166&gt;0,W166&lt;&gt;36),   IF(ABS(Y166-36)&gt;=10,  W166+SIGN(36-Y166)*1,  (36-Y166)*0.1+W166),      W166)</f>
        <v>#REF!</v>
      </c>
      <c r="AB166" s="76" t="e">
        <f t="shared" ref="AB166:AB229" si="98">ROUND(AA166,0)</f>
        <v>#REF!</v>
      </c>
      <c r="AC166" s="64">
        <f>IF(ISNA(VLOOKUP($A166,'2016 (2)'!$A$7:$AU$88,24,FALSE)),0,VLOOKUP($A166,'2016 (2)'!$A$7:$AU$88,24,FALSE))</f>
        <v>0</v>
      </c>
      <c r="AD166" s="24"/>
      <c r="AE166" s="80" t="e">
        <f t="shared" ref="AE166:AE229" si="99">IF(  AND(AC166&gt;0,AA166&lt;&gt;36),   IF(ABS(AC166-36)&gt;=10,  AA166+SIGN(36-AC166)*1,  (36-AC166)*0.1+AA166),      AA166)</f>
        <v>#REF!</v>
      </c>
      <c r="AF166" s="76" t="e">
        <f t="shared" ref="AF166:AF229" si="100">ROUND(AE166,0)</f>
        <v>#REF!</v>
      </c>
      <c r="AG166" s="64">
        <f>IF(ISNA(VLOOKUP($A166,'2016 (2)'!$A$7:$AU$88,28,FALSE)),0,VLOOKUP($A166,'2016 (2)'!$A$7:$AU$88,28,FALSE))</f>
        <v>0</v>
      </c>
      <c r="AH166" s="24"/>
      <c r="AI166" s="80" t="e">
        <f t="shared" ref="AI166:AI229" si="101">IF(  AND(AG166&gt;0,AE166&lt;&gt;36),   IF(ABS(AG166-36)&gt;=10,  AE166+SIGN(36-AG166)*1,  (36-AG166)*0.1+AE166),      AE166)</f>
        <v>#REF!</v>
      </c>
      <c r="AJ166" s="76" t="e">
        <f t="shared" ref="AJ166:AJ229" si="102">ROUND(AI166,0)</f>
        <v>#REF!</v>
      </c>
      <c r="AK166" s="64">
        <f>IF(ISNA(VLOOKUP($A166,'2016 (2)'!$A$7:$AU$88,32,FALSE)),0,VLOOKUP($A166,'2016 (2)'!$A$7:$AU$88,32,FALSE))</f>
        <v>0</v>
      </c>
      <c r="AL166" s="24"/>
      <c r="AM166" s="80" t="e">
        <f t="shared" ref="AM166:AM229" si="103">IF(  AND(AK166&gt;0,AI166&lt;&gt;36),   IF(ABS(AK166-36)&gt;=10,  AI166+SIGN(36-AK166)*1,  (36-AK166)*0.1+AI166),      AI166)</f>
        <v>#REF!</v>
      </c>
      <c r="AN166" s="76" t="e">
        <f t="shared" ref="AN166:AN229" si="104">ROUND(AM166,0)</f>
        <v>#REF!</v>
      </c>
      <c r="AO166" s="64">
        <f>IF(ISNA(VLOOKUP($A166,'2016 (2)'!$A$7:$AU$88,36,FALSE)),0,VLOOKUP($A166,'2016 (2)'!$A$7:$AU$88,36,FALSE))</f>
        <v>0</v>
      </c>
      <c r="AP166" s="24"/>
      <c r="AQ166" s="80" t="e">
        <f t="shared" ref="AQ166:AQ229" si="105">IF(  AND(AO166&gt;0,AM166&lt;&gt;36),   IF(ABS(AO166-36)&gt;=10,  AM166+SIGN(36-AO166)*1,  (36-AO166)*0.1+AM166),      AM166)</f>
        <v>#REF!</v>
      </c>
      <c r="AR166" s="76" t="e">
        <f t="shared" ref="AR166:AR229" si="106">ROUND(AQ166,0)</f>
        <v>#REF!</v>
      </c>
    </row>
    <row r="167" spans="1:48" ht="18" customHeight="1" x14ac:dyDescent="0.2">
      <c r="A167" s="78" t="str">
        <f t="shared" si="86"/>
        <v>Mike Kim</v>
      </c>
      <c r="B167" s="52" t="s">
        <v>410</v>
      </c>
      <c r="C167" s="62" t="s">
        <v>33</v>
      </c>
      <c r="D167" s="25" t="e">
        <f>VLOOKUP($A167,#REF!,34,FALSE)</f>
        <v>#REF!</v>
      </c>
      <c r="E167" s="8" t="e">
        <f>ROUND(IF(ISNA(VLOOKUP($A167,#REF!,46,FALSE)),0,VLOOKUP($A167,#REF!,46,FALSE)),1)</f>
        <v>#REF!</v>
      </c>
      <c r="F167" s="92" t="e">
        <f>ROUND(IF(ISNA(VLOOKUP($A167,#REF!,47,FALSE)),0,VLOOKUP($A167,#REF!,47,FALSE)),1)</f>
        <v>#REF!</v>
      </c>
      <c r="G167" s="80" t="e">
        <f t="shared" si="87"/>
        <v>#REF!</v>
      </c>
      <c r="H167" s="88" t="e">
        <f t="shared" si="88"/>
        <v>#REF!</v>
      </c>
      <c r="I167" s="64">
        <f>IF(ISNA(VLOOKUP($A167,'2016 (2)'!$A$7:$AU$88,4,FALSE)),0,VLOOKUP($A167,'2016 (2)'!$A$7:$AU$88,4,FALSE))</f>
        <v>0</v>
      </c>
      <c r="J167" s="24"/>
      <c r="K167" s="80" t="e">
        <f t="shared" si="89"/>
        <v>#REF!</v>
      </c>
      <c r="L167" s="76" t="e">
        <f t="shared" si="90"/>
        <v>#REF!</v>
      </c>
      <c r="M167" s="83">
        <f>IF(ISNA(VLOOKUP($A167,'2016 (2)'!$A$7:$AU$88,8,FALSE)),0,VLOOKUP($A167,'2016 (2)'!$A$7:$AU$88,8,FALSE))</f>
        <v>0</v>
      </c>
      <c r="N167" s="24"/>
      <c r="O167" s="80" t="e">
        <f t="shared" si="91"/>
        <v>#REF!</v>
      </c>
      <c r="P167" s="76" t="e">
        <f t="shared" si="92"/>
        <v>#REF!</v>
      </c>
      <c r="Q167" s="64">
        <f>IF(ISNA(VLOOKUP($A167,'2016 (2)'!$A$7:$AU$88,12,FALSE)),0,VLOOKUP($A167,'2016 (2)'!$A$7:$AU$88,12,FALSE))</f>
        <v>0</v>
      </c>
      <c r="R167" s="24"/>
      <c r="S167" s="80" t="e">
        <f t="shared" si="93"/>
        <v>#REF!</v>
      </c>
      <c r="T167" s="76" t="e">
        <f t="shared" si="94"/>
        <v>#REF!</v>
      </c>
      <c r="U167" s="64">
        <f>IF(ISNA(VLOOKUP($A167,'2016 (2)'!$A$7:$AU$88,16,FALSE)),0,VLOOKUP($A167,'2016 (2)'!$A$7:$AU$88,16,FALSE))</f>
        <v>0</v>
      </c>
      <c r="V167" s="24"/>
      <c r="W167" s="80" t="e">
        <f t="shared" si="95"/>
        <v>#REF!</v>
      </c>
      <c r="X167" s="76" t="e">
        <f t="shared" si="96"/>
        <v>#REF!</v>
      </c>
      <c r="Y167" s="64">
        <f>IF(ISNA(VLOOKUP($A167,'2016 (2)'!$A$7:$AU$88,20,FALSE)),0,VLOOKUP($A167,'2016 (2)'!$A$7:$AU$88,20,FALSE))</f>
        <v>0</v>
      </c>
      <c r="Z167" s="24"/>
      <c r="AA167" s="80" t="e">
        <f t="shared" si="97"/>
        <v>#REF!</v>
      </c>
      <c r="AB167" s="76" t="e">
        <f t="shared" si="98"/>
        <v>#REF!</v>
      </c>
      <c r="AC167" s="64">
        <f>IF(ISNA(VLOOKUP($A167,'2016 (2)'!$A$7:$AU$88,24,FALSE)),0,VLOOKUP($A167,'2016 (2)'!$A$7:$AU$88,24,FALSE))</f>
        <v>0</v>
      </c>
      <c r="AD167" s="24"/>
      <c r="AE167" s="80" t="e">
        <f t="shared" si="99"/>
        <v>#REF!</v>
      </c>
      <c r="AF167" s="76" t="e">
        <f t="shared" si="100"/>
        <v>#REF!</v>
      </c>
      <c r="AG167" s="64">
        <f>IF(ISNA(VLOOKUP($A167,'2016 (2)'!$A$7:$AU$88,28,FALSE)),0,VLOOKUP($A167,'2016 (2)'!$A$7:$AU$88,28,FALSE))</f>
        <v>0</v>
      </c>
      <c r="AH167" s="24"/>
      <c r="AI167" s="80" t="e">
        <f t="shared" si="101"/>
        <v>#REF!</v>
      </c>
      <c r="AJ167" s="76" t="e">
        <f t="shared" si="102"/>
        <v>#REF!</v>
      </c>
      <c r="AK167" s="64">
        <f>IF(ISNA(VLOOKUP($A167,'2016 (2)'!$A$7:$AU$88,32,FALSE)),0,VLOOKUP($A167,'2016 (2)'!$A$7:$AU$88,32,FALSE))</f>
        <v>0</v>
      </c>
      <c r="AL167" s="24"/>
      <c r="AM167" s="80" t="e">
        <f t="shared" si="103"/>
        <v>#REF!</v>
      </c>
      <c r="AN167" s="76" t="e">
        <f t="shared" si="104"/>
        <v>#REF!</v>
      </c>
      <c r="AO167" s="64">
        <f>IF(ISNA(VLOOKUP($A167,'2016 (2)'!$A$7:$AU$88,36,FALSE)),0,VLOOKUP($A167,'2016 (2)'!$A$7:$AU$88,36,FALSE))</f>
        <v>0</v>
      </c>
      <c r="AP167" s="24"/>
      <c r="AQ167" s="80" t="e">
        <f t="shared" si="105"/>
        <v>#REF!</v>
      </c>
      <c r="AR167" s="76" t="e">
        <f t="shared" si="106"/>
        <v>#REF!</v>
      </c>
    </row>
    <row r="168" spans="1:48" ht="18" customHeight="1" x14ac:dyDescent="0.2">
      <c r="A168" s="78" t="str">
        <f t="shared" si="86"/>
        <v>Robert Klein</v>
      </c>
      <c r="B168" s="52" t="s">
        <v>101</v>
      </c>
      <c r="C168" s="62" t="s">
        <v>140</v>
      </c>
      <c r="D168" s="25" t="e">
        <f>VLOOKUP($A168,#REF!,34,FALSE)</f>
        <v>#REF!</v>
      </c>
      <c r="E168" s="8" t="e">
        <f>ROUND(IF(ISNA(VLOOKUP($A168,#REF!,46,FALSE)),0,VLOOKUP($A168,#REF!,46,FALSE)),1)</f>
        <v>#REF!</v>
      </c>
      <c r="F168" s="92" t="e">
        <f>ROUND(IF(ISNA(VLOOKUP($A168,#REF!,47,FALSE)),0,VLOOKUP($A168,#REF!,47,FALSE)),1)</f>
        <v>#REF!</v>
      </c>
      <c r="G168" s="80" t="e">
        <f t="shared" si="87"/>
        <v>#REF!</v>
      </c>
      <c r="H168" s="88" t="e">
        <f t="shared" si="88"/>
        <v>#REF!</v>
      </c>
      <c r="I168" s="64">
        <f>IF(ISNA(VLOOKUP($A168,'2016 (2)'!$A$7:$AU$88,4,FALSE)),0,VLOOKUP($A168,'2016 (2)'!$A$7:$AU$88,4,FALSE))</f>
        <v>0</v>
      </c>
      <c r="J168" s="24"/>
      <c r="K168" s="80" t="e">
        <f t="shared" si="89"/>
        <v>#REF!</v>
      </c>
      <c r="L168" s="76" t="e">
        <f t="shared" si="90"/>
        <v>#REF!</v>
      </c>
      <c r="M168" s="83">
        <f>IF(ISNA(VLOOKUP($A168,'2016 (2)'!$A$7:$AU$88,8,FALSE)),0,VLOOKUP($A168,'2016 (2)'!$A$7:$AU$88,8,FALSE))</f>
        <v>0</v>
      </c>
      <c r="N168" s="24"/>
      <c r="O168" s="80" t="e">
        <f t="shared" si="91"/>
        <v>#REF!</v>
      </c>
      <c r="P168" s="76" t="e">
        <f t="shared" si="92"/>
        <v>#REF!</v>
      </c>
      <c r="Q168" s="64">
        <f>IF(ISNA(VLOOKUP($A168,'2016 (2)'!$A$7:$AU$88,12,FALSE)),0,VLOOKUP($A168,'2016 (2)'!$A$7:$AU$88,12,FALSE))</f>
        <v>0</v>
      </c>
      <c r="R168" s="24"/>
      <c r="S168" s="80" t="e">
        <f t="shared" si="93"/>
        <v>#REF!</v>
      </c>
      <c r="T168" s="76" t="e">
        <f t="shared" si="94"/>
        <v>#REF!</v>
      </c>
      <c r="U168" s="64">
        <f>IF(ISNA(VLOOKUP($A168,'2016 (2)'!$A$7:$AU$88,16,FALSE)),0,VLOOKUP($A168,'2016 (2)'!$A$7:$AU$88,16,FALSE))</f>
        <v>0</v>
      </c>
      <c r="V168" s="24"/>
      <c r="W168" s="80" t="e">
        <f t="shared" si="95"/>
        <v>#REF!</v>
      </c>
      <c r="X168" s="76" t="e">
        <f t="shared" si="96"/>
        <v>#REF!</v>
      </c>
      <c r="Y168" s="64">
        <f>IF(ISNA(VLOOKUP($A168,'2016 (2)'!$A$7:$AU$88,20,FALSE)),0,VLOOKUP($A168,'2016 (2)'!$A$7:$AU$88,20,FALSE))</f>
        <v>0</v>
      </c>
      <c r="Z168" s="24"/>
      <c r="AA168" s="80" t="e">
        <f t="shared" si="97"/>
        <v>#REF!</v>
      </c>
      <c r="AB168" s="76" t="e">
        <f t="shared" si="98"/>
        <v>#REF!</v>
      </c>
      <c r="AC168" s="64">
        <f>IF(ISNA(VLOOKUP($A168,'2016 (2)'!$A$7:$AU$88,24,FALSE)),0,VLOOKUP($A168,'2016 (2)'!$A$7:$AU$88,24,FALSE))</f>
        <v>0</v>
      </c>
      <c r="AD168" s="24"/>
      <c r="AE168" s="80" t="e">
        <f t="shared" si="99"/>
        <v>#REF!</v>
      </c>
      <c r="AF168" s="76" t="e">
        <f t="shared" si="100"/>
        <v>#REF!</v>
      </c>
      <c r="AG168" s="64">
        <f>IF(ISNA(VLOOKUP($A168,'2016 (2)'!$A$7:$AU$88,28,FALSE)),0,VLOOKUP($A168,'2016 (2)'!$A$7:$AU$88,28,FALSE))</f>
        <v>0</v>
      </c>
      <c r="AH168" s="24"/>
      <c r="AI168" s="80" t="e">
        <f t="shared" si="101"/>
        <v>#REF!</v>
      </c>
      <c r="AJ168" s="76" t="e">
        <f t="shared" si="102"/>
        <v>#REF!</v>
      </c>
      <c r="AK168" s="64">
        <f>IF(ISNA(VLOOKUP($A168,'2016 (2)'!$A$7:$AU$88,32,FALSE)),0,VLOOKUP($A168,'2016 (2)'!$A$7:$AU$88,32,FALSE))</f>
        <v>0</v>
      </c>
      <c r="AL168" s="24"/>
      <c r="AM168" s="80" t="e">
        <f t="shared" si="103"/>
        <v>#REF!</v>
      </c>
      <c r="AN168" s="76" t="e">
        <f t="shared" si="104"/>
        <v>#REF!</v>
      </c>
      <c r="AO168" s="64">
        <f>IF(ISNA(VLOOKUP($A168,'2016 (2)'!$A$7:$AU$88,36,FALSE)),0,VLOOKUP($A168,'2016 (2)'!$A$7:$AU$88,36,FALSE))</f>
        <v>0</v>
      </c>
      <c r="AP168" s="24"/>
      <c r="AQ168" s="80" t="e">
        <f t="shared" si="105"/>
        <v>#REF!</v>
      </c>
      <c r="AR168" s="76" t="e">
        <f t="shared" si="106"/>
        <v>#REF!</v>
      </c>
    </row>
    <row r="169" spans="1:48" ht="18" customHeight="1" x14ac:dyDescent="0.2">
      <c r="A169" s="78" t="str">
        <f t="shared" si="86"/>
        <v>Glenn Krauser</v>
      </c>
      <c r="B169" s="52" t="s">
        <v>56</v>
      </c>
      <c r="C169" s="62" t="s">
        <v>272</v>
      </c>
      <c r="D169" s="25" t="e">
        <f>VLOOKUP($A169,#REF!,34,FALSE)</f>
        <v>#REF!</v>
      </c>
      <c r="E169" s="8" t="e">
        <f>ROUND(IF(ISNA(VLOOKUP($A169,#REF!,46,FALSE)),0,VLOOKUP($A169,#REF!,46,FALSE)),1)</f>
        <v>#REF!</v>
      </c>
      <c r="F169" s="92" t="e">
        <f>ROUND(IF(ISNA(VLOOKUP($A169,#REF!,47,FALSE)),0,VLOOKUP($A169,#REF!,47,FALSE)),1)</f>
        <v>#REF!</v>
      </c>
      <c r="G169" s="80" t="e">
        <f t="shared" si="87"/>
        <v>#REF!</v>
      </c>
      <c r="H169" s="88" t="e">
        <f t="shared" si="88"/>
        <v>#REF!</v>
      </c>
      <c r="I169" s="64">
        <f>IF(ISNA(VLOOKUP($A169,'2016 (2)'!$A$7:$AU$88,4,FALSE)),0,VLOOKUP($A169,'2016 (2)'!$A$7:$AU$88,4,FALSE))</f>
        <v>29</v>
      </c>
      <c r="J169" s="24"/>
      <c r="K169" s="80" t="e">
        <f t="shared" si="89"/>
        <v>#REF!</v>
      </c>
      <c r="L169" s="76" t="e">
        <f t="shared" si="90"/>
        <v>#REF!</v>
      </c>
      <c r="M169" s="83">
        <f>IF(ISNA(VLOOKUP($A169,'2016 (2)'!$A$7:$AU$88,8,FALSE)),0,VLOOKUP($A169,'2016 (2)'!$A$7:$AU$88,8,FALSE))</f>
        <v>0</v>
      </c>
      <c r="N169" s="24"/>
      <c r="O169" s="80" t="e">
        <f t="shared" si="91"/>
        <v>#REF!</v>
      </c>
      <c r="P169" s="76" t="e">
        <f t="shared" si="92"/>
        <v>#REF!</v>
      </c>
      <c r="Q169" s="64">
        <f>IF(ISNA(VLOOKUP($A169,'2016 (2)'!$A$7:$AU$88,12,FALSE)),0,VLOOKUP($A169,'2016 (2)'!$A$7:$AU$88,12,FALSE))</f>
        <v>0</v>
      </c>
      <c r="R169" s="24"/>
      <c r="S169" s="80" t="e">
        <f t="shared" si="93"/>
        <v>#REF!</v>
      </c>
      <c r="T169" s="76" t="e">
        <f t="shared" si="94"/>
        <v>#REF!</v>
      </c>
      <c r="U169" s="64">
        <f>IF(ISNA(VLOOKUP($A169,'2016 (2)'!$A$7:$AU$88,16,FALSE)),0,VLOOKUP($A169,'2016 (2)'!$A$7:$AU$88,16,FALSE))</f>
        <v>30</v>
      </c>
      <c r="V169" s="24"/>
      <c r="W169" s="80" t="e">
        <f t="shared" si="95"/>
        <v>#REF!</v>
      </c>
      <c r="X169" s="76" t="e">
        <f t="shared" si="96"/>
        <v>#REF!</v>
      </c>
      <c r="Y169" s="64">
        <f>IF(ISNA(VLOOKUP($A169,'2016 (2)'!$A$7:$AU$88,20,FALSE)),0,VLOOKUP($A169,'2016 (2)'!$A$7:$AU$88,20,FALSE))</f>
        <v>0</v>
      </c>
      <c r="Z169" s="24"/>
      <c r="AA169" s="80" t="e">
        <f t="shared" si="97"/>
        <v>#REF!</v>
      </c>
      <c r="AB169" s="76" t="e">
        <f t="shared" si="98"/>
        <v>#REF!</v>
      </c>
      <c r="AC169" s="64">
        <f>IF(ISNA(VLOOKUP($A169,'2016 (2)'!$A$7:$AU$88,24,FALSE)),0,VLOOKUP($A169,'2016 (2)'!$A$7:$AU$88,24,FALSE))</f>
        <v>0</v>
      </c>
      <c r="AD169" s="24"/>
      <c r="AE169" s="80" t="e">
        <f t="shared" si="99"/>
        <v>#REF!</v>
      </c>
      <c r="AF169" s="76" t="e">
        <f t="shared" si="100"/>
        <v>#REF!</v>
      </c>
      <c r="AG169" s="64">
        <f>IF(ISNA(VLOOKUP($A169,'2016 (2)'!$A$7:$AU$88,28,FALSE)),0,VLOOKUP($A169,'2016 (2)'!$A$7:$AU$88,28,FALSE))</f>
        <v>30</v>
      </c>
      <c r="AH169" s="24"/>
      <c r="AI169" s="80" t="e">
        <f t="shared" si="101"/>
        <v>#REF!</v>
      </c>
      <c r="AJ169" s="76" t="e">
        <f t="shared" si="102"/>
        <v>#REF!</v>
      </c>
      <c r="AK169" s="64">
        <f>IF(ISNA(VLOOKUP($A169,'2016 (2)'!$A$7:$AU$88,32,FALSE)),0,VLOOKUP($A169,'2016 (2)'!$A$7:$AU$88,32,FALSE))</f>
        <v>27</v>
      </c>
      <c r="AL169" s="24"/>
      <c r="AM169" s="80" t="e">
        <f t="shared" si="103"/>
        <v>#REF!</v>
      </c>
      <c r="AN169" s="76" t="e">
        <f t="shared" si="104"/>
        <v>#REF!</v>
      </c>
      <c r="AO169" s="64">
        <f>IF(ISNA(VLOOKUP($A169,'2016 (2)'!$A$7:$AU$88,36,FALSE)),0,VLOOKUP($A169,'2016 (2)'!$A$7:$AU$88,36,FALSE))</f>
        <v>0</v>
      </c>
      <c r="AP169" s="24"/>
      <c r="AQ169" s="80" t="e">
        <f t="shared" si="105"/>
        <v>#REF!</v>
      </c>
      <c r="AR169" s="76" t="e">
        <f t="shared" si="106"/>
        <v>#REF!</v>
      </c>
    </row>
    <row r="170" spans="1:48" ht="18" customHeight="1" x14ac:dyDescent="0.2">
      <c r="A170" s="78" t="str">
        <f t="shared" si="86"/>
        <v>Mike Krolak</v>
      </c>
      <c r="B170" s="52" t="s">
        <v>187</v>
      </c>
      <c r="C170" s="62" t="s">
        <v>33</v>
      </c>
      <c r="D170" s="25" t="e">
        <f>VLOOKUP($A170,#REF!,34,FALSE)</f>
        <v>#REF!</v>
      </c>
      <c r="E170" s="8" t="e">
        <f>ROUND(IF(ISNA(VLOOKUP($A170,#REF!,46,FALSE)),0,VLOOKUP($A170,#REF!,46,FALSE)),1)</f>
        <v>#REF!</v>
      </c>
      <c r="F170" s="92" t="e">
        <f>ROUND(IF(ISNA(VLOOKUP($A170,#REF!,47,FALSE)),0,VLOOKUP($A170,#REF!,47,FALSE)),1)</f>
        <v>#REF!</v>
      </c>
      <c r="G170" s="80" t="e">
        <f t="shared" si="87"/>
        <v>#REF!</v>
      </c>
      <c r="H170" s="88" t="e">
        <f t="shared" si="88"/>
        <v>#REF!</v>
      </c>
      <c r="I170" s="64">
        <f>IF(ISNA(VLOOKUP($A170,'2016 (2)'!$A$7:$AU$88,4,FALSE)),0,VLOOKUP($A170,'2016 (2)'!$A$7:$AU$88,4,FALSE))</f>
        <v>0</v>
      </c>
      <c r="J170" s="24"/>
      <c r="K170" s="80" t="e">
        <f t="shared" si="89"/>
        <v>#REF!</v>
      </c>
      <c r="L170" s="76" t="e">
        <f t="shared" si="90"/>
        <v>#REF!</v>
      </c>
      <c r="M170" s="83">
        <f>IF(ISNA(VLOOKUP($A170,'2016 (2)'!$A$7:$AU$88,8,FALSE)),0,VLOOKUP($A170,'2016 (2)'!$A$7:$AU$88,8,FALSE))</f>
        <v>0</v>
      </c>
      <c r="N170" s="24"/>
      <c r="O170" s="80" t="e">
        <f t="shared" si="91"/>
        <v>#REF!</v>
      </c>
      <c r="P170" s="76" t="e">
        <f t="shared" si="92"/>
        <v>#REF!</v>
      </c>
      <c r="Q170" s="64">
        <f>IF(ISNA(VLOOKUP($A170,'2016 (2)'!$A$7:$AU$88,12,FALSE)),0,VLOOKUP($A170,'2016 (2)'!$A$7:$AU$88,12,FALSE))</f>
        <v>0</v>
      </c>
      <c r="R170" s="24"/>
      <c r="S170" s="80" t="e">
        <f t="shared" si="93"/>
        <v>#REF!</v>
      </c>
      <c r="T170" s="76" t="e">
        <f t="shared" si="94"/>
        <v>#REF!</v>
      </c>
      <c r="U170" s="64">
        <f>IF(ISNA(VLOOKUP($A170,'2016 (2)'!$A$7:$AU$88,16,FALSE)),0,VLOOKUP($A170,'2016 (2)'!$A$7:$AU$88,16,FALSE))</f>
        <v>0</v>
      </c>
      <c r="V170" s="24"/>
      <c r="W170" s="80" t="e">
        <f t="shared" si="95"/>
        <v>#REF!</v>
      </c>
      <c r="X170" s="76" t="e">
        <f t="shared" si="96"/>
        <v>#REF!</v>
      </c>
      <c r="Y170" s="64">
        <f>IF(ISNA(VLOOKUP($A170,'2016 (2)'!$A$7:$AU$88,20,FALSE)),0,VLOOKUP($A170,'2016 (2)'!$A$7:$AU$88,20,FALSE))</f>
        <v>0</v>
      </c>
      <c r="Z170" s="24"/>
      <c r="AA170" s="80" t="e">
        <f t="shared" si="97"/>
        <v>#REF!</v>
      </c>
      <c r="AB170" s="76" t="e">
        <f t="shared" si="98"/>
        <v>#REF!</v>
      </c>
      <c r="AC170" s="64">
        <f>IF(ISNA(VLOOKUP($A170,'2016 (2)'!$A$7:$AU$88,24,FALSE)),0,VLOOKUP($A170,'2016 (2)'!$A$7:$AU$88,24,FALSE))</f>
        <v>0</v>
      </c>
      <c r="AD170" s="24"/>
      <c r="AE170" s="80" t="e">
        <f t="shared" si="99"/>
        <v>#REF!</v>
      </c>
      <c r="AF170" s="76" t="e">
        <f t="shared" si="100"/>
        <v>#REF!</v>
      </c>
      <c r="AG170" s="64">
        <f>IF(ISNA(VLOOKUP($A170,'2016 (2)'!$A$7:$AU$88,28,FALSE)),0,VLOOKUP($A170,'2016 (2)'!$A$7:$AU$88,28,FALSE))</f>
        <v>0</v>
      </c>
      <c r="AH170" s="24"/>
      <c r="AI170" s="80" t="e">
        <f t="shared" si="101"/>
        <v>#REF!</v>
      </c>
      <c r="AJ170" s="76" t="e">
        <f t="shared" si="102"/>
        <v>#REF!</v>
      </c>
      <c r="AK170" s="64">
        <f>IF(ISNA(VLOOKUP($A170,'2016 (2)'!$A$7:$AU$88,32,FALSE)),0,VLOOKUP($A170,'2016 (2)'!$A$7:$AU$88,32,FALSE))</f>
        <v>0</v>
      </c>
      <c r="AL170" s="24"/>
      <c r="AM170" s="80" t="e">
        <f t="shared" si="103"/>
        <v>#REF!</v>
      </c>
      <c r="AN170" s="76" t="e">
        <f t="shared" si="104"/>
        <v>#REF!</v>
      </c>
      <c r="AO170" s="64">
        <f>IF(ISNA(VLOOKUP($A170,'2016 (2)'!$A$7:$AU$88,36,FALSE)),0,VLOOKUP($A170,'2016 (2)'!$A$7:$AU$88,36,FALSE))</f>
        <v>0</v>
      </c>
      <c r="AP170" s="24"/>
      <c r="AQ170" s="80" t="e">
        <f t="shared" si="105"/>
        <v>#REF!</v>
      </c>
      <c r="AR170" s="76" t="e">
        <f t="shared" si="106"/>
        <v>#REF!</v>
      </c>
    </row>
    <row r="171" spans="1:48" ht="18" customHeight="1" x14ac:dyDescent="0.2">
      <c r="A171" s="78" t="str">
        <f t="shared" si="86"/>
        <v>Joe Lewis</v>
      </c>
      <c r="B171" s="52" t="s">
        <v>491</v>
      </c>
      <c r="C171" s="62" t="s">
        <v>430</v>
      </c>
      <c r="D171" s="25" t="e">
        <f>VLOOKUP($A171,#REF!,34,FALSE)</f>
        <v>#REF!</v>
      </c>
      <c r="E171" s="8" t="e">
        <f>ROUND(IF(ISNA(VLOOKUP($A171,#REF!,46,FALSE)),0,VLOOKUP($A171,#REF!,46,FALSE)),1)</f>
        <v>#REF!</v>
      </c>
      <c r="F171" s="92" t="e">
        <f>ROUND(IF(ISNA(VLOOKUP($A171,#REF!,47,FALSE)),0,VLOOKUP($A171,#REF!,47,FALSE)),1)</f>
        <v>#REF!</v>
      </c>
      <c r="G171" s="80" t="e">
        <f t="shared" si="87"/>
        <v>#REF!</v>
      </c>
      <c r="H171" s="88" t="e">
        <f t="shared" si="88"/>
        <v>#REF!</v>
      </c>
      <c r="I171" s="64">
        <f>IF(ISNA(VLOOKUP($A171,'2016 (2)'!$A$7:$AU$88,4,FALSE)),0,VLOOKUP($A171,'2016 (2)'!$A$7:$AU$88,4,FALSE))</f>
        <v>0</v>
      </c>
      <c r="J171" s="24"/>
      <c r="K171" s="80" t="e">
        <f t="shared" si="89"/>
        <v>#REF!</v>
      </c>
      <c r="L171" s="76" t="e">
        <f t="shared" si="90"/>
        <v>#REF!</v>
      </c>
      <c r="M171" s="83">
        <f>IF(ISNA(VLOOKUP($A171,'2016 (2)'!$A$7:$AU$88,8,FALSE)),0,VLOOKUP($A171,'2016 (2)'!$A$7:$AU$88,8,FALSE))</f>
        <v>0</v>
      </c>
      <c r="N171" s="24"/>
      <c r="O171" s="80" t="e">
        <f t="shared" si="91"/>
        <v>#REF!</v>
      </c>
      <c r="P171" s="76" t="e">
        <f t="shared" si="92"/>
        <v>#REF!</v>
      </c>
      <c r="Q171" s="64">
        <f>IF(ISNA(VLOOKUP($A171,'2016 (2)'!$A$7:$AU$88,12,FALSE)),0,VLOOKUP($A171,'2016 (2)'!$A$7:$AU$88,12,FALSE))</f>
        <v>0</v>
      </c>
      <c r="R171" s="24"/>
      <c r="S171" s="80" t="e">
        <f t="shared" si="93"/>
        <v>#REF!</v>
      </c>
      <c r="T171" s="76" t="e">
        <f t="shared" si="94"/>
        <v>#REF!</v>
      </c>
      <c r="U171" s="64">
        <f>IF(ISNA(VLOOKUP($A171,'2016 (2)'!$A$7:$AU$88,16,FALSE)),0,VLOOKUP($A171,'2016 (2)'!$A$7:$AU$88,16,FALSE))</f>
        <v>0</v>
      </c>
      <c r="V171" s="24"/>
      <c r="W171" s="80" t="e">
        <f t="shared" si="95"/>
        <v>#REF!</v>
      </c>
      <c r="X171" s="76" t="e">
        <f t="shared" si="96"/>
        <v>#REF!</v>
      </c>
      <c r="Y171" s="64">
        <f>IF(ISNA(VLOOKUP($A171,'2016 (2)'!$A$7:$AU$88,20,FALSE)),0,VLOOKUP($A171,'2016 (2)'!$A$7:$AU$88,20,FALSE))</f>
        <v>0</v>
      </c>
      <c r="Z171" s="24"/>
      <c r="AA171" s="80" t="e">
        <f t="shared" si="97"/>
        <v>#REF!</v>
      </c>
      <c r="AB171" s="76" t="e">
        <f t="shared" si="98"/>
        <v>#REF!</v>
      </c>
      <c r="AC171" s="64">
        <f>IF(ISNA(VLOOKUP($A171,'2016 (2)'!$A$7:$AU$88,24,FALSE)),0,VLOOKUP($A171,'2016 (2)'!$A$7:$AU$88,24,FALSE))</f>
        <v>0</v>
      </c>
      <c r="AD171" s="24"/>
      <c r="AE171" s="80" t="e">
        <f t="shared" si="99"/>
        <v>#REF!</v>
      </c>
      <c r="AF171" s="76" t="e">
        <f t="shared" si="100"/>
        <v>#REF!</v>
      </c>
      <c r="AG171" s="64">
        <f>IF(ISNA(VLOOKUP($A171,'2016 (2)'!$A$7:$AU$88,28,FALSE)),0,VLOOKUP($A171,'2016 (2)'!$A$7:$AU$88,28,FALSE))</f>
        <v>0</v>
      </c>
      <c r="AH171" s="24"/>
      <c r="AI171" s="80" t="e">
        <f t="shared" si="101"/>
        <v>#REF!</v>
      </c>
      <c r="AJ171" s="76" t="e">
        <f t="shared" si="102"/>
        <v>#REF!</v>
      </c>
      <c r="AK171" s="64">
        <f>IF(ISNA(VLOOKUP($A171,'2016 (2)'!$A$7:$AU$88,32,FALSE)),0,VLOOKUP($A171,'2016 (2)'!$A$7:$AU$88,32,FALSE))</f>
        <v>0</v>
      </c>
      <c r="AL171" s="24"/>
      <c r="AM171" s="80" t="e">
        <f t="shared" si="103"/>
        <v>#REF!</v>
      </c>
      <c r="AN171" s="76" t="e">
        <f t="shared" si="104"/>
        <v>#REF!</v>
      </c>
      <c r="AO171" s="64">
        <f>IF(ISNA(VLOOKUP($A171,'2016 (2)'!$A$7:$AU$88,36,FALSE)),0,VLOOKUP($A171,'2016 (2)'!$A$7:$AU$88,36,FALSE))</f>
        <v>0</v>
      </c>
      <c r="AP171" s="24"/>
      <c r="AQ171" s="80" t="e">
        <f t="shared" si="105"/>
        <v>#REF!</v>
      </c>
      <c r="AR171" s="76" t="e">
        <f t="shared" si="106"/>
        <v>#REF!</v>
      </c>
    </row>
    <row r="172" spans="1:48" ht="18" customHeight="1" x14ac:dyDescent="0.2">
      <c r="A172" s="78" t="str">
        <f t="shared" si="86"/>
        <v>Mark Lubeley</v>
      </c>
      <c r="B172" s="52" t="s">
        <v>315</v>
      </c>
      <c r="C172" s="62" t="s">
        <v>37</v>
      </c>
      <c r="D172" s="25" t="e">
        <f>VLOOKUP($A172,#REF!,34,FALSE)</f>
        <v>#REF!</v>
      </c>
      <c r="E172" s="8" t="e">
        <f>ROUND(IF(ISNA(VLOOKUP($A172,#REF!,46,FALSE)),0,VLOOKUP($A172,#REF!,46,FALSE)),1)</f>
        <v>#REF!</v>
      </c>
      <c r="F172" s="92" t="e">
        <f>ROUND(IF(ISNA(VLOOKUP($A172,#REF!,47,FALSE)),0,VLOOKUP($A172,#REF!,47,FALSE)),1)</f>
        <v>#REF!</v>
      </c>
      <c r="G172" s="80" t="e">
        <f t="shared" si="87"/>
        <v>#REF!</v>
      </c>
      <c r="H172" s="88" t="e">
        <f t="shared" si="88"/>
        <v>#REF!</v>
      </c>
      <c r="I172" s="64">
        <f>IF(ISNA(VLOOKUP($A172,'2016 (2)'!$A$7:$AU$88,4,FALSE)),0,VLOOKUP($A172,'2016 (2)'!$A$7:$AU$88,4,FALSE))</f>
        <v>0</v>
      </c>
      <c r="J172" s="24"/>
      <c r="K172" s="80" t="e">
        <f t="shared" si="89"/>
        <v>#REF!</v>
      </c>
      <c r="L172" s="76" t="e">
        <f t="shared" si="90"/>
        <v>#REF!</v>
      </c>
      <c r="M172" s="83">
        <f>IF(ISNA(VLOOKUP($A172,'2016 (2)'!$A$7:$AU$88,8,FALSE)),0,VLOOKUP($A172,'2016 (2)'!$A$7:$AU$88,8,FALSE))</f>
        <v>0</v>
      </c>
      <c r="N172" s="24"/>
      <c r="O172" s="80" t="e">
        <f t="shared" si="91"/>
        <v>#REF!</v>
      </c>
      <c r="P172" s="76" t="e">
        <f t="shared" si="92"/>
        <v>#REF!</v>
      </c>
      <c r="Q172" s="64">
        <f>IF(ISNA(VLOOKUP($A172,'2016 (2)'!$A$7:$AU$88,12,FALSE)),0,VLOOKUP($A172,'2016 (2)'!$A$7:$AU$88,12,FALSE))</f>
        <v>0</v>
      </c>
      <c r="R172" s="24"/>
      <c r="S172" s="80" t="e">
        <f t="shared" si="93"/>
        <v>#REF!</v>
      </c>
      <c r="T172" s="76" t="e">
        <f t="shared" si="94"/>
        <v>#REF!</v>
      </c>
      <c r="U172" s="64">
        <f>IF(ISNA(VLOOKUP($A172,'2016 (2)'!$A$7:$AU$88,16,FALSE)),0,VLOOKUP($A172,'2016 (2)'!$A$7:$AU$88,16,FALSE))</f>
        <v>0</v>
      </c>
      <c r="V172" s="24"/>
      <c r="W172" s="80" t="e">
        <f t="shared" si="95"/>
        <v>#REF!</v>
      </c>
      <c r="X172" s="76" t="e">
        <f t="shared" si="96"/>
        <v>#REF!</v>
      </c>
      <c r="Y172" s="64">
        <f>IF(ISNA(VLOOKUP($A172,'2016 (2)'!$A$7:$AU$88,20,FALSE)),0,VLOOKUP($A172,'2016 (2)'!$A$7:$AU$88,20,FALSE))</f>
        <v>0</v>
      </c>
      <c r="Z172" s="24"/>
      <c r="AA172" s="80" t="e">
        <f t="shared" si="97"/>
        <v>#REF!</v>
      </c>
      <c r="AB172" s="76" t="e">
        <f t="shared" si="98"/>
        <v>#REF!</v>
      </c>
      <c r="AC172" s="64">
        <f>IF(ISNA(VLOOKUP($A172,'2016 (2)'!$A$7:$AU$88,24,FALSE)),0,VLOOKUP($A172,'2016 (2)'!$A$7:$AU$88,24,FALSE))</f>
        <v>0</v>
      </c>
      <c r="AD172" s="24"/>
      <c r="AE172" s="80" t="e">
        <f t="shared" si="99"/>
        <v>#REF!</v>
      </c>
      <c r="AF172" s="76" t="e">
        <f t="shared" si="100"/>
        <v>#REF!</v>
      </c>
      <c r="AG172" s="64">
        <f>IF(ISNA(VLOOKUP($A172,'2016 (2)'!$A$7:$AU$88,28,FALSE)),0,VLOOKUP($A172,'2016 (2)'!$A$7:$AU$88,28,FALSE))</f>
        <v>0</v>
      </c>
      <c r="AH172" s="24"/>
      <c r="AI172" s="80" t="e">
        <f t="shared" si="101"/>
        <v>#REF!</v>
      </c>
      <c r="AJ172" s="76" t="e">
        <f t="shared" si="102"/>
        <v>#REF!</v>
      </c>
      <c r="AK172" s="64">
        <f>IF(ISNA(VLOOKUP($A172,'2016 (2)'!$A$7:$AU$88,32,FALSE)),0,VLOOKUP($A172,'2016 (2)'!$A$7:$AU$88,32,FALSE))</f>
        <v>0</v>
      </c>
      <c r="AL172" s="24"/>
      <c r="AM172" s="80" t="e">
        <f t="shared" si="103"/>
        <v>#REF!</v>
      </c>
      <c r="AN172" s="76" t="e">
        <f t="shared" si="104"/>
        <v>#REF!</v>
      </c>
      <c r="AO172" s="64">
        <f>IF(ISNA(VLOOKUP($A172,'2016 (2)'!$A$7:$AU$88,36,FALSE)),0,VLOOKUP($A172,'2016 (2)'!$A$7:$AU$88,36,FALSE))</f>
        <v>0</v>
      </c>
      <c r="AP172" s="24"/>
      <c r="AQ172" s="80" t="e">
        <f t="shared" si="105"/>
        <v>#REF!</v>
      </c>
      <c r="AR172" s="76" t="e">
        <f t="shared" si="106"/>
        <v>#REF!</v>
      </c>
    </row>
    <row r="173" spans="1:48" ht="18" customHeight="1" x14ac:dyDescent="0.2">
      <c r="A173" s="78" t="str">
        <f t="shared" si="86"/>
        <v>Keith Ludeman</v>
      </c>
      <c r="B173" s="52" t="s">
        <v>530</v>
      </c>
      <c r="C173" s="62" t="s">
        <v>347</v>
      </c>
      <c r="D173" s="25">
        <v>9.1</v>
      </c>
      <c r="E173" s="8" t="e">
        <f>ROUND(IF(ISNA(VLOOKUP($A173,#REF!,47,FALSE)),0,VLOOKUP($A173,#REF!,47,FALSE)),1)</f>
        <v>#REF!</v>
      </c>
      <c r="F173" s="92" t="e">
        <f>ROUND(IF(ISNA(VLOOKUP($A173,#REF!,49,FALSE)),0,VLOOKUP($A173,#REF!,49,FALSE)),1)</f>
        <v>#REF!</v>
      </c>
      <c r="G173" s="80" t="e">
        <f t="shared" si="87"/>
        <v>#REF!</v>
      </c>
      <c r="H173" s="88" t="e">
        <f t="shared" si="88"/>
        <v>#REF!</v>
      </c>
      <c r="I173" s="64">
        <f>IF(ISNA(VLOOKUP($A173,'2016 (2)'!$A$7:$AU$100,4,FALSE)),0,VLOOKUP($A173,'2016 (2)'!$A$7:$AU$100,4,FALSE))</f>
        <v>0</v>
      </c>
      <c r="J173" s="24"/>
      <c r="K173" s="80" t="e">
        <f t="shared" si="89"/>
        <v>#REF!</v>
      </c>
      <c r="L173" s="76" t="e">
        <f t="shared" si="90"/>
        <v>#REF!</v>
      </c>
      <c r="M173" s="83">
        <f>IF(ISNA(VLOOKUP($A173,'2016 (2)'!$A$7:$AU$100,8,FALSE)),0,VLOOKUP($A173,'2016 (2)'!$A$7:$AU$100,8,FALSE))</f>
        <v>0</v>
      </c>
      <c r="N173" s="24"/>
      <c r="O173" s="80" t="e">
        <f t="shared" si="91"/>
        <v>#REF!</v>
      </c>
      <c r="P173" s="76" t="e">
        <f t="shared" si="92"/>
        <v>#REF!</v>
      </c>
      <c r="Q173" s="64">
        <f>IF(ISNA(VLOOKUP($A173,'2016 (2)'!$A$7:$AU$100,12,FALSE)),0,VLOOKUP($A173,'2016 (2)'!$A$7:$AU$100,12,FALSE))</f>
        <v>0</v>
      </c>
      <c r="R173" s="24"/>
      <c r="S173" s="80" t="e">
        <f t="shared" si="93"/>
        <v>#REF!</v>
      </c>
      <c r="T173" s="76" t="e">
        <f t="shared" si="94"/>
        <v>#REF!</v>
      </c>
      <c r="U173" s="64">
        <f>IF(ISNA(VLOOKUP($A173,'2016 (2)'!$A$7:$AU$100,16,FALSE)),0,VLOOKUP($A173,'2016 (2)'!$A$7:$AU$100,16,FALSE))</f>
        <v>0</v>
      </c>
      <c r="V173" s="24"/>
      <c r="W173" s="80" t="e">
        <f t="shared" si="95"/>
        <v>#REF!</v>
      </c>
      <c r="X173" s="76" t="e">
        <f t="shared" si="96"/>
        <v>#REF!</v>
      </c>
      <c r="Y173" s="64">
        <f>IF(ISNA(VLOOKUP($A173,'2016 (2)'!$A$7:$AU$100,20,FALSE)),0,VLOOKUP($A173,'2016 (2)'!$A$7:$AU$100,20,FALSE))</f>
        <v>0</v>
      </c>
      <c r="Z173" s="24"/>
      <c r="AA173" s="80" t="e">
        <f t="shared" si="97"/>
        <v>#REF!</v>
      </c>
      <c r="AB173" s="76" t="e">
        <f t="shared" si="98"/>
        <v>#REF!</v>
      </c>
      <c r="AC173" s="64">
        <f>IF(ISNA(VLOOKUP($A173,'2016 (2)'!$A$7:$AU$100,24,FALSE)),0,VLOOKUP($A173,'2016 (2)'!$A$7:$AU$100,24,FALSE))</f>
        <v>0</v>
      </c>
      <c r="AD173" s="24"/>
      <c r="AE173" s="80" t="e">
        <f t="shared" si="99"/>
        <v>#REF!</v>
      </c>
      <c r="AF173" s="76" t="e">
        <f t="shared" si="100"/>
        <v>#REF!</v>
      </c>
      <c r="AG173" s="64">
        <f>IF(ISNA(VLOOKUP($A173,'2016 (2)'!$A$7:$AU$100,28,FALSE)),0,VLOOKUP($A173,'2016 (2)'!$A$7:$AU$100,28,FALSE))</f>
        <v>0</v>
      </c>
      <c r="AH173" s="24"/>
      <c r="AI173" s="80" t="e">
        <f t="shared" si="101"/>
        <v>#REF!</v>
      </c>
      <c r="AJ173" s="76" t="e">
        <f t="shared" si="102"/>
        <v>#REF!</v>
      </c>
      <c r="AK173" s="64">
        <f>IF(ISNA(VLOOKUP($A173,'2016 (2)'!$A$7:$AU$100,32,FALSE)),0,VLOOKUP($A173,'2016 (2)'!$A$7:$AU$100,32,FALSE))</f>
        <v>0</v>
      </c>
      <c r="AL173" s="24"/>
      <c r="AM173" s="80" t="e">
        <f t="shared" si="103"/>
        <v>#REF!</v>
      </c>
      <c r="AN173" s="76" t="e">
        <f t="shared" si="104"/>
        <v>#REF!</v>
      </c>
      <c r="AO173" s="64">
        <f>IF(ISNA(VLOOKUP($A173,'2016 (2)'!$A$7:$AU$100,36,FALSE)),0,VLOOKUP($A173,'2016 (2)'!$A$7:$AU$100,36,FALSE))</f>
        <v>0</v>
      </c>
      <c r="AP173" s="24"/>
      <c r="AQ173" s="80" t="e">
        <f t="shared" si="105"/>
        <v>#REF!</v>
      </c>
      <c r="AR173" s="76" t="e">
        <f t="shared" si="106"/>
        <v>#REF!</v>
      </c>
      <c r="AS173" t="str">
        <f>IF(I173&gt;0,72+H173+36-I173,"-")</f>
        <v>-</v>
      </c>
      <c r="AT173" t="str">
        <f>IF(M173&gt;0,72+L173+36-M173,"-")</f>
        <v>-</v>
      </c>
      <c r="AU173" t="str">
        <f>IF(Q173&gt;0,72+P173+36-Q173,"-")</f>
        <v>-</v>
      </c>
      <c r="AV173" t="str">
        <f>IF(U173&gt;0,72+T173+36-U173,"-")</f>
        <v>-</v>
      </c>
    </row>
    <row r="174" spans="1:48" ht="18" customHeight="1" x14ac:dyDescent="0.2">
      <c r="A174" s="78" t="str">
        <f t="shared" si="86"/>
        <v>Mike Macesich</v>
      </c>
      <c r="B174" s="52" t="s">
        <v>23</v>
      </c>
      <c r="C174" s="62" t="s">
        <v>33</v>
      </c>
      <c r="D174" s="25" t="e">
        <f>VLOOKUP($A174,#REF!,34,FALSE)</f>
        <v>#REF!</v>
      </c>
      <c r="E174" s="8" t="e">
        <f>ROUND(IF(ISNA(VLOOKUP($A174,#REF!,46,FALSE)),0,VLOOKUP($A174,#REF!,46,FALSE)),1)</f>
        <v>#REF!</v>
      </c>
      <c r="F174" s="92" t="e">
        <f>ROUND(IF(ISNA(VLOOKUP($A174,#REF!,47,FALSE)),0,VLOOKUP($A174,#REF!,47,FALSE)),1)</f>
        <v>#REF!</v>
      </c>
      <c r="G174" s="80" t="e">
        <f t="shared" si="87"/>
        <v>#REF!</v>
      </c>
      <c r="H174" s="88" t="e">
        <f t="shared" si="88"/>
        <v>#REF!</v>
      </c>
      <c r="I174" s="64">
        <f>IF(ISNA(VLOOKUP($A174,'2016 (2)'!$A$7:$AU$88,4,FALSE)),0,VLOOKUP($A174,'2016 (2)'!$A$7:$AU$88,4,FALSE))</f>
        <v>0</v>
      </c>
      <c r="J174" s="24"/>
      <c r="K174" s="80" t="e">
        <f t="shared" si="89"/>
        <v>#REF!</v>
      </c>
      <c r="L174" s="76" t="e">
        <f t="shared" si="90"/>
        <v>#REF!</v>
      </c>
      <c r="M174" s="83">
        <f>IF(ISNA(VLOOKUP($A174,'2016 (2)'!$A$7:$AU$88,8,FALSE)),0,VLOOKUP($A174,'2016 (2)'!$A$7:$AU$88,8,FALSE))</f>
        <v>0</v>
      </c>
      <c r="N174" s="24"/>
      <c r="O174" s="80" t="e">
        <f t="shared" si="91"/>
        <v>#REF!</v>
      </c>
      <c r="P174" s="76" t="e">
        <f t="shared" si="92"/>
        <v>#REF!</v>
      </c>
      <c r="Q174" s="64">
        <f>IF(ISNA(VLOOKUP($A174,'2016 (2)'!$A$7:$AU$88,12,FALSE)),0,VLOOKUP($A174,'2016 (2)'!$A$7:$AU$88,12,FALSE))</f>
        <v>0</v>
      </c>
      <c r="R174" s="24"/>
      <c r="S174" s="80" t="e">
        <f t="shared" si="93"/>
        <v>#REF!</v>
      </c>
      <c r="T174" s="76" t="e">
        <f t="shared" si="94"/>
        <v>#REF!</v>
      </c>
      <c r="U174" s="64">
        <f>IF(ISNA(VLOOKUP($A174,'2016 (2)'!$A$7:$AU$88,16,FALSE)),0,VLOOKUP($A174,'2016 (2)'!$A$7:$AU$88,16,FALSE))</f>
        <v>0</v>
      </c>
      <c r="V174" s="24"/>
      <c r="W174" s="80" t="e">
        <f t="shared" si="95"/>
        <v>#REF!</v>
      </c>
      <c r="X174" s="76" t="e">
        <f t="shared" si="96"/>
        <v>#REF!</v>
      </c>
      <c r="Y174" s="64">
        <f>IF(ISNA(VLOOKUP($A174,'2016 (2)'!$A$7:$AU$88,20,FALSE)),0,VLOOKUP($A174,'2016 (2)'!$A$7:$AU$88,20,FALSE))</f>
        <v>0</v>
      </c>
      <c r="Z174" s="24"/>
      <c r="AA174" s="80" t="e">
        <f t="shared" si="97"/>
        <v>#REF!</v>
      </c>
      <c r="AB174" s="76" t="e">
        <f t="shared" si="98"/>
        <v>#REF!</v>
      </c>
      <c r="AC174" s="64">
        <f>IF(ISNA(VLOOKUP($A174,'2016 (2)'!$A$7:$AU$88,24,FALSE)),0,VLOOKUP($A174,'2016 (2)'!$A$7:$AU$88,24,FALSE))</f>
        <v>0</v>
      </c>
      <c r="AD174" s="24"/>
      <c r="AE174" s="80" t="e">
        <f t="shared" si="99"/>
        <v>#REF!</v>
      </c>
      <c r="AF174" s="76" t="e">
        <f t="shared" si="100"/>
        <v>#REF!</v>
      </c>
      <c r="AG174" s="64">
        <f>IF(ISNA(VLOOKUP($A174,'2016 (2)'!$A$7:$AU$88,28,FALSE)),0,VLOOKUP($A174,'2016 (2)'!$A$7:$AU$88,28,FALSE))</f>
        <v>0</v>
      </c>
      <c r="AH174" s="24"/>
      <c r="AI174" s="80" t="e">
        <f t="shared" si="101"/>
        <v>#REF!</v>
      </c>
      <c r="AJ174" s="76" t="e">
        <f t="shared" si="102"/>
        <v>#REF!</v>
      </c>
      <c r="AK174" s="64">
        <f>IF(ISNA(VLOOKUP($A174,'2016 (2)'!$A$7:$AU$88,32,FALSE)),0,VLOOKUP($A174,'2016 (2)'!$A$7:$AU$88,32,FALSE))</f>
        <v>0</v>
      </c>
      <c r="AL174" s="24"/>
      <c r="AM174" s="80" t="e">
        <f t="shared" si="103"/>
        <v>#REF!</v>
      </c>
      <c r="AN174" s="76" t="e">
        <f t="shared" si="104"/>
        <v>#REF!</v>
      </c>
      <c r="AO174" s="64">
        <f>IF(ISNA(VLOOKUP($A174,'2016 (2)'!$A$7:$AU$88,36,FALSE)),0,VLOOKUP($A174,'2016 (2)'!$A$7:$AU$88,36,FALSE))</f>
        <v>0</v>
      </c>
      <c r="AP174" s="24"/>
      <c r="AQ174" s="80" t="e">
        <f t="shared" si="105"/>
        <v>#REF!</v>
      </c>
      <c r="AR174" s="76" t="e">
        <f t="shared" si="106"/>
        <v>#REF!</v>
      </c>
    </row>
    <row r="175" spans="1:48" ht="18" customHeight="1" x14ac:dyDescent="0.2">
      <c r="A175" s="78" t="str">
        <f t="shared" si="86"/>
        <v>Scott Marshall</v>
      </c>
      <c r="B175" s="52" t="s">
        <v>285</v>
      </c>
      <c r="C175" s="62" t="s">
        <v>46</v>
      </c>
      <c r="D175" s="25" t="e">
        <f>VLOOKUP($A175,#REF!,34,FALSE)</f>
        <v>#REF!</v>
      </c>
      <c r="E175" s="8" t="e">
        <f>ROUND(IF(ISNA(VLOOKUP($A175,#REF!,46,FALSE)),0,VLOOKUP($A175,#REF!,46,FALSE)),1)</f>
        <v>#REF!</v>
      </c>
      <c r="F175" s="92" t="e">
        <f>ROUND(IF(ISNA(VLOOKUP($A175,#REF!,47,FALSE)),0,VLOOKUP($A175,#REF!,47,FALSE)),1)</f>
        <v>#REF!</v>
      </c>
      <c r="G175" s="80" t="e">
        <f t="shared" si="87"/>
        <v>#REF!</v>
      </c>
      <c r="H175" s="88" t="e">
        <f t="shared" si="88"/>
        <v>#REF!</v>
      </c>
      <c r="I175" s="64">
        <f>IF(ISNA(VLOOKUP($A175,'2016 (2)'!$A$7:$AU$88,4,FALSE)),0,VLOOKUP($A175,'2016 (2)'!$A$7:$AU$88,4,FALSE))</f>
        <v>0</v>
      </c>
      <c r="J175" s="24"/>
      <c r="K175" s="80" t="e">
        <f t="shared" si="89"/>
        <v>#REF!</v>
      </c>
      <c r="L175" s="76" t="e">
        <f t="shared" si="90"/>
        <v>#REF!</v>
      </c>
      <c r="M175" s="83">
        <f>IF(ISNA(VLOOKUP($A175,'2016 (2)'!$A$7:$AU$88,8,FALSE)),0,VLOOKUP($A175,'2016 (2)'!$A$7:$AU$88,8,FALSE))</f>
        <v>0</v>
      </c>
      <c r="N175" s="24"/>
      <c r="O175" s="80" t="e">
        <f t="shared" si="91"/>
        <v>#REF!</v>
      </c>
      <c r="P175" s="76" t="e">
        <f t="shared" si="92"/>
        <v>#REF!</v>
      </c>
      <c r="Q175" s="64">
        <f>IF(ISNA(VLOOKUP($A175,'2016 (2)'!$A$7:$AU$88,12,FALSE)),0,VLOOKUP($A175,'2016 (2)'!$A$7:$AU$88,12,FALSE))</f>
        <v>0</v>
      </c>
      <c r="R175" s="24"/>
      <c r="S175" s="80" t="e">
        <f t="shared" si="93"/>
        <v>#REF!</v>
      </c>
      <c r="T175" s="76" t="e">
        <f t="shared" si="94"/>
        <v>#REF!</v>
      </c>
      <c r="U175" s="64">
        <f>IF(ISNA(VLOOKUP($A175,'2016 (2)'!$A$7:$AU$88,16,FALSE)),0,VLOOKUP($A175,'2016 (2)'!$A$7:$AU$88,16,FALSE))</f>
        <v>0</v>
      </c>
      <c r="V175" s="24"/>
      <c r="W175" s="80" t="e">
        <f t="shared" si="95"/>
        <v>#REF!</v>
      </c>
      <c r="X175" s="76" t="e">
        <f t="shared" si="96"/>
        <v>#REF!</v>
      </c>
      <c r="Y175" s="64">
        <f>IF(ISNA(VLOOKUP($A175,'2016 (2)'!$A$7:$AU$88,20,FALSE)),0,VLOOKUP($A175,'2016 (2)'!$A$7:$AU$88,20,FALSE))</f>
        <v>0</v>
      </c>
      <c r="Z175" s="24"/>
      <c r="AA175" s="80" t="e">
        <f t="shared" si="97"/>
        <v>#REF!</v>
      </c>
      <c r="AB175" s="76" t="e">
        <f t="shared" si="98"/>
        <v>#REF!</v>
      </c>
      <c r="AC175" s="64">
        <f>IF(ISNA(VLOOKUP($A175,'2016 (2)'!$A$7:$AU$88,24,FALSE)),0,VLOOKUP($A175,'2016 (2)'!$A$7:$AU$88,24,FALSE))</f>
        <v>0</v>
      </c>
      <c r="AD175" s="24"/>
      <c r="AE175" s="80" t="e">
        <f t="shared" si="99"/>
        <v>#REF!</v>
      </c>
      <c r="AF175" s="76" t="e">
        <f t="shared" si="100"/>
        <v>#REF!</v>
      </c>
      <c r="AG175" s="64">
        <f>IF(ISNA(VLOOKUP($A175,'2016 (2)'!$A$7:$AU$88,28,FALSE)),0,VLOOKUP($A175,'2016 (2)'!$A$7:$AU$88,28,FALSE))</f>
        <v>0</v>
      </c>
      <c r="AH175" s="24"/>
      <c r="AI175" s="80" t="e">
        <f t="shared" si="101"/>
        <v>#REF!</v>
      </c>
      <c r="AJ175" s="76" t="e">
        <f t="shared" si="102"/>
        <v>#REF!</v>
      </c>
      <c r="AK175" s="64">
        <f>IF(ISNA(VLOOKUP($A175,'2016 (2)'!$A$7:$AU$88,32,FALSE)),0,VLOOKUP($A175,'2016 (2)'!$A$7:$AU$88,32,FALSE))</f>
        <v>0</v>
      </c>
      <c r="AL175" s="24"/>
      <c r="AM175" s="80" t="e">
        <f t="shared" si="103"/>
        <v>#REF!</v>
      </c>
      <c r="AN175" s="76" t="e">
        <f t="shared" si="104"/>
        <v>#REF!</v>
      </c>
      <c r="AO175" s="64">
        <f>IF(ISNA(VLOOKUP($A175,'2016 (2)'!$A$7:$AU$88,36,FALSE)),0,VLOOKUP($A175,'2016 (2)'!$A$7:$AU$88,36,FALSE))</f>
        <v>0</v>
      </c>
      <c r="AP175" s="24"/>
      <c r="AQ175" s="80" t="e">
        <f t="shared" si="105"/>
        <v>#REF!</v>
      </c>
      <c r="AR175" s="76" t="e">
        <f t="shared" si="106"/>
        <v>#REF!</v>
      </c>
    </row>
    <row r="176" spans="1:48" ht="18" customHeight="1" x14ac:dyDescent="0.2">
      <c r="A176" s="78" t="str">
        <f t="shared" si="86"/>
        <v>Joe Martz</v>
      </c>
      <c r="B176" s="52" t="s">
        <v>429</v>
      </c>
      <c r="C176" s="62" t="s">
        <v>430</v>
      </c>
      <c r="D176" s="25" t="e">
        <f>VLOOKUP($A176,#REF!,34,FALSE)</f>
        <v>#REF!</v>
      </c>
      <c r="E176" s="8" t="e">
        <f>ROUND(IF(ISNA(VLOOKUP($A176,#REF!,46,FALSE)),0,VLOOKUP($A176,#REF!,46,FALSE)),1)</f>
        <v>#REF!</v>
      </c>
      <c r="F176" s="92" t="e">
        <f>ROUND(IF(ISNA(VLOOKUP($A176,#REF!,47,FALSE)),0,VLOOKUP($A176,#REF!,47,FALSE)),1)</f>
        <v>#REF!</v>
      </c>
      <c r="G176" s="80" t="e">
        <f t="shared" si="87"/>
        <v>#REF!</v>
      </c>
      <c r="H176" s="88" t="e">
        <f t="shared" si="88"/>
        <v>#REF!</v>
      </c>
      <c r="I176" s="64">
        <f>IF(ISNA(VLOOKUP($A176,'2016 (2)'!$A$7:$AU$88,4,FALSE)),0,VLOOKUP($A176,'2016 (2)'!$A$7:$AU$88,4,FALSE))</f>
        <v>0</v>
      </c>
      <c r="J176" s="24"/>
      <c r="K176" s="80" t="e">
        <f t="shared" si="89"/>
        <v>#REF!</v>
      </c>
      <c r="L176" s="76" t="e">
        <f t="shared" si="90"/>
        <v>#REF!</v>
      </c>
      <c r="M176" s="83">
        <f>IF(ISNA(VLOOKUP($A176,'2016 (2)'!$A$7:$AU$88,8,FALSE)),0,VLOOKUP($A176,'2016 (2)'!$A$7:$AU$88,8,FALSE))</f>
        <v>0</v>
      </c>
      <c r="N176" s="24"/>
      <c r="O176" s="80" t="e">
        <f t="shared" si="91"/>
        <v>#REF!</v>
      </c>
      <c r="P176" s="76" t="e">
        <f t="shared" si="92"/>
        <v>#REF!</v>
      </c>
      <c r="Q176" s="64">
        <f>IF(ISNA(VLOOKUP($A176,'2016 (2)'!$A$7:$AU$88,12,FALSE)),0,VLOOKUP($A176,'2016 (2)'!$A$7:$AU$88,12,FALSE))</f>
        <v>0</v>
      </c>
      <c r="R176" s="24"/>
      <c r="S176" s="80" t="e">
        <f t="shared" si="93"/>
        <v>#REF!</v>
      </c>
      <c r="T176" s="76" t="e">
        <f t="shared" si="94"/>
        <v>#REF!</v>
      </c>
      <c r="U176" s="64">
        <f>IF(ISNA(VLOOKUP($A176,'2016 (2)'!$A$7:$AU$88,16,FALSE)),0,VLOOKUP($A176,'2016 (2)'!$A$7:$AU$88,16,FALSE))</f>
        <v>0</v>
      </c>
      <c r="V176" s="24"/>
      <c r="W176" s="80" t="e">
        <f t="shared" si="95"/>
        <v>#REF!</v>
      </c>
      <c r="X176" s="76" t="e">
        <f t="shared" si="96"/>
        <v>#REF!</v>
      </c>
      <c r="Y176" s="64">
        <f>IF(ISNA(VLOOKUP($A176,'2016 (2)'!$A$7:$AU$88,20,FALSE)),0,VLOOKUP($A176,'2016 (2)'!$A$7:$AU$88,20,FALSE))</f>
        <v>0</v>
      </c>
      <c r="Z176" s="24"/>
      <c r="AA176" s="80" t="e">
        <f t="shared" si="97"/>
        <v>#REF!</v>
      </c>
      <c r="AB176" s="76" t="e">
        <f t="shared" si="98"/>
        <v>#REF!</v>
      </c>
      <c r="AC176" s="64">
        <f>IF(ISNA(VLOOKUP($A176,'2016 (2)'!$A$7:$AU$88,24,FALSE)),0,VLOOKUP($A176,'2016 (2)'!$A$7:$AU$88,24,FALSE))</f>
        <v>0</v>
      </c>
      <c r="AD176" s="24"/>
      <c r="AE176" s="80" t="e">
        <f t="shared" si="99"/>
        <v>#REF!</v>
      </c>
      <c r="AF176" s="76" t="e">
        <f t="shared" si="100"/>
        <v>#REF!</v>
      </c>
      <c r="AG176" s="64">
        <f>IF(ISNA(VLOOKUP($A176,'2016 (2)'!$A$7:$AU$88,28,FALSE)),0,VLOOKUP($A176,'2016 (2)'!$A$7:$AU$88,28,FALSE))</f>
        <v>0</v>
      </c>
      <c r="AH176" s="24"/>
      <c r="AI176" s="80" t="e">
        <f t="shared" si="101"/>
        <v>#REF!</v>
      </c>
      <c r="AJ176" s="76" t="e">
        <f t="shared" si="102"/>
        <v>#REF!</v>
      </c>
      <c r="AK176" s="64">
        <f>IF(ISNA(VLOOKUP($A176,'2016 (2)'!$A$7:$AU$88,32,FALSE)),0,VLOOKUP($A176,'2016 (2)'!$A$7:$AU$88,32,FALSE))</f>
        <v>0</v>
      </c>
      <c r="AL176" s="24"/>
      <c r="AM176" s="80" t="e">
        <f t="shared" si="103"/>
        <v>#REF!</v>
      </c>
      <c r="AN176" s="76" t="e">
        <f t="shared" si="104"/>
        <v>#REF!</v>
      </c>
      <c r="AO176" s="64">
        <f>IF(ISNA(VLOOKUP($A176,'2016 (2)'!$A$7:$AU$88,36,FALSE)),0,VLOOKUP($A176,'2016 (2)'!$A$7:$AU$88,36,FALSE))</f>
        <v>0</v>
      </c>
      <c r="AP176" s="24"/>
      <c r="AQ176" s="80" t="e">
        <f t="shared" si="105"/>
        <v>#REF!</v>
      </c>
      <c r="AR176" s="76" t="e">
        <f t="shared" si="106"/>
        <v>#REF!</v>
      </c>
    </row>
    <row r="177" spans="1:48" ht="18" customHeight="1" x14ac:dyDescent="0.2">
      <c r="A177" s="78" t="str">
        <f t="shared" si="86"/>
        <v>Mickey McGarity</v>
      </c>
      <c r="B177" s="52" t="s">
        <v>413</v>
      </c>
      <c r="C177" s="62" t="s">
        <v>414</v>
      </c>
      <c r="D177" s="25" t="e">
        <f>VLOOKUP($A177,#REF!,34,FALSE)</f>
        <v>#REF!</v>
      </c>
      <c r="E177" s="8" t="e">
        <f>ROUND(IF(ISNA(VLOOKUP($A177,#REF!,46,FALSE)),0,VLOOKUP($A177,#REF!,46,FALSE)),1)</f>
        <v>#REF!</v>
      </c>
      <c r="F177" s="92" t="e">
        <f>ROUND(IF(ISNA(VLOOKUP($A177,#REF!,47,FALSE)),0,VLOOKUP($A177,#REF!,47,FALSE)),1)</f>
        <v>#REF!</v>
      </c>
      <c r="G177" s="80" t="e">
        <f t="shared" si="87"/>
        <v>#REF!</v>
      </c>
      <c r="H177" s="88" t="e">
        <f t="shared" si="88"/>
        <v>#REF!</v>
      </c>
      <c r="I177" s="64">
        <f>IF(ISNA(VLOOKUP($A177,'2016 (2)'!$A$7:$AU$88,4,FALSE)),0,VLOOKUP($A177,'2016 (2)'!$A$7:$AU$88,4,FALSE))</f>
        <v>0</v>
      </c>
      <c r="J177" s="24"/>
      <c r="K177" s="80" t="e">
        <f t="shared" si="89"/>
        <v>#REF!</v>
      </c>
      <c r="L177" s="76" t="e">
        <f t="shared" si="90"/>
        <v>#REF!</v>
      </c>
      <c r="M177" s="83">
        <f>IF(ISNA(VLOOKUP($A177,'2016 (2)'!$A$7:$AU$88,8,FALSE)),0,VLOOKUP($A177,'2016 (2)'!$A$7:$AU$88,8,FALSE))</f>
        <v>0</v>
      </c>
      <c r="N177" s="24"/>
      <c r="O177" s="80" t="e">
        <f t="shared" si="91"/>
        <v>#REF!</v>
      </c>
      <c r="P177" s="76" t="e">
        <f t="shared" si="92"/>
        <v>#REF!</v>
      </c>
      <c r="Q177" s="64">
        <f>IF(ISNA(VLOOKUP($A177,'2016 (2)'!$A$7:$AU$88,12,FALSE)),0,VLOOKUP($A177,'2016 (2)'!$A$7:$AU$88,12,FALSE))</f>
        <v>0</v>
      </c>
      <c r="R177" s="24"/>
      <c r="S177" s="80" t="e">
        <f t="shared" si="93"/>
        <v>#REF!</v>
      </c>
      <c r="T177" s="76" t="e">
        <f t="shared" si="94"/>
        <v>#REF!</v>
      </c>
      <c r="U177" s="64">
        <f>IF(ISNA(VLOOKUP($A177,'2016 (2)'!$A$7:$AU$88,16,FALSE)),0,VLOOKUP($A177,'2016 (2)'!$A$7:$AU$88,16,FALSE))</f>
        <v>0</v>
      </c>
      <c r="V177" s="24"/>
      <c r="W177" s="80" t="e">
        <f t="shared" si="95"/>
        <v>#REF!</v>
      </c>
      <c r="X177" s="76" t="e">
        <f t="shared" si="96"/>
        <v>#REF!</v>
      </c>
      <c r="Y177" s="64">
        <f>IF(ISNA(VLOOKUP($A177,'2016 (2)'!$A$7:$AU$88,20,FALSE)),0,VLOOKUP($A177,'2016 (2)'!$A$7:$AU$88,20,FALSE))</f>
        <v>0</v>
      </c>
      <c r="Z177" s="24"/>
      <c r="AA177" s="80" t="e">
        <f t="shared" si="97"/>
        <v>#REF!</v>
      </c>
      <c r="AB177" s="76" t="e">
        <f t="shared" si="98"/>
        <v>#REF!</v>
      </c>
      <c r="AC177" s="64">
        <f>IF(ISNA(VLOOKUP($A177,'2016 (2)'!$A$7:$AU$88,24,FALSE)),0,VLOOKUP($A177,'2016 (2)'!$A$7:$AU$88,24,FALSE))</f>
        <v>0</v>
      </c>
      <c r="AD177" s="24"/>
      <c r="AE177" s="80" t="e">
        <f t="shared" si="99"/>
        <v>#REF!</v>
      </c>
      <c r="AF177" s="76" t="e">
        <f t="shared" si="100"/>
        <v>#REF!</v>
      </c>
      <c r="AG177" s="64">
        <f>IF(ISNA(VLOOKUP($A177,'2016 (2)'!$A$7:$AU$88,28,FALSE)),0,VLOOKUP($A177,'2016 (2)'!$A$7:$AU$88,28,FALSE))</f>
        <v>0</v>
      </c>
      <c r="AH177" s="24"/>
      <c r="AI177" s="80" t="e">
        <f t="shared" si="101"/>
        <v>#REF!</v>
      </c>
      <c r="AJ177" s="76" t="e">
        <f t="shared" si="102"/>
        <v>#REF!</v>
      </c>
      <c r="AK177" s="64">
        <f>IF(ISNA(VLOOKUP($A177,'2016 (2)'!$A$7:$AU$88,32,FALSE)),0,VLOOKUP($A177,'2016 (2)'!$A$7:$AU$88,32,FALSE))</f>
        <v>0</v>
      </c>
      <c r="AL177" s="24"/>
      <c r="AM177" s="80" t="e">
        <f t="shared" si="103"/>
        <v>#REF!</v>
      </c>
      <c r="AN177" s="76" t="e">
        <f t="shared" si="104"/>
        <v>#REF!</v>
      </c>
      <c r="AO177" s="64">
        <f>IF(ISNA(VLOOKUP($A177,'2016 (2)'!$A$7:$AU$88,36,FALSE)),0,VLOOKUP($A177,'2016 (2)'!$A$7:$AU$88,36,FALSE))</f>
        <v>0</v>
      </c>
      <c r="AP177" s="24"/>
      <c r="AQ177" s="80" t="e">
        <f t="shared" si="105"/>
        <v>#REF!</v>
      </c>
      <c r="AR177" s="76" t="e">
        <f t="shared" si="106"/>
        <v>#REF!</v>
      </c>
    </row>
    <row r="178" spans="1:48" ht="18" customHeight="1" x14ac:dyDescent="0.2">
      <c r="A178" s="78" t="str">
        <f t="shared" si="86"/>
        <v>Orlando Meneses</v>
      </c>
      <c r="B178" s="52" t="s">
        <v>533</v>
      </c>
      <c r="C178" s="62" t="s">
        <v>531</v>
      </c>
      <c r="D178" s="25">
        <v>10.199999999999999</v>
      </c>
      <c r="E178" s="8" t="e">
        <f>ROUND(IF(ISNA(VLOOKUP($A178,#REF!,47,FALSE)),0,VLOOKUP($A178,#REF!,47,FALSE)),1)</f>
        <v>#REF!</v>
      </c>
      <c r="F178" s="92" t="e">
        <f>ROUND(IF(ISNA(VLOOKUP($A178,#REF!,49,FALSE)),0,VLOOKUP($A178,#REF!,49,FALSE)),1)</f>
        <v>#REF!</v>
      </c>
      <c r="G178" s="80" t="e">
        <f t="shared" si="87"/>
        <v>#REF!</v>
      </c>
      <c r="H178" s="88" t="e">
        <f t="shared" si="88"/>
        <v>#REF!</v>
      </c>
      <c r="I178" s="64">
        <f>IF(ISNA(VLOOKUP($A178,'2016 (2)'!$A$7:$AU$100,4,FALSE)),0,VLOOKUP($A178,'2016 (2)'!$A$7:$AU$100,4,FALSE))</f>
        <v>0</v>
      </c>
      <c r="J178" s="24"/>
      <c r="K178" s="80" t="e">
        <f t="shared" si="89"/>
        <v>#REF!</v>
      </c>
      <c r="L178" s="76" t="e">
        <f t="shared" si="90"/>
        <v>#REF!</v>
      </c>
      <c r="M178" s="83">
        <f>IF(ISNA(VLOOKUP($A178,'2016 (2)'!$A$7:$AU$100,8,FALSE)),0,VLOOKUP($A178,'2016 (2)'!$A$7:$AU$100,8,FALSE))</f>
        <v>0</v>
      </c>
      <c r="N178" s="24"/>
      <c r="O178" s="80" t="e">
        <f t="shared" si="91"/>
        <v>#REF!</v>
      </c>
      <c r="P178" s="76" t="e">
        <f t="shared" si="92"/>
        <v>#REF!</v>
      </c>
      <c r="Q178" s="64">
        <f>IF(ISNA(VLOOKUP($A178,'2016 (2)'!$A$7:$AU$100,12,FALSE)),0,VLOOKUP($A178,'2016 (2)'!$A$7:$AU$100,12,FALSE))</f>
        <v>0</v>
      </c>
      <c r="R178" s="24"/>
      <c r="S178" s="80" t="e">
        <f t="shared" si="93"/>
        <v>#REF!</v>
      </c>
      <c r="T178" s="76" t="e">
        <f t="shared" si="94"/>
        <v>#REF!</v>
      </c>
      <c r="U178" s="64">
        <f>IF(ISNA(VLOOKUP($A178,'2016 (2)'!$A$7:$AU$100,16,FALSE)),0,VLOOKUP($A178,'2016 (2)'!$A$7:$AU$100,16,FALSE))</f>
        <v>0</v>
      </c>
      <c r="V178" s="24"/>
      <c r="W178" s="80" t="e">
        <f t="shared" si="95"/>
        <v>#REF!</v>
      </c>
      <c r="X178" s="76" t="e">
        <f t="shared" si="96"/>
        <v>#REF!</v>
      </c>
      <c r="Y178" s="64">
        <f>IF(ISNA(VLOOKUP($A178,'2016 (2)'!$A$7:$AU$100,20,FALSE)),0,VLOOKUP($A178,'2016 (2)'!$A$7:$AU$100,20,FALSE))</f>
        <v>0</v>
      </c>
      <c r="Z178" s="24"/>
      <c r="AA178" s="80" t="e">
        <f t="shared" si="97"/>
        <v>#REF!</v>
      </c>
      <c r="AB178" s="76" t="e">
        <f t="shared" si="98"/>
        <v>#REF!</v>
      </c>
      <c r="AC178" s="64">
        <f>IF(ISNA(VLOOKUP($A178,'2016 (2)'!$A$7:$AU$100,24,FALSE)),0,VLOOKUP($A178,'2016 (2)'!$A$7:$AU$100,24,FALSE))</f>
        <v>0</v>
      </c>
      <c r="AD178" s="24"/>
      <c r="AE178" s="80" t="e">
        <f t="shared" si="99"/>
        <v>#REF!</v>
      </c>
      <c r="AF178" s="76" t="e">
        <f t="shared" si="100"/>
        <v>#REF!</v>
      </c>
      <c r="AG178" s="64">
        <f>IF(ISNA(VLOOKUP($A178,'2016 (2)'!$A$7:$AU$100,28,FALSE)),0,VLOOKUP($A178,'2016 (2)'!$A$7:$AU$100,28,FALSE))</f>
        <v>0</v>
      </c>
      <c r="AH178" s="24"/>
      <c r="AI178" s="80" t="e">
        <f t="shared" si="101"/>
        <v>#REF!</v>
      </c>
      <c r="AJ178" s="76" t="e">
        <f t="shared" si="102"/>
        <v>#REF!</v>
      </c>
      <c r="AK178" s="64">
        <f>IF(ISNA(VLOOKUP($A178,'2016 (2)'!$A$7:$AU$100,32,FALSE)),0,VLOOKUP($A178,'2016 (2)'!$A$7:$AU$100,32,FALSE))</f>
        <v>0</v>
      </c>
      <c r="AL178" s="24"/>
      <c r="AM178" s="80" t="e">
        <f t="shared" si="103"/>
        <v>#REF!</v>
      </c>
      <c r="AN178" s="76" t="e">
        <f t="shared" si="104"/>
        <v>#REF!</v>
      </c>
      <c r="AO178" s="64">
        <f>IF(ISNA(VLOOKUP($A178,'2016 (2)'!$A$7:$AU$100,36,FALSE)),0,VLOOKUP($A178,'2016 (2)'!$A$7:$AU$100,36,FALSE))</f>
        <v>0</v>
      </c>
      <c r="AP178" s="24"/>
      <c r="AQ178" s="80" t="e">
        <f t="shared" si="105"/>
        <v>#REF!</v>
      </c>
      <c r="AR178" s="76" t="e">
        <f t="shared" si="106"/>
        <v>#REF!</v>
      </c>
      <c r="AS178" t="str">
        <f>IF(I178&gt;0,72+H178+36-I178,"-")</f>
        <v>-</v>
      </c>
      <c r="AT178" t="str">
        <f>IF(M178&gt;0,72+L178+36-M178,"-")</f>
        <v>-</v>
      </c>
      <c r="AU178" t="str">
        <f>IF(Q178&gt;0,72+P178+36-Q178,"-")</f>
        <v>-</v>
      </c>
      <c r="AV178" t="str">
        <f>IF(U178&gt;0,72+T178+36-U178,"-")</f>
        <v>-</v>
      </c>
    </row>
    <row r="179" spans="1:48" ht="18" customHeight="1" x14ac:dyDescent="0.2">
      <c r="A179" s="78" t="str">
        <f t="shared" si="86"/>
        <v>Mark Miller</v>
      </c>
      <c r="B179" s="52" t="s">
        <v>304</v>
      </c>
      <c r="C179" s="62" t="s">
        <v>37</v>
      </c>
      <c r="D179" s="25" t="e">
        <f>VLOOKUP($A179,#REF!,34,FALSE)</f>
        <v>#REF!</v>
      </c>
      <c r="E179" s="8" t="e">
        <f>ROUND(IF(ISNA(VLOOKUP($A179,#REF!,46,FALSE)),0,VLOOKUP($A179,#REF!,46,FALSE)),1)</f>
        <v>#REF!</v>
      </c>
      <c r="F179" s="92" t="e">
        <f>ROUND(IF(ISNA(VLOOKUP($A179,#REF!,47,FALSE)),0,VLOOKUP($A179,#REF!,47,FALSE)),1)</f>
        <v>#REF!</v>
      </c>
      <c r="G179" s="80" t="e">
        <f t="shared" si="87"/>
        <v>#REF!</v>
      </c>
      <c r="H179" s="88" t="e">
        <f t="shared" si="88"/>
        <v>#REF!</v>
      </c>
      <c r="I179" s="64">
        <f>IF(ISNA(VLOOKUP($A179,'2016 (2)'!$A$7:$AU$88,4,FALSE)),0,VLOOKUP($A179,'2016 (2)'!$A$7:$AU$88,4,FALSE))</f>
        <v>0</v>
      </c>
      <c r="J179" s="24"/>
      <c r="K179" s="80" t="e">
        <f t="shared" si="89"/>
        <v>#REF!</v>
      </c>
      <c r="L179" s="76" t="e">
        <f t="shared" si="90"/>
        <v>#REF!</v>
      </c>
      <c r="M179" s="83">
        <f>IF(ISNA(VLOOKUP($A179,'2016 (2)'!$A$7:$AU$88,8,FALSE)),0,VLOOKUP($A179,'2016 (2)'!$A$7:$AU$88,8,FALSE))</f>
        <v>0</v>
      </c>
      <c r="N179" s="24"/>
      <c r="O179" s="80" t="e">
        <f t="shared" si="91"/>
        <v>#REF!</v>
      </c>
      <c r="P179" s="76" t="e">
        <f t="shared" si="92"/>
        <v>#REF!</v>
      </c>
      <c r="Q179" s="64">
        <f>IF(ISNA(VLOOKUP($A179,'2016 (2)'!$A$7:$AU$88,12,FALSE)),0,VLOOKUP($A179,'2016 (2)'!$A$7:$AU$88,12,FALSE))</f>
        <v>0</v>
      </c>
      <c r="R179" s="24"/>
      <c r="S179" s="80" t="e">
        <f t="shared" si="93"/>
        <v>#REF!</v>
      </c>
      <c r="T179" s="76" t="e">
        <f t="shared" si="94"/>
        <v>#REF!</v>
      </c>
      <c r="U179" s="64">
        <f>IF(ISNA(VLOOKUP($A179,'2016 (2)'!$A$7:$AU$88,16,FALSE)),0,VLOOKUP($A179,'2016 (2)'!$A$7:$AU$88,16,FALSE))</f>
        <v>0</v>
      </c>
      <c r="V179" s="24"/>
      <c r="W179" s="80" t="e">
        <f t="shared" si="95"/>
        <v>#REF!</v>
      </c>
      <c r="X179" s="76" t="e">
        <f t="shared" si="96"/>
        <v>#REF!</v>
      </c>
      <c r="Y179" s="64">
        <f>IF(ISNA(VLOOKUP($A179,'2016 (2)'!$A$7:$AU$88,20,FALSE)),0,VLOOKUP($A179,'2016 (2)'!$A$7:$AU$88,20,FALSE))</f>
        <v>0</v>
      </c>
      <c r="Z179" s="24"/>
      <c r="AA179" s="80" t="e">
        <f t="shared" si="97"/>
        <v>#REF!</v>
      </c>
      <c r="AB179" s="76" t="e">
        <f t="shared" si="98"/>
        <v>#REF!</v>
      </c>
      <c r="AC179" s="64">
        <f>IF(ISNA(VLOOKUP($A179,'2016 (2)'!$A$7:$AU$88,24,FALSE)),0,VLOOKUP($A179,'2016 (2)'!$A$7:$AU$88,24,FALSE))</f>
        <v>0</v>
      </c>
      <c r="AD179" s="24"/>
      <c r="AE179" s="80" t="e">
        <f t="shared" si="99"/>
        <v>#REF!</v>
      </c>
      <c r="AF179" s="76" t="e">
        <f t="shared" si="100"/>
        <v>#REF!</v>
      </c>
      <c r="AG179" s="64">
        <f>IF(ISNA(VLOOKUP($A179,'2016 (2)'!$A$7:$AU$88,28,FALSE)),0,VLOOKUP($A179,'2016 (2)'!$A$7:$AU$88,28,FALSE))</f>
        <v>0</v>
      </c>
      <c r="AH179" s="24"/>
      <c r="AI179" s="80" t="e">
        <f t="shared" si="101"/>
        <v>#REF!</v>
      </c>
      <c r="AJ179" s="76" t="e">
        <f t="shared" si="102"/>
        <v>#REF!</v>
      </c>
      <c r="AK179" s="64">
        <f>IF(ISNA(VLOOKUP($A179,'2016 (2)'!$A$7:$AU$88,32,FALSE)),0,VLOOKUP($A179,'2016 (2)'!$A$7:$AU$88,32,FALSE))</f>
        <v>0</v>
      </c>
      <c r="AL179" s="24"/>
      <c r="AM179" s="80" t="e">
        <f t="shared" si="103"/>
        <v>#REF!</v>
      </c>
      <c r="AN179" s="76" t="e">
        <f t="shared" si="104"/>
        <v>#REF!</v>
      </c>
      <c r="AO179" s="64">
        <f>IF(ISNA(VLOOKUP($A179,'2016 (2)'!$A$7:$AU$88,36,FALSE)),0,VLOOKUP($A179,'2016 (2)'!$A$7:$AU$88,36,FALSE))</f>
        <v>0</v>
      </c>
      <c r="AP179" s="24"/>
      <c r="AQ179" s="80" t="e">
        <f t="shared" si="105"/>
        <v>#REF!</v>
      </c>
      <c r="AR179" s="76" t="e">
        <f t="shared" si="106"/>
        <v>#REF!</v>
      </c>
    </row>
    <row r="180" spans="1:48" ht="18" customHeight="1" x14ac:dyDescent="0.2">
      <c r="A180" s="78" t="str">
        <f t="shared" si="86"/>
        <v>Jamie Moreno</v>
      </c>
      <c r="B180" s="52" t="s">
        <v>532</v>
      </c>
      <c r="C180" s="62" t="s">
        <v>332</v>
      </c>
      <c r="D180" s="25">
        <v>4</v>
      </c>
      <c r="E180" s="8" t="e">
        <f>ROUND(IF(ISNA(VLOOKUP($A180,#REF!,47,FALSE)),0,VLOOKUP($A180,#REF!,47,FALSE)),1)</f>
        <v>#REF!</v>
      </c>
      <c r="F180" s="92" t="e">
        <f>ROUND(IF(ISNA(VLOOKUP($A180,#REF!,49,FALSE)),0,VLOOKUP($A180,#REF!,49,FALSE)),1)</f>
        <v>#REF!</v>
      </c>
      <c r="G180" s="80" t="e">
        <f t="shared" si="87"/>
        <v>#REF!</v>
      </c>
      <c r="H180" s="113" t="e">
        <f t="shared" si="88"/>
        <v>#REF!</v>
      </c>
      <c r="I180" s="64">
        <f>IF(ISNA(VLOOKUP($A180,'2016 (2)'!$A$7:$AU$100,4,FALSE)),0,VLOOKUP($A180,'2016 (2)'!$A$7:$AU$100,4,FALSE))</f>
        <v>0</v>
      </c>
      <c r="J180" s="24"/>
      <c r="K180" s="80" t="e">
        <f t="shared" si="89"/>
        <v>#REF!</v>
      </c>
      <c r="L180" s="76" t="e">
        <f t="shared" si="90"/>
        <v>#REF!</v>
      </c>
      <c r="M180" s="83">
        <f>IF(ISNA(VLOOKUP($A180,'2016 (2)'!$A$7:$AU$100,8,FALSE)),0,VLOOKUP($A180,'2016 (2)'!$A$7:$AU$100,8,FALSE))</f>
        <v>0</v>
      </c>
      <c r="N180" s="24"/>
      <c r="O180" s="80" t="e">
        <f t="shared" si="91"/>
        <v>#REF!</v>
      </c>
      <c r="P180" s="76" t="e">
        <f t="shared" si="92"/>
        <v>#REF!</v>
      </c>
      <c r="Q180" s="64">
        <f>IF(ISNA(VLOOKUP($A180,'2016 (2)'!$A$7:$AU$100,12,FALSE)),0,VLOOKUP($A180,'2016 (2)'!$A$7:$AU$100,12,FALSE))</f>
        <v>0</v>
      </c>
      <c r="R180" s="24"/>
      <c r="S180" s="80" t="e">
        <f t="shared" si="93"/>
        <v>#REF!</v>
      </c>
      <c r="T180" s="76" t="e">
        <f t="shared" si="94"/>
        <v>#REF!</v>
      </c>
      <c r="U180" s="64">
        <f>IF(ISNA(VLOOKUP($A180,'2016 (2)'!$A$7:$AU$100,16,FALSE)),0,VLOOKUP($A180,'2016 (2)'!$A$7:$AU$100,16,FALSE))</f>
        <v>0</v>
      </c>
      <c r="V180" s="24"/>
      <c r="W180" s="80" t="e">
        <f t="shared" si="95"/>
        <v>#REF!</v>
      </c>
      <c r="X180" s="76" t="e">
        <f t="shared" si="96"/>
        <v>#REF!</v>
      </c>
      <c r="Y180" s="64">
        <f>IF(ISNA(VLOOKUP($A180,'2016 (2)'!$A$7:$AU$100,20,FALSE)),0,VLOOKUP($A180,'2016 (2)'!$A$7:$AU$100,20,FALSE))</f>
        <v>0</v>
      </c>
      <c r="Z180" s="24"/>
      <c r="AA180" s="80" t="e">
        <f t="shared" si="97"/>
        <v>#REF!</v>
      </c>
      <c r="AB180" s="76" t="e">
        <f t="shared" si="98"/>
        <v>#REF!</v>
      </c>
      <c r="AC180" s="64">
        <f>IF(ISNA(VLOOKUP($A180,'2016 (2)'!$A$7:$AU$100,24,FALSE)),0,VLOOKUP($A180,'2016 (2)'!$A$7:$AU$100,24,FALSE))</f>
        <v>0</v>
      </c>
      <c r="AD180" s="24"/>
      <c r="AE180" s="80" t="e">
        <f t="shared" si="99"/>
        <v>#REF!</v>
      </c>
      <c r="AF180" s="76" t="e">
        <f t="shared" si="100"/>
        <v>#REF!</v>
      </c>
      <c r="AG180" s="64">
        <f>IF(ISNA(VLOOKUP($A180,'2016 (2)'!$A$7:$AU$100,28,FALSE)),0,VLOOKUP($A180,'2016 (2)'!$A$7:$AU$100,28,FALSE))</f>
        <v>0</v>
      </c>
      <c r="AH180" s="24"/>
      <c r="AI180" s="80" t="e">
        <f t="shared" si="101"/>
        <v>#REF!</v>
      </c>
      <c r="AJ180" s="76" t="e">
        <f t="shared" si="102"/>
        <v>#REF!</v>
      </c>
      <c r="AK180" s="64">
        <f>IF(ISNA(VLOOKUP($A180,'2016 (2)'!$A$7:$AU$100,32,FALSE)),0,VLOOKUP($A180,'2016 (2)'!$A$7:$AU$100,32,FALSE))</f>
        <v>0</v>
      </c>
      <c r="AL180" s="24"/>
      <c r="AM180" s="80" t="e">
        <f t="shared" si="103"/>
        <v>#REF!</v>
      </c>
      <c r="AN180" s="76" t="e">
        <f t="shared" si="104"/>
        <v>#REF!</v>
      </c>
      <c r="AO180" s="64">
        <f>IF(ISNA(VLOOKUP($A180,'2016 (2)'!$A$7:$AU$100,36,FALSE)),0,VLOOKUP($A180,'2016 (2)'!$A$7:$AU$100,36,FALSE))</f>
        <v>0</v>
      </c>
      <c r="AP180" s="24"/>
      <c r="AQ180" s="80" t="e">
        <f t="shared" si="105"/>
        <v>#REF!</v>
      </c>
      <c r="AR180" s="76" t="e">
        <f t="shared" si="106"/>
        <v>#REF!</v>
      </c>
      <c r="AS180" t="str">
        <f>IF(I180&gt;0,72+H180+36-I180,"-")</f>
        <v>-</v>
      </c>
      <c r="AT180" t="str">
        <f>IF(M180&gt;0,72+L180+36-M180,"-")</f>
        <v>-</v>
      </c>
      <c r="AU180" t="str">
        <f>IF(Q180&gt;0,72+P180+36-Q180,"-")</f>
        <v>-</v>
      </c>
      <c r="AV180" t="str">
        <f>IF(U180&gt;0,72+T180+36-U180,"-")</f>
        <v>-</v>
      </c>
    </row>
    <row r="181" spans="1:48" ht="18" customHeight="1" x14ac:dyDescent="0.2">
      <c r="A181" s="78" t="str">
        <f t="shared" si="86"/>
        <v>Fuzzy Norton</v>
      </c>
      <c r="B181" s="52" t="s">
        <v>349</v>
      </c>
      <c r="C181" s="62" t="s">
        <v>350</v>
      </c>
      <c r="D181" s="25" t="e">
        <f>VLOOKUP($A181,#REF!,34,FALSE)</f>
        <v>#REF!</v>
      </c>
      <c r="E181" s="8" t="e">
        <f>ROUND(IF(ISNA(VLOOKUP($A181,#REF!,46,FALSE)),0,VLOOKUP($A181,#REF!,46,FALSE)),1)</f>
        <v>#REF!</v>
      </c>
      <c r="F181" s="92" t="e">
        <f>ROUND(IF(ISNA(VLOOKUP($A181,#REF!,47,FALSE)),0,VLOOKUP($A181,#REF!,47,FALSE)),1)</f>
        <v>#REF!</v>
      </c>
      <c r="G181" s="80" t="e">
        <f t="shared" si="87"/>
        <v>#REF!</v>
      </c>
      <c r="H181" s="88" t="e">
        <f t="shared" si="88"/>
        <v>#REF!</v>
      </c>
      <c r="I181" s="64">
        <f>IF(ISNA(VLOOKUP($A181,'2016 (2)'!$A$7:$AU$88,4,FALSE)),0,VLOOKUP($A181,'2016 (2)'!$A$7:$AU$88,4,FALSE))</f>
        <v>0</v>
      </c>
      <c r="J181" s="24"/>
      <c r="K181" s="80" t="e">
        <f t="shared" si="89"/>
        <v>#REF!</v>
      </c>
      <c r="L181" s="76" t="e">
        <f t="shared" si="90"/>
        <v>#REF!</v>
      </c>
      <c r="M181" s="83">
        <f>IF(ISNA(VLOOKUP($A181,'2016 (2)'!$A$7:$AU$88,8,FALSE)),0,VLOOKUP($A181,'2016 (2)'!$A$7:$AU$88,8,FALSE))</f>
        <v>0</v>
      </c>
      <c r="N181" s="24"/>
      <c r="O181" s="80" t="e">
        <f t="shared" si="91"/>
        <v>#REF!</v>
      </c>
      <c r="P181" s="76" t="e">
        <f t="shared" si="92"/>
        <v>#REF!</v>
      </c>
      <c r="Q181" s="64">
        <f>IF(ISNA(VLOOKUP($A181,'2016 (2)'!$A$7:$AU$88,12,FALSE)),0,VLOOKUP($A181,'2016 (2)'!$A$7:$AU$88,12,FALSE))</f>
        <v>0</v>
      </c>
      <c r="R181" s="24"/>
      <c r="S181" s="80" t="e">
        <f t="shared" si="93"/>
        <v>#REF!</v>
      </c>
      <c r="T181" s="76" t="e">
        <f t="shared" si="94"/>
        <v>#REF!</v>
      </c>
      <c r="U181" s="64">
        <f>IF(ISNA(VLOOKUP($A181,'2016 (2)'!$A$7:$AU$88,16,FALSE)),0,VLOOKUP($A181,'2016 (2)'!$A$7:$AU$88,16,FALSE))</f>
        <v>0</v>
      </c>
      <c r="V181" s="24"/>
      <c r="W181" s="80" t="e">
        <f t="shared" si="95"/>
        <v>#REF!</v>
      </c>
      <c r="X181" s="76" t="e">
        <f t="shared" si="96"/>
        <v>#REF!</v>
      </c>
      <c r="Y181" s="64">
        <f>IF(ISNA(VLOOKUP($A181,'2016 (2)'!$A$7:$AU$88,20,FALSE)),0,VLOOKUP($A181,'2016 (2)'!$A$7:$AU$88,20,FALSE))</f>
        <v>0</v>
      </c>
      <c r="Z181" s="24"/>
      <c r="AA181" s="80" t="e">
        <f t="shared" si="97"/>
        <v>#REF!</v>
      </c>
      <c r="AB181" s="76" t="e">
        <f t="shared" si="98"/>
        <v>#REF!</v>
      </c>
      <c r="AC181" s="64">
        <f>IF(ISNA(VLOOKUP($A181,'2016 (2)'!$A$7:$AU$88,24,FALSE)),0,VLOOKUP($A181,'2016 (2)'!$A$7:$AU$88,24,FALSE))</f>
        <v>0</v>
      </c>
      <c r="AD181" s="24"/>
      <c r="AE181" s="80" t="e">
        <f t="shared" si="99"/>
        <v>#REF!</v>
      </c>
      <c r="AF181" s="76" t="e">
        <f t="shared" si="100"/>
        <v>#REF!</v>
      </c>
      <c r="AG181" s="64">
        <f>IF(ISNA(VLOOKUP($A181,'2016 (2)'!$A$7:$AU$88,28,FALSE)),0,VLOOKUP($A181,'2016 (2)'!$A$7:$AU$88,28,FALSE))</f>
        <v>0</v>
      </c>
      <c r="AH181" s="24"/>
      <c r="AI181" s="80" t="e">
        <f t="shared" si="101"/>
        <v>#REF!</v>
      </c>
      <c r="AJ181" s="76" t="e">
        <f t="shared" si="102"/>
        <v>#REF!</v>
      </c>
      <c r="AK181" s="64">
        <f>IF(ISNA(VLOOKUP($A181,'2016 (2)'!$A$7:$AU$88,32,FALSE)),0,VLOOKUP($A181,'2016 (2)'!$A$7:$AU$88,32,FALSE))</f>
        <v>0</v>
      </c>
      <c r="AL181" s="24"/>
      <c r="AM181" s="80" t="e">
        <f t="shared" si="103"/>
        <v>#REF!</v>
      </c>
      <c r="AN181" s="76" t="e">
        <f t="shared" si="104"/>
        <v>#REF!</v>
      </c>
      <c r="AO181" s="64">
        <f>IF(ISNA(VLOOKUP($A181,'2016 (2)'!$A$7:$AU$88,36,FALSE)),0,VLOOKUP($A181,'2016 (2)'!$A$7:$AU$88,36,FALSE))</f>
        <v>0</v>
      </c>
      <c r="AP181" s="24"/>
      <c r="AQ181" s="80" t="e">
        <f t="shared" si="105"/>
        <v>#REF!</v>
      </c>
      <c r="AR181" s="76" t="e">
        <f t="shared" si="106"/>
        <v>#REF!</v>
      </c>
    </row>
    <row r="182" spans="1:48" ht="18" customHeight="1" x14ac:dyDescent="0.2">
      <c r="A182" s="78" t="str">
        <f t="shared" si="86"/>
        <v>Russ Odom</v>
      </c>
      <c r="B182" s="52" t="s">
        <v>4</v>
      </c>
      <c r="C182" s="62" t="s">
        <v>5</v>
      </c>
      <c r="D182" s="25" t="e">
        <f>VLOOKUP($A182,#REF!,34,FALSE)</f>
        <v>#REF!</v>
      </c>
      <c r="E182" s="8" t="e">
        <f>ROUND(IF(ISNA(VLOOKUP($A182,#REF!,46,FALSE)),0,VLOOKUP($A182,#REF!,46,FALSE)),1)</f>
        <v>#REF!</v>
      </c>
      <c r="F182" s="92" t="e">
        <f>ROUND(IF(ISNA(VLOOKUP($A182,#REF!,47,FALSE)),0,VLOOKUP($A182,#REF!,47,FALSE)),1)</f>
        <v>#REF!</v>
      </c>
      <c r="G182" s="80" t="e">
        <f t="shared" si="87"/>
        <v>#REF!</v>
      </c>
      <c r="H182" s="88" t="e">
        <f t="shared" si="88"/>
        <v>#REF!</v>
      </c>
      <c r="I182" s="64">
        <f>IF(ISNA(VLOOKUP($A182,'2016 (2)'!$A$7:$AU$88,4,FALSE)),0,VLOOKUP($A182,'2016 (2)'!$A$7:$AU$88,4,FALSE))</f>
        <v>0</v>
      </c>
      <c r="J182" s="24"/>
      <c r="K182" s="80" t="e">
        <f t="shared" si="89"/>
        <v>#REF!</v>
      </c>
      <c r="L182" s="76" t="e">
        <f t="shared" si="90"/>
        <v>#REF!</v>
      </c>
      <c r="M182" s="83">
        <f>IF(ISNA(VLOOKUP($A182,'2016 (2)'!$A$7:$AU$88,8,FALSE)),0,VLOOKUP($A182,'2016 (2)'!$A$7:$AU$88,8,FALSE))</f>
        <v>0</v>
      </c>
      <c r="N182" s="24"/>
      <c r="O182" s="80" t="e">
        <f t="shared" si="91"/>
        <v>#REF!</v>
      </c>
      <c r="P182" s="76" t="e">
        <f t="shared" si="92"/>
        <v>#REF!</v>
      </c>
      <c r="Q182" s="64">
        <f>IF(ISNA(VLOOKUP($A182,'2016 (2)'!$A$7:$AU$88,12,FALSE)),0,VLOOKUP($A182,'2016 (2)'!$A$7:$AU$88,12,FALSE))</f>
        <v>0</v>
      </c>
      <c r="R182" s="24"/>
      <c r="S182" s="80" t="e">
        <f t="shared" si="93"/>
        <v>#REF!</v>
      </c>
      <c r="T182" s="76" t="e">
        <f t="shared" si="94"/>
        <v>#REF!</v>
      </c>
      <c r="U182" s="64">
        <f>IF(ISNA(VLOOKUP($A182,'2016 (2)'!$A$7:$AU$88,16,FALSE)),0,VLOOKUP($A182,'2016 (2)'!$A$7:$AU$88,16,FALSE))</f>
        <v>0</v>
      </c>
      <c r="V182" s="24"/>
      <c r="W182" s="80" t="e">
        <f t="shared" si="95"/>
        <v>#REF!</v>
      </c>
      <c r="X182" s="76" t="e">
        <f t="shared" si="96"/>
        <v>#REF!</v>
      </c>
      <c r="Y182" s="64">
        <f>IF(ISNA(VLOOKUP($A182,'2016 (2)'!$A$7:$AU$88,20,FALSE)),0,VLOOKUP($A182,'2016 (2)'!$A$7:$AU$88,20,FALSE))</f>
        <v>0</v>
      </c>
      <c r="Z182" s="24"/>
      <c r="AA182" s="80" t="e">
        <f t="shared" si="97"/>
        <v>#REF!</v>
      </c>
      <c r="AB182" s="76" t="e">
        <f t="shared" si="98"/>
        <v>#REF!</v>
      </c>
      <c r="AC182" s="64">
        <f>IF(ISNA(VLOOKUP($A182,'2016 (2)'!$A$7:$AU$88,24,FALSE)),0,VLOOKUP($A182,'2016 (2)'!$A$7:$AU$88,24,FALSE))</f>
        <v>0</v>
      </c>
      <c r="AD182" s="24"/>
      <c r="AE182" s="80" t="e">
        <f t="shared" si="99"/>
        <v>#REF!</v>
      </c>
      <c r="AF182" s="76" t="e">
        <f t="shared" si="100"/>
        <v>#REF!</v>
      </c>
      <c r="AG182" s="64">
        <f>IF(ISNA(VLOOKUP($A182,'2016 (2)'!$A$7:$AU$88,28,FALSE)),0,VLOOKUP($A182,'2016 (2)'!$A$7:$AU$88,28,FALSE))</f>
        <v>0</v>
      </c>
      <c r="AH182" s="24"/>
      <c r="AI182" s="80" t="e">
        <f t="shared" si="101"/>
        <v>#REF!</v>
      </c>
      <c r="AJ182" s="76" t="e">
        <f t="shared" si="102"/>
        <v>#REF!</v>
      </c>
      <c r="AK182" s="64">
        <f>IF(ISNA(VLOOKUP($A182,'2016 (2)'!$A$7:$AU$88,32,FALSE)),0,VLOOKUP($A182,'2016 (2)'!$A$7:$AU$88,32,FALSE))</f>
        <v>0</v>
      </c>
      <c r="AL182" s="24"/>
      <c r="AM182" s="80" t="e">
        <f t="shared" si="103"/>
        <v>#REF!</v>
      </c>
      <c r="AN182" s="76" t="e">
        <f t="shared" si="104"/>
        <v>#REF!</v>
      </c>
      <c r="AO182" s="64">
        <f>IF(ISNA(VLOOKUP($A182,'2016 (2)'!$A$7:$AU$88,36,FALSE)),0,VLOOKUP($A182,'2016 (2)'!$A$7:$AU$88,36,FALSE))</f>
        <v>0</v>
      </c>
      <c r="AP182" s="24"/>
      <c r="AQ182" s="80" t="e">
        <f t="shared" si="105"/>
        <v>#REF!</v>
      </c>
      <c r="AR182" s="76" t="e">
        <f t="shared" si="106"/>
        <v>#REF!</v>
      </c>
    </row>
    <row r="183" spans="1:48" ht="18" customHeight="1" x14ac:dyDescent="0.2">
      <c r="A183" s="78" t="str">
        <f t="shared" si="86"/>
        <v>Frank Offenbacher</v>
      </c>
      <c r="B183" s="52" t="s">
        <v>154</v>
      </c>
      <c r="C183" s="62" t="s">
        <v>155</v>
      </c>
      <c r="D183" s="25" t="e">
        <f>VLOOKUP($A183,#REF!,34,FALSE)</f>
        <v>#REF!</v>
      </c>
      <c r="E183" s="8" t="e">
        <f>ROUND(IF(ISNA(VLOOKUP($A183,#REF!,46,FALSE)),0,VLOOKUP($A183,#REF!,46,FALSE)),1)</f>
        <v>#REF!</v>
      </c>
      <c r="F183" s="92" t="e">
        <f>ROUND(IF(ISNA(VLOOKUP($A183,#REF!,47,FALSE)),0,VLOOKUP($A183,#REF!,47,FALSE)),1)</f>
        <v>#REF!</v>
      </c>
      <c r="G183" s="80" t="e">
        <f t="shared" si="87"/>
        <v>#REF!</v>
      </c>
      <c r="H183" s="88" t="e">
        <f t="shared" si="88"/>
        <v>#REF!</v>
      </c>
      <c r="I183" s="64">
        <f>IF(ISNA(VLOOKUP($A183,'2016 (2)'!$A$7:$AU$88,4,FALSE)),0,VLOOKUP($A183,'2016 (2)'!$A$7:$AU$88,4,FALSE))</f>
        <v>0</v>
      </c>
      <c r="J183" s="24"/>
      <c r="K183" s="80" t="e">
        <f t="shared" si="89"/>
        <v>#REF!</v>
      </c>
      <c r="L183" s="76" t="e">
        <f t="shared" si="90"/>
        <v>#REF!</v>
      </c>
      <c r="M183" s="83">
        <f>IF(ISNA(VLOOKUP($A183,'2016 (2)'!$A$7:$AU$88,8,FALSE)),0,VLOOKUP($A183,'2016 (2)'!$A$7:$AU$88,8,FALSE))</f>
        <v>0</v>
      </c>
      <c r="N183" s="24"/>
      <c r="O183" s="80" t="e">
        <f t="shared" si="91"/>
        <v>#REF!</v>
      </c>
      <c r="P183" s="76" t="e">
        <f t="shared" si="92"/>
        <v>#REF!</v>
      </c>
      <c r="Q183" s="64">
        <f>IF(ISNA(VLOOKUP($A183,'2016 (2)'!$A$7:$AU$88,12,FALSE)),0,VLOOKUP($A183,'2016 (2)'!$A$7:$AU$88,12,FALSE))</f>
        <v>0</v>
      </c>
      <c r="R183" s="24"/>
      <c r="S183" s="80" t="e">
        <f t="shared" si="93"/>
        <v>#REF!</v>
      </c>
      <c r="T183" s="76" t="e">
        <f t="shared" si="94"/>
        <v>#REF!</v>
      </c>
      <c r="U183" s="64">
        <f>IF(ISNA(VLOOKUP($A183,'2016 (2)'!$A$7:$AU$88,16,FALSE)),0,VLOOKUP($A183,'2016 (2)'!$A$7:$AU$88,16,FALSE))</f>
        <v>0</v>
      </c>
      <c r="V183" s="24"/>
      <c r="W183" s="80" t="e">
        <f t="shared" si="95"/>
        <v>#REF!</v>
      </c>
      <c r="X183" s="76" t="e">
        <f t="shared" si="96"/>
        <v>#REF!</v>
      </c>
      <c r="Y183" s="64">
        <f>IF(ISNA(VLOOKUP($A183,'2016 (2)'!$A$7:$AU$88,20,FALSE)),0,VLOOKUP($A183,'2016 (2)'!$A$7:$AU$88,20,FALSE))</f>
        <v>0</v>
      </c>
      <c r="Z183" s="24"/>
      <c r="AA183" s="80" t="e">
        <f t="shared" si="97"/>
        <v>#REF!</v>
      </c>
      <c r="AB183" s="76" t="e">
        <f t="shared" si="98"/>
        <v>#REF!</v>
      </c>
      <c r="AC183" s="64">
        <f>IF(ISNA(VLOOKUP($A183,'2016 (2)'!$A$7:$AU$88,24,FALSE)),0,VLOOKUP($A183,'2016 (2)'!$A$7:$AU$88,24,FALSE))</f>
        <v>0</v>
      </c>
      <c r="AD183" s="24"/>
      <c r="AE183" s="80" t="e">
        <f t="shared" si="99"/>
        <v>#REF!</v>
      </c>
      <c r="AF183" s="76" t="e">
        <f t="shared" si="100"/>
        <v>#REF!</v>
      </c>
      <c r="AG183" s="64">
        <f>IF(ISNA(VLOOKUP($A183,'2016 (2)'!$A$7:$AU$88,28,FALSE)),0,VLOOKUP($A183,'2016 (2)'!$A$7:$AU$88,28,FALSE))</f>
        <v>0</v>
      </c>
      <c r="AH183" s="24"/>
      <c r="AI183" s="80" t="e">
        <f t="shared" si="101"/>
        <v>#REF!</v>
      </c>
      <c r="AJ183" s="76" t="e">
        <f t="shared" si="102"/>
        <v>#REF!</v>
      </c>
      <c r="AK183" s="64">
        <f>IF(ISNA(VLOOKUP($A183,'2016 (2)'!$A$7:$AU$88,32,FALSE)),0,VLOOKUP($A183,'2016 (2)'!$A$7:$AU$88,32,FALSE))</f>
        <v>0</v>
      </c>
      <c r="AL183" s="24"/>
      <c r="AM183" s="80" t="e">
        <f t="shared" si="103"/>
        <v>#REF!</v>
      </c>
      <c r="AN183" s="76" t="e">
        <f t="shared" si="104"/>
        <v>#REF!</v>
      </c>
      <c r="AO183" s="64">
        <f>IF(ISNA(VLOOKUP($A183,'2016 (2)'!$A$7:$AU$88,36,FALSE)),0,VLOOKUP($A183,'2016 (2)'!$A$7:$AU$88,36,FALSE))</f>
        <v>0</v>
      </c>
      <c r="AP183" s="24"/>
      <c r="AQ183" s="80" t="e">
        <f t="shared" si="105"/>
        <v>#REF!</v>
      </c>
      <c r="AR183" s="76" t="e">
        <f t="shared" si="106"/>
        <v>#REF!</v>
      </c>
    </row>
    <row r="184" spans="1:48" ht="18" customHeight="1" x14ac:dyDescent="0.2">
      <c r="A184" s="78" t="str">
        <f t="shared" si="86"/>
        <v>Bruce O'Leary</v>
      </c>
      <c r="B184" s="93" t="s">
        <v>522</v>
      </c>
      <c r="C184" s="94" t="s">
        <v>250</v>
      </c>
      <c r="D184" s="25">
        <v>18.2</v>
      </c>
      <c r="E184" s="8" t="e">
        <f>ROUND(IF(ISNA(VLOOKUP($A184,#REF!,47,FALSE)),0,VLOOKUP($A184,#REF!,47,FALSE)),1)</f>
        <v>#REF!</v>
      </c>
      <c r="F184" s="92" t="e">
        <f>ROUND(IF(ISNA(VLOOKUP($A184,#REF!,49,FALSE)),0,VLOOKUP($A184,#REF!,49,FALSE)),1)</f>
        <v>#REF!</v>
      </c>
      <c r="G184" s="80" t="e">
        <f t="shared" si="87"/>
        <v>#REF!</v>
      </c>
      <c r="H184" s="88" t="e">
        <f t="shared" si="88"/>
        <v>#REF!</v>
      </c>
      <c r="I184" s="64">
        <f>IF(ISNA(VLOOKUP($A184,'2016 (2)'!$A$7:$AU$100,4,FALSE)),0,VLOOKUP($A184,'2016 (2)'!$A$7:$AU$100,4,FALSE))</f>
        <v>0</v>
      </c>
      <c r="J184" s="24"/>
      <c r="K184" s="80" t="e">
        <f t="shared" si="89"/>
        <v>#REF!</v>
      </c>
      <c r="L184" s="76" t="e">
        <f t="shared" si="90"/>
        <v>#REF!</v>
      </c>
      <c r="M184" s="83">
        <f>IF(ISNA(VLOOKUP($A184,'2016 (2)'!$A$7:$AU$100,8,FALSE)),0,VLOOKUP($A184,'2016 (2)'!$A$7:$AU$100,8,FALSE))</f>
        <v>0</v>
      </c>
      <c r="N184" s="24"/>
      <c r="O184" s="80" t="e">
        <f t="shared" si="91"/>
        <v>#REF!</v>
      </c>
      <c r="P184" s="76" t="e">
        <f t="shared" si="92"/>
        <v>#REF!</v>
      </c>
      <c r="Q184" s="64">
        <f>IF(ISNA(VLOOKUP($A184,'2016 (2)'!$A$7:$AU$100,12,FALSE)),0,VLOOKUP($A184,'2016 (2)'!$A$7:$AU$100,12,FALSE))</f>
        <v>0</v>
      </c>
      <c r="R184" s="24"/>
      <c r="S184" s="80" t="e">
        <f t="shared" si="93"/>
        <v>#REF!</v>
      </c>
      <c r="T184" s="76" t="e">
        <f t="shared" si="94"/>
        <v>#REF!</v>
      </c>
      <c r="U184" s="64">
        <f>IF(ISNA(VLOOKUP($A184,'2016 (2)'!$A$7:$AU$100,16,FALSE)),0,VLOOKUP($A184,'2016 (2)'!$A$7:$AU$100,16,FALSE))</f>
        <v>0</v>
      </c>
      <c r="V184" s="24"/>
      <c r="W184" s="80" t="e">
        <f t="shared" si="95"/>
        <v>#REF!</v>
      </c>
      <c r="X184" s="76" t="e">
        <f t="shared" si="96"/>
        <v>#REF!</v>
      </c>
      <c r="Y184" s="64">
        <f>IF(ISNA(VLOOKUP($A184,'2016 (2)'!$A$7:$AU$100,20,FALSE)),0,VLOOKUP($A184,'2016 (2)'!$A$7:$AU$100,20,FALSE))</f>
        <v>0</v>
      </c>
      <c r="Z184" s="24"/>
      <c r="AA184" s="80" t="e">
        <f t="shared" si="97"/>
        <v>#REF!</v>
      </c>
      <c r="AB184" s="76" t="e">
        <f t="shared" si="98"/>
        <v>#REF!</v>
      </c>
      <c r="AC184" s="64">
        <f>IF(ISNA(VLOOKUP($A184,'2016 (2)'!$A$7:$AU$100,24,FALSE)),0,VLOOKUP($A184,'2016 (2)'!$A$7:$AU$100,24,FALSE))</f>
        <v>0</v>
      </c>
      <c r="AD184" s="24"/>
      <c r="AE184" s="80" t="e">
        <f t="shared" si="99"/>
        <v>#REF!</v>
      </c>
      <c r="AF184" s="76" t="e">
        <f t="shared" si="100"/>
        <v>#REF!</v>
      </c>
      <c r="AG184" s="64">
        <f>IF(ISNA(VLOOKUP($A184,'2016 (2)'!$A$7:$AU$100,28,FALSE)),0,VLOOKUP($A184,'2016 (2)'!$A$7:$AU$100,28,FALSE))</f>
        <v>0</v>
      </c>
      <c r="AH184" s="24"/>
      <c r="AI184" s="80" t="e">
        <f t="shared" si="101"/>
        <v>#REF!</v>
      </c>
      <c r="AJ184" s="76" t="e">
        <f t="shared" si="102"/>
        <v>#REF!</v>
      </c>
      <c r="AK184" s="64">
        <f>IF(ISNA(VLOOKUP($A184,'2016 (2)'!$A$7:$AU$100,32,FALSE)),0,VLOOKUP($A184,'2016 (2)'!$A$7:$AU$100,32,FALSE))</f>
        <v>0</v>
      </c>
      <c r="AL184" s="24"/>
      <c r="AM184" s="80" t="e">
        <f t="shared" si="103"/>
        <v>#REF!</v>
      </c>
      <c r="AN184" s="76" t="e">
        <f t="shared" si="104"/>
        <v>#REF!</v>
      </c>
      <c r="AO184" s="64">
        <f>IF(ISNA(VLOOKUP($A184,'2016 (2)'!$A$7:$AU$100,36,FALSE)),0,VLOOKUP($A184,'2016 (2)'!$A$7:$AU$100,36,FALSE))</f>
        <v>0</v>
      </c>
      <c r="AP184" s="24"/>
      <c r="AQ184" s="80" t="e">
        <f t="shared" si="105"/>
        <v>#REF!</v>
      </c>
      <c r="AR184" s="76" t="e">
        <f t="shared" si="106"/>
        <v>#REF!</v>
      </c>
      <c r="AS184" t="str">
        <f>IF(I184&gt;0,72+H184+36-I184,"-")</f>
        <v>-</v>
      </c>
      <c r="AT184" t="str">
        <f>IF(M184&gt;0,72+L184+36-M184,"-")</f>
        <v>-</v>
      </c>
      <c r="AU184" t="str">
        <f>IF(Q184&gt;0,72+P184+36-Q184,"-")</f>
        <v>-</v>
      </c>
      <c r="AV184" t="str">
        <f>IF(U184&gt;0,72+T184+36-U184,"-")</f>
        <v>-</v>
      </c>
    </row>
    <row r="185" spans="1:48" ht="18" customHeight="1" x14ac:dyDescent="0.2">
      <c r="A185" s="78" t="str">
        <f t="shared" si="86"/>
        <v>Mario Ortega</v>
      </c>
      <c r="B185" s="52" t="s">
        <v>235</v>
      </c>
      <c r="C185" s="62" t="s">
        <v>6</v>
      </c>
      <c r="D185" s="25" t="e">
        <f>VLOOKUP($A185,#REF!,34,FALSE)</f>
        <v>#REF!</v>
      </c>
      <c r="E185" s="8" t="e">
        <f>ROUND(IF(ISNA(VLOOKUP($A185,#REF!,46,FALSE)),0,VLOOKUP($A185,#REF!,46,FALSE)),1)</f>
        <v>#REF!</v>
      </c>
      <c r="F185" s="92" t="e">
        <f>ROUND(IF(ISNA(VLOOKUP($A185,#REF!,47,FALSE)),0,VLOOKUP($A185,#REF!,47,FALSE)),1)</f>
        <v>#REF!</v>
      </c>
      <c r="G185" s="80" t="e">
        <f t="shared" si="87"/>
        <v>#REF!</v>
      </c>
      <c r="H185" s="88" t="e">
        <f t="shared" si="88"/>
        <v>#REF!</v>
      </c>
      <c r="I185" s="64">
        <f>IF(ISNA(VLOOKUP($A185,'2016 (2)'!$A$7:$AU$88,4,FALSE)),0,VLOOKUP($A185,'2016 (2)'!$A$7:$AU$88,4,FALSE))</f>
        <v>0</v>
      </c>
      <c r="J185" s="24"/>
      <c r="K185" s="80" t="e">
        <f t="shared" si="89"/>
        <v>#REF!</v>
      </c>
      <c r="L185" s="76" t="e">
        <f t="shared" si="90"/>
        <v>#REF!</v>
      </c>
      <c r="M185" s="83">
        <f>IF(ISNA(VLOOKUP($A185,'2016 (2)'!$A$7:$AU$88,8,FALSE)),0,VLOOKUP($A185,'2016 (2)'!$A$7:$AU$88,8,FALSE))</f>
        <v>0</v>
      </c>
      <c r="N185" s="24"/>
      <c r="O185" s="80" t="e">
        <f t="shared" si="91"/>
        <v>#REF!</v>
      </c>
      <c r="P185" s="76" t="e">
        <f t="shared" si="92"/>
        <v>#REF!</v>
      </c>
      <c r="Q185" s="64">
        <f>IF(ISNA(VLOOKUP($A185,'2016 (2)'!$A$7:$AU$88,12,FALSE)),0,VLOOKUP($A185,'2016 (2)'!$A$7:$AU$88,12,FALSE))</f>
        <v>0</v>
      </c>
      <c r="R185" s="24"/>
      <c r="S185" s="80" t="e">
        <f t="shared" si="93"/>
        <v>#REF!</v>
      </c>
      <c r="T185" s="76" t="e">
        <f t="shared" si="94"/>
        <v>#REF!</v>
      </c>
      <c r="U185" s="64">
        <f>IF(ISNA(VLOOKUP($A185,'2016 (2)'!$A$7:$AU$88,16,FALSE)),0,VLOOKUP($A185,'2016 (2)'!$A$7:$AU$88,16,FALSE))</f>
        <v>0</v>
      </c>
      <c r="V185" s="24"/>
      <c r="W185" s="80" t="e">
        <f t="shared" si="95"/>
        <v>#REF!</v>
      </c>
      <c r="X185" s="76" t="e">
        <f t="shared" si="96"/>
        <v>#REF!</v>
      </c>
      <c r="Y185" s="64">
        <f>IF(ISNA(VLOOKUP($A185,'2016 (2)'!$A$7:$AU$88,20,FALSE)),0,VLOOKUP($A185,'2016 (2)'!$A$7:$AU$88,20,FALSE))</f>
        <v>0</v>
      </c>
      <c r="Z185" s="24"/>
      <c r="AA185" s="80" t="e">
        <f t="shared" si="97"/>
        <v>#REF!</v>
      </c>
      <c r="AB185" s="76" t="e">
        <f t="shared" si="98"/>
        <v>#REF!</v>
      </c>
      <c r="AC185" s="64">
        <f>IF(ISNA(VLOOKUP($A185,'2016 (2)'!$A$7:$AU$88,24,FALSE)),0,VLOOKUP($A185,'2016 (2)'!$A$7:$AU$88,24,FALSE))</f>
        <v>0</v>
      </c>
      <c r="AD185" s="24"/>
      <c r="AE185" s="80" t="e">
        <f t="shared" si="99"/>
        <v>#REF!</v>
      </c>
      <c r="AF185" s="76" t="e">
        <f t="shared" si="100"/>
        <v>#REF!</v>
      </c>
      <c r="AG185" s="64">
        <f>IF(ISNA(VLOOKUP($A185,'2016 (2)'!$A$7:$AU$88,28,FALSE)),0,VLOOKUP($A185,'2016 (2)'!$A$7:$AU$88,28,FALSE))</f>
        <v>0</v>
      </c>
      <c r="AH185" s="24"/>
      <c r="AI185" s="80" t="e">
        <f t="shared" si="101"/>
        <v>#REF!</v>
      </c>
      <c r="AJ185" s="76" t="e">
        <f t="shared" si="102"/>
        <v>#REF!</v>
      </c>
      <c r="AK185" s="64">
        <f>IF(ISNA(VLOOKUP($A185,'2016 (2)'!$A$7:$AU$88,32,FALSE)),0,VLOOKUP($A185,'2016 (2)'!$A$7:$AU$88,32,FALSE))</f>
        <v>0</v>
      </c>
      <c r="AL185" s="24"/>
      <c r="AM185" s="80" t="e">
        <f t="shared" si="103"/>
        <v>#REF!</v>
      </c>
      <c r="AN185" s="76" t="e">
        <f t="shared" si="104"/>
        <v>#REF!</v>
      </c>
      <c r="AO185" s="64">
        <f>IF(ISNA(VLOOKUP($A185,'2016 (2)'!$A$7:$AU$88,36,FALSE)),0,VLOOKUP($A185,'2016 (2)'!$A$7:$AU$88,36,FALSE))</f>
        <v>0</v>
      </c>
      <c r="AP185" s="24"/>
      <c r="AQ185" s="80" t="e">
        <f t="shared" si="105"/>
        <v>#REF!</v>
      </c>
      <c r="AR185" s="76" t="e">
        <f t="shared" si="106"/>
        <v>#REF!</v>
      </c>
    </row>
    <row r="186" spans="1:48" ht="18" customHeight="1" x14ac:dyDescent="0.2">
      <c r="A186" s="78" t="str">
        <f t="shared" si="86"/>
        <v>Ruben Ortiz</v>
      </c>
      <c r="B186" s="52" t="s">
        <v>399</v>
      </c>
      <c r="C186" s="62" t="s">
        <v>400</v>
      </c>
      <c r="D186" s="25" t="e">
        <f>VLOOKUP($A186,#REF!,34,FALSE)</f>
        <v>#REF!</v>
      </c>
      <c r="E186" s="8" t="e">
        <f>ROUND(IF(ISNA(VLOOKUP($A186,#REF!,46,FALSE)),0,VLOOKUP($A186,#REF!,46,FALSE)),1)</f>
        <v>#REF!</v>
      </c>
      <c r="F186" s="92" t="e">
        <f>ROUND(IF(ISNA(VLOOKUP($A186,#REF!,47,FALSE)),0,VLOOKUP($A186,#REF!,47,FALSE)),1)</f>
        <v>#REF!</v>
      </c>
      <c r="G186" s="80" t="e">
        <f t="shared" si="87"/>
        <v>#REF!</v>
      </c>
      <c r="H186" s="88" t="e">
        <f t="shared" si="88"/>
        <v>#REF!</v>
      </c>
      <c r="I186" s="64">
        <f>IF(ISNA(VLOOKUP($A186,'2016 (2)'!$A$7:$AU$88,4,FALSE)),0,VLOOKUP($A186,'2016 (2)'!$A$7:$AU$88,4,FALSE))</f>
        <v>0</v>
      </c>
      <c r="J186" s="24"/>
      <c r="K186" s="80" t="e">
        <f t="shared" si="89"/>
        <v>#REF!</v>
      </c>
      <c r="L186" s="76" t="e">
        <f t="shared" si="90"/>
        <v>#REF!</v>
      </c>
      <c r="M186" s="83">
        <f>IF(ISNA(VLOOKUP($A186,'2016 (2)'!$A$7:$AU$88,8,FALSE)),0,VLOOKUP($A186,'2016 (2)'!$A$7:$AU$88,8,FALSE))</f>
        <v>0</v>
      </c>
      <c r="N186" s="24"/>
      <c r="O186" s="80" t="e">
        <f t="shared" si="91"/>
        <v>#REF!</v>
      </c>
      <c r="P186" s="76" t="e">
        <f t="shared" si="92"/>
        <v>#REF!</v>
      </c>
      <c r="Q186" s="64">
        <f>IF(ISNA(VLOOKUP($A186,'2016 (2)'!$A$7:$AU$88,12,FALSE)),0,VLOOKUP($A186,'2016 (2)'!$A$7:$AU$88,12,FALSE))</f>
        <v>0</v>
      </c>
      <c r="R186" s="24"/>
      <c r="S186" s="80" t="e">
        <f t="shared" si="93"/>
        <v>#REF!</v>
      </c>
      <c r="T186" s="76" t="e">
        <f t="shared" si="94"/>
        <v>#REF!</v>
      </c>
      <c r="U186" s="64">
        <f>IF(ISNA(VLOOKUP($A186,'2016 (2)'!$A$7:$AU$88,16,FALSE)),0,VLOOKUP($A186,'2016 (2)'!$A$7:$AU$88,16,FALSE))</f>
        <v>0</v>
      </c>
      <c r="V186" s="24"/>
      <c r="W186" s="80" t="e">
        <f t="shared" si="95"/>
        <v>#REF!</v>
      </c>
      <c r="X186" s="76" t="e">
        <f t="shared" si="96"/>
        <v>#REF!</v>
      </c>
      <c r="Y186" s="64">
        <f>IF(ISNA(VLOOKUP($A186,'2016 (2)'!$A$7:$AU$88,20,FALSE)),0,VLOOKUP($A186,'2016 (2)'!$A$7:$AU$88,20,FALSE))</f>
        <v>0</v>
      </c>
      <c r="Z186" s="24"/>
      <c r="AA186" s="80" t="e">
        <f t="shared" si="97"/>
        <v>#REF!</v>
      </c>
      <c r="AB186" s="76" t="e">
        <f t="shared" si="98"/>
        <v>#REF!</v>
      </c>
      <c r="AC186" s="64">
        <f>IF(ISNA(VLOOKUP($A186,'2016 (2)'!$A$7:$AU$88,24,FALSE)),0,VLOOKUP($A186,'2016 (2)'!$A$7:$AU$88,24,FALSE))</f>
        <v>0</v>
      </c>
      <c r="AD186" s="24"/>
      <c r="AE186" s="80" t="e">
        <f t="shared" si="99"/>
        <v>#REF!</v>
      </c>
      <c r="AF186" s="76" t="e">
        <f t="shared" si="100"/>
        <v>#REF!</v>
      </c>
      <c r="AG186" s="64">
        <f>IF(ISNA(VLOOKUP($A186,'2016 (2)'!$A$7:$AU$88,28,FALSE)),0,VLOOKUP($A186,'2016 (2)'!$A$7:$AU$88,28,FALSE))</f>
        <v>0</v>
      </c>
      <c r="AH186" s="24"/>
      <c r="AI186" s="80" t="e">
        <f t="shared" si="101"/>
        <v>#REF!</v>
      </c>
      <c r="AJ186" s="76" t="e">
        <f t="shared" si="102"/>
        <v>#REF!</v>
      </c>
      <c r="AK186" s="64">
        <f>IF(ISNA(VLOOKUP($A186,'2016 (2)'!$A$7:$AU$88,32,FALSE)),0,VLOOKUP($A186,'2016 (2)'!$A$7:$AU$88,32,FALSE))</f>
        <v>0</v>
      </c>
      <c r="AL186" s="24"/>
      <c r="AM186" s="80" t="e">
        <f t="shared" si="103"/>
        <v>#REF!</v>
      </c>
      <c r="AN186" s="76" t="e">
        <f t="shared" si="104"/>
        <v>#REF!</v>
      </c>
      <c r="AO186" s="64">
        <f>IF(ISNA(VLOOKUP($A186,'2016 (2)'!$A$7:$AU$88,36,FALSE)),0,VLOOKUP($A186,'2016 (2)'!$A$7:$AU$88,36,FALSE))</f>
        <v>0</v>
      </c>
      <c r="AP186" s="24"/>
      <c r="AQ186" s="80" t="e">
        <f t="shared" si="105"/>
        <v>#REF!</v>
      </c>
      <c r="AR186" s="76" t="e">
        <f t="shared" si="106"/>
        <v>#REF!</v>
      </c>
    </row>
    <row r="187" spans="1:48" ht="18" customHeight="1" x14ac:dyDescent="0.2">
      <c r="A187" s="78" t="str">
        <f t="shared" si="86"/>
        <v>John O'Shaughnessey</v>
      </c>
      <c r="B187" s="52" t="s">
        <v>390</v>
      </c>
      <c r="C187" s="62" t="s">
        <v>3</v>
      </c>
      <c r="D187" s="25" t="e">
        <f>VLOOKUP($A187,#REF!,34,FALSE)</f>
        <v>#REF!</v>
      </c>
      <c r="E187" s="8" t="e">
        <f>ROUND(IF(ISNA(VLOOKUP($A187,#REF!,46,FALSE)),0,VLOOKUP($A187,#REF!,46,FALSE)),1)</f>
        <v>#REF!</v>
      </c>
      <c r="F187" s="92" t="e">
        <f>ROUND(IF(ISNA(VLOOKUP($A187,#REF!,47,FALSE)),0,VLOOKUP($A187,#REF!,47,FALSE)),1)</f>
        <v>#REF!</v>
      </c>
      <c r="G187" s="80" t="e">
        <f t="shared" si="87"/>
        <v>#REF!</v>
      </c>
      <c r="H187" s="88" t="e">
        <f t="shared" si="88"/>
        <v>#REF!</v>
      </c>
      <c r="I187" s="64">
        <f>IF(ISNA(VLOOKUP($A187,'2016 (2)'!$A$7:$AU$88,4,FALSE)),0,VLOOKUP($A187,'2016 (2)'!$A$7:$AU$88,4,FALSE))</f>
        <v>0</v>
      </c>
      <c r="J187" s="24"/>
      <c r="K187" s="80" t="e">
        <f t="shared" si="89"/>
        <v>#REF!</v>
      </c>
      <c r="L187" s="76" t="e">
        <f t="shared" si="90"/>
        <v>#REF!</v>
      </c>
      <c r="M187" s="83">
        <f>IF(ISNA(VLOOKUP($A187,'2016 (2)'!$A$7:$AU$88,8,FALSE)),0,VLOOKUP($A187,'2016 (2)'!$A$7:$AU$88,8,FALSE))</f>
        <v>0</v>
      </c>
      <c r="N187" s="24"/>
      <c r="O187" s="80" t="e">
        <f t="shared" si="91"/>
        <v>#REF!</v>
      </c>
      <c r="P187" s="76" t="e">
        <f t="shared" si="92"/>
        <v>#REF!</v>
      </c>
      <c r="Q187" s="64">
        <f>IF(ISNA(VLOOKUP($A187,'2016 (2)'!$A$7:$AU$88,12,FALSE)),0,VLOOKUP($A187,'2016 (2)'!$A$7:$AU$88,12,FALSE))</f>
        <v>0</v>
      </c>
      <c r="R187" s="24"/>
      <c r="S187" s="80" t="e">
        <f t="shared" si="93"/>
        <v>#REF!</v>
      </c>
      <c r="T187" s="76" t="e">
        <f t="shared" si="94"/>
        <v>#REF!</v>
      </c>
      <c r="U187" s="64">
        <f>IF(ISNA(VLOOKUP($A187,'2016 (2)'!$A$7:$AU$88,16,FALSE)),0,VLOOKUP($A187,'2016 (2)'!$A$7:$AU$88,16,FALSE))</f>
        <v>0</v>
      </c>
      <c r="V187" s="24"/>
      <c r="W187" s="80" t="e">
        <f t="shared" si="95"/>
        <v>#REF!</v>
      </c>
      <c r="X187" s="76" t="e">
        <f t="shared" si="96"/>
        <v>#REF!</v>
      </c>
      <c r="Y187" s="64">
        <f>IF(ISNA(VLOOKUP($A187,'2016 (2)'!$A$7:$AU$88,20,FALSE)),0,VLOOKUP($A187,'2016 (2)'!$A$7:$AU$88,20,FALSE))</f>
        <v>0</v>
      </c>
      <c r="Z187" s="24"/>
      <c r="AA187" s="80" t="e">
        <f t="shared" si="97"/>
        <v>#REF!</v>
      </c>
      <c r="AB187" s="76" t="e">
        <f t="shared" si="98"/>
        <v>#REF!</v>
      </c>
      <c r="AC187" s="64">
        <f>IF(ISNA(VLOOKUP($A187,'2016 (2)'!$A$7:$AU$88,24,FALSE)),0,VLOOKUP($A187,'2016 (2)'!$A$7:$AU$88,24,FALSE))</f>
        <v>0</v>
      </c>
      <c r="AD187" s="24"/>
      <c r="AE187" s="80" t="e">
        <f t="shared" si="99"/>
        <v>#REF!</v>
      </c>
      <c r="AF187" s="76" t="e">
        <f t="shared" si="100"/>
        <v>#REF!</v>
      </c>
      <c r="AG187" s="64">
        <f>IF(ISNA(VLOOKUP($A187,'2016 (2)'!$A$7:$AU$88,28,FALSE)),0,VLOOKUP($A187,'2016 (2)'!$A$7:$AU$88,28,FALSE))</f>
        <v>0</v>
      </c>
      <c r="AH187" s="24"/>
      <c r="AI187" s="80" t="e">
        <f t="shared" si="101"/>
        <v>#REF!</v>
      </c>
      <c r="AJ187" s="76" t="e">
        <f t="shared" si="102"/>
        <v>#REF!</v>
      </c>
      <c r="AK187" s="64">
        <f>IF(ISNA(VLOOKUP($A187,'2016 (2)'!$A$7:$AU$88,32,FALSE)),0,VLOOKUP($A187,'2016 (2)'!$A$7:$AU$88,32,FALSE))</f>
        <v>0</v>
      </c>
      <c r="AL187" s="24"/>
      <c r="AM187" s="80" t="e">
        <f t="shared" si="103"/>
        <v>#REF!</v>
      </c>
      <c r="AN187" s="76" t="e">
        <f t="shared" si="104"/>
        <v>#REF!</v>
      </c>
      <c r="AO187" s="64">
        <f>IF(ISNA(VLOOKUP($A187,'2016 (2)'!$A$7:$AU$88,36,FALSE)),0,VLOOKUP($A187,'2016 (2)'!$A$7:$AU$88,36,FALSE))</f>
        <v>0</v>
      </c>
      <c r="AP187" s="24"/>
      <c r="AQ187" s="80" t="e">
        <f t="shared" si="105"/>
        <v>#REF!</v>
      </c>
      <c r="AR187" s="76" t="e">
        <f t="shared" si="106"/>
        <v>#REF!</v>
      </c>
    </row>
    <row r="188" spans="1:48" ht="18" customHeight="1" x14ac:dyDescent="0.2">
      <c r="A188" s="78" t="str">
        <f t="shared" si="86"/>
        <v>Mike Ozycz</v>
      </c>
      <c r="B188" s="52" t="s">
        <v>512</v>
      </c>
      <c r="C188" s="62" t="s">
        <v>33</v>
      </c>
      <c r="D188" s="25" t="e">
        <f>VLOOKUP($A188,#REF!,34,FALSE)</f>
        <v>#REF!</v>
      </c>
      <c r="E188" s="8" t="e">
        <f>ROUND(IF(ISNA(VLOOKUP($A188,#REF!,46,FALSE)),0,VLOOKUP($A188,#REF!,46,FALSE)),1)</f>
        <v>#REF!</v>
      </c>
      <c r="F188" s="92" t="e">
        <f>ROUND(IF(ISNA(VLOOKUP($A188,#REF!,47,FALSE)),0,VLOOKUP($A188,#REF!,47,FALSE)),1)</f>
        <v>#REF!</v>
      </c>
      <c r="G188" s="80" t="e">
        <f t="shared" si="87"/>
        <v>#REF!</v>
      </c>
      <c r="H188" s="88" t="e">
        <f t="shared" si="88"/>
        <v>#REF!</v>
      </c>
      <c r="I188" s="64">
        <f>IF(ISNA(VLOOKUP($A188,'2016 (2)'!$A$7:$AU$88,4,FALSE)),0,VLOOKUP($A188,'2016 (2)'!$A$7:$AU$88,4,FALSE))</f>
        <v>0</v>
      </c>
      <c r="J188" s="24"/>
      <c r="K188" s="80" t="e">
        <f t="shared" si="89"/>
        <v>#REF!</v>
      </c>
      <c r="L188" s="76" t="e">
        <f t="shared" si="90"/>
        <v>#REF!</v>
      </c>
      <c r="M188" s="83">
        <f>IF(ISNA(VLOOKUP($A188,'2016 (2)'!$A$7:$AU$88,8,FALSE)),0,VLOOKUP($A188,'2016 (2)'!$A$7:$AU$88,8,FALSE))</f>
        <v>0</v>
      </c>
      <c r="N188" s="24"/>
      <c r="O188" s="80" t="e">
        <f t="shared" si="91"/>
        <v>#REF!</v>
      </c>
      <c r="P188" s="76" t="e">
        <f t="shared" si="92"/>
        <v>#REF!</v>
      </c>
      <c r="Q188" s="64">
        <f>IF(ISNA(VLOOKUP($A188,'2016 (2)'!$A$7:$AU$88,12,FALSE)),0,VLOOKUP($A188,'2016 (2)'!$A$7:$AU$88,12,FALSE))</f>
        <v>0</v>
      </c>
      <c r="R188" s="24"/>
      <c r="S188" s="80" t="e">
        <f t="shared" si="93"/>
        <v>#REF!</v>
      </c>
      <c r="T188" s="76" t="e">
        <f t="shared" si="94"/>
        <v>#REF!</v>
      </c>
      <c r="U188" s="64">
        <f>IF(ISNA(VLOOKUP($A188,'2016 (2)'!$A$7:$AU$88,16,FALSE)),0,VLOOKUP($A188,'2016 (2)'!$A$7:$AU$88,16,FALSE))</f>
        <v>0</v>
      </c>
      <c r="V188" s="24"/>
      <c r="W188" s="80" t="e">
        <f t="shared" si="95"/>
        <v>#REF!</v>
      </c>
      <c r="X188" s="76" t="e">
        <f t="shared" si="96"/>
        <v>#REF!</v>
      </c>
      <c r="Y188" s="64">
        <f>IF(ISNA(VLOOKUP($A188,'2016 (2)'!$A$7:$AU$88,20,FALSE)),0,VLOOKUP($A188,'2016 (2)'!$A$7:$AU$88,20,FALSE))</f>
        <v>0</v>
      </c>
      <c r="Z188" s="24"/>
      <c r="AA188" s="80" t="e">
        <f t="shared" si="97"/>
        <v>#REF!</v>
      </c>
      <c r="AB188" s="76" t="e">
        <f t="shared" si="98"/>
        <v>#REF!</v>
      </c>
      <c r="AC188" s="64">
        <f>IF(ISNA(VLOOKUP($A188,'2016 (2)'!$A$7:$AU$88,24,FALSE)),0,VLOOKUP($A188,'2016 (2)'!$A$7:$AU$88,24,FALSE))</f>
        <v>0</v>
      </c>
      <c r="AD188" s="24"/>
      <c r="AE188" s="80" t="e">
        <f t="shared" si="99"/>
        <v>#REF!</v>
      </c>
      <c r="AF188" s="76" t="e">
        <f t="shared" si="100"/>
        <v>#REF!</v>
      </c>
      <c r="AG188" s="64">
        <f>IF(ISNA(VLOOKUP($A188,'2016 (2)'!$A$7:$AU$88,28,FALSE)),0,VLOOKUP($A188,'2016 (2)'!$A$7:$AU$88,28,FALSE))</f>
        <v>0</v>
      </c>
      <c r="AH188" s="24"/>
      <c r="AI188" s="80" t="e">
        <f t="shared" si="101"/>
        <v>#REF!</v>
      </c>
      <c r="AJ188" s="76" t="e">
        <f t="shared" si="102"/>
        <v>#REF!</v>
      </c>
      <c r="AK188" s="64">
        <f>IF(ISNA(VLOOKUP($A188,'2016 (2)'!$A$7:$AU$88,32,FALSE)),0,VLOOKUP($A188,'2016 (2)'!$A$7:$AU$88,32,FALSE))</f>
        <v>0</v>
      </c>
      <c r="AL188" s="24"/>
      <c r="AM188" s="80" t="e">
        <f t="shared" si="103"/>
        <v>#REF!</v>
      </c>
      <c r="AN188" s="76" t="e">
        <f t="shared" si="104"/>
        <v>#REF!</v>
      </c>
      <c r="AO188" s="64">
        <f>IF(ISNA(VLOOKUP($A188,'2016 (2)'!$A$7:$AU$88,36,FALSE)),0,VLOOKUP($A188,'2016 (2)'!$A$7:$AU$88,36,FALSE))</f>
        <v>0</v>
      </c>
      <c r="AP188" s="24"/>
      <c r="AQ188" s="80" t="e">
        <f t="shared" si="105"/>
        <v>#REF!</v>
      </c>
      <c r="AR188" s="76" t="e">
        <f t="shared" si="106"/>
        <v>#REF!</v>
      </c>
    </row>
    <row r="189" spans="1:48" ht="18" customHeight="1" x14ac:dyDescent="0.2">
      <c r="A189" s="78" t="str">
        <f t="shared" si="86"/>
        <v>Scott Padget</v>
      </c>
      <c r="B189" s="52" t="s">
        <v>45</v>
      </c>
      <c r="C189" s="62" t="s">
        <v>46</v>
      </c>
      <c r="D189" s="25" t="e">
        <f>VLOOKUP($A189,#REF!,34,FALSE)</f>
        <v>#REF!</v>
      </c>
      <c r="E189" s="8" t="e">
        <f>ROUND(IF(ISNA(VLOOKUP($A189,#REF!,46,FALSE)),0,VLOOKUP($A189,#REF!,46,FALSE)),1)</f>
        <v>#REF!</v>
      </c>
      <c r="F189" s="92" t="e">
        <f>ROUND(IF(ISNA(VLOOKUP($A189,#REF!,47,FALSE)),0,VLOOKUP($A189,#REF!,47,FALSE)),1)</f>
        <v>#REF!</v>
      </c>
      <c r="G189" s="80" t="e">
        <f t="shared" si="87"/>
        <v>#REF!</v>
      </c>
      <c r="H189" s="88" t="e">
        <f t="shared" si="88"/>
        <v>#REF!</v>
      </c>
      <c r="I189" s="64">
        <f>IF(ISNA(VLOOKUP($A189,'2016 (2)'!$A$7:$AU$88,4,FALSE)),0,VLOOKUP($A189,'2016 (2)'!$A$7:$AU$88,4,FALSE))</f>
        <v>0</v>
      </c>
      <c r="J189" s="24"/>
      <c r="K189" s="80" t="e">
        <f t="shared" si="89"/>
        <v>#REF!</v>
      </c>
      <c r="L189" s="76" t="e">
        <f t="shared" si="90"/>
        <v>#REF!</v>
      </c>
      <c r="M189" s="83">
        <f>IF(ISNA(VLOOKUP($A189,'2016 (2)'!$A$7:$AU$88,8,FALSE)),0,VLOOKUP($A189,'2016 (2)'!$A$7:$AU$88,8,FALSE))</f>
        <v>0</v>
      </c>
      <c r="N189" s="24"/>
      <c r="O189" s="80" t="e">
        <f t="shared" si="91"/>
        <v>#REF!</v>
      </c>
      <c r="P189" s="76" t="e">
        <f t="shared" si="92"/>
        <v>#REF!</v>
      </c>
      <c r="Q189" s="64">
        <f>IF(ISNA(VLOOKUP($A189,'2016 (2)'!$A$7:$AU$88,12,FALSE)),0,VLOOKUP($A189,'2016 (2)'!$A$7:$AU$88,12,FALSE))</f>
        <v>0</v>
      </c>
      <c r="R189" s="24"/>
      <c r="S189" s="80" t="e">
        <f t="shared" si="93"/>
        <v>#REF!</v>
      </c>
      <c r="T189" s="76" t="e">
        <f t="shared" si="94"/>
        <v>#REF!</v>
      </c>
      <c r="U189" s="64">
        <f>IF(ISNA(VLOOKUP($A189,'2016 (2)'!$A$7:$AU$88,16,FALSE)),0,VLOOKUP($A189,'2016 (2)'!$A$7:$AU$88,16,FALSE))</f>
        <v>0</v>
      </c>
      <c r="V189" s="24"/>
      <c r="W189" s="80" t="e">
        <f t="shared" si="95"/>
        <v>#REF!</v>
      </c>
      <c r="X189" s="76" t="e">
        <f t="shared" si="96"/>
        <v>#REF!</v>
      </c>
      <c r="Y189" s="64">
        <f>IF(ISNA(VLOOKUP($A189,'2016 (2)'!$A$7:$AU$88,20,FALSE)),0,VLOOKUP($A189,'2016 (2)'!$A$7:$AU$88,20,FALSE))</f>
        <v>0</v>
      </c>
      <c r="Z189" s="24"/>
      <c r="AA189" s="80" t="e">
        <f t="shared" si="97"/>
        <v>#REF!</v>
      </c>
      <c r="AB189" s="76" t="e">
        <f t="shared" si="98"/>
        <v>#REF!</v>
      </c>
      <c r="AC189" s="64">
        <f>IF(ISNA(VLOOKUP($A189,'2016 (2)'!$A$7:$AU$88,24,FALSE)),0,VLOOKUP($A189,'2016 (2)'!$A$7:$AU$88,24,FALSE))</f>
        <v>0</v>
      </c>
      <c r="AD189" s="24"/>
      <c r="AE189" s="80" t="e">
        <f t="shared" si="99"/>
        <v>#REF!</v>
      </c>
      <c r="AF189" s="76" t="e">
        <f t="shared" si="100"/>
        <v>#REF!</v>
      </c>
      <c r="AG189" s="64">
        <f>IF(ISNA(VLOOKUP($A189,'2016 (2)'!$A$7:$AU$88,28,FALSE)),0,VLOOKUP($A189,'2016 (2)'!$A$7:$AU$88,28,FALSE))</f>
        <v>0</v>
      </c>
      <c r="AH189" s="24"/>
      <c r="AI189" s="80" t="e">
        <f t="shared" si="101"/>
        <v>#REF!</v>
      </c>
      <c r="AJ189" s="76" t="e">
        <f t="shared" si="102"/>
        <v>#REF!</v>
      </c>
      <c r="AK189" s="64">
        <f>IF(ISNA(VLOOKUP($A189,'2016 (2)'!$A$7:$AU$88,32,FALSE)),0,VLOOKUP($A189,'2016 (2)'!$A$7:$AU$88,32,FALSE))</f>
        <v>0</v>
      </c>
      <c r="AL189" s="24"/>
      <c r="AM189" s="80" t="e">
        <f t="shared" si="103"/>
        <v>#REF!</v>
      </c>
      <c r="AN189" s="76" t="e">
        <f t="shared" si="104"/>
        <v>#REF!</v>
      </c>
      <c r="AO189" s="64">
        <f>IF(ISNA(VLOOKUP($A189,'2016 (2)'!$A$7:$AU$88,36,FALSE)),0,VLOOKUP($A189,'2016 (2)'!$A$7:$AU$88,36,FALSE))</f>
        <v>0</v>
      </c>
      <c r="AP189" s="24"/>
      <c r="AQ189" s="80" t="e">
        <f t="shared" si="105"/>
        <v>#REF!</v>
      </c>
      <c r="AR189" s="76" t="e">
        <f t="shared" si="106"/>
        <v>#REF!</v>
      </c>
    </row>
    <row r="190" spans="1:48" ht="18" customHeight="1" x14ac:dyDescent="0.2">
      <c r="A190" s="78" t="str">
        <f t="shared" si="86"/>
        <v>Ed Patchett</v>
      </c>
      <c r="B190" s="52" t="s">
        <v>71</v>
      </c>
      <c r="C190" s="62" t="s">
        <v>72</v>
      </c>
      <c r="D190" s="25" t="e">
        <f>VLOOKUP($A190,#REF!,34,FALSE)</f>
        <v>#REF!</v>
      </c>
      <c r="E190" s="8" t="e">
        <f>ROUND(IF(ISNA(VLOOKUP($A190,#REF!,46,FALSE)),0,VLOOKUP($A190,#REF!,46,FALSE)),1)</f>
        <v>#REF!</v>
      </c>
      <c r="F190" s="92" t="e">
        <f>ROUND(IF(ISNA(VLOOKUP($A190,#REF!,47,FALSE)),0,VLOOKUP($A190,#REF!,47,FALSE)),1)</f>
        <v>#REF!</v>
      </c>
      <c r="G190" s="80" t="e">
        <f t="shared" si="87"/>
        <v>#REF!</v>
      </c>
      <c r="H190" s="88" t="e">
        <f t="shared" si="88"/>
        <v>#REF!</v>
      </c>
      <c r="I190" s="64">
        <f>IF(ISNA(VLOOKUP($A190,'2016 (2)'!$A$7:$AU$88,4,FALSE)),0,VLOOKUP($A190,'2016 (2)'!$A$7:$AU$88,4,FALSE))</f>
        <v>0</v>
      </c>
      <c r="J190" s="24"/>
      <c r="K190" s="80" t="e">
        <f t="shared" si="89"/>
        <v>#REF!</v>
      </c>
      <c r="L190" s="76" t="e">
        <f t="shared" si="90"/>
        <v>#REF!</v>
      </c>
      <c r="M190" s="83">
        <f>IF(ISNA(VLOOKUP($A190,'2016 (2)'!$A$7:$AU$88,8,FALSE)),0,VLOOKUP($A190,'2016 (2)'!$A$7:$AU$88,8,FALSE))</f>
        <v>0</v>
      </c>
      <c r="N190" s="24"/>
      <c r="O190" s="80" t="e">
        <f t="shared" si="91"/>
        <v>#REF!</v>
      </c>
      <c r="P190" s="76" t="e">
        <f t="shared" si="92"/>
        <v>#REF!</v>
      </c>
      <c r="Q190" s="64">
        <f>IF(ISNA(VLOOKUP($A190,'2016 (2)'!$A$7:$AU$88,12,FALSE)),0,VLOOKUP($A190,'2016 (2)'!$A$7:$AU$88,12,FALSE))</f>
        <v>0</v>
      </c>
      <c r="R190" s="24"/>
      <c r="S190" s="80" t="e">
        <f t="shared" si="93"/>
        <v>#REF!</v>
      </c>
      <c r="T190" s="76" t="e">
        <f t="shared" si="94"/>
        <v>#REF!</v>
      </c>
      <c r="U190" s="64">
        <f>IF(ISNA(VLOOKUP($A190,'2016 (2)'!$A$7:$AU$88,16,FALSE)),0,VLOOKUP($A190,'2016 (2)'!$A$7:$AU$88,16,FALSE))</f>
        <v>0</v>
      </c>
      <c r="V190" s="24"/>
      <c r="W190" s="80" t="e">
        <f t="shared" si="95"/>
        <v>#REF!</v>
      </c>
      <c r="X190" s="76" t="e">
        <f t="shared" si="96"/>
        <v>#REF!</v>
      </c>
      <c r="Y190" s="64">
        <f>IF(ISNA(VLOOKUP($A190,'2016 (2)'!$A$7:$AU$88,20,FALSE)),0,VLOOKUP($A190,'2016 (2)'!$A$7:$AU$88,20,FALSE))</f>
        <v>0</v>
      </c>
      <c r="Z190" s="24"/>
      <c r="AA190" s="80" t="e">
        <f t="shared" si="97"/>
        <v>#REF!</v>
      </c>
      <c r="AB190" s="76" t="e">
        <f t="shared" si="98"/>
        <v>#REF!</v>
      </c>
      <c r="AC190" s="64">
        <f>IF(ISNA(VLOOKUP($A190,'2016 (2)'!$A$7:$AU$88,24,FALSE)),0,VLOOKUP($A190,'2016 (2)'!$A$7:$AU$88,24,FALSE))</f>
        <v>0</v>
      </c>
      <c r="AD190" s="24"/>
      <c r="AE190" s="80" t="e">
        <f t="shared" si="99"/>
        <v>#REF!</v>
      </c>
      <c r="AF190" s="76" t="e">
        <f t="shared" si="100"/>
        <v>#REF!</v>
      </c>
      <c r="AG190" s="64">
        <f>IF(ISNA(VLOOKUP($A190,'2016 (2)'!$A$7:$AU$88,28,FALSE)),0,VLOOKUP($A190,'2016 (2)'!$A$7:$AU$88,28,FALSE))</f>
        <v>0</v>
      </c>
      <c r="AH190" s="24"/>
      <c r="AI190" s="80" t="e">
        <f t="shared" si="101"/>
        <v>#REF!</v>
      </c>
      <c r="AJ190" s="76" t="e">
        <f t="shared" si="102"/>
        <v>#REF!</v>
      </c>
      <c r="AK190" s="64">
        <f>IF(ISNA(VLOOKUP($A190,'2016 (2)'!$A$7:$AU$88,32,FALSE)),0,VLOOKUP($A190,'2016 (2)'!$A$7:$AU$88,32,FALSE))</f>
        <v>0</v>
      </c>
      <c r="AL190" s="24"/>
      <c r="AM190" s="80" t="e">
        <f t="shared" si="103"/>
        <v>#REF!</v>
      </c>
      <c r="AN190" s="76" t="e">
        <f t="shared" si="104"/>
        <v>#REF!</v>
      </c>
      <c r="AO190" s="64">
        <f>IF(ISNA(VLOOKUP($A190,'2016 (2)'!$A$7:$AU$88,36,FALSE)),0,VLOOKUP($A190,'2016 (2)'!$A$7:$AU$88,36,FALSE))</f>
        <v>0</v>
      </c>
      <c r="AP190" s="24"/>
      <c r="AQ190" s="80" t="e">
        <f t="shared" si="105"/>
        <v>#REF!</v>
      </c>
      <c r="AR190" s="76" t="e">
        <f t="shared" si="106"/>
        <v>#REF!</v>
      </c>
    </row>
    <row r="191" spans="1:48" ht="18" customHeight="1" x14ac:dyDescent="0.2">
      <c r="A191" s="78" t="str">
        <f t="shared" si="86"/>
        <v>Dan Payne</v>
      </c>
      <c r="B191" s="52" t="s">
        <v>275</v>
      </c>
      <c r="C191" s="62" t="s">
        <v>276</v>
      </c>
      <c r="D191" s="25" t="e">
        <f>VLOOKUP($A191,#REF!,34,FALSE)</f>
        <v>#REF!</v>
      </c>
      <c r="E191" s="8" t="e">
        <f>ROUND(IF(ISNA(VLOOKUP($A191,#REF!,46,FALSE)),0,VLOOKUP($A191,#REF!,46,FALSE)),1)</f>
        <v>#REF!</v>
      </c>
      <c r="F191" s="92" t="e">
        <f>ROUND(IF(ISNA(VLOOKUP($A191,#REF!,47,FALSE)),0,VLOOKUP($A191,#REF!,47,FALSE)),1)</f>
        <v>#REF!</v>
      </c>
      <c r="G191" s="80" t="e">
        <f t="shared" si="87"/>
        <v>#REF!</v>
      </c>
      <c r="H191" s="88" t="e">
        <f t="shared" si="88"/>
        <v>#REF!</v>
      </c>
      <c r="I191" s="64">
        <f>IF(ISNA(VLOOKUP($A191,'2016 (2)'!$A$7:$AU$88,4,FALSE)),0,VLOOKUP($A191,'2016 (2)'!$A$7:$AU$88,4,FALSE))</f>
        <v>0</v>
      </c>
      <c r="J191" s="24"/>
      <c r="K191" s="80" t="e">
        <f t="shared" si="89"/>
        <v>#REF!</v>
      </c>
      <c r="L191" s="76" t="e">
        <f t="shared" si="90"/>
        <v>#REF!</v>
      </c>
      <c r="M191" s="83">
        <f>IF(ISNA(VLOOKUP($A191,'2016 (2)'!$A$7:$AU$88,8,FALSE)),0,VLOOKUP($A191,'2016 (2)'!$A$7:$AU$88,8,FALSE))</f>
        <v>0</v>
      </c>
      <c r="N191" s="24"/>
      <c r="O191" s="80" t="e">
        <f t="shared" si="91"/>
        <v>#REF!</v>
      </c>
      <c r="P191" s="76" t="e">
        <f t="shared" si="92"/>
        <v>#REF!</v>
      </c>
      <c r="Q191" s="64">
        <f>IF(ISNA(VLOOKUP($A191,'2016 (2)'!$A$7:$AU$88,12,FALSE)),0,VLOOKUP($A191,'2016 (2)'!$A$7:$AU$88,12,FALSE))</f>
        <v>0</v>
      </c>
      <c r="R191" s="24"/>
      <c r="S191" s="80" t="e">
        <f t="shared" si="93"/>
        <v>#REF!</v>
      </c>
      <c r="T191" s="76" t="e">
        <f t="shared" si="94"/>
        <v>#REF!</v>
      </c>
      <c r="U191" s="64">
        <f>IF(ISNA(VLOOKUP($A191,'2016 (2)'!$A$7:$AU$88,16,FALSE)),0,VLOOKUP($A191,'2016 (2)'!$A$7:$AU$88,16,FALSE))</f>
        <v>0</v>
      </c>
      <c r="V191" s="24"/>
      <c r="W191" s="80" t="e">
        <f t="shared" si="95"/>
        <v>#REF!</v>
      </c>
      <c r="X191" s="76" t="e">
        <f t="shared" si="96"/>
        <v>#REF!</v>
      </c>
      <c r="Y191" s="64">
        <f>IF(ISNA(VLOOKUP($A191,'2016 (2)'!$A$7:$AU$88,20,FALSE)),0,VLOOKUP($A191,'2016 (2)'!$A$7:$AU$88,20,FALSE))</f>
        <v>0</v>
      </c>
      <c r="Z191" s="24"/>
      <c r="AA191" s="80" t="e">
        <f t="shared" si="97"/>
        <v>#REF!</v>
      </c>
      <c r="AB191" s="76" t="e">
        <f t="shared" si="98"/>
        <v>#REF!</v>
      </c>
      <c r="AC191" s="64">
        <f>IF(ISNA(VLOOKUP($A191,'2016 (2)'!$A$7:$AU$88,24,FALSE)),0,VLOOKUP($A191,'2016 (2)'!$A$7:$AU$88,24,FALSE))</f>
        <v>0</v>
      </c>
      <c r="AD191" s="24"/>
      <c r="AE191" s="80" t="e">
        <f t="shared" si="99"/>
        <v>#REF!</v>
      </c>
      <c r="AF191" s="76" t="e">
        <f t="shared" si="100"/>
        <v>#REF!</v>
      </c>
      <c r="AG191" s="64">
        <f>IF(ISNA(VLOOKUP($A191,'2016 (2)'!$A$7:$AU$88,28,FALSE)),0,VLOOKUP($A191,'2016 (2)'!$A$7:$AU$88,28,FALSE))</f>
        <v>0</v>
      </c>
      <c r="AH191" s="24"/>
      <c r="AI191" s="80" t="e">
        <f t="shared" si="101"/>
        <v>#REF!</v>
      </c>
      <c r="AJ191" s="76" t="e">
        <f t="shared" si="102"/>
        <v>#REF!</v>
      </c>
      <c r="AK191" s="64">
        <f>IF(ISNA(VLOOKUP($A191,'2016 (2)'!$A$7:$AU$88,32,FALSE)),0,VLOOKUP($A191,'2016 (2)'!$A$7:$AU$88,32,FALSE))</f>
        <v>0</v>
      </c>
      <c r="AL191" s="24"/>
      <c r="AM191" s="80" t="e">
        <f t="shared" si="103"/>
        <v>#REF!</v>
      </c>
      <c r="AN191" s="76" t="e">
        <f t="shared" si="104"/>
        <v>#REF!</v>
      </c>
      <c r="AO191" s="64">
        <f>IF(ISNA(VLOOKUP($A191,'2016 (2)'!$A$7:$AU$88,36,FALSE)),0,VLOOKUP($A191,'2016 (2)'!$A$7:$AU$88,36,FALSE))</f>
        <v>0</v>
      </c>
      <c r="AP191" s="24"/>
      <c r="AQ191" s="80" t="e">
        <f t="shared" si="105"/>
        <v>#REF!</v>
      </c>
      <c r="AR191" s="76" t="e">
        <f t="shared" si="106"/>
        <v>#REF!</v>
      </c>
    </row>
    <row r="192" spans="1:48" ht="18" customHeight="1" x14ac:dyDescent="0.2">
      <c r="A192" s="78" t="str">
        <f t="shared" si="86"/>
        <v xml:space="preserve">Steve Pera </v>
      </c>
      <c r="B192" s="52" t="s">
        <v>55</v>
      </c>
      <c r="C192" s="62" t="s">
        <v>15</v>
      </c>
      <c r="D192" s="25" t="e">
        <f>VLOOKUP($A192,#REF!,34,FALSE)</f>
        <v>#REF!</v>
      </c>
      <c r="E192" s="8" t="e">
        <f>ROUND(IF(ISNA(VLOOKUP($A192,#REF!,46,FALSE)),0,VLOOKUP($A192,#REF!,46,FALSE)),1)</f>
        <v>#REF!</v>
      </c>
      <c r="F192" s="92" t="e">
        <f>ROUND(IF(ISNA(VLOOKUP($A192,#REF!,47,FALSE)),0,VLOOKUP($A192,#REF!,47,FALSE)),1)</f>
        <v>#REF!</v>
      </c>
      <c r="G192" s="80" t="e">
        <f t="shared" si="87"/>
        <v>#REF!</v>
      </c>
      <c r="H192" s="88" t="e">
        <f t="shared" si="88"/>
        <v>#REF!</v>
      </c>
      <c r="I192" s="64">
        <f>IF(ISNA(VLOOKUP($A192,'2016 (2)'!$A$7:$AU$88,4,FALSE)),0,VLOOKUP($A192,'2016 (2)'!$A$7:$AU$88,4,FALSE))</f>
        <v>0</v>
      </c>
      <c r="J192" s="24"/>
      <c r="K192" s="80" t="e">
        <f t="shared" si="89"/>
        <v>#REF!</v>
      </c>
      <c r="L192" s="76" t="e">
        <f t="shared" si="90"/>
        <v>#REF!</v>
      </c>
      <c r="M192" s="83">
        <f>IF(ISNA(VLOOKUP($A192,'2016 (2)'!$A$7:$AU$88,8,FALSE)),0,VLOOKUP($A192,'2016 (2)'!$A$7:$AU$88,8,FALSE))</f>
        <v>0</v>
      </c>
      <c r="N192" s="24"/>
      <c r="O192" s="80" t="e">
        <f t="shared" si="91"/>
        <v>#REF!</v>
      </c>
      <c r="P192" s="76" t="e">
        <f t="shared" si="92"/>
        <v>#REF!</v>
      </c>
      <c r="Q192" s="64">
        <f>IF(ISNA(VLOOKUP($A192,'2016 (2)'!$A$7:$AU$88,12,FALSE)),0,VLOOKUP($A192,'2016 (2)'!$A$7:$AU$88,12,FALSE))</f>
        <v>0</v>
      </c>
      <c r="R192" s="24"/>
      <c r="S192" s="80" t="e">
        <f t="shared" si="93"/>
        <v>#REF!</v>
      </c>
      <c r="T192" s="76" t="e">
        <f t="shared" si="94"/>
        <v>#REF!</v>
      </c>
      <c r="U192" s="64">
        <f>IF(ISNA(VLOOKUP($A192,'2016 (2)'!$A$7:$AU$88,16,FALSE)),0,VLOOKUP($A192,'2016 (2)'!$A$7:$AU$88,16,FALSE))</f>
        <v>0</v>
      </c>
      <c r="V192" s="24"/>
      <c r="W192" s="80" t="e">
        <f t="shared" si="95"/>
        <v>#REF!</v>
      </c>
      <c r="X192" s="76" t="e">
        <f t="shared" si="96"/>
        <v>#REF!</v>
      </c>
      <c r="Y192" s="64">
        <f>IF(ISNA(VLOOKUP($A192,'2016 (2)'!$A$7:$AU$88,20,FALSE)),0,VLOOKUP($A192,'2016 (2)'!$A$7:$AU$88,20,FALSE))</f>
        <v>0</v>
      </c>
      <c r="Z192" s="24"/>
      <c r="AA192" s="80" t="e">
        <f t="shared" si="97"/>
        <v>#REF!</v>
      </c>
      <c r="AB192" s="76" t="e">
        <f t="shared" si="98"/>
        <v>#REF!</v>
      </c>
      <c r="AC192" s="64">
        <f>IF(ISNA(VLOOKUP($A192,'2016 (2)'!$A$7:$AU$88,24,FALSE)),0,VLOOKUP($A192,'2016 (2)'!$A$7:$AU$88,24,FALSE))</f>
        <v>0</v>
      </c>
      <c r="AD192" s="24"/>
      <c r="AE192" s="80" t="e">
        <f t="shared" si="99"/>
        <v>#REF!</v>
      </c>
      <c r="AF192" s="76" t="e">
        <f t="shared" si="100"/>
        <v>#REF!</v>
      </c>
      <c r="AG192" s="64">
        <f>IF(ISNA(VLOOKUP($A192,'2016 (2)'!$A$7:$AU$88,28,FALSE)),0,VLOOKUP($A192,'2016 (2)'!$A$7:$AU$88,28,FALSE))</f>
        <v>0</v>
      </c>
      <c r="AH192" s="24"/>
      <c r="AI192" s="80" t="e">
        <f t="shared" si="101"/>
        <v>#REF!</v>
      </c>
      <c r="AJ192" s="76" t="e">
        <f t="shared" si="102"/>
        <v>#REF!</v>
      </c>
      <c r="AK192" s="64">
        <f>IF(ISNA(VLOOKUP($A192,'2016 (2)'!$A$7:$AU$88,32,FALSE)),0,VLOOKUP($A192,'2016 (2)'!$A$7:$AU$88,32,FALSE))</f>
        <v>0</v>
      </c>
      <c r="AL192" s="24"/>
      <c r="AM192" s="80" t="e">
        <f t="shared" si="103"/>
        <v>#REF!</v>
      </c>
      <c r="AN192" s="76" t="e">
        <f t="shared" si="104"/>
        <v>#REF!</v>
      </c>
      <c r="AO192" s="64">
        <f>IF(ISNA(VLOOKUP($A192,'2016 (2)'!$A$7:$AU$88,36,FALSE)),0,VLOOKUP($A192,'2016 (2)'!$A$7:$AU$88,36,FALSE))</f>
        <v>0</v>
      </c>
      <c r="AP192" s="24"/>
      <c r="AQ192" s="80" t="e">
        <f t="shared" si="105"/>
        <v>#REF!</v>
      </c>
      <c r="AR192" s="76" t="e">
        <f t="shared" si="106"/>
        <v>#REF!</v>
      </c>
    </row>
    <row r="193" spans="1:48" ht="18" customHeight="1" x14ac:dyDescent="0.2">
      <c r="A193" s="78" t="str">
        <f t="shared" si="86"/>
        <v>Peter Percival</v>
      </c>
      <c r="B193" s="52" t="s">
        <v>153</v>
      </c>
      <c r="C193" s="62" t="s">
        <v>141</v>
      </c>
      <c r="D193" s="25" t="e">
        <f>VLOOKUP($A193,#REF!,34,FALSE)</f>
        <v>#REF!</v>
      </c>
      <c r="E193" s="8" t="e">
        <f>ROUND(IF(ISNA(VLOOKUP($A193,#REF!,46,FALSE)),0,VLOOKUP($A193,#REF!,46,FALSE)),1)</f>
        <v>#REF!</v>
      </c>
      <c r="F193" s="92" t="e">
        <f>ROUND(IF(ISNA(VLOOKUP($A193,#REF!,47,FALSE)),0,VLOOKUP($A193,#REF!,47,FALSE)),1)</f>
        <v>#REF!</v>
      </c>
      <c r="G193" s="80" t="e">
        <f t="shared" si="87"/>
        <v>#REF!</v>
      </c>
      <c r="H193" s="88" t="e">
        <f t="shared" si="88"/>
        <v>#REF!</v>
      </c>
      <c r="I193" s="64">
        <f>IF(ISNA(VLOOKUP($A193,'2016 (2)'!$A$7:$AU$88,4,FALSE)),0,VLOOKUP($A193,'2016 (2)'!$A$7:$AU$88,4,FALSE))</f>
        <v>0</v>
      </c>
      <c r="J193" s="24"/>
      <c r="K193" s="80" t="e">
        <f t="shared" si="89"/>
        <v>#REF!</v>
      </c>
      <c r="L193" s="76" t="e">
        <f t="shared" si="90"/>
        <v>#REF!</v>
      </c>
      <c r="M193" s="83">
        <f>IF(ISNA(VLOOKUP($A193,'2016 (2)'!$A$7:$AU$88,8,FALSE)),0,VLOOKUP($A193,'2016 (2)'!$A$7:$AU$88,8,FALSE))</f>
        <v>0</v>
      </c>
      <c r="N193" s="24"/>
      <c r="O193" s="80" t="e">
        <f t="shared" si="91"/>
        <v>#REF!</v>
      </c>
      <c r="P193" s="76" t="e">
        <f t="shared" si="92"/>
        <v>#REF!</v>
      </c>
      <c r="Q193" s="64">
        <f>IF(ISNA(VLOOKUP($A193,'2016 (2)'!$A$7:$AU$88,12,FALSE)),0,VLOOKUP($A193,'2016 (2)'!$A$7:$AU$88,12,FALSE))</f>
        <v>0</v>
      </c>
      <c r="R193" s="24"/>
      <c r="S193" s="80" t="e">
        <f t="shared" si="93"/>
        <v>#REF!</v>
      </c>
      <c r="T193" s="76" t="e">
        <f t="shared" si="94"/>
        <v>#REF!</v>
      </c>
      <c r="U193" s="64">
        <f>IF(ISNA(VLOOKUP($A193,'2016 (2)'!$A$7:$AU$88,16,FALSE)),0,VLOOKUP($A193,'2016 (2)'!$A$7:$AU$88,16,FALSE))</f>
        <v>0</v>
      </c>
      <c r="V193" s="24"/>
      <c r="W193" s="80" t="e">
        <f t="shared" si="95"/>
        <v>#REF!</v>
      </c>
      <c r="X193" s="76" t="e">
        <f t="shared" si="96"/>
        <v>#REF!</v>
      </c>
      <c r="Y193" s="64">
        <f>IF(ISNA(VLOOKUP($A193,'2016 (2)'!$A$7:$AU$88,20,FALSE)),0,VLOOKUP($A193,'2016 (2)'!$A$7:$AU$88,20,FALSE))</f>
        <v>0</v>
      </c>
      <c r="Z193" s="24"/>
      <c r="AA193" s="80" t="e">
        <f t="shared" si="97"/>
        <v>#REF!</v>
      </c>
      <c r="AB193" s="76" t="e">
        <f t="shared" si="98"/>
        <v>#REF!</v>
      </c>
      <c r="AC193" s="64">
        <f>IF(ISNA(VLOOKUP($A193,'2016 (2)'!$A$7:$AU$88,24,FALSE)),0,VLOOKUP($A193,'2016 (2)'!$A$7:$AU$88,24,FALSE))</f>
        <v>0</v>
      </c>
      <c r="AD193" s="24"/>
      <c r="AE193" s="80" t="e">
        <f t="shared" si="99"/>
        <v>#REF!</v>
      </c>
      <c r="AF193" s="76" t="e">
        <f t="shared" si="100"/>
        <v>#REF!</v>
      </c>
      <c r="AG193" s="64">
        <f>IF(ISNA(VLOOKUP($A193,'2016 (2)'!$A$7:$AU$88,28,FALSE)),0,VLOOKUP($A193,'2016 (2)'!$A$7:$AU$88,28,FALSE))</f>
        <v>0</v>
      </c>
      <c r="AH193" s="24"/>
      <c r="AI193" s="80" t="e">
        <f t="shared" si="101"/>
        <v>#REF!</v>
      </c>
      <c r="AJ193" s="76" t="e">
        <f t="shared" si="102"/>
        <v>#REF!</v>
      </c>
      <c r="AK193" s="64">
        <f>IF(ISNA(VLOOKUP($A193,'2016 (2)'!$A$7:$AU$88,32,FALSE)),0,VLOOKUP($A193,'2016 (2)'!$A$7:$AU$88,32,FALSE))</f>
        <v>0</v>
      </c>
      <c r="AL193" s="24"/>
      <c r="AM193" s="80" t="e">
        <f t="shared" si="103"/>
        <v>#REF!</v>
      </c>
      <c r="AN193" s="76" t="e">
        <f t="shared" si="104"/>
        <v>#REF!</v>
      </c>
      <c r="AO193" s="64">
        <f>IF(ISNA(VLOOKUP($A193,'2016 (2)'!$A$7:$AU$88,36,FALSE)),0,VLOOKUP($A193,'2016 (2)'!$A$7:$AU$88,36,FALSE))</f>
        <v>0</v>
      </c>
      <c r="AP193" s="24"/>
      <c r="AQ193" s="80" t="e">
        <f t="shared" si="105"/>
        <v>#REF!</v>
      </c>
      <c r="AR193" s="76" t="e">
        <f t="shared" si="106"/>
        <v>#REF!</v>
      </c>
    </row>
    <row r="194" spans="1:48" ht="18" customHeight="1" x14ac:dyDescent="0.2">
      <c r="A194" s="78" t="str">
        <f t="shared" si="86"/>
        <v>Darryl Peterson</v>
      </c>
      <c r="B194" s="52" t="s">
        <v>222</v>
      </c>
      <c r="C194" s="62" t="s">
        <v>223</v>
      </c>
      <c r="D194" s="25" t="e">
        <f>VLOOKUP($A194,#REF!,34,FALSE)</f>
        <v>#REF!</v>
      </c>
      <c r="E194" s="8" t="e">
        <f>ROUND(IF(ISNA(VLOOKUP($A194,#REF!,46,FALSE)),0,VLOOKUP($A194,#REF!,46,FALSE)),1)</f>
        <v>#REF!</v>
      </c>
      <c r="F194" s="92" t="e">
        <f>ROUND(IF(ISNA(VLOOKUP($A194,#REF!,47,FALSE)),0,VLOOKUP($A194,#REF!,47,FALSE)),1)</f>
        <v>#REF!</v>
      </c>
      <c r="G194" s="80" t="e">
        <f t="shared" si="87"/>
        <v>#REF!</v>
      </c>
      <c r="H194" s="88" t="e">
        <f t="shared" si="88"/>
        <v>#REF!</v>
      </c>
      <c r="I194" s="64">
        <f>IF(ISNA(VLOOKUP($A194,'2016 (2)'!$A$7:$AU$88,4,FALSE)),0,VLOOKUP($A194,'2016 (2)'!$A$7:$AU$88,4,FALSE))</f>
        <v>0</v>
      </c>
      <c r="J194" s="24"/>
      <c r="K194" s="80" t="e">
        <f t="shared" si="89"/>
        <v>#REF!</v>
      </c>
      <c r="L194" s="76" t="e">
        <f t="shared" si="90"/>
        <v>#REF!</v>
      </c>
      <c r="M194" s="83">
        <f>IF(ISNA(VLOOKUP($A194,'2016 (2)'!$A$7:$AU$88,8,FALSE)),0,VLOOKUP($A194,'2016 (2)'!$A$7:$AU$88,8,FALSE))</f>
        <v>0</v>
      </c>
      <c r="N194" s="24"/>
      <c r="O194" s="80" t="e">
        <f t="shared" si="91"/>
        <v>#REF!</v>
      </c>
      <c r="P194" s="76" t="e">
        <f t="shared" si="92"/>
        <v>#REF!</v>
      </c>
      <c r="Q194" s="64">
        <f>IF(ISNA(VLOOKUP($A194,'2016 (2)'!$A$7:$AU$88,12,FALSE)),0,VLOOKUP($A194,'2016 (2)'!$A$7:$AU$88,12,FALSE))</f>
        <v>0</v>
      </c>
      <c r="R194" s="24"/>
      <c r="S194" s="80" t="e">
        <f t="shared" si="93"/>
        <v>#REF!</v>
      </c>
      <c r="T194" s="76" t="e">
        <f t="shared" si="94"/>
        <v>#REF!</v>
      </c>
      <c r="U194" s="64">
        <f>IF(ISNA(VLOOKUP($A194,'2016 (2)'!$A$7:$AU$88,16,FALSE)),0,VLOOKUP($A194,'2016 (2)'!$A$7:$AU$88,16,FALSE))</f>
        <v>0</v>
      </c>
      <c r="V194" s="24"/>
      <c r="W194" s="80" t="e">
        <f t="shared" si="95"/>
        <v>#REF!</v>
      </c>
      <c r="X194" s="76" t="e">
        <f t="shared" si="96"/>
        <v>#REF!</v>
      </c>
      <c r="Y194" s="64">
        <f>IF(ISNA(VLOOKUP($A194,'2016 (2)'!$A$7:$AU$88,20,FALSE)),0,VLOOKUP($A194,'2016 (2)'!$A$7:$AU$88,20,FALSE))</f>
        <v>0</v>
      </c>
      <c r="Z194" s="24"/>
      <c r="AA194" s="80" t="e">
        <f t="shared" si="97"/>
        <v>#REF!</v>
      </c>
      <c r="AB194" s="76" t="e">
        <f t="shared" si="98"/>
        <v>#REF!</v>
      </c>
      <c r="AC194" s="64">
        <f>IF(ISNA(VLOOKUP($A194,'2016 (2)'!$A$7:$AU$88,24,FALSE)),0,VLOOKUP($A194,'2016 (2)'!$A$7:$AU$88,24,FALSE))</f>
        <v>0</v>
      </c>
      <c r="AD194" s="24"/>
      <c r="AE194" s="80" t="e">
        <f t="shared" si="99"/>
        <v>#REF!</v>
      </c>
      <c r="AF194" s="76" t="e">
        <f t="shared" si="100"/>
        <v>#REF!</v>
      </c>
      <c r="AG194" s="64">
        <f>IF(ISNA(VLOOKUP($A194,'2016 (2)'!$A$7:$AU$88,28,FALSE)),0,VLOOKUP($A194,'2016 (2)'!$A$7:$AU$88,28,FALSE))</f>
        <v>0</v>
      </c>
      <c r="AH194" s="24"/>
      <c r="AI194" s="80" t="e">
        <f t="shared" si="101"/>
        <v>#REF!</v>
      </c>
      <c r="AJ194" s="76" t="e">
        <f t="shared" si="102"/>
        <v>#REF!</v>
      </c>
      <c r="AK194" s="64">
        <f>IF(ISNA(VLOOKUP($A194,'2016 (2)'!$A$7:$AU$88,32,FALSE)),0,VLOOKUP($A194,'2016 (2)'!$A$7:$AU$88,32,FALSE))</f>
        <v>0</v>
      </c>
      <c r="AL194" s="24"/>
      <c r="AM194" s="80" t="e">
        <f t="shared" si="103"/>
        <v>#REF!</v>
      </c>
      <c r="AN194" s="76" t="e">
        <f t="shared" si="104"/>
        <v>#REF!</v>
      </c>
      <c r="AO194" s="64">
        <f>IF(ISNA(VLOOKUP($A194,'2016 (2)'!$A$7:$AU$88,36,FALSE)),0,VLOOKUP($A194,'2016 (2)'!$A$7:$AU$88,36,FALSE))</f>
        <v>0</v>
      </c>
      <c r="AP194" s="24"/>
      <c r="AQ194" s="80" t="e">
        <f t="shared" si="105"/>
        <v>#REF!</v>
      </c>
      <c r="AR194" s="76" t="e">
        <f t="shared" si="106"/>
        <v>#REF!</v>
      </c>
    </row>
    <row r="195" spans="1:48" ht="18" customHeight="1" x14ac:dyDescent="0.2">
      <c r="A195" s="78" t="str">
        <f t="shared" si="86"/>
        <v>Phong Peverall</v>
      </c>
      <c r="B195" s="52" t="s">
        <v>405</v>
      </c>
      <c r="C195" s="62" t="s">
        <v>406</v>
      </c>
      <c r="D195" s="25" t="e">
        <f>VLOOKUP($A195,#REF!,34,FALSE)</f>
        <v>#REF!</v>
      </c>
      <c r="E195" s="8" t="e">
        <f>ROUND(IF(ISNA(VLOOKUP($A195,#REF!,46,FALSE)),0,VLOOKUP($A195,#REF!,46,FALSE)),1)</f>
        <v>#REF!</v>
      </c>
      <c r="F195" s="92" t="e">
        <f>ROUND(IF(ISNA(VLOOKUP($A195,#REF!,47,FALSE)),0,VLOOKUP($A195,#REF!,47,FALSE)),1)</f>
        <v>#REF!</v>
      </c>
      <c r="G195" s="80" t="e">
        <f t="shared" si="87"/>
        <v>#REF!</v>
      </c>
      <c r="H195" s="88" t="e">
        <f t="shared" si="88"/>
        <v>#REF!</v>
      </c>
      <c r="I195" s="64">
        <f>IF(ISNA(VLOOKUP($A195,'2016 (2)'!$A$7:$AU$88,4,FALSE)),0,VLOOKUP($A195,'2016 (2)'!$A$7:$AU$88,4,FALSE))</f>
        <v>0</v>
      </c>
      <c r="J195" s="24"/>
      <c r="K195" s="80" t="e">
        <f t="shared" si="89"/>
        <v>#REF!</v>
      </c>
      <c r="L195" s="76" t="e">
        <f t="shared" si="90"/>
        <v>#REF!</v>
      </c>
      <c r="M195" s="83">
        <f>IF(ISNA(VLOOKUP($A195,'2016 (2)'!$A$7:$AU$88,8,FALSE)),0,VLOOKUP($A195,'2016 (2)'!$A$7:$AU$88,8,FALSE))</f>
        <v>0</v>
      </c>
      <c r="N195" s="24"/>
      <c r="O195" s="80" t="e">
        <f t="shared" si="91"/>
        <v>#REF!</v>
      </c>
      <c r="P195" s="76" t="e">
        <f t="shared" si="92"/>
        <v>#REF!</v>
      </c>
      <c r="Q195" s="64">
        <f>IF(ISNA(VLOOKUP($A195,'2016 (2)'!$A$7:$AU$88,12,FALSE)),0,VLOOKUP($A195,'2016 (2)'!$A$7:$AU$88,12,FALSE))</f>
        <v>0</v>
      </c>
      <c r="R195" s="24"/>
      <c r="S195" s="80" t="e">
        <f t="shared" si="93"/>
        <v>#REF!</v>
      </c>
      <c r="T195" s="76" t="e">
        <f t="shared" si="94"/>
        <v>#REF!</v>
      </c>
      <c r="U195" s="64">
        <f>IF(ISNA(VLOOKUP($A195,'2016 (2)'!$A$7:$AU$88,16,FALSE)),0,VLOOKUP($A195,'2016 (2)'!$A$7:$AU$88,16,FALSE))</f>
        <v>0</v>
      </c>
      <c r="V195" s="24"/>
      <c r="W195" s="80" t="e">
        <f t="shared" si="95"/>
        <v>#REF!</v>
      </c>
      <c r="X195" s="76" t="e">
        <f t="shared" si="96"/>
        <v>#REF!</v>
      </c>
      <c r="Y195" s="64">
        <f>IF(ISNA(VLOOKUP($A195,'2016 (2)'!$A$7:$AU$88,20,FALSE)),0,VLOOKUP($A195,'2016 (2)'!$A$7:$AU$88,20,FALSE))</f>
        <v>0</v>
      </c>
      <c r="Z195" s="24"/>
      <c r="AA195" s="80" t="e">
        <f t="shared" si="97"/>
        <v>#REF!</v>
      </c>
      <c r="AB195" s="76" t="e">
        <f t="shared" si="98"/>
        <v>#REF!</v>
      </c>
      <c r="AC195" s="64">
        <f>IF(ISNA(VLOOKUP($A195,'2016 (2)'!$A$7:$AU$88,24,FALSE)),0,VLOOKUP($A195,'2016 (2)'!$A$7:$AU$88,24,FALSE))</f>
        <v>0</v>
      </c>
      <c r="AD195" s="24"/>
      <c r="AE195" s="80" t="e">
        <f t="shared" si="99"/>
        <v>#REF!</v>
      </c>
      <c r="AF195" s="76" t="e">
        <f t="shared" si="100"/>
        <v>#REF!</v>
      </c>
      <c r="AG195" s="64">
        <f>IF(ISNA(VLOOKUP($A195,'2016 (2)'!$A$7:$AU$88,28,FALSE)),0,VLOOKUP($A195,'2016 (2)'!$A$7:$AU$88,28,FALSE))</f>
        <v>0</v>
      </c>
      <c r="AH195" s="24"/>
      <c r="AI195" s="80" t="e">
        <f t="shared" si="101"/>
        <v>#REF!</v>
      </c>
      <c r="AJ195" s="76" t="e">
        <f t="shared" si="102"/>
        <v>#REF!</v>
      </c>
      <c r="AK195" s="64">
        <f>IF(ISNA(VLOOKUP($A195,'2016 (2)'!$A$7:$AU$88,32,FALSE)),0,VLOOKUP($A195,'2016 (2)'!$A$7:$AU$88,32,FALSE))</f>
        <v>0</v>
      </c>
      <c r="AL195" s="24"/>
      <c r="AM195" s="80" t="e">
        <f t="shared" si="103"/>
        <v>#REF!</v>
      </c>
      <c r="AN195" s="76" t="e">
        <f t="shared" si="104"/>
        <v>#REF!</v>
      </c>
      <c r="AO195" s="64">
        <f>IF(ISNA(VLOOKUP($A195,'2016 (2)'!$A$7:$AU$88,36,FALSE)),0,VLOOKUP($A195,'2016 (2)'!$A$7:$AU$88,36,FALSE))</f>
        <v>0</v>
      </c>
      <c r="AP195" s="24"/>
      <c r="AQ195" s="80" t="e">
        <f t="shared" si="105"/>
        <v>#REF!</v>
      </c>
      <c r="AR195" s="76" t="e">
        <f t="shared" si="106"/>
        <v>#REF!</v>
      </c>
    </row>
    <row r="196" spans="1:48" ht="18" customHeight="1" x14ac:dyDescent="0.2">
      <c r="A196" s="78" t="str">
        <f t="shared" si="86"/>
        <v>Doug Philyaw</v>
      </c>
      <c r="B196" s="52" t="s">
        <v>303</v>
      </c>
      <c r="C196" s="62" t="s">
        <v>289</v>
      </c>
      <c r="D196" s="25" t="e">
        <f>VLOOKUP($A196,#REF!,34,FALSE)</f>
        <v>#REF!</v>
      </c>
      <c r="E196" s="8" t="e">
        <f>ROUND(IF(ISNA(VLOOKUP($A196,#REF!,46,FALSE)),0,VLOOKUP($A196,#REF!,46,FALSE)),1)</f>
        <v>#REF!</v>
      </c>
      <c r="F196" s="92" t="e">
        <f>ROUND(IF(ISNA(VLOOKUP($A196,#REF!,47,FALSE)),0,VLOOKUP($A196,#REF!,47,FALSE)),1)</f>
        <v>#REF!</v>
      </c>
      <c r="G196" s="80" t="e">
        <f t="shared" si="87"/>
        <v>#REF!</v>
      </c>
      <c r="H196" s="88" t="e">
        <f t="shared" si="88"/>
        <v>#REF!</v>
      </c>
      <c r="I196" s="64">
        <f>IF(ISNA(VLOOKUP($A196,'2016 (2)'!$A$7:$AU$88,4,FALSE)),0,VLOOKUP($A196,'2016 (2)'!$A$7:$AU$88,4,FALSE))</f>
        <v>0</v>
      </c>
      <c r="J196" s="24"/>
      <c r="K196" s="80" t="e">
        <f t="shared" si="89"/>
        <v>#REF!</v>
      </c>
      <c r="L196" s="76" t="e">
        <f t="shared" si="90"/>
        <v>#REF!</v>
      </c>
      <c r="M196" s="83">
        <f>IF(ISNA(VLOOKUP($A196,'2016 (2)'!$A$7:$AU$88,8,FALSE)),0,VLOOKUP($A196,'2016 (2)'!$A$7:$AU$88,8,FALSE))</f>
        <v>0</v>
      </c>
      <c r="N196" s="24"/>
      <c r="O196" s="80" t="e">
        <f t="shared" si="91"/>
        <v>#REF!</v>
      </c>
      <c r="P196" s="76" t="e">
        <f t="shared" si="92"/>
        <v>#REF!</v>
      </c>
      <c r="Q196" s="64">
        <f>IF(ISNA(VLOOKUP($A196,'2016 (2)'!$A$7:$AU$88,12,FALSE)),0,VLOOKUP($A196,'2016 (2)'!$A$7:$AU$88,12,FALSE))</f>
        <v>0</v>
      </c>
      <c r="R196" s="24"/>
      <c r="S196" s="80" t="e">
        <f t="shared" si="93"/>
        <v>#REF!</v>
      </c>
      <c r="T196" s="76" t="e">
        <f t="shared" si="94"/>
        <v>#REF!</v>
      </c>
      <c r="U196" s="64">
        <f>IF(ISNA(VLOOKUP($A196,'2016 (2)'!$A$7:$AU$88,16,FALSE)),0,VLOOKUP($A196,'2016 (2)'!$A$7:$AU$88,16,FALSE))</f>
        <v>0</v>
      </c>
      <c r="V196" s="24"/>
      <c r="W196" s="80" t="e">
        <f t="shared" si="95"/>
        <v>#REF!</v>
      </c>
      <c r="X196" s="76" t="e">
        <f t="shared" si="96"/>
        <v>#REF!</v>
      </c>
      <c r="Y196" s="64">
        <f>IF(ISNA(VLOOKUP($A196,'2016 (2)'!$A$7:$AU$88,20,FALSE)),0,VLOOKUP($A196,'2016 (2)'!$A$7:$AU$88,20,FALSE))</f>
        <v>0</v>
      </c>
      <c r="Z196" s="24"/>
      <c r="AA196" s="80" t="e">
        <f t="shared" si="97"/>
        <v>#REF!</v>
      </c>
      <c r="AB196" s="76" t="e">
        <f t="shared" si="98"/>
        <v>#REF!</v>
      </c>
      <c r="AC196" s="64">
        <f>IF(ISNA(VLOOKUP($A196,'2016 (2)'!$A$7:$AU$88,24,FALSE)),0,VLOOKUP($A196,'2016 (2)'!$A$7:$AU$88,24,FALSE))</f>
        <v>0</v>
      </c>
      <c r="AD196" s="24"/>
      <c r="AE196" s="80" t="e">
        <f t="shared" si="99"/>
        <v>#REF!</v>
      </c>
      <c r="AF196" s="76" t="e">
        <f t="shared" si="100"/>
        <v>#REF!</v>
      </c>
      <c r="AG196" s="64">
        <f>IF(ISNA(VLOOKUP($A196,'2016 (2)'!$A$7:$AU$88,28,FALSE)),0,VLOOKUP($A196,'2016 (2)'!$A$7:$AU$88,28,FALSE))</f>
        <v>0</v>
      </c>
      <c r="AH196" s="24"/>
      <c r="AI196" s="80" t="e">
        <f t="shared" si="101"/>
        <v>#REF!</v>
      </c>
      <c r="AJ196" s="76" t="e">
        <f t="shared" si="102"/>
        <v>#REF!</v>
      </c>
      <c r="AK196" s="64">
        <f>IF(ISNA(VLOOKUP($A196,'2016 (2)'!$A$7:$AU$88,32,FALSE)),0,VLOOKUP($A196,'2016 (2)'!$A$7:$AU$88,32,FALSE))</f>
        <v>0</v>
      </c>
      <c r="AL196" s="24"/>
      <c r="AM196" s="80" t="e">
        <f t="shared" si="103"/>
        <v>#REF!</v>
      </c>
      <c r="AN196" s="76" t="e">
        <f t="shared" si="104"/>
        <v>#REF!</v>
      </c>
      <c r="AO196" s="64">
        <f>IF(ISNA(VLOOKUP($A196,'2016 (2)'!$A$7:$AU$88,36,FALSE)),0,VLOOKUP($A196,'2016 (2)'!$A$7:$AU$88,36,FALSE))</f>
        <v>0</v>
      </c>
      <c r="AP196" s="24"/>
      <c r="AQ196" s="80" t="e">
        <f t="shared" si="105"/>
        <v>#REF!</v>
      </c>
      <c r="AR196" s="76" t="e">
        <f t="shared" si="106"/>
        <v>#REF!</v>
      </c>
    </row>
    <row r="197" spans="1:48" ht="18" customHeight="1" x14ac:dyDescent="0.2">
      <c r="A197" s="78" t="str">
        <f t="shared" si="86"/>
        <v>Frank Piliere</v>
      </c>
      <c r="B197" s="52" t="s">
        <v>538</v>
      </c>
      <c r="C197" s="62" t="s">
        <v>155</v>
      </c>
      <c r="D197" s="25">
        <v>26.4</v>
      </c>
      <c r="E197" s="8" t="e">
        <f>ROUND(IF(ISNA(VLOOKUP($A197,#REF!,47,FALSE)),0,VLOOKUP($A197,#REF!,47,FALSE)),1)</f>
        <v>#REF!</v>
      </c>
      <c r="F197" s="92" t="e">
        <f>ROUND(IF(ISNA(VLOOKUP($A197,#REF!,49,FALSE)),0,VLOOKUP($A197,#REF!,49,FALSE)),1)</f>
        <v>#REF!</v>
      </c>
      <c r="G197" s="80" t="e">
        <f t="shared" si="87"/>
        <v>#REF!</v>
      </c>
      <c r="H197" s="88" t="e">
        <f t="shared" si="88"/>
        <v>#REF!</v>
      </c>
      <c r="I197" s="64">
        <f>IF(ISNA(VLOOKUP($A197,'2016 (2)'!$A$7:$AU$100,4,FALSE)),0,VLOOKUP($A197,'2016 (2)'!$A$7:$AU$100,4,FALSE))</f>
        <v>0</v>
      </c>
      <c r="J197" s="24"/>
      <c r="K197" s="80" t="e">
        <f t="shared" si="89"/>
        <v>#REF!</v>
      </c>
      <c r="L197" s="76" t="e">
        <f t="shared" si="90"/>
        <v>#REF!</v>
      </c>
      <c r="M197" s="83">
        <f>IF(ISNA(VLOOKUP($A197,'2016 (2)'!$A$7:$AU$100,8,FALSE)),0,VLOOKUP($A197,'2016 (2)'!$A$7:$AU$100,8,FALSE))</f>
        <v>0</v>
      </c>
      <c r="N197" s="24"/>
      <c r="O197" s="80" t="e">
        <f t="shared" si="91"/>
        <v>#REF!</v>
      </c>
      <c r="P197" s="76" t="e">
        <f t="shared" si="92"/>
        <v>#REF!</v>
      </c>
      <c r="Q197" s="64">
        <f>IF(ISNA(VLOOKUP($A197,'2016 (2)'!$A$7:$AU$100,12,FALSE)),0,VLOOKUP($A197,'2016 (2)'!$A$7:$AU$100,12,FALSE))</f>
        <v>0</v>
      </c>
      <c r="R197" s="24"/>
      <c r="S197" s="80" t="e">
        <f t="shared" si="93"/>
        <v>#REF!</v>
      </c>
      <c r="T197" s="76" t="e">
        <f t="shared" si="94"/>
        <v>#REF!</v>
      </c>
      <c r="U197" s="64">
        <f>IF(ISNA(VLOOKUP($A197,'2016 (2)'!$A$7:$AU$100,16,FALSE)),0,VLOOKUP($A197,'2016 (2)'!$A$7:$AU$100,16,FALSE))</f>
        <v>0</v>
      </c>
      <c r="V197" s="24"/>
      <c r="W197" s="80" t="e">
        <f t="shared" si="95"/>
        <v>#REF!</v>
      </c>
      <c r="X197" s="76" t="e">
        <f t="shared" si="96"/>
        <v>#REF!</v>
      </c>
      <c r="Y197" s="64">
        <f>IF(ISNA(VLOOKUP($A197,'2016 (2)'!$A$7:$AU$100,20,FALSE)),0,VLOOKUP($A197,'2016 (2)'!$A$7:$AU$100,20,FALSE))</f>
        <v>0</v>
      </c>
      <c r="Z197" s="24"/>
      <c r="AA197" s="80" t="e">
        <f t="shared" si="97"/>
        <v>#REF!</v>
      </c>
      <c r="AB197" s="76" t="e">
        <f t="shared" si="98"/>
        <v>#REF!</v>
      </c>
      <c r="AC197" s="64">
        <f>IF(ISNA(VLOOKUP($A197,'2016 (2)'!$A$7:$AU$100,24,FALSE)),0,VLOOKUP($A197,'2016 (2)'!$A$7:$AU$100,24,FALSE))</f>
        <v>0</v>
      </c>
      <c r="AD197" s="24"/>
      <c r="AE197" s="80" t="e">
        <f t="shared" si="99"/>
        <v>#REF!</v>
      </c>
      <c r="AF197" s="76" t="e">
        <f t="shared" si="100"/>
        <v>#REF!</v>
      </c>
      <c r="AG197" s="64">
        <f>IF(ISNA(VLOOKUP($A197,'2016 (2)'!$A$7:$AU$100,28,FALSE)),0,VLOOKUP($A197,'2016 (2)'!$A$7:$AU$100,28,FALSE))</f>
        <v>0</v>
      </c>
      <c r="AH197" s="24"/>
      <c r="AI197" s="80" t="e">
        <f t="shared" si="101"/>
        <v>#REF!</v>
      </c>
      <c r="AJ197" s="76" t="e">
        <f t="shared" si="102"/>
        <v>#REF!</v>
      </c>
      <c r="AK197" s="64">
        <f>IF(ISNA(VLOOKUP($A197,'2016 (2)'!$A$7:$AU$100,32,FALSE)),0,VLOOKUP($A197,'2016 (2)'!$A$7:$AU$100,32,FALSE))</f>
        <v>0</v>
      </c>
      <c r="AL197" s="24"/>
      <c r="AM197" s="80" t="e">
        <f t="shared" si="103"/>
        <v>#REF!</v>
      </c>
      <c r="AN197" s="76" t="e">
        <f t="shared" si="104"/>
        <v>#REF!</v>
      </c>
      <c r="AO197" s="64">
        <f>IF(ISNA(VLOOKUP($A197,'2016 (2)'!$A$7:$AU$100,36,FALSE)),0,VLOOKUP($A197,'2016 (2)'!$A$7:$AU$100,36,FALSE))</f>
        <v>0</v>
      </c>
      <c r="AP197" s="24"/>
      <c r="AQ197" s="80" t="e">
        <f t="shared" si="105"/>
        <v>#REF!</v>
      </c>
      <c r="AR197" s="76" t="e">
        <f t="shared" si="106"/>
        <v>#REF!</v>
      </c>
      <c r="AS197" t="str">
        <f>IF(I197&gt;0,72+H197+36-I197,"-")</f>
        <v>-</v>
      </c>
      <c r="AT197" t="str">
        <f>IF(M197&gt;0,72+L197+36-M197,"-")</f>
        <v>-</v>
      </c>
      <c r="AU197" t="str">
        <f>IF(Q197&gt;0,72+P197+36-Q197,"-")</f>
        <v>-</v>
      </c>
      <c r="AV197" t="str">
        <f>IF(U197&gt;0,72+T197+36-U197,"-")</f>
        <v>-</v>
      </c>
    </row>
    <row r="198" spans="1:48" ht="18" customHeight="1" x14ac:dyDescent="0.2">
      <c r="A198" s="78" t="str">
        <f t="shared" si="86"/>
        <v>Stu Plitman</v>
      </c>
      <c r="B198" s="52" t="s">
        <v>364</v>
      </c>
      <c r="C198" s="62" t="s">
        <v>365</v>
      </c>
      <c r="D198" s="25" t="e">
        <f>VLOOKUP($A198,#REF!,34,FALSE)</f>
        <v>#REF!</v>
      </c>
      <c r="E198" s="8" t="e">
        <f>ROUND(IF(ISNA(VLOOKUP($A198,#REF!,46,FALSE)),0,VLOOKUP($A198,#REF!,46,FALSE)),1)</f>
        <v>#REF!</v>
      </c>
      <c r="F198" s="92" t="e">
        <f>ROUND(IF(ISNA(VLOOKUP($A198,#REF!,47,FALSE)),0,VLOOKUP($A198,#REF!,47,FALSE)),1)</f>
        <v>#REF!</v>
      </c>
      <c r="G198" s="80" t="e">
        <f t="shared" ref="G198:G229" si="107">IF($E198&gt;$AR$1,$D198-($E198-$AR$1),(IF(IF(AND(F198&lt;$AJ$1,F198&lt;&gt;0),D198+($AJ$1-F198),D198)&gt;36,36,IF(AND(F198&lt;$AJ$1,F198&lt;&gt;0),D198+($AJ$1-F198),D198))))</f>
        <v>#REF!</v>
      </c>
      <c r="H198" s="88" t="e">
        <f t="shared" si="88"/>
        <v>#REF!</v>
      </c>
      <c r="I198" s="64">
        <f>IF(ISNA(VLOOKUP($A198,'2016 (2)'!$A$7:$AU$88,4,FALSE)),0,VLOOKUP($A198,'2016 (2)'!$A$7:$AU$88,4,FALSE))</f>
        <v>0</v>
      </c>
      <c r="J198" s="24"/>
      <c r="K198" s="80" t="e">
        <f t="shared" si="89"/>
        <v>#REF!</v>
      </c>
      <c r="L198" s="76" t="e">
        <f t="shared" si="90"/>
        <v>#REF!</v>
      </c>
      <c r="M198" s="83">
        <f>IF(ISNA(VLOOKUP($A198,'2016 (2)'!$A$7:$AU$88,8,FALSE)),0,VLOOKUP($A198,'2016 (2)'!$A$7:$AU$88,8,FALSE))</f>
        <v>0</v>
      </c>
      <c r="N198" s="24"/>
      <c r="O198" s="80" t="e">
        <f t="shared" si="91"/>
        <v>#REF!</v>
      </c>
      <c r="P198" s="76" t="e">
        <f t="shared" si="92"/>
        <v>#REF!</v>
      </c>
      <c r="Q198" s="64">
        <f>IF(ISNA(VLOOKUP($A198,'2016 (2)'!$A$7:$AU$88,12,FALSE)),0,VLOOKUP($A198,'2016 (2)'!$A$7:$AU$88,12,FALSE))</f>
        <v>0</v>
      </c>
      <c r="R198" s="24"/>
      <c r="S198" s="80" t="e">
        <f t="shared" si="93"/>
        <v>#REF!</v>
      </c>
      <c r="T198" s="76" t="e">
        <f t="shared" si="94"/>
        <v>#REF!</v>
      </c>
      <c r="U198" s="64">
        <f>IF(ISNA(VLOOKUP($A198,'2016 (2)'!$A$7:$AU$88,16,FALSE)),0,VLOOKUP($A198,'2016 (2)'!$A$7:$AU$88,16,FALSE))</f>
        <v>0</v>
      </c>
      <c r="V198" s="24"/>
      <c r="W198" s="80" t="e">
        <f t="shared" si="95"/>
        <v>#REF!</v>
      </c>
      <c r="X198" s="76" t="e">
        <f t="shared" si="96"/>
        <v>#REF!</v>
      </c>
      <c r="Y198" s="64">
        <f>IF(ISNA(VLOOKUP($A198,'2016 (2)'!$A$7:$AU$88,20,FALSE)),0,VLOOKUP($A198,'2016 (2)'!$A$7:$AU$88,20,FALSE))</f>
        <v>0</v>
      </c>
      <c r="Z198" s="24"/>
      <c r="AA198" s="80" t="e">
        <f t="shared" si="97"/>
        <v>#REF!</v>
      </c>
      <c r="AB198" s="76" t="e">
        <f t="shared" si="98"/>
        <v>#REF!</v>
      </c>
      <c r="AC198" s="64">
        <f>IF(ISNA(VLOOKUP($A198,'2016 (2)'!$A$7:$AU$88,24,FALSE)),0,VLOOKUP($A198,'2016 (2)'!$A$7:$AU$88,24,FALSE))</f>
        <v>0</v>
      </c>
      <c r="AD198" s="24"/>
      <c r="AE198" s="80" t="e">
        <f t="shared" si="99"/>
        <v>#REF!</v>
      </c>
      <c r="AF198" s="76" t="e">
        <f t="shared" si="100"/>
        <v>#REF!</v>
      </c>
      <c r="AG198" s="64">
        <f>IF(ISNA(VLOOKUP($A198,'2016 (2)'!$A$7:$AU$88,28,FALSE)),0,VLOOKUP($A198,'2016 (2)'!$A$7:$AU$88,28,FALSE))</f>
        <v>0</v>
      </c>
      <c r="AH198" s="24"/>
      <c r="AI198" s="80" t="e">
        <f t="shared" si="101"/>
        <v>#REF!</v>
      </c>
      <c r="AJ198" s="76" t="e">
        <f t="shared" si="102"/>
        <v>#REF!</v>
      </c>
      <c r="AK198" s="64">
        <f>IF(ISNA(VLOOKUP($A198,'2016 (2)'!$A$7:$AU$88,32,FALSE)),0,VLOOKUP($A198,'2016 (2)'!$A$7:$AU$88,32,FALSE))</f>
        <v>0</v>
      </c>
      <c r="AL198" s="24"/>
      <c r="AM198" s="80" t="e">
        <f t="shared" si="103"/>
        <v>#REF!</v>
      </c>
      <c r="AN198" s="76" t="e">
        <f t="shared" si="104"/>
        <v>#REF!</v>
      </c>
      <c r="AO198" s="64">
        <f>IF(ISNA(VLOOKUP($A198,'2016 (2)'!$A$7:$AU$88,36,FALSE)),0,VLOOKUP($A198,'2016 (2)'!$A$7:$AU$88,36,FALSE))</f>
        <v>0</v>
      </c>
      <c r="AP198" s="24"/>
      <c r="AQ198" s="80" t="e">
        <f t="shared" si="105"/>
        <v>#REF!</v>
      </c>
      <c r="AR198" s="76" t="e">
        <f t="shared" si="106"/>
        <v>#REF!</v>
      </c>
    </row>
    <row r="199" spans="1:48" ht="18" customHeight="1" x14ac:dyDescent="0.2">
      <c r="A199" s="78" t="str">
        <f t="shared" si="86"/>
        <v>Mike Power</v>
      </c>
      <c r="B199" s="52" t="s">
        <v>53</v>
      </c>
      <c r="C199" s="62" t="s">
        <v>33</v>
      </c>
      <c r="D199" s="25" t="e">
        <f>VLOOKUP($A199,#REF!,34,FALSE)</f>
        <v>#REF!</v>
      </c>
      <c r="E199" s="8" t="e">
        <f>ROUND(IF(ISNA(VLOOKUP($A199,#REF!,46,FALSE)),0,VLOOKUP($A199,#REF!,46,FALSE)),1)</f>
        <v>#REF!</v>
      </c>
      <c r="F199" s="92" t="e">
        <f>ROUND(IF(ISNA(VLOOKUP($A199,#REF!,47,FALSE)),0,VLOOKUP($A199,#REF!,47,FALSE)),1)</f>
        <v>#REF!</v>
      </c>
      <c r="G199" s="80" t="e">
        <f t="shared" si="107"/>
        <v>#REF!</v>
      </c>
      <c r="H199" s="88" t="e">
        <f t="shared" si="88"/>
        <v>#REF!</v>
      </c>
      <c r="I199" s="64">
        <f>IF(ISNA(VLOOKUP($A199,'2016 (2)'!$A$7:$AU$88,4,FALSE)),0,VLOOKUP($A199,'2016 (2)'!$A$7:$AU$88,4,FALSE))</f>
        <v>0</v>
      </c>
      <c r="J199" s="24"/>
      <c r="K199" s="80" t="e">
        <f t="shared" si="89"/>
        <v>#REF!</v>
      </c>
      <c r="L199" s="76" t="e">
        <f t="shared" si="90"/>
        <v>#REF!</v>
      </c>
      <c r="M199" s="83">
        <f>IF(ISNA(VLOOKUP($A199,'2016 (2)'!$A$7:$AU$88,8,FALSE)),0,VLOOKUP($A199,'2016 (2)'!$A$7:$AU$88,8,FALSE))</f>
        <v>0</v>
      </c>
      <c r="N199" s="24"/>
      <c r="O199" s="80" t="e">
        <f t="shared" si="91"/>
        <v>#REF!</v>
      </c>
      <c r="P199" s="76" t="e">
        <f t="shared" si="92"/>
        <v>#REF!</v>
      </c>
      <c r="Q199" s="64">
        <f>IF(ISNA(VLOOKUP($A199,'2016 (2)'!$A$7:$AU$88,12,FALSE)),0,VLOOKUP($A199,'2016 (2)'!$A$7:$AU$88,12,FALSE))</f>
        <v>0</v>
      </c>
      <c r="R199" s="24"/>
      <c r="S199" s="80" t="e">
        <f t="shared" si="93"/>
        <v>#REF!</v>
      </c>
      <c r="T199" s="76" t="e">
        <f t="shared" si="94"/>
        <v>#REF!</v>
      </c>
      <c r="U199" s="64">
        <f>IF(ISNA(VLOOKUP($A199,'2016 (2)'!$A$7:$AU$88,16,FALSE)),0,VLOOKUP($A199,'2016 (2)'!$A$7:$AU$88,16,FALSE))</f>
        <v>0</v>
      </c>
      <c r="V199" s="24"/>
      <c r="W199" s="80" t="e">
        <f t="shared" si="95"/>
        <v>#REF!</v>
      </c>
      <c r="X199" s="76" t="e">
        <f t="shared" si="96"/>
        <v>#REF!</v>
      </c>
      <c r="Y199" s="64">
        <f>IF(ISNA(VLOOKUP($A199,'2016 (2)'!$A$7:$AU$88,20,FALSE)),0,VLOOKUP($A199,'2016 (2)'!$A$7:$AU$88,20,FALSE))</f>
        <v>0</v>
      </c>
      <c r="Z199" s="24"/>
      <c r="AA199" s="80" t="e">
        <f t="shared" si="97"/>
        <v>#REF!</v>
      </c>
      <c r="AB199" s="76" t="e">
        <f t="shared" si="98"/>
        <v>#REF!</v>
      </c>
      <c r="AC199" s="64">
        <f>IF(ISNA(VLOOKUP($A199,'2016 (2)'!$A$7:$AU$88,24,FALSE)),0,VLOOKUP($A199,'2016 (2)'!$A$7:$AU$88,24,FALSE))</f>
        <v>0</v>
      </c>
      <c r="AD199" s="24"/>
      <c r="AE199" s="80" t="e">
        <f t="shared" si="99"/>
        <v>#REF!</v>
      </c>
      <c r="AF199" s="76" t="e">
        <f t="shared" si="100"/>
        <v>#REF!</v>
      </c>
      <c r="AG199" s="64">
        <f>IF(ISNA(VLOOKUP($A199,'2016 (2)'!$A$7:$AU$88,28,FALSE)),0,VLOOKUP($A199,'2016 (2)'!$A$7:$AU$88,28,FALSE))</f>
        <v>0</v>
      </c>
      <c r="AH199" s="24"/>
      <c r="AI199" s="80" t="e">
        <f t="shared" si="101"/>
        <v>#REF!</v>
      </c>
      <c r="AJ199" s="76" t="e">
        <f t="shared" si="102"/>
        <v>#REF!</v>
      </c>
      <c r="AK199" s="64">
        <f>IF(ISNA(VLOOKUP($A199,'2016 (2)'!$A$7:$AU$88,32,FALSE)),0,VLOOKUP($A199,'2016 (2)'!$A$7:$AU$88,32,FALSE))</f>
        <v>0</v>
      </c>
      <c r="AL199" s="24"/>
      <c r="AM199" s="80" t="e">
        <f t="shared" si="103"/>
        <v>#REF!</v>
      </c>
      <c r="AN199" s="76" t="e">
        <f t="shared" si="104"/>
        <v>#REF!</v>
      </c>
      <c r="AO199" s="64">
        <f>IF(ISNA(VLOOKUP($A199,'2016 (2)'!$A$7:$AU$88,36,FALSE)),0,VLOOKUP($A199,'2016 (2)'!$A$7:$AU$88,36,FALSE))</f>
        <v>0</v>
      </c>
      <c r="AP199" s="24"/>
      <c r="AQ199" s="80" t="e">
        <f t="shared" si="105"/>
        <v>#REF!</v>
      </c>
      <c r="AR199" s="76" t="e">
        <f t="shared" si="106"/>
        <v>#REF!</v>
      </c>
    </row>
    <row r="200" spans="1:48" ht="18" customHeight="1" x14ac:dyDescent="0.2">
      <c r="A200" s="78" t="str">
        <f t="shared" si="86"/>
        <v>Charlie Price</v>
      </c>
      <c r="B200" s="52" t="s">
        <v>499</v>
      </c>
      <c r="C200" s="62" t="s">
        <v>500</v>
      </c>
      <c r="D200" s="25" t="e">
        <f>VLOOKUP($A200,#REF!,34,FALSE)</f>
        <v>#REF!</v>
      </c>
      <c r="E200" s="8" t="e">
        <f>ROUND(IF(ISNA(VLOOKUP($A200,#REF!,46,FALSE)),0,VLOOKUP($A200,#REF!,46,FALSE)),1)</f>
        <v>#REF!</v>
      </c>
      <c r="F200" s="92" t="e">
        <f>ROUND(IF(ISNA(VLOOKUP($A200,#REF!,47,FALSE)),0,VLOOKUP($A200,#REF!,47,FALSE)),1)</f>
        <v>#REF!</v>
      </c>
      <c r="G200" s="80" t="e">
        <f t="shared" si="107"/>
        <v>#REF!</v>
      </c>
      <c r="H200" s="88" t="e">
        <f t="shared" si="88"/>
        <v>#REF!</v>
      </c>
      <c r="I200" s="64">
        <f>IF(ISNA(VLOOKUP($A200,'2016 (2)'!$A$7:$AU$88,4,FALSE)),0,VLOOKUP($A200,'2016 (2)'!$A$7:$AU$88,4,FALSE))</f>
        <v>0</v>
      </c>
      <c r="J200" s="24"/>
      <c r="K200" s="80" t="e">
        <f t="shared" si="89"/>
        <v>#REF!</v>
      </c>
      <c r="L200" s="76" t="e">
        <f t="shared" si="90"/>
        <v>#REF!</v>
      </c>
      <c r="M200" s="83">
        <f>IF(ISNA(VLOOKUP($A200,'2016 (2)'!$A$7:$AU$88,8,FALSE)),0,VLOOKUP($A200,'2016 (2)'!$A$7:$AU$88,8,FALSE))</f>
        <v>0</v>
      </c>
      <c r="N200" s="24"/>
      <c r="O200" s="80" t="e">
        <f t="shared" si="91"/>
        <v>#REF!</v>
      </c>
      <c r="P200" s="76" t="e">
        <f t="shared" si="92"/>
        <v>#REF!</v>
      </c>
      <c r="Q200" s="64">
        <f>IF(ISNA(VLOOKUP($A200,'2016 (2)'!$A$7:$AU$88,12,FALSE)),0,VLOOKUP($A200,'2016 (2)'!$A$7:$AU$88,12,FALSE))</f>
        <v>0</v>
      </c>
      <c r="R200" s="24"/>
      <c r="S200" s="80" t="e">
        <f t="shared" si="93"/>
        <v>#REF!</v>
      </c>
      <c r="T200" s="76" t="e">
        <f t="shared" si="94"/>
        <v>#REF!</v>
      </c>
      <c r="U200" s="64">
        <f>IF(ISNA(VLOOKUP($A200,'2016 (2)'!$A$7:$AU$88,16,FALSE)),0,VLOOKUP($A200,'2016 (2)'!$A$7:$AU$88,16,FALSE))</f>
        <v>0</v>
      </c>
      <c r="V200" s="24"/>
      <c r="W200" s="80" t="e">
        <f t="shared" si="95"/>
        <v>#REF!</v>
      </c>
      <c r="X200" s="76" t="e">
        <f t="shared" si="96"/>
        <v>#REF!</v>
      </c>
      <c r="Y200" s="64">
        <f>IF(ISNA(VLOOKUP($A200,'2016 (2)'!$A$7:$AU$88,20,FALSE)),0,VLOOKUP($A200,'2016 (2)'!$A$7:$AU$88,20,FALSE))</f>
        <v>0</v>
      </c>
      <c r="Z200" s="24"/>
      <c r="AA200" s="80" t="e">
        <f t="shared" si="97"/>
        <v>#REF!</v>
      </c>
      <c r="AB200" s="76" t="e">
        <f t="shared" si="98"/>
        <v>#REF!</v>
      </c>
      <c r="AC200" s="64">
        <f>IF(ISNA(VLOOKUP($A200,'2016 (2)'!$A$7:$AU$88,24,FALSE)),0,VLOOKUP($A200,'2016 (2)'!$A$7:$AU$88,24,FALSE))</f>
        <v>0</v>
      </c>
      <c r="AD200" s="24"/>
      <c r="AE200" s="80" t="e">
        <f t="shared" si="99"/>
        <v>#REF!</v>
      </c>
      <c r="AF200" s="76" t="e">
        <f t="shared" si="100"/>
        <v>#REF!</v>
      </c>
      <c r="AG200" s="64">
        <f>IF(ISNA(VLOOKUP($A200,'2016 (2)'!$A$7:$AU$88,28,FALSE)),0,VLOOKUP($A200,'2016 (2)'!$A$7:$AU$88,28,FALSE))</f>
        <v>0</v>
      </c>
      <c r="AH200" s="24"/>
      <c r="AI200" s="80" t="e">
        <f t="shared" si="101"/>
        <v>#REF!</v>
      </c>
      <c r="AJ200" s="76" t="e">
        <f t="shared" si="102"/>
        <v>#REF!</v>
      </c>
      <c r="AK200" s="64">
        <f>IF(ISNA(VLOOKUP($A200,'2016 (2)'!$A$7:$AU$88,32,FALSE)),0,VLOOKUP($A200,'2016 (2)'!$A$7:$AU$88,32,FALSE))</f>
        <v>0</v>
      </c>
      <c r="AL200" s="24"/>
      <c r="AM200" s="80" t="e">
        <f t="shared" si="103"/>
        <v>#REF!</v>
      </c>
      <c r="AN200" s="76" t="e">
        <f t="shared" si="104"/>
        <v>#REF!</v>
      </c>
      <c r="AO200" s="64">
        <f>IF(ISNA(VLOOKUP($A200,'2016 (2)'!$A$7:$AU$88,36,FALSE)),0,VLOOKUP($A200,'2016 (2)'!$A$7:$AU$88,36,FALSE))</f>
        <v>0</v>
      </c>
      <c r="AP200" s="24"/>
      <c r="AQ200" s="80" t="e">
        <f t="shared" si="105"/>
        <v>#REF!</v>
      </c>
      <c r="AR200" s="76" t="e">
        <f t="shared" si="106"/>
        <v>#REF!</v>
      </c>
    </row>
    <row r="201" spans="1:48" ht="18" customHeight="1" x14ac:dyDescent="0.2">
      <c r="A201" s="78" t="str">
        <f t="shared" si="86"/>
        <v>Jack Printz</v>
      </c>
      <c r="B201" s="52" t="s">
        <v>244</v>
      </c>
      <c r="C201" s="62" t="s">
        <v>245</v>
      </c>
      <c r="D201" s="25" t="e">
        <f>VLOOKUP($A201,#REF!,34,FALSE)</f>
        <v>#REF!</v>
      </c>
      <c r="E201" s="8" t="e">
        <f>ROUND(IF(ISNA(VLOOKUP($A201,#REF!,46,FALSE)),0,VLOOKUP($A201,#REF!,46,FALSE)),1)</f>
        <v>#REF!</v>
      </c>
      <c r="F201" s="92" t="e">
        <f>ROUND(IF(ISNA(VLOOKUP($A201,#REF!,47,FALSE)),0,VLOOKUP($A201,#REF!,47,FALSE)),1)</f>
        <v>#REF!</v>
      </c>
      <c r="G201" s="80" t="e">
        <f t="shared" si="107"/>
        <v>#REF!</v>
      </c>
      <c r="H201" s="88" t="e">
        <f t="shared" si="88"/>
        <v>#REF!</v>
      </c>
      <c r="I201" s="64">
        <f>IF(ISNA(VLOOKUP($A201,'2016 (2)'!$A$7:$AU$88,4,FALSE)),0,VLOOKUP($A201,'2016 (2)'!$A$7:$AU$88,4,FALSE))</f>
        <v>0</v>
      </c>
      <c r="J201" s="24"/>
      <c r="K201" s="80" t="e">
        <f t="shared" si="89"/>
        <v>#REF!</v>
      </c>
      <c r="L201" s="76" t="e">
        <f t="shared" si="90"/>
        <v>#REF!</v>
      </c>
      <c r="M201" s="83">
        <f>IF(ISNA(VLOOKUP($A201,'2016 (2)'!$A$7:$AU$88,8,FALSE)),0,VLOOKUP($A201,'2016 (2)'!$A$7:$AU$88,8,FALSE))</f>
        <v>0</v>
      </c>
      <c r="N201" s="24"/>
      <c r="O201" s="80" t="e">
        <f t="shared" si="91"/>
        <v>#REF!</v>
      </c>
      <c r="P201" s="76" t="e">
        <f t="shared" si="92"/>
        <v>#REF!</v>
      </c>
      <c r="Q201" s="64">
        <f>IF(ISNA(VLOOKUP($A201,'2016 (2)'!$A$7:$AU$88,12,FALSE)),0,VLOOKUP($A201,'2016 (2)'!$A$7:$AU$88,12,FALSE))</f>
        <v>0</v>
      </c>
      <c r="R201" s="24"/>
      <c r="S201" s="80" t="e">
        <f t="shared" si="93"/>
        <v>#REF!</v>
      </c>
      <c r="T201" s="76" t="e">
        <f t="shared" si="94"/>
        <v>#REF!</v>
      </c>
      <c r="U201" s="64">
        <f>IF(ISNA(VLOOKUP($A201,'2016 (2)'!$A$7:$AU$88,16,FALSE)),0,VLOOKUP($A201,'2016 (2)'!$A$7:$AU$88,16,FALSE))</f>
        <v>0</v>
      </c>
      <c r="V201" s="24"/>
      <c r="W201" s="80" t="e">
        <f t="shared" si="95"/>
        <v>#REF!</v>
      </c>
      <c r="X201" s="76" t="e">
        <f t="shared" si="96"/>
        <v>#REF!</v>
      </c>
      <c r="Y201" s="64">
        <f>IF(ISNA(VLOOKUP($A201,'2016 (2)'!$A$7:$AU$88,20,FALSE)),0,VLOOKUP($A201,'2016 (2)'!$A$7:$AU$88,20,FALSE))</f>
        <v>0</v>
      </c>
      <c r="Z201" s="24"/>
      <c r="AA201" s="80" t="e">
        <f t="shared" si="97"/>
        <v>#REF!</v>
      </c>
      <c r="AB201" s="76" t="e">
        <f t="shared" si="98"/>
        <v>#REF!</v>
      </c>
      <c r="AC201" s="64">
        <f>IF(ISNA(VLOOKUP($A201,'2016 (2)'!$A$7:$AU$88,24,FALSE)),0,VLOOKUP($A201,'2016 (2)'!$A$7:$AU$88,24,FALSE))</f>
        <v>0</v>
      </c>
      <c r="AD201" s="24"/>
      <c r="AE201" s="80" t="e">
        <f t="shared" si="99"/>
        <v>#REF!</v>
      </c>
      <c r="AF201" s="76" t="e">
        <f t="shared" si="100"/>
        <v>#REF!</v>
      </c>
      <c r="AG201" s="64">
        <f>IF(ISNA(VLOOKUP($A201,'2016 (2)'!$A$7:$AU$88,28,FALSE)),0,VLOOKUP($A201,'2016 (2)'!$A$7:$AU$88,28,FALSE))</f>
        <v>0</v>
      </c>
      <c r="AH201" s="24"/>
      <c r="AI201" s="80" t="e">
        <f t="shared" si="101"/>
        <v>#REF!</v>
      </c>
      <c r="AJ201" s="76" t="e">
        <f t="shared" si="102"/>
        <v>#REF!</v>
      </c>
      <c r="AK201" s="64">
        <f>IF(ISNA(VLOOKUP($A201,'2016 (2)'!$A$7:$AU$88,32,FALSE)),0,VLOOKUP($A201,'2016 (2)'!$A$7:$AU$88,32,FALSE))</f>
        <v>0</v>
      </c>
      <c r="AL201" s="24"/>
      <c r="AM201" s="80" t="e">
        <f t="shared" si="103"/>
        <v>#REF!</v>
      </c>
      <c r="AN201" s="76" t="e">
        <f t="shared" si="104"/>
        <v>#REF!</v>
      </c>
      <c r="AO201" s="64">
        <f>IF(ISNA(VLOOKUP($A201,'2016 (2)'!$A$7:$AU$88,36,FALSE)),0,VLOOKUP($A201,'2016 (2)'!$A$7:$AU$88,36,FALSE))</f>
        <v>0</v>
      </c>
      <c r="AP201" s="24"/>
      <c r="AQ201" s="80" t="e">
        <f t="shared" si="105"/>
        <v>#REF!</v>
      </c>
      <c r="AR201" s="76" t="e">
        <f t="shared" si="106"/>
        <v>#REF!</v>
      </c>
    </row>
    <row r="202" spans="1:48" ht="18" customHeight="1" x14ac:dyDescent="0.2">
      <c r="A202" s="78" t="str">
        <f t="shared" si="86"/>
        <v>Michael Pyszka</v>
      </c>
      <c r="B202" s="52" t="s">
        <v>234</v>
      </c>
      <c r="C202" s="62" t="s">
        <v>58</v>
      </c>
      <c r="D202" s="25" t="e">
        <f>VLOOKUP($A202,#REF!,34,FALSE)</f>
        <v>#REF!</v>
      </c>
      <c r="E202" s="8" t="e">
        <f>ROUND(IF(ISNA(VLOOKUP($A202,#REF!,46,FALSE)),0,VLOOKUP($A202,#REF!,46,FALSE)),1)</f>
        <v>#REF!</v>
      </c>
      <c r="F202" s="92" t="e">
        <f>ROUND(IF(ISNA(VLOOKUP($A202,#REF!,47,FALSE)),0,VLOOKUP($A202,#REF!,47,FALSE)),1)</f>
        <v>#REF!</v>
      </c>
      <c r="G202" s="80" t="e">
        <f t="shared" si="107"/>
        <v>#REF!</v>
      </c>
      <c r="H202" s="88" t="e">
        <f t="shared" si="88"/>
        <v>#REF!</v>
      </c>
      <c r="I202" s="64">
        <f>IF(ISNA(VLOOKUP($A202,'2016 (2)'!$A$7:$AU$88,4,FALSE)),0,VLOOKUP($A202,'2016 (2)'!$A$7:$AU$88,4,FALSE))</f>
        <v>0</v>
      </c>
      <c r="J202" s="24"/>
      <c r="K202" s="80" t="e">
        <f t="shared" si="89"/>
        <v>#REF!</v>
      </c>
      <c r="L202" s="76" t="e">
        <f t="shared" si="90"/>
        <v>#REF!</v>
      </c>
      <c r="M202" s="83">
        <f>IF(ISNA(VLOOKUP($A202,'2016 (2)'!$A$7:$AU$88,8,FALSE)),0,VLOOKUP($A202,'2016 (2)'!$A$7:$AU$88,8,FALSE))</f>
        <v>0</v>
      </c>
      <c r="N202" s="24"/>
      <c r="O202" s="80" t="e">
        <f t="shared" si="91"/>
        <v>#REF!</v>
      </c>
      <c r="P202" s="76" t="e">
        <f t="shared" si="92"/>
        <v>#REF!</v>
      </c>
      <c r="Q202" s="64">
        <f>IF(ISNA(VLOOKUP($A202,'2016 (2)'!$A$7:$AU$88,12,FALSE)),0,VLOOKUP($A202,'2016 (2)'!$A$7:$AU$88,12,FALSE))</f>
        <v>0</v>
      </c>
      <c r="R202" s="24"/>
      <c r="S202" s="80" t="e">
        <f t="shared" si="93"/>
        <v>#REF!</v>
      </c>
      <c r="T202" s="76" t="e">
        <f t="shared" si="94"/>
        <v>#REF!</v>
      </c>
      <c r="U202" s="64">
        <f>IF(ISNA(VLOOKUP($A202,'2016 (2)'!$A$7:$AU$88,16,FALSE)),0,VLOOKUP($A202,'2016 (2)'!$A$7:$AU$88,16,FALSE))</f>
        <v>0</v>
      </c>
      <c r="V202" s="24"/>
      <c r="W202" s="80" t="e">
        <f t="shared" si="95"/>
        <v>#REF!</v>
      </c>
      <c r="X202" s="76" t="e">
        <f t="shared" si="96"/>
        <v>#REF!</v>
      </c>
      <c r="Y202" s="64">
        <f>IF(ISNA(VLOOKUP($A202,'2016 (2)'!$A$7:$AU$88,20,FALSE)),0,VLOOKUP($A202,'2016 (2)'!$A$7:$AU$88,20,FALSE))</f>
        <v>0</v>
      </c>
      <c r="Z202" s="24"/>
      <c r="AA202" s="80" t="e">
        <f t="shared" si="97"/>
        <v>#REF!</v>
      </c>
      <c r="AB202" s="76" t="e">
        <f t="shared" si="98"/>
        <v>#REF!</v>
      </c>
      <c r="AC202" s="64">
        <f>IF(ISNA(VLOOKUP($A202,'2016 (2)'!$A$7:$AU$88,24,FALSE)),0,VLOOKUP($A202,'2016 (2)'!$A$7:$AU$88,24,FALSE))</f>
        <v>0</v>
      </c>
      <c r="AD202" s="24"/>
      <c r="AE202" s="80" t="e">
        <f t="shared" si="99"/>
        <v>#REF!</v>
      </c>
      <c r="AF202" s="76" t="e">
        <f t="shared" si="100"/>
        <v>#REF!</v>
      </c>
      <c r="AG202" s="64">
        <f>IF(ISNA(VLOOKUP($A202,'2016 (2)'!$A$7:$AU$88,28,FALSE)),0,VLOOKUP($A202,'2016 (2)'!$A$7:$AU$88,28,FALSE))</f>
        <v>0</v>
      </c>
      <c r="AH202" s="24"/>
      <c r="AI202" s="80" t="e">
        <f t="shared" si="101"/>
        <v>#REF!</v>
      </c>
      <c r="AJ202" s="76" t="e">
        <f t="shared" si="102"/>
        <v>#REF!</v>
      </c>
      <c r="AK202" s="64">
        <f>IF(ISNA(VLOOKUP($A202,'2016 (2)'!$A$7:$AU$88,32,FALSE)),0,VLOOKUP($A202,'2016 (2)'!$A$7:$AU$88,32,FALSE))</f>
        <v>0</v>
      </c>
      <c r="AL202" s="24"/>
      <c r="AM202" s="80" t="e">
        <f t="shared" si="103"/>
        <v>#REF!</v>
      </c>
      <c r="AN202" s="76" t="e">
        <f t="shared" si="104"/>
        <v>#REF!</v>
      </c>
      <c r="AO202" s="64">
        <f>IF(ISNA(VLOOKUP($A202,'2016 (2)'!$A$7:$AU$88,36,FALSE)),0,VLOOKUP($A202,'2016 (2)'!$A$7:$AU$88,36,FALSE))</f>
        <v>0</v>
      </c>
      <c r="AP202" s="24"/>
      <c r="AQ202" s="80" t="e">
        <f t="shared" si="105"/>
        <v>#REF!</v>
      </c>
      <c r="AR202" s="76" t="e">
        <f t="shared" si="106"/>
        <v>#REF!</v>
      </c>
    </row>
    <row r="203" spans="1:48" ht="18" customHeight="1" x14ac:dyDescent="0.2">
      <c r="A203" s="78" t="str">
        <f t="shared" si="86"/>
        <v>Doug Ramir</v>
      </c>
      <c r="B203" s="52" t="s">
        <v>431</v>
      </c>
      <c r="C203" s="62" t="s">
        <v>289</v>
      </c>
      <c r="D203" s="25" t="e">
        <f>VLOOKUP($A203,#REF!,34,FALSE)</f>
        <v>#REF!</v>
      </c>
      <c r="E203" s="8" t="e">
        <f>ROUND(IF(ISNA(VLOOKUP($A203,#REF!,46,FALSE)),0,VLOOKUP($A203,#REF!,46,FALSE)),1)</f>
        <v>#REF!</v>
      </c>
      <c r="F203" s="92" t="e">
        <f>ROUND(IF(ISNA(VLOOKUP($A203,#REF!,47,FALSE)),0,VLOOKUP($A203,#REF!,47,FALSE)),1)</f>
        <v>#REF!</v>
      </c>
      <c r="G203" s="80" t="e">
        <f t="shared" si="107"/>
        <v>#REF!</v>
      </c>
      <c r="H203" s="88" t="e">
        <f t="shared" si="88"/>
        <v>#REF!</v>
      </c>
      <c r="I203" s="64">
        <f>IF(ISNA(VLOOKUP($A203,'2016 (2)'!$A$7:$AU$88,4,FALSE)),0,VLOOKUP($A203,'2016 (2)'!$A$7:$AU$88,4,FALSE))</f>
        <v>0</v>
      </c>
      <c r="J203" s="24"/>
      <c r="K203" s="80" t="e">
        <f t="shared" si="89"/>
        <v>#REF!</v>
      </c>
      <c r="L203" s="76" t="e">
        <f t="shared" si="90"/>
        <v>#REF!</v>
      </c>
      <c r="M203" s="83">
        <f>IF(ISNA(VLOOKUP($A203,'2016 (2)'!$A$7:$AU$88,8,FALSE)),0,VLOOKUP($A203,'2016 (2)'!$A$7:$AU$88,8,FALSE))</f>
        <v>0</v>
      </c>
      <c r="N203" s="24"/>
      <c r="O203" s="80" t="e">
        <f t="shared" si="91"/>
        <v>#REF!</v>
      </c>
      <c r="P203" s="76" t="e">
        <f t="shared" si="92"/>
        <v>#REF!</v>
      </c>
      <c r="Q203" s="64">
        <f>IF(ISNA(VLOOKUP($A203,'2016 (2)'!$A$7:$AU$88,12,FALSE)),0,VLOOKUP($A203,'2016 (2)'!$A$7:$AU$88,12,FALSE))</f>
        <v>0</v>
      </c>
      <c r="R203" s="24"/>
      <c r="S203" s="80" t="e">
        <f t="shared" si="93"/>
        <v>#REF!</v>
      </c>
      <c r="T203" s="76" t="e">
        <f t="shared" si="94"/>
        <v>#REF!</v>
      </c>
      <c r="U203" s="64">
        <f>IF(ISNA(VLOOKUP($A203,'2016 (2)'!$A$7:$AU$88,16,FALSE)),0,VLOOKUP($A203,'2016 (2)'!$A$7:$AU$88,16,FALSE))</f>
        <v>0</v>
      </c>
      <c r="V203" s="24"/>
      <c r="W203" s="80" t="e">
        <f t="shared" si="95"/>
        <v>#REF!</v>
      </c>
      <c r="X203" s="76" t="e">
        <f t="shared" si="96"/>
        <v>#REF!</v>
      </c>
      <c r="Y203" s="64">
        <f>IF(ISNA(VLOOKUP($A203,'2016 (2)'!$A$7:$AU$88,20,FALSE)),0,VLOOKUP($A203,'2016 (2)'!$A$7:$AU$88,20,FALSE))</f>
        <v>0</v>
      </c>
      <c r="Z203" s="24"/>
      <c r="AA203" s="80" t="e">
        <f t="shared" si="97"/>
        <v>#REF!</v>
      </c>
      <c r="AB203" s="76" t="e">
        <f t="shared" si="98"/>
        <v>#REF!</v>
      </c>
      <c r="AC203" s="64">
        <f>IF(ISNA(VLOOKUP($A203,'2016 (2)'!$A$7:$AU$88,24,FALSE)),0,VLOOKUP($A203,'2016 (2)'!$A$7:$AU$88,24,FALSE))</f>
        <v>0</v>
      </c>
      <c r="AD203" s="24"/>
      <c r="AE203" s="80" t="e">
        <f t="shared" si="99"/>
        <v>#REF!</v>
      </c>
      <c r="AF203" s="76" t="e">
        <f t="shared" si="100"/>
        <v>#REF!</v>
      </c>
      <c r="AG203" s="64">
        <f>IF(ISNA(VLOOKUP($A203,'2016 (2)'!$A$7:$AU$88,28,FALSE)),0,VLOOKUP($A203,'2016 (2)'!$A$7:$AU$88,28,FALSE))</f>
        <v>0</v>
      </c>
      <c r="AH203" s="24"/>
      <c r="AI203" s="80" t="e">
        <f t="shared" si="101"/>
        <v>#REF!</v>
      </c>
      <c r="AJ203" s="76" t="e">
        <f t="shared" si="102"/>
        <v>#REF!</v>
      </c>
      <c r="AK203" s="64">
        <f>IF(ISNA(VLOOKUP($A203,'2016 (2)'!$A$7:$AU$88,32,FALSE)),0,VLOOKUP($A203,'2016 (2)'!$A$7:$AU$88,32,FALSE))</f>
        <v>0</v>
      </c>
      <c r="AL203" s="24"/>
      <c r="AM203" s="80" t="e">
        <f t="shared" si="103"/>
        <v>#REF!</v>
      </c>
      <c r="AN203" s="76" t="e">
        <f t="shared" si="104"/>
        <v>#REF!</v>
      </c>
      <c r="AO203" s="64">
        <f>IF(ISNA(VLOOKUP($A203,'2016 (2)'!$A$7:$AU$88,36,FALSE)),0,VLOOKUP($A203,'2016 (2)'!$A$7:$AU$88,36,FALSE))</f>
        <v>0</v>
      </c>
      <c r="AP203" s="24"/>
      <c r="AQ203" s="80" t="e">
        <f t="shared" si="105"/>
        <v>#REF!</v>
      </c>
      <c r="AR203" s="76" t="e">
        <f t="shared" si="106"/>
        <v>#REF!</v>
      </c>
    </row>
    <row r="204" spans="1:48" ht="18" customHeight="1" x14ac:dyDescent="0.2">
      <c r="A204" s="78" t="str">
        <f t="shared" si="86"/>
        <v>Will Rhymes</v>
      </c>
      <c r="B204" s="52" t="s">
        <v>513</v>
      </c>
      <c r="C204" s="62" t="s">
        <v>97</v>
      </c>
      <c r="D204" s="25" t="e">
        <f>VLOOKUP($A204,#REF!,34,FALSE)</f>
        <v>#REF!</v>
      </c>
      <c r="E204" s="8" t="e">
        <f>ROUND(IF(ISNA(VLOOKUP($A204,#REF!,46,FALSE)),0,VLOOKUP($A204,#REF!,46,FALSE)),1)</f>
        <v>#REF!</v>
      </c>
      <c r="F204" s="92" t="e">
        <f>ROUND(IF(ISNA(VLOOKUP($A204,#REF!,47,FALSE)),0,VLOOKUP($A204,#REF!,47,FALSE)),1)</f>
        <v>#REF!</v>
      </c>
      <c r="G204" s="80" t="e">
        <f t="shared" si="107"/>
        <v>#REF!</v>
      </c>
      <c r="H204" s="88" t="e">
        <f t="shared" si="88"/>
        <v>#REF!</v>
      </c>
      <c r="I204" s="64">
        <f>IF(ISNA(VLOOKUP($A204,'2016 (2)'!$A$7:$AU$88,4,FALSE)),0,VLOOKUP($A204,'2016 (2)'!$A$7:$AU$88,4,FALSE))</f>
        <v>0</v>
      </c>
      <c r="J204" s="24"/>
      <c r="K204" s="80" t="e">
        <f t="shared" si="89"/>
        <v>#REF!</v>
      </c>
      <c r="L204" s="76" t="e">
        <f t="shared" si="90"/>
        <v>#REF!</v>
      </c>
      <c r="M204" s="83">
        <f>IF(ISNA(VLOOKUP($A204,'2016 (2)'!$A$7:$AU$88,8,FALSE)),0,VLOOKUP($A204,'2016 (2)'!$A$7:$AU$88,8,FALSE))</f>
        <v>0</v>
      </c>
      <c r="N204" s="24"/>
      <c r="O204" s="80" t="e">
        <f t="shared" si="91"/>
        <v>#REF!</v>
      </c>
      <c r="P204" s="76" t="e">
        <f t="shared" si="92"/>
        <v>#REF!</v>
      </c>
      <c r="Q204" s="64">
        <f>IF(ISNA(VLOOKUP($A204,'2016 (2)'!$A$7:$AU$88,12,FALSE)),0,VLOOKUP($A204,'2016 (2)'!$A$7:$AU$88,12,FALSE))</f>
        <v>0</v>
      </c>
      <c r="R204" s="24"/>
      <c r="S204" s="80" t="e">
        <f t="shared" si="93"/>
        <v>#REF!</v>
      </c>
      <c r="T204" s="76" t="e">
        <f t="shared" si="94"/>
        <v>#REF!</v>
      </c>
      <c r="U204" s="64">
        <f>IF(ISNA(VLOOKUP($A204,'2016 (2)'!$A$7:$AU$88,16,FALSE)),0,VLOOKUP($A204,'2016 (2)'!$A$7:$AU$88,16,FALSE))</f>
        <v>0</v>
      </c>
      <c r="V204" s="24"/>
      <c r="W204" s="80" t="e">
        <f t="shared" si="95"/>
        <v>#REF!</v>
      </c>
      <c r="X204" s="76" t="e">
        <f t="shared" si="96"/>
        <v>#REF!</v>
      </c>
      <c r="Y204" s="64">
        <f>IF(ISNA(VLOOKUP($A204,'2016 (2)'!$A$7:$AU$88,20,FALSE)),0,VLOOKUP($A204,'2016 (2)'!$A$7:$AU$88,20,FALSE))</f>
        <v>0</v>
      </c>
      <c r="Z204" s="24"/>
      <c r="AA204" s="80" t="e">
        <f t="shared" si="97"/>
        <v>#REF!</v>
      </c>
      <c r="AB204" s="76" t="e">
        <f t="shared" si="98"/>
        <v>#REF!</v>
      </c>
      <c r="AC204" s="64">
        <f>IF(ISNA(VLOOKUP($A204,'2016 (2)'!$A$7:$AU$88,24,FALSE)),0,VLOOKUP($A204,'2016 (2)'!$A$7:$AU$88,24,FALSE))</f>
        <v>0</v>
      </c>
      <c r="AD204" s="24"/>
      <c r="AE204" s="80" t="e">
        <f t="shared" si="99"/>
        <v>#REF!</v>
      </c>
      <c r="AF204" s="76" t="e">
        <f t="shared" si="100"/>
        <v>#REF!</v>
      </c>
      <c r="AG204" s="64">
        <f>IF(ISNA(VLOOKUP($A204,'2016 (2)'!$A$7:$AU$88,28,FALSE)),0,VLOOKUP($A204,'2016 (2)'!$A$7:$AU$88,28,FALSE))</f>
        <v>0</v>
      </c>
      <c r="AH204" s="24"/>
      <c r="AI204" s="80" t="e">
        <f t="shared" si="101"/>
        <v>#REF!</v>
      </c>
      <c r="AJ204" s="76" t="e">
        <f t="shared" si="102"/>
        <v>#REF!</v>
      </c>
      <c r="AK204" s="64">
        <f>IF(ISNA(VLOOKUP($A204,'2016 (2)'!$A$7:$AU$88,32,FALSE)),0,VLOOKUP($A204,'2016 (2)'!$A$7:$AU$88,32,FALSE))</f>
        <v>0</v>
      </c>
      <c r="AL204" s="24"/>
      <c r="AM204" s="80" t="e">
        <f t="shared" si="103"/>
        <v>#REF!</v>
      </c>
      <c r="AN204" s="76" t="e">
        <f t="shared" si="104"/>
        <v>#REF!</v>
      </c>
      <c r="AO204" s="64">
        <f>IF(ISNA(VLOOKUP($A204,'2016 (2)'!$A$7:$AU$88,36,FALSE)),0,VLOOKUP($A204,'2016 (2)'!$A$7:$AU$88,36,FALSE))</f>
        <v>0</v>
      </c>
      <c r="AP204" s="24"/>
      <c r="AQ204" s="80" t="e">
        <f t="shared" si="105"/>
        <v>#REF!</v>
      </c>
      <c r="AR204" s="76" t="e">
        <f t="shared" si="106"/>
        <v>#REF!</v>
      </c>
    </row>
    <row r="205" spans="1:48" ht="18" customHeight="1" x14ac:dyDescent="0.2">
      <c r="A205" s="78" t="str">
        <f t="shared" si="86"/>
        <v>Mitch Rogers</v>
      </c>
      <c r="B205" s="93" t="s">
        <v>547</v>
      </c>
      <c r="C205" s="94" t="s">
        <v>391</v>
      </c>
      <c r="D205" s="25">
        <v>27</v>
      </c>
      <c r="E205" s="8" t="e">
        <f>ROUND(IF(ISNA(VLOOKUP($A205,#REF!,47,FALSE)),0,VLOOKUP($A205,#REF!,47,FALSE)),1)</f>
        <v>#REF!</v>
      </c>
      <c r="F205" s="92" t="e">
        <f>ROUND(IF(ISNA(VLOOKUP($A205,#REF!,49,FALSE)),0,VLOOKUP($A205,#REF!,49,FALSE)),1)</f>
        <v>#REF!</v>
      </c>
      <c r="G205" s="80" t="e">
        <f t="shared" si="107"/>
        <v>#REF!</v>
      </c>
      <c r="H205" s="88" t="e">
        <f t="shared" si="88"/>
        <v>#REF!</v>
      </c>
      <c r="I205" s="64">
        <f>IF(ISNA(VLOOKUP($A205,'2016 (2)'!$A$7:$AU$100,4,FALSE)),0,VLOOKUP($A205,'2016 (2)'!$A$7:$AU$100,4,FALSE))</f>
        <v>0</v>
      </c>
      <c r="J205" s="24"/>
      <c r="K205" s="80" t="e">
        <f t="shared" si="89"/>
        <v>#REF!</v>
      </c>
      <c r="L205" s="76" t="e">
        <f t="shared" si="90"/>
        <v>#REF!</v>
      </c>
      <c r="M205" s="83">
        <f>IF(ISNA(VLOOKUP($A205,'2016 (2)'!$A$7:$AU$100,8,FALSE)),0,VLOOKUP($A205,'2016 (2)'!$A$7:$AU$100,8,FALSE))</f>
        <v>0</v>
      </c>
      <c r="N205" s="24"/>
      <c r="O205" s="80" t="e">
        <f t="shared" si="91"/>
        <v>#REF!</v>
      </c>
      <c r="P205" s="76" t="e">
        <f t="shared" si="92"/>
        <v>#REF!</v>
      </c>
      <c r="Q205" s="64">
        <f>IF(ISNA(VLOOKUP($A205,'2016 (2)'!$A$7:$AU$100,12,FALSE)),0,VLOOKUP($A205,'2016 (2)'!$A$7:$AU$100,12,FALSE))</f>
        <v>0</v>
      </c>
      <c r="R205" s="24"/>
      <c r="S205" s="80" t="e">
        <f t="shared" si="93"/>
        <v>#REF!</v>
      </c>
      <c r="T205" s="76" t="e">
        <f t="shared" si="94"/>
        <v>#REF!</v>
      </c>
      <c r="U205" s="64">
        <f>IF(ISNA(VLOOKUP($A205,'2016 (2)'!$A$7:$AU$100,16,FALSE)),0,VLOOKUP($A205,'2016 (2)'!$A$7:$AU$100,16,FALSE))</f>
        <v>0</v>
      </c>
      <c r="V205" s="24"/>
      <c r="W205" s="80" t="e">
        <f t="shared" si="95"/>
        <v>#REF!</v>
      </c>
      <c r="X205" s="76" t="e">
        <f t="shared" si="96"/>
        <v>#REF!</v>
      </c>
      <c r="Y205" s="64">
        <f>IF(ISNA(VLOOKUP($A205,'2016 (2)'!$A$7:$AU$100,20,FALSE)),0,VLOOKUP($A205,'2016 (2)'!$A$7:$AU$100,20,FALSE))</f>
        <v>0</v>
      </c>
      <c r="Z205" s="24"/>
      <c r="AA205" s="80" t="e">
        <f t="shared" si="97"/>
        <v>#REF!</v>
      </c>
      <c r="AB205" s="76" t="e">
        <f t="shared" si="98"/>
        <v>#REF!</v>
      </c>
      <c r="AC205" s="64">
        <f>IF(ISNA(VLOOKUP($A205,'2016 (2)'!$A$7:$AU$100,24,FALSE)),0,VLOOKUP($A205,'2016 (2)'!$A$7:$AU$100,24,FALSE))</f>
        <v>0</v>
      </c>
      <c r="AD205" s="24"/>
      <c r="AE205" s="80" t="e">
        <f t="shared" si="99"/>
        <v>#REF!</v>
      </c>
      <c r="AF205" s="76" t="e">
        <f t="shared" si="100"/>
        <v>#REF!</v>
      </c>
      <c r="AG205" s="64">
        <f>IF(ISNA(VLOOKUP($A205,'2016 (2)'!$A$7:$AU$100,28,FALSE)),0,VLOOKUP($A205,'2016 (2)'!$A$7:$AU$100,28,FALSE))</f>
        <v>0</v>
      </c>
      <c r="AH205" s="24"/>
      <c r="AI205" s="80" t="e">
        <f t="shared" si="101"/>
        <v>#REF!</v>
      </c>
      <c r="AJ205" s="76" t="e">
        <f t="shared" si="102"/>
        <v>#REF!</v>
      </c>
      <c r="AK205" s="64">
        <f>IF(ISNA(VLOOKUP($A205,'2016 (2)'!$A$7:$AU$100,32,FALSE)),0,VLOOKUP($A205,'2016 (2)'!$A$7:$AU$100,32,FALSE))</f>
        <v>0</v>
      </c>
      <c r="AL205" s="24"/>
      <c r="AM205" s="80" t="e">
        <f t="shared" si="103"/>
        <v>#REF!</v>
      </c>
      <c r="AN205" s="76" t="e">
        <f t="shared" si="104"/>
        <v>#REF!</v>
      </c>
      <c r="AO205" s="64">
        <f>IF(ISNA(VLOOKUP($A205,'2016 (2)'!$A$7:$AU$100,36,FALSE)),0,VLOOKUP($A205,'2016 (2)'!$A$7:$AU$100,36,FALSE))</f>
        <v>0</v>
      </c>
      <c r="AP205" s="24"/>
      <c r="AQ205" s="80" t="e">
        <f t="shared" si="105"/>
        <v>#REF!</v>
      </c>
      <c r="AR205" s="76" t="e">
        <f t="shared" si="106"/>
        <v>#REF!</v>
      </c>
      <c r="AS205" t="str">
        <f>IF(I205&gt;0,72+H205+36-I205,"-")</f>
        <v>-</v>
      </c>
      <c r="AT205" t="str">
        <f>IF(M205&gt;0,72+L205+36-M205,"-")</f>
        <v>-</v>
      </c>
      <c r="AU205" t="str">
        <f>IF(Q205&gt;0,72+P205+36-Q205,"-")</f>
        <v>-</v>
      </c>
      <c r="AV205" t="str">
        <f>IF(U205&gt;0,72+T205+36-U205,"-")</f>
        <v>-</v>
      </c>
    </row>
    <row r="206" spans="1:48" ht="18" customHeight="1" x14ac:dyDescent="0.2">
      <c r="A206" s="78" t="str">
        <f t="shared" si="86"/>
        <v>Barry Rubin</v>
      </c>
      <c r="B206" s="52" t="s">
        <v>42</v>
      </c>
      <c r="C206" s="62" t="s">
        <v>254</v>
      </c>
      <c r="D206" s="25" t="e">
        <f>VLOOKUP($A206,#REF!,34,FALSE)</f>
        <v>#REF!</v>
      </c>
      <c r="E206" s="8" t="e">
        <f>ROUND(IF(ISNA(VLOOKUP($A206,#REF!,46,FALSE)),0,VLOOKUP($A206,#REF!,46,FALSE)),1)</f>
        <v>#REF!</v>
      </c>
      <c r="F206" s="92" t="e">
        <f>ROUND(IF(ISNA(VLOOKUP($A206,#REF!,47,FALSE)),0,VLOOKUP($A206,#REF!,47,FALSE)),1)</f>
        <v>#REF!</v>
      </c>
      <c r="G206" s="80" t="e">
        <f t="shared" si="107"/>
        <v>#REF!</v>
      </c>
      <c r="H206" s="88" t="e">
        <f t="shared" si="88"/>
        <v>#REF!</v>
      </c>
      <c r="I206" s="64">
        <f>IF(ISNA(VLOOKUP($A206,'2016 (2)'!$A$7:$AU$88,4,FALSE)),0,VLOOKUP($A206,'2016 (2)'!$A$7:$AU$88,4,FALSE))</f>
        <v>0</v>
      </c>
      <c r="J206" s="24"/>
      <c r="K206" s="80" t="e">
        <f t="shared" si="89"/>
        <v>#REF!</v>
      </c>
      <c r="L206" s="76" t="e">
        <f t="shared" si="90"/>
        <v>#REF!</v>
      </c>
      <c r="M206" s="83">
        <f>IF(ISNA(VLOOKUP($A206,'2016 (2)'!$A$7:$AU$88,8,FALSE)),0,VLOOKUP($A206,'2016 (2)'!$A$7:$AU$88,8,FALSE))</f>
        <v>0</v>
      </c>
      <c r="N206" s="24"/>
      <c r="O206" s="80" t="e">
        <f t="shared" si="91"/>
        <v>#REF!</v>
      </c>
      <c r="P206" s="76" t="e">
        <f t="shared" si="92"/>
        <v>#REF!</v>
      </c>
      <c r="Q206" s="64">
        <f>IF(ISNA(VLOOKUP($A206,'2016 (2)'!$A$7:$AU$88,12,FALSE)),0,VLOOKUP($A206,'2016 (2)'!$A$7:$AU$88,12,FALSE))</f>
        <v>0</v>
      </c>
      <c r="R206" s="24"/>
      <c r="S206" s="80" t="e">
        <f t="shared" si="93"/>
        <v>#REF!</v>
      </c>
      <c r="T206" s="76" t="e">
        <f t="shared" si="94"/>
        <v>#REF!</v>
      </c>
      <c r="U206" s="64">
        <f>IF(ISNA(VLOOKUP($A206,'2016 (2)'!$A$7:$AU$88,16,FALSE)),0,VLOOKUP($A206,'2016 (2)'!$A$7:$AU$88,16,FALSE))</f>
        <v>0</v>
      </c>
      <c r="V206" s="24"/>
      <c r="W206" s="80" t="e">
        <f t="shared" si="95"/>
        <v>#REF!</v>
      </c>
      <c r="X206" s="76" t="e">
        <f t="shared" si="96"/>
        <v>#REF!</v>
      </c>
      <c r="Y206" s="64">
        <f>IF(ISNA(VLOOKUP($A206,'2016 (2)'!$A$7:$AU$88,20,FALSE)),0,VLOOKUP($A206,'2016 (2)'!$A$7:$AU$88,20,FALSE))</f>
        <v>0</v>
      </c>
      <c r="Z206" s="24"/>
      <c r="AA206" s="80" t="e">
        <f t="shared" si="97"/>
        <v>#REF!</v>
      </c>
      <c r="AB206" s="76" t="e">
        <f t="shared" si="98"/>
        <v>#REF!</v>
      </c>
      <c r="AC206" s="64">
        <f>IF(ISNA(VLOOKUP($A206,'2016 (2)'!$A$7:$AU$88,24,FALSE)),0,VLOOKUP($A206,'2016 (2)'!$A$7:$AU$88,24,FALSE))</f>
        <v>0</v>
      </c>
      <c r="AD206" s="24"/>
      <c r="AE206" s="80" t="e">
        <f t="shared" si="99"/>
        <v>#REF!</v>
      </c>
      <c r="AF206" s="76" t="e">
        <f t="shared" si="100"/>
        <v>#REF!</v>
      </c>
      <c r="AG206" s="64">
        <f>IF(ISNA(VLOOKUP($A206,'2016 (2)'!$A$7:$AU$88,28,FALSE)),0,VLOOKUP($A206,'2016 (2)'!$A$7:$AU$88,28,FALSE))</f>
        <v>0</v>
      </c>
      <c r="AH206" s="24"/>
      <c r="AI206" s="80" t="e">
        <f t="shared" si="101"/>
        <v>#REF!</v>
      </c>
      <c r="AJ206" s="76" t="e">
        <f t="shared" si="102"/>
        <v>#REF!</v>
      </c>
      <c r="AK206" s="64">
        <f>IF(ISNA(VLOOKUP($A206,'2016 (2)'!$A$7:$AU$88,32,FALSE)),0,VLOOKUP($A206,'2016 (2)'!$A$7:$AU$88,32,FALSE))</f>
        <v>0</v>
      </c>
      <c r="AL206" s="24"/>
      <c r="AM206" s="80" t="e">
        <f t="shared" si="103"/>
        <v>#REF!</v>
      </c>
      <c r="AN206" s="76" t="e">
        <f t="shared" si="104"/>
        <v>#REF!</v>
      </c>
      <c r="AO206" s="64">
        <f>IF(ISNA(VLOOKUP($A206,'2016 (2)'!$A$7:$AU$88,36,FALSE)),0,VLOOKUP($A206,'2016 (2)'!$A$7:$AU$88,36,FALSE))</f>
        <v>0</v>
      </c>
      <c r="AP206" s="24"/>
      <c r="AQ206" s="80" t="e">
        <f t="shared" si="105"/>
        <v>#REF!</v>
      </c>
      <c r="AR206" s="76" t="e">
        <f t="shared" si="106"/>
        <v>#REF!</v>
      </c>
    </row>
    <row r="207" spans="1:48" ht="18" customHeight="1" x14ac:dyDescent="0.2">
      <c r="A207" s="78" t="str">
        <f t="shared" si="86"/>
        <v>Mitch Russ</v>
      </c>
      <c r="B207" s="52" t="s">
        <v>5</v>
      </c>
      <c r="C207" s="62" t="s">
        <v>391</v>
      </c>
      <c r="D207" s="25" t="e">
        <f>VLOOKUP($A207,#REF!,34,FALSE)</f>
        <v>#REF!</v>
      </c>
      <c r="E207" s="8" t="e">
        <f>ROUND(IF(ISNA(VLOOKUP($A207,#REF!,46,FALSE)),0,VLOOKUP($A207,#REF!,46,FALSE)),1)</f>
        <v>#REF!</v>
      </c>
      <c r="F207" s="92" t="e">
        <f>ROUND(IF(ISNA(VLOOKUP($A207,#REF!,47,FALSE)),0,VLOOKUP($A207,#REF!,47,FALSE)),1)</f>
        <v>#REF!</v>
      </c>
      <c r="G207" s="80" t="e">
        <f t="shared" si="107"/>
        <v>#REF!</v>
      </c>
      <c r="H207" s="88" t="e">
        <f t="shared" si="88"/>
        <v>#REF!</v>
      </c>
      <c r="I207" s="64">
        <f>IF(ISNA(VLOOKUP($A207,'2016 (2)'!$A$7:$AU$88,4,FALSE)),0,VLOOKUP($A207,'2016 (2)'!$A$7:$AU$88,4,FALSE))</f>
        <v>0</v>
      </c>
      <c r="J207" s="24"/>
      <c r="K207" s="80" t="e">
        <f t="shared" si="89"/>
        <v>#REF!</v>
      </c>
      <c r="L207" s="76" t="e">
        <f t="shared" si="90"/>
        <v>#REF!</v>
      </c>
      <c r="M207" s="83">
        <f>IF(ISNA(VLOOKUP($A207,'2016 (2)'!$A$7:$AU$88,8,FALSE)),0,VLOOKUP($A207,'2016 (2)'!$A$7:$AU$88,8,FALSE))</f>
        <v>0</v>
      </c>
      <c r="N207" s="24"/>
      <c r="O207" s="80" t="e">
        <f t="shared" si="91"/>
        <v>#REF!</v>
      </c>
      <c r="P207" s="76" t="e">
        <f t="shared" si="92"/>
        <v>#REF!</v>
      </c>
      <c r="Q207" s="64">
        <f>IF(ISNA(VLOOKUP($A207,'2016 (2)'!$A$7:$AU$88,12,FALSE)),0,VLOOKUP($A207,'2016 (2)'!$A$7:$AU$88,12,FALSE))</f>
        <v>0</v>
      </c>
      <c r="R207" s="24"/>
      <c r="S207" s="80" t="e">
        <f t="shared" si="93"/>
        <v>#REF!</v>
      </c>
      <c r="T207" s="76" t="e">
        <f t="shared" si="94"/>
        <v>#REF!</v>
      </c>
      <c r="U207" s="64">
        <f>IF(ISNA(VLOOKUP($A207,'2016 (2)'!$A$7:$AU$88,16,FALSE)),0,VLOOKUP($A207,'2016 (2)'!$A$7:$AU$88,16,FALSE))</f>
        <v>0</v>
      </c>
      <c r="V207" s="24"/>
      <c r="W207" s="80" t="e">
        <f t="shared" si="95"/>
        <v>#REF!</v>
      </c>
      <c r="X207" s="76" t="e">
        <f t="shared" si="96"/>
        <v>#REF!</v>
      </c>
      <c r="Y207" s="64">
        <f>IF(ISNA(VLOOKUP($A207,'2016 (2)'!$A$7:$AU$88,20,FALSE)),0,VLOOKUP($A207,'2016 (2)'!$A$7:$AU$88,20,FALSE))</f>
        <v>0</v>
      </c>
      <c r="Z207" s="24"/>
      <c r="AA207" s="80" t="e">
        <f t="shared" si="97"/>
        <v>#REF!</v>
      </c>
      <c r="AB207" s="76" t="e">
        <f t="shared" si="98"/>
        <v>#REF!</v>
      </c>
      <c r="AC207" s="64">
        <f>IF(ISNA(VLOOKUP($A207,'2016 (2)'!$A$7:$AU$88,24,FALSE)),0,VLOOKUP($A207,'2016 (2)'!$A$7:$AU$88,24,FALSE))</f>
        <v>0</v>
      </c>
      <c r="AD207" s="24"/>
      <c r="AE207" s="80" t="e">
        <f t="shared" si="99"/>
        <v>#REF!</v>
      </c>
      <c r="AF207" s="76" t="e">
        <f t="shared" si="100"/>
        <v>#REF!</v>
      </c>
      <c r="AG207" s="64">
        <f>IF(ISNA(VLOOKUP($A207,'2016 (2)'!$A$7:$AU$88,28,FALSE)),0,VLOOKUP($A207,'2016 (2)'!$A$7:$AU$88,28,FALSE))</f>
        <v>0</v>
      </c>
      <c r="AH207" s="24"/>
      <c r="AI207" s="80" t="e">
        <f t="shared" si="101"/>
        <v>#REF!</v>
      </c>
      <c r="AJ207" s="76" t="e">
        <f t="shared" si="102"/>
        <v>#REF!</v>
      </c>
      <c r="AK207" s="64">
        <f>IF(ISNA(VLOOKUP($A207,'2016 (2)'!$A$7:$AU$88,32,FALSE)),0,VLOOKUP($A207,'2016 (2)'!$A$7:$AU$88,32,FALSE))</f>
        <v>0</v>
      </c>
      <c r="AL207" s="24"/>
      <c r="AM207" s="80" t="e">
        <f t="shared" si="103"/>
        <v>#REF!</v>
      </c>
      <c r="AN207" s="76" t="e">
        <f t="shared" si="104"/>
        <v>#REF!</v>
      </c>
      <c r="AO207" s="64">
        <f>IF(ISNA(VLOOKUP($A207,'2016 (2)'!$A$7:$AU$88,36,FALSE)),0,VLOOKUP($A207,'2016 (2)'!$A$7:$AU$88,36,FALSE))</f>
        <v>0</v>
      </c>
      <c r="AP207" s="24"/>
      <c r="AQ207" s="80" t="e">
        <f t="shared" si="105"/>
        <v>#REF!</v>
      </c>
      <c r="AR207" s="76" t="e">
        <f t="shared" si="106"/>
        <v>#REF!</v>
      </c>
    </row>
    <row r="208" spans="1:48" ht="18" customHeight="1" x14ac:dyDescent="0.2">
      <c r="A208" s="78" t="str">
        <f t="shared" si="86"/>
        <v>Harry Sarner</v>
      </c>
      <c r="B208" s="52" t="s">
        <v>239</v>
      </c>
      <c r="C208" s="62" t="s">
        <v>240</v>
      </c>
      <c r="D208" s="25" t="e">
        <f>VLOOKUP($A208,#REF!,34,FALSE)</f>
        <v>#REF!</v>
      </c>
      <c r="E208" s="8" t="e">
        <f>ROUND(IF(ISNA(VLOOKUP($A208,#REF!,46,FALSE)),0,VLOOKUP($A208,#REF!,46,FALSE)),1)</f>
        <v>#REF!</v>
      </c>
      <c r="F208" s="92" t="e">
        <f>ROUND(IF(ISNA(VLOOKUP($A208,#REF!,47,FALSE)),0,VLOOKUP($A208,#REF!,47,FALSE)),1)</f>
        <v>#REF!</v>
      </c>
      <c r="G208" s="80" t="e">
        <f t="shared" si="107"/>
        <v>#REF!</v>
      </c>
      <c r="H208" s="88" t="e">
        <f t="shared" si="88"/>
        <v>#REF!</v>
      </c>
      <c r="I208" s="64">
        <f>IF(ISNA(VLOOKUP($A208,'2016 (2)'!$A$7:$AU$88,4,FALSE)),0,VLOOKUP($A208,'2016 (2)'!$A$7:$AU$88,4,FALSE))</f>
        <v>0</v>
      </c>
      <c r="J208" s="24"/>
      <c r="K208" s="80" t="e">
        <f t="shared" si="89"/>
        <v>#REF!</v>
      </c>
      <c r="L208" s="76" t="e">
        <f t="shared" si="90"/>
        <v>#REF!</v>
      </c>
      <c r="M208" s="83">
        <f>IF(ISNA(VLOOKUP($A208,'2016 (2)'!$A$7:$AU$88,8,FALSE)),0,VLOOKUP($A208,'2016 (2)'!$A$7:$AU$88,8,FALSE))</f>
        <v>0</v>
      </c>
      <c r="N208" s="24"/>
      <c r="O208" s="80" t="e">
        <f t="shared" si="91"/>
        <v>#REF!</v>
      </c>
      <c r="P208" s="76" t="e">
        <f t="shared" si="92"/>
        <v>#REF!</v>
      </c>
      <c r="Q208" s="64">
        <f>IF(ISNA(VLOOKUP($A208,'2016 (2)'!$A$7:$AU$88,12,FALSE)),0,VLOOKUP($A208,'2016 (2)'!$A$7:$AU$88,12,FALSE))</f>
        <v>0</v>
      </c>
      <c r="R208" s="24"/>
      <c r="S208" s="80" t="e">
        <f t="shared" si="93"/>
        <v>#REF!</v>
      </c>
      <c r="T208" s="76" t="e">
        <f t="shared" si="94"/>
        <v>#REF!</v>
      </c>
      <c r="U208" s="64">
        <f>IF(ISNA(VLOOKUP($A208,'2016 (2)'!$A$7:$AU$88,16,FALSE)),0,VLOOKUP($A208,'2016 (2)'!$A$7:$AU$88,16,FALSE))</f>
        <v>0</v>
      </c>
      <c r="V208" s="24"/>
      <c r="W208" s="80" t="e">
        <f t="shared" si="95"/>
        <v>#REF!</v>
      </c>
      <c r="X208" s="76" t="e">
        <f t="shared" si="96"/>
        <v>#REF!</v>
      </c>
      <c r="Y208" s="64">
        <f>IF(ISNA(VLOOKUP($A208,'2016 (2)'!$A$7:$AU$88,20,FALSE)),0,VLOOKUP($A208,'2016 (2)'!$A$7:$AU$88,20,FALSE))</f>
        <v>0</v>
      </c>
      <c r="Z208" s="24"/>
      <c r="AA208" s="80" t="e">
        <f t="shared" si="97"/>
        <v>#REF!</v>
      </c>
      <c r="AB208" s="76" t="e">
        <f t="shared" si="98"/>
        <v>#REF!</v>
      </c>
      <c r="AC208" s="64">
        <f>IF(ISNA(VLOOKUP($A208,'2016 (2)'!$A$7:$AU$88,24,FALSE)),0,VLOOKUP($A208,'2016 (2)'!$A$7:$AU$88,24,FALSE))</f>
        <v>0</v>
      </c>
      <c r="AD208" s="24"/>
      <c r="AE208" s="80" t="e">
        <f t="shared" si="99"/>
        <v>#REF!</v>
      </c>
      <c r="AF208" s="76" t="e">
        <f t="shared" si="100"/>
        <v>#REF!</v>
      </c>
      <c r="AG208" s="64">
        <f>IF(ISNA(VLOOKUP($A208,'2016 (2)'!$A$7:$AU$88,28,FALSE)),0,VLOOKUP($A208,'2016 (2)'!$A$7:$AU$88,28,FALSE))</f>
        <v>0</v>
      </c>
      <c r="AH208" s="24"/>
      <c r="AI208" s="80" t="e">
        <f t="shared" si="101"/>
        <v>#REF!</v>
      </c>
      <c r="AJ208" s="76" t="e">
        <f t="shared" si="102"/>
        <v>#REF!</v>
      </c>
      <c r="AK208" s="64">
        <f>IF(ISNA(VLOOKUP($A208,'2016 (2)'!$A$7:$AU$88,32,FALSE)),0,VLOOKUP($A208,'2016 (2)'!$A$7:$AU$88,32,FALSE))</f>
        <v>0</v>
      </c>
      <c r="AL208" s="24"/>
      <c r="AM208" s="80" t="e">
        <f t="shared" si="103"/>
        <v>#REF!</v>
      </c>
      <c r="AN208" s="76" t="e">
        <f t="shared" si="104"/>
        <v>#REF!</v>
      </c>
      <c r="AO208" s="64">
        <f>IF(ISNA(VLOOKUP($A208,'2016 (2)'!$A$7:$AU$88,36,FALSE)),0,VLOOKUP($A208,'2016 (2)'!$A$7:$AU$88,36,FALSE))</f>
        <v>0</v>
      </c>
      <c r="AP208" s="24"/>
      <c r="AQ208" s="80" t="e">
        <f t="shared" si="105"/>
        <v>#REF!</v>
      </c>
      <c r="AR208" s="76" t="e">
        <f t="shared" si="106"/>
        <v>#REF!</v>
      </c>
    </row>
    <row r="209" spans="1:48" ht="18" customHeight="1" x14ac:dyDescent="0.2">
      <c r="A209" s="78" t="str">
        <f t="shared" si="86"/>
        <v>Mike Saunders</v>
      </c>
      <c r="B209" s="52" t="s">
        <v>74</v>
      </c>
      <c r="C209" s="62" t="s">
        <v>33</v>
      </c>
      <c r="D209" s="25" t="e">
        <f>VLOOKUP($A209,#REF!,34,FALSE)</f>
        <v>#REF!</v>
      </c>
      <c r="E209" s="8" t="e">
        <f>ROUND(IF(ISNA(VLOOKUP($A209,#REF!,46,FALSE)),0,VLOOKUP($A209,#REF!,46,FALSE)),1)</f>
        <v>#REF!</v>
      </c>
      <c r="F209" s="92" t="e">
        <f>ROUND(IF(ISNA(VLOOKUP($A209,#REF!,47,FALSE)),0,VLOOKUP($A209,#REF!,47,FALSE)),1)</f>
        <v>#REF!</v>
      </c>
      <c r="G209" s="80" t="e">
        <f t="shared" si="107"/>
        <v>#REF!</v>
      </c>
      <c r="H209" s="88" t="e">
        <f t="shared" si="88"/>
        <v>#REF!</v>
      </c>
      <c r="I209" s="64">
        <f>IF(ISNA(VLOOKUP($A209,'2016 (2)'!$A$7:$AU$88,4,FALSE)),0,VLOOKUP($A209,'2016 (2)'!$A$7:$AU$88,4,FALSE))</f>
        <v>0</v>
      </c>
      <c r="J209" s="24"/>
      <c r="K209" s="80" t="e">
        <f t="shared" si="89"/>
        <v>#REF!</v>
      </c>
      <c r="L209" s="76" t="e">
        <f t="shared" si="90"/>
        <v>#REF!</v>
      </c>
      <c r="M209" s="83">
        <f>IF(ISNA(VLOOKUP($A209,'2016 (2)'!$A$7:$AU$88,8,FALSE)),0,VLOOKUP($A209,'2016 (2)'!$A$7:$AU$88,8,FALSE))</f>
        <v>0</v>
      </c>
      <c r="N209" s="24"/>
      <c r="O209" s="80" t="e">
        <f t="shared" si="91"/>
        <v>#REF!</v>
      </c>
      <c r="P209" s="76" t="e">
        <f t="shared" si="92"/>
        <v>#REF!</v>
      </c>
      <c r="Q209" s="64">
        <f>IF(ISNA(VLOOKUP($A209,'2016 (2)'!$A$7:$AU$88,12,FALSE)),0,VLOOKUP($A209,'2016 (2)'!$A$7:$AU$88,12,FALSE))</f>
        <v>0</v>
      </c>
      <c r="R209" s="24"/>
      <c r="S209" s="80" t="e">
        <f t="shared" si="93"/>
        <v>#REF!</v>
      </c>
      <c r="T209" s="76" t="e">
        <f t="shared" si="94"/>
        <v>#REF!</v>
      </c>
      <c r="U209" s="64">
        <f>IF(ISNA(VLOOKUP($A209,'2016 (2)'!$A$7:$AU$88,16,FALSE)),0,VLOOKUP($A209,'2016 (2)'!$A$7:$AU$88,16,FALSE))</f>
        <v>0</v>
      </c>
      <c r="V209" s="24"/>
      <c r="W209" s="80" t="e">
        <f t="shared" si="95"/>
        <v>#REF!</v>
      </c>
      <c r="X209" s="76" t="e">
        <f t="shared" si="96"/>
        <v>#REF!</v>
      </c>
      <c r="Y209" s="64">
        <f>IF(ISNA(VLOOKUP($A209,'2016 (2)'!$A$7:$AU$88,20,FALSE)),0,VLOOKUP($A209,'2016 (2)'!$A$7:$AU$88,20,FALSE))</f>
        <v>0</v>
      </c>
      <c r="Z209" s="24"/>
      <c r="AA209" s="80" t="e">
        <f t="shared" si="97"/>
        <v>#REF!</v>
      </c>
      <c r="AB209" s="76" t="e">
        <f t="shared" si="98"/>
        <v>#REF!</v>
      </c>
      <c r="AC209" s="64">
        <f>IF(ISNA(VLOOKUP($A209,'2016 (2)'!$A$7:$AU$88,24,FALSE)),0,VLOOKUP($A209,'2016 (2)'!$A$7:$AU$88,24,FALSE))</f>
        <v>0</v>
      </c>
      <c r="AD209" s="24"/>
      <c r="AE209" s="80" t="e">
        <f t="shared" si="99"/>
        <v>#REF!</v>
      </c>
      <c r="AF209" s="76" t="e">
        <f t="shared" si="100"/>
        <v>#REF!</v>
      </c>
      <c r="AG209" s="64">
        <f>IF(ISNA(VLOOKUP($A209,'2016 (2)'!$A$7:$AU$88,28,FALSE)),0,VLOOKUP($A209,'2016 (2)'!$A$7:$AU$88,28,FALSE))</f>
        <v>0</v>
      </c>
      <c r="AH209" s="24"/>
      <c r="AI209" s="80" t="e">
        <f t="shared" si="101"/>
        <v>#REF!</v>
      </c>
      <c r="AJ209" s="76" t="e">
        <f t="shared" si="102"/>
        <v>#REF!</v>
      </c>
      <c r="AK209" s="64">
        <f>IF(ISNA(VLOOKUP($A209,'2016 (2)'!$A$7:$AU$88,32,FALSE)),0,VLOOKUP($A209,'2016 (2)'!$A$7:$AU$88,32,FALSE))</f>
        <v>0</v>
      </c>
      <c r="AL209" s="24"/>
      <c r="AM209" s="80" t="e">
        <f t="shared" si="103"/>
        <v>#REF!</v>
      </c>
      <c r="AN209" s="76" t="e">
        <f t="shared" si="104"/>
        <v>#REF!</v>
      </c>
      <c r="AO209" s="64">
        <f>IF(ISNA(VLOOKUP($A209,'2016 (2)'!$A$7:$AU$88,36,FALSE)),0,VLOOKUP($A209,'2016 (2)'!$A$7:$AU$88,36,FALSE))</f>
        <v>0</v>
      </c>
      <c r="AP209" s="24"/>
      <c r="AQ209" s="80" t="e">
        <f t="shared" si="105"/>
        <v>#REF!</v>
      </c>
      <c r="AR209" s="76" t="e">
        <f t="shared" si="106"/>
        <v>#REF!</v>
      </c>
    </row>
    <row r="210" spans="1:48" ht="18" customHeight="1" x14ac:dyDescent="0.2">
      <c r="A210" s="78" t="str">
        <f t="shared" si="86"/>
        <v>Bill Schneider</v>
      </c>
      <c r="B210" s="52" t="s">
        <v>238</v>
      </c>
      <c r="C210" s="62" t="s">
        <v>147</v>
      </c>
      <c r="D210" s="25" t="e">
        <f>VLOOKUP($A210,#REF!,34,FALSE)</f>
        <v>#REF!</v>
      </c>
      <c r="E210" s="8" t="e">
        <f>ROUND(IF(ISNA(VLOOKUP($A210,#REF!,46,FALSE)),0,VLOOKUP($A210,#REF!,46,FALSE)),1)</f>
        <v>#REF!</v>
      </c>
      <c r="F210" s="92" t="e">
        <f>ROUND(IF(ISNA(VLOOKUP($A210,#REF!,47,FALSE)),0,VLOOKUP($A210,#REF!,47,FALSE)),1)</f>
        <v>#REF!</v>
      </c>
      <c r="G210" s="80" t="e">
        <f t="shared" si="107"/>
        <v>#REF!</v>
      </c>
      <c r="H210" s="88" t="e">
        <f t="shared" si="88"/>
        <v>#REF!</v>
      </c>
      <c r="I210" s="64">
        <f>IF(ISNA(VLOOKUP($A210,'2016 (2)'!$A$7:$AU$88,4,FALSE)),0,VLOOKUP($A210,'2016 (2)'!$A$7:$AU$88,4,FALSE))</f>
        <v>0</v>
      </c>
      <c r="J210" s="24"/>
      <c r="K210" s="80" t="e">
        <f t="shared" si="89"/>
        <v>#REF!</v>
      </c>
      <c r="L210" s="76" t="e">
        <f t="shared" si="90"/>
        <v>#REF!</v>
      </c>
      <c r="M210" s="83">
        <f>IF(ISNA(VLOOKUP($A210,'2016 (2)'!$A$7:$AU$88,8,FALSE)),0,VLOOKUP($A210,'2016 (2)'!$A$7:$AU$88,8,FALSE))</f>
        <v>0</v>
      </c>
      <c r="N210" s="24"/>
      <c r="O210" s="80" t="e">
        <f t="shared" si="91"/>
        <v>#REF!</v>
      </c>
      <c r="P210" s="76" t="e">
        <f t="shared" si="92"/>
        <v>#REF!</v>
      </c>
      <c r="Q210" s="64">
        <f>IF(ISNA(VLOOKUP($A210,'2016 (2)'!$A$7:$AU$88,12,FALSE)),0,VLOOKUP($A210,'2016 (2)'!$A$7:$AU$88,12,FALSE))</f>
        <v>0</v>
      </c>
      <c r="R210" s="24"/>
      <c r="S210" s="80" t="e">
        <f t="shared" si="93"/>
        <v>#REF!</v>
      </c>
      <c r="T210" s="76" t="e">
        <f t="shared" si="94"/>
        <v>#REF!</v>
      </c>
      <c r="U210" s="64">
        <f>IF(ISNA(VLOOKUP($A210,'2016 (2)'!$A$7:$AU$88,16,FALSE)),0,VLOOKUP($A210,'2016 (2)'!$A$7:$AU$88,16,FALSE))</f>
        <v>0</v>
      </c>
      <c r="V210" s="24"/>
      <c r="W210" s="80" t="e">
        <f t="shared" si="95"/>
        <v>#REF!</v>
      </c>
      <c r="X210" s="76" t="e">
        <f t="shared" si="96"/>
        <v>#REF!</v>
      </c>
      <c r="Y210" s="64">
        <f>IF(ISNA(VLOOKUP($A210,'2016 (2)'!$A$7:$AU$88,20,FALSE)),0,VLOOKUP($A210,'2016 (2)'!$A$7:$AU$88,20,FALSE))</f>
        <v>0</v>
      </c>
      <c r="Z210" s="24"/>
      <c r="AA210" s="80" t="e">
        <f t="shared" si="97"/>
        <v>#REF!</v>
      </c>
      <c r="AB210" s="76" t="e">
        <f t="shared" si="98"/>
        <v>#REF!</v>
      </c>
      <c r="AC210" s="64">
        <f>IF(ISNA(VLOOKUP($A210,'2016 (2)'!$A$7:$AU$88,24,FALSE)),0,VLOOKUP($A210,'2016 (2)'!$A$7:$AU$88,24,FALSE))</f>
        <v>0</v>
      </c>
      <c r="AD210" s="24"/>
      <c r="AE210" s="80" t="e">
        <f t="shared" si="99"/>
        <v>#REF!</v>
      </c>
      <c r="AF210" s="76" t="e">
        <f t="shared" si="100"/>
        <v>#REF!</v>
      </c>
      <c r="AG210" s="64">
        <f>IF(ISNA(VLOOKUP($A210,'2016 (2)'!$A$7:$AU$88,28,FALSE)),0,VLOOKUP($A210,'2016 (2)'!$A$7:$AU$88,28,FALSE))</f>
        <v>0</v>
      </c>
      <c r="AH210" s="24"/>
      <c r="AI210" s="80" t="e">
        <f t="shared" si="101"/>
        <v>#REF!</v>
      </c>
      <c r="AJ210" s="76" t="e">
        <f t="shared" si="102"/>
        <v>#REF!</v>
      </c>
      <c r="AK210" s="64">
        <f>IF(ISNA(VLOOKUP($A210,'2016 (2)'!$A$7:$AU$88,32,FALSE)),0,VLOOKUP($A210,'2016 (2)'!$A$7:$AU$88,32,FALSE))</f>
        <v>0</v>
      </c>
      <c r="AL210" s="24"/>
      <c r="AM210" s="80" t="e">
        <f t="shared" si="103"/>
        <v>#REF!</v>
      </c>
      <c r="AN210" s="76" t="e">
        <f t="shared" si="104"/>
        <v>#REF!</v>
      </c>
      <c r="AO210" s="64">
        <f>IF(ISNA(VLOOKUP($A210,'2016 (2)'!$A$7:$AU$88,36,FALSE)),0,VLOOKUP($A210,'2016 (2)'!$A$7:$AU$88,36,FALSE))</f>
        <v>0</v>
      </c>
      <c r="AP210" s="24"/>
      <c r="AQ210" s="80" t="e">
        <f t="shared" si="105"/>
        <v>#REF!</v>
      </c>
      <c r="AR210" s="76" t="e">
        <f t="shared" si="106"/>
        <v>#REF!</v>
      </c>
    </row>
    <row r="211" spans="1:48" ht="18" customHeight="1" x14ac:dyDescent="0.2">
      <c r="A211" s="78" t="str">
        <f t="shared" si="86"/>
        <v>Zee Siekirski</v>
      </c>
      <c r="B211" s="52" t="s">
        <v>419</v>
      </c>
      <c r="C211" s="62" t="s">
        <v>420</v>
      </c>
      <c r="D211" s="25" t="e">
        <f>VLOOKUP($A211,#REF!,34,FALSE)</f>
        <v>#REF!</v>
      </c>
      <c r="E211" s="8" t="e">
        <f>ROUND(IF(ISNA(VLOOKUP($A211,#REF!,46,FALSE)),0,VLOOKUP($A211,#REF!,46,FALSE)),1)</f>
        <v>#REF!</v>
      </c>
      <c r="F211" s="92" t="e">
        <f>ROUND(IF(ISNA(VLOOKUP($A211,#REF!,47,FALSE)),0,VLOOKUP($A211,#REF!,47,FALSE)),1)</f>
        <v>#REF!</v>
      </c>
      <c r="G211" s="80" t="e">
        <f t="shared" si="107"/>
        <v>#REF!</v>
      </c>
      <c r="H211" s="88" t="e">
        <f t="shared" si="88"/>
        <v>#REF!</v>
      </c>
      <c r="I211" s="64">
        <f>IF(ISNA(VLOOKUP($A211,'2016 (2)'!$A$7:$AU$88,4,FALSE)),0,VLOOKUP($A211,'2016 (2)'!$A$7:$AU$88,4,FALSE))</f>
        <v>0</v>
      </c>
      <c r="J211" s="24"/>
      <c r="K211" s="80" t="e">
        <f t="shared" si="89"/>
        <v>#REF!</v>
      </c>
      <c r="L211" s="76" t="e">
        <f t="shared" si="90"/>
        <v>#REF!</v>
      </c>
      <c r="M211" s="83">
        <f>IF(ISNA(VLOOKUP($A211,'2016 (2)'!$A$7:$AU$88,8,FALSE)),0,VLOOKUP($A211,'2016 (2)'!$A$7:$AU$88,8,FALSE))</f>
        <v>0</v>
      </c>
      <c r="N211" s="24"/>
      <c r="O211" s="80" t="e">
        <f t="shared" si="91"/>
        <v>#REF!</v>
      </c>
      <c r="P211" s="76" t="e">
        <f t="shared" si="92"/>
        <v>#REF!</v>
      </c>
      <c r="Q211" s="64">
        <f>IF(ISNA(VLOOKUP($A211,'2016 (2)'!$A$7:$AU$88,12,FALSE)),0,VLOOKUP($A211,'2016 (2)'!$A$7:$AU$88,12,FALSE))</f>
        <v>0</v>
      </c>
      <c r="R211" s="24"/>
      <c r="S211" s="80" t="e">
        <f t="shared" si="93"/>
        <v>#REF!</v>
      </c>
      <c r="T211" s="76" t="e">
        <f t="shared" si="94"/>
        <v>#REF!</v>
      </c>
      <c r="U211" s="64">
        <f>IF(ISNA(VLOOKUP($A211,'2016 (2)'!$A$7:$AU$88,16,FALSE)),0,VLOOKUP($A211,'2016 (2)'!$A$7:$AU$88,16,FALSE))</f>
        <v>0</v>
      </c>
      <c r="V211" s="24"/>
      <c r="W211" s="80" t="e">
        <f t="shared" si="95"/>
        <v>#REF!</v>
      </c>
      <c r="X211" s="76" t="e">
        <f t="shared" si="96"/>
        <v>#REF!</v>
      </c>
      <c r="Y211" s="64">
        <f>IF(ISNA(VLOOKUP($A211,'2016 (2)'!$A$7:$AU$88,20,FALSE)),0,VLOOKUP($A211,'2016 (2)'!$A$7:$AU$88,20,FALSE))</f>
        <v>0</v>
      </c>
      <c r="Z211" s="24"/>
      <c r="AA211" s="80" t="e">
        <f t="shared" si="97"/>
        <v>#REF!</v>
      </c>
      <c r="AB211" s="76" t="e">
        <f t="shared" si="98"/>
        <v>#REF!</v>
      </c>
      <c r="AC211" s="64">
        <f>IF(ISNA(VLOOKUP($A211,'2016 (2)'!$A$7:$AU$88,24,FALSE)),0,VLOOKUP($A211,'2016 (2)'!$A$7:$AU$88,24,FALSE))</f>
        <v>0</v>
      </c>
      <c r="AD211" s="24"/>
      <c r="AE211" s="80" t="e">
        <f t="shared" si="99"/>
        <v>#REF!</v>
      </c>
      <c r="AF211" s="76" t="e">
        <f t="shared" si="100"/>
        <v>#REF!</v>
      </c>
      <c r="AG211" s="64">
        <f>IF(ISNA(VLOOKUP($A211,'2016 (2)'!$A$7:$AU$88,28,FALSE)),0,VLOOKUP($A211,'2016 (2)'!$A$7:$AU$88,28,FALSE))</f>
        <v>0</v>
      </c>
      <c r="AH211" s="24"/>
      <c r="AI211" s="80" t="e">
        <f t="shared" si="101"/>
        <v>#REF!</v>
      </c>
      <c r="AJ211" s="76" t="e">
        <f t="shared" si="102"/>
        <v>#REF!</v>
      </c>
      <c r="AK211" s="64">
        <f>IF(ISNA(VLOOKUP($A211,'2016 (2)'!$A$7:$AU$88,32,FALSE)),0,VLOOKUP($A211,'2016 (2)'!$A$7:$AU$88,32,FALSE))</f>
        <v>0</v>
      </c>
      <c r="AL211" s="24"/>
      <c r="AM211" s="80" t="e">
        <f t="shared" si="103"/>
        <v>#REF!</v>
      </c>
      <c r="AN211" s="76" t="e">
        <f t="shared" si="104"/>
        <v>#REF!</v>
      </c>
      <c r="AO211" s="64">
        <f>IF(ISNA(VLOOKUP($A211,'2016 (2)'!$A$7:$AU$88,36,FALSE)),0,VLOOKUP($A211,'2016 (2)'!$A$7:$AU$88,36,FALSE))</f>
        <v>0</v>
      </c>
      <c r="AP211" s="24"/>
      <c r="AQ211" s="80" t="e">
        <f t="shared" si="105"/>
        <v>#REF!</v>
      </c>
      <c r="AR211" s="76" t="e">
        <f t="shared" si="106"/>
        <v>#REF!</v>
      </c>
    </row>
    <row r="212" spans="1:48" ht="18" customHeight="1" x14ac:dyDescent="0.2">
      <c r="A212" s="78" t="str">
        <f t="shared" si="86"/>
        <v>Mark Simmons</v>
      </c>
      <c r="B212" s="52" t="s">
        <v>297</v>
      </c>
      <c r="C212" s="62" t="s">
        <v>37</v>
      </c>
      <c r="D212" s="25" t="e">
        <f>VLOOKUP($A212,#REF!,34,FALSE)</f>
        <v>#REF!</v>
      </c>
      <c r="E212" s="8" t="e">
        <f>ROUND(IF(ISNA(VLOOKUP($A212,#REF!,46,FALSE)),0,VLOOKUP($A212,#REF!,46,FALSE)),1)</f>
        <v>#REF!</v>
      </c>
      <c r="F212" s="92" t="e">
        <f>ROUND(IF(ISNA(VLOOKUP($A212,#REF!,47,FALSE)),0,VLOOKUP($A212,#REF!,47,FALSE)),1)</f>
        <v>#REF!</v>
      </c>
      <c r="G212" s="80" t="e">
        <f t="shared" si="107"/>
        <v>#REF!</v>
      </c>
      <c r="H212" s="88" t="e">
        <f t="shared" si="88"/>
        <v>#REF!</v>
      </c>
      <c r="I212" s="64">
        <f>IF(ISNA(VLOOKUP($A212,'2016 (2)'!$A$7:$AU$88,4,FALSE)),0,VLOOKUP($A212,'2016 (2)'!$A$7:$AU$88,4,FALSE))</f>
        <v>0</v>
      </c>
      <c r="J212" s="24"/>
      <c r="K212" s="80" t="e">
        <f t="shared" si="89"/>
        <v>#REF!</v>
      </c>
      <c r="L212" s="76" t="e">
        <f t="shared" si="90"/>
        <v>#REF!</v>
      </c>
      <c r="M212" s="83">
        <f>IF(ISNA(VLOOKUP($A212,'2016 (2)'!$A$7:$AU$88,8,FALSE)),0,VLOOKUP($A212,'2016 (2)'!$A$7:$AU$88,8,FALSE))</f>
        <v>0</v>
      </c>
      <c r="N212" s="24"/>
      <c r="O212" s="80" t="e">
        <f t="shared" si="91"/>
        <v>#REF!</v>
      </c>
      <c r="P212" s="76" t="e">
        <f t="shared" si="92"/>
        <v>#REF!</v>
      </c>
      <c r="Q212" s="64">
        <f>IF(ISNA(VLOOKUP($A212,'2016 (2)'!$A$7:$AU$88,12,FALSE)),0,VLOOKUP($A212,'2016 (2)'!$A$7:$AU$88,12,FALSE))</f>
        <v>0</v>
      </c>
      <c r="R212" s="24"/>
      <c r="S212" s="80" t="e">
        <f t="shared" si="93"/>
        <v>#REF!</v>
      </c>
      <c r="T212" s="76" t="e">
        <f t="shared" si="94"/>
        <v>#REF!</v>
      </c>
      <c r="U212" s="64">
        <f>IF(ISNA(VLOOKUP($A212,'2016 (2)'!$A$7:$AU$88,16,FALSE)),0,VLOOKUP($A212,'2016 (2)'!$A$7:$AU$88,16,FALSE))</f>
        <v>0</v>
      </c>
      <c r="V212" s="24"/>
      <c r="W212" s="80" t="e">
        <f t="shared" si="95"/>
        <v>#REF!</v>
      </c>
      <c r="X212" s="76" t="e">
        <f t="shared" si="96"/>
        <v>#REF!</v>
      </c>
      <c r="Y212" s="64">
        <f>IF(ISNA(VLOOKUP($A212,'2016 (2)'!$A$7:$AU$88,20,FALSE)),0,VLOOKUP($A212,'2016 (2)'!$A$7:$AU$88,20,FALSE))</f>
        <v>0</v>
      </c>
      <c r="Z212" s="24"/>
      <c r="AA212" s="80" t="e">
        <f t="shared" si="97"/>
        <v>#REF!</v>
      </c>
      <c r="AB212" s="76" t="e">
        <f t="shared" si="98"/>
        <v>#REF!</v>
      </c>
      <c r="AC212" s="64">
        <f>IF(ISNA(VLOOKUP($A212,'2016 (2)'!$A$7:$AU$88,24,FALSE)),0,VLOOKUP($A212,'2016 (2)'!$A$7:$AU$88,24,FALSE))</f>
        <v>0</v>
      </c>
      <c r="AD212" s="24"/>
      <c r="AE212" s="80" t="e">
        <f t="shared" si="99"/>
        <v>#REF!</v>
      </c>
      <c r="AF212" s="76" t="e">
        <f t="shared" si="100"/>
        <v>#REF!</v>
      </c>
      <c r="AG212" s="64">
        <f>IF(ISNA(VLOOKUP($A212,'2016 (2)'!$A$7:$AU$88,28,FALSE)),0,VLOOKUP($A212,'2016 (2)'!$A$7:$AU$88,28,FALSE))</f>
        <v>0</v>
      </c>
      <c r="AH212" s="24"/>
      <c r="AI212" s="80" t="e">
        <f t="shared" si="101"/>
        <v>#REF!</v>
      </c>
      <c r="AJ212" s="76" t="e">
        <f t="shared" si="102"/>
        <v>#REF!</v>
      </c>
      <c r="AK212" s="64">
        <f>IF(ISNA(VLOOKUP($A212,'2016 (2)'!$A$7:$AU$88,32,FALSE)),0,VLOOKUP($A212,'2016 (2)'!$A$7:$AU$88,32,FALSE))</f>
        <v>0</v>
      </c>
      <c r="AL212" s="24"/>
      <c r="AM212" s="80" t="e">
        <f t="shared" si="103"/>
        <v>#REF!</v>
      </c>
      <c r="AN212" s="76" t="e">
        <f t="shared" si="104"/>
        <v>#REF!</v>
      </c>
      <c r="AO212" s="64">
        <f>IF(ISNA(VLOOKUP($A212,'2016 (2)'!$A$7:$AU$88,36,FALSE)),0,VLOOKUP($A212,'2016 (2)'!$A$7:$AU$88,36,FALSE))</f>
        <v>0</v>
      </c>
      <c r="AP212" s="24"/>
      <c r="AQ212" s="80" t="e">
        <f t="shared" si="105"/>
        <v>#REF!</v>
      </c>
      <c r="AR212" s="76" t="e">
        <f t="shared" si="106"/>
        <v>#REF!</v>
      </c>
    </row>
    <row r="213" spans="1:48" ht="18" customHeight="1" x14ac:dyDescent="0.2">
      <c r="A213" s="78" t="str">
        <f t="shared" si="86"/>
        <v>Glenn Skillman</v>
      </c>
      <c r="B213" s="52" t="s">
        <v>271</v>
      </c>
      <c r="C213" s="62" t="s">
        <v>272</v>
      </c>
      <c r="D213" s="25" t="e">
        <f>VLOOKUP($A213,#REF!,34,FALSE)</f>
        <v>#REF!</v>
      </c>
      <c r="E213" s="8" t="e">
        <f>ROUND(IF(ISNA(VLOOKUP($A213,#REF!,46,FALSE)),0,VLOOKUP($A213,#REF!,46,FALSE)),1)</f>
        <v>#REF!</v>
      </c>
      <c r="F213" s="92" t="e">
        <f>ROUND(IF(ISNA(VLOOKUP($A213,#REF!,47,FALSE)),0,VLOOKUP($A213,#REF!,47,FALSE)),1)</f>
        <v>#REF!</v>
      </c>
      <c r="G213" s="80" t="e">
        <f t="shared" si="107"/>
        <v>#REF!</v>
      </c>
      <c r="H213" s="88" t="e">
        <f t="shared" si="88"/>
        <v>#REF!</v>
      </c>
      <c r="I213" s="64">
        <f>IF(ISNA(VLOOKUP($A213,'2016 (2)'!$A$7:$AU$88,4,FALSE)),0,VLOOKUP($A213,'2016 (2)'!$A$7:$AU$88,4,FALSE))</f>
        <v>0</v>
      </c>
      <c r="J213" s="24"/>
      <c r="K213" s="80" t="e">
        <f t="shared" si="89"/>
        <v>#REF!</v>
      </c>
      <c r="L213" s="76" t="e">
        <f t="shared" si="90"/>
        <v>#REF!</v>
      </c>
      <c r="M213" s="83">
        <f>IF(ISNA(VLOOKUP($A213,'2016 (2)'!$A$7:$AU$88,8,FALSE)),0,VLOOKUP($A213,'2016 (2)'!$A$7:$AU$88,8,FALSE))</f>
        <v>0</v>
      </c>
      <c r="N213" s="24"/>
      <c r="O213" s="80" t="e">
        <f t="shared" si="91"/>
        <v>#REF!</v>
      </c>
      <c r="P213" s="76" t="e">
        <f t="shared" si="92"/>
        <v>#REF!</v>
      </c>
      <c r="Q213" s="64">
        <f>IF(ISNA(VLOOKUP($A213,'2016 (2)'!$A$7:$AU$88,12,FALSE)),0,VLOOKUP($A213,'2016 (2)'!$A$7:$AU$88,12,FALSE))</f>
        <v>0</v>
      </c>
      <c r="R213" s="24"/>
      <c r="S213" s="80" t="e">
        <f t="shared" si="93"/>
        <v>#REF!</v>
      </c>
      <c r="T213" s="76" t="e">
        <f t="shared" si="94"/>
        <v>#REF!</v>
      </c>
      <c r="U213" s="64">
        <f>IF(ISNA(VLOOKUP($A213,'2016 (2)'!$A$7:$AU$88,16,FALSE)),0,VLOOKUP($A213,'2016 (2)'!$A$7:$AU$88,16,FALSE))</f>
        <v>0</v>
      </c>
      <c r="V213" s="24"/>
      <c r="W213" s="80" t="e">
        <f t="shared" si="95"/>
        <v>#REF!</v>
      </c>
      <c r="X213" s="76" t="e">
        <f t="shared" si="96"/>
        <v>#REF!</v>
      </c>
      <c r="Y213" s="64">
        <f>IF(ISNA(VLOOKUP($A213,'2016 (2)'!$A$7:$AU$88,20,FALSE)),0,VLOOKUP($A213,'2016 (2)'!$A$7:$AU$88,20,FALSE))</f>
        <v>0</v>
      </c>
      <c r="Z213" s="24"/>
      <c r="AA213" s="80" t="e">
        <f t="shared" si="97"/>
        <v>#REF!</v>
      </c>
      <c r="AB213" s="76" t="e">
        <f t="shared" si="98"/>
        <v>#REF!</v>
      </c>
      <c r="AC213" s="64">
        <f>IF(ISNA(VLOOKUP($A213,'2016 (2)'!$A$7:$AU$88,24,FALSE)),0,VLOOKUP($A213,'2016 (2)'!$A$7:$AU$88,24,FALSE))</f>
        <v>0</v>
      </c>
      <c r="AD213" s="24"/>
      <c r="AE213" s="80" t="e">
        <f t="shared" si="99"/>
        <v>#REF!</v>
      </c>
      <c r="AF213" s="76" t="e">
        <f t="shared" si="100"/>
        <v>#REF!</v>
      </c>
      <c r="AG213" s="64">
        <f>IF(ISNA(VLOOKUP($A213,'2016 (2)'!$A$7:$AU$88,28,FALSE)),0,VLOOKUP($A213,'2016 (2)'!$A$7:$AU$88,28,FALSE))</f>
        <v>0</v>
      </c>
      <c r="AH213" s="24"/>
      <c r="AI213" s="80" t="e">
        <f t="shared" si="101"/>
        <v>#REF!</v>
      </c>
      <c r="AJ213" s="76" t="e">
        <f t="shared" si="102"/>
        <v>#REF!</v>
      </c>
      <c r="AK213" s="64">
        <f>IF(ISNA(VLOOKUP($A213,'2016 (2)'!$A$7:$AU$88,32,FALSE)),0,VLOOKUP($A213,'2016 (2)'!$A$7:$AU$88,32,FALSE))</f>
        <v>0</v>
      </c>
      <c r="AL213" s="24"/>
      <c r="AM213" s="80" t="e">
        <f t="shared" si="103"/>
        <v>#REF!</v>
      </c>
      <c r="AN213" s="76" t="e">
        <f t="shared" si="104"/>
        <v>#REF!</v>
      </c>
      <c r="AO213" s="64">
        <f>IF(ISNA(VLOOKUP($A213,'2016 (2)'!$A$7:$AU$88,36,FALSE)),0,VLOOKUP($A213,'2016 (2)'!$A$7:$AU$88,36,FALSE))</f>
        <v>0</v>
      </c>
      <c r="AP213" s="24"/>
      <c r="AQ213" s="80" t="e">
        <f t="shared" si="105"/>
        <v>#REF!</v>
      </c>
      <c r="AR213" s="76" t="e">
        <f t="shared" si="106"/>
        <v>#REF!</v>
      </c>
    </row>
    <row r="214" spans="1:48" ht="18" customHeight="1" x14ac:dyDescent="0.2">
      <c r="A214" s="78" t="str">
        <f t="shared" si="86"/>
        <v>John Slye</v>
      </c>
      <c r="B214" s="93" t="s">
        <v>520</v>
      </c>
      <c r="C214" s="94" t="s">
        <v>3</v>
      </c>
      <c r="D214" s="25">
        <v>18.399999999999999</v>
      </c>
      <c r="E214" s="8" t="e">
        <f>ROUND(IF(ISNA(VLOOKUP($A214,#REF!,47,FALSE)),0,VLOOKUP($A214,#REF!,47,FALSE)),1)</f>
        <v>#REF!</v>
      </c>
      <c r="F214" s="92" t="e">
        <f>ROUND(IF(ISNA(VLOOKUP($A214,#REF!,49,FALSE)),0,VLOOKUP($A214,#REF!,49,FALSE)),1)</f>
        <v>#REF!</v>
      </c>
      <c r="G214" s="80" t="e">
        <f t="shared" si="107"/>
        <v>#REF!</v>
      </c>
      <c r="H214" s="88" t="e">
        <f t="shared" si="88"/>
        <v>#REF!</v>
      </c>
      <c r="I214" s="64">
        <f>IF(ISNA(VLOOKUP($A214,'2016 (2)'!$A$7:$AU$100,4,FALSE)),0,VLOOKUP($A214,'2016 (2)'!$A$7:$AU$100,4,FALSE))</f>
        <v>0</v>
      </c>
      <c r="J214" s="24"/>
      <c r="K214" s="80" t="e">
        <f t="shared" si="89"/>
        <v>#REF!</v>
      </c>
      <c r="L214" s="76" t="e">
        <f t="shared" si="90"/>
        <v>#REF!</v>
      </c>
      <c r="M214" s="83">
        <f>IF(ISNA(VLOOKUP($A214,'2016 (2)'!$A$7:$AU$100,8,FALSE)),0,VLOOKUP($A214,'2016 (2)'!$A$7:$AU$100,8,FALSE))</f>
        <v>0</v>
      </c>
      <c r="N214" s="24"/>
      <c r="O214" s="80" t="e">
        <f t="shared" si="91"/>
        <v>#REF!</v>
      </c>
      <c r="P214" s="76" t="e">
        <f t="shared" si="92"/>
        <v>#REF!</v>
      </c>
      <c r="Q214" s="64">
        <f>IF(ISNA(VLOOKUP($A214,'2016 (2)'!$A$7:$AU$100,12,FALSE)),0,VLOOKUP($A214,'2016 (2)'!$A$7:$AU$100,12,FALSE))</f>
        <v>0</v>
      </c>
      <c r="R214" s="24"/>
      <c r="S214" s="80" t="e">
        <f t="shared" si="93"/>
        <v>#REF!</v>
      </c>
      <c r="T214" s="76" t="e">
        <f t="shared" si="94"/>
        <v>#REF!</v>
      </c>
      <c r="U214" s="64">
        <f>IF(ISNA(VLOOKUP($A214,'2016 (2)'!$A$7:$AU$100,16,FALSE)),0,VLOOKUP($A214,'2016 (2)'!$A$7:$AU$100,16,FALSE))</f>
        <v>0</v>
      </c>
      <c r="V214" s="24"/>
      <c r="W214" s="80" t="e">
        <f t="shared" si="95"/>
        <v>#REF!</v>
      </c>
      <c r="X214" s="76" t="e">
        <f t="shared" si="96"/>
        <v>#REF!</v>
      </c>
      <c r="Y214" s="64">
        <f>IF(ISNA(VLOOKUP($A214,'2016 (2)'!$A$7:$AU$100,20,FALSE)),0,VLOOKUP($A214,'2016 (2)'!$A$7:$AU$100,20,FALSE))</f>
        <v>0</v>
      </c>
      <c r="Z214" s="24"/>
      <c r="AA214" s="80" t="e">
        <f t="shared" si="97"/>
        <v>#REF!</v>
      </c>
      <c r="AB214" s="76" t="e">
        <f t="shared" si="98"/>
        <v>#REF!</v>
      </c>
      <c r="AC214" s="64">
        <f>IF(ISNA(VLOOKUP($A214,'2016 (2)'!$A$7:$AU$100,24,FALSE)),0,VLOOKUP($A214,'2016 (2)'!$A$7:$AU$100,24,FALSE))</f>
        <v>0</v>
      </c>
      <c r="AD214" s="24"/>
      <c r="AE214" s="80" t="e">
        <f t="shared" si="99"/>
        <v>#REF!</v>
      </c>
      <c r="AF214" s="76" t="e">
        <f t="shared" si="100"/>
        <v>#REF!</v>
      </c>
      <c r="AG214" s="64">
        <f>IF(ISNA(VLOOKUP($A214,'2016 (2)'!$A$7:$AU$100,28,FALSE)),0,VLOOKUP($A214,'2016 (2)'!$A$7:$AU$100,28,FALSE))</f>
        <v>0</v>
      </c>
      <c r="AH214" s="24"/>
      <c r="AI214" s="80" t="e">
        <f t="shared" si="101"/>
        <v>#REF!</v>
      </c>
      <c r="AJ214" s="76" t="e">
        <f t="shared" si="102"/>
        <v>#REF!</v>
      </c>
      <c r="AK214" s="64">
        <f>IF(ISNA(VLOOKUP($A214,'2016 (2)'!$A$7:$AU$100,32,FALSE)),0,VLOOKUP($A214,'2016 (2)'!$A$7:$AU$100,32,FALSE))</f>
        <v>0</v>
      </c>
      <c r="AL214" s="24"/>
      <c r="AM214" s="80" t="e">
        <f t="shared" si="103"/>
        <v>#REF!</v>
      </c>
      <c r="AN214" s="76" t="e">
        <f t="shared" si="104"/>
        <v>#REF!</v>
      </c>
      <c r="AO214" s="64">
        <f>IF(ISNA(VLOOKUP($A214,'2016 (2)'!$A$7:$AU$100,36,FALSE)),0,VLOOKUP($A214,'2016 (2)'!$A$7:$AU$100,36,FALSE))</f>
        <v>0</v>
      </c>
      <c r="AP214" s="24"/>
      <c r="AQ214" s="80" t="e">
        <f t="shared" si="105"/>
        <v>#REF!</v>
      </c>
      <c r="AR214" s="76" t="e">
        <f t="shared" si="106"/>
        <v>#REF!</v>
      </c>
      <c r="AS214" t="str">
        <f>IF(I214&gt;0,72+H214+36-I214,"-")</f>
        <v>-</v>
      </c>
      <c r="AT214" t="str">
        <f>IF(M214&gt;0,72+L214+36-M214,"-")</f>
        <v>-</v>
      </c>
      <c r="AU214" t="str">
        <f>IF(Q214&gt;0,72+P214+36-Q214,"-")</f>
        <v>-</v>
      </c>
      <c r="AV214" t="str">
        <f>IF(U214&gt;0,72+T214+36-U214,"-")</f>
        <v>-</v>
      </c>
    </row>
    <row r="215" spans="1:48" ht="18" customHeight="1" x14ac:dyDescent="0.2">
      <c r="A215" s="78" t="str">
        <f t="shared" si="86"/>
        <v>Greg Southwick</v>
      </c>
      <c r="B215" s="52" t="s">
        <v>418</v>
      </c>
      <c r="C215" s="62" t="s">
        <v>221</v>
      </c>
      <c r="D215" s="25" t="e">
        <f>VLOOKUP($A215,#REF!,34,FALSE)</f>
        <v>#REF!</v>
      </c>
      <c r="E215" s="8" t="e">
        <f>ROUND(IF(ISNA(VLOOKUP($A215,#REF!,46,FALSE)),0,VLOOKUP($A215,#REF!,46,FALSE)),1)</f>
        <v>#REF!</v>
      </c>
      <c r="F215" s="92" t="e">
        <f>ROUND(IF(ISNA(VLOOKUP($A215,#REF!,47,FALSE)),0,VLOOKUP($A215,#REF!,47,FALSE)),1)</f>
        <v>#REF!</v>
      </c>
      <c r="G215" s="80" t="e">
        <f t="shared" si="107"/>
        <v>#REF!</v>
      </c>
      <c r="H215" s="88" t="e">
        <f t="shared" si="88"/>
        <v>#REF!</v>
      </c>
      <c r="I215" s="64">
        <f>IF(ISNA(VLOOKUP($A215,'2016 (2)'!$A$7:$AU$88,4,FALSE)),0,VLOOKUP($A215,'2016 (2)'!$A$7:$AU$88,4,FALSE))</f>
        <v>0</v>
      </c>
      <c r="J215" s="24"/>
      <c r="K215" s="80" t="e">
        <f t="shared" si="89"/>
        <v>#REF!</v>
      </c>
      <c r="L215" s="76" t="e">
        <f t="shared" si="90"/>
        <v>#REF!</v>
      </c>
      <c r="M215" s="83">
        <f>IF(ISNA(VLOOKUP($A215,'2016 (2)'!$A$7:$AU$88,8,FALSE)),0,VLOOKUP($A215,'2016 (2)'!$A$7:$AU$88,8,FALSE))</f>
        <v>0</v>
      </c>
      <c r="N215" s="24"/>
      <c r="O215" s="80" t="e">
        <f t="shared" si="91"/>
        <v>#REF!</v>
      </c>
      <c r="P215" s="76" t="e">
        <f t="shared" si="92"/>
        <v>#REF!</v>
      </c>
      <c r="Q215" s="64">
        <f>IF(ISNA(VLOOKUP($A215,'2016 (2)'!$A$7:$AU$88,12,FALSE)),0,VLOOKUP($A215,'2016 (2)'!$A$7:$AU$88,12,FALSE))</f>
        <v>0</v>
      </c>
      <c r="R215" s="24"/>
      <c r="S215" s="80" t="e">
        <f t="shared" si="93"/>
        <v>#REF!</v>
      </c>
      <c r="T215" s="76" t="e">
        <f t="shared" si="94"/>
        <v>#REF!</v>
      </c>
      <c r="U215" s="64">
        <f>IF(ISNA(VLOOKUP($A215,'2016 (2)'!$A$7:$AU$88,16,FALSE)),0,VLOOKUP($A215,'2016 (2)'!$A$7:$AU$88,16,FALSE))</f>
        <v>0</v>
      </c>
      <c r="V215" s="24"/>
      <c r="W215" s="80" t="e">
        <f t="shared" si="95"/>
        <v>#REF!</v>
      </c>
      <c r="X215" s="76" t="e">
        <f t="shared" si="96"/>
        <v>#REF!</v>
      </c>
      <c r="Y215" s="64">
        <f>IF(ISNA(VLOOKUP($A215,'2016 (2)'!$A$7:$AU$88,20,FALSE)),0,VLOOKUP($A215,'2016 (2)'!$A$7:$AU$88,20,FALSE))</f>
        <v>0</v>
      </c>
      <c r="Z215" s="24"/>
      <c r="AA215" s="80" t="e">
        <f t="shared" si="97"/>
        <v>#REF!</v>
      </c>
      <c r="AB215" s="76" t="e">
        <f t="shared" si="98"/>
        <v>#REF!</v>
      </c>
      <c r="AC215" s="64">
        <f>IF(ISNA(VLOOKUP($A215,'2016 (2)'!$A$7:$AU$88,24,FALSE)),0,VLOOKUP($A215,'2016 (2)'!$A$7:$AU$88,24,FALSE))</f>
        <v>0</v>
      </c>
      <c r="AD215" s="24"/>
      <c r="AE215" s="80" t="e">
        <f t="shared" si="99"/>
        <v>#REF!</v>
      </c>
      <c r="AF215" s="76" t="e">
        <f t="shared" si="100"/>
        <v>#REF!</v>
      </c>
      <c r="AG215" s="64">
        <f>IF(ISNA(VLOOKUP($A215,'2016 (2)'!$A$7:$AU$88,28,FALSE)),0,VLOOKUP($A215,'2016 (2)'!$A$7:$AU$88,28,FALSE))</f>
        <v>0</v>
      </c>
      <c r="AH215" s="24"/>
      <c r="AI215" s="80" t="e">
        <f t="shared" si="101"/>
        <v>#REF!</v>
      </c>
      <c r="AJ215" s="76" t="e">
        <f t="shared" si="102"/>
        <v>#REF!</v>
      </c>
      <c r="AK215" s="64">
        <f>IF(ISNA(VLOOKUP($A215,'2016 (2)'!$A$7:$AU$88,32,FALSE)),0,VLOOKUP($A215,'2016 (2)'!$A$7:$AU$88,32,FALSE))</f>
        <v>0</v>
      </c>
      <c r="AL215" s="24"/>
      <c r="AM215" s="80" t="e">
        <f t="shared" si="103"/>
        <v>#REF!</v>
      </c>
      <c r="AN215" s="76" t="e">
        <f t="shared" si="104"/>
        <v>#REF!</v>
      </c>
      <c r="AO215" s="64">
        <f>IF(ISNA(VLOOKUP($A215,'2016 (2)'!$A$7:$AU$88,36,FALSE)),0,VLOOKUP($A215,'2016 (2)'!$A$7:$AU$88,36,FALSE))</f>
        <v>0</v>
      </c>
      <c r="AP215" s="24"/>
      <c r="AQ215" s="80" t="e">
        <f t="shared" si="105"/>
        <v>#REF!</v>
      </c>
      <c r="AR215" s="76" t="e">
        <f t="shared" si="106"/>
        <v>#REF!</v>
      </c>
    </row>
    <row r="216" spans="1:48" ht="18" customHeight="1" x14ac:dyDescent="0.2">
      <c r="A216" s="78" t="str">
        <f t="shared" si="86"/>
        <v>Troy Spittle</v>
      </c>
      <c r="B216" s="52" t="s">
        <v>263</v>
      </c>
      <c r="C216" s="62" t="s">
        <v>264</v>
      </c>
      <c r="D216" s="25" t="e">
        <f>VLOOKUP($A216,#REF!,34,FALSE)</f>
        <v>#REF!</v>
      </c>
      <c r="E216" s="8" t="e">
        <f>ROUND(IF(ISNA(VLOOKUP($A216,#REF!,46,FALSE)),0,VLOOKUP($A216,#REF!,46,FALSE)),1)</f>
        <v>#REF!</v>
      </c>
      <c r="F216" s="92" t="e">
        <f>ROUND(IF(ISNA(VLOOKUP($A216,#REF!,47,FALSE)),0,VLOOKUP($A216,#REF!,47,FALSE)),1)</f>
        <v>#REF!</v>
      </c>
      <c r="G216" s="80" t="e">
        <f t="shared" si="107"/>
        <v>#REF!</v>
      </c>
      <c r="H216" s="88" t="e">
        <f t="shared" si="88"/>
        <v>#REF!</v>
      </c>
      <c r="I216" s="64">
        <f>IF(ISNA(VLOOKUP($A216,'2016 (2)'!$A$7:$AU$88,4,FALSE)),0,VLOOKUP($A216,'2016 (2)'!$A$7:$AU$88,4,FALSE))</f>
        <v>0</v>
      </c>
      <c r="J216" s="24"/>
      <c r="K216" s="80" t="e">
        <f t="shared" si="89"/>
        <v>#REF!</v>
      </c>
      <c r="L216" s="76" t="e">
        <f t="shared" si="90"/>
        <v>#REF!</v>
      </c>
      <c r="M216" s="83">
        <f>IF(ISNA(VLOOKUP($A216,'2016 (2)'!$A$7:$AU$88,8,FALSE)),0,VLOOKUP($A216,'2016 (2)'!$A$7:$AU$88,8,FALSE))</f>
        <v>0</v>
      </c>
      <c r="N216" s="24"/>
      <c r="O216" s="80" t="e">
        <f t="shared" si="91"/>
        <v>#REF!</v>
      </c>
      <c r="P216" s="76" t="e">
        <f t="shared" si="92"/>
        <v>#REF!</v>
      </c>
      <c r="Q216" s="64">
        <f>IF(ISNA(VLOOKUP($A216,'2016 (2)'!$A$7:$AU$88,12,FALSE)),0,VLOOKUP($A216,'2016 (2)'!$A$7:$AU$88,12,FALSE))</f>
        <v>0</v>
      </c>
      <c r="R216" s="24"/>
      <c r="S216" s="80" t="e">
        <f t="shared" si="93"/>
        <v>#REF!</v>
      </c>
      <c r="T216" s="76" t="e">
        <f t="shared" si="94"/>
        <v>#REF!</v>
      </c>
      <c r="U216" s="64">
        <f>IF(ISNA(VLOOKUP($A216,'2016 (2)'!$A$7:$AU$88,16,FALSE)),0,VLOOKUP($A216,'2016 (2)'!$A$7:$AU$88,16,FALSE))</f>
        <v>0</v>
      </c>
      <c r="V216" s="24"/>
      <c r="W216" s="80" t="e">
        <f t="shared" si="95"/>
        <v>#REF!</v>
      </c>
      <c r="X216" s="76" t="e">
        <f t="shared" si="96"/>
        <v>#REF!</v>
      </c>
      <c r="Y216" s="64">
        <f>IF(ISNA(VLOOKUP($A216,'2016 (2)'!$A$7:$AU$88,20,FALSE)),0,VLOOKUP($A216,'2016 (2)'!$A$7:$AU$88,20,FALSE))</f>
        <v>0</v>
      </c>
      <c r="Z216" s="24"/>
      <c r="AA216" s="80" t="e">
        <f t="shared" si="97"/>
        <v>#REF!</v>
      </c>
      <c r="AB216" s="76" t="e">
        <f t="shared" si="98"/>
        <v>#REF!</v>
      </c>
      <c r="AC216" s="64">
        <f>IF(ISNA(VLOOKUP($A216,'2016 (2)'!$A$7:$AU$88,24,FALSE)),0,VLOOKUP($A216,'2016 (2)'!$A$7:$AU$88,24,FALSE))</f>
        <v>0</v>
      </c>
      <c r="AD216" s="24"/>
      <c r="AE216" s="80" t="e">
        <f t="shared" si="99"/>
        <v>#REF!</v>
      </c>
      <c r="AF216" s="76" t="e">
        <f t="shared" si="100"/>
        <v>#REF!</v>
      </c>
      <c r="AG216" s="64">
        <f>IF(ISNA(VLOOKUP($A216,'2016 (2)'!$A$7:$AU$88,28,FALSE)),0,VLOOKUP($A216,'2016 (2)'!$A$7:$AU$88,28,FALSE))</f>
        <v>0</v>
      </c>
      <c r="AH216" s="24"/>
      <c r="AI216" s="80" t="e">
        <f t="shared" si="101"/>
        <v>#REF!</v>
      </c>
      <c r="AJ216" s="76" t="e">
        <f t="shared" si="102"/>
        <v>#REF!</v>
      </c>
      <c r="AK216" s="64">
        <f>IF(ISNA(VLOOKUP($A216,'2016 (2)'!$A$7:$AU$88,32,FALSE)),0,VLOOKUP($A216,'2016 (2)'!$A$7:$AU$88,32,FALSE))</f>
        <v>0</v>
      </c>
      <c r="AL216" s="24"/>
      <c r="AM216" s="80" t="e">
        <f t="shared" si="103"/>
        <v>#REF!</v>
      </c>
      <c r="AN216" s="76" t="e">
        <f t="shared" si="104"/>
        <v>#REF!</v>
      </c>
      <c r="AO216" s="64">
        <f>IF(ISNA(VLOOKUP($A216,'2016 (2)'!$A$7:$AU$88,36,FALSE)),0,VLOOKUP($A216,'2016 (2)'!$A$7:$AU$88,36,FALSE))</f>
        <v>0</v>
      </c>
      <c r="AP216" s="24"/>
      <c r="AQ216" s="80" t="e">
        <f t="shared" si="105"/>
        <v>#REF!</v>
      </c>
      <c r="AR216" s="76" t="e">
        <f t="shared" si="106"/>
        <v>#REF!</v>
      </c>
    </row>
    <row r="217" spans="1:48" ht="18" customHeight="1" x14ac:dyDescent="0.2">
      <c r="A217" s="78" t="str">
        <f t="shared" si="86"/>
        <v>Van Stemple</v>
      </c>
      <c r="B217" s="52" t="s">
        <v>301</v>
      </c>
      <c r="C217" s="62" t="s">
        <v>302</v>
      </c>
      <c r="D217" s="25" t="e">
        <f>VLOOKUP($A217,#REF!,34,FALSE)</f>
        <v>#REF!</v>
      </c>
      <c r="E217" s="8" t="e">
        <f>ROUND(IF(ISNA(VLOOKUP($A217,#REF!,46,FALSE)),0,VLOOKUP($A217,#REF!,46,FALSE)),1)</f>
        <v>#REF!</v>
      </c>
      <c r="F217" s="92" t="e">
        <f>ROUND(IF(ISNA(VLOOKUP($A217,#REF!,47,FALSE)),0,VLOOKUP($A217,#REF!,47,FALSE)),1)</f>
        <v>#REF!</v>
      </c>
      <c r="G217" s="80" t="e">
        <f t="shared" si="107"/>
        <v>#REF!</v>
      </c>
      <c r="H217" s="88" t="e">
        <f t="shared" si="88"/>
        <v>#REF!</v>
      </c>
      <c r="I217" s="64">
        <f>IF(ISNA(VLOOKUP($A217,'2016 (2)'!$A$7:$AU$88,4,FALSE)),0,VLOOKUP($A217,'2016 (2)'!$A$7:$AU$88,4,FALSE))</f>
        <v>0</v>
      </c>
      <c r="J217" s="24"/>
      <c r="K217" s="80" t="e">
        <f t="shared" si="89"/>
        <v>#REF!</v>
      </c>
      <c r="L217" s="76" t="e">
        <f t="shared" si="90"/>
        <v>#REF!</v>
      </c>
      <c r="M217" s="83">
        <f>IF(ISNA(VLOOKUP($A217,'2016 (2)'!$A$7:$AU$88,8,FALSE)),0,VLOOKUP($A217,'2016 (2)'!$A$7:$AU$88,8,FALSE))</f>
        <v>0</v>
      </c>
      <c r="N217" s="24"/>
      <c r="O217" s="80" t="e">
        <f t="shared" si="91"/>
        <v>#REF!</v>
      </c>
      <c r="P217" s="76" t="e">
        <f t="shared" si="92"/>
        <v>#REF!</v>
      </c>
      <c r="Q217" s="64">
        <f>IF(ISNA(VLOOKUP($A217,'2016 (2)'!$A$7:$AU$88,12,FALSE)),0,VLOOKUP($A217,'2016 (2)'!$A$7:$AU$88,12,FALSE))</f>
        <v>0</v>
      </c>
      <c r="R217" s="24"/>
      <c r="S217" s="80" t="e">
        <f t="shared" si="93"/>
        <v>#REF!</v>
      </c>
      <c r="T217" s="76" t="e">
        <f t="shared" si="94"/>
        <v>#REF!</v>
      </c>
      <c r="U217" s="64">
        <f>IF(ISNA(VLOOKUP($A217,'2016 (2)'!$A$7:$AU$88,16,FALSE)),0,VLOOKUP($A217,'2016 (2)'!$A$7:$AU$88,16,FALSE))</f>
        <v>0</v>
      </c>
      <c r="V217" s="24"/>
      <c r="W217" s="80" t="e">
        <f t="shared" si="95"/>
        <v>#REF!</v>
      </c>
      <c r="X217" s="76" t="e">
        <f t="shared" si="96"/>
        <v>#REF!</v>
      </c>
      <c r="Y217" s="64">
        <f>IF(ISNA(VLOOKUP($A217,'2016 (2)'!$A$7:$AU$88,20,FALSE)),0,VLOOKUP($A217,'2016 (2)'!$A$7:$AU$88,20,FALSE))</f>
        <v>0</v>
      </c>
      <c r="Z217" s="24"/>
      <c r="AA217" s="80" t="e">
        <f t="shared" si="97"/>
        <v>#REF!</v>
      </c>
      <c r="AB217" s="76" t="e">
        <f t="shared" si="98"/>
        <v>#REF!</v>
      </c>
      <c r="AC217" s="64">
        <f>IF(ISNA(VLOOKUP($A217,'2016 (2)'!$A$7:$AU$88,24,FALSE)),0,VLOOKUP($A217,'2016 (2)'!$A$7:$AU$88,24,FALSE))</f>
        <v>0</v>
      </c>
      <c r="AD217" s="24"/>
      <c r="AE217" s="80" t="e">
        <f t="shared" si="99"/>
        <v>#REF!</v>
      </c>
      <c r="AF217" s="76" t="e">
        <f t="shared" si="100"/>
        <v>#REF!</v>
      </c>
      <c r="AG217" s="64">
        <f>IF(ISNA(VLOOKUP($A217,'2016 (2)'!$A$7:$AU$88,28,FALSE)),0,VLOOKUP($A217,'2016 (2)'!$A$7:$AU$88,28,FALSE))</f>
        <v>0</v>
      </c>
      <c r="AH217" s="24"/>
      <c r="AI217" s="80" t="e">
        <f t="shared" si="101"/>
        <v>#REF!</v>
      </c>
      <c r="AJ217" s="76" t="e">
        <f t="shared" si="102"/>
        <v>#REF!</v>
      </c>
      <c r="AK217" s="64">
        <f>IF(ISNA(VLOOKUP($A217,'2016 (2)'!$A$7:$AU$88,32,FALSE)),0,VLOOKUP($A217,'2016 (2)'!$A$7:$AU$88,32,FALSE))</f>
        <v>0</v>
      </c>
      <c r="AL217" s="24"/>
      <c r="AM217" s="80" t="e">
        <f t="shared" si="103"/>
        <v>#REF!</v>
      </c>
      <c r="AN217" s="76" t="e">
        <f t="shared" si="104"/>
        <v>#REF!</v>
      </c>
      <c r="AO217" s="64">
        <f>IF(ISNA(VLOOKUP($A217,'2016 (2)'!$A$7:$AU$88,36,FALSE)),0,VLOOKUP($A217,'2016 (2)'!$A$7:$AU$88,36,FALSE))</f>
        <v>0</v>
      </c>
      <c r="AP217" s="24"/>
      <c r="AQ217" s="80" t="e">
        <f t="shared" si="105"/>
        <v>#REF!</v>
      </c>
      <c r="AR217" s="76" t="e">
        <f t="shared" si="106"/>
        <v>#REF!</v>
      </c>
    </row>
    <row r="218" spans="1:48" ht="18" customHeight="1" x14ac:dyDescent="0.2">
      <c r="A218" s="78" t="str">
        <f t="shared" si="86"/>
        <v>Rick Sterrett</v>
      </c>
      <c r="B218" s="52" t="s">
        <v>0</v>
      </c>
      <c r="C218" s="62" t="s">
        <v>1</v>
      </c>
      <c r="D218" s="25" t="e">
        <f>VLOOKUP($A218,#REF!,34,FALSE)</f>
        <v>#REF!</v>
      </c>
      <c r="E218" s="8" t="e">
        <f>ROUND(IF(ISNA(VLOOKUP($A218,#REF!,46,FALSE)),0,VLOOKUP($A218,#REF!,46,FALSE)),1)</f>
        <v>#REF!</v>
      </c>
      <c r="F218" s="92" t="e">
        <f>ROUND(IF(ISNA(VLOOKUP($A218,#REF!,47,FALSE)),0,VLOOKUP($A218,#REF!,47,FALSE)),1)</f>
        <v>#REF!</v>
      </c>
      <c r="G218" s="80" t="e">
        <f t="shared" si="107"/>
        <v>#REF!</v>
      </c>
      <c r="H218" s="88" t="e">
        <f t="shared" si="88"/>
        <v>#REF!</v>
      </c>
      <c r="I218" s="64">
        <f>IF(ISNA(VLOOKUP($A218,'2016 (2)'!$A$7:$AU$88,4,FALSE)),0,VLOOKUP($A218,'2016 (2)'!$A$7:$AU$88,4,FALSE))</f>
        <v>0</v>
      </c>
      <c r="J218" s="24"/>
      <c r="K218" s="80" t="e">
        <f t="shared" si="89"/>
        <v>#REF!</v>
      </c>
      <c r="L218" s="76" t="e">
        <f t="shared" si="90"/>
        <v>#REF!</v>
      </c>
      <c r="M218" s="83">
        <f>IF(ISNA(VLOOKUP($A218,'2016 (2)'!$A$7:$AU$88,8,FALSE)),0,VLOOKUP($A218,'2016 (2)'!$A$7:$AU$88,8,FALSE))</f>
        <v>0</v>
      </c>
      <c r="N218" s="24"/>
      <c r="O218" s="80" t="e">
        <f t="shared" si="91"/>
        <v>#REF!</v>
      </c>
      <c r="P218" s="76" t="e">
        <f t="shared" si="92"/>
        <v>#REF!</v>
      </c>
      <c r="Q218" s="64">
        <f>IF(ISNA(VLOOKUP($A218,'2016 (2)'!$A$7:$AU$88,12,FALSE)),0,VLOOKUP($A218,'2016 (2)'!$A$7:$AU$88,12,FALSE))</f>
        <v>0</v>
      </c>
      <c r="R218" s="24"/>
      <c r="S218" s="80" t="e">
        <f t="shared" si="93"/>
        <v>#REF!</v>
      </c>
      <c r="T218" s="76" t="e">
        <f t="shared" si="94"/>
        <v>#REF!</v>
      </c>
      <c r="U218" s="64">
        <f>IF(ISNA(VLOOKUP($A218,'2016 (2)'!$A$7:$AU$88,16,FALSE)),0,VLOOKUP($A218,'2016 (2)'!$A$7:$AU$88,16,FALSE))</f>
        <v>0</v>
      </c>
      <c r="V218" s="24"/>
      <c r="W218" s="80" t="e">
        <f t="shared" si="95"/>
        <v>#REF!</v>
      </c>
      <c r="X218" s="76" t="e">
        <f t="shared" si="96"/>
        <v>#REF!</v>
      </c>
      <c r="Y218" s="64">
        <f>IF(ISNA(VLOOKUP($A218,'2016 (2)'!$A$7:$AU$88,20,FALSE)),0,VLOOKUP($A218,'2016 (2)'!$A$7:$AU$88,20,FALSE))</f>
        <v>0</v>
      </c>
      <c r="Z218" s="24"/>
      <c r="AA218" s="80" t="e">
        <f t="shared" si="97"/>
        <v>#REF!</v>
      </c>
      <c r="AB218" s="76" t="e">
        <f t="shared" si="98"/>
        <v>#REF!</v>
      </c>
      <c r="AC218" s="64">
        <f>IF(ISNA(VLOOKUP($A218,'2016 (2)'!$A$7:$AU$88,24,FALSE)),0,VLOOKUP($A218,'2016 (2)'!$A$7:$AU$88,24,FALSE))</f>
        <v>0</v>
      </c>
      <c r="AD218" s="24"/>
      <c r="AE218" s="80" t="e">
        <f t="shared" si="99"/>
        <v>#REF!</v>
      </c>
      <c r="AF218" s="76" t="e">
        <f t="shared" si="100"/>
        <v>#REF!</v>
      </c>
      <c r="AG218" s="64">
        <f>IF(ISNA(VLOOKUP($A218,'2016 (2)'!$A$7:$AU$88,28,FALSE)),0,VLOOKUP($A218,'2016 (2)'!$A$7:$AU$88,28,FALSE))</f>
        <v>0</v>
      </c>
      <c r="AH218" s="24"/>
      <c r="AI218" s="80" t="e">
        <f t="shared" si="101"/>
        <v>#REF!</v>
      </c>
      <c r="AJ218" s="76" t="e">
        <f t="shared" si="102"/>
        <v>#REF!</v>
      </c>
      <c r="AK218" s="64">
        <f>IF(ISNA(VLOOKUP($A218,'2016 (2)'!$A$7:$AU$88,32,FALSE)),0,VLOOKUP($A218,'2016 (2)'!$A$7:$AU$88,32,FALSE))</f>
        <v>0</v>
      </c>
      <c r="AL218" s="24"/>
      <c r="AM218" s="80" t="e">
        <f t="shared" si="103"/>
        <v>#REF!</v>
      </c>
      <c r="AN218" s="76" t="e">
        <f t="shared" si="104"/>
        <v>#REF!</v>
      </c>
      <c r="AO218" s="64">
        <f>IF(ISNA(VLOOKUP($A218,'2016 (2)'!$A$7:$AU$88,36,FALSE)),0,VLOOKUP($A218,'2016 (2)'!$A$7:$AU$88,36,FALSE))</f>
        <v>0</v>
      </c>
      <c r="AP218" s="24"/>
      <c r="AQ218" s="80" t="e">
        <f t="shared" si="105"/>
        <v>#REF!</v>
      </c>
      <c r="AR218" s="76" t="e">
        <f t="shared" si="106"/>
        <v>#REF!</v>
      </c>
    </row>
    <row r="219" spans="1:48" ht="18" customHeight="1" thickBot="1" x14ac:dyDescent="0.25">
      <c r="A219" s="78" t="str">
        <f t="shared" si="86"/>
        <v>Scott Stine</v>
      </c>
      <c r="B219" s="93" t="s">
        <v>523</v>
      </c>
      <c r="C219" s="94" t="s">
        <v>46</v>
      </c>
      <c r="D219" s="25">
        <v>25.7</v>
      </c>
      <c r="E219" s="8" t="e">
        <f>ROUND(IF(ISNA(VLOOKUP($A219,#REF!,47,FALSE)),0,VLOOKUP($A219,#REF!,47,FALSE)),1)</f>
        <v>#REF!</v>
      </c>
      <c r="F219" s="92" t="e">
        <f>ROUND(IF(ISNA(VLOOKUP($A219,#REF!,49,FALSE)),0,VLOOKUP($A219,#REF!,49,FALSE)),1)</f>
        <v>#REF!</v>
      </c>
      <c r="G219" s="80" t="e">
        <f t="shared" si="107"/>
        <v>#REF!</v>
      </c>
      <c r="H219" s="88" t="e">
        <f t="shared" si="88"/>
        <v>#REF!</v>
      </c>
      <c r="I219" s="64">
        <f>IF(ISNA(VLOOKUP($A219,'2016 (2)'!$A$7:$AU$100,4,FALSE)),0,VLOOKUP($A219,'2016 (2)'!$A$7:$AU$100,4,FALSE))</f>
        <v>0</v>
      </c>
      <c r="J219" s="24"/>
      <c r="K219" s="80" t="e">
        <f t="shared" si="89"/>
        <v>#REF!</v>
      </c>
      <c r="L219" s="76" t="e">
        <f t="shared" si="90"/>
        <v>#REF!</v>
      </c>
      <c r="M219" s="83">
        <f>IF(ISNA(VLOOKUP($A219,'2016 (2)'!$A$7:$AU$100,8,FALSE)),0,VLOOKUP($A219,'2016 (2)'!$A$7:$AU$100,8,FALSE))</f>
        <v>0</v>
      </c>
      <c r="N219" s="24"/>
      <c r="O219" s="80" t="e">
        <f t="shared" si="91"/>
        <v>#REF!</v>
      </c>
      <c r="P219" s="76" t="e">
        <f t="shared" si="92"/>
        <v>#REF!</v>
      </c>
      <c r="Q219" s="64">
        <f>IF(ISNA(VLOOKUP($A219,'2016 (2)'!$A$7:$AU$100,12,FALSE)),0,VLOOKUP($A219,'2016 (2)'!$A$7:$AU$100,12,FALSE))</f>
        <v>0</v>
      </c>
      <c r="R219" s="24"/>
      <c r="S219" s="80" t="e">
        <f t="shared" si="93"/>
        <v>#REF!</v>
      </c>
      <c r="T219" s="76" t="e">
        <f t="shared" si="94"/>
        <v>#REF!</v>
      </c>
      <c r="U219" s="64">
        <f>IF(ISNA(VLOOKUP($A219,'2016 (2)'!$A$7:$AU$100,16,FALSE)),0,VLOOKUP($A219,'2016 (2)'!$A$7:$AU$100,16,FALSE))</f>
        <v>0</v>
      </c>
      <c r="V219" s="24"/>
      <c r="W219" s="80" t="e">
        <f t="shared" si="95"/>
        <v>#REF!</v>
      </c>
      <c r="X219" s="76" t="e">
        <f t="shared" si="96"/>
        <v>#REF!</v>
      </c>
      <c r="Y219" s="64">
        <f>IF(ISNA(VLOOKUP($A219,'2016 (2)'!$A$7:$AU$100,20,FALSE)),0,VLOOKUP($A219,'2016 (2)'!$A$7:$AU$100,20,FALSE))</f>
        <v>0</v>
      </c>
      <c r="Z219" s="24"/>
      <c r="AA219" s="80" t="e">
        <f t="shared" si="97"/>
        <v>#REF!</v>
      </c>
      <c r="AB219" s="76" t="e">
        <f t="shared" si="98"/>
        <v>#REF!</v>
      </c>
      <c r="AC219" s="64">
        <f>IF(ISNA(VLOOKUP($A219,'2016 (2)'!$A$7:$AU$100,24,FALSE)),0,VLOOKUP($A219,'2016 (2)'!$A$7:$AU$100,24,FALSE))</f>
        <v>0</v>
      </c>
      <c r="AD219" s="24"/>
      <c r="AE219" s="80" t="e">
        <f t="shared" si="99"/>
        <v>#REF!</v>
      </c>
      <c r="AF219" s="76" t="e">
        <f t="shared" si="100"/>
        <v>#REF!</v>
      </c>
      <c r="AG219" s="64">
        <f>IF(ISNA(VLOOKUP($A219,'2016 (2)'!$A$7:$AU$100,28,FALSE)),0,VLOOKUP($A219,'2016 (2)'!$A$7:$AU$100,28,FALSE))</f>
        <v>0</v>
      </c>
      <c r="AH219" s="24"/>
      <c r="AI219" s="80" t="e">
        <f t="shared" si="101"/>
        <v>#REF!</v>
      </c>
      <c r="AJ219" s="76" t="e">
        <f t="shared" si="102"/>
        <v>#REF!</v>
      </c>
      <c r="AK219" s="64">
        <f>IF(ISNA(VLOOKUP($A219,'2016 (2)'!$A$7:$AU$100,32,FALSE)),0,VLOOKUP($A219,'2016 (2)'!$A$7:$AU$100,32,FALSE))</f>
        <v>0</v>
      </c>
      <c r="AL219" s="24"/>
      <c r="AM219" s="80" t="e">
        <f t="shared" si="103"/>
        <v>#REF!</v>
      </c>
      <c r="AN219" s="76" t="e">
        <f t="shared" si="104"/>
        <v>#REF!</v>
      </c>
      <c r="AO219" s="64">
        <f>IF(ISNA(VLOOKUP($A219,'2016 (2)'!$A$7:$AU$100,36,FALSE)),0,VLOOKUP($A219,'2016 (2)'!$A$7:$AU$100,36,FALSE))</f>
        <v>0</v>
      </c>
      <c r="AP219" s="24"/>
      <c r="AQ219" s="80" t="e">
        <f t="shared" si="105"/>
        <v>#REF!</v>
      </c>
      <c r="AR219" s="76" t="e">
        <f t="shared" si="106"/>
        <v>#REF!</v>
      </c>
      <c r="AS219" t="str">
        <f>IF(I219&gt;0,72+H219+36-I219,"-")</f>
        <v>-</v>
      </c>
      <c r="AT219" t="str">
        <f>IF(M219&gt;0,72+L219+36-M219,"-")</f>
        <v>-</v>
      </c>
      <c r="AU219" t="str">
        <f>IF(Q219&gt;0,72+P219+36-Q219,"-")</f>
        <v>-</v>
      </c>
      <c r="AV219" t="str">
        <f>IF(U219&gt;0,72+T219+36-U219,"-")</f>
        <v>-</v>
      </c>
    </row>
    <row r="220" spans="1:48" ht="18" customHeight="1" x14ac:dyDescent="0.2">
      <c r="A220" s="78" t="str">
        <f t="shared" si="86"/>
        <v>Sean Smingler</v>
      </c>
      <c r="B220" s="93" t="s">
        <v>296</v>
      </c>
      <c r="C220" s="94" t="s">
        <v>282</v>
      </c>
      <c r="D220" s="25">
        <v>30</v>
      </c>
      <c r="E220" s="8" t="e">
        <f>ROUND(IF(ISNA(VLOOKUP($A220,#REF!,47,FALSE)),0,VLOOKUP($A220,#REF!,47,FALSE)),1)</f>
        <v>#REF!</v>
      </c>
      <c r="F220" s="92" t="e">
        <f>ROUND(IF(ISNA(VLOOKUP($A220,#REF!,49,FALSE)),0,VLOOKUP($A220,#REF!,49,FALSE)),1)</f>
        <v>#REF!</v>
      </c>
      <c r="G220" s="80" t="e">
        <f t="shared" si="107"/>
        <v>#REF!</v>
      </c>
      <c r="H220" s="88" t="e">
        <f t="shared" si="88"/>
        <v>#REF!</v>
      </c>
      <c r="I220" s="72">
        <f>IF(ISNA(VLOOKUP($A220,'2016 (2)'!$A$7:$AU$100,4,FALSE)),0,VLOOKUP($A220,'2016 (2)'!$A$7:$AU$100,4,FALSE))</f>
        <v>0</v>
      </c>
      <c r="J220" s="24"/>
      <c r="K220" s="80" t="e">
        <f t="shared" si="89"/>
        <v>#REF!</v>
      </c>
      <c r="L220" s="76" t="e">
        <f t="shared" si="90"/>
        <v>#REF!</v>
      </c>
      <c r="M220" s="83">
        <f>IF(ISNA(VLOOKUP($A220,'2016 (2)'!$A$7:$AU$100,8,FALSE)),0,VLOOKUP($A220,'2016 (2)'!$A$7:$AU$100,8,FALSE))</f>
        <v>0</v>
      </c>
      <c r="N220" s="24"/>
      <c r="O220" s="80" t="e">
        <f t="shared" si="91"/>
        <v>#REF!</v>
      </c>
      <c r="P220" s="76" t="e">
        <f t="shared" si="92"/>
        <v>#REF!</v>
      </c>
      <c r="Q220" s="64">
        <f>IF(ISNA(VLOOKUP($A220,'2016 (2)'!$A$7:$AU$100,12,FALSE)),0,VLOOKUP($A220,'2016 (2)'!$A$7:$AU$100,12,FALSE))</f>
        <v>0</v>
      </c>
      <c r="R220" s="24"/>
      <c r="S220" s="80" t="e">
        <f t="shared" si="93"/>
        <v>#REF!</v>
      </c>
      <c r="T220" s="76" t="e">
        <f t="shared" si="94"/>
        <v>#REF!</v>
      </c>
      <c r="U220" s="64">
        <f>IF(ISNA(VLOOKUP($A220,'2016 (2)'!$A$7:$AU$100,16,FALSE)),0,VLOOKUP($A220,'2016 (2)'!$A$7:$AU$100,16,FALSE))</f>
        <v>0</v>
      </c>
      <c r="V220" s="24"/>
      <c r="W220" s="80" t="e">
        <f t="shared" si="95"/>
        <v>#REF!</v>
      </c>
      <c r="X220" s="76" t="e">
        <f t="shared" si="96"/>
        <v>#REF!</v>
      </c>
      <c r="Y220" s="64">
        <f>IF(ISNA(VLOOKUP($A220,'2016 (2)'!$A$7:$AU$100,20,FALSE)),0,VLOOKUP($A220,'2016 (2)'!$A$7:$AU$100,20,FALSE))</f>
        <v>0</v>
      </c>
      <c r="Z220" s="24"/>
      <c r="AA220" s="80" t="e">
        <f t="shared" si="97"/>
        <v>#REF!</v>
      </c>
      <c r="AB220" s="76" t="e">
        <f t="shared" si="98"/>
        <v>#REF!</v>
      </c>
      <c r="AC220" s="64">
        <f>IF(ISNA(VLOOKUP($A220,'2016 (2)'!$A$7:$AU$100,24,FALSE)),0,VLOOKUP($A220,'2016 (2)'!$A$7:$AU$100,24,FALSE))</f>
        <v>0</v>
      </c>
      <c r="AD220" s="24"/>
      <c r="AE220" s="80" t="e">
        <f t="shared" si="99"/>
        <v>#REF!</v>
      </c>
      <c r="AF220" s="76" t="e">
        <f t="shared" si="100"/>
        <v>#REF!</v>
      </c>
      <c r="AG220" s="64">
        <f>IF(ISNA(VLOOKUP($A220,'2016 (2)'!$A$7:$AU$100,28,FALSE)),0,VLOOKUP($A220,'2016 (2)'!$A$7:$AU$100,28,FALSE))</f>
        <v>0</v>
      </c>
      <c r="AH220" s="24"/>
      <c r="AI220" s="80" t="e">
        <f t="shared" si="101"/>
        <v>#REF!</v>
      </c>
      <c r="AJ220" s="76" t="e">
        <f t="shared" si="102"/>
        <v>#REF!</v>
      </c>
      <c r="AK220" s="64">
        <f>IF(ISNA(VLOOKUP($A220,'2016 (2)'!$A$7:$AU$100,32,FALSE)),0,VLOOKUP($A220,'2016 (2)'!$A$7:$AU$100,32,FALSE))</f>
        <v>0</v>
      </c>
      <c r="AL220" s="24"/>
      <c r="AM220" s="80" t="e">
        <f t="shared" si="103"/>
        <v>#REF!</v>
      </c>
      <c r="AN220" s="76" t="e">
        <f t="shared" si="104"/>
        <v>#REF!</v>
      </c>
      <c r="AO220" s="64">
        <f>IF(ISNA(VLOOKUP($A220,'2016 (2)'!$A$7:$AU$100,36,FALSE)),0,VLOOKUP($A220,'2016 (2)'!$A$7:$AU$100,36,FALSE))</f>
        <v>0</v>
      </c>
      <c r="AP220" s="24"/>
      <c r="AQ220" s="80" t="e">
        <f t="shared" si="105"/>
        <v>#REF!</v>
      </c>
      <c r="AR220" s="76" t="e">
        <f t="shared" si="106"/>
        <v>#REF!</v>
      </c>
    </row>
    <row r="221" spans="1:48" ht="18" customHeight="1" x14ac:dyDescent="0.2">
      <c r="A221" s="78" t="str">
        <f t="shared" si="86"/>
        <v>Gavin Sullivan</v>
      </c>
      <c r="B221" s="52" t="s">
        <v>2</v>
      </c>
      <c r="C221" s="62" t="s">
        <v>421</v>
      </c>
      <c r="D221" s="25">
        <v>32.700000000000003</v>
      </c>
      <c r="E221" s="8" t="e">
        <f>ROUND(IF(ISNA(VLOOKUP($A221,#REF!,47,FALSE)),0,VLOOKUP($A221,#REF!,47,FALSE)),1)</f>
        <v>#REF!</v>
      </c>
      <c r="F221" s="92" t="e">
        <f>ROUND(IF(ISNA(VLOOKUP($A221,#REF!,49,FALSE)),0,VLOOKUP($A221,#REF!,49,FALSE)),1)</f>
        <v>#REF!</v>
      </c>
      <c r="G221" s="80" t="e">
        <f t="shared" si="107"/>
        <v>#REF!</v>
      </c>
      <c r="H221" s="88" t="e">
        <f t="shared" si="88"/>
        <v>#REF!</v>
      </c>
      <c r="I221" s="64">
        <f>IF(ISNA(VLOOKUP($A221,'2016 (2)'!$A$7:$AU$100,4,FALSE)),0,VLOOKUP($A221,'2016 (2)'!$A$7:$AU$100,4,FALSE))</f>
        <v>0</v>
      </c>
      <c r="J221" s="24"/>
      <c r="K221" s="80" t="e">
        <f t="shared" si="89"/>
        <v>#REF!</v>
      </c>
      <c r="L221" s="76" t="e">
        <f t="shared" si="90"/>
        <v>#REF!</v>
      </c>
      <c r="M221" s="83">
        <f>IF(ISNA(VLOOKUP($A221,'2016 (2)'!$A$7:$AU$100,8,FALSE)),0,VLOOKUP($A221,'2016 (2)'!$A$7:$AU$100,8,FALSE))</f>
        <v>0</v>
      </c>
      <c r="N221" s="24"/>
      <c r="O221" s="80" t="e">
        <f t="shared" si="91"/>
        <v>#REF!</v>
      </c>
      <c r="P221" s="76" t="e">
        <f t="shared" si="92"/>
        <v>#REF!</v>
      </c>
      <c r="Q221" s="64">
        <f>IF(ISNA(VLOOKUP($A221,'2016 (2)'!$A$7:$AU$100,12,FALSE)),0,VLOOKUP($A221,'2016 (2)'!$A$7:$AU$100,12,FALSE))</f>
        <v>0</v>
      </c>
      <c r="R221" s="24"/>
      <c r="S221" s="80" t="e">
        <f t="shared" si="93"/>
        <v>#REF!</v>
      </c>
      <c r="T221" s="76" t="e">
        <f t="shared" si="94"/>
        <v>#REF!</v>
      </c>
      <c r="U221" s="64">
        <f>IF(ISNA(VLOOKUP($A221,'2016 (2)'!$A$7:$AU$100,16,FALSE)),0,VLOOKUP($A221,'2016 (2)'!$A$7:$AU$100,16,FALSE))</f>
        <v>0</v>
      </c>
      <c r="V221" s="24"/>
      <c r="W221" s="80" t="e">
        <f t="shared" si="95"/>
        <v>#REF!</v>
      </c>
      <c r="X221" s="76" t="e">
        <f t="shared" si="96"/>
        <v>#REF!</v>
      </c>
      <c r="Y221" s="64">
        <f>IF(ISNA(VLOOKUP($A221,'2016 (2)'!$A$7:$AU$100,20,FALSE)),0,VLOOKUP($A221,'2016 (2)'!$A$7:$AU$100,20,FALSE))</f>
        <v>0</v>
      </c>
      <c r="Z221" s="24"/>
      <c r="AA221" s="80" t="e">
        <f t="shared" si="97"/>
        <v>#REF!</v>
      </c>
      <c r="AB221" s="76" t="e">
        <f t="shared" si="98"/>
        <v>#REF!</v>
      </c>
      <c r="AC221" s="64">
        <f>IF(ISNA(VLOOKUP($A221,'2016 (2)'!$A$7:$AU$100,24,FALSE)),0,VLOOKUP($A221,'2016 (2)'!$A$7:$AU$100,24,FALSE))</f>
        <v>0</v>
      </c>
      <c r="AD221" s="24"/>
      <c r="AE221" s="80" t="e">
        <f t="shared" si="99"/>
        <v>#REF!</v>
      </c>
      <c r="AF221" s="76" t="e">
        <f t="shared" si="100"/>
        <v>#REF!</v>
      </c>
      <c r="AG221" s="64">
        <f>IF(ISNA(VLOOKUP($A221,'2016 (2)'!$A$7:$AU$100,28,FALSE)),0,VLOOKUP($A221,'2016 (2)'!$A$7:$AU$100,28,FALSE))</f>
        <v>0</v>
      </c>
      <c r="AH221" s="24"/>
      <c r="AI221" s="80" t="e">
        <f t="shared" si="101"/>
        <v>#REF!</v>
      </c>
      <c r="AJ221" s="76" t="e">
        <f t="shared" si="102"/>
        <v>#REF!</v>
      </c>
      <c r="AK221" s="64">
        <f>IF(ISNA(VLOOKUP($A221,'2016 (2)'!$A$7:$AU$100,32,FALSE)),0,VLOOKUP($A221,'2016 (2)'!$A$7:$AU$100,32,FALSE))</f>
        <v>0</v>
      </c>
      <c r="AL221" s="24"/>
      <c r="AM221" s="80" t="e">
        <f t="shared" si="103"/>
        <v>#REF!</v>
      </c>
      <c r="AN221" s="76" t="e">
        <f t="shared" si="104"/>
        <v>#REF!</v>
      </c>
      <c r="AO221" s="64">
        <f>IF(ISNA(VLOOKUP($A221,'2016 (2)'!$A$7:$AU$100,36,FALSE)),0,VLOOKUP($A221,'2016 (2)'!$A$7:$AU$100,36,FALSE))</f>
        <v>0</v>
      </c>
      <c r="AP221" s="24"/>
      <c r="AQ221" s="80" t="e">
        <f t="shared" si="105"/>
        <v>#REF!</v>
      </c>
      <c r="AR221" s="76" t="e">
        <f t="shared" si="106"/>
        <v>#REF!</v>
      </c>
      <c r="AS221" t="str">
        <f>IF(I221&gt;0,72+H221+36-I221,"-")</f>
        <v>-</v>
      </c>
      <c r="AT221" t="str">
        <f>IF(M221&gt;0,72+L221+36-M221,"-")</f>
        <v>-</v>
      </c>
      <c r="AU221" t="str">
        <f>IF(Q221&gt;0,72+P221+36-Q221,"-")</f>
        <v>-</v>
      </c>
      <c r="AV221" t="str">
        <f>IF(U221&gt;0,72+T221+36-U221,"-")</f>
        <v>-</v>
      </c>
    </row>
    <row r="222" spans="1:48" ht="18" customHeight="1" x14ac:dyDescent="0.2">
      <c r="A222" s="78" t="str">
        <f t="shared" si="86"/>
        <v>Chip Swartz</v>
      </c>
      <c r="B222" s="52" t="s">
        <v>73</v>
      </c>
      <c r="C222" s="62" t="s">
        <v>59</v>
      </c>
      <c r="D222" s="25" t="e">
        <f>VLOOKUP($A222,#REF!,34,FALSE)</f>
        <v>#REF!</v>
      </c>
      <c r="E222" s="8" t="e">
        <f>ROUND(IF(ISNA(VLOOKUP($A222,#REF!,46,FALSE)),0,VLOOKUP($A222,#REF!,46,FALSE)),1)</f>
        <v>#REF!</v>
      </c>
      <c r="F222" s="92" t="e">
        <f>ROUND(IF(ISNA(VLOOKUP($A222,#REF!,47,FALSE)),0,VLOOKUP($A222,#REF!,47,FALSE)),1)</f>
        <v>#REF!</v>
      </c>
      <c r="G222" s="80" t="e">
        <f t="shared" si="107"/>
        <v>#REF!</v>
      </c>
      <c r="H222" s="88" t="e">
        <f t="shared" si="88"/>
        <v>#REF!</v>
      </c>
      <c r="I222" s="64">
        <f>IF(ISNA(VLOOKUP($A222,'2016 (2)'!$A$7:$AU$88,4,FALSE)),0,VLOOKUP($A222,'2016 (2)'!$A$7:$AU$88,4,FALSE))</f>
        <v>0</v>
      </c>
      <c r="J222" s="24"/>
      <c r="K222" s="80" t="e">
        <f t="shared" si="89"/>
        <v>#REF!</v>
      </c>
      <c r="L222" s="76" t="e">
        <f t="shared" si="90"/>
        <v>#REF!</v>
      </c>
      <c r="M222" s="83">
        <f>IF(ISNA(VLOOKUP($A222,'2016 (2)'!$A$7:$AU$88,8,FALSE)),0,VLOOKUP($A222,'2016 (2)'!$A$7:$AU$88,8,FALSE))</f>
        <v>0</v>
      </c>
      <c r="N222" s="24"/>
      <c r="O222" s="80" t="e">
        <f t="shared" si="91"/>
        <v>#REF!</v>
      </c>
      <c r="P222" s="76" t="e">
        <f t="shared" si="92"/>
        <v>#REF!</v>
      </c>
      <c r="Q222" s="64">
        <f>IF(ISNA(VLOOKUP($A222,'2016 (2)'!$A$7:$AU$88,12,FALSE)),0,VLOOKUP($A222,'2016 (2)'!$A$7:$AU$88,12,FALSE))</f>
        <v>0</v>
      </c>
      <c r="R222" s="24"/>
      <c r="S222" s="80" t="e">
        <f t="shared" si="93"/>
        <v>#REF!</v>
      </c>
      <c r="T222" s="76" t="e">
        <f t="shared" si="94"/>
        <v>#REF!</v>
      </c>
      <c r="U222" s="64">
        <f>IF(ISNA(VLOOKUP($A222,'2016 (2)'!$A$7:$AU$88,16,FALSE)),0,VLOOKUP($A222,'2016 (2)'!$A$7:$AU$88,16,FALSE))</f>
        <v>0</v>
      </c>
      <c r="V222" s="24"/>
      <c r="W222" s="80" t="e">
        <f t="shared" si="95"/>
        <v>#REF!</v>
      </c>
      <c r="X222" s="76" t="e">
        <f t="shared" si="96"/>
        <v>#REF!</v>
      </c>
      <c r="Y222" s="64">
        <f>IF(ISNA(VLOOKUP($A222,'2016 (2)'!$A$7:$AU$88,20,FALSE)),0,VLOOKUP($A222,'2016 (2)'!$A$7:$AU$88,20,FALSE))</f>
        <v>0</v>
      </c>
      <c r="Z222" s="24"/>
      <c r="AA222" s="80" t="e">
        <f t="shared" si="97"/>
        <v>#REF!</v>
      </c>
      <c r="AB222" s="76" t="e">
        <f t="shared" si="98"/>
        <v>#REF!</v>
      </c>
      <c r="AC222" s="64">
        <f>IF(ISNA(VLOOKUP($A222,'2016 (2)'!$A$7:$AU$88,24,FALSE)),0,VLOOKUP($A222,'2016 (2)'!$A$7:$AU$88,24,FALSE))</f>
        <v>0</v>
      </c>
      <c r="AD222" s="24"/>
      <c r="AE222" s="80" t="e">
        <f t="shared" si="99"/>
        <v>#REF!</v>
      </c>
      <c r="AF222" s="76" t="e">
        <f t="shared" si="100"/>
        <v>#REF!</v>
      </c>
      <c r="AG222" s="64">
        <f>IF(ISNA(VLOOKUP($A222,'2016 (2)'!$A$7:$AU$88,28,FALSE)),0,VLOOKUP($A222,'2016 (2)'!$A$7:$AU$88,28,FALSE))</f>
        <v>0</v>
      </c>
      <c r="AH222" s="24"/>
      <c r="AI222" s="80" t="e">
        <f t="shared" si="101"/>
        <v>#REF!</v>
      </c>
      <c r="AJ222" s="76" t="e">
        <f t="shared" si="102"/>
        <v>#REF!</v>
      </c>
      <c r="AK222" s="64">
        <f>IF(ISNA(VLOOKUP($A222,'2016 (2)'!$A$7:$AU$88,32,FALSE)),0,VLOOKUP($A222,'2016 (2)'!$A$7:$AU$88,32,FALSE))</f>
        <v>0</v>
      </c>
      <c r="AL222" s="24"/>
      <c r="AM222" s="80" t="e">
        <f t="shared" si="103"/>
        <v>#REF!</v>
      </c>
      <c r="AN222" s="76" t="e">
        <f t="shared" si="104"/>
        <v>#REF!</v>
      </c>
      <c r="AO222" s="64">
        <f>IF(ISNA(VLOOKUP($A222,'2016 (2)'!$A$7:$AU$88,36,FALSE)),0,VLOOKUP($A222,'2016 (2)'!$A$7:$AU$88,36,FALSE))</f>
        <v>0</v>
      </c>
      <c r="AP222" s="24"/>
      <c r="AQ222" s="80" t="e">
        <f t="shared" si="105"/>
        <v>#REF!</v>
      </c>
      <c r="AR222" s="76" t="e">
        <f t="shared" si="106"/>
        <v>#REF!</v>
      </c>
    </row>
    <row r="223" spans="1:48" ht="18" customHeight="1" x14ac:dyDescent="0.2">
      <c r="A223" s="78" t="str">
        <f t="shared" si="86"/>
        <v>Don Taylor</v>
      </c>
      <c r="B223" s="52" t="s">
        <v>281</v>
      </c>
      <c r="C223" s="62" t="s">
        <v>274</v>
      </c>
      <c r="D223" s="25" t="e">
        <f>VLOOKUP($A223,#REF!,34,FALSE)</f>
        <v>#REF!</v>
      </c>
      <c r="E223" s="8" t="e">
        <f>ROUND(IF(ISNA(VLOOKUP($A223,#REF!,46,FALSE)),0,VLOOKUP($A223,#REF!,46,FALSE)),1)</f>
        <v>#REF!</v>
      </c>
      <c r="F223" s="92" t="e">
        <f>ROUND(IF(ISNA(VLOOKUP($A223,#REF!,47,FALSE)),0,VLOOKUP($A223,#REF!,47,FALSE)),1)</f>
        <v>#REF!</v>
      </c>
      <c r="G223" s="80" t="e">
        <f t="shared" si="107"/>
        <v>#REF!</v>
      </c>
      <c r="H223" s="88" t="e">
        <f t="shared" si="88"/>
        <v>#REF!</v>
      </c>
      <c r="I223" s="64">
        <f>IF(ISNA(VLOOKUP($A223,'2016 (2)'!$A$7:$AU$88,4,FALSE)),0,VLOOKUP($A223,'2016 (2)'!$A$7:$AU$88,4,FALSE))</f>
        <v>0</v>
      </c>
      <c r="J223" s="24"/>
      <c r="K223" s="80" t="e">
        <f t="shared" si="89"/>
        <v>#REF!</v>
      </c>
      <c r="L223" s="76" t="e">
        <f t="shared" si="90"/>
        <v>#REF!</v>
      </c>
      <c r="M223" s="83">
        <f>IF(ISNA(VLOOKUP($A223,'2016 (2)'!$A$7:$AU$88,8,FALSE)),0,VLOOKUP($A223,'2016 (2)'!$A$7:$AU$88,8,FALSE))</f>
        <v>0</v>
      </c>
      <c r="N223" s="24"/>
      <c r="O223" s="80" t="e">
        <f t="shared" si="91"/>
        <v>#REF!</v>
      </c>
      <c r="P223" s="76" t="e">
        <f t="shared" si="92"/>
        <v>#REF!</v>
      </c>
      <c r="Q223" s="64">
        <f>IF(ISNA(VLOOKUP($A223,'2016 (2)'!$A$7:$AU$88,12,FALSE)),0,VLOOKUP($A223,'2016 (2)'!$A$7:$AU$88,12,FALSE))</f>
        <v>0</v>
      </c>
      <c r="R223" s="24"/>
      <c r="S223" s="80" t="e">
        <f t="shared" si="93"/>
        <v>#REF!</v>
      </c>
      <c r="T223" s="76" t="e">
        <f t="shared" si="94"/>
        <v>#REF!</v>
      </c>
      <c r="U223" s="64">
        <f>IF(ISNA(VLOOKUP($A223,'2016 (2)'!$A$7:$AU$88,16,FALSE)),0,VLOOKUP($A223,'2016 (2)'!$A$7:$AU$88,16,FALSE))</f>
        <v>0</v>
      </c>
      <c r="V223" s="24"/>
      <c r="W223" s="80" t="e">
        <f t="shared" si="95"/>
        <v>#REF!</v>
      </c>
      <c r="X223" s="76" t="e">
        <f t="shared" si="96"/>
        <v>#REF!</v>
      </c>
      <c r="Y223" s="64">
        <f>IF(ISNA(VLOOKUP($A223,'2016 (2)'!$A$7:$AU$88,20,FALSE)),0,VLOOKUP($A223,'2016 (2)'!$A$7:$AU$88,20,FALSE))</f>
        <v>0</v>
      </c>
      <c r="Z223" s="24"/>
      <c r="AA223" s="80" t="e">
        <f t="shared" si="97"/>
        <v>#REF!</v>
      </c>
      <c r="AB223" s="76" t="e">
        <f t="shared" si="98"/>
        <v>#REF!</v>
      </c>
      <c r="AC223" s="64">
        <f>IF(ISNA(VLOOKUP($A223,'2016 (2)'!$A$7:$AU$88,24,FALSE)),0,VLOOKUP($A223,'2016 (2)'!$A$7:$AU$88,24,FALSE))</f>
        <v>0</v>
      </c>
      <c r="AD223" s="24"/>
      <c r="AE223" s="80" t="e">
        <f t="shared" si="99"/>
        <v>#REF!</v>
      </c>
      <c r="AF223" s="76" t="e">
        <f t="shared" si="100"/>
        <v>#REF!</v>
      </c>
      <c r="AG223" s="64">
        <f>IF(ISNA(VLOOKUP($A223,'2016 (2)'!$A$7:$AU$88,28,FALSE)),0,VLOOKUP($A223,'2016 (2)'!$A$7:$AU$88,28,FALSE))</f>
        <v>0</v>
      </c>
      <c r="AH223" s="24"/>
      <c r="AI223" s="80" t="e">
        <f t="shared" si="101"/>
        <v>#REF!</v>
      </c>
      <c r="AJ223" s="76" t="e">
        <f t="shared" si="102"/>
        <v>#REF!</v>
      </c>
      <c r="AK223" s="64">
        <f>IF(ISNA(VLOOKUP($A223,'2016 (2)'!$A$7:$AU$88,32,FALSE)),0,VLOOKUP($A223,'2016 (2)'!$A$7:$AU$88,32,FALSE))</f>
        <v>0</v>
      </c>
      <c r="AL223" s="24"/>
      <c r="AM223" s="80" t="e">
        <f t="shared" si="103"/>
        <v>#REF!</v>
      </c>
      <c r="AN223" s="76" t="e">
        <f t="shared" si="104"/>
        <v>#REF!</v>
      </c>
      <c r="AO223" s="64">
        <f>IF(ISNA(VLOOKUP($A223,'2016 (2)'!$A$7:$AU$88,36,FALSE)),0,VLOOKUP($A223,'2016 (2)'!$A$7:$AU$88,36,FALSE))</f>
        <v>0</v>
      </c>
      <c r="AP223" s="24"/>
      <c r="AQ223" s="80" t="e">
        <f t="shared" si="105"/>
        <v>#REF!</v>
      </c>
      <c r="AR223" s="76" t="e">
        <f t="shared" si="106"/>
        <v>#REF!</v>
      </c>
    </row>
    <row r="224" spans="1:48" ht="18" customHeight="1" x14ac:dyDescent="0.2">
      <c r="A224" s="78" t="str">
        <f t="shared" si="86"/>
        <v>Sean Taylor</v>
      </c>
      <c r="B224" s="52" t="s">
        <v>281</v>
      </c>
      <c r="C224" s="62" t="s">
        <v>282</v>
      </c>
      <c r="D224" s="25" t="e">
        <f>VLOOKUP($A224,#REF!,34,FALSE)</f>
        <v>#REF!</v>
      </c>
      <c r="E224" s="8" t="e">
        <f>ROUND(IF(ISNA(VLOOKUP($A224,#REF!,46,FALSE)),0,VLOOKUP($A224,#REF!,46,FALSE)),1)</f>
        <v>#REF!</v>
      </c>
      <c r="F224" s="92" t="e">
        <f>ROUND(IF(ISNA(VLOOKUP($A224,#REF!,47,FALSE)),0,VLOOKUP($A224,#REF!,47,FALSE)),1)</f>
        <v>#REF!</v>
      </c>
      <c r="G224" s="80" t="e">
        <f t="shared" si="107"/>
        <v>#REF!</v>
      </c>
      <c r="H224" s="88" t="e">
        <f t="shared" si="88"/>
        <v>#REF!</v>
      </c>
      <c r="I224" s="64">
        <f>IF(ISNA(VLOOKUP($A224,'2016 (2)'!$A$7:$AU$88,4,FALSE)),0,VLOOKUP($A224,'2016 (2)'!$A$7:$AU$88,4,FALSE))</f>
        <v>0</v>
      </c>
      <c r="J224" s="24"/>
      <c r="K224" s="80" t="e">
        <f t="shared" si="89"/>
        <v>#REF!</v>
      </c>
      <c r="L224" s="76" t="e">
        <f t="shared" si="90"/>
        <v>#REF!</v>
      </c>
      <c r="M224" s="83">
        <f>IF(ISNA(VLOOKUP($A224,'2016 (2)'!$A$7:$AU$88,8,FALSE)),0,VLOOKUP($A224,'2016 (2)'!$A$7:$AU$88,8,FALSE))</f>
        <v>0</v>
      </c>
      <c r="N224" s="24"/>
      <c r="O224" s="80" t="e">
        <f t="shared" si="91"/>
        <v>#REF!</v>
      </c>
      <c r="P224" s="76" t="e">
        <f t="shared" si="92"/>
        <v>#REF!</v>
      </c>
      <c r="Q224" s="64">
        <f>IF(ISNA(VLOOKUP($A224,'2016 (2)'!$A$7:$AU$88,12,FALSE)),0,VLOOKUP($A224,'2016 (2)'!$A$7:$AU$88,12,FALSE))</f>
        <v>0</v>
      </c>
      <c r="R224" s="24"/>
      <c r="S224" s="80" t="e">
        <f t="shared" si="93"/>
        <v>#REF!</v>
      </c>
      <c r="T224" s="76" t="e">
        <f t="shared" si="94"/>
        <v>#REF!</v>
      </c>
      <c r="U224" s="64">
        <f>IF(ISNA(VLOOKUP($A224,'2016 (2)'!$A$7:$AU$88,16,FALSE)),0,VLOOKUP($A224,'2016 (2)'!$A$7:$AU$88,16,FALSE))</f>
        <v>0</v>
      </c>
      <c r="V224" s="24"/>
      <c r="W224" s="80" t="e">
        <f t="shared" si="95"/>
        <v>#REF!</v>
      </c>
      <c r="X224" s="76" t="e">
        <f t="shared" si="96"/>
        <v>#REF!</v>
      </c>
      <c r="Y224" s="64">
        <f>IF(ISNA(VLOOKUP($A224,'2016 (2)'!$A$7:$AU$88,20,FALSE)),0,VLOOKUP($A224,'2016 (2)'!$A$7:$AU$88,20,FALSE))</f>
        <v>0</v>
      </c>
      <c r="Z224" s="24"/>
      <c r="AA224" s="80" t="e">
        <f t="shared" si="97"/>
        <v>#REF!</v>
      </c>
      <c r="AB224" s="76" t="e">
        <f t="shared" si="98"/>
        <v>#REF!</v>
      </c>
      <c r="AC224" s="64">
        <f>IF(ISNA(VLOOKUP($A224,'2016 (2)'!$A$7:$AU$88,24,FALSE)),0,VLOOKUP($A224,'2016 (2)'!$A$7:$AU$88,24,FALSE))</f>
        <v>0</v>
      </c>
      <c r="AD224" s="24"/>
      <c r="AE224" s="80" t="e">
        <f t="shared" si="99"/>
        <v>#REF!</v>
      </c>
      <c r="AF224" s="76" t="e">
        <f t="shared" si="100"/>
        <v>#REF!</v>
      </c>
      <c r="AG224" s="64">
        <f>IF(ISNA(VLOOKUP($A224,'2016 (2)'!$A$7:$AU$88,28,FALSE)),0,VLOOKUP($A224,'2016 (2)'!$A$7:$AU$88,28,FALSE))</f>
        <v>0</v>
      </c>
      <c r="AH224" s="24"/>
      <c r="AI224" s="80" t="e">
        <f t="shared" si="101"/>
        <v>#REF!</v>
      </c>
      <c r="AJ224" s="76" t="e">
        <f t="shared" si="102"/>
        <v>#REF!</v>
      </c>
      <c r="AK224" s="64">
        <f>IF(ISNA(VLOOKUP($A224,'2016 (2)'!$A$7:$AU$88,32,FALSE)),0,VLOOKUP($A224,'2016 (2)'!$A$7:$AU$88,32,FALSE))</f>
        <v>0</v>
      </c>
      <c r="AL224" s="24"/>
      <c r="AM224" s="80" t="e">
        <f t="shared" si="103"/>
        <v>#REF!</v>
      </c>
      <c r="AN224" s="76" t="e">
        <f t="shared" si="104"/>
        <v>#REF!</v>
      </c>
      <c r="AO224" s="64">
        <f>IF(ISNA(VLOOKUP($A224,'2016 (2)'!$A$7:$AU$88,36,FALSE)),0,VLOOKUP($A224,'2016 (2)'!$A$7:$AU$88,36,FALSE))</f>
        <v>0</v>
      </c>
      <c r="AP224" s="24"/>
      <c r="AQ224" s="80" t="e">
        <f t="shared" si="105"/>
        <v>#REF!</v>
      </c>
      <c r="AR224" s="76" t="e">
        <f t="shared" si="106"/>
        <v>#REF!</v>
      </c>
    </row>
    <row r="225" spans="1:48" ht="18" customHeight="1" x14ac:dyDescent="0.2">
      <c r="A225" s="78" t="str">
        <f t="shared" si="86"/>
        <v>Andy Titus</v>
      </c>
      <c r="B225" s="52" t="s">
        <v>476</v>
      </c>
      <c r="C225" s="62" t="s">
        <v>477</v>
      </c>
      <c r="D225" s="25" t="e">
        <f>VLOOKUP($A225,#REF!,34,FALSE)</f>
        <v>#REF!</v>
      </c>
      <c r="E225" s="8" t="e">
        <f>ROUND(IF(ISNA(VLOOKUP($A225,#REF!,46,FALSE)),0,VLOOKUP($A225,#REF!,46,FALSE)),1)</f>
        <v>#REF!</v>
      </c>
      <c r="F225" s="92" t="e">
        <f>ROUND(IF(ISNA(VLOOKUP($A225,#REF!,47,FALSE)),0,VLOOKUP($A225,#REF!,47,FALSE)),1)</f>
        <v>#REF!</v>
      </c>
      <c r="G225" s="80" t="e">
        <f t="shared" si="107"/>
        <v>#REF!</v>
      </c>
      <c r="H225" s="88" t="e">
        <f t="shared" si="88"/>
        <v>#REF!</v>
      </c>
      <c r="I225" s="64">
        <f>IF(ISNA(VLOOKUP($A225,'2016 (2)'!$A$7:$AU$88,4,FALSE)),0,VLOOKUP($A225,'2016 (2)'!$A$7:$AU$88,4,FALSE))</f>
        <v>0</v>
      </c>
      <c r="J225" s="24"/>
      <c r="K225" s="80" t="e">
        <f t="shared" si="89"/>
        <v>#REF!</v>
      </c>
      <c r="L225" s="76" t="e">
        <f t="shared" si="90"/>
        <v>#REF!</v>
      </c>
      <c r="M225" s="83">
        <f>IF(ISNA(VLOOKUP($A225,'2016 (2)'!$A$7:$AU$88,8,FALSE)),0,VLOOKUP($A225,'2016 (2)'!$A$7:$AU$88,8,FALSE))</f>
        <v>0</v>
      </c>
      <c r="N225" s="24"/>
      <c r="O225" s="80" t="e">
        <f t="shared" si="91"/>
        <v>#REF!</v>
      </c>
      <c r="P225" s="76" t="e">
        <f t="shared" si="92"/>
        <v>#REF!</v>
      </c>
      <c r="Q225" s="64">
        <f>IF(ISNA(VLOOKUP($A225,'2016 (2)'!$A$7:$AU$88,12,FALSE)),0,VLOOKUP($A225,'2016 (2)'!$A$7:$AU$88,12,FALSE))</f>
        <v>0</v>
      </c>
      <c r="R225" s="24"/>
      <c r="S225" s="80" t="e">
        <f t="shared" si="93"/>
        <v>#REF!</v>
      </c>
      <c r="T225" s="76" t="e">
        <f t="shared" si="94"/>
        <v>#REF!</v>
      </c>
      <c r="U225" s="64">
        <f>IF(ISNA(VLOOKUP($A225,'2016 (2)'!$A$7:$AU$88,16,FALSE)),0,VLOOKUP($A225,'2016 (2)'!$A$7:$AU$88,16,FALSE))</f>
        <v>0</v>
      </c>
      <c r="V225" s="24"/>
      <c r="W225" s="80" t="e">
        <f t="shared" si="95"/>
        <v>#REF!</v>
      </c>
      <c r="X225" s="76" t="e">
        <f t="shared" si="96"/>
        <v>#REF!</v>
      </c>
      <c r="Y225" s="64">
        <f>IF(ISNA(VLOOKUP($A225,'2016 (2)'!$A$7:$AU$88,20,FALSE)),0,VLOOKUP($A225,'2016 (2)'!$A$7:$AU$88,20,FALSE))</f>
        <v>0</v>
      </c>
      <c r="Z225" s="24"/>
      <c r="AA225" s="80" t="e">
        <f t="shared" si="97"/>
        <v>#REF!</v>
      </c>
      <c r="AB225" s="76" t="e">
        <f t="shared" si="98"/>
        <v>#REF!</v>
      </c>
      <c r="AC225" s="64">
        <f>IF(ISNA(VLOOKUP($A225,'2016 (2)'!$A$7:$AU$88,24,FALSE)),0,VLOOKUP($A225,'2016 (2)'!$A$7:$AU$88,24,FALSE))</f>
        <v>0</v>
      </c>
      <c r="AD225" s="24"/>
      <c r="AE225" s="80" t="e">
        <f t="shared" si="99"/>
        <v>#REF!</v>
      </c>
      <c r="AF225" s="76" t="e">
        <f t="shared" si="100"/>
        <v>#REF!</v>
      </c>
      <c r="AG225" s="64">
        <f>IF(ISNA(VLOOKUP($A225,'2016 (2)'!$A$7:$AU$88,28,FALSE)),0,VLOOKUP($A225,'2016 (2)'!$A$7:$AU$88,28,FALSE))</f>
        <v>0</v>
      </c>
      <c r="AH225" s="24"/>
      <c r="AI225" s="80" t="e">
        <f t="shared" si="101"/>
        <v>#REF!</v>
      </c>
      <c r="AJ225" s="76" t="e">
        <f t="shared" si="102"/>
        <v>#REF!</v>
      </c>
      <c r="AK225" s="64">
        <f>IF(ISNA(VLOOKUP($A225,'2016 (2)'!$A$7:$AU$88,32,FALSE)),0,VLOOKUP($A225,'2016 (2)'!$A$7:$AU$88,32,FALSE))</f>
        <v>0</v>
      </c>
      <c r="AL225" s="24"/>
      <c r="AM225" s="80" t="e">
        <f t="shared" si="103"/>
        <v>#REF!</v>
      </c>
      <c r="AN225" s="76" t="e">
        <f t="shared" si="104"/>
        <v>#REF!</v>
      </c>
      <c r="AO225" s="64">
        <f>IF(ISNA(VLOOKUP($A225,'2016 (2)'!$A$7:$AU$88,36,FALSE)),0,VLOOKUP($A225,'2016 (2)'!$A$7:$AU$88,36,FALSE))</f>
        <v>0</v>
      </c>
      <c r="AP225" s="24"/>
      <c r="AQ225" s="80" t="e">
        <f t="shared" si="105"/>
        <v>#REF!</v>
      </c>
      <c r="AR225" s="76" t="e">
        <f t="shared" si="106"/>
        <v>#REF!</v>
      </c>
    </row>
    <row r="226" spans="1:48" ht="18" customHeight="1" x14ac:dyDescent="0.2">
      <c r="A226" s="78" t="str">
        <f t="shared" si="86"/>
        <v>Ken Tucker</v>
      </c>
      <c r="B226" s="52" t="s">
        <v>105</v>
      </c>
      <c r="C226" s="62" t="s">
        <v>117</v>
      </c>
      <c r="D226" s="25" t="e">
        <f>VLOOKUP($A226,#REF!,34,FALSE)</f>
        <v>#REF!</v>
      </c>
      <c r="E226" s="8" t="e">
        <f>ROUND(IF(ISNA(VLOOKUP($A226,#REF!,46,FALSE)),0,VLOOKUP($A226,#REF!,46,FALSE)),1)</f>
        <v>#REF!</v>
      </c>
      <c r="F226" s="92" t="e">
        <f>ROUND(IF(ISNA(VLOOKUP($A226,#REF!,47,FALSE)),0,VLOOKUP($A226,#REF!,47,FALSE)),1)</f>
        <v>#REF!</v>
      </c>
      <c r="G226" s="80" t="e">
        <f t="shared" si="107"/>
        <v>#REF!</v>
      </c>
      <c r="H226" s="88" t="e">
        <f t="shared" si="88"/>
        <v>#REF!</v>
      </c>
      <c r="I226" s="64">
        <f>IF(ISNA(VLOOKUP($A226,'2016 (2)'!$A$7:$AU$88,4,FALSE)),0,VLOOKUP($A226,'2016 (2)'!$A$7:$AU$88,4,FALSE))</f>
        <v>0</v>
      </c>
      <c r="J226" s="24"/>
      <c r="K226" s="80" t="e">
        <f t="shared" si="89"/>
        <v>#REF!</v>
      </c>
      <c r="L226" s="76" t="e">
        <f t="shared" si="90"/>
        <v>#REF!</v>
      </c>
      <c r="M226" s="83">
        <f>IF(ISNA(VLOOKUP($A226,'2016 (2)'!$A$7:$AU$88,8,FALSE)),0,VLOOKUP($A226,'2016 (2)'!$A$7:$AU$88,8,FALSE))</f>
        <v>0</v>
      </c>
      <c r="N226" s="24"/>
      <c r="O226" s="80" t="e">
        <f t="shared" si="91"/>
        <v>#REF!</v>
      </c>
      <c r="P226" s="76" t="e">
        <f t="shared" si="92"/>
        <v>#REF!</v>
      </c>
      <c r="Q226" s="64">
        <f>IF(ISNA(VLOOKUP($A226,'2016 (2)'!$A$7:$AU$88,12,FALSE)),0,VLOOKUP($A226,'2016 (2)'!$A$7:$AU$88,12,FALSE))</f>
        <v>0</v>
      </c>
      <c r="R226" s="24"/>
      <c r="S226" s="80" t="e">
        <f t="shared" si="93"/>
        <v>#REF!</v>
      </c>
      <c r="T226" s="76" t="e">
        <f t="shared" si="94"/>
        <v>#REF!</v>
      </c>
      <c r="U226" s="64">
        <f>IF(ISNA(VLOOKUP($A226,'2016 (2)'!$A$7:$AU$88,16,FALSE)),0,VLOOKUP($A226,'2016 (2)'!$A$7:$AU$88,16,FALSE))</f>
        <v>0</v>
      </c>
      <c r="V226" s="24"/>
      <c r="W226" s="80" t="e">
        <f t="shared" si="95"/>
        <v>#REF!</v>
      </c>
      <c r="X226" s="76" t="e">
        <f t="shared" si="96"/>
        <v>#REF!</v>
      </c>
      <c r="Y226" s="64">
        <f>IF(ISNA(VLOOKUP($A226,'2016 (2)'!$A$7:$AU$88,20,FALSE)),0,VLOOKUP($A226,'2016 (2)'!$A$7:$AU$88,20,FALSE))</f>
        <v>0</v>
      </c>
      <c r="Z226" s="24"/>
      <c r="AA226" s="80" t="e">
        <f t="shared" si="97"/>
        <v>#REF!</v>
      </c>
      <c r="AB226" s="76" t="e">
        <f t="shared" si="98"/>
        <v>#REF!</v>
      </c>
      <c r="AC226" s="64">
        <f>IF(ISNA(VLOOKUP($A226,'2016 (2)'!$A$7:$AU$88,24,FALSE)),0,VLOOKUP($A226,'2016 (2)'!$A$7:$AU$88,24,FALSE))</f>
        <v>0</v>
      </c>
      <c r="AD226" s="24"/>
      <c r="AE226" s="80" t="e">
        <f t="shared" si="99"/>
        <v>#REF!</v>
      </c>
      <c r="AF226" s="76" t="e">
        <f t="shared" si="100"/>
        <v>#REF!</v>
      </c>
      <c r="AG226" s="64">
        <f>IF(ISNA(VLOOKUP($A226,'2016 (2)'!$A$7:$AU$88,28,FALSE)),0,VLOOKUP($A226,'2016 (2)'!$A$7:$AU$88,28,FALSE))</f>
        <v>0</v>
      </c>
      <c r="AH226" s="24"/>
      <c r="AI226" s="80" t="e">
        <f t="shared" si="101"/>
        <v>#REF!</v>
      </c>
      <c r="AJ226" s="76" t="e">
        <f t="shared" si="102"/>
        <v>#REF!</v>
      </c>
      <c r="AK226" s="64">
        <f>IF(ISNA(VLOOKUP($A226,'2016 (2)'!$A$7:$AU$88,32,FALSE)),0,VLOOKUP($A226,'2016 (2)'!$A$7:$AU$88,32,FALSE))</f>
        <v>0</v>
      </c>
      <c r="AL226" s="24"/>
      <c r="AM226" s="80" t="e">
        <f t="shared" si="103"/>
        <v>#REF!</v>
      </c>
      <c r="AN226" s="76" t="e">
        <f t="shared" si="104"/>
        <v>#REF!</v>
      </c>
      <c r="AO226" s="64">
        <f>IF(ISNA(VLOOKUP($A226,'2016 (2)'!$A$7:$AU$88,36,FALSE)),0,VLOOKUP($A226,'2016 (2)'!$A$7:$AU$88,36,FALSE))</f>
        <v>0</v>
      </c>
      <c r="AP226" s="24"/>
      <c r="AQ226" s="80" t="e">
        <f t="shared" si="105"/>
        <v>#REF!</v>
      </c>
      <c r="AR226" s="76" t="e">
        <f t="shared" si="106"/>
        <v>#REF!</v>
      </c>
    </row>
    <row r="227" spans="1:48" ht="18" customHeight="1" x14ac:dyDescent="0.2">
      <c r="A227" s="78" t="str">
        <f t="shared" si="86"/>
        <v>Mike Tucker</v>
      </c>
      <c r="B227" s="52" t="s">
        <v>105</v>
      </c>
      <c r="C227" s="62" t="s">
        <v>33</v>
      </c>
      <c r="D227" s="25" t="e">
        <f>VLOOKUP($A227,#REF!,34,FALSE)</f>
        <v>#REF!</v>
      </c>
      <c r="E227" s="8" t="e">
        <f>ROUND(IF(ISNA(VLOOKUP($A227,#REF!,46,FALSE)),0,VLOOKUP($A227,#REF!,46,FALSE)),1)</f>
        <v>#REF!</v>
      </c>
      <c r="F227" s="92" t="e">
        <f>ROUND(IF(ISNA(VLOOKUP($A227,#REF!,47,FALSE)),0,VLOOKUP($A227,#REF!,47,FALSE)),1)</f>
        <v>#REF!</v>
      </c>
      <c r="G227" s="80" t="e">
        <f t="shared" si="107"/>
        <v>#REF!</v>
      </c>
      <c r="H227" s="88" t="e">
        <f t="shared" si="88"/>
        <v>#REF!</v>
      </c>
      <c r="I227" s="64">
        <f>IF(ISNA(VLOOKUP($A227,'2016 (2)'!$A$7:$AU$88,4,FALSE)),0,VLOOKUP($A227,'2016 (2)'!$A$7:$AU$88,4,FALSE))</f>
        <v>0</v>
      </c>
      <c r="J227" s="24"/>
      <c r="K227" s="80" t="e">
        <f t="shared" si="89"/>
        <v>#REF!</v>
      </c>
      <c r="L227" s="76" t="e">
        <f t="shared" si="90"/>
        <v>#REF!</v>
      </c>
      <c r="M227" s="83">
        <f>IF(ISNA(VLOOKUP($A227,'2016 (2)'!$A$7:$AU$88,8,FALSE)),0,VLOOKUP($A227,'2016 (2)'!$A$7:$AU$88,8,FALSE))</f>
        <v>0</v>
      </c>
      <c r="N227" s="24"/>
      <c r="O227" s="80" t="e">
        <f t="shared" si="91"/>
        <v>#REF!</v>
      </c>
      <c r="P227" s="76" t="e">
        <f t="shared" si="92"/>
        <v>#REF!</v>
      </c>
      <c r="Q227" s="64">
        <f>IF(ISNA(VLOOKUP($A227,'2016 (2)'!$A$7:$AU$88,12,FALSE)),0,VLOOKUP($A227,'2016 (2)'!$A$7:$AU$88,12,FALSE))</f>
        <v>0</v>
      </c>
      <c r="R227" s="24"/>
      <c r="S227" s="80" t="e">
        <f t="shared" si="93"/>
        <v>#REF!</v>
      </c>
      <c r="T227" s="76" t="e">
        <f t="shared" si="94"/>
        <v>#REF!</v>
      </c>
      <c r="U227" s="64">
        <f>IF(ISNA(VLOOKUP($A227,'2016 (2)'!$A$7:$AU$88,16,FALSE)),0,VLOOKUP($A227,'2016 (2)'!$A$7:$AU$88,16,FALSE))</f>
        <v>0</v>
      </c>
      <c r="V227" s="24"/>
      <c r="W227" s="80" t="e">
        <f t="shared" si="95"/>
        <v>#REF!</v>
      </c>
      <c r="X227" s="76" t="e">
        <f t="shared" si="96"/>
        <v>#REF!</v>
      </c>
      <c r="Y227" s="64">
        <f>IF(ISNA(VLOOKUP($A227,'2016 (2)'!$A$7:$AU$88,20,FALSE)),0,VLOOKUP($A227,'2016 (2)'!$A$7:$AU$88,20,FALSE))</f>
        <v>0</v>
      </c>
      <c r="Z227" s="24"/>
      <c r="AA227" s="80" t="e">
        <f t="shared" si="97"/>
        <v>#REF!</v>
      </c>
      <c r="AB227" s="76" t="e">
        <f t="shared" si="98"/>
        <v>#REF!</v>
      </c>
      <c r="AC227" s="64">
        <f>IF(ISNA(VLOOKUP($A227,'2016 (2)'!$A$7:$AU$88,24,FALSE)),0,VLOOKUP($A227,'2016 (2)'!$A$7:$AU$88,24,FALSE))</f>
        <v>0</v>
      </c>
      <c r="AD227" s="24"/>
      <c r="AE227" s="80" t="e">
        <f t="shared" si="99"/>
        <v>#REF!</v>
      </c>
      <c r="AF227" s="76" t="e">
        <f t="shared" si="100"/>
        <v>#REF!</v>
      </c>
      <c r="AG227" s="64">
        <f>IF(ISNA(VLOOKUP($A227,'2016 (2)'!$A$7:$AU$88,28,FALSE)),0,VLOOKUP($A227,'2016 (2)'!$A$7:$AU$88,28,FALSE))</f>
        <v>0</v>
      </c>
      <c r="AH227" s="24"/>
      <c r="AI227" s="80" t="e">
        <f t="shared" si="101"/>
        <v>#REF!</v>
      </c>
      <c r="AJ227" s="76" t="e">
        <f t="shared" si="102"/>
        <v>#REF!</v>
      </c>
      <c r="AK227" s="64">
        <f>IF(ISNA(VLOOKUP($A227,'2016 (2)'!$A$7:$AU$88,32,FALSE)),0,VLOOKUP($A227,'2016 (2)'!$A$7:$AU$88,32,FALSE))</f>
        <v>0</v>
      </c>
      <c r="AL227" s="24"/>
      <c r="AM227" s="80" t="e">
        <f t="shared" si="103"/>
        <v>#REF!</v>
      </c>
      <c r="AN227" s="76" t="e">
        <f t="shared" si="104"/>
        <v>#REF!</v>
      </c>
      <c r="AO227" s="64">
        <f>IF(ISNA(VLOOKUP($A227,'2016 (2)'!$A$7:$AU$88,36,FALSE)),0,VLOOKUP($A227,'2016 (2)'!$A$7:$AU$88,36,FALSE))</f>
        <v>0</v>
      </c>
      <c r="AP227" s="24"/>
      <c r="AQ227" s="80" t="e">
        <f t="shared" si="105"/>
        <v>#REF!</v>
      </c>
      <c r="AR227" s="76" t="e">
        <f t="shared" si="106"/>
        <v>#REF!</v>
      </c>
    </row>
    <row r="228" spans="1:48" ht="18" customHeight="1" x14ac:dyDescent="0.2">
      <c r="A228" s="78" t="str">
        <f t="shared" si="86"/>
        <v>Orcun Turkay</v>
      </c>
      <c r="B228" s="52" t="s">
        <v>489</v>
      </c>
      <c r="C228" s="62" t="s">
        <v>490</v>
      </c>
      <c r="D228" s="25" t="e">
        <f>VLOOKUP($A228,#REF!,34,FALSE)</f>
        <v>#REF!</v>
      </c>
      <c r="E228" s="8" t="e">
        <f>ROUND(IF(ISNA(VLOOKUP($A228,#REF!,46,FALSE)),0,VLOOKUP($A228,#REF!,46,FALSE)),1)</f>
        <v>#REF!</v>
      </c>
      <c r="F228" s="92" t="e">
        <f>ROUND(IF(ISNA(VLOOKUP($A228,#REF!,47,FALSE)),0,VLOOKUP($A228,#REF!,47,FALSE)),1)</f>
        <v>#REF!</v>
      </c>
      <c r="G228" s="80" t="e">
        <f t="shared" si="107"/>
        <v>#REF!</v>
      </c>
      <c r="H228" s="88" t="e">
        <f t="shared" si="88"/>
        <v>#REF!</v>
      </c>
      <c r="I228" s="64">
        <f>IF(ISNA(VLOOKUP($A228,'2016 (2)'!$A$7:$AU$88,4,FALSE)),0,VLOOKUP($A228,'2016 (2)'!$A$7:$AU$88,4,FALSE))</f>
        <v>0</v>
      </c>
      <c r="J228" s="24"/>
      <c r="K228" s="80" t="e">
        <f t="shared" si="89"/>
        <v>#REF!</v>
      </c>
      <c r="L228" s="76" t="e">
        <f t="shared" si="90"/>
        <v>#REF!</v>
      </c>
      <c r="M228" s="83">
        <f>IF(ISNA(VLOOKUP($A228,'2016 (2)'!$A$7:$AU$88,8,FALSE)),0,VLOOKUP($A228,'2016 (2)'!$A$7:$AU$88,8,FALSE))</f>
        <v>0</v>
      </c>
      <c r="N228" s="24"/>
      <c r="O228" s="80" t="e">
        <f t="shared" si="91"/>
        <v>#REF!</v>
      </c>
      <c r="P228" s="76" t="e">
        <f t="shared" si="92"/>
        <v>#REF!</v>
      </c>
      <c r="Q228" s="64">
        <f>IF(ISNA(VLOOKUP($A228,'2016 (2)'!$A$7:$AU$88,12,FALSE)),0,VLOOKUP($A228,'2016 (2)'!$A$7:$AU$88,12,FALSE))</f>
        <v>0</v>
      </c>
      <c r="R228" s="24"/>
      <c r="S228" s="80" t="e">
        <f t="shared" si="93"/>
        <v>#REF!</v>
      </c>
      <c r="T228" s="76" t="e">
        <f t="shared" si="94"/>
        <v>#REF!</v>
      </c>
      <c r="U228" s="64">
        <f>IF(ISNA(VLOOKUP($A228,'2016 (2)'!$A$7:$AU$88,16,FALSE)),0,VLOOKUP($A228,'2016 (2)'!$A$7:$AU$88,16,FALSE))</f>
        <v>0</v>
      </c>
      <c r="V228" s="24"/>
      <c r="W228" s="80" t="e">
        <f t="shared" si="95"/>
        <v>#REF!</v>
      </c>
      <c r="X228" s="76" t="e">
        <f t="shared" si="96"/>
        <v>#REF!</v>
      </c>
      <c r="Y228" s="64">
        <f>IF(ISNA(VLOOKUP($A228,'2016 (2)'!$A$7:$AU$88,20,FALSE)),0,VLOOKUP($A228,'2016 (2)'!$A$7:$AU$88,20,FALSE))</f>
        <v>0</v>
      </c>
      <c r="Z228" s="24"/>
      <c r="AA228" s="80" t="e">
        <f t="shared" si="97"/>
        <v>#REF!</v>
      </c>
      <c r="AB228" s="76" t="e">
        <f t="shared" si="98"/>
        <v>#REF!</v>
      </c>
      <c r="AC228" s="64">
        <f>IF(ISNA(VLOOKUP($A228,'2016 (2)'!$A$7:$AU$88,24,FALSE)),0,VLOOKUP($A228,'2016 (2)'!$A$7:$AU$88,24,FALSE))</f>
        <v>0</v>
      </c>
      <c r="AD228" s="24"/>
      <c r="AE228" s="80" t="e">
        <f t="shared" si="99"/>
        <v>#REF!</v>
      </c>
      <c r="AF228" s="76" t="e">
        <f t="shared" si="100"/>
        <v>#REF!</v>
      </c>
      <c r="AG228" s="64">
        <f>IF(ISNA(VLOOKUP($A228,'2016 (2)'!$A$7:$AU$88,28,FALSE)),0,VLOOKUP($A228,'2016 (2)'!$A$7:$AU$88,28,FALSE))</f>
        <v>0</v>
      </c>
      <c r="AH228" s="24"/>
      <c r="AI228" s="80" t="e">
        <f t="shared" si="101"/>
        <v>#REF!</v>
      </c>
      <c r="AJ228" s="76" t="e">
        <f t="shared" si="102"/>
        <v>#REF!</v>
      </c>
      <c r="AK228" s="64">
        <f>IF(ISNA(VLOOKUP($A228,'2016 (2)'!$A$7:$AU$88,32,FALSE)),0,VLOOKUP($A228,'2016 (2)'!$A$7:$AU$88,32,FALSE))</f>
        <v>0</v>
      </c>
      <c r="AL228" s="24"/>
      <c r="AM228" s="80" t="e">
        <f t="shared" si="103"/>
        <v>#REF!</v>
      </c>
      <c r="AN228" s="76" t="e">
        <f t="shared" si="104"/>
        <v>#REF!</v>
      </c>
      <c r="AO228" s="64">
        <f>IF(ISNA(VLOOKUP($A228,'2016 (2)'!$A$7:$AU$88,36,FALSE)),0,VLOOKUP($A228,'2016 (2)'!$A$7:$AU$88,36,FALSE))</f>
        <v>0</v>
      </c>
      <c r="AP228" s="24"/>
      <c r="AQ228" s="80" t="e">
        <f t="shared" si="105"/>
        <v>#REF!</v>
      </c>
      <c r="AR228" s="76" t="e">
        <f t="shared" si="106"/>
        <v>#REF!</v>
      </c>
    </row>
    <row r="229" spans="1:48" ht="18" customHeight="1" x14ac:dyDescent="0.2">
      <c r="A229" s="78" t="str">
        <f t="shared" si="86"/>
        <v>Dirk Vandervart</v>
      </c>
      <c r="B229" s="52" t="s">
        <v>355</v>
      </c>
      <c r="C229" s="62" t="s">
        <v>356</v>
      </c>
      <c r="D229" s="25" t="e">
        <f>VLOOKUP($A229,#REF!,34,FALSE)</f>
        <v>#REF!</v>
      </c>
      <c r="E229" s="8" t="e">
        <f>ROUND(IF(ISNA(VLOOKUP($A229,#REF!,46,FALSE)),0,VLOOKUP($A229,#REF!,46,FALSE)),1)</f>
        <v>#REF!</v>
      </c>
      <c r="F229" s="92" t="e">
        <f>ROUND(IF(ISNA(VLOOKUP($A229,#REF!,47,FALSE)),0,VLOOKUP($A229,#REF!,47,FALSE)),1)</f>
        <v>#REF!</v>
      </c>
      <c r="G229" s="80" t="e">
        <f t="shared" si="107"/>
        <v>#REF!</v>
      </c>
      <c r="H229" s="88" t="e">
        <f t="shared" si="88"/>
        <v>#REF!</v>
      </c>
      <c r="I229" s="64">
        <f>IF(ISNA(VLOOKUP($A229,'2016 (2)'!$A$7:$AU$88,4,FALSE)),0,VLOOKUP($A229,'2016 (2)'!$A$7:$AU$88,4,FALSE))</f>
        <v>0</v>
      </c>
      <c r="J229" s="24"/>
      <c r="K229" s="80" t="e">
        <f t="shared" si="89"/>
        <v>#REF!</v>
      </c>
      <c r="L229" s="76" t="e">
        <f t="shared" si="90"/>
        <v>#REF!</v>
      </c>
      <c r="M229" s="83">
        <f>IF(ISNA(VLOOKUP($A229,'2016 (2)'!$A$7:$AU$88,8,FALSE)),0,VLOOKUP($A229,'2016 (2)'!$A$7:$AU$88,8,FALSE))</f>
        <v>0</v>
      </c>
      <c r="N229" s="24"/>
      <c r="O229" s="80" t="e">
        <f t="shared" si="91"/>
        <v>#REF!</v>
      </c>
      <c r="P229" s="76" t="e">
        <f t="shared" si="92"/>
        <v>#REF!</v>
      </c>
      <c r="Q229" s="64">
        <f>IF(ISNA(VLOOKUP($A229,'2016 (2)'!$A$7:$AU$88,12,FALSE)),0,VLOOKUP($A229,'2016 (2)'!$A$7:$AU$88,12,FALSE))</f>
        <v>0</v>
      </c>
      <c r="R229" s="24"/>
      <c r="S229" s="80" t="e">
        <f t="shared" si="93"/>
        <v>#REF!</v>
      </c>
      <c r="T229" s="76" t="e">
        <f t="shared" si="94"/>
        <v>#REF!</v>
      </c>
      <c r="U229" s="64">
        <f>IF(ISNA(VLOOKUP($A229,'2016 (2)'!$A$7:$AU$88,16,FALSE)),0,VLOOKUP($A229,'2016 (2)'!$A$7:$AU$88,16,FALSE))</f>
        <v>0</v>
      </c>
      <c r="V229" s="24"/>
      <c r="W229" s="80" t="e">
        <f t="shared" si="95"/>
        <v>#REF!</v>
      </c>
      <c r="X229" s="76" t="e">
        <f t="shared" si="96"/>
        <v>#REF!</v>
      </c>
      <c r="Y229" s="64">
        <f>IF(ISNA(VLOOKUP($A229,'2016 (2)'!$A$7:$AU$88,20,FALSE)),0,VLOOKUP($A229,'2016 (2)'!$A$7:$AU$88,20,FALSE))</f>
        <v>0</v>
      </c>
      <c r="Z229" s="24"/>
      <c r="AA229" s="80" t="e">
        <f t="shared" si="97"/>
        <v>#REF!</v>
      </c>
      <c r="AB229" s="76" t="e">
        <f t="shared" si="98"/>
        <v>#REF!</v>
      </c>
      <c r="AC229" s="64">
        <f>IF(ISNA(VLOOKUP($A229,'2016 (2)'!$A$7:$AU$88,24,FALSE)),0,VLOOKUP($A229,'2016 (2)'!$A$7:$AU$88,24,FALSE))</f>
        <v>0</v>
      </c>
      <c r="AD229" s="24"/>
      <c r="AE229" s="80" t="e">
        <f t="shared" si="99"/>
        <v>#REF!</v>
      </c>
      <c r="AF229" s="76" t="e">
        <f t="shared" si="100"/>
        <v>#REF!</v>
      </c>
      <c r="AG229" s="64">
        <f>IF(ISNA(VLOOKUP($A229,'2016 (2)'!$A$7:$AU$88,28,FALSE)),0,VLOOKUP($A229,'2016 (2)'!$A$7:$AU$88,28,FALSE))</f>
        <v>0</v>
      </c>
      <c r="AH229" s="24"/>
      <c r="AI229" s="80" t="e">
        <f t="shared" si="101"/>
        <v>#REF!</v>
      </c>
      <c r="AJ229" s="76" t="e">
        <f t="shared" si="102"/>
        <v>#REF!</v>
      </c>
      <c r="AK229" s="64">
        <f>IF(ISNA(VLOOKUP($A229,'2016 (2)'!$A$7:$AU$88,32,FALSE)),0,VLOOKUP($A229,'2016 (2)'!$A$7:$AU$88,32,FALSE))</f>
        <v>0</v>
      </c>
      <c r="AL229" s="24"/>
      <c r="AM229" s="80" t="e">
        <f t="shared" si="103"/>
        <v>#REF!</v>
      </c>
      <c r="AN229" s="76" t="e">
        <f t="shared" si="104"/>
        <v>#REF!</v>
      </c>
      <c r="AO229" s="64">
        <f>IF(ISNA(VLOOKUP($A229,'2016 (2)'!$A$7:$AU$88,36,FALSE)),0,VLOOKUP($A229,'2016 (2)'!$A$7:$AU$88,36,FALSE))</f>
        <v>0</v>
      </c>
      <c r="AP229" s="24"/>
      <c r="AQ229" s="80" t="e">
        <f t="shared" si="105"/>
        <v>#REF!</v>
      </c>
      <c r="AR229" s="76" t="e">
        <f t="shared" si="106"/>
        <v>#REF!</v>
      </c>
    </row>
    <row r="230" spans="1:48" ht="18" customHeight="1" x14ac:dyDescent="0.2">
      <c r="A230" s="78" t="str">
        <f t="shared" ref="A230:A235" si="108">CONCATENATE(C230," ",B230)</f>
        <v>Dave Watts</v>
      </c>
      <c r="B230" s="52" t="s">
        <v>137</v>
      </c>
      <c r="C230" s="62" t="s">
        <v>8</v>
      </c>
      <c r="D230" s="25" t="e">
        <f>VLOOKUP($A230,#REF!,34,FALSE)</f>
        <v>#REF!</v>
      </c>
      <c r="E230" s="8" t="e">
        <f>ROUND(IF(ISNA(VLOOKUP($A230,#REF!,46,FALSE)),0,VLOOKUP($A230,#REF!,46,FALSE)),1)</f>
        <v>#REF!</v>
      </c>
      <c r="F230" s="92" t="e">
        <f>ROUND(IF(ISNA(VLOOKUP($A230,#REF!,47,FALSE)),0,VLOOKUP($A230,#REF!,47,FALSE)),1)</f>
        <v>#REF!</v>
      </c>
      <c r="G230" s="80" t="e">
        <f t="shared" ref="G230:G235" si="109">IF($E230&gt;$AR$1,$D230-($E230-$AR$1),(IF(IF(AND(F230&lt;$AJ$1,F230&lt;&gt;0),D230+($AJ$1-F230),D230)&gt;36,36,IF(AND(F230&lt;$AJ$1,F230&lt;&gt;0),D230+($AJ$1-F230),D230))))</f>
        <v>#REF!</v>
      </c>
      <c r="H230" s="88" t="e">
        <f>ROUND(G230,0)</f>
        <v>#REF!</v>
      </c>
      <c r="I230" s="64">
        <f>IF(ISNA(VLOOKUP($A230,'2016 (2)'!$A$7:$AU$88,4,FALSE)),0,VLOOKUP($A230,'2016 (2)'!$A$7:$AU$88,4,FALSE))</f>
        <v>0</v>
      </c>
      <c r="J230" s="24"/>
      <c r="K230" s="80" t="e">
        <f t="shared" ref="K230:K235" si="110">IF(  AND(I230&gt;0,G230&lt;&gt;36),   IF(ABS(I230-36)&gt;=10,  G230+SIGN(36-I230)*1,  (36-I230)*0.1+G230),      G230)</f>
        <v>#REF!</v>
      </c>
      <c r="L230" s="76" t="e">
        <f t="shared" ref="L230:L235" si="111">ROUND(K230,0)</f>
        <v>#REF!</v>
      </c>
      <c r="M230" s="83">
        <f>IF(ISNA(VLOOKUP($A230,'2016 (2)'!$A$7:$AU$88,8,FALSE)),0,VLOOKUP($A230,'2016 (2)'!$A$7:$AU$88,8,FALSE))</f>
        <v>0</v>
      </c>
      <c r="N230" s="24"/>
      <c r="O230" s="80" t="e">
        <f t="shared" ref="O230:O235" si="112">IF(  AND(M230&gt;0,K230&lt;&gt;36),   IF(ABS(M230-36)&gt;=10,  K230+SIGN(36-M230)*1,  (36-M230)*0.1+K230),      K230)</f>
        <v>#REF!</v>
      </c>
      <c r="P230" s="76" t="e">
        <f t="shared" ref="P230:P235" si="113">ROUND(O230,0)</f>
        <v>#REF!</v>
      </c>
      <c r="Q230" s="64">
        <f>IF(ISNA(VLOOKUP($A230,'2016 (2)'!$A$7:$AU$88,12,FALSE)),0,VLOOKUP($A230,'2016 (2)'!$A$7:$AU$88,12,FALSE))</f>
        <v>0</v>
      </c>
      <c r="R230" s="24"/>
      <c r="S230" s="80" t="e">
        <f t="shared" ref="S230:S235" si="114">IF(  AND(Q230&gt;0,O230&lt;&gt;36),   IF(ABS(Q230-36)&gt;=10,  O230+SIGN(36-Q230)*1,  (36-Q230)*0.1+O230),      O230)</f>
        <v>#REF!</v>
      </c>
      <c r="T230" s="76" t="e">
        <f t="shared" ref="T230:T235" si="115">ROUND(S230,0)</f>
        <v>#REF!</v>
      </c>
      <c r="U230" s="64">
        <f>IF(ISNA(VLOOKUP($A230,'2016 (2)'!$A$7:$AU$88,16,FALSE)),0,VLOOKUP($A230,'2016 (2)'!$A$7:$AU$88,16,FALSE))</f>
        <v>0</v>
      </c>
      <c r="V230" s="24"/>
      <c r="W230" s="80" t="e">
        <f t="shared" ref="W230:W235" si="116">IF(  AND(U230&gt;0,S230&lt;&gt;36),   IF(ABS(U230-36)&gt;=10,  S230+SIGN(36-U230)*1,  (36-U230)*0.1+S230),      S230)</f>
        <v>#REF!</v>
      </c>
      <c r="X230" s="76" t="e">
        <f t="shared" ref="X230:X235" si="117">ROUND(W230,0)</f>
        <v>#REF!</v>
      </c>
      <c r="Y230" s="64">
        <f>IF(ISNA(VLOOKUP($A230,'2016 (2)'!$A$7:$AU$88,20,FALSE)),0,VLOOKUP($A230,'2016 (2)'!$A$7:$AU$88,20,FALSE))</f>
        <v>0</v>
      </c>
      <c r="Z230" s="24"/>
      <c r="AA230" s="80" t="e">
        <f t="shared" ref="AA230:AA235" si="118">IF(  AND(Y230&gt;0,W230&lt;&gt;36),   IF(ABS(Y230-36)&gt;=10,  W230+SIGN(36-Y230)*1,  (36-Y230)*0.1+W230),      W230)</f>
        <v>#REF!</v>
      </c>
      <c r="AB230" s="76" t="e">
        <f t="shared" ref="AB230:AB235" si="119">ROUND(AA230,0)</f>
        <v>#REF!</v>
      </c>
      <c r="AC230" s="64">
        <f>IF(ISNA(VLOOKUP($A230,'2016 (2)'!$A$7:$AU$88,24,FALSE)),0,VLOOKUP($A230,'2016 (2)'!$A$7:$AU$88,24,FALSE))</f>
        <v>0</v>
      </c>
      <c r="AD230" s="24"/>
      <c r="AE230" s="80" t="e">
        <f t="shared" ref="AE230:AE235" si="120">IF(  AND(AC230&gt;0,AA230&lt;&gt;36),   IF(ABS(AC230-36)&gt;=10,  AA230+SIGN(36-AC230)*1,  (36-AC230)*0.1+AA230),      AA230)</f>
        <v>#REF!</v>
      </c>
      <c r="AF230" s="76" t="e">
        <f t="shared" ref="AF230:AF235" si="121">ROUND(AE230,0)</f>
        <v>#REF!</v>
      </c>
      <c r="AG230" s="64">
        <f>IF(ISNA(VLOOKUP($A230,'2016 (2)'!$A$7:$AU$88,28,FALSE)),0,VLOOKUP($A230,'2016 (2)'!$A$7:$AU$88,28,FALSE))</f>
        <v>0</v>
      </c>
      <c r="AH230" s="24"/>
      <c r="AI230" s="80" t="e">
        <f t="shared" ref="AI230:AI235" si="122">IF(  AND(AG230&gt;0,AE230&lt;&gt;36),   IF(ABS(AG230-36)&gt;=10,  AE230+SIGN(36-AG230)*1,  (36-AG230)*0.1+AE230),      AE230)</f>
        <v>#REF!</v>
      </c>
      <c r="AJ230" s="76" t="e">
        <f t="shared" ref="AJ230:AJ235" si="123">ROUND(AI230,0)</f>
        <v>#REF!</v>
      </c>
      <c r="AK230" s="64">
        <f>IF(ISNA(VLOOKUP($A230,'2016 (2)'!$A$7:$AU$88,32,FALSE)),0,VLOOKUP($A230,'2016 (2)'!$A$7:$AU$88,32,FALSE))</f>
        <v>0</v>
      </c>
      <c r="AL230" s="24"/>
      <c r="AM230" s="80" t="e">
        <f t="shared" ref="AM230:AM235" si="124">IF(  AND(AK230&gt;0,AI230&lt;&gt;36),   IF(ABS(AK230-36)&gt;=10,  AI230+SIGN(36-AK230)*1,  (36-AK230)*0.1+AI230),      AI230)</f>
        <v>#REF!</v>
      </c>
      <c r="AN230" s="76" t="e">
        <f t="shared" ref="AN230:AN235" si="125">ROUND(AM230,0)</f>
        <v>#REF!</v>
      </c>
      <c r="AO230" s="64">
        <f>IF(ISNA(VLOOKUP($A230,'2016 (2)'!$A$7:$AU$88,36,FALSE)),0,VLOOKUP($A230,'2016 (2)'!$A$7:$AU$88,36,FALSE))</f>
        <v>0</v>
      </c>
      <c r="AP230" s="24"/>
      <c r="AQ230" s="80" t="e">
        <f t="shared" ref="AQ230:AQ235" si="126">IF(  AND(AO230&gt;0,AM230&lt;&gt;36),   IF(ABS(AO230-36)&gt;=10,  AM230+SIGN(36-AO230)*1,  (36-AO230)*0.1+AM230),      AM230)</f>
        <v>#REF!</v>
      </c>
      <c r="AR230" s="76" t="e">
        <f t="shared" ref="AR230:AR235" si="127">ROUND(AQ230,0)</f>
        <v>#REF!</v>
      </c>
    </row>
    <row r="231" spans="1:48" ht="18" customHeight="1" x14ac:dyDescent="0.2">
      <c r="A231" s="78" t="str">
        <f t="shared" si="108"/>
        <v>Greg Wells</v>
      </c>
      <c r="B231" s="93" t="s">
        <v>545</v>
      </c>
      <c r="C231" s="94" t="s">
        <v>221</v>
      </c>
      <c r="D231" s="25">
        <v>20.7</v>
      </c>
      <c r="E231" s="8" t="e">
        <f>ROUND(IF(ISNA(VLOOKUP($A231,#REF!,47,FALSE)),0,VLOOKUP($A231,#REF!,47,FALSE)),1)</f>
        <v>#REF!</v>
      </c>
      <c r="F231" s="92" t="e">
        <f>ROUND(IF(ISNA(VLOOKUP($A231,#REF!,49,FALSE)),0,VLOOKUP($A231,#REF!,49,FALSE)),1)</f>
        <v>#REF!</v>
      </c>
      <c r="G231" s="80" t="e">
        <f t="shared" si="109"/>
        <v>#REF!</v>
      </c>
      <c r="H231" s="88" t="e">
        <f>ROUND(G231,0)</f>
        <v>#REF!</v>
      </c>
      <c r="I231" s="64">
        <f>IF(ISNA(VLOOKUP($A231,'2016 (2)'!$A$7:$AU$100,4,FALSE)),0,VLOOKUP($A231,'2016 (2)'!$A$7:$AU$100,4,FALSE))</f>
        <v>0</v>
      </c>
      <c r="J231" s="24"/>
      <c r="K231" s="80" t="e">
        <f t="shared" si="110"/>
        <v>#REF!</v>
      </c>
      <c r="L231" s="76" t="e">
        <f t="shared" si="111"/>
        <v>#REF!</v>
      </c>
      <c r="M231" s="83">
        <f>IF(ISNA(VLOOKUP($A231,'2016 (2)'!$A$7:$AU$100,8,FALSE)),0,VLOOKUP($A231,'2016 (2)'!$A$7:$AU$100,8,FALSE))</f>
        <v>0</v>
      </c>
      <c r="N231" s="24"/>
      <c r="O231" s="80" t="e">
        <f t="shared" si="112"/>
        <v>#REF!</v>
      </c>
      <c r="P231" s="76" t="e">
        <f t="shared" si="113"/>
        <v>#REF!</v>
      </c>
      <c r="Q231" s="64">
        <f>IF(ISNA(VLOOKUP($A231,'2016 (2)'!$A$7:$AU$100,12,FALSE)),0,VLOOKUP($A231,'2016 (2)'!$A$7:$AU$100,12,FALSE))</f>
        <v>0</v>
      </c>
      <c r="R231" s="24"/>
      <c r="S231" s="80" t="e">
        <f t="shared" si="114"/>
        <v>#REF!</v>
      </c>
      <c r="T231" s="76" t="e">
        <f t="shared" si="115"/>
        <v>#REF!</v>
      </c>
      <c r="U231" s="64">
        <f>IF(ISNA(VLOOKUP($A231,'2016 (2)'!$A$7:$AU$100,16,FALSE)),0,VLOOKUP($A231,'2016 (2)'!$A$7:$AU$100,16,FALSE))</f>
        <v>0</v>
      </c>
      <c r="V231" s="24"/>
      <c r="W231" s="80" t="e">
        <f t="shared" si="116"/>
        <v>#REF!</v>
      </c>
      <c r="X231" s="76" t="e">
        <f t="shared" si="117"/>
        <v>#REF!</v>
      </c>
      <c r="Y231" s="64">
        <f>IF(ISNA(VLOOKUP($A231,'2016 (2)'!$A$7:$AU$100,20,FALSE)),0,VLOOKUP($A231,'2016 (2)'!$A$7:$AU$100,20,FALSE))</f>
        <v>0</v>
      </c>
      <c r="Z231" s="24"/>
      <c r="AA231" s="80" t="e">
        <f t="shared" si="118"/>
        <v>#REF!</v>
      </c>
      <c r="AB231" s="76" t="e">
        <f t="shared" si="119"/>
        <v>#REF!</v>
      </c>
      <c r="AC231" s="64">
        <f>IF(ISNA(VLOOKUP($A231,'2016 (2)'!$A$7:$AU$100,24,FALSE)),0,VLOOKUP($A231,'2016 (2)'!$A$7:$AU$100,24,FALSE))</f>
        <v>0</v>
      </c>
      <c r="AD231" s="24"/>
      <c r="AE231" s="80" t="e">
        <f t="shared" si="120"/>
        <v>#REF!</v>
      </c>
      <c r="AF231" s="76" t="e">
        <f t="shared" si="121"/>
        <v>#REF!</v>
      </c>
      <c r="AG231" s="64">
        <f>IF(ISNA(VLOOKUP($A231,'2016 (2)'!$A$7:$AU$100,28,FALSE)),0,VLOOKUP($A231,'2016 (2)'!$A$7:$AU$100,28,FALSE))</f>
        <v>0</v>
      </c>
      <c r="AH231" s="24"/>
      <c r="AI231" s="80" t="e">
        <f t="shared" si="122"/>
        <v>#REF!</v>
      </c>
      <c r="AJ231" s="76" t="e">
        <f t="shared" si="123"/>
        <v>#REF!</v>
      </c>
      <c r="AK231" s="64">
        <f>IF(ISNA(VLOOKUP($A231,'2016 (2)'!$A$7:$AU$100,32,FALSE)),0,VLOOKUP($A231,'2016 (2)'!$A$7:$AU$100,32,FALSE))</f>
        <v>0</v>
      </c>
      <c r="AL231" s="24"/>
      <c r="AM231" s="80" t="e">
        <f t="shared" si="124"/>
        <v>#REF!</v>
      </c>
      <c r="AN231" s="76" t="e">
        <f t="shared" si="125"/>
        <v>#REF!</v>
      </c>
      <c r="AO231" s="64">
        <f>IF(ISNA(VLOOKUP($A231,'2016 (2)'!$A$7:$AU$100,36,FALSE)),0,VLOOKUP($A231,'2016 (2)'!$A$7:$AU$100,36,FALSE))</f>
        <v>0</v>
      </c>
      <c r="AP231" s="24"/>
      <c r="AQ231" s="80" t="e">
        <f t="shared" si="126"/>
        <v>#REF!</v>
      </c>
      <c r="AR231" s="76" t="e">
        <f t="shared" si="127"/>
        <v>#REF!</v>
      </c>
      <c r="AS231" t="str">
        <f>IF(I231&gt;0,72+H231+36-I231,"-")</f>
        <v>-</v>
      </c>
      <c r="AT231" t="str">
        <f>IF(M231&gt;0,72+L231+36-M231,"-")</f>
        <v>-</v>
      </c>
      <c r="AU231" t="str">
        <f>IF(Q231&gt;0,72+P231+36-Q231,"-")</f>
        <v>-</v>
      </c>
      <c r="AV231" t="str">
        <f>IF(U231&gt;0,72+T231+36-U231,"-")</f>
        <v>-</v>
      </c>
    </row>
    <row r="232" spans="1:48" ht="18" customHeight="1" x14ac:dyDescent="0.2">
      <c r="A232" s="78" t="str">
        <f t="shared" si="108"/>
        <v>Tanner Welsh</v>
      </c>
      <c r="B232" s="52" t="s">
        <v>484</v>
      </c>
      <c r="C232" s="62" t="s">
        <v>487</v>
      </c>
      <c r="D232" s="25">
        <v>0</v>
      </c>
      <c r="E232" s="8" t="e">
        <f>ROUND(IF(ISNA(VLOOKUP($A232,#REF!,47,FALSE)),0,VLOOKUP($A232,#REF!,47,FALSE)),1)</f>
        <v>#REF!</v>
      </c>
      <c r="F232" s="92" t="e">
        <f>ROUND(IF(ISNA(VLOOKUP($A232,#REF!,49,FALSE)),0,VLOOKUP($A232,#REF!,49,FALSE)),1)</f>
        <v>#REF!</v>
      </c>
      <c r="G232" s="80" t="e">
        <f t="shared" si="109"/>
        <v>#REF!</v>
      </c>
      <c r="H232" s="88">
        <v>0</v>
      </c>
      <c r="I232" s="64">
        <f>IF(ISNA(VLOOKUP($A232,'2016 (2)'!$A$7:$AU$100,4,FALSE)),0,VLOOKUP($A232,'2016 (2)'!$A$7:$AU$100,4,FALSE))</f>
        <v>0</v>
      </c>
      <c r="J232" s="24"/>
      <c r="K232" s="80" t="e">
        <f t="shared" si="110"/>
        <v>#REF!</v>
      </c>
      <c r="L232" s="76" t="e">
        <f t="shared" si="111"/>
        <v>#REF!</v>
      </c>
      <c r="M232" s="83">
        <f>IF(ISNA(VLOOKUP($A232,'2016 (2)'!$A$7:$AU$100,8,FALSE)),0,VLOOKUP($A232,'2016 (2)'!$A$7:$AU$100,8,FALSE))</f>
        <v>0</v>
      </c>
      <c r="N232" s="24"/>
      <c r="O232" s="80" t="e">
        <f t="shared" si="112"/>
        <v>#REF!</v>
      </c>
      <c r="P232" s="76" t="e">
        <f t="shared" si="113"/>
        <v>#REF!</v>
      </c>
      <c r="Q232" s="64">
        <f>IF(ISNA(VLOOKUP($A232,'2016 (2)'!$A$7:$AU$100,12,FALSE)),0,VLOOKUP($A232,'2016 (2)'!$A$7:$AU$100,12,FALSE))</f>
        <v>0</v>
      </c>
      <c r="R232" s="24"/>
      <c r="S232" s="80" t="e">
        <f t="shared" si="114"/>
        <v>#REF!</v>
      </c>
      <c r="T232" s="76" t="e">
        <f t="shared" si="115"/>
        <v>#REF!</v>
      </c>
      <c r="U232" s="64">
        <f>IF(ISNA(VLOOKUP($A232,'2016 (2)'!$A$7:$AU$100,16,FALSE)),0,VLOOKUP($A232,'2016 (2)'!$A$7:$AU$100,16,FALSE))</f>
        <v>0</v>
      </c>
      <c r="V232" s="24"/>
      <c r="W232" s="80" t="e">
        <f t="shared" si="116"/>
        <v>#REF!</v>
      </c>
      <c r="X232" s="76" t="e">
        <f t="shared" si="117"/>
        <v>#REF!</v>
      </c>
      <c r="Y232" s="64">
        <f>IF(ISNA(VLOOKUP($A232,'2016 (2)'!$A$7:$AU$100,20,FALSE)),0,VLOOKUP($A232,'2016 (2)'!$A$7:$AU$100,20,FALSE))</f>
        <v>0</v>
      </c>
      <c r="Z232" s="24"/>
      <c r="AA232" s="80" t="e">
        <f t="shared" si="118"/>
        <v>#REF!</v>
      </c>
      <c r="AB232" s="76" t="e">
        <f t="shared" si="119"/>
        <v>#REF!</v>
      </c>
      <c r="AC232" s="64">
        <f>IF(ISNA(VLOOKUP($A232,'2016 (2)'!$A$7:$AU$100,24,FALSE)),0,VLOOKUP($A232,'2016 (2)'!$A$7:$AU$100,24,FALSE))</f>
        <v>0</v>
      </c>
      <c r="AD232" s="24"/>
      <c r="AE232" s="80" t="e">
        <f t="shared" si="120"/>
        <v>#REF!</v>
      </c>
      <c r="AF232" s="76" t="e">
        <f t="shared" si="121"/>
        <v>#REF!</v>
      </c>
      <c r="AG232" s="64">
        <f>IF(ISNA(VLOOKUP($A232,'2016 (2)'!$A$7:$AU$100,28,FALSE)),0,VLOOKUP($A232,'2016 (2)'!$A$7:$AU$100,28,FALSE))</f>
        <v>0</v>
      </c>
      <c r="AH232" s="24"/>
      <c r="AI232" s="80" t="e">
        <f t="shared" si="122"/>
        <v>#REF!</v>
      </c>
      <c r="AJ232" s="76" t="e">
        <f t="shared" si="123"/>
        <v>#REF!</v>
      </c>
      <c r="AK232" s="64">
        <f>IF(ISNA(VLOOKUP($A232,'2016 (2)'!$A$7:$AU$100,32,FALSE)),0,VLOOKUP($A232,'2016 (2)'!$A$7:$AU$100,32,FALSE))</f>
        <v>0</v>
      </c>
      <c r="AL232" s="24"/>
      <c r="AM232" s="80" t="e">
        <f t="shared" si="124"/>
        <v>#REF!</v>
      </c>
      <c r="AN232" s="76" t="e">
        <f t="shared" si="125"/>
        <v>#REF!</v>
      </c>
      <c r="AO232" s="64">
        <f>IF(ISNA(VLOOKUP($A232,'2016 (2)'!$A$7:$AU$100,36,FALSE)),0,VLOOKUP($A232,'2016 (2)'!$A$7:$AU$100,36,FALSE))</f>
        <v>0</v>
      </c>
      <c r="AP232" s="24"/>
      <c r="AQ232" s="80" t="e">
        <f t="shared" si="126"/>
        <v>#REF!</v>
      </c>
      <c r="AR232" s="76" t="e">
        <f t="shared" si="127"/>
        <v>#REF!</v>
      </c>
      <c r="AS232" t="str">
        <f>IF(I232&gt;0,72+H232+36-I232,"-")</f>
        <v>-</v>
      </c>
      <c r="AT232" t="str">
        <f>IF(M232&gt;0,72+L232+36-M232,"-")</f>
        <v>-</v>
      </c>
      <c r="AU232" t="str">
        <f>IF(Q232&gt;0,72+P232+36-Q232,"-")</f>
        <v>-</v>
      </c>
      <c r="AV232" t="str">
        <f>IF(U232&gt;0,72+T232+36-U232,"-")</f>
        <v>-</v>
      </c>
    </row>
    <row r="233" spans="1:48" ht="18" customHeight="1" x14ac:dyDescent="0.2">
      <c r="A233" s="78" t="str">
        <f t="shared" si="108"/>
        <v>Michael Williams</v>
      </c>
      <c r="B233" s="52" t="s">
        <v>497</v>
      </c>
      <c r="C233" s="62" t="s">
        <v>58</v>
      </c>
      <c r="D233" s="25">
        <v>17.399999999999999</v>
      </c>
      <c r="E233" s="8" t="e">
        <f>ROUND(IF(ISNA(VLOOKUP($A233,#REF!,47,FALSE)),0,VLOOKUP($A233,#REF!,47,FALSE)),1)</f>
        <v>#REF!</v>
      </c>
      <c r="F233" s="92" t="e">
        <f>ROUND(IF(ISNA(VLOOKUP($A233,#REF!,49,FALSE)),0,VLOOKUP($A233,#REF!,49,FALSE)),1)</f>
        <v>#REF!</v>
      </c>
      <c r="G233" s="80" t="e">
        <f t="shared" si="109"/>
        <v>#REF!</v>
      </c>
      <c r="H233" s="88" t="e">
        <f>ROUND(G233,0)</f>
        <v>#REF!</v>
      </c>
      <c r="I233" s="64">
        <f>IF(ISNA(VLOOKUP($A233,'2016 (2)'!$A$7:$AU$100,4,FALSE)),0,VLOOKUP($A233,'2016 (2)'!$A$7:$AU$100,4,FALSE))</f>
        <v>0</v>
      </c>
      <c r="J233" s="24"/>
      <c r="K233" s="80" t="e">
        <f t="shared" si="110"/>
        <v>#REF!</v>
      </c>
      <c r="L233" s="76" t="e">
        <f t="shared" si="111"/>
        <v>#REF!</v>
      </c>
      <c r="M233" s="83">
        <f>IF(ISNA(VLOOKUP($A233,'2016 (2)'!$A$7:$AU$100,8,FALSE)),0,VLOOKUP($A233,'2016 (2)'!$A$7:$AU$100,8,FALSE))</f>
        <v>0</v>
      </c>
      <c r="N233" s="24"/>
      <c r="O233" s="80" t="e">
        <f t="shared" si="112"/>
        <v>#REF!</v>
      </c>
      <c r="P233" s="76" t="e">
        <f t="shared" si="113"/>
        <v>#REF!</v>
      </c>
      <c r="Q233" s="64">
        <f>IF(ISNA(VLOOKUP($A233,'2016 (2)'!$A$7:$AU$100,12,FALSE)),0,VLOOKUP($A233,'2016 (2)'!$A$7:$AU$100,12,FALSE))</f>
        <v>0</v>
      </c>
      <c r="R233" s="24"/>
      <c r="S233" s="80" t="e">
        <f t="shared" si="114"/>
        <v>#REF!</v>
      </c>
      <c r="T233" s="76" t="e">
        <f t="shared" si="115"/>
        <v>#REF!</v>
      </c>
      <c r="U233" s="64">
        <f>IF(ISNA(VLOOKUP($A233,'2016 (2)'!$A$7:$AU$100,16,FALSE)),0,VLOOKUP($A233,'2016 (2)'!$A$7:$AU$100,16,FALSE))</f>
        <v>0</v>
      </c>
      <c r="V233" s="24"/>
      <c r="W233" s="80" t="e">
        <f t="shared" si="116"/>
        <v>#REF!</v>
      </c>
      <c r="X233" s="76" t="e">
        <f t="shared" si="117"/>
        <v>#REF!</v>
      </c>
      <c r="Y233" s="64">
        <f>IF(ISNA(VLOOKUP($A233,'2016 (2)'!$A$7:$AU$100,20,FALSE)),0,VLOOKUP($A233,'2016 (2)'!$A$7:$AU$100,20,FALSE))</f>
        <v>0</v>
      </c>
      <c r="Z233" s="24"/>
      <c r="AA233" s="80" t="e">
        <f t="shared" si="118"/>
        <v>#REF!</v>
      </c>
      <c r="AB233" s="76" t="e">
        <f t="shared" si="119"/>
        <v>#REF!</v>
      </c>
      <c r="AC233" s="64">
        <f>IF(ISNA(VLOOKUP($A233,'2016 (2)'!$A$7:$AU$100,24,FALSE)),0,VLOOKUP($A233,'2016 (2)'!$A$7:$AU$100,24,FALSE))</f>
        <v>0</v>
      </c>
      <c r="AD233" s="24"/>
      <c r="AE233" s="80" t="e">
        <f t="shared" si="120"/>
        <v>#REF!</v>
      </c>
      <c r="AF233" s="76" t="e">
        <f t="shared" si="121"/>
        <v>#REF!</v>
      </c>
      <c r="AG233" s="64">
        <f>IF(ISNA(VLOOKUP($A233,'2016 (2)'!$A$7:$AU$100,28,FALSE)),0,VLOOKUP($A233,'2016 (2)'!$A$7:$AU$100,28,FALSE))</f>
        <v>0</v>
      </c>
      <c r="AH233" s="24"/>
      <c r="AI233" s="80" t="e">
        <f t="shared" si="122"/>
        <v>#REF!</v>
      </c>
      <c r="AJ233" s="76" t="e">
        <f t="shared" si="123"/>
        <v>#REF!</v>
      </c>
      <c r="AK233" s="64">
        <f>IF(ISNA(VLOOKUP($A233,'2016 (2)'!$A$7:$AU$100,32,FALSE)),0,VLOOKUP($A233,'2016 (2)'!$A$7:$AU$100,32,FALSE))</f>
        <v>0</v>
      </c>
      <c r="AL233" s="24"/>
      <c r="AM233" s="80" t="e">
        <f t="shared" si="124"/>
        <v>#REF!</v>
      </c>
      <c r="AN233" s="76" t="e">
        <f t="shared" si="125"/>
        <v>#REF!</v>
      </c>
      <c r="AO233" s="64">
        <f>IF(ISNA(VLOOKUP($A233,'2016 (2)'!$A$7:$AU$100,36,FALSE)),0,VLOOKUP($A233,'2016 (2)'!$A$7:$AU$100,36,FALSE))</f>
        <v>0</v>
      </c>
      <c r="AP233" s="24"/>
      <c r="AQ233" s="80" t="e">
        <f t="shared" si="126"/>
        <v>#REF!</v>
      </c>
      <c r="AR233" s="76" t="e">
        <f t="shared" si="127"/>
        <v>#REF!</v>
      </c>
      <c r="AS233" t="str">
        <f>IF(I233&gt;0,72+H233+36-I233,"-")</f>
        <v>-</v>
      </c>
      <c r="AT233" t="str">
        <f>IF(M233&gt;0,72+L233+36-M233,"-")</f>
        <v>-</v>
      </c>
      <c r="AU233" t="str">
        <f>IF(Q233&gt;0,72+P233+36-Q233,"-")</f>
        <v>-</v>
      </c>
      <c r="AV233" t="str">
        <f>IF(U233&gt;0,72+T233+36-U233,"-")</f>
        <v>-</v>
      </c>
    </row>
    <row r="234" spans="1:48" ht="18" customHeight="1" x14ac:dyDescent="0.2">
      <c r="A234" s="78" t="str">
        <f t="shared" si="108"/>
        <v>Andy Woods</v>
      </c>
      <c r="B234" s="93" t="s">
        <v>548</v>
      </c>
      <c r="C234" s="94" t="s">
        <v>477</v>
      </c>
      <c r="D234" s="25">
        <v>33.299999999999997</v>
      </c>
      <c r="E234" s="8" t="e">
        <f>ROUND(IF(ISNA(VLOOKUP($A234,#REF!,47,FALSE)),0,VLOOKUP($A234,#REF!,47,FALSE)),1)</f>
        <v>#REF!</v>
      </c>
      <c r="F234" s="92" t="e">
        <f>ROUND(IF(ISNA(VLOOKUP($A234,#REF!,49,FALSE)),0,VLOOKUP($A234,#REF!,49,FALSE)),1)</f>
        <v>#REF!</v>
      </c>
      <c r="G234" s="80" t="e">
        <f t="shared" si="109"/>
        <v>#REF!</v>
      </c>
      <c r="H234" s="88" t="e">
        <f>ROUND(G234,0)</f>
        <v>#REF!</v>
      </c>
      <c r="I234" s="64">
        <f>IF(ISNA(VLOOKUP($A234,'2016 (2)'!$A$7:$AU$100,4,FALSE)),0,VLOOKUP($A234,'2016 (2)'!$A$7:$AU$100,4,FALSE))</f>
        <v>0</v>
      </c>
      <c r="J234" s="24"/>
      <c r="K234" s="80" t="e">
        <f t="shared" si="110"/>
        <v>#REF!</v>
      </c>
      <c r="L234" s="76" t="e">
        <f t="shared" si="111"/>
        <v>#REF!</v>
      </c>
      <c r="M234" s="83">
        <f>IF(ISNA(VLOOKUP($A234,'2016 (2)'!$A$7:$AU$100,8,FALSE)),0,VLOOKUP($A234,'2016 (2)'!$A$7:$AU$100,8,FALSE))</f>
        <v>0</v>
      </c>
      <c r="N234" s="24"/>
      <c r="O234" s="80" t="e">
        <f t="shared" si="112"/>
        <v>#REF!</v>
      </c>
      <c r="P234" s="76" t="e">
        <f t="shared" si="113"/>
        <v>#REF!</v>
      </c>
      <c r="Q234" s="64">
        <f>IF(ISNA(VLOOKUP($A234,'2016 (2)'!$A$7:$AU$100,12,FALSE)),0,VLOOKUP($A234,'2016 (2)'!$A$7:$AU$100,12,FALSE))</f>
        <v>0</v>
      </c>
      <c r="R234" s="24"/>
      <c r="S234" s="80" t="e">
        <f t="shared" si="114"/>
        <v>#REF!</v>
      </c>
      <c r="T234" s="76" t="e">
        <f t="shared" si="115"/>
        <v>#REF!</v>
      </c>
      <c r="U234" s="64">
        <f>IF(ISNA(VLOOKUP($A234,'2016 (2)'!$A$7:$AU$100,16,FALSE)),0,VLOOKUP($A234,'2016 (2)'!$A$7:$AU$100,16,FALSE))</f>
        <v>0</v>
      </c>
      <c r="V234" s="24"/>
      <c r="W234" s="80" t="e">
        <f t="shared" si="116"/>
        <v>#REF!</v>
      </c>
      <c r="X234" s="76" t="e">
        <f t="shared" si="117"/>
        <v>#REF!</v>
      </c>
      <c r="Y234" s="64">
        <f>IF(ISNA(VLOOKUP($A234,'2016 (2)'!$A$7:$AU$100,20,FALSE)),0,VLOOKUP($A234,'2016 (2)'!$A$7:$AU$100,20,FALSE))</f>
        <v>0</v>
      </c>
      <c r="Z234" s="24"/>
      <c r="AA234" s="80" t="e">
        <f t="shared" si="118"/>
        <v>#REF!</v>
      </c>
      <c r="AB234" s="76" t="e">
        <f t="shared" si="119"/>
        <v>#REF!</v>
      </c>
      <c r="AC234" s="64">
        <f>IF(ISNA(VLOOKUP($A234,'2016 (2)'!$A$7:$AU$100,24,FALSE)),0,VLOOKUP($A234,'2016 (2)'!$A$7:$AU$100,24,FALSE))</f>
        <v>0</v>
      </c>
      <c r="AD234" s="24"/>
      <c r="AE234" s="80" t="e">
        <f t="shared" si="120"/>
        <v>#REF!</v>
      </c>
      <c r="AF234" s="76" t="e">
        <f t="shared" si="121"/>
        <v>#REF!</v>
      </c>
      <c r="AG234" s="64">
        <f>IF(ISNA(VLOOKUP($A234,'2016 (2)'!$A$7:$AU$100,28,FALSE)),0,VLOOKUP($A234,'2016 (2)'!$A$7:$AU$100,28,FALSE))</f>
        <v>0</v>
      </c>
      <c r="AH234" s="24"/>
      <c r="AI234" s="80" t="e">
        <f t="shared" si="122"/>
        <v>#REF!</v>
      </c>
      <c r="AJ234" s="76" t="e">
        <f t="shared" si="123"/>
        <v>#REF!</v>
      </c>
      <c r="AK234" s="64">
        <f>IF(ISNA(VLOOKUP($A234,'2016 (2)'!$A$7:$AU$100,32,FALSE)),0,VLOOKUP($A234,'2016 (2)'!$A$7:$AU$100,32,FALSE))</f>
        <v>0</v>
      </c>
      <c r="AL234" s="24"/>
      <c r="AM234" s="80" t="e">
        <f t="shared" si="124"/>
        <v>#REF!</v>
      </c>
      <c r="AN234" s="76" t="e">
        <f t="shared" si="125"/>
        <v>#REF!</v>
      </c>
      <c r="AO234" s="64">
        <f>IF(ISNA(VLOOKUP($A234,'2016 (2)'!$A$7:$AU$100,36,FALSE)),0,VLOOKUP($A234,'2016 (2)'!$A$7:$AU$100,36,FALSE))</f>
        <v>0</v>
      </c>
      <c r="AP234" s="24"/>
      <c r="AQ234" s="80" t="e">
        <f t="shared" si="126"/>
        <v>#REF!</v>
      </c>
      <c r="AR234" s="76" t="e">
        <f t="shared" si="127"/>
        <v>#REF!</v>
      </c>
      <c r="AS234" t="str">
        <f>IF(I234&gt;0,72+H234+36-I234,"-")</f>
        <v>-</v>
      </c>
      <c r="AT234" t="str">
        <f>IF(M234&gt;0,72+L234+36-M234,"-")</f>
        <v>-</v>
      </c>
      <c r="AU234" t="str">
        <f>IF(Q234&gt;0,72+P234+36-Q234,"-")</f>
        <v>-</v>
      </c>
      <c r="AV234" t="str">
        <f>IF(U234&gt;0,72+T234+36-U234,"-")</f>
        <v>-</v>
      </c>
    </row>
    <row r="235" spans="1:48" ht="18" customHeight="1" x14ac:dyDescent="0.2">
      <c r="A235" s="78" t="str">
        <f t="shared" si="108"/>
        <v>Harrison Young</v>
      </c>
      <c r="B235" s="52" t="s">
        <v>508</v>
      </c>
      <c r="C235" s="62" t="s">
        <v>509</v>
      </c>
      <c r="D235" s="25" t="e">
        <f>VLOOKUP($A235,#REF!,34,FALSE)</f>
        <v>#REF!</v>
      </c>
      <c r="E235" s="8" t="e">
        <f>ROUND(IF(ISNA(VLOOKUP($A235,#REF!,46,FALSE)),0,VLOOKUP($A235,#REF!,46,FALSE)),1)</f>
        <v>#REF!</v>
      </c>
      <c r="F235" s="92" t="e">
        <f>ROUND(IF(ISNA(VLOOKUP($A235,#REF!,47,FALSE)),0,VLOOKUP($A235,#REF!,47,FALSE)),1)</f>
        <v>#REF!</v>
      </c>
      <c r="G235" s="80" t="e">
        <f t="shared" si="109"/>
        <v>#REF!</v>
      </c>
      <c r="H235" s="88" t="e">
        <f>ROUND(G235,0)</f>
        <v>#REF!</v>
      </c>
      <c r="I235" s="64">
        <f>IF(ISNA(VLOOKUP($A235,'2016 (2)'!$A$7:$AU$88,4,FALSE)),0,VLOOKUP($A235,'2016 (2)'!$A$7:$AU$88,4,FALSE))</f>
        <v>0</v>
      </c>
      <c r="J235" s="24"/>
      <c r="K235" s="80" t="e">
        <f t="shared" si="110"/>
        <v>#REF!</v>
      </c>
      <c r="L235" s="76" t="e">
        <f t="shared" si="111"/>
        <v>#REF!</v>
      </c>
      <c r="M235" s="83">
        <f>IF(ISNA(VLOOKUP($A235,'2016 (2)'!$A$7:$AU$88,8,FALSE)),0,VLOOKUP($A235,'2016 (2)'!$A$7:$AU$88,8,FALSE))</f>
        <v>0</v>
      </c>
      <c r="N235" s="24"/>
      <c r="O235" s="80" t="e">
        <f t="shared" si="112"/>
        <v>#REF!</v>
      </c>
      <c r="P235" s="76" t="e">
        <f t="shared" si="113"/>
        <v>#REF!</v>
      </c>
      <c r="Q235" s="64">
        <f>IF(ISNA(VLOOKUP($A235,'2016 (2)'!$A$7:$AU$88,12,FALSE)),0,VLOOKUP($A235,'2016 (2)'!$A$7:$AU$88,12,FALSE))</f>
        <v>0</v>
      </c>
      <c r="R235" s="24"/>
      <c r="S235" s="80" t="e">
        <f t="shared" si="114"/>
        <v>#REF!</v>
      </c>
      <c r="T235" s="76" t="e">
        <f t="shared" si="115"/>
        <v>#REF!</v>
      </c>
      <c r="U235" s="64">
        <f>IF(ISNA(VLOOKUP($A235,'2016 (2)'!$A$7:$AU$88,16,FALSE)),0,VLOOKUP($A235,'2016 (2)'!$A$7:$AU$88,16,FALSE))</f>
        <v>0</v>
      </c>
      <c r="V235" s="24"/>
      <c r="W235" s="80" t="e">
        <f t="shared" si="116"/>
        <v>#REF!</v>
      </c>
      <c r="X235" s="76" t="e">
        <f t="shared" si="117"/>
        <v>#REF!</v>
      </c>
      <c r="Y235" s="64">
        <f>IF(ISNA(VLOOKUP($A235,'2016 (2)'!$A$7:$AU$88,20,FALSE)),0,VLOOKUP($A235,'2016 (2)'!$A$7:$AU$88,20,FALSE))</f>
        <v>0</v>
      </c>
      <c r="Z235" s="24"/>
      <c r="AA235" s="80" t="e">
        <f t="shared" si="118"/>
        <v>#REF!</v>
      </c>
      <c r="AB235" s="76" t="e">
        <f t="shared" si="119"/>
        <v>#REF!</v>
      </c>
      <c r="AC235" s="64">
        <f>IF(ISNA(VLOOKUP($A235,'2016 (2)'!$A$7:$AU$88,24,FALSE)),0,VLOOKUP($A235,'2016 (2)'!$A$7:$AU$88,24,FALSE))</f>
        <v>0</v>
      </c>
      <c r="AD235" s="24"/>
      <c r="AE235" s="80" t="e">
        <f t="shared" si="120"/>
        <v>#REF!</v>
      </c>
      <c r="AF235" s="76" t="e">
        <f t="shared" si="121"/>
        <v>#REF!</v>
      </c>
      <c r="AG235" s="64">
        <f>IF(ISNA(VLOOKUP($A235,'2016 (2)'!$A$7:$AU$88,28,FALSE)),0,VLOOKUP($A235,'2016 (2)'!$A$7:$AU$88,28,FALSE))</f>
        <v>0</v>
      </c>
      <c r="AH235" s="24"/>
      <c r="AI235" s="80" t="e">
        <f t="shared" si="122"/>
        <v>#REF!</v>
      </c>
      <c r="AJ235" s="76" t="e">
        <f t="shared" si="123"/>
        <v>#REF!</v>
      </c>
      <c r="AK235" s="64">
        <f>IF(ISNA(VLOOKUP($A235,'2016 (2)'!$A$7:$AU$88,32,FALSE)),0,VLOOKUP($A235,'2016 (2)'!$A$7:$AU$88,32,FALSE))</f>
        <v>0</v>
      </c>
      <c r="AL235" s="24"/>
      <c r="AM235" s="80" t="e">
        <f t="shared" si="124"/>
        <v>#REF!</v>
      </c>
      <c r="AN235" s="76" t="e">
        <f t="shared" si="125"/>
        <v>#REF!</v>
      </c>
      <c r="AO235" s="64">
        <f>IF(ISNA(VLOOKUP($A235,'2016 (2)'!$A$7:$AU$88,36,FALSE)),0,VLOOKUP($A235,'2016 (2)'!$A$7:$AU$88,36,FALSE))</f>
        <v>0</v>
      </c>
      <c r="AP235" s="24"/>
      <c r="AQ235" s="80" t="e">
        <f t="shared" si="126"/>
        <v>#REF!</v>
      </c>
      <c r="AR235" s="76" t="e">
        <f t="shared" si="127"/>
        <v>#REF!</v>
      </c>
    </row>
  </sheetData>
  <autoFilter ref="AK1:AK235"/>
  <mergeCells count="10">
    <mergeCell ref="AG7:AJ7"/>
    <mergeCell ref="AK7:AN7"/>
    <mergeCell ref="AO7:AR7"/>
    <mergeCell ref="D8:H8"/>
    <mergeCell ref="I7:L7"/>
    <mergeCell ref="M7:P7"/>
    <mergeCell ref="Q7:T7"/>
    <mergeCell ref="U7:X7"/>
    <mergeCell ref="Y7:AB7"/>
    <mergeCell ref="AC7:AF7"/>
  </mergeCells>
  <conditionalFormatting sqref="AR102:AR235 AR10:AR12 AR30:AR32 AR46:AR48 AR17:AR19 AR53:AR66 AR25:AR28 AR21:AR23 AR34 AR68:AR75 AR36:AR44 AR14:AR15 AR77:AR80">
    <cfRule type="cellIs" dxfId="189" priority="189" stopIfTrue="1" operator="greaterThan">
      <formula>AN10</formula>
    </cfRule>
    <cfRule type="cellIs" dxfId="188" priority="190" stopIfTrue="1" operator="lessThan">
      <formula>AN10</formula>
    </cfRule>
  </conditionalFormatting>
  <conditionalFormatting sqref="AN30:AN31 AN19 AN34 AN23 AN69:AN71 AN73:AN75 AN47 AN56:AN66 AN102:AN235 AN53 AN43 AN80 AN11:AN12 AN17 AN25:AN27 AN36:AN41 AN14:AN15 AN77:AN78">
    <cfRule type="cellIs" dxfId="187" priority="187" stopIfTrue="1" operator="greaterThan">
      <formula>AJ11</formula>
    </cfRule>
    <cfRule type="cellIs" dxfId="186" priority="188" stopIfTrue="1" operator="lessThan">
      <formula>AJ11</formula>
    </cfRule>
  </conditionalFormatting>
  <conditionalFormatting sqref="L102:L235 L46:L47 L53:L66 L43 L80 P102:P235 P10:P12 T102:T235 T10:T12 X102:X235 X10:X12 X18:X19 AB102:AB235 AB10:AB12 AF102:AF235 AF10:AF12 AJ102:AJ235 AJ10:AJ12 AJ64:AJ66 AJ30:AJ32 AF30:AF32 AB30:AB32 X30:X32 T30:T32 P30:P32 L30:L32 P46:P48 T46:T48 X46:X48 AB46:AB48 AF46:AF48 AJ46:AJ48 AJ17:AJ19 AF17:AF19 AB17:AB19 T17:T19 P17:P19 L10:L12 AJ53:AJ62 AF53:AF66 AB53:AB59 X53:X66 T53:T66 P53:P66 L25:L28 P25:P28 T25:T28 AB25:AB28 AF25:AF28 AJ25:AJ28 X25:X28 L21:L23 P21:P23 T21:T23 AB21:AB23 AF21:AF23 AJ21:AJ23 X21:X23 AB61:AB66 L34 P34 T34 X34 AB34 AF34 AJ34 AB68:AB75 P68:P75 T68:T75 X68:X75 AF68:AF75 AJ68:AJ75 L68:L75 AJ36:AJ44 AF36:AF44 AB36:AB44 X36:X44 T36:T44 P36:P44 L36:L41 L14:L19 AJ14:AJ15 AF14:AF15 AB14:AB15 X14:X15 T14:T15 P14:P15 L77:L78 AJ77:AJ80 AF77:AF80 X77:X80 T77:T80 P77:P80 AB77:AB80">
    <cfRule type="cellIs" dxfId="185" priority="185" stopIfTrue="1" operator="greaterThan">
      <formula>H10</formula>
    </cfRule>
    <cfRule type="cellIs" dxfId="184" priority="186" stopIfTrue="1" operator="lessThan">
      <formula>H10</formula>
    </cfRule>
  </conditionalFormatting>
  <conditionalFormatting sqref="AN10">
    <cfRule type="cellIs" dxfId="183" priority="183" stopIfTrue="1" operator="greaterThan">
      <formula>AJ10</formula>
    </cfRule>
    <cfRule type="cellIs" dxfId="182" priority="184" stopIfTrue="1" operator="lessThan">
      <formula>AJ10</formula>
    </cfRule>
  </conditionalFormatting>
  <conditionalFormatting sqref="AN72">
    <cfRule type="cellIs" dxfId="181" priority="181" stopIfTrue="1" operator="greaterThan">
      <formula>AJ72</formula>
    </cfRule>
    <cfRule type="cellIs" dxfId="180" priority="182" stopIfTrue="1" operator="lessThan">
      <formula>AJ72</formula>
    </cfRule>
  </conditionalFormatting>
  <conditionalFormatting sqref="AN55">
    <cfRule type="cellIs" dxfId="179" priority="179" stopIfTrue="1" operator="greaterThan">
      <formula>AJ55</formula>
    </cfRule>
    <cfRule type="cellIs" dxfId="178" priority="180" stopIfTrue="1" operator="lessThan">
      <formula>AJ55</formula>
    </cfRule>
  </conditionalFormatting>
  <conditionalFormatting sqref="AN28">
    <cfRule type="cellIs" dxfId="177" priority="177" stopIfTrue="1" operator="greaterThan">
      <formula>AJ28</formula>
    </cfRule>
    <cfRule type="cellIs" dxfId="176" priority="178" stopIfTrue="1" operator="lessThan">
      <formula>AJ28</formula>
    </cfRule>
  </conditionalFormatting>
  <conditionalFormatting sqref="X17">
    <cfRule type="cellIs" dxfId="175" priority="175" stopIfTrue="1" operator="greaterThan">
      <formula>T17</formula>
    </cfRule>
    <cfRule type="cellIs" dxfId="174" priority="176" stopIfTrue="1" operator="lessThan">
      <formula>T17</formula>
    </cfRule>
  </conditionalFormatting>
  <conditionalFormatting sqref="AN32">
    <cfRule type="cellIs" dxfId="173" priority="173" stopIfTrue="1" operator="greaterThan">
      <formula>AJ32</formula>
    </cfRule>
    <cfRule type="cellIs" dxfId="172" priority="174" stopIfTrue="1" operator="lessThan">
      <formula>AJ32</formula>
    </cfRule>
  </conditionalFormatting>
  <conditionalFormatting sqref="AN46">
    <cfRule type="cellIs" dxfId="171" priority="171" stopIfTrue="1" operator="greaterThan">
      <formula>AJ46</formula>
    </cfRule>
    <cfRule type="cellIs" dxfId="170" priority="172" stopIfTrue="1" operator="lessThan">
      <formula>AJ46</formula>
    </cfRule>
  </conditionalFormatting>
  <conditionalFormatting sqref="AN68">
    <cfRule type="cellIs" dxfId="169" priority="169" stopIfTrue="1" operator="greaterThan">
      <formula>AJ68</formula>
    </cfRule>
    <cfRule type="cellIs" dxfId="168" priority="170" stopIfTrue="1" operator="lessThan">
      <formula>AJ68</formula>
    </cfRule>
  </conditionalFormatting>
  <conditionalFormatting sqref="AN18">
    <cfRule type="cellIs" dxfId="167" priority="167" stopIfTrue="1" operator="greaterThan">
      <formula>AJ18</formula>
    </cfRule>
    <cfRule type="cellIs" dxfId="166" priority="168" stopIfTrue="1" operator="lessThan">
      <formula>AJ18</formula>
    </cfRule>
  </conditionalFormatting>
  <conditionalFormatting sqref="AJ63">
    <cfRule type="cellIs" dxfId="165" priority="165" stopIfTrue="1" operator="greaterThan">
      <formula>AF63</formula>
    </cfRule>
    <cfRule type="cellIs" dxfId="164" priority="166" stopIfTrue="1" operator="lessThan">
      <formula>AF63</formula>
    </cfRule>
  </conditionalFormatting>
  <conditionalFormatting sqref="AN54">
    <cfRule type="cellIs" dxfId="163" priority="163" stopIfTrue="1" operator="greaterThan">
      <formula>AJ54</formula>
    </cfRule>
    <cfRule type="cellIs" dxfId="162" priority="164" stopIfTrue="1" operator="lessThan">
      <formula>AJ54</formula>
    </cfRule>
  </conditionalFormatting>
  <conditionalFormatting sqref="AN22">
    <cfRule type="cellIs" dxfId="161" priority="161" stopIfTrue="1" operator="greaterThan">
      <formula>AJ22</formula>
    </cfRule>
    <cfRule type="cellIs" dxfId="160" priority="162" stopIfTrue="1" operator="lessThan">
      <formula>AJ22</formula>
    </cfRule>
  </conditionalFormatting>
  <conditionalFormatting sqref="AN21">
    <cfRule type="cellIs" dxfId="159" priority="159" stopIfTrue="1" operator="greaterThan">
      <formula>AJ21</formula>
    </cfRule>
    <cfRule type="cellIs" dxfId="158" priority="160" stopIfTrue="1" operator="lessThan">
      <formula>AJ21</formula>
    </cfRule>
  </conditionalFormatting>
  <conditionalFormatting sqref="G10:G12 G46:G47 G53:G66 G43 G80 G30:G32 G17:G19 G25:G28 G21:G23 G34 G68:G75 G36:G41 G14:G15 G77:G78">
    <cfRule type="cellIs" dxfId="157" priority="158" stopIfTrue="1" operator="lessThan">
      <formula>D10</formula>
    </cfRule>
  </conditionalFormatting>
  <conditionalFormatting sqref="G10:H12 G28 G80:H80 G64:G66 G30:H32 G46:H47 G53:H63 G43:H43 G17:H19 G25:H27 G21:H23 G34:H34 G68:G75 H33 G36:H41 G14:H15 G77:G78">
    <cfRule type="cellIs" dxfId="156" priority="157" stopIfTrue="1" operator="greaterThan">
      <formula>D10</formula>
    </cfRule>
  </conditionalFormatting>
  <conditionalFormatting sqref="AN44">
    <cfRule type="cellIs" dxfId="155" priority="155" stopIfTrue="1" operator="greaterThan">
      <formula>AJ44</formula>
    </cfRule>
    <cfRule type="cellIs" dxfId="154" priority="156" stopIfTrue="1" operator="lessThan">
      <formula>AJ44</formula>
    </cfRule>
  </conditionalFormatting>
  <conditionalFormatting sqref="L44">
    <cfRule type="cellIs" dxfId="153" priority="153" stopIfTrue="1" operator="greaterThan">
      <formula>H44</formula>
    </cfRule>
    <cfRule type="cellIs" dxfId="152" priority="154" stopIfTrue="1" operator="lessThan">
      <formula>H44</formula>
    </cfRule>
  </conditionalFormatting>
  <conditionalFormatting sqref="G44">
    <cfRule type="cellIs" dxfId="151" priority="152" stopIfTrue="1" operator="lessThan">
      <formula>D44</formula>
    </cfRule>
  </conditionalFormatting>
  <conditionalFormatting sqref="G44:H44">
    <cfRule type="cellIs" dxfId="150" priority="151" stopIfTrue="1" operator="greaterThan">
      <formula>D44</formula>
    </cfRule>
  </conditionalFormatting>
  <conditionalFormatting sqref="AN48">
    <cfRule type="cellIs" dxfId="149" priority="149" stopIfTrue="1" operator="greaterThan">
      <formula>AJ48</formula>
    </cfRule>
    <cfRule type="cellIs" dxfId="148" priority="150" stopIfTrue="1" operator="lessThan">
      <formula>AJ48</formula>
    </cfRule>
  </conditionalFormatting>
  <conditionalFormatting sqref="L48">
    <cfRule type="cellIs" dxfId="147" priority="147" stopIfTrue="1" operator="greaterThan">
      <formula>H48</formula>
    </cfRule>
    <cfRule type="cellIs" dxfId="146" priority="148" stopIfTrue="1" operator="lessThan">
      <formula>H48</formula>
    </cfRule>
  </conditionalFormatting>
  <conditionalFormatting sqref="G48">
    <cfRule type="cellIs" dxfId="145" priority="146" stopIfTrue="1" operator="lessThan">
      <formula>D48</formula>
    </cfRule>
  </conditionalFormatting>
  <conditionalFormatting sqref="G48:H48">
    <cfRule type="cellIs" dxfId="144" priority="145" stopIfTrue="1" operator="greaterThan">
      <formula>D48</formula>
    </cfRule>
  </conditionalFormatting>
  <conditionalFormatting sqref="AN42">
    <cfRule type="cellIs" dxfId="143" priority="143" stopIfTrue="1" operator="greaterThan">
      <formula>AJ42</formula>
    </cfRule>
    <cfRule type="cellIs" dxfId="142" priority="144" stopIfTrue="1" operator="lessThan">
      <formula>AJ42</formula>
    </cfRule>
  </conditionalFormatting>
  <conditionalFormatting sqref="L42">
    <cfRule type="cellIs" dxfId="141" priority="141" stopIfTrue="1" operator="greaterThan">
      <formula>H42</formula>
    </cfRule>
    <cfRule type="cellIs" dxfId="140" priority="142" stopIfTrue="1" operator="lessThan">
      <formula>H42</formula>
    </cfRule>
  </conditionalFormatting>
  <conditionalFormatting sqref="G42">
    <cfRule type="cellIs" dxfId="139" priority="140" stopIfTrue="1" operator="lessThan">
      <formula>D42</formula>
    </cfRule>
  </conditionalFormatting>
  <conditionalFormatting sqref="G42:H42">
    <cfRule type="cellIs" dxfId="138" priority="139" stopIfTrue="1" operator="greaterThan">
      <formula>D42</formula>
    </cfRule>
  </conditionalFormatting>
  <conditionalFormatting sqref="AN79">
    <cfRule type="cellIs" dxfId="137" priority="137" stopIfTrue="1" operator="greaterThan">
      <formula>AJ79</formula>
    </cfRule>
    <cfRule type="cellIs" dxfId="136" priority="138" stopIfTrue="1" operator="lessThan">
      <formula>AJ79</formula>
    </cfRule>
  </conditionalFormatting>
  <conditionalFormatting sqref="L79">
    <cfRule type="cellIs" dxfId="135" priority="135" stopIfTrue="1" operator="greaterThan">
      <formula>H79</formula>
    </cfRule>
    <cfRule type="cellIs" dxfId="134" priority="136" stopIfTrue="1" operator="lessThan">
      <formula>H79</formula>
    </cfRule>
  </conditionalFormatting>
  <conditionalFormatting sqref="G79">
    <cfRule type="cellIs" dxfId="133" priority="134" stopIfTrue="1" operator="lessThan">
      <formula>D79</formula>
    </cfRule>
  </conditionalFormatting>
  <conditionalFormatting sqref="G79:H79">
    <cfRule type="cellIs" dxfId="132" priority="133" stopIfTrue="1" operator="greaterThan">
      <formula>D79</formula>
    </cfRule>
  </conditionalFormatting>
  <conditionalFormatting sqref="AR29">
    <cfRule type="cellIs" dxfId="131" priority="131" stopIfTrue="1" operator="greaterThan">
      <formula>AN29</formula>
    </cfRule>
    <cfRule type="cellIs" dxfId="130" priority="132" stopIfTrue="1" operator="lessThan">
      <formula>AN29</formula>
    </cfRule>
  </conditionalFormatting>
  <conditionalFormatting sqref="AN29">
    <cfRule type="cellIs" dxfId="129" priority="129" stopIfTrue="1" operator="greaterThan">
      <formula>AJ29</formula>
    </cfRule>
    <cfRule type="cellIs" dxfId="128" priority="130" stopIfTrue="1" operator="lessThan">
      <formula>AJ29</formula>
    </cfRule>
  </conditionalFormatting>
  <conditionalFormatting sqref="L29 P29 T29 X29 AB29 AF29 AJ29">
    <cfRule type="cellIs" dxfId="127" priority="127" stopIfTrue="1" operator="greaterThan">
      <formula>H29</formula>
    </cfRule>
    <cfRule type="cellIs" dxfId="126" priority="128" stopIfTrue="1" operator="lessThan">
      <formula>H29</formula>
    </cfRule>
  </conditionalFormatting>
  <conditionalFormatting sqref="AR45">
    <cfRule type="cellIs" dxfId="125" priority="125" stopIfTrue="1" operator="greaterThan">
      <formula>AN45</formula>
    </cfRule>
    <cfRule type="cellIs" dxfId="124" priority="126" stopIfTrue="1" operator="lessThan">
      <formula>AN45</formula>
    </cfRule>
  </conditionalFormatting>
  <conditionalFormatting sqref="AJ45 P45 T45 X45 AB45 AF45">
    <cfRule type="cellIs" dxfId="123" priority="123" stopIfTrue="1" operator="greaterThan">
      <formula>L45</formula>
    </cfRule>
    <cfRule type="cellIs" dxfId="122" priority="124" stopIfTrue="1" operator="lessThan">
      <formula>L45</formula>
    </cfRule>
  </conditionalFormatting>
  <conditionalFormatting sqref="AN45">
    <cfRule type="cellIs" dxfId="121" priority="121" stopIfTrue="1" operator="greaterThan">
      <formula>AJ45</formula>
    </cfRule>
    <cfRule type="cellIs" dxfId="120" priority="122" stopIfTrue="1" operator="lessThan">
      <formula>AJ45</formula>
    </cfRule>
  </conditionalFormatting>
  <conditionalFormatting sqref="L45">
    <cfRule type="cellIs" dxfId="119" priority="119" stopIfTrue="1" operator="greaterThan">
      <formula>H45</formula>
    </cfRule>
    <cfRule type="cellIs" dxfId="118" priority="120" stopIfTrue="1" operator="lessThan">
      <formula>H45</formula>
    </cfRule>
  </conditionalFormatting>
  <conditionalFormatting sqref="G45">
    <cfRule type="cellIs" dxfId="117" priority="118" stopIfTrue="1" operator="lessThan">
      <formula>D45</formula>
    </cfRule>
  </conditionalFormatting>
  <conditionalFormatting sqref="G45:H45">
    <cfRule type="cellIs" dxfId="116" priority="117" stopIfTrue="1" operator="greaterThan">
      <formula>D45</formula>
    </cfRule>
  </conditionalFormatting>
  <conditionalFormatting sqref="AR16">
    <cfRule type="cellIs" dxfId="115" priority="115" stopIfTrue="1" operator="greaterThan">
      <formula>AN16</formula>
    </cfRule>
    <cfRule type="cellIs" dxfId="114" priority="116" stopIfTrue="1" operator="lessThan">
      <formula>AN16</formula>
    </cfRule>
  </conditionalFormatting>
  <conditionalFormatting sqref="AJ16 P16 T16 X16 AB16 AF16">
    <cfRule type="cellIs" dxfId="113" priority="113" stopIfTrue="1" operator="greaterThan">
      <formula>L16</formula>
    </cfRule>
    <cfRule type="cellIs" dxfId="112" priority="114" stopIfTrue="1" operator="lessThan">
      <formula>L16</formula>
    </cfRule>
  </conditionalFormatting>
  <conditionalFormatting sqref="AN16">
    <cfRule type="cellIs" dxfId="111" priority="111" stopIfTrue="1" operator="greaterThan">
      <formula>AJ16</formula>
    </cfRule>
    <cfRule type="cellIs" dxfId="110" priority="112" stopIfTrue="1" operator="lessThan">
      <formula>AJ16</formula>
    </cfRule>
  </conditionalFormatting>
  <conditionalFormatting sqref="G16">
    <cfRule type="cellIs" dxfId="109" priority="110" stopIfTrue="1" operator="lessThan">
      <formula>D16</formula>
    </cfRule>
  </conditionalFormatting>
  <conditionalFormatting sqref="G16:H16">
    <cfRule type="cellIs" dxfId="108" priority="109" stopIfTrue="1" operator="greaterThan">
      <formula>D16</formula>
    </cfRule>
  </conditionalFormatting>
  <conditionalFormatting sqref="AR51">
    <cfRule type="cellIs" dxfId="107" priority="107" stopIfTrue="1" operator="greaterThan">
      <formula>AN51</formula>
    </cfRule>
    <cfRule type="cellIs" dxfId="106" priority="108" stopIfTrue="1" operator="lessThan">
      <formula>AN51</formula>
    </cfRule>
  </conditionalFormatting>
  <conditionalFormatting sqref="L51 AJ51 AF51 AB51 X51 T51 P51">
    <cfRule type="cellIs" dxfId="105" priority="105" stopIfTrue="1" operator="greaterThan">
      <formula>H51</formula>
    </cfRule>
    <cfRule type="cellIs" dxfId="104" priority="106" stopIfTrue="1" operator="lessThan">
      <formula>H51</formula>
    </cfRule>
  </conditionalFormatting>
  <conditionalFormatting sqref="AN51">
    <cfRule type="cellIs" dxfId="103" priority="103" stopIfTrue="1" operator="greaterThan">
      <formula>AJ51</formula>
    </cfRule>
    <cfRule type="cellIs" dxfId="102" priority="104" stopIfTrue="1" operator="lessThan">
      <formula>AJ51</formula>
    </cfRule>
  </conditionalFormatting>
  <conditionalFormatting sqref="G51">
    <cfRule type="cellIs" dxfId="101" priority="102" stopIfTrue="1" operator="lessThan">
      <formula>D51</formula>
    </cfRule>
  </conditionalFormatting>
  <conditionalFormatting sqref="G51">
    <cfRule type="cellIs" dxfId="100" priority="101" stopIfTrue="1" operator="greaterThan">
      <formula>D51</formula>
    </cfRule>
  </conditionalFormatting>
  <conditionalFormatting sqref="AR24">
    <cfRule type="cellIs" dxfId="99" priority="99" stopIfTrue="1" operator="greaterThan">
      <formula>AN24</formula>
    </cfRule>
    <cfRule type="cellIs" dxfId="98" priority="100" stopIfTrue="1" operator="lessThan">
      <formula>AN24</formula>
    </cfRule>
  </conditionalFormatting>
  <conditionalFormatting sqref="L24 AJ24 AF24 AB24 X24 T24 P24">
    <cfRule type="cellIs" dxfId="97" priority="97" stopIfTrue="1" operator="greaterThan">
      <formula>H24</formula>
    </cfRule>
    <cfRule type="cellIs" dxfId="96" priority="98" stopIfTrue="1" operator="lessThan">
      <formula>H24</formula>
    </cfRule>
  </conditionalFormatting>
  <conditionalFormatting sqref="AN24">
    <cfRule type="cellIs" dxfId="95" priority="95" stopIfTrue="1" operator="greaterThan">
      <formula>AJ24</formula>
    </cfRule>
    <cfRule type="cellIs" dxfId="94" priority="96" stopIfTrue="1" operator="lessThan">
      <formula>AJ24</formula>
    </cfRule>
  </conditionalFormatting>
  <conditionalFormatting sqref="G24">
    <cfRule type="cellIs" dxfId="93" priority="94" stopIfTrue="1" operator="lessThan">
      <formula>D24</formula>
    </cfRule>
  </conditionalFormatting>
  <conditionalFormatting sqref="G24:H24">
    <cfRule type="cellIs" dxfId="92" priority="93" stopIfTrue="1" operator="greaterThan">
      <formula>D24</formula>
    </cfRule>
  </conditionalFormatting>
  <conditionalFormatting sqref="AR49">
    <cfRule type="cellIs" dxfId="91" priority="91" stopIfTrue="1" operator="greaterThan">
      <formula>AN49</formula>
    </cfRule>
    <cfRule type="cellIs" dxfId="90" priority="92" stopIfTrue="1" operator="lessThan">
      <formula>AN49</formula>
    </cfRule>
  </conditionalFormatting>
  <conditionalFormatting sqref="AJ49 AF49 AB49 X49 T49 P49">
    <cfRule type="cellIs" dxfId="89" priority="89" stopIfTrue="1" operator="greaterThan">
      <formula>L49</formula>
    </cfRule>
    <cfRule type="cellIs" dxfId="88" priority="90" stopIfTrue="1" operator="lessThan">
      <formula>L49</formula>
    </cfRule>
  </conditionalFormatting>
  <conditionalFormatting sqref="AN49">
    <cfRule type="cellIs" dxfId="87" priority="87" stopIfTrue="1" operator="greaterThan">
      <formula>AJ49</formula>
    </cfRule>
    <cfRule type="cellIs" dxfId="86" priority="88" stopIfTrue="1" operator="lessThan">
      <formula>AJ49</formula>
    </cfRule>
  </conditionalFormatting>
  <conditionalFormatting sqref="L49">
    <cfRule type="cellIs" dxfId="85" priority="85" stopIfTrue="1" operator="greaterThan">
      <formula>H49</formula>
    </cfRule>
    <cfRule type="cellIs" dxfId="84" priority="86" stopIfTrue="1" operator="lessThan">
      <formula>H49</formula>
    </cfRule>
  </conditionalFormatting>
  <conditionalFormatting sqref="G49">
    <cfRule type="cellIs" dxfId="83" priority="84" stopIfTrue="1" operator="lessThan">
      <formula>D49</formula>
    </cfRule>
  </conditionalFormatting>
  <conditionalFormatting sqref="G49">
    <cfRule type="cellIs" dxfId="82" priority="83" stopIfTrue="1" operator="greaterThan">
      <formula>D49</formula>
    </cfRule>
  </conditionalFormatting>
  <conditionalFormatting sqref="AR20">
    <cfRule type="cellIs" dxfId="81" priority="81" stopIfTrue="1" operator="greaterThan">
      <formula>AN20</formula>
    </cfRule>
    <cfRule type="cellIs" dxfId="80" priority="82" stopIfTrue="1" operator="lessThan">
      <formula>AN20</formula>
    </cfRule>
  </conditionalFormatting>
  <conditionalFormatting sqref="AJ20 AF20 AB20 X20 T20 P20">
    <cfRule type="cellIs" dxfId="79" priority="79" stopIfTrue="1" operator="greaterThan">
      <formula>L20</formula>
    </cfRule>
    <cfRule type="cellIs" dxfId="78" priority="80" stopIfTrue="1" operator="lessThan">
      <formula>L20</formula>
    </cfRule>
  </conditionalFormatting>
  <conditionalFormatting sqref="AN20">
    <cfRule type="cellIs" dxfId="77" priority="77" stopIfTrue="1" operator="greaterThan">
      <formula>AJ20</formula>
    </cfRule>
    <cfRule type="cellIs" dxfId="76" priority="78" stopIfTrue="1" operator="lessThan">
      <formula>AJ20</formula>
    </cfRule>
  </conditionalFormatting>
  <conditionalFormatting sqref="L20">
    <cfRule type="cellIs" dxfId="75" priority="75" stopIfTrue="1" operator="greaterThan">
      <formula>H20</formula>
    </cfRule>
    <cfRule type="cellIs" dxfId="74" priority="76" stopIfTrue="1" operator="lessThan">
      <formula>H20</formula>
    </cfRule>
  </conditionalFormatting>
  <conditionalFormatting sqref="G20">
    <cfRule type="cellIs" dxfId="73" priority="74" stopIfTrue="1" operator="lessThan">
      <formula>D20</formula>
    </cfRule>
  </conditionalFormatting>
  <conditionalFormatting sqref="G20:H20">
    <cfRule type="cellIs" dxfId="72" priority="73" stopIfTrue="1" operator="greaterThan">
      <formula>D20</formula>
    </cfRule>
  </conditionalFormatting>
  <conditionalFormatting sqref="AB60">
    <cfRule type="cellIs" dxfId="71" priority="71" stopIfTrue="1" operator="greaterThan">
      <formula>X60</formula>
    </cfRule>
    <cfRule type="cellIs" dxfId="70" priority="72" stopIfTrue="1" operator="lessThan">
      <formula>X60</formula>
    </cfRule>
  </conditionalFormatting>
  <conditionalFormatting sqref="AR33">
    <cfRule type="cellIs" dxfId="69" priority="69" stopIfTrue="1" operator="greaterThan">
      <formula>AN33</formula>
    </cfRule>
    <cfRule type="cellIs" dxfId="68" priority="70" stopIfTrue="1" operator="lessThan">
      <formula>AN33</formula>
    </cfRule>
  </conditionalFormatting>
  <conditionalFormatting sqref="AJ33 AF33 X33 T33 P33 AB33">
    <cfRule type="cellIs" dxfId="67" priority="67" stopIfTrue="1" operator="greaterThan">
      <formula>L33</formula>
    </cfRule>
    <cfRule type="cellIs" dxfId="66" priority="68" stopIfTrue="1" operator="lessThan">
      <formula>L33</formula>
    </cfRule>
  </conditionalFormatting>
  <conditionalFormatting sqref="AN33">
    <cfRule type="cellIs" dxfId="65" priority="65" stopIfTrue="1" operator="greaterThan">
      <formula>AJ33</formula>
    </cfRule>
    <cfRule type="cellIs" dxfId="64" priority="66" stopIfTrue="1" operator="lessThan">
      <formula>AJ33</formula>
    </cfRule>
  </conditionalFormatting>
  <conditionalFormatting sqref="L33">
    <cfRule type="cellIs" dxfId="63" priority="63" stopIfTrue="1" operator="greaterThan">
      <formula>H33</formula>
    </cfRule>
    <cfRule type="cellIs" dxfId="62" priority="64" stopIfTrue="1" operator="lessThan">
      <formula>H33</formula>
    </cfRule>
  </conditionalFormatting>
  <conditionalFormatting sqref="G33">
    <cfRule type="cellIs" dxfId="61" priority="62" stopIfTrue="1" operator="lessThan">
      <formula>D33</formula>
    </cfRule>
  </conditionalFormatting>
  <conditionalFormatting sqref="G33">
    <cfRule type="cellIs" dxfId="60" priority="61" stopIfTrue="1" operator="greaterThan">
      <formula>D33</formula>
    </cfRule>
  </conditionalFormatting>
  <conditionalFormatting sqref="AR67">
    <cfRule type="cellIs" dxfId="59" priority="59" stopIfTrue="1" operator="greaterThan">
      <formula>AN67</formula>
    </cfRule>
    <cfRule type="cellIs" dxfId="58" priority="60" stopIfTrue="1" operator="lessThan">
      <formula>AN67</formula>
    </cfRule>
  </conditionalFormatting>
  <conditionalFormatting sqref="AJ67 AF67 X67 T67 P67 AB67">
    <cfRule type="cellIs" dxfId="57" priority="57" stopIfTrue="1" operator="greaterThan">
      <formula>L67</formula>
    </cfRule>
    <cfRule type="cellIs" dxfId="56" priority="58" stopIfTrue="1" operator="lessThan">
      <formula>L67</formula>
    </cfRule>
  </conditionalFormatting>
  <conditionalFormatting sqref="AN67">
    <cfRule type="cellIs" dxfId="55" priority="55" stopIfTrue="1" operator="greaterThan">
      <formula>AJ67</formula>
    </cfRule>
    <cfRule type="cellIs" dxfId="54" priority="56" stopIfTrue="1" operator="lessThan">
      <formula>AJ67</formula>
    </cfRule>
  </conditionalFormatting>
  <conditionalFormatting sqref="L67">
    <cfRule type="cellIs" dxfId="53" priority="53" stopIfTrue="1" operator="greaterThan">
      <formula>H67</formula>
    </cfRule>
    <cfRule type="cellIs" dxfId="52" priority="54" stopIfTrue="1" operator="lessThan">
      <formula>H67</formula>
    </cfRule>
  </conditionalFormatting>
  <conditionalFormatting sqref="G67">
    <cfRule type="cellIs" dxfId="51" priority="52" stopIfTrue="1" operator="lessThan">
      <formula>D67</formula>
    </cfRule>
  </conditionalFormatting>
  <conditionalFormatting sqref="G67">
    <cfRule type="cellIs" dxfId="50" priority="51" stopIfTrue="1" operator="greaterThan">
      <formula>D67</formula>
    </cfRule>
  </conditionalFormatting>
  <conditionalFormatting sqref="H67">
    <cfRule type="cellIs" dxfId="49" priority="50" stopIfTrue="1" operator="greaterThan">
      <formula>E67</formula>
    </cfRule>
  </conditionalFormatting>
  <conditionalFormatting sqref="AR35">
    <cfRule type="cellIs" dxfId="48" priority="48" stopIfTrue="1" operator="greaterThan">
      <formula>AN35</formula>
    </cfRule>
    <cfRule type="cellIs" dxfId="47" priority="49" stopIfTrue="1" operator="lessThan">
      <formula>AN35</formula>
    </cfRule>
  </conditionalFormatting>
  <conditionalFormatting sqref="AJ35 AF35 X35 T35 P35 AB35">
    <cfRule type="cellIs" dxfId="46" priority="46" stopIfTrue="1" operator="greaterThan">
      <formula>L35</formula>
    </cfRule>
    <cfRule type="cellIs" dxfId="45" priority="47" stopIfTrue="1" operator="lessThan">
      <formula>L35</formula>
    </cfRule>
  </conditionalFormatting>
  <conditionalFormatting sqref="AN35">
    <cfRule type="cellIs" dxfId="44" priority="44" stopIfTrue="1" operator="greaterThan">
      <formula>AJ35</formula>
    </cfRule>
    <cfRule type="cellIs" dxfId="43" priority="45" stopIfTrue="1" operator="lessThan">
      <formula>AJ35</formula>
    </cfRule>
  </conditionalFormatting>
  <conditionalFormatting sqref="L35">
    <cfRule type="cellIs" dxfId="42" priority="42" stopIfTrue="1" operator="greaterThan">
      <formula>H35</formula>
    </cfRule>
    <cfRule type="cellIs" dxfId="41" priority="43" stopIfTrue="1" operator="lessThan">
      <formula>H35</formula>
    </cfRule>
  </conditionalFormatting>
  <conditionalFormatting sqref="G35">
    <cfRule type="cellIs" dxfId="40" priority="41" stopIfTrue="1" operator="lessThan">
      <formula>D35</formula>
    </cfRule>
  </conditionalFormatting>
  <conditionalFormatting sqref="G35">
    <cfRule type="cellIs" dxfId="39" priority="40" stopIfTrue="1" operator="greaterThan">
      <formula>D35</formula>
    </cfRule>
  </conditionalFormatting>
  <conditionalFormatting sqref="H35">
    <cfRule type="cellIs" dxfId="38" priority="39" stopIfTrue="1" operator="greaterThan">
      <formula>E35</formula>
    </cfRule>
  </conditionalFormatting>
  <conditionalFormatting sqref="AR50">
    <cfRule type="cellIs" dxfId="37" priority="37" stopIfTrue="1" operator="greaterThan">
      <formula>AN50</formula>
    </cfRule>
    <cfRule type="cellIs" dxfId="36" priority="38" stopIfTrue="1" operator="lessThan">
      <formula>AN50</formula>
    </cfRule>
  </conditionalFormatting>
  <conditionalFormatting sqref="AB50 P50 T50 X50 AF50 AJ50">
    <cfRule type="cellIs" dxfId="35" priority="35" stopIfTrue="1" operator="greaterThan">
      <formula>L50</formula>
    </cfRule>
    <cfRule type="cellIs" dxfId="34" priority="36" stopIfTrue="1" operator="lessThan">
      <formula>L50</formula>
    </cfRule>
  </conditionalFormatting>
  <conditionalFormatting sqref="AN50">
    <cfRule type="cellIs" dxfId="33" priority="33" stopIfTrue="1" operator="greaterThan">
      <formula>AJ50</formula>
    </cfRule>
    <cfRule type="cellIs" dxfId="32" priority="34" stopIfTrue="1" operator="lessThan">
      <formula>AJ50</formula>
    </cfRule>
  </conditionalFormatting>
  <conditionalFormatting sqref="L50">
    <cfRule type="cellIs" dxfId="31" priority="31" stopIfTrue="1" operator="greaterThan">
      <formula>H50</formula>
    </cfRule>
    <cfRule type="cellIs" dxfId="30" priority="32" stopIfTrue="1" operator="lessThan">
      <formula>H50</formula>
    </cfRule>
  </conditionalFormatting>
  <conditionalFormatting sqref="G50">
    <cfRule type="cellIs" dxfId="29" priority="30" stopIfTrue="1" operator="lessThan">
      <formula>D50</formula>
    </cfRule>
  </conditionalFormatting>
  <conditionalFormatting sqref="G50:H50 H49">
    <cfRule type="cellIs" dxfId="28" priority="29" stopIfTrue="1" operator="greaterThan">
      <formula>D49</formula>
    </cfRule>
  </conditionalFormatting>
  <conditionalFormatting sqref="AR13">
    <cfRule type="cellIs" dxfId="27" priority="27" stopIfTrue="1" operator="greaterThan">
      <formula>AN13</formula>
    </cfRule>
    <cfRule type="cellIs" dxfId="26" priority="28" stopIfTrue="1" operator="lessThan">
      <formula>AN13</formula>
    </cfRule>
  </conditionalFormatting>
  <conditionalFormatting sqref="AN13">
    <cfRule type="cellIs" dxfId="25" priority="25" stopIfTrue="1" operator="greaterThan">
      <formula>AJ13</formula>
    </cfRule>
    <cfRule type="cellIs" dxfId="24" priority="26" stopIfTrue="1" operator="lessThan">
      <formula>AJ13</formula>
    </cfRule>
  </conditionalFormatting>
  <conditionalFormatting sqref="L13 P13 T13 X13 AB13 AF13 AJ13">
    <cfRule type="cellIs" dxfId="23" priority="23" stopIfTrue="1" operator="greaterThan">
      <formula>H13</formula>
    </cfRule>
    <cfRule type="cellIs" dxfId="22" priority="24" stopIfTrue="1" operator="lessThan">
      <formula>H13</formula>
    </cfRule>
  </conditionalFormatting>
  <conditionalFormatting sqref="AR76">
    <cfRule type="cellIs" dxfId="21" priority="21" stopIfTrue="1" operator="greaterThan">
      <formula>AN76</formula>
    </cfRule>
    <cfRule type="cellIs" dxfId="20" priority="22" stopIfTrue="1" operator="lessThan">
      <formula>AN76</formula>
    </cfRule>
  </conditionalFormatting>
  <conditionalFormatting sqref="AJ76 AF76 AB76 X76 T76 P76">
    <cfRule type="cellIs" dxfId="19" priority="19" stopIfTrue="1" operator="greaterThan">
      <formula>L76</formula>
    </cfRule>
    <cfRule type="cellIs" dxfId="18" priority="20" stopIfTrue="1" operator="lessThan">
      <formula>L76</formula>
    </cfRule>
  </conditionalFormatting>
  <conditionalFormatting sqref="AN76">
    <cfRule type="cellIs" dxfId="17" priority="17" stopIfTrue="1" operator="greaterThan">
      <formula>AJ76</formula>
    </cfRule>
    <cfRule type="cellIs" dxfId="16" priority="18" stopIfTrue="1" operator="lessThan">
      <formula>AJ76</formula>
    </cfRule>
  </conditionalFormatting>
  <conditionalFormatting sqref="L76">
    <cfRule type="cellIs" dxfId="15" priority="15" stopIfTrue="1" operator="greaterThan">
      <formula>H76</formula>
    </cfRule>
    <cfRule type="cellIs" dxfId="14" priority="16" stopIfTrue="1" operator="lessThan">
      <formula>H76</formula>
    </cfRule>
  </conditionalFormatting>
  <conditionalFormatting sqref="G76">
    <cfRule type="cellIs" dxfId="13" priority="14" stopIfTrue="1" operator="lessThan">
      <formula>D76</formula>
    </cfRule>
  </conditionalFormatting>
  <conditionalFormatting sqref="G76">
    <cfRule type="cellIs" dxfId="12" priority="13" stopIfTrue="1" operator="greaterThan">
      <formula>D76</formula>
    </cfRule>
  </conditionalFormatting>
  <conditionalFormatting sqref="H76">
    <cfRule type="cellIs" dxfId="11" priority="12" stopIfTrue="1" operator="greaterThan">
      <formula>E76</formula>
    </cfRule>
  </conditionalFormatting>
  <conditionalFormatting sqref="AR52">
    <cfRule type="cellIs" dxfId="10" priority="10" stopIfTrue="1" operator="greaterThan">
      <formula>AN52</formula>
    </cfRule>
    <cfRule type="cellIs" dxfId="9" priority="11" stopIfTrue="1" operator="lessThan">
      <formula>AN52</formula>
    </cfRule>
  </conditionalFormatting>
  <conditionalFormatting sqref="AJ52 AF52 AB52 X52 T52 P52">
    <cfRule type="cellIs" dxfId="8" priority="8" stopIfTrue="1" operator="greaterThan">
      <formula>L52</formula>
    </cfRule>
    <cfRule type="cellIs" dxfId="7" priority="9" stopIfTrue="1" operator="lessThan">
      <formula>L52</formula>
    </cfRule>
  </conditionalFormatting>
  <conditionalFormatting sqref="AN52">
    <cfRule type="cellIs" dxfId="6" priority="6" stopIfTrue="1" operator="greaterThan">
      <formula>AJ52</formula>
    </cfRule>
    <cfRule type="cellIs" dxfId="5" priority="7" stopIfTrue="1" operator="lessThan">
      <formula>AJ52</formula>
    </cfRule>
  </conditionalFormatting>
  <conditionalFormatting sqref="L52">
    <cfRule type="cellIs" dxfId="4" priority="4" stopIfTrue="1" operator="greaterThan">
      <formula>H52</formula>
    </cfRule>
    <cfRule type="cellIs" dxfId="3" priority="5" stopIfTrue="1" operator="lessThan">
      <formula>H52</formula>
    </cfRule>
  </conditionalFormatting>
  <conditionalFormatting sqref="G52">
    <cfRule type="cellIs" dxfId="2" priority="3" stopIfTrue="1" operator="lessThan">
      <formula>D52</formula>
    </cfRule>
  </conditionalFormatting>
  <conditionalFormatting sqref="G52">
    <cfRule type="cellIs" dxfId="1" priority="2" stopIfTrue="1" operator="greaterThan">
      <formula>D52</formula>
    </cfRule>
  </conditionalFormatting>
  <conditionalFormatting sqref="H52">
    <cfRule type="cellIs" dxfId="0" priority="1" stopIfTrue="1" operator="greaterThan">
      <formula>E52</formula>
    </cfRule>
  </conditionalFormatting>
  <pageMargins left="0.25" right="0.2" top="0" bottom="0" header="0.3" footer="0.3"/>
  <pageSetup scale="52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DA233"/>
  <sheetViews>
    <sheetView zoomScaleNormal="100" workbookViewId="0">
      <pane xSplit="3" ySplit="4" topLeftCell="D64" activePane="bottomRight" state="frozen"/>
      <selection activeCell="B86" sqref="B86"/>
      <selection pane="topRight" activeCell="B86" sqref="B86"/>
      <selection pane="bottomLeft" activeCell="B86" sqref="B86"/>
      <selection pane="bottomRight" activeCell="B86" sqref="B86"/>
    </sheetView>
  </sheetViews>
  <sheetFormatPr defaultRowHeight="12.75" x14ac:dyDescent="0.2"/>
  <cols>
    <col min="1" max="1" width="3.28515625" customWidth="1"/>
    <col min="2" max="2" width="14.140625" customWidth="1"/>
    <col min="3" max="3" width="12.5703125" customWidth="1"/>
    <col min="4" max="4" width="6.28515625" style="4" customWidth="1"/>
    <col min="5" max="7" width="3.5703125" style="4" customWidth="1"/>
    <col min="8" max="8" width="6.28515625" style="4" customWidth="1"/>
    <col min="9" max="11" width="3.5703125" style="4" customWidth="1"/>
    <col min="12" max="12" width="6.28515625" style="4" customWidth="1"/>
    <col min="13" max="15" width="3.5703125" style="4" customWidth="1"/>
    <col min="16" max="16" width="6.28515625" style="4" customWidth="1"/>
    <col min="17" max="19" width="3.5703125" style="4" customWidth="1"/>
    <col min="20" max="20" width="6.28515625" style="4" customWidth="1"/>
    <col min="21" max="23" width="3.5703125" style="4" customWidth="1"/>
    <col min="24" max="24" width="6.28515625" style="4" customWidth="1"/>
    <col min="25" max="27" width="3.5703125" style="4" customWidth="1"/>
    <col min="28" max="28" width="6.28515625" style="4" customWidth="1"/>
    <col min="29" max="31" width="3.5703125" style="4" customWidth="1"/>
    <col min="32" max="32" width="6.28515625" style="4" customWidth="1"/>
    <col min="33" max="35" width="3.5703125" style="4" customWidth="1"/>
    <col min="36" max="36" width="6.28515625" style="4" customWidth="1"/>
    <col min="37" max="39" width="3.5703125" style="4" customWidth="1"/>
    <col min="40" max="40" width="1.28515625" style="17" customWidth="1"/>
    <col min="41" max="42" width="9.7109375" style="4" customWidth="1"/>
    <col min="43" max="43" width="11.140625" style="4" bestFit="1" customWidth="1"/>
    <col min="44" max="45" width="9.85546875" style="17" customWidth="1"/>
    <col min="46" max="46" width="12" style="4" customWidth="1"/>
    <col min="47" max="47" width="12.140625" style="4" customWidth="1"/>
    <col min="48" max="49" width="13.28515625" style="4" customWidth="1"/>
    <col min="50" max="50" width="12.5703125" style="4" customWidth="1"/>
    <col min="51" max="51" width="9.7109375" style="4" customWidth="1"/>
    <col min="52" max="52" width="1.28515625" style="4" customWidth="1"/>
    <col min="53" max="57" width="12.5703125" hidden="1" customWidth="1"/>
    <col min="58" max="58" width="1.5703125" hidden="1" customWidth="1"/>
    <col min="59" max="59" width="5.7109375" hidden="1" customWidth="1"/>
    <col min="60" max="67" width="6" hidden="1" customWidth="1"/>
    <col min="68" max="68" width="1.7109375" hidden="1" customWidth="1"/>
    <col min="69" max="73" width="12.5703125" hidden="1" customWidth="1"/>
    <col min="74" max="74" width="1.28515625" hidden="1" customWidth="1"/>
    <col min="75" max="75" width="5.85546875" hidden="1" customWidth="1"/>
    <col min="76" max="83" width="6.28515625" hidden="1" customWidth="1"/>
    <col min="85" max="105" width="0" hidden="1" customWidth="1"/>
  </cols>
  <sheetData>
    <row r="1" spans="1:105" ht="23.25" x14ac:dyDescent="0.35">
      <c r="B1" s="19" t="s">
        <v>625</v>
      </c>
      <c r="C1" s="19"/>
    </row>
    <row r="2" spans="1:105" ht="11.25" customHeight="1" thickBot="1" x14ac:dyDescent="0.4">
      <c r="B2" s="19"/>
      <c r="C2" s="19"/>
    </row>
    <row r="3" spans="1:105" x14ac:dyDescent="0.2">
      <c r="D3" s="420" t="s">
        <v>61</v>
      </c>
      <c r="E3" s="421"/>
      <c r="F3" s="421"/>
      <c r="G3" s="422"/>
      <c r="H3" s="420" t="s">
        <v>62</v>
      </c>
      <c r="I3" s="421"/>
      <c r="J3" s="421"/>
      <c r="K3" s="422"/>
      <c r="L3" s="420" t="s">
        <v>63</v>
      </c>
      <c r="M3" s="421"/>
      <c r="N3" s="421"/>
      <c r="O3" s="422"/>
      <c r="P3" s="420" t="s">
        <v>64</v>
      </c>
      <c r="Q3" s="421"/>
      <c r="R3" s="421"/>
      <c r="S3" s="422"/>
      <c r="T3" s="420" t="s">
        <v>65</v>
      </c>
      <c r="U3" s="421"/>
      <c r="V3" s="421"/>
      <c r="W3" s="422"/>
      <c r="X3" s="420" t="s">
        <v>66</v>
      </c>
      <c r="Y3" s="421"/>
      <c r="Z3" s="421"/>
      <c r="AA3" s="422"/>
      <c r="AB3" s="420" t="s">
        <v>67</v>
      </c>
      <c r="AC3" s="421"/>
      <c r="AD3" s="421"/>
      <c r="AE3" s="422"/>
      <c r="AF3" s="420" t="s">
        <v>68</v>
      </c>
      <c r="AG3" s="421"/>
      <c r="AH3" s="421"/>
      <c r="AI3" s="423"/>
      <c r="AJ3" s="420" t="s">
        <v>69</v>
      </c>
      <c r="AK3" s="421"/>
      <c r="AL3" s="421"/>
      <c r="AM3" s="423"/>
      <c r="AN3" s="29"/>
      <c r="AR3" s="29"/>
      <c r="AS3" s="29"/>
    </row>
    <row r="4" spans="1:105" ht="64.5" customHeight="1" x14ac:dyDescent="0.2">
      <c r="A4" s="50" t="s">
        <v>392</v>
      </c>
      <c r="B4" s="50" t="s">
        <v>28</v>
      </c>
      <c r="C4" s="60" t="s">
        <v>29</v>
      </c>
      <c r="D4" s="65" t="s">
        <v>344</v>
      </c>
      <c r="E4" s="51" t="s">
        <v>333</v>
      </c>
      <c r="F4" s="51" t="s">
        <v>345</v>
      </c>
      <c r="G4" s="63" t="s">
        <v>196</v>
      </c>
      <c r="H4" s="65" t="s">
        <v>344</v>
      </c>
      <c r="I4" s="51" t="s">
        <v>333</v>
      </c>
      <c r="J4" s="51" t="s">
        <v>345</v>
      </c>
      <c r="K4" s="63" t="s">
        <v>196</v>
      </c>
      <c r="L4" s="65" t="s">
        <v>344</v>
      </c>
      <c r="M4" s="51" t="s">
        <v>333</v>
      </c>
      <c r="N4" s="51" t="s">
        <v>345</v>
      </c>
      <c r="O4" s="63" t="s">
        <v>196</v>
      </c>
      <c r="P4" s="65" t="s">
        <v>344</v>
      </c>
      <c r="Q4" s="51" t="s">
        <v>333</v>
      </c>
      <c r="R4" s="51" t="s">
        <v>345</v>
      </c>
      <c r="S4" s="63" t="s">
        <v>196</v>
      </c>
      <c r="T4" s="65" t="s">
        <v>344</v>
      </c>
      <c r="U4" s="51" t="s">
        <v>333</v>
      </c>
      <c r="V4" s="51" t="s">
        <v>345</v>
      </c>
      <c r="W4" s="63" t="s">
        <v>196</v>
      </c>
      <c r="X4" s="65" t="s">
        <v>344</v>
      </c>
      <c r="Y4" s="51" t="s">
        <v>333</v>
      </c>
      <c r="Z4" s="51" t="s">
        <v>345</v>
      </c>
      <c r="AA4" s="63" t="s">
        <v>196</v>
      </c>
      <c r="AB4" s="65" t="s">
        <v>344</v>
      </c>
      <c r="AC4" s="51" t="s">
        <v>333</v>
      </c>
      <c r="AD4" s="51" t="s">
        <v>345</v>
      </c>
      <c r="AE4" s="63" t="s">
        <v>196</v>
      </c>
      <c r="AF4" s="65" t="s">
        <v>344</v>
      </c>
      <c r="AG4" s="51" t="s">
        <v>333</v>
      </c>
      <c r="AH4" s="51" t="s">
        <v>345</v>
      </c>
      <c r="AI4" s="63" t="s">
        <v>196</v>
      </c>
      <c r="AJ4" s="65" t="s">
        <v>344</v>
      </c>
      <c r="AK4" s="51" t="s">
        <v>333</v>
      </c>
      <c r="AL4" s="51" t="s">
        <v>345</v>
      </c>
      <c r="AM4" s="63" t="s">
        <v>196</v>
      </c>
      <c r="AN4" s="29"/>
      <c r="AO4" s="31" t="s">
        <v>197</v>
      </c>
      <c r="AP4" s="31" t="s">
        <v>592</v>
      </c>
      <c r="AQ4" s="31" t="s">
        <v>165</v>
      </c>
      <c r="AR4" s="31" t="s">
        <v>346</v>
      </c>
      <c r="AS4" s="31" t="s">
        <v>433</v>
      </c>
      <c r="AT4" s="31" t="s">
        <v>464</v>
      </c>
      <c r="AU4" s="31" t="s">
        <v>465</v>
      </c>
      <c r="AV4" s="31" t="s">
        <v>466</v>
      </c>
      <c r="AW4" s="31" t="s">
        <v>462</v>
      </c>
      <c r="AX4" s="31" t="s">
        <v>463</v>
      </c>
      <c r="AY4" s="31" t="s">
        <v>375</v>
      </c>
      <c r="AZ4" s="82"/>
      <c r="BA4" s="31" t="s">
        <v>434</v>
      </c>
      <c r="BB4" s="31" t="s">
        <v>435</v>
      </c>
      <c r="BC4" s="31" t="s">
        <v>436</v>
      </c>
      <c r="BD4" s="31" t="s">
        <v>437</v>
      </c>
      <c r="BE4" s="31" t="s">
        <v>438</v>
      </c>
      <c r="BF4" s="82"/>
      <c r="BG4" s="31" t="s">
        <v>453</v>
      </c>
      <c r="BH4" s="31" t="s">
        <v>454</v>
      </c>
      <c r="BI4" s="31" t="s">
        <v>455</v>
      </c>
      <c r="BJ4" s="31" t="s">
        <v>456</v>
      </c>
      <c r="BK4" s="31" t="s">
        <v>457</v>
      </c>
      <c r="BL4" s="31" t="s">
        <v>458</v>
      </c>
      <c r="BM4" s="31" t="s">
        <v>459</v>
      </c>
      <c r="BN4" s="31" t="s">
        <v>460</v>
      </c>
      <c r="BO4" s="31" t="s">
        <v>461</v>
      </c>
      <c r="BP4" s="82"/>
      <c r="BQ4" s="31" t="s">
        <v>439</v>
      </c>
      <c r="BR4" s="31" t="s">
        <v>449</v>
      </c>
      <c r="BS4" s="31" t="s">
        <v>450</v>
      </c>
      <c r="BT4" s="31" t="s">
        <v>451</v>
      </c>
      <c r="BU4" s="31" t="s">
        <v>452</v>
      </c>
      <c r="BV4" s="82"/>
      <c r="BW4" s="31" t="s">
        <v>440</v>
      </c>
      <c r="BX4" s="31" t="s">
        <v>441</v>
      </c>
      <c r="BY4" s="31" t="s">
        <v>442</v>
      </c>
      <c r="BZ4" s="31" t="s">
        <v>443</v>
      </c>
      <c r="CA4" s="31" t="s">
        <v>444</v>
      </c>
      <c r="CB4" s="31" t="s">
        <v>445</v>
      </c>
      <c r="CC4" s="31" t="s">
        <v>446</v>
      </c>
      <c r="CD4" s="31" t="s">
        <v>447</v>
      </c>
      <c r="CE4" s="31" t="s">
        <v>448</v>
      </c>
      <c r="CG4" s="56" t="str">
        <f>+AO4</f>
        <v>Total Birdies</v>
      </c>
      <c r="CH4" s="56" t="str">
        <f>+AQ4</f>
        <v>Events Attended</v>
      </c>
      <c r="CI4" s="56" t="str">
        <f t="shared" ref="CI4:CP4" si="0">+AR4</f>
        <v>Total Grand Prix Points</v>
      </c>
      <c r="CJ4" s="56" t="str">
        <f t="shared" si="0"/>
        <v>Total Best 5 Grand Prix Points</v>
      </c>
      <c r="CK4" s="56" t="str">
        <f t="shared" si="0"/>
        <v>Total Stableford Points</v>
      </c>
      <c r="CL4" s="56" t="str">
        <f t="shared" si="0"/>
        <v>Average Stableford Score</v>
      </c>
      <c r="CM4" s="56" t="str">
        <f t="shared" si="0"/>
        <v>Average Stableford Score w/ 3 Events</v>
      </c>
      <c r="CN4" s="56" t="str">
        <f t="shared" si="0"/>
        <v>Average Stableford Score w/ 5 Events</v>
      </c>
      <c r="CO4" s="56" t="str">
        <f t="shared" si="0"/>
        <v>Total Best 5 Stableford Scores:</v>
      </c>
      <c r="CP4" s="56" t="str">
        <f t="shared" si="0"/>
        <v>Average Finish w/ 5 Events</v>
      </c>
      <c r="CQ4" s="56"/>
      <c r="CR4" s="56" t="s">
        <v>197</v>
      </c>
      <c r="CS4" s="56" t="s">
        <v>165</v>
      </c>
      <c r="CT4" s="56" t="s">
        <v>346</v>
      </c>
      <c r="CU4" s="172" t="s">
        <v>433</v>
      </c>
      <c r="CV4" s="56" t="s">
        <v>464</v>
      </c>
      <c r="CW4" s="56" t="s">
        <v>465</v>
      </c>
      <c r="CX4" s="56" t="s">
        <v>466</v>
      </c>
      <c r="CY4" s="172" t="s">
        <v>462</v>
      </c>
      <c r="CZ4" s="56" t="s">
        <v>463</v>
      </c>
      <c r="DA4" s="56" t="s">
        <v>375</v>
      </c>
    </row>
    <row r="5" spans="1:105" ht="17.25" customHeight="1" x14ac:dyDescent="0.2">
      <c r="A5" s="52"/>
      <c r="B5" s="93"/>
      <c r="C5" s="94"/>
      <c r="D5" s="8"/>
      <c r="E5" s="8"/>
      <c r="F5" s="8"/>
      <c r="G5" s="114"/>
      <c r="H5" s="8"/>
      <c r="I5" s="8"/>
      <c r="J5" s="8"/>
      <c r="K5" s="114"/>
      <c r="L5" s="8"/>
      <c r="M5" s="8"/>
      <c r="N5" s="8" t="str">
        <f>IF(M5&lt;&gt; "",LOOKUP(M5,Points!$A$2:$A$27,Points!$B$2:$B$27),"")</f>
        <v/>
      </c>
      <c r="O5" s="114"/>
      <c r="P5" s="8"/>
      <c r="Q5" s="8"/>
      <c r="R5" s="8" t="str">
        <f>IF(Q5&lt;&gt; "",LOOKUP(Q5,Points!$A$2:$A$27,Points!$B$2:$B$27),"")</f>
        <v/>
      </c>
      <c r="S5" s="114"/>
      <c r="T5" s="8"/>
      <c r="U5" s="8"/>
      <c r="V5" s="8" t="str">
        <f>IF(U5&lt;&gt; "",LOOKUP(U5,Points!$A$2:$A$27,Points!$B$2:$B$27),"")</f>
        <v/>
      </c>
      <c r="W5" s="114"/>
      <c r="X5" s="64"/>
      <c r="Y5" s="8"/>
      <c r="Z5" s="8" t="str">
        <f>IF(Y5&lt;&gt; "",LOOKUP(Y5,Points!$A$2:$A$27,Points!$B$2:$B$27),"")</f>
        <v/>
      </c>
      <c r="AA5" s="114"/>
      <c r="AB5" s="8"/>
      <c r="AC5" s="8"/>
      <c r="AD5" s="8" t="str">
        <f>IF(AC5&lt;&gt; "",LOOKUP(AC5,Points!$A$2:$A$27,Points!$B$2:$B$27),"")</f>
        <v/>
      </c>
      <c r="AE5" s="114"/>
      <c r="AF5" s="8"/>
      <c r="AG5" s="8"/>
      <c r="AH5" s="8" t="str">
        <f>IF(AG5&lt;&gt; "",LOOKUP(AG5,Points!$A$2:$A$27,Points!$B$2:$B$27),"")</f>
        <v/>
      </c>
      <c r="AI5" s="114"/>
      <c r="AJ5" s="8"/>
      <c r="AK5" s="8"/>
      <c r="AL5" s="8" t="str">
        <f>IF(AK5&lt;&gt; "",LOOKUP(AK5,Points!$A$2:$A$27,Points!$B$2:$B$27),"")</f>
        <v/>
      </c>
      <c r="AM5" s="114"/>
      <c r="AO5" s="5">
        <f>+G5+K5+O5+S5+W5+AA5+AE5+AI5+AM5</f>
        <v>0</v>
      </c>
      <c r="AP5" s="5">
        <v>0</v>
      </c>
      <c r="AQ5" s="5">
        <f t="shared" ref="AQ5:AQ74" si="1">COUNT(D5,H5,L5,P5,T5,X5,AB5,AF5,AJ5)</f>
        <v>0</v>
      </c>
      <c r="AR5" s="5">
        <f t="shared" ref="AR5:AR74" si="2">SUM(F5,J5,N5,R5,V5,Z5,AD5,AH5,AL5)</f>
        <v>0</v>
      </c>
      <c r="AS5" s="5">
        <f>SUMIF($BQ5:$BU5, "&gt;0",$BQ5:$BU5)</f>
        <v>0</v>
      </c>
      <c r="AT5" s="5">
        <f t="shared" ref="AT5:AT74" si="3">SUM(D5,H5,L5,P5,T5,X5,AB5,AF5,AJ5)</f>
        <v>0</v>
      </c>
      <c r="AU5" s="47">
        <f>IF(AQ5&gt;0,AT5/AQ5,0)</f>
        <v>0</v>
      </c>
      <c r="AV5" s="47">
        <f>IF($AQ5&gt;2,$AT5/$AQ5,0)</f>
        <v>0</v>
      </c>
      <c r="AW5" s="47">
        <f>IF($AQ5&gt;4,$AT5/$AQ5,0)</f>
        <v>0</v>
      </c>
      <c r="AX5" s="8">
        <f>SUMIF($BA5:$BE5, "&gt;0",$BA5:$BE5)</f>
        <v>0</v>
      </c>
      <c r="AY5" s="67">
        <f t="shared" ref="AY5:AY74" si="4">IF(AQ5&gt;4,SUM(E5,I5,M5,Q5,U5,Y5,AC5,AG5,AK5)/AQ5,0)</f>
        <v>0</v>
      </c>
      <c r="AZ5" s="67"/>
      <c r="BA5" s="8">
        <f>LARGE($BG5:$BO5,1)</f>
        <v>0</v>
      </c>
      <c r="BB5" s="8">
        <f>LARGE($BG5:$BO5,2)</f>
        <v>0</v>
      </c>
      <c r="BC5" s="8">
        <f>LARGE($BG5:$BO5,3)</f>
        <v>0</v>
      </c>
      <c r="BD5" s="8">
        <f>LARGE($BG5:$BO5,4)</f>
        <v>0</v>
      </c>
      <c r="BE5" s="8">
        <f>LARGE($BG5:$BO5,5)</f>
        <v>0</v>
      </c>
      <c r="BF5" s="8"/>
      <c r="BG5" s="8">
        <f t="shared" ref="BG5:BG74" si="5">D5</f>
        <v>0</v>
      </c>
      <c r="BH5" s="8">
        <f t="shared" ref="BH5:BH74" si="6">H5</f>
        <v>0</v>
      </c>
      <c r="BI5" s="8">
        <f t="shared" ref="BI5:BI74" si="7">L5</f>
        <v>0</v>
      </c>
      <c r="BJ5" s="8">
        <f>P5</f>
        <v>0</v>
      </c>
      <c r="BK5" s="8">
        <f>T5</f>
        <v>0</v>
      </c>
      <c r="BL5" s="8">
        <f>X5</f>
        <v>0</v>
      </c>
      <c r="BM5" s="8">
        <f>AB5</f>
        <v>0</v>
      </c>
      <c r="BN5" s="8">
        <f>AF5</f>
        <v>0</v>
      </c>
      <c r="BO5" s="8">
        <f>AJ5</f>
        <v>0</v>
      </c>
      <c r="BP5" s="8"/>
      <c r="BQ5" s="8">
        <f>LARGE($BW5:$CE5,1)</f>
        <v>0</v>
      </c>
      <c r="BR5" s="8">
        <f>LARGE($BW5:$CE5,2)</f>
        <v>0</v>
      </c>
      <c r="BS5" s="8" t="e">
        <f>LARGE($BW5:$CE5,3)</f>
        <v>#NUM!</v>
      </c>
      <c r="BT5" s="8" t="e">
        <f>LARGE($BW5:$CE5,4)</f>
        <v>#NUM!</v>
      </c>
      <c r="BU5" s="8" t="e">
        <f>LARGE($BW5:$CE5,5)</f>
        <v>#NUM!</v>
      </c>
      <c r="BV5" s="8"/>
      <c r="BW5" s="1">
        <f t="shared" ref="BW5:BW74" si="8">F5</f>
        <v>0</v>
      </c>
      <c r="BX5" s="1">
        <f t="shared" ref="BX5:BX74" si="9">J5</f>
        <v>0</v>
      </c>
      <c r="BY5" s="1" t="str">
        <f t="shared" ref="BY5:BY74" si="10">N5</f>
        <v/>
      </c>
      <c r="BZ5" s="1" t="str">
        <f>R5</f>
        <v/>
      </c>
      <c r="CA5" s="1" t="str">
        <f>V5</f>
        <v/>
      </c>
      <c r="CB5" s="1" t="str">
        <f>Z5</f>
        <v/>
      </c>
      <c r="CC5" s="1" t="str">
        <f>AD5</f>
        <v/>
      </c>
      <c r="CD5" s="1" t="str">
        <f>AH5</f>
        <v/>
      </c>
      <c r="CE5" s="1" t="str">
        <f>AL5</f>
        <v/>
      </c>
    </row>
    <row r="6" spans="1:105" ht="18" customHeight="1" x14ac:dyDescent="0.2">
      <c r="A6" s="52" t="str">
        <f>CONCATENATE(C6," ",B6)</f>
        <v>Tom Adrounie</v>
      </c>
      <c r="B6" s="93" t="s">
        <v>588</v>
      </c>
      <c r="C6" s="94" t="s">
        <v>589</v>
      </c>
      <c r="D6" s="8"/>
      <c r="E6" s="8"/>
      <c r="F6" s="8" t="str">
        <f>IF(E6&lt;&gt; "",LOOKUP(E6,Points!$A$2:$A$27,Points!$B$2:$B$27),"")</f>
        <v/>
      </c>
      <c r="G6" s="114"/>
      <c r="H6" s="8"/>
      <c r="I6" s="8"/>
      <c r="J6" s="8" t="str">
        <f>IF(I6&lt;&gt; "",LOOKUP(I6,Points!$A$2:$A$27,Points!$B$2:$B$27),"")</f>
        <v/>
      </c>
      <c r="K6" s="114"/>
      <c r="L6" s="8"/>
      <c r="M6" s="8"/>
      <c r="N6" s="8" t="str">
        <f>IF(M6&lt;&gt; "",LOOKUP(M6,Points!$A$2:$A$27,Points!$B$2:$B$27),"")</f>
        <v/>
      </c>
      <c r="O6" s="114"/>
      <c r="P6" s="8"/>
      <c r="Q6" s="8"/>
      <c r="R6" s="8" t="str">
        <f>IF(Q6&lt;&gt; "",LOOKUP(Q6,Points!$A$2:$A$27,Points!$B$2:$B$27),"")</f>
        <v/>
      </c>
      <c r="S6" s="114"/>
      <c r="T6" s="8"/>
      <c r="U6" s="8"/>
      <c r="V6" s="8" t="str">
        <f>IF(U6&lt;&gt; "",LOOKUP(U6,Points!$A$2:$A$27,Points!$B$2:$B$27),"")</f>
        <v/>
      </c>
      <c r="W6" s="114"/>
      <c r="X6" s="8"/>
      <c r="Y6" s="8"/>
      <c r="Z6" s="8" t="str">
        <f>IF(Y6&lt;&gt; "",LOOKUP(Y6,Points!$A$2:$A$27,Points!$B$2:$B$27),"")</f>
        <v/>
      </c>
      <c r="AA6" s="114"/>
      <c r="AB6" s="8"/>
      <c r="AC6" s="8"/>
      <c r="AD6" s="8" t="str">
        <f>IF(AC6&lt;&gt; "",LOOKUP(AC6,Points!$A$2:$A$27,Points!$B$2:$B$27),"")</f>
        <v/>
      </c>
      <c r="AE6" s="114"/>
      <c r="AF6" s="8"/>
      <c r="AG6" s="8"/>
      <c r="AH6" s="8" t="str">
        <f>IF(AG6&lt;&gt; "",LOOKUP(AG6,Points!$A$2:$A$27,Points!$B$2:$B$27),"")</f>
        <v/>
      </c>
      <c r="AI6" s="114"/>
      <c r="AJ6" s="8"/>
      <c r="AK6" s="8"/>
      <c r="AL6" s="8" t="str">
        <f>IF(AK6&lt;&gt; "",LOOKUP(AK6,Points!$A$2:$A$27,Points!$B$2:$B$27),"")</f>
        <v/>
      </c>
      <c r="AM6" s="114"/>
      <c r="AO6" s="5">
        <f t="shared" ref="AO6:AO83" si="11">+G6+K6+O6+S6+W6+AA6+AE6+AI6+AM6</f>
        <v>0</v>
      </c>
      <c r="AP6" s="5">
        <v>0</v>
      </c>
      <c r="AQ6" s="5">
        <f t="shared" si="1"/>
        <v>0</v>
      </c>
      <c r="AR6" s="5">
        <f t="shared" si="2"/>
        <v>0</v>
      </c>
      <c r="AS6" s="5">
        <f>SUMIF($BQ6:$BU6, "&gt;0",$BQ6:$BU6)</f>
        <v>0</v>
      </c>
      <c r="AT6" s="5">
        <f t="shared" si="3"/>
        <v>0</v>
      </c>
      <c r="AU6" s="47">
        <f>IF(AQ6&gt;0,AT6/AQ6,0)</f>
        <v>0</v>
      </c>
      <c r="AV6" s="47">
        <f>IF($AQ6&gt;2,$AT6/$AQ6,0)</f>
        <v>0</v>
      </c>
      <c r="AW6" s="47">
        <f>IF($AQ6&gt;4,$AT6/$AQ6,0)</f>
        <v>0</v>
      </c>
      <c r="AX6" s="8">
        <f>SUMIF($BA6:$BE6, "&gt;0",$BA6:$BE6)</f>
        <v>0</v>
      </c>
      <c r="AY6" s="67">
        <f t="shared" si="4"/>
        <v>0</v>
      </c>
      <c r="AZ6" s="67"/>
      <c r="BA6" s="8">
        <f>LARGE($BG6:$BO6,1)</f>
        <v>0</v>
      </c>
      <c r="BB6" s="8">
        <f>LARGE($BG6:$BO6,2)</f>
        <v>0</v>
      </c>
      <c r="BC6" s="8">
        <f>LARGE($BG6:$BO6,3)</f>
        <v>0</v>
      </c>
      <c r="BD6" s="8">
        <f>LARGE($BG6:$BO6,4)</f>
        <v>0</v>
      </c>
      <c r="BE6" s="8">
        <f>LARGE($BG6:$BO6,5)</f>
        <v>0</v>
      </c>
      <c r="BF6" s="8"/>
      <c r="BG6" s="8">
        <f t="shared" si="5"/>
        <v>0</v>
      </c>
      <c r="BH6" s="8">
        <f t="shared" si="6"/>
        <v>0</v>
      </c>
      <c r="BI6" s="8">
        <f t="shared" si="7"/>
        <v>0</v>
      </c>
      <c r="BJ6" s="8">
        <f>P6</f>
        <v>0</v>
      </c>
      <c r="BK6" s="8">
        <f>T6</f>
        <v>0</v>
      </c>
      <c r="BL6" s="8">
        <f>X6</f>
        <v>0</v>
      </c>
      <c r="BM6" s="8">
        <f>AB6</f>
        <v>0</v>
      </c>
      <c r="BN6" s="8">
        <f>AF6</f>
        <v>0</v>
      </c>
      <c r="BO6" s="8">
        <f>AJ6</f>
        <v>0</v>
      </c>
      <c r="BP6" s="8"/>
      <c r="BQ6" s="8" t="e">
        <f>LARGE($BW6:$CE6,1)</f>
        <v>#NUM!</v>
      </c>
      <c r="BR6" s="8" t="e">
        <f>LARGE($BW6:$CE6,2)</f>
        <v>#NUM!</v>
      </c>
      <c r="BS6" s="8" t="e">
        <f>LARGE($BW6:$CE6,3)</f>
        <v>#NUM!</v>
      </c>
      <c r="BT6" s="8" t="e">
        <f>LARGE($BW6:$CE6,4)</f>
        <v>#NUM!</v>
      </c>
      <c r="BU6" s="8" t="e">
        <f>LARGE($BW6:$CE6,5)</f>
        <v>#NUM!</v>
      </c>
      <c r="BV6" s="8"/>
      <c r="BW6" s="1" t="str">
        <f t="shared" si="8"/>
        <v/>
      </c>
      <c r="BX6" s="1" t="str">
        <f t="shared" si="9"/>
        <v/>
      </c>
      <c r="BY6" s="1" t="str">
        <f t="shared" si="10"/>
        <v/>
      </c>
      <c r="BZ6" s="1" t="str">
        <f>R6</f>
        <v/>
      </c>
      <c r="CA6" s="1" t="str">
        <f>V6</f>
        <v/>
      </c>
      <c r="CB6" s="1" t="str">
        <f>Z6</f>
        <v/>
      </c>
      <c r="CC6" s="1" t="str">
        <f>AD6</f>
        <v/>
      </c>
      <c r="CD6" s="1" t="str">
        <f>AH6</f>
        <v/>
      </c>
      <c r="CE6" s="1" t="str">
        <f>AL6</f>
        <v/>
      </c>
    </row>
    <row r="7" spans="1:105" ht="18" customHeight="1" x14ac:dyDescent="0.2">
      <c r="A7" s="52" t="str">
        <f t="shared" ref="A7:A76" si="12">CONCATENATE(C7," ",B7)</f>
        <v>Mike Allsup</v>
      </c>
      <c r="B7" s="93" t="s">
        <v>575</v>
      </c>
      <c r="C7" s="94" t="s">
        <v>33</v>
      </c>
      <c r="D7" s="8"/>
      <c r="E7" s="143"/>
      <c r="F7" s="8" t="str">
        <f>IF(E7&lt;&gt; "",LOOKUP(E7,Points!$A$2:$A$27,Points!$B$2:$B$27),"")</f>
        <v/>
      </c>
      <c r="G7" s="114"/>
      <c r="H7" s="8"/>
      <c r="I7" s="143"/>
      <c r="J7" s="8" t="str">
        <f>IF(I7&lt;&gt; "",LOOKUP(I7,Points!$A$2:$A$27,Points!$B$2:$B$27),"")</f>
        <v/>
      </c>
      <c r="K7" s="114"/>
      <c r="L7" s="8"/>
      <c r="M7" s="143"/>
      <c r="N7" s="8" t="str">
        <f>IF(M7&lt;&gt; "",LOOKUP(M7,Points!$A$2:$A$27,Points!$B$2:$B$27),"")</f>
        <v/>
      </c>
      <c r="O7" s="114"/>
      <c r="P7" s="8"/>
      <c r="Q7" s="143"/>
      <c r="R7" s="8" t="str">
        <f>IF(Q7&lt;&gt; "",LOOKUP(Q7,Points!$A$2:$A$27,Points!$B$2:$B$27),"")</f>
        <v/>
      </c>
      <c r="S7" s="114"/>
      <c r="T7" s="8"/>
      <c r="U7" s="143"/>
      <c r="V7" s="8" t="str">
        <f>IF(U7&lt;&gt; "",LOOKUP(U7,Points!$A$2:$A$27,Points!$B$2:$B$27),"")</f>
        <v/>
      </c>
      <c r="W7" s="114"/>
      <c r="X7" s="8"/>
      <c r="Y7" s="8"/>
      <c r="Z7" s="8" t="str">
        <f>IF(Y7&lt;&gt; "",LOOKUP(Y7,Points!$A$2:$A$27,Points!$B$2:$B$27),"")</f>
        <v/>
      </c>
      <c r="AA7" s="114"/>
      <c r="AB7" s="8"/>
      <c r="AC7" s="143"/>
      <c r="AD7" s="8" t="str">
        <f>IF(AC7&lt;&gt; "",LOOKUP(AC7,Points!$A$2:$A$27,Points!$B$2:$B$27),"")</f>
        <v/>
      </c>
      <c r="AE7" s="114"/>
      <c r="AF7" s="8"/>
      <c r="AG7" s="143"/>
      <c r="AH7" s="8" t="str">
        <f>IF(AG7&lt;&gt; "",LOOKUP(AG7,Points!$A$2:$A$27,Points!$B$2:$B$27),"")</f>
        <v/>
      </c>
      <c r="AI7" s="114"/>
      <c r="AJ7" s="8"/>
      <c r="AK7" s="143"/>
      <c r="AL7" s="8" t="str">
        <f>IF(AK7&lt;&gt; "",LOOKUP(AK7,Points!$A$2:$A$27,Points!$B$2:$B$27),"")</f>
        <v/>
      </c>
      <c r="AM7" s="114"/>
      <c r="AO7" s="5">
        <f t="shared" si="11"/>
        <v>0</v>
      </c>
      <c r="AP7" s="5">
        <v>0</v>
      </c>
      <c r="AQ7" s="5">
        <f t="shared" si="1"/>
        <v>0</v>
      </c>
      <c r="AR7" s="5">
        <f t="shared" si="2"/>
        <v>0</v>
      </c>
      <c r="AS7" s="5">
        <f t="shared" ref="AS7:AS76" si="13">SUMIF($BQ7:$BU7, "&gt;0",$BQ7:$BU7)</f>
        <v>0</v>
      </c>
      <c r="AT7" s="5">
        <f t="shared" si="3"/>
        <v>0</v>
      </c>
      <c r="AU7" s="47">
        <f t="shared" ref="AU7:AU76" si="14">IF(AQ7&gt;0,AT7/AQ7,0)</f>
        <v>0</v>
      </c>
      <c r="AV7" s="47">
        <f t="shared" ref="AV7:AV76" si="15">IF($AQ7&gt;2,$AT7/$AQ7,0)</f>
        <v>0</v>
      </c>
      <c r="AW7" s="47">
        <f t="shared" ref="AW7:AW76" si="16">IF($AQ7&gt;4,$AT7/$AQ7,0)</f>
        <v>0</v>
      </c>
      <c r="AX7" s="8">
        <f t="shared" ref="AX7:AX76" si="17">SUMIF($BA7:$BE7, "&gt;0",$BA7:$BE7)</f>
        <v>0</v>
      </c>
      <c r="AY7" s="67">
        <f t="shared" si="4"/>
        <v>0</v>
      </c>
      <c r="AZ7" s="67"/>
      <c r="BA7" s="8">
        <f t="shared" ref="BA7:BA76" si="18">LARGE($BG7:$BO7,1)</f>
        <v>0</v>
      </c>
      <c r="BB7" s="8">
        <f t="shared" ref="BB7:BB76" si="19">LARGE($BG7:$BO7,2)</f>
        <v>0</v>
      </c>
      <c r="BC7" s="8">
        <f t="shared" ref="BC7:BC76" si="20">LARGE($BG7:$BO7,3)</f>
        <v>0</v>
      </c>
      <c r="BD7" s="8">
        <f t="shared" ref="BD7:BD76" si="21">LARGE($BG7:$BO7,4)</f>
        <v>0</v>
      </c>
      <c r="BE7" s="8">
        <f t="shared" ref="BE7:BE76" si="22">LARGE($BG7:$BO7,5)</f>
        <v>0</v>
      </c>
      <c r="BF7" s="8"/>
      <c r="BG7" s="8">
        <f t="shared" si="5"/>
        <v>0</v>
      </c>
      <c r="BH7" s="8">
        <f t="shared" si="6"/>
        <v>0</v>
      </c>
      <c r="BI7" s="8">
        <f t="shared" si="7"/>
        <v>0</v>
      </c>
      <c r="BJ7" s="8">
        <f t="shared" ref="BJ7:BJ76" si="23">P7</f>
        <v>0</v>
      </c>
      <c r="BK7" s="8">
        <f t="shared" ref="BK7:BK76" si="24">T7</f>
        <v>0</v>
      </c>
      <c r="BL7" s="8">
        <f t="shared" ref="BL7:BL76" si="25">X7</f>
        <v>0</v>
      </c>
      <c r="BM7" s="8">
        <f t="shared" ref="BM7:BM76" si="26">AB7</f>
        <v>0</v>
      </c>
      <c r="BN7" s="8">
        <f t="shared" ref="BN7:BN76" si="27">AF7</f>
        <v>0</v>
      </c>
      <c r="BO7" s="8">
        <f t="shared" ref="BO7:BO76" si="28">AJ7</f>
        <v>0</v>
      </c>
      <c r="BP7" s="8"/>
      <c r="BQ7" s="8" t="e">
        <f t="shared" ref="BQ7:BQ76" si="29">LARGE($BW7:$CE7,1)</f>
        <v>#NUM!</v>
      </c>
      <c r="BR7" s="8" t="e">
        <f t="shared" ref="BR7:BR76" si="30">LARGE($BW7:$CE7,2)</f>
        <v>#NUM!</v>
      </c>
      <c r="BS7" s="8" t="e">
        <f t="shared" ref="BS7:BS76" si="31">LARGE($BW7:$CE7,3)</f>
        <v>#NUM!</v>
      </c>
      <c r="BT7" s="8" t="e">
        <f t="shared" ref="BT7:BT76" si="32">LARGE($BW7:$CE7,4)</f>
        <v>#NUM!</v>
      </c>
      <c r="BU7" s="8" t="e">
        <f t="shared" ref="BU7:BU76" si="33">LARGE($BW7:$CE7,5)</f>
        <v>#NUM!</v>
      </c>
      <c r="BV7" s="8"/>
      <c r="BW7" s="1" t="str">
        <f t="shared" si="8"/>
        <v/>
      </c>
      <c r="BX7" s="1" t="str">
        <f t="shared" si="9"/>
        <v/>
      </c>
      <c r="BY7" s="1" t="str">
        <f t="shared" si="10"/>
        <v/>
      </c>
      <c r="BZ7" s="1" t="str">
        <f t="shared" ref="BZ7:BZ76" si="34">R7</f>
        <v/>
      </c>
      <c r="CA7" s="1" t="str">
        <f t="shared" ref="CA7:CA76" si="35">V7</f>
        <v/>
      </c>
      <c r="CB7" s="1" t="str">
        <f t="shared" ref="CB7:CB76" si="36">Z7</f>
        <v/>
      </c>
      <c r="CC7" s="1" t="str">
        <f t="shared" ref="CC7:CC76" si="37">AD7</f>
        <v/>
      </c>
      <c r="CD7" s="1" t="str">
        <f t="shared" ref="CD7:CD76" si="38">AH7</f>
        <v/>
      </c>
      <c r="CE7" s="1" t="str">
        <f t="shared" ref="CE7:CE76" si="39">AL7</f>
        <v/>
      </c>
    </row>
    <row r="8" spans="1:105" ht="18" customHeight="1" x14ac:dyDescent="0.2">
      <c r="A8" s="52" t="str">
        <f t="shared" si="12"/>
        <v>Johnathan Anderson</v>
      </c>
      <c r="B8" s="52" t="s">
        <v>514</v>
      </c>
      <c r="C8" s="62" t="s">
        <v>146</v>
      </c>
      <c r="D8" s="8"/>
      <c r="E8" s="8"/>
      <c r="F8" s="8" t="str">
        <f>IF(E8&lt;&gt; "",LOOKUP(E8,Points!$A$2:$A$27,Points!$B$2:$B$27),"")</f>
        <v/>
      </c>
      <c r="G8" s="114"/>
      <c r="H8" s="8">
        <v>27</v>
      </c>
      <c r="I8" s="8">
        <v>31</v>
      </c>
      <c r="J8" s="8">
        <f>IF(I8&lt;&gt; "",LOOKUP(I8,Points!$A$2:$A$27,Points!$B$2:$B$27),"")</f>
        <v>0</v>
      </c>
      <c r="K8" s="114"/>
      <c r="L8" s="8">
        <v>32</v>
      </c>
      <c r="M8" s="8">
        <v>15</v>
      </c>
      <c r="N8" s="8">
        <f>IF(M8&lt;&gt; "",LOOKUP(M8,Points!$A$2:$A$27,Points!$B$2:$B$27),"")</f>
        <v>1</v>
      </c>
      <c r="O8" s="114"/>
      <c r="P8" s="8">
        <v>28</v>
      </c>
      <c r="Q8" s="8">
        <v>16</v>
      </c>
      <c r="R8" s="8">
        <f>IF(Q8&lt;&gt; "",LOOKUP(Q8,Points!$A$2:$A$27,Points!$B$2:$B$27),"")</f>
        <v>0</v>
      </c>
      <c r="S8" s="114"/>
      <c r="T8" s="8"/>
      <c r="U8" s="8"/>
      <c r="V8" s="8" t="str">
        <f>IF(U8&lt;&gt; "",LOOKUP(U8,Points!$A$2:$A$27,Points!$B$2:$B$27),"")</f>
        <v/>
      </c>
      <c r="W8" s="114"/>
      <c r="X8" s="8"/>
      <c r="Y8" s="143"/>
      <c r="Z8" s="8" t="str">
        <f>IF(Y8&lt;&gt; "",LOOKUP(Y8,Points!$A$2:$A$27,Points!$B$2:$B$27),"")</f>
        <v/>
      </c>
      <c r="AA8" s="114"/>
      <c r="AB8" s="8"/>
      <c r="AC8" s="8"/>
      <c r="AD8" s="8" t="str">
        <f>IF(AC8&lt;&gt; "",LOOKUP(AC8,Points!$A$2:$A$27,Points!$B$2:$B$27),"")</f>
        <v/>
      </c>
      <c r="AE8" s="114"/>
      <c r="AF8" s="8"/>
      <c r="AG8" s="8"/>
      <c r="AH8" s="8" t="str">
        <f>IF(AG8&lt;&gt; "",LOOKUP(AG8,Points!$A$2:$A$27,Points!$B$2:$B$27),"")</f>
        <v/>
      </c>
      <c r="AI8" s="114"/>
      <c r="AJ8" s="8">
        <f>23-2</f>
        <v>21</v>
      </c>
      <c r="AK8" s="8">
        <v>21</v>
      </c>
      <c r="AL8" s="8">
        <f>IF(AK8&lt;&gt; "",LOOKUP(AK8,[1]Points!$A$2:$A$27,[1]Points!$B$2:$B$27),"")</f>
        <v>0</v>
      </c>
      <c r="AM8" s="114"/>
      <c r="AO8" s="5">
        <f t="shared" si="11"/>
        <v>0</v>
      </c>
      <c r="AP8" s="5">
        <v>0</v>
      </c>
      <c r="AQ8" s="5">
        <f t="shared" si="1"/>
        <v>4</v>
      </c>
      <c r="AR8" s="5">
        <f t="shared" si="2"/>
        <v>1</v>
      </c>
      <c r="AS8" s="5">
        <f t="shared" si="13"/>
        <v>1</v>
      </c>
      <c r="AT8" s="5">
        <f t="shared" si="3"/>
        <v>108</v>
      </c>
      <c r="AU8" s="47">
        <f t="shared" si="14"/>
        <v>27</v>
      </c>
      <c r="AV8" s="47">
        <f t="shared" si="15"/>
        <v>27</v>
      </c>
      <c r="AW8" s="47">
        <f t="shared" si="16"/>
        <v>0</v>
      </c>
      <c r="AX8" s="8">
        <f t="shared" si="17"/>
        <v>108</v>
      </c>
      <c r="AY8" s="67">
        <f t="shared" si="4"/>
        <v>0</v>
      </c>
      <c r="AZ8" s="67"/>
      <c r="BA8" s="8">
        <f t="shared" si="18"/>
        <v>32</v>
      </c>
      <c r="BB8" s="8">
        <f t="shared" si="19"/>
        <v>28</v>
      </c>
      <c r="BC8" s="8">
        <f t="shared" si="20"/>
        <v>27</v>
      </c>
      <c r="BD8" s="8">
        <f t="shared" si="21"/>
        <v>21</v>
      </c>
      <c r="BE8" s="8">
        <f t="shared" si="22"/>
        <v>0</v>
      </c>
      <c r="BF8" s="8"/>
      <c r="BG8" s="8">
        <f t="shared" si="5"/>
        <v>0</v>
      </c>
      <c r="BH8" s="8">
        <f t="shared" si="6"/>
        <v>27</v>
      </c>
      <c r="BI8" s="8">
        <f t="shared" si="7"/>
        <v>32</v>
      </c>
      <c r="BJ8" s="8">
        <f t="shared" si="23"/>
        <v>28</v>
      </c>
      <c r="BK8" s="8">
        <f t="shared" si="24"/>
        <v>0</v>
      </c>
      <c r="BL8" s="8">
        <f t="shared" si="25"/>
        <v>0</v>
      </c>
      <c r="BM8" s="8">
        <f t="shared" si="26"/>
        <v>0</v>
      </c>
      <c r="BN8" s="8">
        <f t="shared" si="27"/>
        <v>0</v>
      </c>
      <c r="BO8" s="8">
        <f t="shared" si="28"/>
        <v>21</v>
      </c>
      <c r="BP8" s="8"/>
      <c r="BQ8" s="8">
        <f t="shared" si="29"/>
        <v>1</v>
      </c>
      <c r="BR8" s="8">
        <f t="shared" si="30"/>
        <v>0</v>
      </c>
      <c r="BS8" s="8">
        <f t="shared" si="31"/>
        <v>0</v>
      </c>
      <c r="BT8" s="8">
        <f t="shared" si="32"/>
        <v>0</v>
      </c>
      <c r="BU8" s="8" t="e">
        <f t="shared" si="33"/>
        <v>#NUM!</v>
      </c>
      <c r="BV8" s="8"/>
      <c r="BW8" s="8" t="str">
        <f t="shared" si="8"/>
        <v/>
      </c>
      <c r="BX8" s="1">
        <f t="shared" si="9"/>
        <v>0</v>
      </c>
      <c r="BY8" s="1">
        <f t="shared" si="10"/>
        <v>1</v>
      </c>
      <c r="BZ8" s="1">
        <f t="shared" si="34"/>
        <v>0</v>
      </c>
      <c r="CA8" s="1" t="str">
        <f t="shared" si="35"/>
        <v/>
      </c>
      <c r="CB8" s="1" t="str">
        <f t="shared" si="36"/>
        <v/>
      </c>
      <c r="CC8" s="1" t="str">
        <f t="shared" si="37"/>
        <v/>
      </c>
      <c r="CD8" s="1" t="str">
        <f t="shared" si="38"/>
        <v/>
      </c>
      <c r="CE8" s="1">
        <f t="shared" si="39"/>
        <v>0</v>
      </c>
    </row>
    <row r="9" spans="1:105" ht="18" customHeight="1" x14ac:dyDescent="0.2">
      <c r="A9" s="52" t="str">
        <f t="shared" si="12"/>
        <v>Norm Aroesty</v>
      </c>
      <c r="B9" s="52" t="s">
        <v>21</v>
      </c>
      <c r="C9" s="62" t="s">
        <v>22</v>
      </c>
      <c r="D9" s="8"/>
      <c r="E9" s="8"/>
      <c r="F9" s="8" t="str">
        <f>IF(E9&lt;&gt; "",LOOKUP(E9,Points!$A$2:$A$27,Points!$B$2:$B$27),"")</f>
        <v/>
      </c>
      <c r="G9" s="114"/>
      <c r="H9" s="8"/>
      <c r="I9" s="8"/>
      <c r="J9" s="8" t="str">
        <f>IF(I9&lt;&gt; "",LOOKUP(I9,Points!$A$2:$A$27,Points!$B$2:$B$27),"")</f>
        <v/>
      </c>
      <c r="K9" s="114"/>
      <c r="L9" s="8"/>
      <c r="M9" s="8"/>
      <c r="N9" s="8" t="str">
        <f>IF(M9&lt;&gt; "",LOOKUP(M9,Points!$A$2:$A$27,Points!$B$2:$B$27),"")</f>
        <v/>
      </c>
      <c r="O9" s="114"/>
      <c r="P9" s="8"/>
      <c r="Q9" s="8"/>
      <c r="R9" s="8" t="str">
        <f>IF(Q9&lt;&gt; "",LOOKUP(Q9,Points!$A$2:$A$27,Points!$B$2:$B$27),"")</f>
        <v/>
      </c>
      <c r="S9" s="114"/>
      <c r="T9" s="8"/>
      <c r="U9" s="8"/>
      <c r="V9" s="8" t="str">
        <f>IF(U9&lt;&gt; "",LOOKUP(U9,Points!$A$2:$A$27,Points!$B$2:$B$27),"")</f>
        <v/>
      </c>
      <c r="W9" s="114"/>
      <c r="X9" s="8"/>
      <c r="Y9" s="8"/>
      <c r="Z9" s="8" t="str">
        <f>IF(Y9&lt;&gt; "",LOOKUP(Y9,Points!$A$2:$A$27,Points!$B$2:$B$27),"")</f>
        <v/>
      </c>
      <c r="AA9" s="114"/>
      <c r="AB9" s="8"/>
      <c r="AC9" s="8"/>
      <c r="AD9" s="8" t="str">
        <f>IF(AC9&lt;&gt; "",LOOKUP(AC9,Points!$A$2:$A$27,Points!$B$2:$B$27),"")</f>
        <v/>
      </c>
      <c r="AE9" s="114"/>
      <c r="AF9" s="8">
        <v>25</v>
      </c>
      <c r="AG9" s="8">
        <v>19</v>
      </c>
      <c r="AH9" s="8">
        <f>IF(AG9&lt;&gt; "",LOOKUP(AG9,Points!$A$2:$A$27,Points!$B$2:$B$27),"")</f>
        <v>0</v>
      </c>
      <c r="AI9" s="114"/>
      <c r="AJ9" s="95">
        <v>42</v>
      </c>
      <c r="AK9" s="8">
        <v>1</v>
      </c>
      <c r="AL9" s="8">
        <f>IF(AK9&lt;&gt; "",LOOKUP(AK9,[1]Points!$A$2:$A$27,[1]Points!$B$2:$B$27),"")</f>
        <v>15</v>
      </c>
      <c r="AM9" s="114"/>
      <c r="AO9" s="5">
        <f>SUM(LEN(G9),LEN(K9),LEN(O9),LEN(S9),LEN(W9),LEN(AA9),LEN(AE9),LEN(AI9),LEN(AM9))</f>
        <v>0</v>
      </c>
      <c r="AP9" s="5">
        <v>0</v>
      </c>
      <c r="AQ9" s="5">
        <f t="shared" si="1"/>
        <v>2</v>
      </c>
      <c r="AR9" s="5">
        <f t="shared" si="2"/>
        <v>15</v>
      </c>
      <c r="AS9" s="5">
        <f t="shared" si="13"/>
        <v>15</v>
      </c>
      <c r="AT9" s="5">
        <f t="shared" si="3"/>
        <v>67</v>
      </c>
      <c r="AU9" s="47">
        <f t="shared" si="14"/>
        <v>33.5</v>
      </c>
      <c r="AV9" s="47">
        <f t="shared" si="15"/>
        <v>0</v>
      </c>
      <c r="AW9" s="47">
        <f t="shared" si="16"/>
        <v>0</v>
      </c>
      <c r="AX9" s="8">
        <f t="shared" si="17"/>
        <v>67</v>
      </c>
      <c r="AY9" s="67">
        <f t="shared" si="4"/>
        <v>0</v>
      </c>
      <c r="AZ9" s="67"/>
      <c r="BA9" s="8">
        <f t="shared" si="18"/>
        <v>42</v>
      </c>
      <c r="BB9" s="8">
        <f t="shared" si="19"/>
        <v>25</v>
      </c>
      <c r="BC9" s="8">
        <f t="shared" si="20"/>
        <v>0</v>
      </c>
      <c r="BD9" s="8">
        <f t="shared" si="21"/>
        <v>0</v>
      </c>
      <c r="BE9" s="8">
        <f t="shared" si="22"/>
        <v>0</v>
      </c>
      <c r="BF9" s="8"/>
      <c r="BG9" s="8">
        <f t="shared" si="5"/>
        <v>0</v>
      </c>
      <c r="BH9" s="8">
        <f t="shared" si="6"/>
        <v>0</v>
      </c>
      <c r="BI9" s="8">
        <f t="shared" si="7"/>
        <v>0</v>
      </c>
      <c r="BJ9" s="8">
        <f t="shared" si="23"/>
        <v>0</v>
      </c>
      <c r="BK9" s="8">
        <f t="shared" si="24"/>
        <v>0</v>
      </c>
      <c r="BL9" s="8">
        <f t="shared" si="25"/>
        <v>0</v>
      </c>
      <c r="BM9" s="8">
        <f t="shared" si="26"/>
        <v>0</v>
      </c>
      <c r="BN9" s="8">
        <f t="shared" si="27"/>
        <v>25</v>
      </c>
      <c r="BO9" s="8">
        <f t="shared" si="28"/>
        <v>42</v>
      </c>
      <c r="BP9" s="8"/>
      <c r="BQ9" s="8">
        <f t="shared" si="29"/>
        <v>15</v>
      </c>
      <c r="BR9" s="8">
        <f t="shared" si="30"/>
        <v>0</v>
      </c>
      <c r="BS9" s="8" t="e">
        <f t="shared" si="31"/>
        <v>#NUM!</v>
      </c>
      <c r="BT9" s="8" t="e">
        <f t="shared" si="32"/>
        <v>#NUM!</v>
      </c>
      <c r="BU9" s="8" t="e">
        <f t="shared" si="33"/>
        <v>#NUM!</v>
      </c>
      <c r="BV9" s="8"/>
      <c r="BW9" s="1" t="str">
        <f t="shared" si="8"/>
        <v/>
      </c>
      <c r="BX9" s="1" t="str">
        <f t="shared" si="9"/>
        <v/>
      </c>
      <c r="BY9" s="1" t="str">
        <f t="shared" si="10"/>
        <v/>
      </c>
      <c r="BZ9" s="1" t="str">
        <f t="shared" si="34"/>
        <v/>
      </c>
      <c r="CA9" s="1" t="str">
        <f t="shared" si="35"/>
        <v/>
      </c>
      <c r="CB9" s="1" t="str">
        <f t="shared" si="36"/>
        <v/>
      </c>
      <c r="CC9" s="1" t="str">
        <f t="shared" si="37"/>
        <v/>
      </c>
      <c r="CD9" s="1">
        <f t="shared" si="38"/>
        <v>0</v>
      </c>
      <c r="CE9" s="1">
        <f t="shared" si="39"/>
        <v>15</v>
      </c>
    </row>
    <row r="10" spans="1:105" ht="18" customHeight="1" x14ac:dyDescent="0.2">
      <c r="A10" s="52" t="str">
        <f t="shared" si="12"/>
        <v>Nick Berger</v>
      </c>
      <c r="B10" s="93" t="s">
        <v>576</v>
      </c>
      <c r="C10" s="94" t="s">
        <v>577</v>
      </c>
      <c r="D10" s="8"/>
      <c r="E10" s="8"/>
      <c r="F10" s="8" t="str">
        <f>IF(E10&lt;&gt; "",LOOKUP(E10,Points!$A$2:$A$27,Points!$B$2:$B$27),"")</f>
        <v/>
      </c>
      <c r="G10" s="114"/>
      <c r="H10" s="8"/>
      <c r="I10" s="8"/>
      <c r="J10" s="8" t="str">
        <f>IF(I10&lt;&gt; "",LOOKUP(I10,Points!$A$2:$A$27,Points!$B$2:$B$27),"")</f>
        <v/>
      </c>
      <c r="K10" s="114"/>
      <c r="L10" s="8"/>
      <c r="M10" s="8"/>
      <c r="N10" s="8" t="str">
        <f>IF(M10&lt;&gt; "",LOOKUP(M10,Points!$A$2:$A$27,Points!$B$2:$B$27),"")</f>
        <v/>
      </c>
      <c r="O10" s="114"/>
      <c r="P10" s="8"/>
      <c r="Q10" s="8"/>
      <c r="R10" s="8" t="str">
        <f>IF(Q10&lt;&gt; "",LOOKUP(Q10,Points!$A$2:$A$27,Points!$B$2:$B$27),"")</f>
        <v/>
      </c>
      <c r="S10" s="114"/>
      <c r="T10" s="8"/>
      <c r="U10" s="8"/>
      <c r="V10" s="8" t="str">
        <f>IF(U10&lt;&gt; "",LOOKUP(U10,Points!$A$2:$A$27,Points!$B$2:$B$27),"")</f>
        <v/>
      </c>
      <c r="W10" s="114"/>
      <c r="X10" s="8"/>
      <c r="Y10" s="8"/>
      <c r="Z10" s="8" t="str">
        <f>IF(Y10&lt;&gt; "",LOOKUP(Y10,Points!$A$2:$A$27,Points!$B$2:$B$27),"")</f>
        <v/>
      </c>
      <c r="AA10" s="114"/>
      <c r="AB10" s="8"/>
      <c r="AC10" s="8"/>
      <c r="AD10" s="8" t="str">
        <f>IF(AC10&lt;&gt; "",LOOKUP(AC10,Points!$A$2:$A$27,Points!$B$2:$B$27),"")</f>
        <v/>
      </c>
      <c r="AE10" s="114"/>
      <c r="AF10" s="8"/>
      <c r="AG10" s="8"/>
      <c r="AH10" s="8" t="str">
        <f>IF(AG10&lt;&gt; "",LOOKUP(AG10,Points!$A$2:$A$27,Points!$B$2:$B$27),"")</f>
        <v/>
      </c>
      <c r="AI10" s="114"/>
      <c r="AJ10" s="8"/>
      <c r="AK10" s="8"/>
      <c r="AL10" s="8" t="str">
        <f>IF(AK10&lt;&gt; "",LOOKUP(AK10,[1]Points!$A$2:$A$27,[1]Points!$B$2:$B$27),"")</f>
        <v/>
      </c>
      <c r="AM10" s="114"/>
      <c r="AO10" s="5">
        <f t="shared" si="11"/>
        <v>0</v>
      </c>
      <c r="AP10" s="5">
        <v>0</v>
      </c>
      <c r="AQ10" s="5">
        <f t="shared" si="1"/>
        <v>0</v>
      </c>
      <c r="AR10" s="5">
        <f t="shared" si="2"/>
        <v>0</v>
      </c>
      <c r="AS10" s="5">
        <f t="shared" si="13"/>
        <v>0</v>
      </c>
      <c r="AT10" s="5">
        <f t="shared" si="3"/>
        <v>0</v>
      </c>
      <c r="AU10" s="47">
        <f t="shared" si="14"/>
        <v>0</v>
      </c>
      <c r="AV10" s="47">
        <f t="shared" si="15"/>
        <v>0</v>
      </c>
      <c r="AW10" s="47">
        <f t="shared" si="16"/>
        <v>0</v>
      </c>
      <c r="AX10" s="8">
        <f t="shared" si="17"/>
        <v>0</v>
      </c>
      <c r="AY10" s="67">
        <f t="shared" si="4"/>
        <v>0</v>
      </c>
      <c r="AZ10" s="67"/>
      <c r="BA10" s="8">
        <f t="shared" si="18"/>
        <v>0</v>
      </c>
      <c r="BB10" s="8">
        <f t="shared" si="19"/>
        <v>0</v>
      </c>
      <c r="BC10" s="8">
        <f t="shared" si="20"/>
        <v>0</v>
      </c>
      <c r="BD10" s="8">
        <f t="shared" si="21"/>
        <v>0</v>
      </c>
      <c r="BE10" s="8">
        <f t="shared" si="22"/>
        <v>0</v>
      </c>
      <c r="BF10" s="8"/>
      <c r="BG10" s="8">
        <f t="shared" si="5"/>
        <v>0</v>
      </c>
      <c r="BH10" s="8">
        <f t="shared" si="6"/>
        <v>0</v>
      </c>
      <c r="BI10" s="8">
        <f t="shared" si="7"/>
        <v>0</v>
      </c>
      <c r="BJ10" s="8">
        <f t="shared" si="23"/>
        <v>0</v>
      </c>
      <c r="BK10" s="8">
        <f t="shared" si="24"/>
        <v>0</v>
      </c>
      <c r="BL10" s="8">
        <f t="shared" si="25"/>
        <v>0</v>
      </c>
      <c r="BM10" s="8">
        <f t="shared" si="26"/>
        <v>0</v>
      </c>
      <c r="BN10" s="8">
        <f t="shared" si="27"/>
        <v>0</v>
      </c>
      <c r="BO10" s="8">
        <f t="shared" si="28"/>
        <v>0</v>
      </c>
      <c r="BP10" s="8"/>
      <c r="BQ10" s="8" t="e">
        <f t="shared" si="29"/>
        <v>#NUM!</v>
      </c>
      <c r="BR10" s="8" t="e">
        <f t="shared" si="30"/>
        <v>#NUM!</v>
      </c>
      <c r="BS10" s="8" t="e">
        <f t="shared" si="31"/>
        <v>#NUM!</v>
      </c>
      <c r="BT10" s="8" t="e">
        <f t="shared" si="32"/>
        <v>#NUM!</v>
      </c>
      <c r="BU10" s="8" t="e">
        <f t="shared" si="33"/>
        <v>#NUM!</v>
      </c>
      <c r="BV10" s="8"/>
      <c r="BW10" s="1" t="str">
        <f t="shared" si="8"/>
        <v/>
      </c>
      <c r="BX10" s="1" t="str">
        <f t="shared" si="9"/>
        <v/>
      </c>
      <c r="BY10" s="1" t="str">
        <f t="shared" si="10"/>
        <v/>
      </c>
      <c r="BZ10" s="1" t="str">
        <f t="shared" si="34"/>
        <v/>
      </c>
      <c r="CA10" s="1" t="str">
        <f t="shared" si="35"/>
        <v/>
      </c>
      <c r="CB10" s="1" t="str">
        <f t="shared" si="36"/>
        <v/>
      </c>
      <c r="CC10" s="1" t="str">
        <f t="shared" si="37"/>
        <v/>
      </c>
      <c r="CD10" s="1" t="str">
        <f t="shared" si="38"/>
        <v/>
      </c>
      <c r="CE10" s="1" t="str">
        <f t="shared" si="39"/>
        <v/>
      </c>
    </row>
    <row r="11" spans="1:105" ht="18" customHeight="1" x14ac:dyDescent="0.2">
      <c r="A11" s="52" t="str">
        <f t="shared" si="12"/>
        <v>Joe Boling</v>
      </c>
      <c r="B11" s="85" t="s">
        <v>511</v>
      </c>
      <c r="C11" s="86" t="s">
        <v>430</v>
      </c>
      <c r="D11" s="8"/>
      <c r="E11" s="8"/>
      <c r="F11" s="8" t="str">
        <f>IF(E11&lt;&gt; "",LOOKUP(E11,Points!$A$2:$A$27,Points!$B$2:$B$27),"")</f>
        <v/>
      </c>
      <c r="G11" s="114"/>
      <c r="H11" s="8"/>
      <c r="I11" s="8"/>
      <c r="J11" s="8" t="str">
        <f>IF(I11&lt;&gt; "",LOOKUP(I11,Points!$A$2:$A$27,Points!$B$2:$B$27),"")</f>
        <v/>
      </c>
      <c r="K11" s="114"/>
      <c r="L11" s="8"/>
      <c r="M11" s="8"/>
      <c r="N11" s="8" t="str">
        <f>IF(M11&lt;&gt; "",LOOKUP(M11,Points!$A$2:$A$27,Points!$B$2:$B$27),"")</f>
        <v/>
      </c>
      <c r="O11" s="114"/>
      <c r="P11" s="8"/>
      <c r="Q11" s="8"/>
      <c r="R11" s="8" t="str">
        <f>IF(Q11&lt;&gt; "",LOOKUP(Q11,Points!$A$2:$A$27,Points!$B$2:$B$27),"")</f>
        <v/>
      </c>
      <c r="S11" s="114"/>
      <c r="T11" s="8"/>
      <c r="U11" s="8"/>
      <c r="V11" s="8" t="str">
        <f>IF(U11&lt;&gt; "",LOOKUP(U11,Points!$A$2:$A$27,Points!$B$2:$B$27),"")</f>
        <v/>
      </c>
      <c r="W11" s="114"/>
      <c r="X11" s="8"/>
      <c r="Y11" s="8"/>
      <c r="Z11" s="8" t="str">
        <f>IF(Y11&lt;&gt; "",LOOKUP(Y11,Points!$A$2:$A$27,Points!$B$2:$B$27),"")</f>
        <v/>
      </c>
      <c r="AA11" s="114"/>
      <c r="AB11" s="8"/>
      <c r="AC11" s="8"/>
      <c r="AD11" s="8" t="str">
        <f>IF(AC11&lt;&gt; "",LOOKUP(AC11,Points!$A$2:$A$27,Points!$B$2:$B$27),"")</f>
        <v/>
      </c>
      <c r="AE11" s="114"/>
      <c r="AF11" s="8"/>
      <c r="AG11" s="8"/>
      <c r="AH11" s="8" t="str">
        <f>IF(AG11&lt;&gt; "",LOOKUP(AG11,Points!$A$2:$A$27,Points!$B$2:$B$27),"")</f>
        <v/>
      </c>
      <c r="AI11" s="114"/>
      <c r="AJ11" s="8"/>
      <c r="AK11" s="8"/>
      <c r="AL11" s="8" t="str">
        <f>IF(AK11&lt;&gt; "",LOOKUP(AK11,[1]Points!$A$2:$A$27,[1]Points!$B$2:$B$27),"")</f>
        <v/>
      </c>
      <c r="AM11" s="114"/>
      <c r="AO11" s="5">
        <f t="shared" si="11"/>
        <v>0</v>
      </c>
      <c r="AP11" s="5">
        <v>0</v>
      </c>
      <c r="AQ11" s="5">
        <f t="shared" si="1"/>
        <v>0</v>
      </c>
      <c r="AR11" s="8">
        <f t="shared" si="2"/>
        <v>0</v>
      </c>
      <c r="AS11" s="5">
        <f t="shared" si="13"/>
        <v>0</v>
      </c>
      <c r="AT11" s="5">
        <f t="shared" si="3"/>
        <v>0</v>
      </c>
      <c r="AU11" s="47">
        <f t="shared" si="14"/>
        <v>0</v>
      </c>
      <c r="AV11" s="47">
        <f t="shared" si="15"/>
        <v>0</v>
      </c>
      <c r="AW11" s="47">
        <f t="shared" si="16"/>
        <v>0</v>
      </c>
      <c r="AX11" s="8">
        <f t="shared" si="17"/>
        <v>0</v>
      </c>
      <c r="AY11" s="67">
        <f t="shared" si="4"/>
        <v>0</v>
      </c>
      <c r="AZ11" s="67"/>
      <c r="BA11" s="8">
        <f t="shared" si="18"/>
        <v>0</v>
      </c>
      <c r="BB11" s="8">
        <f t="shared" si="19"/>
        <v>0</v>
      </c>
      <c r="BC11" s="8">
        <f t="shared" si="20"/>
        <v>0</v>
      </c>
      <c r="BD11" s="8">
        <f t="shared" si="21"/>
        <v>0</v>
      </c>
      <c r="BE11" s="8">
        <f t="shared" si="22"/>
        <v>0</v>
      </c>
      <c r="BF11" s="8"/>
      <c r="BG11" s="8">
        <f t="shared" si="5"/>
        <v>0</v>
      </c>
      <c r="BH11" s="8">
        <f t="shared" si="6"/>
        <v>0</v>
      </c>
      <c r="BI11" s="8">
        <f t="shared" si="7"/>
        <v>0</v>
      </c>
      <c r="BJ11" s="8">
        <f t="shared" si="23"/>
        <v>0</v>
      </c>
      <c r="BK11" s="8">
        <f t="shared" si="24"/>
        <v>0</v>
      </c>
      <c r="BL11" s="8">
        <f t="shared" si="25"/>
        <v>0</v>
      </c>
      <c r="BM11" s="8">
        <f t="shared" si="26"/>
        <v>0</v>
      </c>
      <c r="BN11" s="8">
        <f t="shared" si="27"/>
        <v>0</v>
      </c>
      <c r="BO11" s="8">
        <f t="shared" si="28"/>
        <v>0</v>
      </c>
      <c r="BP11" s="8"/>
      <c r="BQ11" s="8" t="e">
        <f t="shared" si="29"/>
        <v>#NUM!</v>
      </c>
      <c r="BR11" s="8" t="e">
        <f t="shared" si="30"/>
        <v>#NUM!</v>
      </c>
      <c r="BS11" s="8" t="e">
        <f t="shared" si="31"/>
        <v>#NUM!</v>
      </c>
      <c r="BT11" s="8" t="e">
        <f t="shared" si="32"/>
        <v>#NUM!</v>
      </c>
      <c r="BU11" s="8" t="e">
        <f t="shared" si="33"/>
        <v>#NUM!</v>
      </c>
      <c r="BV11" s="8"/>
      <c r="BW11" s="1" t="str">
        <f t="shared" si="8"/>
        <v/>
      </c>
      <c r="BX11" s="1" t="str">
        <f t="shared" si="9"/>
        <v/>
      </c>
      <c r="BY11" s="1" t="str">
        <f t="shared" si="10"/>
        <v/>
      </c>
      <c r="BZ11" s="1" t="str">
        <f t="shared" si="34"/>
        <v/>
      </c>
      <c r="CA11" s="1" t="str">
        <f t="shared" si="35"/>
        <v/>
      </c>
      <c r="CB11" s="1" t="str">
        <f t="shared" si="36"/>
        <v/>
      </c>
      <c r="CC11" s="1" t="str">
        <f t="shared" si="37"/>
        <v/>
      </c>
      <c r="CD11" s="1" t="str">
        <f t="shared" si="38"/>
        <v/>
      </c>
      <c r="CE11" s="1" t="str">
        <f t="shared" si="39"/>
        <v/>
      </c>
    </row>
    <row r="12" spans="1:105" ht="18" customHeight="1" x14ac:dyDescent="0.2">
      <c r="A12" s="52" t="str">
        <f t="shared" si="12"/>
        <v>John Boyd</v>
      </c>
      <c r="B12" s="93" t="s">
        <v>646</v>
      </c>
      <c r="C12" s="94" t="s">
        <v>3</v>
      </c>
      <c r="D12" s="8"/>
      <c r="E12" s="8"/>
      <c r="F12" s="8" t="str">
        <f>IF(E12&lt;&gt; "",LOOKUP(E12,Points!$A$2:$A$27,Points!$B$2:$B$27),"")</f>
        <v/>
      </c>
      <c r="G12" s="114"/>
      <c r="H12" s="64">
        <v>30</v>
      </c>
      <c r="I12" s="8">
        <v>24</v>
      </c>
      <c r="J12" s="8">
        <f>IF(I12&lt;&gt; "",LOOKUP(I12,Points!$A$2:$A$27,Points!$B$2:$B$27),"")</f>
        <v>0</v>
      </c>
      <c r="K12" s="114"/>
      <c r="L12" s="64"/>
      <c r="M12" s="8"/>
      <c r="N12" s="8" t="str">
        <f>IF(M12&lt;&gt; "",LOOKUP(M12,Points!$A$2:$A$27,Points!$B$2:$B$27),"")</f>
        <v/>
      </c>
      <c r="O12" s="114"/>
      <c r="P12" s="64"/>
      <c r="Q12" s="8"/>
      <c r="R12" s="8" t="str">
        <f>IF(Q12&lt;&gt; "",LOOKUP(Q12,Points!$A$2:$A$27,Points!$B$2:$B$27),"")</f>
        <v/>
      </c>
      <c r="S12" s="114"/>
      <c r="T12" s="64"/>
      <c r="U12" s="8"/>
      <c r="V12" s="8" t="str">
        <f>IF(U12&lt;&gt; "",LOOKUP(U12,Points!$A$2:$A$27,Points!$B$2:$B$27),"")</f>
        <v/>
      </c>
      <c r="W12" s="114"/>
      <c r="X12" s="8"/>
      <c r="Y12" s="8"/>
      <c r="Z12" s="8" t="str">
        <f>IF(Y12&lt;&gt; "",LOOKUP(Y12,Points!$A$2:$A$27,Points!$B$2:$B$27),"")</f>
        <v/>
      </c>
      <c r="AA12" s="114"/>
      <c r="AB12" s="8"/>
      <c r="AC12" s="8"/>
      <c r="AD12" s="8" t="str">
        <f>IF(AC12&lt;&gt; "",LOOKUP(AC12,Points!$A$2:$A$27,Points!$B$2:$B$27),"")</f>
        <v/>
      </c>
      <c r="AE12" s="114"/>
      <c r="AF12" s="64"/>
      <c r="AG12" s="8"/>
      <c r="AH12" s="8" t="str">
        <f>IF(AG12&lt;&gt; "",LOOKUP(AG12,Points!$A$2:$A$27,Points!$B$2:$B$27),"")</f>
        <v/>
      </c>
      <c r="AI12" s="114"/>
      <c r="AJ12" s="64"/>
      <c r="AK12" s="8"/>
      <c r="AL12" s="8" t="str">
        <f>IF(AK12&lt;&gt; "",LOOKUP(AK12,[1]Points!$A$2:$A$27,[1]Points!$B$2:$B$27),"")</f>
        <v/>
      </c>
      <c r="AM12" s="114"/>
      <c r="AO12" s="5">
        <f>+G12+K12+O12+S12+W12+AA12+AE12+AI12+AM12</f>
        <v>0</v>
      </c>
      <c r="AP12" s="5">
        <v>0</v>
      </c>
      <c r="AQ12" s="5">
        <f>COUNT(D12,H12,L12,P12,T12,X12,AB12,AF12,AJ12)</f>
        <v>1</v>
      </c>
      <c r="AR12" s="5">
        <f>SUM(F12,J12,N12,R12,V12,Z12,AD12,AH12,AL12)</f>
        <v>0</v>
      </c>
      <c r="AS12" s="5">
        <f t="shared" si="13"/>
        <v>0</v>
      </c>
      <c r="AT12" s="5">
        <f>SUM(D12,H12,L12,P12,T12,X12,AB12,AF12,AJ12)</f>
        <v>30</v>
      </c>
      <c r="AU12" s="47">
        <f t="shared" si="14"/>
        <v>30</v>
      </c>
      <c r="AV12" s="47">
        <f t="shared" si="15"/>
        <v>0</v>
      </c>
      <c r="AW12" s="47">
        <f t="shared" si="16"/>
        <v>0</v>
      </c>
      <c r="AX12" s="8">
        <f t="shared" si="17"/>
        <v>30</v>
      </c>
      <c r="AY12" s="67">
        <f>IF(AQ12&gt;4,SUM(E12,I12,M12,Q12,U12,Y12,AC12,AG12,AK12)/AQ12,0)</f>
        <v>0</v>
      </c>
      <c r="AZ12" s="67"/>
      <c r="BA12" s="8">
        <f t="shared" si="18"/>
        <v>30</v>
      </c>
      <c r="BB12" s="8">
        <f t="shared" si="19"/>
        <v>0</v>
      </c>
      <c r="BC12" s="8">
        <f t="shared" si="20"/>
        <v>0</v>
      </c>
      <c r="BD12" s="8">
        <f t="shared" si="21"/>
        <v>0</v>
      </c>
      <c r="BE12" s="8">
        <f t="shared" si="22"/>
        <v>0</v>
      </c>
      <c r="BF12" s="8"/>
      <c r="BG12" s="8">
        <f>D12</f>
        <v>0</v>
      </c>
      <c r="BH12" s="8">
        <f>H12</f>
        <v>30</v>
      </c>
      <c r="BI12" s="8">
        <f>L12</f>
        <v>0</v>
      </c>
      <c r="BJ12" s="8">
        <f t="shared" si="23"/>
        <v>0</v>
      </c>
      <c r="BK12" s="8">
        <f t="shared" si="24"/>
        <v>0</v>
      </c>
      <c r="BL12" s="8">
        <f t="shared" si="25"/>
        <v>0</v>
      </c>
      <c r="BM12" s="8">
        <f t="shared" si="26"/>
        <v>0</v>
      </c>
      <c r="BN12" s="8">
        <f t="shared" si="27"/>
        <v>0</v>
      </c>
      <c r="BO12" s="8">
        <f t="shared" si="28"/>
        <v>0</v>
      </c>
      <c r="BP12" s="8"/>
      <c r="BQ12" s="8">
        <f t="shared" si="29"/>
        <v>0</v>
      </c>
      <c r="BR12" s="8" t="e">
        <f t="shared" si="30"/>
        <v>#NUM!</v>
      </c>
      <c r="BS12" s="8" t="e">
        <f t="shared" si="31"/>
        <v>#NUM!</v>
      </c>
      <c r="BT12" s="8" t="e">
        <f t="shared" si="32"/>
        <v>#NUM!</v>
      </c>
      <c r="BU12" s="8" t="e">
        <f t="shared" si="33"/>
        <v>#NUM!</v>
      </c>
      <c r="BV12" s="8"/>
      <c r="BW12" s="1" t="str">
        <f>F12</f>
        <v/>
      </c>
      <c r="BX12" s="1">
        <f>J12</f>
        <v>0</v>
      </c>
      <c r="BY12" s="1" t="str">
        <f>N12</f>
        <v/>
      </c>
      <c r="BZ12" s="1" t="str">
        <f t="shared" si="34"/>
        <v/>
      </c>
      <c r="CA12" s="1" t="str">
        <f t="shared" si="35"/>
        <v/>
      </c>
      <c r="CB12" s="1" t="str">
        <f t="shared" si="36"/>
        <v/>
      </c>
      <c r="CC12" s="1" t="str">
        <f t="shared" si="37"/>
        <v/>
      </c>
      <c r="CD12" s="1" t="str">
        <f t="shared" si="38"/>
        <v/>
      </c>
      <c r="CE12" s="1" t="str">
        <f t="shared" si="39"/>
        <v/>
      </c>
    </row>
    <row r="13" spans="1:105" ht="18" customHeight="1" x14ac:dyDescent="0.2">
      <c r="A13" s="52" t="str">
        <f t="shared" si="12"/>
        <v>Larry Brooks</v>
      </c>
      <c r="B13" s="52" t="s">
        <v>327</v>
      </c>
      <c r="C13" s="62" t="s">
        <v>284</v>
      </c>
      <c r="D13" s="8">
        <v>38</v>
      </c>
      <c r="E13" s="8">
        <v>5</v>
      </c>
      <c r="F13" s="8">
        <f>IF(E13&lt;&gt; "",LOOKUP(E13,Points!$A$2:$A$27,Points!$B$2:$B$27),"")</f>
        <v>11</v>
      </c>
      <c r="G13" s="114"/>
      <c r="H13" s="8">
        <f>36-1</f>
        <v>35</v>
      </c>
      <c r="I13" s="8">
        <v>17</v>
      </c>
      <c r="J13" s="8">
        <f>IF(I13&lt;&gt; "",LOOKUP(I13,Points!$A$2:$A$27,Points!$B$2:$B$27),"")</f>
        <v>0</v>
      </c>
      <c r="K13" s="114"/>
      <c r="L13" s="8"/>
      <c r="M13" s="8"/>
      <c r="N13" s="8" t="str">
        <f>IF(M13&lt;&gt; "",LOOKUP(M13,Points!$A$2:$A$27,Points!$B$2:$B$27),"")</f>
        <v/>
      </c>
      <c r="O13" s="114"/>
      <c r="P13" s="8"/>
      <c r="Q13" s="8"/>
      <c r="R13" s="8" t="str">
        <f>IF(Q13&lt;&gt; "",LOOKUP(Q13,Points!$A$2:$A$27,Points!$B$2:$B$27),"")</f>
        <v/>
      </c>
      <c r="S13" s="114"/>
      <c r="T13" s="8"/>
      <c r="U13" s="8"/>
      <c r="V13" s="8" t="str">
        <f>IF(U13&lt;&gt; "",LOOKUP(U13,Points!$A$2:$A$27,Points!$B$2:$B$27),"")</f>
        <v/>
      </c>
      <c r="W13" s="114"/>
      <c r="X13" s="8"/>
      <c r="Y13" s="8"/>
      <c r="Z13" s="8" t="str">
        <f>IF(Y13&lt;&gt; "",LOOKUP(Y13,Points!$A$2:$A$27,Points!$B$2:$B$27),"")</f>
        <v/>
      </c>
      <c r="AA13" s="114"/>
      <c r="AB13" s="8"/>
      <c r="AC13" s="8"/>
      <c r="AD13" s="8" t="str">
        <f>IF(AC13&lt;&gt; "",LOOKUP(AC13,Points!$A$2:$A$27,Points!$B$2:$B$27),"")</f>
        <v/>
      </c>
      <c r="AE13" s="114"/>
      <c r="AF13" s="8"/>
      <c r="AG13" s="8"/>
      <c r="AH13" s="8" t="str">
        <f>IF(AG13&lt;&gt; "",LOOKUP(AG13,Points!$A$2:$A$27,Points!$B$2:$B$27),"")</f>
        <v/>
      </c>
      <c r="AI13" s="114"/>
      <c r="AJ13" s="8"/>
      <c r="AK13" s="8"/>
      <c r="AL13" s="8" t="str">
        <f>IF(AK13&lt;&gt; "",LOOKUP(AK13,[1]Points!$A$2:$A$27,[1]Points!$B$2:$B$27),"")</f>
        <v/>
      </c>
      <c r="AM13" s="114"/>
      <c r="AO13" s="5">
        <f t="shared" si="11"/>
        <v>0</v>
      </c>
      <c r="AP13" s="5">
        <v>0</v>
      </c>
      <c r="AQ13" s="5">
        <f t="shared" si="1"/>
        <v>2</v>
      </c>
      <c r="AR13" s="5">
        <f t="shared" si="2"/>
        <v>11</v>
      </c>
      <c r="AS13" s="5">
        <f t="shared" si="13"/>
        <v>11</v>
      </c>
      <c r="AT13" s="8">
        <f t="shared" si="3"/>
        <v>73</v>
      </c>
      <c r="AU13" s="67">
        <f t="shared" si="14"/>
        <v>36.5</v>
      </c>
      <c r="AV13" s="67">
        <f t="shared" si="15"/>
        <v>0</v>
      </c>
      <c r="AW13" s="67">
        <f t="shared" si="16"/>
        <v>0</v>
      </c>
      <c r="AX13" s="8">
        <f t="shared" si="17"/>
        <v>73</v>
      </c>
      <c r="AY13" s="67">
        <f t="shared" si="4"/>
        <v>0</v>
      </c>
      <c r="AZ13" s="67"/>
      <c r="BA13" s="8">
        <f t="shared" si="18"/>
        <v>38</v>
      </c>
      <c r="BB13" s="8">
        <f t="shared" si="19"/>
        <v>35</v>
      </c>
      <c r="BC13" s="8">
        <f t="shared" si="20"/>
        <v>0</v>
      </c>
      <c r="BD13" s="8">
        <f t="shared" si="21"/>
        <v>0</v>
      </c>
      <c r="BE13" s="8">
        <f t="shared" si="22"/>
        <v>0</v>
      </c>
      <c r="BF13" s="8"/>
      <c r="BG13" s="8">
        <f t="shared" si="5"/>
        <v>38</v>
      </c>
      <c r="BH13" s="8">
        <f t="shared" si="6"/>
        <v>35</v>
      </c>
      <c r="BI13" s="8">
        <f t="shared" si="7"/>
        <v>0</v>
      </c>
      <c r="BJ13" s="8">
        <f t="shared" si="23"/>
        <v>0</v>
      </c>
      <c r="BK13" s="8">
        <f t="shared" si="24"/>
        <v>0</v>
      </c>
      <c r="BL13" s="8">
        <f t="shared" si="25"/>
        <v>0</v>
      </c>
      <c r="BM13" s="8">
        <f t="shared" si="26"/>
        <v>0</v>
      </c>
      <c r="BN13" s="8">
        <f t="shared" si="27"/>
        <v>0</v>
      </c>
      <c r="BO13" s="8">
        <f t="shared" si="28"/>
        <v>0</v>
      </c>
      <c r="BP13" s="8"/>
      <c r="BQ13" s="8">
        <f t="shared" si="29"/>
        <v>11</v>
      </c>
      <c r="BR13" s="8">
        <f t="shared" si="30"/>
        <v>0</v>
      </c>
      <c r="BS13" s="8" t="e">
        <f t="shared" si="31"/>
        <v>#NUM!</v>
      </c>
      <c r="BT13" s="8" t="e">
        <f t="shared" si="32"/>
        <v>#NUM!</v>
      </c>
      <c r="BU13" s="8" t="e">
        <f t="shared" si="33"/>
        <v>#NUM!</v>
      </c>
      <c r="BV13" s="8"/>
      <c r="BW13" s="1">
        <f t="shared" si="8"/>
        <v>11</v>
      </c>
      <c r="BX13" s="1">
        <f t="shared" si="9"/>
        <v>0</v>
      </c>
      <c r="BY13" s="1" t="str">
        <f t="shared" si="10"/>
        <v/>
      </c>
      <c r="BZ13" s="1" t="str">
        <f t="shared" si="34"/>
        <v/>
      </c>
      <c r="CA13" s="1" t="str">
        <f t="shared" si="35"/>
        <v/>
      </c>
      <c r="CB13" s="1" t="str">
        <f t="shared" si="36"/>
        <v/>
      </c>
      <c r="CC13" s="1" t="str">
        <f t="shared" si="37"/>
        <v/>
      </c>
      <c r="CD13" s="1" t="str">
        <f t="shared" si="38"/>
        <v/>
      </c>
      <c r="CE13" s="1" t="str">
        <f t="shared" si="39"/>
        <v/>
      </c>
      <c r="CG13" t="e">
        <f>VLOOKUP(A13,#REF!,41,FALSE)</f>
        <v>#REF!</v>
      </c>
      <c r="CH13" t="e">
        <f>VLOOKUP(A13,#REF!,42,FALSE)</f>
        <v>#REF!</v>
      </c>
      <c r="CI13" t="e">
        <f>VLOOKUP(A13,#REF!,43,FALSE)</f>
        <v>#REF!</v>
      </c>
      <c r="CJ13" t="e">
        <f>VLOOKUP(A13,#REF!,44,FALSE)</f>
        <v>#REF!</v>
      </c>
      <c r="CK13" t="e">
        <f>VLOOKUP(A13,#REF!,45,FALSE)</f>
        <v>#REF!</v>
      </c>
      <c r="CL13" s="105" t="e">
        <f>VLOOKUP(A13,#REF!,46,FALSE)</f>
        <v>#REF!</v>
      </c>
      <c r="CM13" s="105" t="e">
        <f>VLOOKUP(A13,#REF!,47,FALSE)</f>
        <v>#REF!</v>
      </c>
      <c r="CN13" s="105" t="e">
        <f>VLOOKUP(A13,#REF!,48,FALSE)</f>
        <v>#REF!</v>
      </c>
      <c r="CO13" s="105" t="e">
        <f>VLOOKUP(A13,#REF!,49,FALSE)</f>
        <v>#REF!</v>
      </c>
      <c r="CP13" s="105" t="e">
        <f>VLOOKUP(A13,#REF!,50,FALSE)</f>
        <v>#REF!</v>
      </c>
      <c r="CR13" t="e">
        <f>+AO13-CG13</f>
        <v>#REF!</v>
      </c>
      <c r="CS13" s="106" t="e">
        <f>+AQ13-CH13</f>
        <v>#REF!</v>
      </c>
      <c r="CT13" s="106" t="e">
        <f t="shared" ref="CT13:DA13" si="40">+AR13-CI13</f>
        <v>#REF!</v>
      </c>
      <c r="CU13" s="106" t="e">
        <f t="shared" si="40"/>
        <v>#REF!</v>
      </c>
      <c r="CV13" s="106" t="e">
        <f t="shared" si="40"/>
        <v>#REF!</v>
      </c>
      <c r="CW13" s="106" t="e">
        <f t="shared" si="40"/>
        <v>#REF!</v>
      </c>
      <c r="CX13" s="106" t="e">
        <f t="shared" si="40"/>
        <v>#REF!</v>
      </c>
      <c r="CY13" s="106" t="e">
        <f t="shared" si="40"/>
        <v>#REF!</v>
      </c>
      <c r="CZ13" s="106" t="e">
        <f t="shared" si="40"/>
        <v>#REF!</v>
      </c>
      <c r="DA13" s="106" t="e">
        <f t="shared" si="40"/>
        <v>#REF!</v>
      </c>
    </row>
    <row r="14" spans="1:105" ht="18" customHeight="1" x14ac:dyDescent="0.2">
      <c r="A14" s="52" t="str">
        <f t="shared" si="12"/>
        <v>Bill Brown</v>
      </c>
      <c r="B14" s="93" t="s">
        <v>606</v>
      </c>
      <c r="C14" s="94" t="s">
        <v>147</v>
      </c>
      <c r="D14" s="8">
        <v>27</v>
      </c>
      <c r="E14" s="8">
        <v>22</v>
      </c>
      <c r="F14" s="8">
        <f>IF(E14&lt;&gt; "",LOOKUP(E14,Points!$A$2:$A$27,Points!$B$2:$B$27),"")</f>
        <v>0</v>
      </c>
      <c r="G14" s="114"/>
      <c r="H14" s="8">
        <v>28</v>
      </c>
      <c r="I14" s="8">
        <v>29</v>
      </c>
      <c r="J14" s="8">
        <f>IF(I14&lt;&gt; "",LOOKUP(I14,Points!$A$2:$A$27,Points!$B$2:$B$27),"")</f>
        <v>0</v>
      </c>
      <c r="K14" s="114">
        <v>1</v>
      </c>
      <c r="L14" s="169">
        <v>17</v>
      </c>
      <c r="M14" s="8">
        <v>24</v>
      </c>
      <c r="N14" s="8">
        <f>IF(M14&lt;&gt; "",LOOKUP(M14,Points!$A$2:$A$27,Points!$B$2:$B$27),"")</f>
        <v>0</v>
      </c>
      <c r="O14" s="114"/>
      <c r="P14" s="8">
        <v>32</v>
      </c>
      <c r="Q14" s="8">
        <v>10</v>
      </c>
      <c r="R14" s="8">
        <f>IF(Q14&lt;&gt; "",LOOKUP(Q14,Points!$A$2:$A$27,Points!$B$2:$B$27),"")</f>
        <v>6</v>
      </c>
      <c r="S14" s="114">
        <v>1</v>
      </c>
      <c r="T14" s="8">
        <f>38-1</f>
        <v>37</v>
      </c>
      <c r="U14" s="8">
        <v>12</v>
      </c>
      <c r="V14" s="8">
        <f>IF(U14&lt;&gt; "",LOOKUP(U14,Points!$A$2:$A$27,Points!$B$2:$B$27),"")</f>
        <v>4</v>
      </c>
      <c r="W14" s="114">
        <v>1</v>
      </c>
      <c r="X14" s="8">
        <f>35-2</f>
        <v>33</v>
      </c>
      <c r="Y14" s="8">
        <v>10</v>
      </c>
      <c r="Z14" s="8">
        <f>IF(Y14&lt;&gt; "",LOOKUP(Y14,Points!$A$2:$A$27,Points!$B$2:$B$27),"")</f>
        <v>6</v>
      </c>
      <c r="AA14" s="114"/>
      <c r="AB14" s="8">
        <f>34-2</f>
        <v>32</v>
      </c>
      <c r="AC14" s="8">
        <v>9</v>
      </c>
      <c r="AD14" s="8">
        <f>IF(AC14&lt;&gt; "",LOOKUP(AC14,Points!$A$2:$A$27,Points!$B$2:$B$27),"")</f>
        <v>7</v>
      </c>
      <c r="AE14" s="114"/>
      <c r="AF14" s="8"/>
      <c r="AG14" s="8"/>
      <c r="AH14" s="8" t="str">
        <f>IF(AG14&lt;&gt; "",LOOKUP(AG14,Points!$A$2:$A$27,Points!$B$2:$B$27),"")</f>
        <v/>
      </c>
      <c r="AI14" s="114"/>
      <c r="AJ14" s="8">
        <f>28-2</f>
        <v>26</v>
      </c>
      <c r="AK14" s="8">
        <v>18</v>
      </c>
      <c r="AL14" s="8">
        <f>IF(AK14&lt;&gt; "",LOOKUP(AK14,[1]Points!$A$2:$A$27,[1]Points!$B$2:$B$27),"")</f>
        <v>0</v>
      </c>
      <c r="AM14" s="114"/>
      <c r="AO14" s="5">
        <f>+G14+K14+O14+S14+W14+AA14+AE14+AI14+AM14</f>
        <v>3</v>
      </c>
      <c r="AP14" s="5">
        <v>0</v>
      </c>
      <c r="AQ14" s="5">
        <f t="shared" si="1"/>
        <v>8</v>
      </c>
      <c r="AR14" s="5">
        <f t="shared" si="2"/>
        <v>23</v>
      </c>
      <c r="AS14" s="5">
        <f t="shared" si="13"/>
        <v>23</v>
      </c>
      <c r="AT14" s="5">
        <f t="shared" si="3"/>
        <v>232</v>
      </c>
      <c r="AU14" s="47">
        <f t="shared" si="14"/>
        <v>29</v>
      </c>
      <c r="AV14" s="47">
        <f t="shared" si="15"/>
        <v>29</v>
      </c>
      <c r="AW14" s="47">
        <f t="shared" si="16"/>
        <v>29</v>
      </c>
      <c r="AX14" s="8">
        <f t="shared" si="17"/>
        <v>162</v>
      </c>
      <c r="AY14" s="67">
        <f t="shared" si="4"/>
        <v>16.75</v>
      </c>
      <c r="AZ14" s="67"/>
      <c r="BA14" s="8">
        <f t="shared" si="18"/>
        <v>37</v>
      </c>
      <c r="BB14" s="8">
        <f t="shared" si="19"/>
        <v>33</v>
      </c>
      <c r="BC14" s="8">
        <f t="shared" si="20"/>
        <v>32</v>
      </c>
      <c r="BD14" s="8">
        <f t="shared" si="21"/>
        <v>32</v>
      </c>
      <c r="BE14" s="8">
        <f t="shared" si="22"/>
        <v>28</v>
      </c>
      <c r="BF14" s="8"/>
      <c r="BG14" s="8">
        <f t="shared" si="5"/>
        <v>27</v>
      </c>
      <c r="BH14" s="8">
        <f t="shared" si="6"/>
        <v>28</v>
      </c>
      <c r="BI14" s="8">
        <f t="shared" si="7"/>
        <v>17</v>
      </c>
      <c r="BJ14" s="8">
        <f t="shared" si="23"/>
        <v>32</v>
      </c>
      <c r="BK14" s="8">
        <f t="shared" si="24"/>
        <v>37</v>
      </c>
      <c r="BL14" s="8">
        <f t="shared" si="25"/>
        <v>33</v>
      </c>
      <c r="BM14" s="8">
        <f t="shared" si="26"/>
        <v>32</v>
      </c>
      <c r="BN14" s="8">
        <f t="shared" si="27"/>
        <v>0</v>
      </c>
      <c r="BO14" s="8">
        <f t="shared" si="28"/>
        <v>26</v>
      </c>
      <c r="BP14" s="8"/>
      <c r="BQ14" s="8">
        <f t="shared" si="29"/>
        <v>7</v>
      </c>
      <c r="BR14" s="8">
        <f t="shared" si="30"/>
        <v>6</v>
      </c>
      <c r="BS14" s="8">
        <f t="shared" si="31"/>
        <v>6</v>
      </c>
      <c r="BT14" s="8">
        <f t="shared" si="32"/>
        <v>4</v>
      </c>
      <c r="BU14" s="8">
        <f t="shared" si="33"/>
        <v>0</v>
      </c>
      <c r="BV14" s="8"/>
      <c r="BW14" s="1">
        <f t="shared" si="8"/>
        <v>0</v>
      </c>
      <c r="BX14" s="1">
        <f t="shared" si="9"/>
        <v>0</v>
      </c>
      <c r="BY14" s="1">
        <f t="shared" si="10"/>
        <v>0</v>
      </c>
      <c r="BZ14" s="1">
        <f t="shared" si="34"/>
        <v>6</v>
      </c>
      <c r="CA14" s="1">
        <f t="shared" si="35"/>
        <v>4</v>
      </c>
      <c r="CB14" s="1">
        <f t="shared" si="36"/>
        <v>6</v>
      </c>
      <c r="CC14" s="1">
        <f t="shared" si="37"/>
        <v>7</v>
      </c>
      <c r="CD14" s="1" t="str">
        <f t="shared" si="38"/>
        <v/>
      </c>
      <c r="CE14" s="1">
        <f t="shared" si="39"/>
        <v>0</v>
      </c>
    </row>
    <row r="15" spans="1:105" ht="18" customHeight="1" x14ac:dyDescent="0.2">
      <c r="A15" s="52" t="str">
        <f t="shared" si="12"/>
        <v>Bob Caines</v>
      </c>
      <c r="B15" s="52" t="s">
        <v>371</v>
      </c>
      <c r="C15" s="62" t="s">
        <v>39</v>
      </c>
      <c r="D15" s="8">
        <v>36</v>
      </c>
      <c r="E15" s="8">
        <v>10</v>
      </c>
      <c r="F15" s="8">
        <f>IF(E15&lt;&gt; "",LOOKUP(E15,Points!$A$2:$A$27,Points!$B$2:$B$27),"")</f>
        <v>6</v>
      </c>
      <c r="G15" s="114"/>
      <c r="H15" s="8">
        <v>41</v>
      </c>
      <c r="I15" s="8">
        <v>3</v>
      </c>
      <c r="J15" s="8">
        <f>IF(I15&lt;&gt; "",LOOKUP(I15,Points!$A$2:$A$27,Points!$B$2:$B$27),"")</f>
        <v>13</v>
      </c>
      <c r="K15" s="114">
        <v>1</v>
      </c>
      <c r="L15" s="8">
        <v>33</v>
      </c>
      <c r="M15" s="8">
        <v>14</v>
      </c>
      <c r="N15" s="8">
        <f>IF(M15&lt;&gt; "",LOOKUP(M15,Points!$A$2:$A$27,Points!$B$2:$B$27),"")</f>
        <v>2</v>
      </c>
      <c r="O15" s="114"/>
      <c r="P15" s="8">
        <f>32-2</f>
        <v>30</v>
      </c>
      <c r="Q15" s="8">
        <v>9</v>
      </c>
      <c r="R15" s="8">
        <f>IF(Q15&lt;&gt; "",LOOKUP(Q15,Points!$A$2:$A$27,Points!$B$2:$B$27),"")</f>
        <v>7</v>
      </c>
      <c r="S15" s="114"/>
      <c r="T15" s="101">
        <f>39-3</f>
        <v>36</v>
      </c>
      <c r="U15" s="8">
        <v>8</v>
      </c>
      <c r="V15" s="8">
        <f>IF(U15&lt;&gt; "",LOOKUP(U15,Points!$A$2:$A$27,Points!$B$2:$B$27),"")</f>
        <v>8</v>
      </c>
      <c r="W15" s="114"/>
      <c r="X15" s="8">
        <f>34-2</f>
        <v>32</v>
      </c>
      <c r="Y15" s="8">
        <v>11</v>
      </c>
      <c r="Z15" s="8">
        <f>IF(Y15&lt;&gt; "",LOOKUP(Y15,Points!$A$2:$A$27,Points!$B$2:$B$27),"")</f>
        <v>5</v>
      </c>
      <c r="AA15" s="114"/>
      <c r="AB15" s="96">
        <f>40-2</f>
        <v>38</v>
      </c>
      <c r="AC15" s="102">
        <v>1</v>
      </c>
      <c r="AD15" s="8">
        <f>IF(AC15&lt;&gt; "",LOOKUP(AC15,Points!$A$2:$A$27,Points!$B$2:$B$27),"")</f>
        <v>15</v>
      </c>
      <c r="AE15" s="114">
        <v>4</v>
      </c>
      <c r="AF15" s="8">
        <f>25-3</f>
        <v>22</v>
      </c>
      <c r="AG15" s="8">
        <v>20</v>
      </c>
      <c r="AH15" s="8">
        <f>IF(AG15&lt;&gt; "",LOOKUP(AG15,Points!$A$2:$A$27,Points!$B$2:$B$27),"")</f>
        <v>0</v>
      </c>
      <c r="AI15" s="114">
        <v>2</v>
      </c>
      <c r="AJ15" s="8">
        <f>32-3</f>
        <v>29</v>
      </c>
      <c r="AK15" s="8">
        <v>14</v>
      </c>
      <c r="AL15" s="8">
        <f>IF(AK15&lt;&gt; "",LOOKUP(AK15,[1]Points!$A$2:$A$27,[1]Points!$B$2:$B$27),"")</f>
        <v>2</v>
      </c>
      <c r="AM15" s="114"/>
      <c r="AO15" s="5">
        <f t="shared" si="11"/>
        <v>7</v>
      </c>
      <c r="AP15" s="5">
        <v>0</v>
      </c>
      <c r="AQ15" s="5">
        <f t="shared" si="1"/>
        <v>9</v>
      </c>
      <c r="AR15" s="5">
        <f t="shared" si="2"/>
        <v>58</v>
      </c>
      <c r="AS15" s="5">
        <f t="shared" si="13"/>
        <v>49</v>
      </c>
      <c r="AT15" s="8">
        <f t="shared" si="3"/>
        <v>297</v>
      </c>
      <c r="AU15" s="67">
        <f t="shared" si="14"/>
        <v>33</v>
      </c>
      <c r="AV15" s="67">
        <f t="shared" si="15"/>
        <v>33</v>
      </c>
      <c r="AW15" s="67">
        <f t="shared" si="16"/>
        <v>33</v>
      </c>
      <c r="AX15" s="8">
        <f t="shared" si="17"/>
        <v>184</v>
      </c>
      <c r="AY15" s="67">
        <f t="shared" si="4"/>
        <v>10</v>
      </c>
      <c r="AZ15" s="67"/>
      <c r="BA15" s="8">
        <f t="shared" si="18"/>
        <v>41</v>
      </c>
      <c r="BB15" s="8">
        <f t="shared" si="19"/>
        <v>38</v>
      </c>
      <c r="BC15" s="8">
        <f t="shared" si="20"/>
        <v>36</v>
      </c>
      <c r="BD15" s="8">
        <f t="shared" si="21"/>
        <v>36</v>
      </c>
      <c r="BE15" s="8">
        <f t="shared" si="22"/>
        <v>33</v>
      </c>
      <c r="BF15" s="8"/>
      <c r="BG15" s="8">
        <f t="shared" si="5"/>
        <v>36</v>
      </c>
      <c r="BH15" s="8">
        <f t="shared" si="6"/>
        <v>41</v>
      </c>
      <c r="BI15" s="8">
        <f t="shared" si="7"/>
        <v>33</v>
      </c>
      <c r="BJ15" s="8">
        <f t="shared" si="23"/>
        <v>30</v>
      </c>
      <c r="BK15" s="8">
        <f t="shared" si="24"/>
        <v>36</v>
      </c>
      <c r="BL15" s="8">
        <f t="shared" si="25"/>
        <v>32</v>
      </c>
      <c r="BM15" s="8">
        <f t="shared" si="26"/>
        <v>38</v>
      </c>
      <c r="BN15" s="8">
        <f t="shared" si="27"/>
        <v>22</v>
      </c>
      <c r="BO15" s="8">
        <f t="shared" si="28"/>
        <v>29</v>
      </c>
      <c r="BP15" s="8"/>
      <c r="BQ15" s="8">
        <f t="shared" si="29"/>
        <v>15</v>
      </c>
      <c r="BR15" s="8">
        <f t="shared" si="30"/>
        <v>13</v>
      </c>
      <c r="BS15" s="8">
        <f t="shared" si="31"/>
        <v>8</v>
      </c>
      <c r="BT15" s="8">
        <f t="shared" si="32"/>
        <v>7</v>
      </c>
      <c r="BU15" s="8">
        <f t="shared" si="33"/>
        <v>6</v>
      </c>
      <c r="BV15" s="8"/>
      <c r="BW15" s="1">
        <f t="shared" si="8"/>
        <v>6</v>
      </c>
      <c r="BX15" s="1">
        <f t="shared" si="9"/>
        <v>13</v>
      </c>
      <c r="BY15" s="1">
        <f t="shared" si="10"/>
        <v>2</v>
      </c>
      <c r="BZ15" s="1">
        <f t="shared" si="34"/>
        <v>7</v>
      </c>
      <c r="CA15" s="1">
        <f t="shared" si="35"/>
        <v>8</v>
      </c>
      <c r="CB15" s="1">
        <f t="shared" si="36"/>
        <v>5</v>
      </c>
      <c r="CC15" s="1">
        <f t="shared" si="37"/>
        <v>15</v>
      </c>
      <c r="CD15" s="1">
        <f t="shared" si="38"/>
        <v>0</v>
      </c>
      <c r="CE15" s="1">
        <f t="shared" si="39"/>
        <v>2</v>
      </c>
      <c r="CG15" t="e">
        <f>VLOOKUP(A15,#REF!,41,FALSE)</f>
        <v>#REF!</v>
      </c>
      <c r="CH15" t="e">
        <f>VLOOKUP(A15,#REF!,42,FALSE)</f>
        <v>#REF!</v>
      </c>
      <c r="CI15" t="e">
        <f>VLOOKUP(A15,#REF!,43,FALSE)</f>
        <v>#REF!</v>
      </c>
      <c r="CJ15" t="e">
        <f>VLOOKUP(A15,#REF!,44,FALSE)</f>
        <v>#REF!</v>
      </c>
      <c r="CK15" t="e">
        <f>VLOOKUP(A15,#REF!,45,FALSE)</f>
        <v>#REF!</v>
      </c>
      <c r="CL15" s="105" t="e">
        <f>VLOOKUP(A15,#REF!,46,FALSE)</f>
        <v>#REF!</v>
      </c>
      <c r="CM15" s="105" t="e">
        <f>VLOOKUP(A15,#REF!,47,FALSE)</f>
        <v>#REF!</v>
      </c>
      <c r="CN15" s="105" t="e">
        <f>VLOOKUP(A15,#REF!,48,FALSE)</f>
        <v>#REF!</v>
      </c>
      <c r="CO15" s="105" t="e">
        <f>VLOOKUP(A15,#REF!,49,FALSE)</f>
        <v>#REF!</v>
      </c>
      <c r="CP15" s="105" t="e">
        <f>VLOOKUP(A15,#REF!,50,FALSE)</f>
        <v>#REF!</v>
      </c>
      <c r="CR15" t="e">
        <f>+AO15-CG15</f>
        <v>#REF!</v>
      </c>
      <c r="CS15" s="106" t="e">
        <f t="shared" ref="CS15:DA15" si="41">+AQ15-CH15</f>
        <v>#REF!</v>
      </c>
      <c r="CT15" s="106" t="e">
        <f t="shared" si="41"/>
        <v>#REF!</v>
      </c>
      <c r="CU15" s="106" t="e">
        <f t="shared" si="41"/>
        <v>#REF!</v>
      </c>
      <c r="CV15" s="106" t="e">
        <f t="shared" si="41"/>
        <v>#REF!</v>
      </c>
      <c r="CW15" s="106" t="e">
        <f t="shared" si="41"/>
        <v>#REF!</v>
      </c>
      <c r="CX15" s="106" t="e">
        <f t="shared" si="41"/>
        <v>#REF!</v>
      </c>
      <c r="CY15" s="106" t="e">
        <f t="shared" si="41"/>
        <v>#REF!</v>
      </c>
      <c r="CZ15" s="106" t="e">
        <f t="shared" si="41"/>
        <v>#REF!</v>
      </c>
      <c r="DA15" s="106" t="e">
        <f t="shared" si="41"/>
        <v>#REF!</v>
      </c>
    </row>
    <row r="16" spans="1:105" ht="18" customHeight="1" x14ac:dyDescent="0.2">
      <c r="A16" s="52" t="str">
        <f t="shared" si="12"/>
        <v>Greg Chambers</v>
      </c>
      <c r="B16" s="93" t="s">
        <v>651</v>
      </c>
      <c r="C16" s="94" t="s">
        <v>221</v>
      </c>
      <c r="D16" s="8"/>
      <c r="E16" s="8"/>
      <c r="F16" s="8" t="str">
        <f>IF(E16&lt;&gt; "",LOOKUP(E16,Points!$A$2:$A$27,Points!$B$2:$B$27),"")</f>
        <v/>
      </c>
      <c r="G16" s="114"/>
      <c r="H16" s="64"/>
      <c r="I16" s="8"/>
      <c r="J16" s="8" t="str">
        <f>IF(I16&lt;&gt; "",LOOKUP(I16,Points!$A$2:$A$27,Points!$B$2:$B$27),"")</f>
        <v/>
      </c>
      <c r="K16" s="114"/>
      <c r="L16" s="64"/>
      <c r="M16" s="8"/>
      <c r="N16" s="8" t="str">
        <f>IF(M16&lt;&gt; "",LOOKUP(M16,Points!$A$2:$A$27,Points!$B$2:$B$27),"")</f>
        <v/>
      </c>
      <c r="O16" s="114"/>
      <c r="P16" s="64">
        <v>29</v>
      </c>
      <c r="Q16" s="8">
        <v>13</v>
      </c>
      <c r="R16" s="8">
        <f>IF(Q16&lt;&gt; "",LOOKUP(Q16,Points!$A$2:$A$27,Points!$B$2:$B$27),"")</f>
        <v>3</v>
      </c>
      <c r="S16" s="114"/>
      <c r="T16" s="64"/>
      <c r="U16" s="8"/>
      <c r="V16" s="8" t="str">
        <f>IF(U16&lt;&gt; "",LOOKUP(U16,Points!$A$2:$A$27,Points!$B$2:$B$27),"")</f>
        <v/>
      </c>
      <c r="W16" s="114"/>
      <c r="X16" s="8"/>
      <c r="Y16" s="8"/>
      <c r="Z16" s="8" t="str">
        <f>IF(Y16&lt;&gt; "",LOOKUP(Y16,Points!$A$2:$A$27,Points!$B$2:$B$27),"")</f>
        <v/>
      </c>
      <c r="AA16" s="114"/>
      <c r="AB16" s="8"/>
      <c r="AC16" s="8"/>
      <c r="AD16" s="8" t="str">
        <f>IF(AC16&lt;&gt; "",LOOKUP(AC16,Points!$A$2:$A$27,Points!$B$2:$B$27),"")</f>
        <v/>
      </c>
      <c r="AE16" s="114"/>
      <c r="AF16" s="64"/>
      <c r="AG16" s="8"/>
      <c r="AH16" s="8" t="str">
        <f>IF(AG16&lt;&gt; "",LOOKUP(AG16,Points!$A$2:$A$27,Points!$B$2:$B$27),"")</f>
        <v/>
      </c>
      <c r="AI16" s="114"/>
      <c r="AJ16" s="64"/>
      <c r="AK16" s="8"/>
      <c r="AL16" s="8" t="str">
        <f>IF(AK16&lt;&gt; "",LOOKUP(AK16,[1]Points!$A$2:$A$27,[1]Points!$B$2:$B$27),"")</f>
        <v/>
      </c>
      <c r="AM16" s="114"/>
      <c r="AO16" s="5">
        <f>+G16+K16+O16+S16+W16+AA16+AE16+AI16+AM16</f>
        <v>0</v>
      </c>
      <c r="AP16" s="5">
        <v>0</v>
      </c>
      <c r="AQ16" s="5">
        <f>COUNT(D16,H16,L16,P16,T16,X16,AB16,AF16,AJ16)</f>
        <v>1</v>
      </c>
      <c r="AR16" s="5">
        <f>SUM(F16,J16,N16,R16,V16,Z16,AD16,AH16,AL16)</f>
        <v>3</v>
      </c>
      <c r="AS16" s="5">
        <f t="shared" si="13"/>
        <v>3</v>
      </c>
      <c r="AT16" s="5">
        <f>SUM(D16,H16,L16,P16,T16,X16,AB16,AF16,AJ16)</f>
        <v>29</v>
      </c>
      <c r="AU16" s="47">
        <f t="shared" si="14"/>
        <v>29</v>
      </c>
      <c r="AV16" s="47">
        <f t="shared" si="15"/>
        <v>0</v>
      </c>
      <c r="AW16" s="47">
        <f t="shared" si="16"/>
        <v>0</v>
      </c>
      <c r="AX16" s="8">
        <f t="shared" si="17"/>
        <v>29</v>
      </c>
      <c r="AY16" s="67">
        <f>IF(AQ16&gt;4,SUM(E16,I16,M16,Q16,U16,Y16,AC16,AG16,AK16)/AQ16,0)</f>
        <v>0</v>
      </c>
      <c r="AZ16" s="67"/>
      <c r="BA16" s="8">
        <f t="shared" si="18"/>
        <v>29</v>
      </c>
      <c r="BB16" s="8">
        <f t="shared" si="19"/>
        <v>0</v>
      </c>
      <c r="BC16" s="8">
        <f t="shared" si="20"/>
        <v>0</v>
      </c>
      <c r="BD16" s="8">
        <f t="shared" si="21"/>
        <v>0</v>
      </c>
      <c r="BE16" s="8">
        <f t="shared" si="22"/>
        <v>0</v>
      </c>
      <c r="BF16" s="8"/>
      <c r="BG16" s="8">
        <f>D16</f>
        <v>0</v>
      </c>
      <c r="BH16" s="8">
        <f>H16</f>
        <v>0</v>
      </c>
      <c r="BI16" s="8">
        <f>L16</f>
        <v>0</v>
      </c>
      <c r="BJ16" s="8">
        <f t="shared" si="23"/>
        <v>29</v>
      </c>
      <c r="BK16" s="8">
        <f t="shared" si="24"/>
        <v>0</v>
      </c>
      <c r="BL16" s="8">
        <f t="shared" si="25"/>
        <v>0</v>
      </c>
      <c r="BM16" s="8">
        <f t="shared" si="26"/>
        <v>0</v>
      </c>
      <c r="BN16" s="8">
        <f t="shared" si="27"/>
        <v>0</v>
      </c>
      <c r="BO16" s="8">
        <f t="shared" si="28"/>
        <v>0</v>
      </c>
      <c r="BP16" s="8"/>
      <c r="BQ16" s="8">
        <f t="shared" si="29"/>
        <v>3</v>
      </c>
      <c r="BR16" s="8" t="e">
        <f t="shared" si="30"/>
        <v>#NUM!</v>
      </c>
      <c r="BS16" s="8" t="e">
        <f t="shared" si="31"/>
        <v>#NUM!</v>
      </c>
      <c r="BT16" s="8" t="e">
        <f t="shared" si="32"/>
        <v>#NUM!</v>
      </c>
      <c r="BU16" s="8" t="e">
        <f t="shared" si="33"/>
        <v>#NUM!</v>
      </c>
      <c r="BV16" s="8"/>
      <c r="BW16" s="1" t="str">
        <f>F16</f>
        <v/>
      </c>
      <c r="BX16" s="1" t="str">
        <f>J16</f>
        <v/>
      </c>
      <c r="BY16" s="1" t="str">
        <f>N16</f>
        <v/>
      </c>
      <c r="BZ16" s="1">
        <f t="shared" si="34"/>
        <v>3</v>
      </c>
      <c r="CA16" s="1" t="str">
        <f t="shared" si="35"/>
        <v/>
      </c>
      <c r="CB16" s="1" t="str">
        <f t="shared" si="36"/>
        <v/>
      </c>
      <c r="CC16" s="1" t="str">
        <f t="shared" si="37"/>
        <v/>
      </c>
      <c r="CD16" s="1" t="str">
        <f t="shared" si="38"/>
        <v/>
      </c>
      <c r="CE16" s="1" t="str">
        <f t="shared" si="39"/>
        <v/>
      </c>
    </row>
    <row r="17" spans="1:105" ht="18" customHeight="1" x14ac:dyDescent="0.2">
      <c r="A17" s="52" t="str">
        <f t="shared" si="12"/>
        <v>Rick Crowe</v>
      </c>
      <c r="B17" s="52" t="s">
        <v>623</v>
      </c>
      <c r="C17" s="62" t="s">
        <v>1</v>
      </c>
      <c r="D17" s="8">
        <v>24</v>
      </c>
      <c r="E17" s="8">
        <v>26</v>
      </c>
      <c r="F17" s="8">
        <f>IF(E17&lt;&gt; "",LOOKUP(E17,Points!$A$2:$A$27,Points!$B$2:$B$27),"")</f>
        <v>0</v>
      </c>
      <c r="G17" s="114"/>
      <c r="H17" s="8">
        <v>29</v>
      </c>
      <c r="I17" s="8">
        <v>26</v>
      </c>
      <c r="J17" s="8">
        <f>IF(I17&lt;&gt; "",LOOKUP(I17,Points!$A$2:$A$27,Points!$B$2:$B$27),"")</f>
        <v>0</v>
      </c>
      <c r="K17" s="114"/>
      <c r="L17" s="8"/>
      <c r="M17" s="8"/>
      <c r="N17" s="8" t="str">
        <f>IF(M17&lt;&gt; "",LOOKUP(M17,Points!$A$2:$A$27,Points!$B$2:$B$27),"")</f>
        <v/>
      </c>
      <c r="O17" s="114"/>
      <c r="P17" s="169">
        <v>22</v>
      </c>
      <c r="Q17" s="8">
        <v>28</v>
      </c>
      <c r="R17" s="8">
        <f>IF(Q17&lt;&gt; "",LOOKUP(Q17,Points!$A$2:$A$27,Points!$B$2:$B$27),"")</f>
        <v>0</v>
      </c>
      <c r="S17" s="114"/>
      <c r="T17" s="8"/>
      <c r="U17" s="8"/>
      <c r="V17" s="8" t="str">
        <f>IF(U17&lt;&gt; "",LOOKUP(U17,Points!$A$2:$A$27,Points!$B$2:$B$27),"")</f>
        <v/>
      </c>
      <c r="W17" s="114"/>
      <c r="X17" s="8"/>
      <c r="Y17" s="8"/>
      <c r="Z17" s="8" t="str">
        <f>IF(Y17&lt;&gt; "",LOOKUP(Y17,Points!$A$2:$A$27,Points!$B$2:$B$27),"")</f>
        <v/>
      </c>
      <c r="AA17" s="114"/>
      <c r="AB17" s="8"/>
      <c r="AC17" s="8"/>
      <c r="AD17" s="8" t="str">
        <f>IF(AC17&lt;&gt; "",LOOKUP(AC17,Points!$A$2:$A$27,Points!$B$2:$B$27),"")</f>
        <v/>
      </c>
      <c r="AE17" s="114"/>
      <c r="AF17" s="8"/>
      <c r="AG17" s="8"/>
      <c r="AH17" s="8" t="str">
        <f>IF(AG17&lt;&gt; "",LOOKUP(AG17,Points!$A$2:$A$27,Points!$B$2:$B$27),"")</f>
        <v/>
      </c>
      <c r="AI17" s="114"/>
      <c r="AJ17" s="8"/>
      <c r="AK17" s="8"/>
      <c r="AL17" s="8" t="str">
        <f>IF(AK17&lt;&gt; "",LOOKUP(AK17,[1]Points!$A$2:$A$27,[1]Points!$B$2:$B$27),"")</f>
        <v/>
      </c>
      <c r="AM17" s="114"/>
      <c r="AO17" s="5">
        <f>+G17+K17+O17+S17+W17+AA17+AE17+AI17+AM17</f>
        <v>0</v>
      </c>
      <c r="AP17" s="5">
        <v>0</v>
      </c>
      <c r="AQ17" s="5">
        <f t="shared" si="1"/>
        <v>3</v>
      </c>
      <c r="AR17" s="5">
        <f t="shared" si="2"/>
        <v>0</v>
      </c>
      <c r="AS17" s="5">
        <f t="shared" si="13"/>
        <v>0</v>
      </c>
      <c r="AT17" s="5">
        <f t="shared" si="3"/>
        <v>75</v>
      </c>
      <c r="AU17" s="47">
        <f t="shared" si="14"/>
        <v>25</v>
      </c>
      <c r="AV17" s="47">
        <f t="shared" si="15"/>
        <v>25</v>
      </c>
      <c r="AW17" s="47">
        <f t="shared" si="16"/>
        <v>0</v>
      </c>
      <c r="AX17" s="8">
        <f t="shared" si="17"/>
        <v>75</v>
      </c>
      <c r="AY17" s="67">
        <f t="shared" si="4"/>
        <v>0</v>
      </c>
      <c r="AZ17" s="67"/>
      <c r="BA17" s="8">
        <f t="shared" si="18"/>
        <v>29</v>
      </c>
      <c r="BB17" s="8">
        <f t="shared" si="19"/>
        <v>24</v>
      </c>
      <c r="BC17" s="8">
        <f t="shared" si="20"/>
        <v>22</v>
      </c>
      <c r="BD17" s="8">
        <f t="shared" si="21"/>
        <v>0</v>
      </c>
      <c r="BE17" s="8">
        <f t="shared" si="22"/>
        <v>0</v>
      </c>
      <c r="BF17" s="8"/>
      <c r="BG17" s="8">
        <f t="shared" si="5"/>
        <v>24</v>
      </c>
      <c r="BH17" s="8">
        <f t="shared" si="6"/>
        <v>29</v>
      </c>
      <c r="BI17" s="8">
        <f t="shared" si="7"/>
        <v>0</v>
      </c>
      <c r="BJ17" s="8">
        <f t="shared" si="23"/>
        <v>22</v>
      </c>
      <c r="BK17" s="8">
        <f t="shared" si="24"/>
        <v>0</v>
      </c>
      <c r="BL17" s="8">
        <f t="shared" si="25"/>
        <v>0</v>
      </c>
      <c r="BM17" s="8">
        <f t="shared" si="26"/>
        <v>0</v>
      </c>
      <c r="BN17" s="8">
        <f t="shared" si="27"/>
        <v>0</v>
      </c>
      <c r="BO17" s="8">
        <f t="shared" si="28"/>
        <v>0</v>
      </c>
      <c r="BP17" s="8"/>
      <c r="BQ17" s="8">
        <f t="shared" si="29"/>
        <v>0</v>
      </c>
      <c r="BR17" s="8">
        <f t="shared" si="30"/>
        <v>0</v>
      </c>
      <c r="BS17" s="8">
        <f t="shared" si="31"/>
        <v>0</v>
      </c>
      <c r="BT17" s="8" t="e">
        <f t="shared" si="32"/>
        <v>#NUM!</v>
      </c>
      <c r="BU17" s="8" t="e">
        <f t="shared" si="33"/>
        <v>#NUM!</v>
      </c>
      <c r="BV17" s="8"/>
      <c r="BW17" s="1">
        <f t="shared" si="8"/>
        <v>0</v>
      </c>
      <c r="BX17" s="1">
        <f t="shared" si="9"/>
        <v>0</v>
      </c>
      <c r="BY17" s="1" t="str">
        <f t="shared" si="10"/>
        <v/>
      </c>
      <c r="BZ17" s="1">
        <f t="shared" si="34"/>
        <v>0</v>
      </c>
      <c r="CA17" s="1" t="str">
        <f t="shared" si="35"/>
        <v/>
      </c>
      <c r="CB17" s="1" t="str">
        <f t="shared" si="36"/>
        <v/>
      </c>
      <c r="CC17" s="1" t="str">
        <f t="shared" si="37"/>
        <v/>
      </c>
      <c r="CD17" s="1" t="str">
        <f t="shared" si="38"/>
        <v/>
      </c>
      <c r="CE17" s="1" t="str">
        <f t="shared" si="39"/>
        <v/>
      </c>
    </row>
    <row r="18" spans="1:105" ht="18" customHeight="1" x14ac:dyDescent="0.2">
      <c r="A18" s="52" t="str">
        <f t="shared" si="12"/>
        <v>Craig Collins</v>
      </c>
      <c r="B18" s="93" t="s">
        <v>620</v>
      </c>
      <c r="C18" s="94" t="s">
        <v>621</v>
      </c>
      <c r="D18" s="99">
        <v>39</v>
      </c>
      <c r="E18" s="141">
        <v>3</v>
      </c>
      <c r="F18" s="8">
        <f>IF(E18&lt;&gt; "",LOOKUP(E18,Points!$A$2:$A$27,Points!$B$2:$B$27),"")</f>
        <v>13</v>
      </c>
      <c r="G18" s="114">
        <v>3</v>
      </c>
      <c r="H18" s="8">
        <v>28</v>
      </c>
      <c r="I18" s="8">
        <v>28</v>
      </c>
      <c r="J18" s="8">
        <f>IF(I18&lt;&gt; "",LOOKUP(I18,Points!$A$2:$A$27,Points!$B$2:$B$27),"")</f>
        <v>0</v>
      </c>
      <c r="K18" s="114">
        <v>1</v>
      </c>
      <c r="L18" s="8">
        <v>35</v>
      </c>
      <c r="M18" s="8">
        <v>9</v>
      </c>
      <c r="N18" s="8">
        <f>IF(M18&lt;&gt; "",LOOKUP(M18,Points!$A$2:$A$27,Points!$B$2:$B$27),"")</f>
        <v>7</v>
      </c>
      <c r="O18" s="114">
        <v>1</v>
      </c>
      <c r="P18" s="8"/>
      <c r="Q18" s="8"/>
      <c r="R18" s="8" t="str">
        <f>IF(Q18&lt;&gt; "",LOOKUP(Q18,Points!$A$2:$A$27,Points!$B$2:$B$27),"")</f>
        <v/>
      </c>
      <c r="S18" s="114"/>
      <c r="T18" s="8">
        <f>34-1</f>
        <v>33</v>
      </c>
      <c r="U18" s="8">
        <v>17</v>
      </c>
      <c r="V18" s="8">
        <f>IF(U18&lt;&gt; "",LOOKUP(U18,Points!$A$2:$A$27,Points!$B$2:$B$27),"")</f>
        <v>0</v>
      </c>
      <c r="W18" s="114"/>
      <c r="X18" s="8">
        <v>37</v>
      </c>
      <c r="Y18" s="8">
        <v>3</v>
      </c>
      <c r="Z18" s="8">
        <f>IF(Y18&lt;&gt; "",LOOKUP(Y18,Points!$A$2:$A$27,Points!$B$2:$B$27),"")</f>
        <v>13</v>
      </c>
      <c r="AA18" s="114">
        <v>3</v>
      </c>
      <c r="AB18" s="169">
        <f>20-1</f>
        <v>19</v>
      </c>
      <c r="AC18" s="8">
        <v>26</v>
      </c>
      <c r="AD18" s="8">
        <f>IF(AC18&lt;&gt; "",LOOKUP(AC18,Points!$A$2:$A$27,Points!$B$2:$B$27),"")</f>
        <v>0</v>
      </c>
      <c r="AE18" s="114"/>
      <c r="AF18" s="8">
        <f>26-1</f>
        <v>25</v>
      </c>
      <c r="AG18" s="8">
        <v>18</v>
      </c>
      <c r="AH18" s="8">
        <f>IF(AG18&lt;&gt; "",LOOKUP(AG18,Points!$A$2:$A$27,Points!$B$2:$B$27),"")</f>
        <v>0</v>
      </c>
      <c r="AI18" s="114">
        <v>1</v>
      </c>
      <c r="AJ18" s="8">
        <f>34-1</f>
        <v>33</v>
      </c>
      <c r="AK18" s="8">
        <v>9</v>
      </c>
      <c r="AL18" s="8">
        <f>IF(AK18&lt;&gt; "",LOOKUP(AK18,[1]Points!$A$2:$A$27,[1]Points!$B$2:$B$27),"")</f>
        <v>7</v>
      </c>
      <c r="AM18" s="114">
        <v>1</v>
      </c>
      <c r="AO18" s="5">
        <f>+G18+K18+O18+S18+W18+AA18+AE18+AI18+AM18</f>
        <v>10</v>
      </c>
      <c r="AP18" s="5">
        <v>0</v>
      </c>
      <c r="AQ18" s="5">
        <f t="shared" si="1"/>
        <v>8</v>
      </c>
      <c r="AR18" s="5">
        <f t="shared" si="2"/>
        <v>40</v>
      </c>
      <c r="AS18" s="5">
        <f t="shared" si="13"/>
        <v>40</v>
      </c>
      <c r="AT18" s="5">
        <f t="shared" si="3"/>
        <v>249</v>
      </c>
      <c r="AU18" s="47">
        <f t="shared" si="14"/>
        <v>31.125</v>
      </c>
      <c r="AV18" s="47">
        <f t="shared" si="15"/>
        <v>31.125</v>
      </c>
      <c r="AW18" s="47">
        <f t="shared" si="16"/>
        <v>31.125</v>
      </c>
      <c r="AX18" s="8">
        <f t="shared" si="17"/>
        <v>177</v>
      </c>
      <c r="AY18" s="67">
        <f t="shared" si="4"/>
        <v>14.125</v>
      </c>
      <c r="AZ18" s="67"/>
      <c r="BA18" s="8">
        <f t="shared" si="18"/>
        <v>39</v>
      </c>
      <c r="BB18" s="8">
        <f t="shared" si="19"/>
        <v>37</v>
      </c>
      <c r="BC18" s="8">
        <f t="shared" si="20"/>
        <v>35</v>
      </c>
      <c r="BD18" s="8">
        <f t="shared" si="21"/>
        <v>33</v>
      </c>
      <c r="BE18" s="8">
        <f t="shared" si="22"/>
        <v>33</v>
      </c>
      <c r="BF18" s="8"/>
      <c r="BG18" s="8">
        <f t="shared" si="5"/>
        <v>39</v>
      </c>
      <c r="BH18" s="8">
        <f t="shared" si="6"/>
        <v>28</v>
      </c>
      <c r="BI18" s="8">
        <f t="shared" si="7"/>
        <v>35</v>
      </c>
      <c r="BJ18" s="8">
        <f t="shared" si="23"/>
        <v>0</v>
      </c>
      <c r="BK18" s="8">
        <f t="shared" si="24"/>
        <v>33</v>
      </c>
      <c r="BL18" s="8">
        <f t="shared" si="25"/>
        <v>37</v>
      </c>
      <c r="BM18" s="8">
        <f t="shared" si="26"/>
        <v>19</v>
      </c>
      <c r="BN18" s="8">
        <f t="shared" si="27"/>
        <v>25</v>
      </c>
      <c r="BO18" s="8">
        <f t="shared" si="28"/>
        <v>33</v>
      </c>
      <c r="BP18" s="8"/>
      <c r="BQ18" s="8">
        <f t="shared" si="29"/>
        <v>13</v>
      </c>
      <c r="BR18" s="8">
        <f t="shared" si="30"/>
        <v>13</v>
      </c>
      <c r="BS18" s="8">
        <f t="shared" si="31"/>
        <v>7</v>
      </c>
      <c r="BT18" s="8">
        <f t="shared" si="32"/>
        <v>7</v>
      </c>
      <c r="BU18" s="8">
        <f t="shared" si="33"/>
        <v>0</v>
      </c>
      <c r="BV18" s="8"/>
      <c r="BW18" s="1">
        <f t="shared" si="8"/>
        <v>13</v>
      </c>
      <c r="BX18" s="1">
        <f t="shared" si="9"/>
        <v>0</v>
      </c>
      <c r="BY18" s="1">
        <f t="shared" si="10"/>
        <v>7</v>
      </c>
      <c r="BZ18" s="1" t="str">
        <f t="shared" si="34"/>
        <v/>
      </c>
      <c r="CA18" s="1">
        <f t="shared" si="35"/>
        <v>0</v>
      </c>
      <c r="CB18" s="1">
        <f t="shared" si="36"/>
        <v>13</v>
      </c>
      <c r="CC18" s="1">
        <f t="shared" si="37"/>
        <v>0</v>
      </c>
      <c r="CD18" s="1">
        <f t="shared" si="38"/>
        <v>0</v>
      </c>
      <c r="CE18" s="1">
        <f t="shared" si="39"/>
        <v>7</v>
      </c>
    </row>
    <row r="19" spans="1:105" ht="18" customHeight="1" x14ac:dyDescent="0.2">
      <c r="A19" s="52" t="str">
        <f t="shared" si="12"/>
        <v>Todd Davis</v>
      </c>
      <c r="B19" s="52" t="s">
        <v>277</v>
      </c>
      <c r="C19" s="62" t="s">
        <v>278</v>
      </c>
      <c r="D19" s="8"/>
      <c r="E19" s="8"/>
      <c r="F19" s="8" t="str">
        <f>IF(E19&lt;&gt; "",LOOKUP(E19,Points!$A$2:$A$27,Points!$B$2:$B$27),"")</f>
        <v/>
      </c>
      <c r="G19" s="114"/>
      <c r="H19" s="8">
        <v>40</v>
      </c>
      <c r="I19" s="8">
        <v>7</v>
      </c>
      <c r="J19" s="8">
        <f>IF(I19&lt;&gt; "",LOOKUP(I19,Points!$A$2:$A$27,Points!$B$2:$B$27),"")</f>
        <v>9</v>
      </c>
      <c r="K19" s="114"/>
      <c r="L19" s="8"/>
      <c r="M19" s="8"/>
      <c r="N19" s="8" t="str">
        <f>IF(M19&lt;&gt; "",LOOKUP(M19,Points!$A$2:$A$27,Points!$B$2:$B$27),"")</f>
        <v/>
      </c>
      <c r="O19" s="114"/>
      <c r="P19" s="8"/>
      <c r="Q19" s="8"/>
      <c r="R19" s="8" t="str">
        <f>IF(Q19&lt;&gt; "",LOOKUP(Q19,Points!$A$2:$A$27,Points!$B$2:$B$27),"")</f>
        <v/>
      </c>
      <c r="S19" s="114"/>
      <c r="T19" s="8"/>
      <c r="U19" s="8"/>
      <c r="V19" s="8" t="str">
        <f>IF(U19&lt;&gt; "",LOOKUP(U19,Points!$A$2:$A$27,Points!$B$2:$B$27),"")</f>
        <v/>
      </c>
      <c r="W19" s="114"/>
      <c r="X19" s="8">
        <f>33-1</f>
        <v>32</v>
      </c>
      <c r="Y19" s="8">
        <v>13</v>
      </c>
      <c r="Z19" s="8">
        <f>IF(Y19&lt;&gt; "",LOOKUP(Y19,Points!$A$2:$A$27,Points!$B$2:$B$27),"")</f>
        <v>3</v>
      </c>
      <c r="AA19" s="114"/>
      <c r="AB19" s="8"/>
      <c r="AC19" s="8"/>
      <c r="AD19" s="8" t="str">
        <f>IF(AC19&lt;&gt; "",LOOKUP(AC19,Points!$A$2:$A$27,Points!$B$2:$B$27),"")</f>
        <v/>
      </c>
      <c r="AE19" s="114"/>
      <c r="AF19" s="8">
        <f>30-1</f>
        <v>29</v>
      </c>
      <c r="AG19" s="8">
        <v>15</v>
      </c>
      <c r="AH19" s="8">
        <f>IF(AG19&lt;&gt; "",LOOKUP(AG19,Points!$A$2:$A$27,Points!$B$2:$B$27),"")</f>
        <v>1</v>
      </c>
      <c r="AI19" s="114"/>
      <c r="AJ19" s="8"/>
      <c r="AK19" s="8"/>
      <c r="AL19" s="8" t="str">
        <f>IF(AK19&lt;&gt; "",LOOKUP(AK19,[1]Points!$A$2:$A$27,[1]Points!$B$2:$B$27),"")</f>
        <v/>
      </c>
      <c r="AM19" s="114"/>
      <c r="AO19" s="5">
        <f t="shared" si="11"/>
        <v>0</v>
      </c>
      <c r="AP19" s="5">
        <v>0</v>
      </c>
      <c r="AQ19" s="5">
        <f t="shared" si="1"/>
        <v>3</v>
      </c>
      <c r="AR19" s="5">
        <f t="shared" si="2"/>
        <v>13</v>
      </c>
      <c r="AS19" s="5">
        <f t="shared" si="13"/>
        <v>13</v>
      </c>
      <c r="AT19" s="8">
        <f t="shared" si="3"/>
        <v>101</v>
      </c>
      <c r="AU19" s="67">
        <f t="shared" si="14"/>
        <v>33.666666666666664</v>
      </c>
      <c r="AV19" s="67">
        <f t="shared" si="15"/>
        <v>33.666666666666664</v>
      </c>
      <c r="AW19" s="67">
        <f t="shared" si="16"/>
        <v>0</v>
      </c>
      <c r="AX19" s="8">
        <f t="shared" si="17"/>
        <v>101</v>
      </c>
      <c r="AY19" s="67">
        <f t="shared" si="4"/>
        <v>0</v>
      </c>
      <c r="AZ19" s="67"/>
      <c r="BA19" s="8">
        <f t="shared" si="18"/>
        <v>40</v>
      </c>
      <c r="BB19" s="8">
        <f t="shared" si="19"/>
        <v>32</v>
      </c>
      <c r="BC19" s="8">
        <f t="shared" si="20"/>
        <v>29</v>
      </c>
      <c r="BD19" s="8">
        <f t="shared" si="21"/>
        <v>0</v>
      </c>
      <c r="BE19" s="8">
        <f t="shared" si="22"/>
        <v>0</v>
      </c>
      <c r="BF19" s="8"/>
      <c r="BG19" s="8">
        <f t="shared" si="5"/>
        <v>0</v>
      </c>
      <c r="BH19" s="8">
        <f t="shared" si="6"/>
        <v>40</v>
      </c>
      <c r="BI19" s="8">
        <f t="shared" si="7"/>
        <v>0</v>
      </c>
      <c r="BJ19" s="8">
        <f t="shared" si="23"/>
        <v>0</v>
      </c>
      <c r="BK19" s="8">
        <f t="shared" si="24"/>
        <v>0</v>
      </c>
      <c r="BL19" s="8">
        <f t="shared" si="25"/>
        <v>32</v>
      </c>
      <c r="BM19" s="8">
        <f t="shared" si="26"/>
        <v>0</v>
      </c>
      <c r="BN19" s="8">
        <f t="shared" si="27"/>
        <v>29</v>
      </c>
      <c r="BO19" s="8">
        <f t="shared" si="28"/>
        <v>0</v>
      </c>
      <c r="BP19" s="8"/>
      <c r="BQ19" s="8">
        <f t="shared" si="29"/>
        <v>9</v>
      </c>
      <c r="BR19" s="8">
        <f t="shared" si="30"/>
        <v>3</v>
      </c>
      <c r="BS19" s="8">
        <f t="shared" si="31"/>
        <v>1</v>
      </c>
      <c r="BT19" s="8" t="e">
        <f t="shared" si="32"/>
        <v>#NUM!</v>
      </c>
      <c r="BU19" s="8" t="e">
        <f t="shared" si="33"/>
        <v>#NUM!</v>
      </c>
      <c r="BV19" s="8"/>
      <c r="BW19" s="1" t="str">
        <f t="shared" si="8"/>
        <v/>
      </c>
      <c r="BX19" s="1">
        <f t="shared" si="9"/>
        <v>9</v>
      </c>
      <c r="BY19" s="1" t="str">
        <f t="shared" si="10"/>
        <v/>
      </c>
      <c r="BZ19" s="1" t="str">
        <f t="shared" si="34"/>
        <v/>
      </c>
      <c r="CA19" s="1" t="str">
        <f t="shared" si="35"/>
        <v/>
      </c>
      <c r="CB19" s="1">
        <f t="shared" si="36"/>
        <v>3</v>
      </c>
      <c r="CC19" s="1" t="str">
        <f t="shared" si="37"/>
        <v/>
      </c>
      <c r="CD19" s="1">
        <f t="shared" si="38"/>
        <v>1</v>
      </c>
      <c r="CE19" s="1" t="str">
        <f t="shared" si="39"/>
        <v/>
      </c>
      <c r="CG19" t="e">
        <f>VLOOKUP(A19,#REF!,41,FALSE)</f>
        <v>#REF!</v>
      </c>
      <c r="CH19" t="e">
        <f>VLOOKUP(A19,#REF!,42,FALSE)</f>
        <v>#REF!</v>
      </c>
      <c r="CI19" t="e">
        <f>VLOOKUP(A19,#REF!,43,FALSE)</f>
        <v>#REF!</v>
      </c>
      <c r="CJ19" t="e">
        <f>VLOOKUP(A19,#REF!,44,FALSE)</f>
        <v>#REF!</v>
      </c>
      <c r="CK19" t="e">
        <f>VLOOKUP(A19,#REF!,45,FALSE)</f>
        <v>#REF!</v>
      </c>
      <c r="CL19" s="105" t="e">
        <f>VLOOKUP(A19,#REF!,46,FALSE)</f>
        <v>#REF!</v>
      </c>
      <c r="CM19" s="105" t="e">
        <f>VLOOKUP(A19,#REF!,47,FALSE)</f>
        <v>#REF!</v>
      </c>
      <c r="CN19" s="105" t="e">
        <f>VLOOKUP(A19,#REF!,48,FALSE)</f>
        <v>#REF!</v>
      </c>
      <c r="CO19" s="105" t="e">
        <f>VLOOKUP(A19,#REF!,49,FALSE)</f>
        <v>#REF!</v>
      </c>
      <c r="CP19" s="105" t="e">
        <f>VLOOKUP(A19,#REF!,50,FALSE)</f>
        <v>#REF!</v>
      </c>
      <c r="CS19" s="106"/>
      <c r="CT19" s="106"/>
      <c r="CU19" s="106"/>
      <c r="CV19" s="106"/>
      <c r="CW19" s="106"/>
      <c r="CX19" s="106"/>
      <c r="CY19" s="106"/>
      <c r="CZ19" s="106"/>
      <c r="DA19" s="106"/>
    </row>
    <row r="20" spans="1:105" ht="18" customHeight="1" x14ac:dyDescent="0.2">
      <c r="A20" s="52" t="str">
        <f t="shared" si="12"/>
        <v>Bill Donaldson</v>
      </c>
      <c r="B20" s="93" t="s">
        <v>367</v>
      </c>
      <c r="C20" s="94" t="s">
        <v>147</v>
      </c>
      <c r="D20" s="8"/>
      <c r="E20" s="8"/>
      <c r="F20" s="8" t="str">
        <f>IF(E20&lt;&gt; "",LOOKUP(E20,Points!$A$2:$A$27,Points!$B$2:$B$27),"")</f>
        <v/>
      </c>
      <c r="G20" s="114"/>
      <c r="H20" s="8"/>
      <c r="I20" s="8"/>
      <c r="J20" s="8" t="str">
        <f>IF(I20&lt;&gt; "",LOOKUP(I20,Points!$A$2:$A$27,Points!$B$2:$B$27),"")</f>
        <v/>
      </c>
      <c r="K20" s="114"/>
      <c r="L20" s="8">
        <v>32</v>
      </c>
      <c r="M20" s="8">
        <v>17</v>
      </c>
      <c r="N20" s="8">
        <f>IF(M20&lt;&gt; "",LOOKUP(M20,Points!$A$2:$A$27,Points!$B$2:$B$27),"")</f>
        <v>0</v>
      </c>
      <c r="O20" s="114"/>
      <c r="P20" s="8"/>
      <c r="Q20" s="8"/>
      <c r="R20" s="8" t="str">
        <f>IF(Q20&lt;&gt; "",LOOKUP(Q20,Points!$A$2:$A$27,Points!$B$2:$B$27),"")</f>
        <v/>
      </c>
      <c r="S20" s="114"/>
      <c r="T20" s="8"/>
      <c r="U20" s="8"/>
      <c r="V20" s="8" t="str">
        <f>IF(U20&lt;&gt; "",LOOKUP(U20,Points!$A$2:$A$27,Points!$B$2:$B$27),"")</f>
        <v/>
      </c>
      <c r="W20" s="114"/>
      <c r="X20" s="8"/>
      <c r="Y20" s="8"/>
      <c r="Z20" s="8" t="str">
        <f>IF(Y20&lt;&gt; "",LOOKUP(Y20,Points!$A$2:$A$27,Points!$B$2:$B$27),"")</f>
        <v/>
      </c>
      <c r="AA20" s="114"/>
      <c r="AB20" s="8"/>
      <c r="AC20" s="8"/>
      <c r="AD20" s="8" t="str">
        <f>IF(AC20&lt;&gt; "",LOOKUP(AC20,Points!$A$2:$A$27,Points!$B$2:$B$27),"")</f>
        <v/>
      </c>
      <c r="AE20" s="114"/>
      <c r="AF20" s="8"/>
      <c r="AG20" s="8"/>
      <c r="AH20" s="8" t="str">
        <f>IF(AG20&lt;&gt; "",LOOKUP(AG20,Points!$A$2:$A$27,Points!$B$2:$B$27),"")</f>
        <v/>
      </c>
      <c r="AI20" s="114"/>
      <c r="AJ20" s="8"/>
      <c r="AK20" s="8"/>
      <c r="AL20" s="8" t="str">
        <f>IF(AK20&lt;&gt; "",LOOKUP(AK20,[1]Points!$A$2:$A$27,[1]Points!$B$2:$B$27),"")</f>
        <v/>
      </c>
      <c r="AM20" s="114"/>
      <c r="AO20" s="5">
        <f>+G20+K20+O20+S20+W20+AA20+AE20+AI20+AM20</f>
        <v>0</v>
      </c>
      <c r="AP20" s="5">
        <v>0</v>
      </c>
      <c r="AQ20" s="5">
        <f>COUNT(D20,H20,L20,P20,T20,X20,AB20,AF20,AJ20)</f>
        <v>1</v>
      </c>
      <c r="AR20" s="5">
        <f>SUM(F20,J20,N20,R20,V20,Z20,AD20,AH20,AL20)</f>
        <v>0</v>
      </c>
      <c r="AS20" s="5">
        <f t="shared" si="13"/>
        <v>0</v>
      </c>
      <c r="AT20" s="5">
        <f>SUM(D20,H20,L20,P20,T20,X20,AB20,AF20,AJ20)</f>
        <v>32</v>
      </c>
      <c r="AU20" s="47">
        <f t="shared" si="14"/>
        <v>32</v>
      </c>
      <c r="AV20" s="47">
        <f t="shared" si="15"/>
        <v>0</v>
      </c>
      <c r="AW20" s="47">
        <f t="shared" si="16"/>
        <v>0</v>
      </c>
      <c r="AX20" s="8">
        <f t="shared" si="17"/>
        <v>32</v>
      </c>
      <c r="AY20" s="67">
        <f>IF(AQ20&gt;4,SUM(E20,I20,M20,Q20,U20,Y20,AC20,AG20,AK20)/AQ20,0)</f>
        <v>0</v>
      </c>
      <c r="AZ20" s="67"/>
      <c r="BA20" s="8">
        <f t="shared" si="18"/>
        <v>32</v>
      </c>
      <c r="BB20" s="8">
        <f t="shared" si="19"/>
        <v>0</v>
      </c>
      <c r="BC20" s="8">
        <f t="shared" si="20"/>
        <v>0</v>
      </c>
      <c r="BD20" s="8">
        <f t="shared" si="21"/>
        <v>0</v>
      </c>
      <c r="BE20" s="8">
        <f t="shared" si="22"/>
        <v>0</v>
      </c>
      <c r="BF20" s="8"/>
      <c r="BG20" s="8">
        <f>D20</f>
        <v>0</v>
      </c>
      <c r="BH20" s="8">
        <f>H20</f>
        <v>0</v>
      </c>
      <c r="BI20" s="8">
        <f>L20</f>
        <v>32</v>
      </c>
      <c r="BJ20" s="8">
        <f t="shared" si="23"/>
        <v>0</v>
      </c>
      <c r="BK20" s="8">
        <f t="shared" si="24"/>
        <v>0</v>
      </c>
      <c r="BL20" s="8">
        <f t="shared" si="25"/>
        <v>0</v>
      </c>
      <c r="BM20" s="8">
        <f t="shared" si="26"/>
        <v>0</v>
      </c>
      <c r="BN20" s="8">
        <f t="shared" si="27"/>
        <v>0</v>
      </c>
      <c r="BO20" s="8">
        <f t="shared" si="28"/>
        <v>0</v>
      </c>
      <c r="BP20" s="8"/>
      <c r="BQ20" s="8">
        <f t="shared" si="29"/>
        <v>0</v>
      </c>
      <c r="BR20" s="8" t="e">
        <f t="shared" si="30"/>
        <v>#NUM!</v>
      </c>
      <c r="BS20" s="8" t="e">
        <f t="shared" si="31"/>
        <v>#NUM!</v>
      </c>
      <c r="BT20" s="8" t="e">
        <f t="shared" si="32"/>
        <v>#NUM!</v>
      </c>
      <c r="BU20" s="8" t="e">
        <f t="shared" si="33"/>
        <v>#NUM!</v>
      </c>
      <c r="BV20" s="8"/>
      <c r="BW20" s="1" t="str">
        <f>F20</f>
        <v/>
      </c>
      <c r="BX20" s="1" t="str">
        <f>J20</f>
        <v/>
      </c>
      <c r="BY20" s="1">
        <f>N20</f>
        <v>0</v>
      </c>
      <c r="BZ20" s="1" t="str">
        <f t="shared" si="34"/>
        <v/>
      </c>
      <c r="CA20" s="1" t="str">
        <f t="shared" si="35"/>
        <v/>
      </c>
      <c r="CB20" s="1" t="str">
        <f t="shared" si="36"/>
        <v/>
      </c>
      <c r="CC20" s="1" t="str">
        <f t="shared" si="37"/>
        <v/>
      </c>
      <c r="CD20" s="1" t="str">
        <f t="shared" si="38"/>
        <v/>
      </c>
      <c r="CE20" s="1" t="str">
        <f t="shared" si="39"/>
        <v/>
      </c>
    </row>
    <row r="21" spans="1:105" ht="18" customHeight="1" x14ac:dyDescent="0.2">
      <c r="A21" s="52" t="str">
        <f t="shared" si="12"/>
        <v>Clifton Edwards</v>
      </c>
      <c r="B21" s="52" t="s">
        <v>351</v>
      </c>
      <c r="C21" s="62" t="s">
        <v>475</v>
      </c>
      <c r="D21" s="8">
        <v>37</v>
      </c>
      <c r="E21" s="8">
        <v>8</v>
      </c>
      <c r="F21" s="8">
        <f>IF(E21&lt;&gt; "",LOOKUP(E21,Points!$A$2:$A$27,Points!$B$2:$B$27),"")</f>
        <v>8</v>
      </c>
      <c r="G21" s="114">
        <v>1</v>
      </c>
      <c r="H21" s="101">
        <f>35-1</f>
        <v>34</v>
      </c>
      <c r="I21" s="8">
        <v>18</v>
      </c>
      <c r="J21" s="8">
        <f>IF(I21&lt;&gt; "",LOOKUP(I21,Points!$A$2:$A$27,Points!$B$2:$B$27),"")</f>
        <v>0</v>
      </c>
      <c r="K21" s="114"/>
      <c r="L21" s="8">
        <f>23-1</f>
        <v>22</v>
      </c>
      <c r="M21" s="8">
        <v>21</v>
      </c>
      <c r="N21" s="8">
        <f>IF(M21&lt;&gt; "",LOOKUP(M21,Points!$A$2:$A$27,Points!$B$2:$B$27),"")</f>
        <v>0</v>
      </c>
      <c r="O21" s="114"/>
      <c r="P21" s="8"/>
      <c r="Q21" s="8"/>
      <c r="R21" s="8" t="str">
        <f>IF(Q21&lt;&gt; "",LOOKUP(Q21,Points!$A$2:$A$27,Points!$B$2:$B$27),"")</f>
        <v/>
      </c>
      <c r="S21" s="114"/>
      <c r="T21" s="8"/>
      <c r="U21" s="8"/>
      <c r="V21" s="8" t="str">
        <f>IF(U21&lt;&gt; "",LOOKUP(U21,Points!$A$2:$A$27,Points!$B$2:$B$27),"")</f>
        <v/>
      </c>
      <c r="W21" s="114"/>
      <c r="X21" s="8"/>
      <c r="Y21" s="8"/>
      <c r="Z21" s="8" t="str">
        <f>IF(Y21&lt;&gt; "",LOOKUP(Y21,Points!$A$2:$A$27,Points!$B$2:$B$27),"")</f>
        <v/>
      </c>
      <c r="AA21" s="114"/>
      <c r="AB21" s="8">
        <f>33-1</f>
        <v>32</v>
      </c>
      <c r="AC21" s="8">
        <v>12</v>
      </c>
      <c r="AD21" s="8">
        <f>IF(AC21&lt;&gt; "",LOOKUP(AC21,Points!$A$2:$A$27,Points!$B$2:$B$27),"")</f>
        <v>4</v>
      </c>
      <c r="AE21" s="114">
        <v>1</v>
      </c>
      <c r="AF21" s="8"/>
      <c r="AG21" s="8"/>
      <c r="AH21" s="8" t="str">
        <f>IF(AG21&lt;&gt; "",LOOKUP(AG21,Points!$A$2:$A$27,Points!$B$2:$B$27),"")</f>
        <v/>
      </c>
      <c r="AI21" s="114"/>
      <c r="AJ21" s="8"/>
      <c r="AK21" s="8"/>
      <c r="AL21" s="8" t="str">
        <f>IF(AK21&lt;&gt; "",LOOKUP(AK21,[1]Points!$A$2:$A$27,[1]Points!$B$2:$B$27),"")</f>
        <v/>
      </c>
      <c r="AM21" s="114"/>
      <c r="AO21" s="5">
        <f t="shared" si="11"/>
        <v>2</v>
      </c>
      <c r="AP21" s="5">
        <v>0</v>
      </c>
      <c r="AQ21" s="5">
        <f t="shared" si="1"/>
        <v>4</v>
      </c>
      <c r="AR21" s="5">
        <f t="shared" si="2"/>
        <v>12</v>
      </c>
      <c r="AS21" s="5">
        <f t="shared" si="13"/>
        <v>12</v>
      </c>
      <c r="AT21" s="5">
        <f t="shared" si="3"/>
        <v>125</v>
      </c>
      <c r="AU21" s="47">
        <f t="shared" si="14"/>
        <v>31.25</v>
      </c>
      <c r="AV21" s="47">
        <f t="shared" si="15"/>
        <v>31.25</v>
      </c>
      <c r="AW21" s="47">
        <f t="shared" si="16"/>
        <v>0</v>
      </c>
      <c r="AX21" s="8">
        <f t="shared" si="17"/>
        <v>125</v>
      </c>
      <c r="AY21" s="67">
        <f t="shared" si="4"/>
        <v>0</v>
      </c>
      <c r="AZ21" s="67"/>
      <c r="BA21" s="8">
        <f t="shared" si="18"/>
        <v>37</v>
      </c>
      <c r="BB21" s="8">
        <f t="shared" si="19"/>
        <v>34</v>
      </c>
      <c r="BC21" s="8">
        <f t="shared" si="20"/>
        <v>32</v>
      </c>
      <c r="BD21" s="8">
        <f t="shared" si="21"/>
        <v>22</v>
      </c>
      <c r="BE21" s="8">
        <f t="shared" si="22"/>
        <v>0</v>
      </c>
      <c r="BF21" s="8"/>
      <c r="BG21" s="8">
        <f t="shared" si="5"/>
        <v>37</v>
      </c>
      <c r="BH21" s="8">
        <f t="shared" si="6"/>
        <v>34</v>
      </c>
      <c r="BI21" s="8">
        <f t="shared" si="7"/>
        <v>22</v>
      </c>
      <c r="BJ21" s="8">
        <f t="shared" si="23"/>
        <v>0</v>
      </c>
      <c r="BK21" s="8">
        <f t="shared" si="24"/>
        <v>0</v>
      </c>
      <c r="BL21" s="8">
        <f t="shared" si="25"/>
        <v>0</v>
      </c>
      <c r="BM21" s="8">
        <f t="shared" si="26"/>
        <v>32</v>
      </c>
      <c r="BN21" s="8">
        <f t="shared" si="27"/>
        <v>0</v>
      </c>
      <c r="BO21" s="8">
        <f t="shared" si="28"/>
        <v>0</v>
      </c>
      <c r="BP21" s="8"/>
      <c r="BQ21" s="8">
        <f t="shared" si="29"/>
        <v>8</v>
      </c>
      <c r="BR21" s="8">
        <f t="shared" si="30"/>
        <v>4</v>
      </c>
      <c r="BS21" s="8">
        <f t="shared" si="31"/>
        <v>0</v>
      </c>
      <c r="BT21" s="8">
        <f t="shared" si="32"/>
        <v>0</v>
      </c>
      <c r="BU21" s="8" t="e">
        <f t="shared" si="33"/>
        <v>#NUM!</v>
      </c>
      <c r="BV21" s="8"/>
      <c r="BW21" s="1">
        <f t="shared" si="8"/>
        <v>8</v>
      </c>
      <c r="BX21" s="1">
        <f t="shared" si="9"/>
        <v>0</v>
      </c>
      <c r="BY21" s="1">
        <f t="shared" si="10"/>
        <v>0</v>
      </c>
      <c r="BZ21" s="1" t="str">
        <f t="shared" si="34"/>
        <v/>
      </c>
      <c r="CA21" s="1" t="str">
        <f t="shared" si="35"/>
        <v/>
      </c>
      <c r="CB21" s="1" t="str">
        <f t="shared" si="36"/>
        <v/>
      </c>
      <c r="CC21" s="1">
        <f t="shared" si="37"/>
        <v>4</v>
      </c>
      <c r="CD21" s="1" t="str">
        <f t="shared" si="38"/>
        <v/>
      </c>
      <c r="CE21" s="1" t="str">
        <f t="shared" si="39"/>
        <v/>
      </c>
    </row>
    <row r="22" spans="1:105" ht="18" customHeight="1" x14ac:dyDescent="0.2">
      <c r="A22" s="52" t="str">
        <f>CONCATENATE(C22," ",B22)</f>
        <v>David Egee</v>
      </c>
      <c r="B22" s="93" t="s">
        <v>604</v>
      </c>
      <c r="C22" s="94" t="s">
        <v>209</v>
      </c>
      <c r="D22" s="8"/>
      <c r="E22" s="8"/>
      <c r="F22" s="8" t="str">
        <f>IF(E22&lt;&gt; "",LOOKUP(E22,Points!$A$2:$A$27,Points!$B$2:$B$27),"")</f>
        <v/>
      </c>
      <c r="G22" s="114"/>
      <c r="H22" s="8"/>
      <c r="I22" s="8"/>
      <c r="J22" s="8" t="str">
        <f>IF(I22&lt;&gt; "",LOOKUP(I22,Points!$A$2:$A$27,Points!$B$2:$B$27),"")</f>
        <v/>
      </c>
      <c r="K22" s="114"/>
      <c r="L22" s="8"/>
      <c r="M22" s="8"/>
      <c r="N22" s="8" t="str">
        <f>IF(M22&lt;&gt; "",LOOKUP(M22,Points!$A$2:$A$27,Points!$B$2:$B$27),"")</f>
        <v/>
      </c>
      <c r="O22" s="114"/>
      <c r="P22" s="8"/>
      <c r="Q22" s="8"/>
      <c r="R22" s="8" t="str">
        <f>IF(Q22&lt;&gt; "",LOOKUP(Q22,Points!$A$2:$A$27,Points!$B$2:$B$27),"")</f>
        <v/>
      </c>
      <c r="S22" s="114"/>
      <c r="T22" s="8"/>
      <c r="U22" s="8"/>
      <c r="V22" s="8" t="str">
        <f>IF(U22&lt;&gt; "",LOOKUP(U22,Points!$A$2:$A$27,Points!$B$2:$B$27),"")</f>
        <v/>
      </c>
      <c r="W22" s="114"/>
      <c r="X22" s="8"/>
      <c r="Y22" s="8"/>
      <c r="Z22" s="8" t="str">
        <f>IF(Y22&lt;&gt; "",LOOKUP(Y22,Points!$A$2:$A$27,Points!$B$2:$B$27),"")</f>
        <v/>
      </c>
      <c r="AA22" s="114"/>
      <c r="AB22" s="8"/>
      <c r="AC22" s="8"/>
      <c r="AD22" s="8" t="str">
        <f>IF(AC22&lt;&gt; "",LOOKUP(AC22,Points!$A$2:$A$27,Points!$B$2:$B$27),"")</f>
        <v/>
      </c>
      <c r="AE22" s="114"/>
      <c r="AF22" s="8"/>
      <c r="AG22" s="8"/>
      <c r="AH22" s="8" t="str">
        <f>IF(AG22&lt;&gt; "",LOOKUP(AG22,Points!$A$2:$A$27,Points!$B$2:$B$27),"")</f>
        <v/>
      </c>
      <c r="AI22" s="114"/>
      <c r="AJ22" s="8"/>
      <c r="AK22" s="8"/>
      <c r="AL22" s="8" t="str">
        <f>IF(AK22&lt;&gt; "",LOOKUP(AK22,[1]Points!$A$2:$A$27,[1]Points!$B$2:$B$27),"")</f>
        <v/>
      </c>
      <c r="AM22" s="114"/>
      <c r="AO22" s="5">
        <f t="shared" si="11"/>
        <v>0</v>
      </c>
      <c r="AP22" s="5">
        <v>0</v>
      </c>
      <c r="AQ22" s="5">
        <f t="shared" si="1"/>
        <v>0</v>
      </c>
      <c r="AR22" s="5">
        <f t="shared" si="2"/>
        <v>0</v>
      </c>
      <c r="AS22" s="5">
        <f t="shared" si="13"/>
        <v>0</v>
      </c>
      <c r="AT22" s="5">
        <f t="shared" si="3"/>
        <v>0</v>
      </c>
      <c r="AU22" s="47">
        <f>IF(AQ22&gt;0,AT22/AQ22,0)</f>
        <v>0</v>
      </c>
      <c r="AV22" s="47">
        <f t="shared" si="15"/>
        <v>0</v>
      </c>
      <c r="AW22" s="47">
        <f t="shared" si="16"/>
        <v>0</v>
      </c>
      <c r="AX22" s="8">
        <f t="shared" si="17"/>
        <v>0</v>
      </c>
      <c r="AY22" s="67">
        <f t="shared" si="4"/>
        <v>0</v>
      </c>
      <c r="AZ22" s="67"/>
      <c r="BA22" s="8">
        <f t="shared" si="18"/>
        <v>0</v>
      </c>
      <c r="BB22" s="8">
        <f t="shared" si="19"/>
        <v>0</v>
      </c>
      <c r="BC22" s="8">
        <f t="shared" si="20"/>
        <v>0</v>
      </c>
      <c r="BD22" s="8">
        <f t="shared" si="21"/>
        <v>0</v>
      </c>
      <c r="BE22" s="8">
        <f t="shared" si="22"/>
        <v>0</v>
      </c>
      <c r="BF22" s="8"/>
      <c r="BG22" s="8">
        <f t="shared" si="5"/>
        <v>0</v>
      </c>
      <c r="BH22" s="8">
        <f t="shared" si="6"/>
        <v>0</v>
      </c>
      <c r="BI22" s="8">
        <f t="shared" si="7"/>
        <v>0</v>
      </c>
      <c r="BJ22" s="8">
        <f>P22</f>
        <v>0</v>
      </c>
      <c r="BK22" s="8">
        <f>T22</f>
        <v>0</v>
      </c>
      <c r="BL22" s="8">
        <f>X22</f>
        <v>0</v>
      </c>
      <c r="BM22" s="8">
        <f>AB22</f>
        <v>0</v>
      </c>
      <c r="BN22" s="8">
        <f>AF22</f>
        <v>0</v>
      </c>
      <c r="BO22" s="8">
        <f>AJ22</f>
        <v>0</v>
      </c>
      <c r="BP22" s="8"/>
      <c r="BQ22" s="8" t="e">
        <f t="shared" si="29"/>
        <v>#NUM!</v>
      </c>
      <c r="BR22" s="8" t="e">
        <f t="shared" si="30"/>
        <v>#NUM!</v>
      </c>
      <c r="BS22" s="8" t="e">
        <f t="shared" si="31"/>
        <v>#NUM!</v>
      </c>
      <c r="BT22" s="8" t="e">
        <f t="shared" si="32"/>
        <v>#NUM!</v>
      </c>
      <c r="BU22" s="8" t="e">
        <f t="shared" si="33"/>
        <v>#NUM!</v>
      </c>
      <c r="BV22" s="8"/>
      <c r="BW22" s="1" t="str">
        <f t="shared" si="8"/>
        <v/>
      </c>
      <c r="BX22" s="1" t="str">
        <f t="shared" si="9"/>
        <v/>
      </c>
      <c r="BY22" s="1" t="str">
        <f t="shared" si="10"/>
        <v/>
      </c>
      <c r="BZ22" s="1" t="str">
        <f>R22</f>
        <v/>
      </c>
      <c r="CA22" s="1" t="str">
        <f>V22</f>
        <v/>
      </c>
      <c r="CB22" s="1" t="str">
        <f>Z22</f>
        <v/>
      </c>
      <c r="CC22" s="1" t="str">
        <f>AD22</f>
        <v/>
      </c>
      <c r="CD22" s="1" t="str">
        <f>AH22</f>
        <v/>
      </c>
      <c r="CE22" s="1" t="str">
        <f>AL22</f>
        <v/>
      </c>
    </row>
    <row r="23" spans="1:105" ht="18" customHeight="1" x14ac:dyDescent="0.2">
      <c r="A23" s="52" t="str">
        <f t="shared" si="12"/>
        <v>Chris Eller</v>
      </c>
      <c r="B23" s="52" t="s">
        <v>541</v>
      </c>
      <c r="C23" s="62" t="s">
        <v>16</v>
      </c>
      <c r="D23" s="8">
        <v>33</v>
      </c>
      <c r="E23" s="8">
        <v>13</v>
      </c>
      <c r="F23" s="8">
        <f>IF(E23&lt;&gt; "",LOOKUP(E23,Points!$A$2:$A$27,Points!$B$2:$B$27),"")</f>
        <v>3</v>
      </c>
      <c r="G23" s="114"/>
      <c r="H23" s="8">
        <f>39-1</f>
        <v>38</v>
      </c>
      <c r="I23" s="8">
        <v>9</v>
      </c>
      <c r="J23" s="8">
        <f>IF(I23&lt;&gt; "",LOOKUP(I23,Points!$A$2:$A$27,Points!$B$2:$B$27),"")</f>
        <v>7</v>
      </c>
      <c r="K23" s="114"/>
      <c r="L23" s="8"/>
      <c r="M23" s="8"/>
      <c r="N23" s="8" t="str">
        <f>IF(M23&lt;&gt; "",LOOKUP(M23,Points!$A$2:$A$27,Points!$B$2:$B$27),"")</f>
        <v/>
      </c>
      <c r="O23" s="114"/>
      <c r="P23" s="8">
        <v>27</v>
      </c>
      <c r="Q23" s="8">
        <v>17</v>
      </c>
      <c r="R23" s="8">
        <f>IF(Q23&lt;&gt; "",LOOKUP(Q23,Points!$A$2:$A$27,Points!$B$2:$B$27),"")</f>
        <v>0</v>
      </c>
      <c r="S23" s="114"/>
      <c r="T23" s="8">
        <f>37-1</f>
        <v>36</v>
      </c>
      <c r="U23" s="8">
        <v>14</v>
      </c>
      <c r="V23" s="8">
        <f>IF(U23&lt;&gt; "",LOOKUP(U23,Points!$A$2:$A$27,Points!$B$2:$B$27),"")</f>
        <v>2</v>
      </c>
      <c r="W23" s="114"/>
      <c r="X23" s="8">
        <f>37-1</f>
        <v>36</v>
      </c>
      <c r="Y23" s="8">
        <v>4</v>
      </c>
      <c r="Z23" s="8">
        <f>IF(Y23&lt;&gt; "",LOOKUP(Y23,Points!$A$2:$A$27,Points!$B$2:$B$27),"")</f>
        <v>12</v>
      </c>
      <c r="AA23" s="114"/>
      <c r="AB23" s="8">
        <f>31-2</f>
        <v>29</v>
      </c>
      <c r="AC23" s="8">
        <v>20</v>
      </c>
      <c r="AD23" s="8">
        <f>IF(AC23&lt;&gt; "",LOOKUP(AC23,Points!$A$2:$A$27,Points!$B$2:$B$27),"")</f>
        <v>0</v>
      </c>
      <c r="AE23" s="114">
        <v>1</v>
      </c>
      <c r="AF23" s="8">
        <f>37-3</f>
        <v>34</v>
      </c>
      <c r="AG23" s="8">
        <v>6</v>
      </c>
      <c r="AH23" s="8">
        <f>IF(AG23&lt;&gt; "",LOOKUP(AG23,Points!$A$2:$A$27,Points!$B$2:$B$27),"")</f>
        <v>10</v>
      </c>
      <c r="AI23" s="114"/>
      <c r="AJ23" s="8">
        <f>33-4</f>
        <v>29</v>
      </c>
      <c r="AK23" s="8">
        <v>11</v>
      </c>
      <c r="AL23" s="8">
        <f>IF(AK23&lt;&gt; "",LOOKUP(AK23,[1]Points!$A$2:$A$27,[1]Points!$B$2:$B$27),"")</f>
        <v>5</v>
      </c>
      <c r="AM23" s="114"/>
      <c r="AO23" s="5">
        <f t="shared" si="11"/>
        <v>1</v>
      </c>
      <c r="AP23" s="5">
        <v>0</v>
      </c>
      <c r="AQ23" s="5">
        <f t="shared" si="1"/>
        <v>8</v>
      </c>
      <c r="AR23" s="5">
        <f t="shared" si="2"/>
        <v>39</v>
      </c>
      <c r="AS23" s="5">
        <f t="shared" si="13"/>
        <v>37</v>
      </c>
      <c r="AT23" s="8">
        <f t="shared" si="3"/>
        <v>262</v>
      </c>
      <c r="AU23" s="67">
        <f t="shared" si="14"/>
        <v>32.75</v>
      </c>
      <c r="AV23" s="67">
        <f t="shared" si="15"/>
        <v>32.75</v>
      </c>
      <c r="AW23" s="67">
        <f t="shared" si="16"/>
        <v>32.75</v>
      </c>
      <c r="AX23" s="8">
        <f t="shared" si="17"/>
        <v>177</v>
      </c>
      <c r="AY23" s="67">
        <f t="shared" si="4"/>
        <v>11.75</v>
      </c>
      <c r="AZ23" s="67"/>
      <c r="BA23" s="8">
        <f t="shared" si="18"/>
        <v>38</v>
      </c>
      <c r="BB23" s="8">
        <f t="shared" si="19"/>
        <v>36</v>
      </c>
      <c r="BC23" s="8">
        <f t="shared" si="20"/>
        <v>36</v>
      </c>
      <c r="BD23" s="8">
        <f t="shared" si="21"/>
        <v>34</v>
      </c>
      <c r="BE23" s="8">
        <f t="shared" si="22"/>
        <v>33</v>
      </c>
      <c r="BF23" s="8"/>
      <c r="BG23" s="8">
        <f t="shared" si="5"/>
        <v>33</v>
      </c>
      <c r="BH23" s="8">
        <f t="shared" si="6"/>
        <v>38</v>
      </c>
      <c r="BI23" s="8">
        <f t="shared" si="7"/>
        <v>0</v>
      </c>
      <c r="BJ23" s="8">
        <f t="shared" si="23"/>
        <v>27</v>
      </c>
      <c r="BK23" s="8">
        <f t="shared" si="24"/>
        <v>36</v>
      </c>
      <c r="BL23" s="8">
        <f t="shared" si="25"/>
        <v>36</v>
      </c>
      <c r="BM23" s="8">
        <f t="shared" si="26"/>
        <v>29</v>
      </c>
      <c r="BN23" s="8">
        <f t="shared" si="27"/>
        <v>34</v>
      </c>
      <c r="BO23" s="8">
        <f t="shared" si="28"/>
        <v>29</v>
      </c>
      <c r="BP23" s="8"/>
      <c r="BQ23" s="8">
        <f t="shared" si="29"/>
        <v>12</v>
      </c>
      <c r="BR23" s="8">
        <f t="shared" si="30"/>
        <v>10</v>
      </c>
      <c r="BS23" s="8">
        <f t="shared" si="31"/>
        <v>7</v>
      </c>
      <c r="BT23" s="8">
        <f t="shared" si="32"/>
        <v>5</v>
      </c>
      <c r="BU23" s="8">
        <f t="shared" si="33"/>
        <v>3</v>
      </c>
      <c r="BV23" s="8"/>
      <c r="BW23" s="1">
        <f t="shared" si="8"/>
        <v>3</v>
      </c>
      <c r="BX23" s="1">
        <f t="shared" si="9"/>
        <v>7</v>
      </c>
      <c r="BY23" s="1" t="str">
        <f t="shared" si="10"/>
        <v/>
      </c>
      <c r="BZ23" s="1">
        <f t="shared" si="34"/>
        <v>0</v>
      </c>
      <c r="CA23" s="1">
        <f t="shared" si="35"/>
        <v>2</v>
      </c>
      <c r="CB23" s="1">
        <f t="shared" si="36"/>
        <v>12</v>
      </c>
      <c r="CC23" s="1">
        <f t="shared" si="37"/>
        <v>0</v>
      </c>
      <c r="CD23" s="1">
        <f t="shared" si="38"/>
        <v>10</v>
      </c>
      <c r="CE23" s="1">
        <f t="shared" si="39"/>
        <v>5</v>
      </c>
      <c r="CG23" t="e">
        <f>VLOOKUP(A23,#REF!,41,FALSE)</f>
        <v>#REF!</v>
      </c>
      <c r="CH23" t="e">
        <f>VLOOKUP(A23,#REF!,42,FALSE)</f>
        <v>#REF!</v>
      </c>
      <c r="CI23" t="e">
        <f>VLOOKUP(A23,#REF!,43,FALSE)</f>
        <v>#REF!</v>
      </c>
      <c r="CJ23" t="e">
        <f>VLOOKUP(A23,#REF!,44,FALSE)</f>
        <v>#REF!</v>
      </c>
      <c r="CK23" t="e">
        <f>VLOOKUP(A23,#REF!,45,FALSE)</f>
        <v>#REF!</v>
      </c>
      <c r="CL23" s="105" t="e">
        <f>VLOOKUP(A23,#REF!,46,FALSE)</f>
        <v>#REF!</v>
      </c>
      <c r="CM23" s="105" t="e">
        <f>VLOOKUP(A23,#REF!,47,FALSE)</f>
        <v>#REF!</v>
      </c>
      <c r="CN23" s="105" t="e">
        <f>VLOOKUP(A23,#REF!,48,FALSE)</f>
        <v>#REF!</v>
      </c>
      <c r="CO23" s="105" t="e">
        <f>VLOOKUP(A23,#REF!,49,FALSE)</f>
        <v>#REF!</v>
      </c>
      <c r="CP23" s="105" t="e">
        <f>VLOOKUP(A23,#REF!,50,FALSE)</f>
        <v>#REF!</v>
      </c>
      <c r="CS23" s="106"/>
      <c r="CT23" s="106"/>
      <c r="CU23" s="106"/>
      <c r="CV23" s="106"/>
      <c r="CW23" s="106"/>
      <c r="CX23" s="106"/>
      <c r="CY23" s="106"/>
      <c r="CZ23" s="106"/>
      <c r="DA23" s="106"/>
    </row>
    <row r="24" spans="1:105" ht="18" customHeight="1" x14ac:dyDescent="0.2">
      <c r="A24" s="52" t="str">
        <f t="shared" si="12"/>
        <v>Kenny Engram</v>
      </c>
      <c r="B24" s="52" t="s">
        <v>473</v>
      </c>
      <c r="C24" s="62" t="s">
        <v>474</v>
      </c>
      <c r="D24" s="8">
        <v>30</v>
      </c>
      <c r="E24" s="8">
        <v>16</v>
      </c>
      <c r="F24" s="8">
        <f>IF(E24&lt;&gt; "",LOOKUP(E24,Points!$A$2:$A$27,Points!$B$2:$B$27),"")</f>
        <v>0</v>
      </c>
      <c r="G24" s="114"/>
      <c r="H24" s="8">
        <f>39-1</f>
        <v>38</v>
      </c>
      <c r="I24" s="8">
        <v>10</v>
      </c>
      <c r="J24" s="8">
        <f>IF(I24&lt;&gt; "",LOOKUP(I24,Points!$A$2:$A$27,Points!$B$2:$B$27),"")</f>
        <v>6</v>
      </c>
      <c r="K24" s="114">
        <v>2</v>
      </c>
      <c r="L24" s="8">
        <f>41-1</f>
        <v>40</v>
      </c>
      <c r="M24" s="8">
        <v>3</v>
      </c>
      <c r="N24" s="8">
        <f>IF(M24&lt;&gt; "",LOOKUP(M24,Points!$A$2:$A$27,Points!$B$2:$B$27),"")</f>
        <v>13</v>
      </c>
      <c r="O24" s="114">
        <v>1</v>
      </c>
      <c r="P24" s="8">
        <f>26-1</f>
        <v>25</v>
      </c>
      <c r="Q24" s="8">
        <v>19</v>
      </c>
      <c r="R24" s="8">
        <f>IF(Q24&lt;&gt; "",LOOKUP(Q24,Points!$A$2:$A$27,Points!$B$2:$B$27),"")</f>
        <v>0</v>
      </c>
      <c r="S24" s="114"/>
      <c r="T24" s="8">
        <f>43-1</f>
        <v>42</v>
      </c>
      <c r="U24" s="8">
        <v>4</v>
      </c>
      <c r="V24" s="8">
        <f>IF(U24&lt;&gt; "",LOOKUP(U24,Points!$A$2:$A$27,Points!$B$2:$B$27),"")</f>
        <v>12</v>
      </c>
      <c r="W24" s="114">
        <v>1</v>
      </c>
      <c r="X24" s="8">
        <f>30-1</f>
        <v>29</v>
      </c>
      <c r="Y24" s="8">
        <v>18</v>
      </c>
      <c r="Z24" s="8">
        <f>IF(Y24&lt;&gt; "",LOOKUP(Y24,Points!$A$2:$A$27,Points!$B$2:$B$27),"")</f>
        <v>0</v>
      </c>
      <c r="AA24" s="114"/>
      <c r="AB24" s="8">
        <f>33-2</f>
        <v>31</v>
      </c>
      <c r="AC24" s="8">
        <v>13</v>
      </c>
      <c r="AD24" s="8">
        <f>IF(AC24&lt;&gt; "",LOOKUP(AC24,Points!$A$2:$A$27,Points!$B$2:$B$27),"")</f>
        <v>3</v>
      </c>
      <c r="AE24" s="114"/>
      <c r="AF24" s="8">
        <f>32-2</f>
        <v>30</v>
      </c>
      <c r="AG24" s="8">
        <v>9</v>
      </c>
      <c r="AH24" s="8">
        <f>IF(AG24&lt;&gt; "",LOOKUP(AG24,Points!$A$2:$A$27,Points!$B$2:$B$27),"")</f>
        <v>7</v>
      </c>
      <c r="AI24" s="114"/>
      <c r="AJ24" s="8">
        <f>24-3</f>
        <v>21</v>
      </c>
      <c r="AK24" s="8">
        <v>20</v>
      </c>
      <c r="AL24" s="8">
        <f>IF(AK24&lt;&gt; "",LOOKUP(AK24,[1]Points!$A$2:$A$27,[1]Points!$B$2:$B$27),"")</f>
        <v>0</v>
      </c>
      <c r="AM24" s="114"/>
      <c r="AO24" s="5">
        <f t="shared" si="11"/>
        <v>4</v>
      </c>
      <c r="AP24" s="5">
        <v>0</v>
      </c>
      <c r="AQ24" s="5">
        <f t="shared" si="1"/>
        <v>9</v>
      </c>
      <c r="AR24" s="5">
        <f t="shared" si="2"/>
        <v>41</v>
      </c>
      <c r="AS24" s="104">
        <f t="shared" si="13"/>
        <v>41</v>
      </c>
      <c r="AT24" s="8">
        <f t="shared" si="3"/>
        <v>286</v>
      </c>
      <c r="AU24" s="67">
        <f t="shared" si="14"/>
        <v>31.777777777777779</v>
      </c>
      <c r="AV24" s="67">
        <f t="shared" si="15"/>
        <v>31.777777777777779</v>
      </c>
      <c r="AW24" s="67">
        <f t="shared" si="16"/>
        <v>31.777777777777779</v>
      </c>
      <c r="AX24" s="8">
        <f t="shared" si="17"/>
        <v>181</v>
      </c>
      <c r="AY24" s="67">
        <f t="shared" si="4"/>
        <v>12.444444444444445</v>
      </c>
      <c r="AZ24" s="67"/>
      <c r="BA24" s="8">
        <f t="shared" si="18"/>
        <v>42</v>
      </c>
      <c r="BB24" s="8">
        <f t="shared" si="19"/>
        <v>40</v>
      </c>
      <c r="BC24" s="8">
        <f t="shared" si="20"/>
        <v>38</v>
      </c>
      <c r="BD24" s="8">
        <f t="shared" si="21"/>
        <v>31</v>
      </c>
      <c r="BE24" s="8">
        <f t="shared" si="22"/>
        <v>30</v>
      </c>
      <c r="BF24" s="8"/>
      <c r="BG24" s="8">
        <f t="shared" si="5"/>
        <v>30</v>
      </c>
      <c r="BH24" s="8">
        <f t="shared" si="6"/>
        <v>38</v>
      </c>
      <c r="BI24" s="8">
        <f t="shared" si="7"/>
        <v>40</v>
      </c>
      <c r="BJ24" s="8">
        <f t="shared" si="23"/>
        <v>25</v>
      </c>
      <c r="BK24" s="8">
        <f t="shared" si="24"/>
        <v>42</v>
      </c>
      <c r="BL24" s="8">
        <f t="shared" si="25"/>
        <v>29</v>
      </c>
      <c r="BM24" s="8">
        <f t="shared" si="26"/>
        <v>31</v>
      </c>
      <c r="BN24" s="8">
        <f t="shared" si="27"/>
        <v>30</v>
      </c>
      <c r="BO24" s="8">
        <f t="shared" si="28"/>
        <v>21</v>
      </c>
      <c r="BP24" s="8"/>
      <c r="BQ24" s="8">
        <f t="shared" si="29"/>
        <v>13</v>
      </c>
      <c r="BR24" s="8">
        <f t="shared" si="30"/>
        <v>12</v>
      </c>
      <c r="BS24" s="8">
        <f t="shared" si="31"/>
        <v>7</v>
      </c>
      <c r="BT24" s="8">
        <f t="shared" si="32"/>
        <v>6</v>
      </c>
      <c r="BU24" s="8">
        <f t="shared" si="33"/>
        <v>3</v>
      </c>
      <c r="BV24" s="8"/>
      <c r="BW24" s="1">
        <f t="shared" si="8"/>
        <v>0</v>
      </c>
      <c r="BX24" s="1">
        <f t="shared" si="9"/>
        <v>6</v>
      </c>
      <c r="BY24" s="1">
        <f t="shared" si="10"/>
        <v>13</v>
      </c>
      <c r="BZ24" s="1">
        <f t="shared" si="34"/>
        <v>0</v>
      </c>
      <c r="CA24" s="1">
        <f t="shared" si="35"/>
        <v>12</v>
      </c>
      <c r="CB24" s="1">
        <f t="shared" si="36"/>
        <v>0</v>
      </c>
      <c r="CC24" s="1">
        <f t="shared" si="37"/>
        <v>3</v>
      </c>
      <c r="CD24" s="1">
        <f t="shared" si="38"/>
        <v>7</v>
      </c>
      <c r="CE24" s="1">
        <f t="shared" si="39"/>
        <v>0</v>
      </c>
      <c r="CG24" t="e">
        <f>VLOOKUP(A24,#REF!,41,FALSE)</f>
        <v>#REF!</v>
      </c>
      <c r="CH24" t="e">
        <f>VLOOKUP(A24,#REF!,42,FALSE)</f>
        <v>#REF!</v>
      </c>
      <c r="CI24" t="e">
        <f>VLOOKUP(A24,#REF!,43,FALSE)</f>
        <v>#REF!</v>
      </c>
      <c r="CJ24" t="e">
        <f>VLOOKUP(A24,#REF!,44,FALSE)</f>
        <v>#REF!</v>
      </c>
      <c r="CK24" t="e">
        <f>VLOOKUP(A24,#REF!,45,FALSE)</f>
        <v>#REF!</v>
      </c>
      <c r="CL24" s="105" t="e">
        <f>VLOOKUP(A24,#REF!,46,FALSE)</f>
        <v>#REF!</v>
      </c>
      <c r="CM24" s="105" t="e">
        <f>VLOOKUP(A24,#REF!,47,FALSE)</f>
        <v>#REF!</v>
      </c>
      <c r="CN24" s="105" t="e">
        <f>VLOOKUP(A24,#REF!,48,FALSE)</f>
        <v>#REF!</v>
      </c>
      <c r="CO24" s="105" t="e">
        <f>VLOOKUP(A24,#REF!,49,FALSE)</f>
        <v>#REF!</v>
      </c>
      <c r="CP24" s="105" t="e">
        <f>VLOOKUP(A24,#REF!,50,FALSE)</f>
        <v>#REF!</v>
      </c>
      <c r="CR24" t="e">
        <f>+AO24-CG24</f>
        <v>#REF!</v>
      </c>
      <c r="CS24" s="106" t="e">
        <f t="shared" ref="CS24:DA24" si="42">+AQ24-CH24</f>
        <v>#REF!</v>
      </c>
      <c r="CT24" s="106" t="e">
        <f t="shared" si="42"/>
        <v>#REF!</v>
      </c>
      <c r="CU24" s="106" t="e">
        <f t="shared" si="42"/>
        <v>#REF!</v>
      </c>
      <c r="CV24" s="106" t="e">
        <f t="shared" si="42"/>
        <v>#REF!</v>
      </c>
      <c r="CW24" s="106" t="e">
        <f t="shared" si="42"/>
        <v>#REF!</v>
      </c>
      <c r="CX24" s="106" t="e">
        <f t="shared" si="42"/>
        <v>#REF!</v>
      </c>
      <c r="CY24" s="106" t="e">
        <f t="shared" si="42"/>
        <v>#REF!</v>
      </c>
      <c r="CZ24" s="106" t="e">
        <f t="shared" si="42"/>
        <v>#REF!</v>
      </c>
      <c r="DA24" s="106" t="e">
        <f t="shared" si="42"/>
        <v>#REF!</v>
      </c>
    </row>
    <row r="25" spans="1:105" ht="18" customHeight="1" x14ac:dyDescent="0.2">
      <c r="A25" s="52" t="str">
        <f>CONCATENATE(C25," ",B25)</f>
        <v>James Esaw</v>
      </c>
      <c r="B25" s="93" t="s">
        <v>594</v>
      </c>
      <c r="C25" s="94" t="s">
        <v>243</v>
      </c>
      <c r="D25" s="8"/>
      <c r="E25" s="8"/>
      <c r="F25" s="8" t="str">
        <f>IF(E25&lt;&gt; "",LOOKUP(E25,Points!$A$2:$A$27,Points!$B$2:$B$27),"")</f>
        <v/>
      </c>
      <c r="G25" s="114"/>
      <c r="H25" s="8"/>
      <c r="I25" s="8"/>
      <c r="J25" s="8" t="str">
        <f>IF(I25&lt;&gt; "",LOOKUP(I25,Points!$A$2:$A$27,Points!$B$2:$B$27),"")</f>
        <v/>
      </c>
      <c r="K25" s="114"/>
      <c r="L25" s="8"/>
      <c r="M25" s="8"/>
      <c r="N25" s="8" t="str">
        <f>IF(M25&lt;&gt; "",LOOKUP(M25,Points!$A$2:$A$27,Points!$B$2:$B$27),"")</f>
        <v/>
      </c>
      <c r="O25" s="114"/>
      <c r="P25" s="8"/>
      <c r="Q25" s="8"/>
      <c r="R25" s="8" t="str">
        <f>IF(Q25&lt;&gt; "",LOOKUP(Q25,Points!$A$2:$A$27,Points!$B$2:$B$27),"")</f>
        <v/>
      </c>
      <c r="S25" s="114"/>
      <c r="T25" s="8"/>
      <c r="U25" s="8"/>
      <c r="V25" s="8" t="str">
        <f>IF(U25&lt;&gt; "",LOOKUP(U25,Points!$A$2:$A$27,Points!$B$2:$B$27),"")</f>
        <v/>
      </c>
      <c r="W25" s="114"/>
      <c r="X25" s="8"/>
      <c r="Y25" s="8"/>
      <c r="Z25" s="8" t="str">
        <f>IF(Y25&lt;&gt; "",LOOKUP(Y25,Points!$A$2:$A$27,Points!$B$2:$B$27),"")</f>
        <v/>
      </c>
      <c r="AA25" s="114"/>
      <c r="AB25" s="8"/>
      <c r="AC25" s="8"/>
      <c r="AD25" s="8" t="str">
        <f>IF(AC25&lt;&gt; "",LOOKUP(AC25,Points!$A$2:$A$27,Points!$B$2:$B$27),"")</f>
        <v/>
      </c>
      <c r="AE25" s="114"/>
      <c r="AF25" s="8"/>
      <c r="AG25" s="8"/>
      <c r="AH25" s="8" t="str">
        <f>IF(AG25&lt;&gt; "",LOOKUP(AG25,Points!$A$2:$A$27,Points!$B$2:$B$27),"")</f>
        <v/>
      </c>
      <c r="AI25" s="114"/>
      <c r="AJ25" s="8"/>
      <c r="AK25" s="8"/>
      <c r="AL25" s="8" t="str">
        <f>IF(AK25&lt;&gt; "",LOOKUP(AK25,[1]Points!$A$2:$A$27,[1]Points!$B$2:$B$27),"")</f>
        <v/>
      </c>
      <c r="AM25" s="114"/>
      <c r="AO25" s="5">
        <f t="shared" si="11"/>
        <v>0</v>
      </c>
      <c r="AP25" s="5">
        <v>0</v>
      </c>
      <c r="AQ25" s="5">
        <f t="shared" si="1"/>
        <v>0</v>
      </c>
      <c r="AR25" s="5">
        <f t="shared" si="2"/>
        <v>0</v>
      </c>
      <c r="AS25" s="5">
        <f t="shared" si="13"/>
        <v>0</v>
      </c>
      <c r="AT25" s="5">
        <f t="shared" si="3"/>
        <v>0</v>
      </c>
      <c r="AU25" s="47">
        <f>IF(AQ25&gt;0,AT25/AQ25,0)</f>
        <v>0</v>
      </c>
      <c r="AV25" s="47">
        <f t="shared" si="15"/>
        <v>0</v>
      </c>
      <c r="AW25" s="47">
        <f t="shared" si="16"/>
        <v>0</v>
      </c>
      <c r="AX25" s="8">
        <f t="shared" si="17"/>
        <v>0</v>
      </c>
      <c r="AY25" s="67">
        <f t="shared" si="4"/>
        <v>0</v>
      </c>
      <c r="AZ25" s="67"/>
      <c r="BA25" s="8">
        <f t="shared" si="18"/>
        <v>0</v>
      </c>
      <c r="BB25" s="8">
        <f t="shared" si="19"/>
        <v>0</v>
      </c>
      <c r="BC25" s="8">
        <f t="shared" si="20"/>
        <v>0</v>
      </c>
      <c r="BD25" s="8">
        <f t="shared" si="21"/>
        <v>0</v>
      </c>
      <c r="BE25" s="8">
        <f t="shared" si="22"/>
        <v>0</v>
      </c>
      <c r="BF25" s="8"/>
      <c r="BG25" s="8">
        <f t="shared" si="5"/>
        <v>0</v>
      </c>
      <c r="BH25" s="8">
        <f t="shared" si="6"/>
        <v>0</v>
      </c>
      <c r="BI25" s="8">
        <f t="shared" si="7"/>
        <v>0</v>
      </c>
      <c r="BJ25" s="8">
        <f>P25</f>
        <v>0</v>
      </c>
      <c r="BK25" s="8">
        <f>T25</f>
        <v>0</v>
      </c>
      <c r="BL25" s="8">
        <f>X25</f>
        <v>0</v>
      </c>
      <c r="BM25" s="8">
        <f>AB25</f>
        <v>0</v>
      </c>
      <c r="BN25" s="8">
        <f>AF25</f>
        <v>0</v>
      </c>
      <c r="BO25" s="8">
        <f>AJ25</f>
        <v>0</v>
      </c>
      <c r="BP25" s="8"/>
      <c r="BQ25" s="8" t="e">
        <f t="shared" si="29"/>
        <v>#NUM!</v>
      </c>
      <c r="BR25" s="8" t="e">
        <f t="shared" si="30"/>
        <v>#NUM!</v>
      </c>
      <c r="BS25" s="8" t="e">
        <f t="shared" si="31"/>
        <v>#NUM!</v>
      </c>
      <c r="BT25" s="8" t="e">
        <f t="shared" si="32"/>
        <v>#NUM!</v>
      </c>
      <c r="BU25" s="8" t="e">
        <f t="shared" si="33"/>
        <v>#NUM!</v>
      </c>
      <c r="BV25" s="8"/>
      <c r="BW25" s="1" t="str">
        <f t="shared" si="8"/>
        <v/>
      </c>
      <c r="BX25" s="1" t="str">
        <f t="shared" si="9"/>
        <v/>
      </c>
      <c r="BY25" s="1" t="str">
        <f t="shared" si="10"/>
        <v/>
      </c>
      <c r="BZ25" s="1" t="str">
        <f>R25</f>
        <v/>
      </c>
      <c r="CA25" s="1" t="str">
        <f>V25</f>
        <v/>
      </c>
      <c r="CB25" s="1" t="str">
        <f>Z25</f>
        <v/>
      </c>
      <c r="CC25" s="1" t="str">
        <f>AD25</f>
        <v/>
      </c>
      <c r="CD25" s="1" t="str">
        <f>AH25</f>
        <v/>
      </c>
      <c r="CE25" s="1" t="str">
        <f>AL25</f>
        <v/>
      </c>
    </row>
    <row r="26" spans="1:105" ht="18" customHeight="1" x14ac:dyDescent="0.2">
      <c r="A26" s="52" t="str">
        <f>CONCATENATE(C26," ",B26)</f>
        <v>Mike Fallon</v>
      </c>
      <c r="B26" s="52" t="s">
        <v>205</v>
      </c>
      <c r="C26" s="62" t="s">
        <v>33</v>
      </c>
      <c r="D26" s="8"/>
      <c r="E26" s="8"/>
      <c r="F26" s="8" t="str">
        <f>IF(E26&lt;&gt; "",LOOKUP(E26,Points!$A$2:$A$27,Points!$B$2:$B$27),"")</f>
        <v/>
      </c>
      <c r="G26" s="114"/>
      <c r="H26" s="64">
        <v>27</v>
      </c>
      <c r="I26" s="8">
        <v>30</v>
      </c>
      <c r="J26" s="8">
        <f>IF(I26&lt;&gt; "",LOOKUP(I26,Points!$A$2:$A$27,Points!$B$2:$B$27),"")</f>
        <v>0</v>
      </c>
      <c r="K26" s="114"/>
      <c r="L26" s="64"/>
      <c r="M26" s="8"/>
      <c r="N26" s="8" t="str">
        <f>IF(M26&lt;&gt; "",LOOKUP(M26,Points!$A$2:$A$27,Points!$B$2:$B$27),"")</f>
        <v/>
      </c>
      <c r="O26" s="114"/>
      <c r="P26" s="64"/>
      <c r="Q26" s="8"/>
      <c r="R26" s="8" t="str">
        <f>IF(Q26&lt;&gt; "",LOOKUP(Q26,Points!$A$2:$A$27,Points!$B$2:$B$27),"")</f>
        <v/>
      </c>
      <c r="S26" s="114"/>
      <c r="T26" s="64"/>
      <c r="U26" s="8"/>
      <c r="V26" s="8" t="str">
        <f>IF(U26&lt;&gt; "",LOOKUP(U26,Points!$A$2:$A$27,Points!$B$2:$B$27),"")</f>
        <v/>
      </c>
      <c r="W26" s="114"/>
      <c r="X26" s="64"/>
      <c r="Y26" s="8"/>
      <c r="Z26" s="8" t="str">
        <f>IF(Y26&lt;&gt; "",LOOKUP(Y26,Points!$A$2:$A$27,Points!$B$2:$B$27),"")</f>
        <v/>
      </c>
      <c r="AA26" s="114"/>
      <c r="AB26" s="64"/>
      <c r="AC26" s="8"/>
      <c r="AD26" s="8" t="str">
        <f>IF(AC26&lt;&gt; "",LOOKUP(AC26,Points!$A$2:$A$27,Points!$B$2:$B$27),"")</f>
        <v/>
      </c>
      <c r="AE26" s="114"/>
      <c r="AF26" s="64"/>
      <c r="AG26" s="8"/>
      <c r="AH26" s="8" t="str">
        <f>IF(AG26&lt;&gt; "",LOOKUP(AG26,Points!$A$2:$A$27,Points!$B$2:$B$27),"")</f>
        <v/>
      </c>
      <c r="AI26" s="114"/>
      <c r="AJ26" s="64"/>
      <c r="AK26" s="8"/>
      <c r="AL26" s="8" t="str">
        <f>IF(AK26&lt;&gt; "",LOOKUP(AK26,[1]Points!$A$2:$A$27,[1]Points!$B$2:$B$27),"")</f>
        <v/>
      </c>
      <c r="AM26" s="114"/>
      <c r="AO26" s="5">
        <f>SUM(LEN(G26),LEN(K26),LEN(O26),LEN(S26),LEN(W26),LEN(AA26),LEN(AE26),LEN(AI26),LEN(AM26))</f>
        <v>0</v>
      </c>
      <c r="AP26" s="5">
        <v>0</v>
      </c>
      <c r="AQ26" s="5">
        <f>COUNT(D26,H26,L26,P26,T26,X26,AB26,AF26,AJ26)</f>
        <v>1</v>
      </c>
      <c r="AR26" s="5">
        <f>SUM(F26,J26,N26,R26,V26,Z26,AD26,AH26,AL26)</f>
        <v>0</v>
      </c>
      <c r="AS26" s="5">
        <f>SUMIF($BQ26:$BU26, "&gt;0",$BQ26:$BU26)</f>
        <v>0</v>
      </c>
      <c r="AT26" s="5">
        <f>SUM(D26,H26,L26,P26,T26,X26,AB26,AF26,AJ26)</f>
        <v>27</v>
      </c>
      <c r="AU26" s="47">
        <f>IF(AQ26&gt;0,AT26/AQ26,0)</f>
        <v>27</v>
      </c>
      <c r="AV26" s="47">
        <f>IF($AQ26&gt;2,$AT26/$AQ26,0)</f>
        <v>0</v>
      </c>
      <c r="AW26" s="47">
        <f>IF($AQ26&gt;4,$AT26/$AQ26,0)</f>
        <v>0</v>
      </c>
      <c r="AX26" s="8">
        <f>SUMIF($BA26:$BE26, "&gt;0",$BA26:$BE26)</f>
        <v>27</v>
      </c>
      <c r="AY26" s="67">
        <f>IF(AQ26&gt;4,SUM(E26,I26,M26,Q26,U26,Y26,AC26,AG26,AK26)/AQ26,0)</f>
        <v>0</v>
      </c>
      <c r="AZ26" s="67"/>
      <c r="BA26" s="8">
        <f>LARGE($BG26:$BO26,1)</f>
        <v>27</v>
      </c>
      <c r="BB26" s="8">
        <f>LARGE($BG26:$BO26,2)</f>
        <v>0</v>
      </c>
      <c r="BC26" s="8">
        <f>LARGE($BG26:$BO26,3)</f>
        <v>0</v>
      </c>
      <c r="BD26" s="8">
        <f>LARGE($BG26:$BO26,4)</f>
        <v>0</v>
      </c>
      <c r="BE26" s="8">
        <f>LARGE($BG26:$BO26,5)</f>
        <v>0</v>
      </c>
      <c r="BF26" s="8"/>
      <c r="BG26" s="8">
        <f>D26</f>
        <v>0</v>
      </c>
      <c r="BH26" s="8">
        <f>H26</f>
        <v>27</v>
      </c>
      <c r="BI26" s="8">
        <f>L26</f>
        <v>0</v>
      </c>
      <c r="BJ26" s="8">
        <f>P26</f>
        <v>0</v>
      </c>
      <c r="BK26" s="8">
        <f>T26</f>
        <v>0</v>
      </c>
      <c r="BL26" s="8">
        <f>X26</f>
        <v>0</v>
      </c>
      <c r="BM26" s="8">
        <f>AB26</f>
        <v>0</v>
      </c>
      <c r="BN26" s="8">
        <f>AF26</f>
        <v>0</v>
      </c>
      <c r="BO26" s="8">
        <f>AJ26</f>
        <v>0</v>
      </c>
      <c r="BP26" s="8"/>
      <c r="BQ26" s="8">
        <f>LARGE($BW26:$CE26,1)</f>
        <v>0</v>
      </c>
      <c r="BR26" s="8" t="e">
        <f>LARGE($BW26:$CE26,2)</f>
        <v>#NUM!</v>
      </c>
      <c r="BS26" s="8" t="e">
        <f>LARGE($BW26:$CE26,3)</f>
        <v>#NUM!</v>
      </c>
      <c r="BT26" s="8" t="e">
        <f>LARGE($BW26:$CE26,4)</f>
        <v>#NUM!</v>
      </c>
      <c r="BU26" s="8" t="e">
        <f>LARGE($BW26:$CE26,5)</f>
        <v>#NUM!</v>
      </c>
      <c r="BV26" s="8"/>
      <c r="BW26" s="1" t="str">
        <f>F26</f>
        <v/>
      </c>
      <c r="BX26" s="1">
        <f>J26</f>
        <v>0</v>
      </c>
      <c r="BY26" s="1" t="str">
        <f>N26</f>
        <v/>
      </c>
      <c r="BZ26" s="1" t="str">
        <f>R26</f>
        <v/>
      </c>
      <c r="CA26" s="1" t="str">
        <f>V26</f>
        <v/>
      </c>
      <c r="CB26" s="1" t="str">
        <f>Z26</f>
        <v/>
      </c>
      <c r="CC26" s="1" t="str">
        <f>AD26</f>
        <v/>
      </c>
      <c r="CD26" s="1" t="str">
        <f>AH26</f>
        <v/>
      </c>
      <c r="CE26" s="1" t="str">
        <f>AL26</f>
        <v/>
      </c>
    </row>
    <row r="27" spans="1:105" ht="18" customHeight="1" x14ac:dyDescent="0.2">
      <c r="A27" s="52" t="str">
        <f>CONCATENATE(C27," ",B27)</f>
        <v>David Flessas</v>
      </c>
      <c r="B27" s="93" t="s">
        <v>654</v>
      </c>
      <c r="C27" s="94" t="s">
        <v>209</v>
      </c>
      <c r="D27" s="8"/>
      <c r="E27" s="8"/>
      <c r="F27" s="8" t="str">
        <f>IF(E27&lt;&gt; "",LOOKUP(E27,Points!$A$2:$A$27,Points!$B$2:$B$27),"")</f>
        <v/>
      </c>
      <c r="G27" s="114"/>
      <c r="H27" s="8"/>
      <c r="I27" s="8"/>
      <c r="J27" s="8" t="str">
        <f>IF(I27&lt;&gt; "",LOOKUP(I27,Points!$A$2:$A$27,Points!$B$2:$B$27),"")</f>
        <v/>
      </c>
      <c r="K27" s="114"/>
      <c r="L27" s="8"/>
      <c r="M27" s="8"/>
      <c r="N27" s="8" t="str">
        <f>IF(M27&lt;&gt; "",LOOKUP(M27,Points!$A$2:$A$27,Points!$B$2:$B$27),"")</f>
        <v/>
      </c>
      <c r="O27" s="114"/>
      <c r="P27" s="8">
        <v>25</v>
      </c>
      <c r="Q27" s="8">
        <v>22</v>
      </c>
      <c r="R27" s="8">
        <f>IF(Q27&lt;&gt; "",LOOKUP(Q27,Points!$A$2:$A$27,Points!$B$2:$B$27),"")</f>
        <v>0</v>
      </c>
      <c r="S27" s="114"/>
      <c r="T27" s="8"/>
      <c r="U27" s="8"/>
      <c r="V27" s="8" t="str">
        <f>IF(U27&lt;&gt; "",LOOKUP(U27,Points!$A$2:$A$27,Points!$B$2:$B$27),"")</f>
        <v/>
      </c>
      <c r="W27" s="114"/>
      <c r="X27" s="8"/>
      <c r="Y27" s="8"/>
      <c r="Z27" s="8" t="str">
        <f>IF(Y27&lt;&gt; "",LOOKUP(Y27,Points!$A$2:$A$27,Points!$B$2:$B$27),"")</f>
        <v/>
      </c>
      <c r="AA27" s="114"/>
      <c r="AB27" s="8"/>
      <c r="AC27" s="8"/>
      <c r="AD27" s="8" t="str">
        <f>IF(AC27&lt;&gt; "",LOOKUP(AC27,Points!$A$2:$A$27,Points!$B$2:$B$27),"")</f>
        <v/>
      </c>
      <c r="AE27" s="114"/>
      <c r="AF27" s="8"/>
      <c r="AG27" s="8"/>
      <c r="AH27" s="8" t="str">
        <f>IF(AG27&lt;&gt; "",LOOKUP(AG27,Points!$A$2:$A$27,Points!$B$2:$B$27),"")</f>
        <v/>
      </c>
      <c r="AI27" s="114"/>
      <c r="AJ27" s="8"/>
      <c r="AK27" s="8"/>
      <c r="AL27" s="8" t="str">
        <f>IF(AK27&lt;&gt; "",LOOKUP(AK27,[1]Points!$A$2:$A$27,[1]Points!$B$2:$B$27),"")</f>
        <v/>
      </c>
      <c r="AM27" s="114"/>
      <c r="AO27" s="5">
        <f>+G27+K27+O27+S27+W27+AA27+AE27+AI27+AM27</f>
        <v>0</v>
      </c>
      <c r="AP27" s="5">
        <v>0</v>
      </c>
      <c r="AQ27" s="5">
        <f>COUNT(D27,H27,L27,P27,T27,X27,AB27,AF27,AJ27)</f>
        <v>1</v>
      </c>
      <c r="AR27" s="5">
        <f>SUM(F27,J27,N27,R27,V27,Z27,AD27,AH27,AL27)</f>
        <v>0</v>
      </c>
      <c r="AS27" s="5">
        <f t="shared" si="13"/>
        <v>0</v>
      </c>
      <c r="AT27" s="5">
        <f>SUM(D27,H27,L27,P27,T27,X27,AB27,AF27,AJ27)</f>
        <v>25</v>
      </c>
      <c r="AU27" s="47">
        <f>IF(AQ27&gt;0,AT27/AQ27,0)</f>
        <v>25</v>
      </c>
      <c r="AV27" s="47">
        <f t="shared" si="15"/>
        <v>0</v>
      </c>
      <c r="AW27" s="47">
        <f t="shared" si="16"/>
        <v>0</v>
      </c>
      <c r="AX27" s="8">
        <f t="shared" si="17"/>
        <v>25</v>
      </c>
      <c r="AY27" s="67">
        <f>IF(AQ27&gt;4,SUM(E27,I27,M27,Q27,U27,Y27,AC27,AG27,AK27)/AQ27,0)</f>
        <v>0</v>
      </c>
      <c r="AZ27" s="67"/>
      <c r="BA27" s="8">
        <f t="shared" si="18"/>
        <v>25</v>
      </c>
      <c r="BB27" s="8">
        <f t="shared" si="19"/>
        <v>0</v>
      </c>
      <c r="BC27" s="8">
        <f t="shared" si="20"/>
        <v>0</v>
      </c>
      <c r="BD27" s="8">
        <f t="shared" si="21"/>
        <v>0</v>
      </c>
      <c r="BE27" s="8">
        <f t="shared" si="22"/>
        <v>0</v>
      </c>
      <c r="BF27" s="8"/>
      <c r="BG27" s="8">
        <f>D27</f>
        <v>0</v>
      </c>
      <c r="BH27" s="8">
        <f>H27</f>
        <v>0</v>
      </c>
      <c r="BI27" s="8">
        <f>L27</f>
        <v>0</v>
      </c>
      <c r="BJ27" s="8">
        <f>P27</f>
        <v>25</v>
      </c>
      <c r="BK27" s="8">
        <f>T27</f>
        <v>0</v>
      </c>
      <c r="BL27" s="8">
        <f>X27</f>
        <v>0</v>
      </c>
      <c r="BM27" s="8">
        <f>AB27</f>
        <v>0</v>
      </c>
      <c r="BN27" s="8">
        <f>AF27</f>
        <v>0</v>
      </c>
      <c r="BO27" s="8">
        <f>AJ27</f>
        <v>0</v>
      </c>
      <c r="BP27" s="8"/>
      <c r="BQ27" s="8">
        <f t="shared" si="29"/>
        <v>0</v>
      </c>
      <c r="BR27" s="8" t="e">
        <f t="shared" si="30"/>
        <v>#NUM!</v>
      </c>
      <c r="BS27" s="8" t="e">
        <f t="shared" si="31"/>
        <v>#NUM!</v>
      </c>
      <c r="BT27" s="8" t="e">
        <f t="shared" si="32"/>
        <v>#NUM!</v>
      </c>
      <c r="BU27" s="8" t="e">
        <f t="shared" si="33"/>
        <v>#NUM!</v>
      </c>
      <c r="BV27" s="8"/>
      <c r="BW27" s="1" t="str">
        <f>F27</f>
        <v/>
      </c>
      <c r="BX27" s="1" t="str">
        <f>J27</f>
        <v/>
      </c>
      <c r="BY27" s="1" t="str">
        <f>N27</f>
        <v/>
      </c>
      <c r="BZ27" s="1">
        <f>R27</f>
        <v>0</v>
      </c>
      <c r="CA27" s="1" t="str">
        <f>V27</f>
        <v/>
      </c>
      <c r="CB27" s="1" t="str">
        <f>Z27</f>
        <v/>
      </c>
      <c r="CC27" s="1" t="str">
        <f>AD27</f>
        <v/>
      </c>
      <c r="CD27" s="1" t="str">
        <f>AH27</f>
        <v/>
      </c>
      <c r="CE27" s="1" t="str">
        <f>AL27</f>
        <v/>
      </c>
    </row>
    <row r="28" spans="1:105" ht="18" customHeight="1" x14ac:dyDescent="0.2">
      <c r="A28" s="52" t="str">
        <f t="shared" si="12"/>
        <v>Jon Fraim</v>
      </c>
      <c r="B28" s="52" t="s">
        <v>241</v>
      </c>
      <c r="C28" s="62" t="s">
        <v>150</v>
      </c>
      <c r="D28" s="8">
        <v>35</v>
      </c>
      <c r="E28" s="8">
        <v>11</v>
      </c>
      <c r="F28" s="8">
        <f>IF(E28&lt;&gt; "",LOOKUP(E28,Points!$A$2:$A$27,Points!$B$2:$B$27),"")</f>
        <v>5</v>
      </c>
      <c r="G28" s="114">
        <v>1</v>
      </c>
      <c r="H28" s="99">
        <f>36-1</f>
        <v>35</v>
      </c>
      <c r="I28" s="8"/>
      <c r="J28" s="8" t="str">
        <f>IF(I28&lt;&gt; "",LOOKUP(I28,Points!$A$2:$A$27,Points!$B$2:$B$27),"")</f>
        <v/>
      </c>
      <c r="K28" s="114"/>
      <c r="L28" s="99">
        <f>36-1</f>
        <v>35</v>
      </c>
      <c r="M28" s="8">
        <v>8</v>
      </c>
      <c r="N28" s="8">
        <f>IF(M28&lt;&gt; "",LOOKUP(M28,Points!$A$2:$A$27,Points!$B$2:$B$27),"")</f>
        <v>8</v>
      </c>
      <c r="O28" s="114"/>
      <c r="P28" s="96">
        <f>40-2</f>
        <v>38</v>
      </c>
      <c r="Q28" s="141">
        <v>1</v>
      </c>
      <c r="R28" s="8">
        <f>IF(Q28&lt;&gt; "",LOOKUP(Q28,Points!$A$2:$A$27,Points!$B$2:$B$27),"")</f>
        <v>15</v>
      </c>
      <c r="S28" s="114">
        <v>2</v>
      </c>
      <c r="T28" s="8">
        <f>31-3</f>
        <v>28</v>
      </c>
      <c r="U28" s="8">
        <v>18</v>
      </c>
      <c r="V28" s="8">
        <f>IF(U28&lt;&gt; "",LOOKUP(U28,Points!$A$2:$A$27,Points!$B$2:$B$27),"")</f>
        <v>0</v>
      </c>
      <c r="W28" s="114"/>
      <c r="X28" s="8">
        <f>31-2</f>
        <v>29</v>
      </c>
      <c r="Y28" s="8">
        <v>15</v>
      </c>
      <c r="Z28" s="8">
        <f>IF(Y28&lt;&gt; "",LOOKUP(Y28,Points!$A$2:$A$27,Points!$B$2:$B$27),"")</f>
        <v>1</v>
      </c>
      <c r="AA28" s="114"/>
      <c r="AB28" s="8">
        <f>34-3</f>
        <v>31</v>
      </c>
      <c r="AC28" s="8">
        <v>10</v>
      </c>
      <c r="AD28" s="8">
        <f>IF(AC28&lt;&gt; "",LOOKUP(AC28,Points!$A$2:$A$27,Points!$B$2:$B$27),"")</f>
        <v>6</v>
      </c>
      <c r="AE28" s="114">
        <v>1</v>
      </c>
      <c r="AF28" s="8">
        <f>30-3</f>
        <v>27</v>
      </c>
      <c r="AG28" s="8">
        <v>13</v>
      </c>
      <c r="AH28" s="8">
        <f>IF(AG28&lt;&gt; "",LOOKUP(AG28,Points!$A$2:$A$27,Points!$B$2:$B$27),"")</f>
        <v>3</v>
      </c>
      <c r="AI28" s="114">
        <v>2</v>
      </c>
      <c r="AJ28" s="99">
        <f>32-4</f>
        <v>28</v>
      </c>
      <c r="AK28" s="8">
        <v>16</v>
      </c>
      <c r="AL28" s="8">
        <f>IF(AK28&lt;&gt; "",LOOKUP(AK28,[1]Points!$A$2:$A$27,[1]Points!$B$2:$B$27),"")</f>
        <v>0</v>
      </c>
      <c r="AM28" s="114">
        <v>1</v>
      </c>
      <c r="AO28" s="5">
        <f t="shared" si="11"/>
        <v>7</v>
      </c>
      <c r="AP28" s="5">
        <v>0</v>
      </c>
      <c r="AQ28" s="5">
        <f t="shared" si="1"/>
        <v>9</v>
      </c>
      <c r="AR28" s="5">
        <f t="shared" si="2"/>
        <v>38</v>
      </c>
      <c r="AS28" s="5">
        <f t="shared" si="13"/>
        <v>37</v>
      </c>
      <c r="AT28" s="8">
        <f t="shared" si="3"/>
        <v>286</v>
      </c>
      <c r="AU28" s="67">
        <f t="shared" si="14"/>
        <v>31.777777777777779</v>
      </c>
      <c r="AV28" s="67">
        <f t="shared" si="15"/>
        <v>31.777777777777779</v>
      </c>
      <c r="AW28" s="67">
        <f t="shared" si="16"/>
        <v>31.777777777777779</v>
      </c>
      <c r="AX28" s="8">
        <f t="shared" si="17"/>
        <v>174</v>
      </c>
      <c r="AY28" s="67">
        <f t="shared" si="4"/>
        <v>10.222222222222221</v>
      </c>
      <c r="AZ28" s="67"/>
      <c r="BA28" s="8">
        <f t="shared" si="18"/>
        <v>38</v>
      </c>
      <c r="BB28" s="8">
        <f t="shared" si="19"/>
        <v>35</v>
      </c>
      <c r="BC28" s="8">
        <f t="shared" si="20"/>
        <v>35</v>
      </c>
      <c r="BD28" s="8">
        <f t="shared" si="21"/>
        <v>35</v>
      </c>
      <c r="BE28" s="8">
        <f t="shared" si="22"/>
        <v>31</v>
      </c>
      <c r="BF28" s="8"/>
      <c r="BG28" s="8">
        <f t="shared" si="5"/>
        <v>35</v>
      </c>
      <c r="BH28" s="8">
        <f t="shared" si="6"/>
        <v>35</v>
      </c>
      <c r="BI28" s="8">
        <f t="shared" si="7"/>
        <v>35</v>
      </c>
      <c r="BJ28" s="8">
        <f t="shared" si="23"/>
        <v>38</v>
      </c>
      <c r="BK28" s="8">
        <f t="shared" si="24"/>
        <v>28</v>
      </c>
      <c r="BL28" s="8">
        <f t="shared" si="25"/>
        <v>29</v>
      </c>
      <c r="BM28" s="8">
        <f t="shared" si="26"/>
        <v>31</v>
      </c>
      <c r="BN28" s="8">
        <f t="shared" si="27"/>
        <v>27</v>
      </c>
      <c r="BO28" s="8">
        <f t="shared" si="28"/>
        <v>28</v>
      </c>
      <c r="BP28" s="8"/>
      <c r="BQ28" s="8">
        <f t="shared" si="29"/>
        <v>15</v>
      </c>
      <c r="BR28" s="8">
        <f t="shared" si="30"/>
        <v>8</v>
      </c>
      <c r="BS28" s="8">
        <f t="shared" si="31"/>
        <v>6</v>
      </c>
      <c r="BT28" s="8">
        <f t="shared" si="32"/>
        <v>5</v>
      </c>
      <c r="BU28" s="8">
        <f t="shared" si="33"/>
        <v>3</v>
      </c>
      <c r="BV28" s="8"/>
      <c r="BW28" s="1">
        <f t="shared" si="8"/>
        <v>5</v>
      </c>
      <c r="BX28" s="1" t="str">
        <f t="shared" si="9"/>
        <v/>
      </c>
      <c r="BY28" s="1">
        <f t="shared" si="10"/>
        <v>8</v>
      </c>
      <c r="BZ28" s="1">
        <f t="shared" si="34"/>
        <v>15</v>
      </c>
      <c r="CA28" s="1">
        <f t="shared" si="35"/>
        <v>0</v>
      </c>
      <c r="CB28" s="1">
        <f t="shared" si="36"/>
        <v>1</v>
      </c>
      <c r="CC28" s="1">
        <f t="shared" si="37"/>
        <v>6</v>
      </c>
      <c r="CD28" s="1">
        <f t="shared" si="38"/>
        <v>3</v>
      </c>
      <c r="CE28" s="1">
        <f t="shared" si="39"/>
        <v>0</v>
      </c>
      <c r="CG28" t="e">
        <f>VLOOKUP(A28,#REF!,41,FALSE)</f>
        <v>#REF!</v>
      </c>
      <c r="CH28" t="e">
        <f>VLOOKUP(A28,#REF!,42,FALSE)</f>
        <v>#REF!</v>
      </c>
      <c r="CI28" t="e">
        <f>VLOOKUP(A28,#REF!,43,FALSE)</f>
        <v>#REF!</v>
      </c>
      <c r="CJ28" t="e">
        <f>VLOOKUP(A28,#REF!,44,FALSE)</f>
        <v>#REF!</v>
      </c>
      <c r="CK28" t="e">
        <f>VLOOKUP(A28,#REF!,45,FALSE)</f>
        <v>#REF!</v>
      </c>
      <c r="CL28" s="105" t="e">
        <f>VLOOKUP(A28,#REF!,46,FALSE)</f>
        <v>#REF!</v>
      </c>
      <c r="CM28" s="105" t="e">
        <f>VLOOKUP(A28,#REF!,47,FALSE)</f>
        <v>#REF!</v>
      </c>
      <c r="CN28" s="105" t="e">
        <f>VLOOKUP(A28,#REF!,48,FALSE)</f>
        <v>#REF!</v>
      </c>
      <c r="CO28" s="105" t="e">
        <f>VLOOKUP(A28,#REF!,49,FALSE)</f>
        <v>#REF!</v>
      </c>
      <c r="CP28" s="105" t="e">
        <f>VLOOKUP(A28,#REF!,50,FALSE)</f>
        <v>#REF!</v>
      </c>
      <c r="CR28" t="e">
        <f>+AO28-CG28</f>
        <v>#REF!</v>
      </c>
      <c r="CS28" s="106" t="e">
        <f t="shared" ref="CS28:DA28" si="43">+AQ28-CH28</f>
        <v>#REF!</v>
      </c>
      <c r="CT28" s="106" t="e">
        <f t="shared" si="43"/>
        <v>#REF!</v>
      </c>
      <c r="CU28" s="106" t="e">
        <f t="shared" si="43"/>
        <v>#REF!</v>
      </c>
      <c r="CV28" s="106" t="e">
        <f t="shared" si="43"/>
        <v>#REF!</v>
      </c>
      <c r="CW28" s="106" t="e">
        <f t="shared" si="43"/>
        <v>#REF!</v>
      </c>
      <c r="CX28" s="106" t="e">
        <f t="shared" si="43"/>
        <v>#REF!</v>
      </c>
      <c r="CY28" s="106" t="e">
        <f t="shared" si="43"/>
        <v>#REF!</v>
      </c>
      <c r="CZ28" s="106" t="e">
        <f t="shared" si="43"/>
        <v>#REF!</v>
      </c>
      <c r="DA28" s="106" t="e">
        <f t="shared" si="43"/>
        <v>#REF!</v>
      </c>
    </row>
    <row r="29" spans="1:105" ht="18" customHeight="1" x14ac:dyDescent="0.2">
      <c r="A29" s="52" t="str">
        <f t="shared" si="12"/>
        <v>Les Fraim</v>
      </c>
      <c r="B29" s="93" t="s">
        <v>241</v>
      </c>
      <c r="C29" s="94" t="s">
        <v>578</v>
      </c>
      <c r="D29" s="8"/>
      <c r="E29" s="143"/>
      <c r="F29" s="8" t="str">
        <f>IF(E29&lt;&gt; "",LOOKUP(E29,Points!$A$2:$A$27,Points!$B$2:$B$27),"")</f>
        <v/>
      </c>
      <c r="G29" s="114"/>
      <c r="H29" s="8"/>
      <c r="I29" s="143"/>
      <c r="J29" s="8" t="str">
        <f>IF(I29&lt;&gt; "",LOOKUP(I29,Points!$A$2:$A$27,Points!$B$2:$B$27),"")</f>
        <v/>
      </c>
      <c r="K29" s="114"/>
      <c r="L29" s="8"/>
      <c r="M29" s="143"/>
      <c r="N29" s="8" t="str">
        <f>IF(M29&lt;&gt; "",LOOKUP(M29,Points!$A$2:$A$27,Points!$B$2:$B$27),"")</f>
        <v/>
      </c>
      <c r="O29" s="114"/>
      <c r="P29" s="8"/>
      <c r="Q29" s="143"/>
      <c r="R29" s="8" t="str">
        <f>IF(Q29&lt;&gt; "",LOOKUP(Q29,Points!$A$2:$A$27,Points!$B$2:$B$27),"")</f>
        <v/>
      </c>
      <c r="S29" s="114"/>
      <c r="T29" s="8"/>
      <c r="U29" s="143"/>
      <c r="V29" s="8" t="str">
        <f>IF(U29&lt;&gt; "",LOOKUP(U29,Points!$A$2:$A$27,Points!$B$2:$B$27),"")</f>
        <v/>
      </c>
      <c r="W29" s="114"/>
      <c r="X29" s="8"/>
      <c r="Y29" s="8"/>
      <c r="Z29" s="8" t="str">
        <f>IF(Y29&lt;&gt; "",LOOKUP(Y29,Points!$A$2:$A$27,Points!$B$2:$B$27),"")</f>
        <v/>
      </c>
      <c r="AA29" s="114"/>
      <c r="AB29" s="8"/>
      <c r="AC29" s="143"/>
      <c r="AD29" s="8" t="str">
        <f>IF(AC29&lt;&gt; "",LOOKUP(AC29,Points!$A$2:$A$27,Points!$B$2:$B$27),"")</f>
        <v/>
      </c>
      <c r="AE29" s="114"/>
      <c r="AF29" s="8"/>
      <c r="AG29" s="143"/>
      <c r="AH29" s="8" t="str">
        <f>IF(AG29&lt;&gt; "",LOOKUP(AG29,Points!$A$2:$A$27,Points!$B$2:$B$27),"")</f>
        <v/>
      </c>
      <c r="AI29" s="114"/>
      <c r="AJ29" s="8"/>
      <c r="AK29" s="143"/>
      <c r="AL29" s="8" t="str">
        <f>IF(AK29&lt;&gt; "",LOOKUP(AK29,[1]Points!$A$2:$A$27,[1]Points!$B$2:$B$27),"")</f>
        <v/>
      </c>
      <c r="AM29" s="114"/>
      <c r="AO29" s="5">
        <f t="shared" si="11"/>
        <v>0</v>
      </c>
      <c r="AP29" s="5">
        <v>0</v>
      </c>
      <c r="AQ29" s="5">
        <f t="shared" si="1"/>
        <v>0</v>
      </c>
      <c r="AR29" s="5">
        <f t="shared" si="2"/>
        <v>0</v>
      </c>
      <c r="AS29" s="5">
        <f t="shared" si="13"/>
        <v>0</v>
      </c>
      <c r="AT29" s="5">
        <f t="shared" si="3"/>
        <v>0</v>
      </c>
      <c r="AU29" s="47">
        <f t="shared" si="14"/>
        <v>0</v>
      </c>
      <c r="AV29" s="47">
        <f t="shared" si="15"/>
        <v>0</v>
      </c>
      <c r="AW29" s="47">
        <f t="shared" si="16"/>
        <v>0</v>
      </c>
      <c r="AX29" s="8">
        <f t="shared" si="17"/>
        <v>0</v>
      </c>
      <c r="AY29" s="67">
        <f t="shared" si="4"/>
        <v>0</v>
      </c>
      <c r="AZ29" s="67"/>
      <c r="BA29" s="8">
        <f t="shared" si="18"/>
        <v>0</v>
      </c>
      <c r="BB29" s="8">
        <f t="shared" si="19"/>
        <v>0</v>
      </c>
      <c r="BC29" s="8">
        <f t="shared" si="20"/>
        <v>0</v>
      </c>
      <c r="BD29" s="8">
        <f t="shared" si="21"/>
        <v>0</v>
      </c>
      <c r="BE29" s="8">
        <f t="shared" si="22"/>
        <v>0</v>
      </c>
      <c r="BF29" s="8"/>
      <c r="BG29" s="8">
        <f t="shared" si="5"/>
        <v>0</v>
      </c>
      <c r="BH29" s="8">
        <f t="shared" si="6"/>
        <v>0</v>
      </c>
      <c r="BI29" s="8">
        <f t="shared" si="7"/>
        <v>0</v>
      </c>
      <c r="BJ29" s="8">
        <f t="shared" si="23"/>
        <v>0</v>
      </c>
      <c r="BK29" s="8">
        <f t="shared" si="24"/>
        <v>0</v>
      </c>
      <c r="BL29" s="8">
        <f t="shared" si="25"/>
        <v>0</v>
      </c>
      <c r="BM29" s="8">
        <f t="shared" si="26"/>
        <v>0</v>
      </c>
      <c r="BN29" s="8">
        <f t="shared" si="27"/>
        <v>0</v>
      </c>
      <c r="BO29" s="8">
        <f t="shared" si="28"/>
        <v>0</v>
      </c>
      <c r="BP29" s="8"/>
      <c r="BQ29" s="8" t="e">
        <f t="shared" si="29"/>
        <v>#NUM!</v>
      </c>
      <c r="BR29" s="8" t="e">
        <f t="shared" si="30"/>
        <v>#NUM!</v>
      </c>
      <c r="BS29" s="8" t="e">
        <f t="shared" si="31"/>
        <v>#NUM!</v>
      </c>
      <c r="BT29" s="8" t="e">
        <f t="shared" si="32"/>
        <v>#NUM!</v>
      </c>
      <c r="BU29" s="8" t="e">
        <f t="shared" si="33"/>
        <v>#NUM!</v>
      </c>
      <c r="BV29" s="8"/>
      <c r="BW29" s="1" t="str">
        <f t="shared" si="8"/>
        <v/>
      </c>
      <c r="BX29" s="1" t="str">
        <f t="shared" si="9"/>
        <v/>
      </c>
      <c r="BY29" s="1" t="str">
        <f t="shared" si="10"/>
        <v/>
      </c>
      <c r="BZ29" s="1" t="str">
        <f t="shared" si="34"/>
        <v/>
      </c>
      <c r="CA29" s="1" t="str">
        <f t="shared" si="35"/>
        <v/>
      </c>
      <c r="CB29" s="1" t="str">
        <f t="shared" si="36"/>
        <v/>
      </c>
      <c r="CC29" s="1" t="str">
        <f t="shared" si="37"/>
        <v/>
      </c>
      <c r="CD29" s="1" t="str">
        <f t="shared" si="38"/>
        <v/>
      </c>
      <c r="CE29" s="1" t="str">
        <f t="shared" si="39"/>
        <v/>
      </c>
    </row>
    <row r="30" spans="1:105" ht="18" customHeight="1" x14ac:dyDescent="0.2">
      <c r="A30" s="52" t="str">
        <f t="shared" si="12"/>
        <v>Frank Forbes</v>
      </c>
      <c r="B30" s="93" t="s">
        <v>596</v>
      </c>
      <c r="C30" s="94" t="s">
        <v>155</v>
      </c>
      <c r="D30" s="8"/>
      <c r="E30" s="8"/>
      <c r="F30" s="8" t="str">
        <f>IF(E30&lt;&gt; "",LOOKUP(E30,Points!$A$2:$A$27,Points!$B$2:$B$27),"")</f>
        <v/>
      </c>
      <c r="G30" s="114"/>
      <c r="H30" s="8"/>
      <c r="I30" s="8"/>
      <c r="J30" s="8" t="str">
        <f>IF(I30&lt;&gt; "",LOOKUP(I30,Points!$A$2:$A$27,Points!$B$2:$B$27),"")</f>
        <v/>
      </c>
      <c r="K30" s="114"/>
      <c r="L30" s="8"/>
      <c r="M30" s="8"/>
      <c r="N30" s="8" t="str">
        <f>IF(M30&lt;&gt; "",LOOKUP(M30,Points!$A$2:$A$27,Points!$B$2:$B$27),"")</f>
        <v/>
      </c>
      <c r="O30" s="114"/>
      <c r="P30" s="8"/>
      <c r="Q30" s="8"/>
      <c r="R30" s="8" t="str">
        <f>IF(Q30&lt;&gt; "",LOOKUP(Q30,Points!$A$2:$A$27,Points!$B$2:$B$27),"")</f>
        <v/>
      </c>
      <c r="S30" s="114"/>
      <c r="T30" s="8"/>
      <c r="U30" s="8"/>
      <c r="V30" s="8" t="str">
        <f>IF(U30&lt;&gt; "",LOOKUP(U30,Points!$A$2:$A$27,Points!$B$2:$B$27),"")</f>
        <v/>
      </c>
      <c r="W30" s="114"/>
      <c r="X30" s="8"/>
      <c r="Y30" s="143"/>
      <c r="Z30" s="8" t="str">
        <f>IF(Y30&lt;&gt; "",LOOKUP(Y30,Points!$A$2:$A$27,Points!$B$2:$B$27),"")</f>
        <v/>
      </c>
      <c r="AA30" s="114"/>
      <c r="AB30" s="8"/>
      <c r="AC30" s="8"/>
      <c r="AD30" s="8" t="str">
        <f>IF(AC30&lt;&gt; "",LOOKUP(AC30,Points!$A$2:$A$27,Points!$B$2:$B$27),"")</f>
        <v/>
      </c>
      <c r="AE30" s="114"/>
      <c r="AF30" s="8"/>
      <c r="AG30" s="8"/>
      <c r="AH30" s="8" t="str">
        <f>IF(AG30&lt;&gt; "",LOOKUP(AG30,Points!$A$2:$A$27,Points!$B$2:$B$27),"")</f>
        <v/>
      </c>
      <c r="AI30" s="114"/>
      <c r="AJ30" s="8"/>
      <c r="AK30" s="8"/>
      <c r="AL30" s="8" t="str">
        <f>IF(AK30&lt;&gt; "",LOOKUP(AK30,[1]Points!$A$2:$A$27,[1]Points!$B$2:$B$27),"")</f>
        <v/>
      </c>
      <c r="AM30" s="114"/>
      <c r="AO30" s="5">
        <f t="shared" si="11"/>
        <v>0</v>
      </c>
      <c r="AP30" s="5">
        <v>0</v>
      </c>
      <c r="AQ30" s="5">
        <f t="shared" si="1"/>
        <v>0</v>
      </c>
      <c r="AR30" s="5">
        <f t="shared" si="2"/>
        <v>0</v>
      </c>
      <c r="AS30" s="5">
        <f t="shared" si="13"/>
        <v>0</v>
      </c>
      <c r="AT30" s="5">
        <f t="shared" si="3"/>
        <v>0</v>
      </c>
      <c r="AU30" s="47">
        <f t="shared" si="14"/>
        <v>0</v>
      </c>
      <c r="AV30" s="47">
        <f t="shared" si="15"/>
        <v>0</v>
      </c>
      <c r="AW30" s="47">
        <f t="shared" si="16"/>
        <v>0</v>
      </c>
      <c r="AX30" s="8">
        <f t="shared" si="17"/>
        <v>0</v>
      </c>
      <c r="AY30" s="67">
        <f t="shared" si="4"/>
        <v>0</v>
      </c>
      <c r="AZ30" s="67"/>
      <c r="BA30" s="8">
        <f t="shared" si="18"/>
        <v>0</v>
      </c>
      <c r="BB30" s="8">
        <f t="shared" si="19"/>
        <v>0</v>
      </c>
      <c r="BC30" s="8">
        <f t="shared" si="20"/>
        <v>0</v>
      </c>
      <c r="BD30" s="8">
        <f t="shared" si="21"/>
        <v>0</v>
      </c>
      <c r="BE30" s="8">
        <f t="shared" si="22"/>
        <v>0</v>
      </c>
      <c r="BF30" s="8"/>
      <c r="BG30" s="8">
        <f t="shared" si="5"/>
        <v>0</v>
      </c>
      <c r="BH30" s="8">
        <f t="shared" si="6"/>
        <v>0</v>
      </c>
      <c r="BI30" s="8">
        <f t="shared" si="7"/>
        <v>0</v>
      </c>
      <c r="BJ30" s="8">
        <f t="shared" si="23"/>
        <v>0</v>
      </c>
      <c r="BK30" s="8">
        <f t="shared" si="24"/>
        <v>0</v>
      </c>
      <c r="BL30" s="8">
        <f t="shared" si="25"/>
        <v>0</v>
      </c>
      <c r="BM30" s="8">
        <f t="shared" si="26"/>
        <v>0</v>
      </c>
      <c r="BN30" s="8">
        <f t="shared" si="27"/>
        <v>0</v>
      </c>
      <c r="BO30" s="8">
        <f t="shared" si="28"/>
        <v>0</v>
      </c>
      <c r="BP30" s="8"/>
      <c r="BQ30" s="8" t="e">
        <f t="shared" si="29"/>
        <v>#NUM!</v>
      </c>
      <c r="BR30" s="8" t="e">
        <f t="shared" si="30"/>
        <v>#NUM!</v>
      </c>
      <c r="BS30" s="8" t="e">
        <f t="shared" si="31"/>
        <v>#NUM!</v>
      </c>
      <c r="BT30" s="8" t="e">
        <f t="shared" si="32"/>
        <v>#NUM!</v>
      </c>
      <c r="BU30" s="8" t="e">
        <f t="shared" si="33"/>
        <v>#NUM!</v>
      </c>
      <c r="BV30" s="8"/>
      <c r="BW30" s="1" t="str">
        <f t="shared" si="8"/>
        <v/>
      </c>
      <c r="BX30" s="1" t="str">
        <f t="shared" si="9"/>
        <v/>
      </c>
      <c r="BY30" s="1" t="str">
        <f t="shared" si="10"/>
        <v/>
      </c>
      <c r="BZ30" s="1" t="str">
        <f t="shared" si="34"/>
        <v/>
      </c>
      <c r="CA30" s="1" t="str">
        <f t="shared" si="35"/>
        <v/>
      </c>
      <c r="CB30" s="1" t="str">
        <f t="shared" si="36"/>
        <v/>
      </c>
      <c r="CC30" s="1" t="str">
        <f t="shared" si="37"/>
        <v/>
      </c>
      <c r="CD30" s="1" t="str">
        <f t="shared" si="38"/>
        <v/>
      </c>
      <c r="CE30" s="1" t="str">
        <f t="shared" si="39"/>
        <v/>
      </c>
    </row>
    <row r="31" spans="1:105" ht="18" customHeight="1" x14ac:dyDescent="0.2">
      <c r="A31" s="52" t="str">
        <f t="shared" si="12"/>
        <v>Antonio Gutierrez</v>
      </c>
      <c r="B31" s="93" t="s">
        <v>658</v>
      </c>
      <c r="C31" s="94" t="s">
        <v>659</v>
      </c>
      <c r="D31" s="8"/>
      <c r="E31" s="8"/>
      <c r="F31" s="8" t="str">
        <f>IF(E31&lt;&gt; "",LOOKUP(E31,Points!$A$2:$A$27,Points!$B$2:$B$27),"")</f>
        <v/>
      </c>
      <c r="G31" s="114"/>
      <c r="H31" s="64"/>
      <c r="I31" s="8"/>
      <c r="J31" s="8" t="str">
        <f>IF(I31&lt;&gt; "",LOOKUP(I31,Points!$A$2:$A$27,Points!$B$2:$B$27),"")</f>
        <v/>
      </c>
      <c r="K31" s="114"/>
      <c r="L31" s="64"/>
      <c r="M31" s="8"/>
      <c r="N31" s="8" t="str">
        <f>IF(M31&lt;&gt; "",LOOKUP(M31,Points!$A$2:$A$27,Points!$B$2:$B$27),"")</f>
        <v/>
      </c>
      <c r="O31" s="114"/>
      <c r="P31" s="64"/>
      <c r="Q31" s="8"/>
      <c r="R31" s="8" t="str">
        <f>IF(Q31&lt;&gt; "",LOOKUP(Q31,Points!$A$2:$A$27,Points!$B$2:$B$27),"")</f>
        <v/>
      </c>
      <c r="S31" s="114"/>
      <c r="T31" s="64"/>
      <c r="U31" s="8"/>
      <c r="V31" s="8" t="str">
        <f>IF(U31&lt;&gt; "",LOOKUP(U31,Points!$A$2:$A$27,Points!$B$2:$B$27),"")</f>
        <v/>
      </c>
      <c r="W31" s="114"/>
      <c r="X31" s="8">
        <v>36</v>
      </c>
      <c r="Y31" s="8">
        <v>5</v>
      </c>
      <c r="Z31" s="8">
        <f>IF(Y31&lt;&gt; "",LOOKUP(Y31,Points!$A$2:$A$27,Points!$B$2:$B$27),"")</f>
        <v>11</v>
      </c>
      <c r="AA31" s="114"/>
      <c r="AB31" s="64"/>
      <c r="AC31" s="8"/>
      <c r="AD31" s="8" t="str">
        <f>IF(AC31&lt;&gt; "",LOOKUP(AC31,Points!$A$2:$A$27,Points!$B$2:$B$27),"")</f>
        <v/>
      </c>
      <c r="AE31" s="114"/>
      <c r="AF31" s="64"/>
      <c r="AG31" s="8"/>
      <c r="AH31" s="8" t="str">
        <f>IF(AG31&lt;&gt; "",LOOKUP(AG31,Points!$A$2:$A$27,Points!$B$2:$B$27),"")</f>
        <v/>
      </c>
      <c r="AI31" s="114"/>
      <c r="AJ31" s="64"/>
      <c r="AK31" s="8"/>
      <c r="AL31" s="8" t="str">
        <f>IF(AK31&lt;&gt; "",LOOKUP(AK31,[1]Points!$A$2:$A$27,[1]Points!$B$2:$B$27),"")</f>
        <v/>
      </c>
      <c r="AM31" s="114"/>
      <c r="AO31" s="5">
        <f>+G31+K31+O31+S31+W31+AA31+AE31+AI31+AM31</f>
        <v>0</v>
      </c>
      <c r="AP31" s="5">
        <v>0</v>
      </c>
      <c r="AQ31" s="5">
        <f>COUNT(D31,H31,L31,P31,T31,X31,AB31,AF31,AJ31)</f>
        <v>1</v>
      </c>
      <c r="AR31" s="5">
        <f>SUM(F31,J31,N31,R31,V31,Z31,AD31,AH31,AL31)</f>
        <v>11</v>
      </c>
      <c r="AS31" s="5">
        <f t="shared" si="13"/>
        <v>11</v>
      </c>
      <c r="AT31" s="5">
        <f>SUM(D31,H31,L31,P31,T31,X31,AB31,AF31,AJ31)</f>
        <v>36</v>
      </c>
      <c r="AU31" s="47">
        <f t="shared" si="14"/>
        <v>36</v>
      </c>
      <c r="AV31" s="47">
        <f t="shared" si="15"/>
        <v>0</v>
      </c>
      <c r="AW31" s="47">
        <f t="shared" si="16"/>
        <v>0</v>
      </c>
      <c r="AX31" s="8">
        <f t="shared" si="17"/>
        <v>36</v>
      </c>
      <c r="AY31" s="67">
        <f>IF(AQ31&gt;4,SUM(E31,I31,M31,Q31,U31,Y31,AC31,AG31,AK31)/AQ31,0)</f>
        <v>0</v>
      </c>
      <c r="AZ31" s="67"/>
      <c r="BA31" s="8">
        <f t="shared" si="18"/>
        <v>36</v>
      </c>
      <c r="BB31" s="8">
        <f t="shared" si="19"/>
        <v>0</v>
      </c>
      <c r="BC31" s="8">
        <f t="shared" si="20"/>
        <v>0</v>
      </c>
      <c r="BD31" s="8">
        <f t="shared" si="21"/>
        <v>0</v>
      </c>
      <c r="BE31" s="8">
        <f t="shared" si="22"/>
        <v>0</v>
      </c>
      <c r="BF31" s="8"/>
      <c r="BG31" s="8">
        <f>D31</f>
        <v>0</v>
      </c>
      <c r="BH31" s="8">
        <f>H31</f>
        <v>0</v>
      </c>
      <c r="BI31" s="8">
        <f>L31</f>
        <v>0</v>
      </c>
      <c r="BJ31" s="8">
        <f t="shared" si="23"/>
        <v>0</v>
      </c>
      <c r="BK31" s="8">
        <f t="shared" si="24"/>
        <v>0</v>
      </c>
      <c r="BL31" s="8">
        <f t="shared" si="25"/>
        <v>36</v>
      </c>
      <c r="BM31" s="8">
        <f t="shared" si="26"/>
        <v>0</v>
      </c>
      <c r="BN31" s="8">
        <f t="shared" si="27"/>
        <v>0</v>
      </c>
      <c r="BO31" s="8">
        <f t="shared" si="28"/>
        <v>0</v>
      </c>
      <c r="BP31" s="8"/>
      <c r="BQ31" s="8">
        <f t="shared" si="29"/>
        <v>11</v>
      </c>
      <c r="BR31" s="8" t="e">
        <f t="shared" si="30"/>
        <v>#NUM!</v>
      </c>
      <c r="BS31" s="8" t="e">
        <f t="shared" si="31"/>
        <v>#NUM!</v>
      </c>
      <c r="BT31" s="8" t="e">
        <f t="shared" si="32"/>
        <v>#NUM!</v>
      </c>
      <c r="BU31" s="8" t="e">
        <f t="shared" si="33"/>
        <v>#NUM!</v>
      </c>
      <c r="BV31" s="8"/>
      <c r="BW31" s="1" t="str">
        <f>F31</f>
        <v/>
      </c>
      <c r="BX31" s="1" t="str">
        <f>J31</f>
        <v/>
      </c>
      <c r="BY31" s="1" t="str">
        <f>N31</f>
        <v/>
      </c>
      <c r="BZ31" s="1" t="str">
        <f t="shared" si="34"/>
        <v/>
      </c>
      <c r="CA31" s="1" t="str">
        <f t="shared" si="35"/>
        <v/>
      </c>
      <c r="CB31" s="1">
        <f t="shared" si="36"/>
        <v>11</v>
      </c>
      <c r="CC31" s="1" t="str">
        <f t="shared" si="37"/>
        <v/>
      </c>
      <c r="CD31" s="1" t="str">
        <f t="shared" si="38"/>
        <v/>
      </c>
      <c r="CE31" s="1" t="str">
        <f t="shared" si="39"/>
        <v/>
      </c>
    </row>
    <row r="32" spans="1:105" ht="18" customHeight="1" x14ac:dyDescent="0.2">
      <c r="A32" s="52" t="str">
        <f t="shared" si="12"/>
        <v>Chuck Herrington</v>
      </c>
      <c r="B32" s="93" t="s">
        <v>653</v>
      </c>
      <c r="C32" s="94" t="s">
        <v>354</v>
      </c>
      <c r="D32" s="8"/>
      <c r="E32" s="8"/>
      <c r="F32" s="8" t="str">
        <f>IF(E32&lt;&gt; "",LOOKUP(E32,Points!$A$2:$A$27,Points!$B$2:$B$27),"")</f>
        <v/>
      </c>
      <c r="G32" s="114"/>
      <c r="H32" s="64"/>
      <c r="I32" s="8"/>
      <c r="J32" s="8" t="str">
        <f>IF(I32&lt;&gt; "",LOOKUP(I32,Points!$A$2:$A$27,Points!$B$2:$B$27),"")</f>
        <v/>
      </c>
      <c r="K32" s="114"/>
      <c r="L32" s="64"/>
      <c r="M32" s="8"/>
      <c r="N32" s="8" t="str">
        <f>IF(M32&lt;&gt; "",LOOKUP(M32,Points!$A$2:$A$27,Points!$B$2:$B$27),"")</f>
        <v/>
      </c>
      <c r="O32" s="114"/>
      <c r="P32" s="64">
        <v>26</v>
      </c>
      <c r="Q32" s="8">
        <v>20</v>
      </c>
      <c r="R32" s="8">
        <f>IF(Q32&lt;&gt; "",LOOKUP(Q32,Points!$A$2:$A$27,Points!$B$2:$B$27),"")</f>
        <v>0</v>
      </c>
      <c r="S32" s="114"/>
      <c r="T32" s="64"/>
      <c r="U32" s="8"/>
      <c r="V32" s="8" t="str">
        <f>IF(U32&lt;&gt; "",LOOKUP(U32,Points!$A$2:$A$27,Points!$B$2:$B$27),"")</f>
        <v/>
      </c>
      <c r="W32" s="114"/>
      <c r="X32" s="8"/>
      <c r="Y32" s="8"/>
      <c r="Z32" s="8" t="str">
        <f>IF(Y32&lt;&gt; "",LOOKUP(Y32,Points!$A$2:$A$27,Points!$B$2:$B$27),"")</f>
        <v/>
      </c>
      <c r="AA32" s="114"/>
      <c r="AB32" s="64"/>
      <c r="AC32" s="8"/>
      <c r="AD32" s="8" t="str">
        <f>IF(AC32&lt;&gt; "",LOOKUP(AC32,Points!$A$2:$A$27,Points!$B$2:$B$27),"")</f>
        <v/>
      </c>
      <c r="AE32" s="114"/>
      <c r="AF32" s="64"/>
      <c r="AG32" s="8"/>
      <c r="AH32" s="8" t="str">
        <f>IF(AG32&lt;&gt; "",LOOKUP(AG32,Points!$A$2:$A$27,Points!$B$2:$B$27),"")</f>
        <v/>
      </c>
      <c r="AI32" s="114"/>
      <c r="AJ32" s="64"/>
      <c r="AK32" s="8"/>
      <c r="AL32" s="8" t="str">
        <f>IF(AK32&lt;&gt; "",LOOKUP(AK32,[1]Points!$A$2:$A$27,[1]Points!$B$2:$B$27),"")</f>
        <v/>
      </c>
      <c r="AM32" s="114"/>
      <c r="AO32" s="5">
        <f>+G32+K32+O32+S32+W32+AA32+AE32+AI32+AM32</f>
        <v>0</v>
      </c>
      <c r="AP32" s="5">
        <v>0</v>
      </c>
      <c r="AQ32" s="5">
        <f>COUNT(D32,H32,L32,P32,T32,X32,AB32,AF32,AJ32)</f>
        <v>1</v>
      </c>
      <c r="AR32" s="5">
        <f>SUM(F32,J32,N32,R32,V32,Z32,AD32,AH32,AL32)</f>
        <v>0</v>
      </c>
      <c r="AS32" s="5">
        <f t="shared" si="13"/>
        <v>0</v>
      </c>
      <c r="AT32" s="5">
        <f>SUM(D32,H32,L32,P32,T32,X32,AB32,AF32,AJ32)</f>
        <v>26</v>
      </c>
      <c r="AU32" s="47">
        <f t="shared" si="14"/>
        <v>26</v>
      </c>
      <c r="AV32" s="47">
        <f t="shared" si="15"/>
        <v>0</v>
      </c>
      <c r="AW32" s="47">
        <f t="shared" si="16"/>
        <v>0</v>
      </c>
      <c r="AX32" s="8">
        <f t="shared" si="17"/>
        <v>26</v>
      </c>
      <c r="AY32" s="67">
        <f>IF(AQ32&gt;4,SUM(E32,I32,M32,Q32,U32,Y32,AC32,AG32,AK32)/AQ32,0)</f>
        <v>0</v>
      </c>
      <c r="AZ32" s="67"/>
      <c r="BA32" s="8">
        <f t="shared" si="18"/>
        <v>26</v>
      </c>
      <c r="BB32" s="8">
        <f t="shared" si="19"/>
        <v>0</v>
      </c>
      <c r="BC32" s="8">
        <f t="shared" si="20"/>
        <v>0</v>
      </c>
      <c r="BD32" s="8">
        <f t="shared" si="21"/>
        <v>0</v>
      </c>
      <c r="BE32" s="8">
        <f t="shared" si="22"/>
        <v>0</v>
      </c>
      <c r="BF32" s="8"/>
      <c r="BG32" s="8">
        <f>D32</f>
        <v>0</v>
      </c>
      <c r="BH32" s="8">
        <f>H32</f>
        <v>0</v>
      </c>
      <c r="BI32" s="8">
        <f>L32</f>
        <v>0</v>
      </c>
      <c r="BJ32" s="8">
        <f t="shared" si="23"/>
        <v>26</v>
      </c>
      <c r="BK32" s="8">
        <f t="shared" si="24"/>
        <v>0</v>
      </c>
      <c r="BL32" s="8">
        <f t="shared" si="25"/>
        <v>0</v>
      </c>
      <c r="BM32" s="8">
        <f t="shared" si="26"/>
        <v>0</v>
      </c>
      <c r="BN32" s="8">
        <f t="shared" si="27"/>
        <v>0</v>
      </c>
      <c r="BO32" s="8">
        <f t="shared" si="28"/>
        <v>0</v>
      </c>
      <c r="BP32" s="8"/>
      <c r="BQ32" s="8">
        <f t="shared" si="29"/>
        <v>0</v>
      </c>
      <c r="BR32" s="8" t="e">
        <f t="shared" si="30"/>
        <v>#NUM!</v>
      </c>
      <c r="BS32" s="8" t="e">
        <f t="shared" si="31"/>
        <v>#NUM!</v>
      </c>
      <c r="BT32" s="8" t="e">
        <f t="shared" si="32"/>
        <v>#NUM!</v>
      </c>
      <c r="BU32" s="8" t="e">
        <f t="shared" si="33"/>
        <v>#NUM!</v>
      </c>
      <c r="BV32" s="8"/>
      <c r="BW32" s="1" t="str">
        <f>F32</f>
        <v/>
      </c>
      <c r="BX32" s="1" t="str">
        <f>J32</f>
        <v/>
      </c>
      <c r="BY32" s="1" t="str">
        <f>N32</f>
        <v/>
      </c>
      <c r="BZ32" s="1">
        <f t="shared" si="34"/>
        <v>0</v>
      </c>
      <c r="CA32" s="1" t="str">
        <f t="shared" si="35"/>
        <v/>
      </c>
      <c r="CB32" s="1" t="str">
        <f t="shared" si="36"/>
        <v/>
      </c>
      <c r="CC32" s="1" t="str">
        <f t="shared" si="37"/>
        <v/>
      </c>
      <c r="CD32" s="1" t="str">
        <f t="shared" si="38"/>
        <v/>
      </c>
      <c r="CE32" s="1" t="str">
        <f t="shared" si="39"/>
        <v/>
      </c>
    </row>
    <row r="33" spans="1:105" ht="18" customHeight="1" x14ac:dyDescent="0.2">
      <c r="A33" s="52" t="str">
        <f t="shared" si="12"/>
        <v>HG Michael</v>
      </c>
      <c r="B33" s="93" t="s">
        <v>58</v>
      </c>
      <c r="C33" s="94" t="s">
        <v>585</v>
      </c>
      <c r="D33" s="8">
        <v>34</v>
      </c>
      <c r="E33" s="8">
        <v>12</v>
      </c>
      <c r="F33" s="8">
        <f>IF(E33&lt;&gt; "",LOOKUP(E33,Points!$A$2:$A$27,Points!$B$2:$B$27),"")</f>
        <v>4</v>
      </c>
      <c r="G33" s="114"/>
      <c r="H33" s="8">
        <f>37-1</f>
        <v>36</v>
      </c>
      <c r="I33" s="8">
        <v>14</v>
      </c>
      <c r="J33" s="8">
        <f>IF(I33&lt;&gt; "",LOOKUP(I33,Points!$A$2:$A$27,Points!$B$2:$B$27),"")</f>
        <v>2</v>
      </c>
      <c r="K33" s="114"/>
      <c r="L33" s="8">
        <f>42-2</f>
        <v>40</v>
      </c>
      <c r="M33" s="8">
        <v>2</v>
      </c>
      <c r="N33" s="8">
        <f>IF(M33&lt;&gt; "",LOOKUP(M33,Points!$A$2:$A$27,Points!$B$2:$B$27),"")</f>
        <v>14</v>
      </c>
      <c r="O33" s="114"/>
      <c r="P33" s="8">
        <f>29-1</f>
        <v>28</v>
      </c>
      <c r="Q33" s="8">
        <v>15</v>
      </c>
      <c r="R33" s="8">
        <f>IF(Q33&lt;&gt; "",LOOKUP(Q33,Points!$A$2:$A$27,Points!$B$2:$B$27),"")</f>
        <v>1</v>
      </c>
      <c r="S33" s="114"/>
      <c r="T33" s="8"/>
      <c r="U33" s="8"/>
      <c r="V33" s="8" t="str">
        <f>IF(U33&lt;&gt; "",LOOKUP(U33,Points!$A$2:$A$27,Points!$B$2:$B$27),"")</f>
        <v/>
      </c>
      <c r="W33" s="114"/>
      <c r="X33" s="8">
        <f>35-2</f>
        <v>33</v>
      </c>
      <c r="Y33" s="8">
        <v>9</v>
      </c>
      <c r="Z33" s="8">
        <f>IF(Y33&lt;&gt; "",LOOKUP(Y33,Points!$A$2:$A$27,Points!$B$2:$B$27),"")</f>
        <v>7</v>
      </c>
      <c r="AA33" s="114"/>
      <c r="AB33" s="8">
        <f>40-3</f>
        <v>37</v>
      </c>
      <c r="AC33" s="8">
        <v>2</v>
      </c>
      <c r="AD33" s="8">
        <f>IF(AC33&lt;&gt; "",LOOKUP(AC33,Points!$A$2:$A$27,Points!$B$2:$B$27),"")</f>
        <v>14</v>
      </c>
      <c r="AE33" s="114">
        <v>1</v>
      </c>
      <c r="AF33" s="8"/>
      <c r="AG33" s="8"/>
      <c r="AH33" s="8" t="str">
        <f>IF(AG33&lt;&gt; "",LOOKUP(AG33,Points!$A$2:$A$27,Points!$B$2:$B$27),"")</f>
        <v/>
      </c>
      <c r="AI33" s="114"/>
      <c r="AJ33" s="8"/>
      <c r="AK33" s="8"/>
      <c r="AL33" s="8" t="str">
        <f>IF(AK33&lt;&gt; "",LOOKUP(AK33,[1]Points!$A$2:$A$27,[1]Points!$B$2:$B$27),"")</f>
        <v/>
      </c>
      <c r="AM33" s="114"/>
      <c r="AO33" s="5">
        <f t="shared" si="11"/>
        <v>1</v>
      </c>
      <c r="AP33" s="5">
        <v>0</v>
      </c>
      <c r="AQ33" s="5">
        <f t="shared" si="1"/>
        <v>6</v>
      </c>
      <c r="AR33" s="5">
        <f t="shared" si="2"/>
        <v>42</v>
      </c>
      <c r="AS33" s="5">
        <f t="shared" si="13"/>
        <v>41</v>
      </c>
      <c r="AT33" s="8">
        <f t="shared" si="3"/>
        <v>208</v>
      </c>
      <c r="AU33" s="67">
        <f t="shared" si="14"/>
        <v>34.666666666666664</v>
      </c>
      <c r="AV33" s="67">
        <f t="shared" si="15"/>
        <v>34.666666666666664</v>
      </c>
      <c r="AW33" s="67">
        <f t="shared" si="16"/>
        <v>34.666666666666664</v>
      </c>
      <c r="AX33" s="8">
        <f t="shared" si="17"/>
        <v>180</v>
      </c>
      <c r="AY33" s="67">
        <f t="shared" si="4"/>
        <v>9</v>
      </c>
      <c r="AZ33" s="67"/>
      <c r="BA33" s="8">
        <f t="shared" si="18"/>
        <v>40</v>
      </c>
      <c r="BB33" s="8">
        <f t="shared" si="19"/>
        <v>37</v>
      </c>
      <c r="BC33" s="8">
        <f t="shared" si="20"/>
        <v>36</v>
      </c>
      <c r="BD33" s="8">
        <f t="shared" si="21"/>
        <v>34</v>
      </c>
      <c r="BE33" s="8">
        <f t="shared" si="22"/>
        <v>33</v>
      </c>
      <c r="BF33" s="8"/>
      <c r="BG33" s="8">
        <f t="shared" si="5"/>
        <v>34</v>
      </c>
      <c r="BH33" s="8">
        <f t="shared" si="6"/>
        <v>36</v>
      </c>
      <c r="BI33" s="8">
        <f t="shared" si="7"/>
        <v>40</v>
      </c>
      <c r="BJ33" s="8">
        <f t="shared" si="23"/>
        <v>28</v>
      </c>
      <c r="BK33" s="8">
        <f t="shared" si="24"/>
        <v>0</v>
      </c>
      <c r="BL33" s="8">
        <f t="shared" si="25"/>
        <v>33</v>
      </c>
      <c r="BM33" s="8">
        <f t="shared" si="26"/>
        <v>37</v>
      </c>
      <c r="BN33" s="8">
        <f t="shared" si="27"/>
        <v>0</v>
      </c>
      <c r="BO33" s="8">
        <f t="shared" si="28"/>
        <v>0</v>
      </c>
      <c r="BP33" s="8"/>
      <c r="BQ33" s="8">
        <f t="shared" si="29"/>
        <v>14</v>
      </c>
      <c r="BR33" s="8">
        <f t="shared" si="30"/>
        <v>14</v>
      </c>
      <c r="BS33" s="8">
        <f t="shared" si="31"/>
        <v>7</v>
      </c>
      <c r="BT33" s="8">
        <f t="shared" si="32"/>
        <v>4</v>
      </c>
      <c r="BU33" s="8">
        <f t="shared" si="33"/>
        <v>2</v>
      </c>
      <c r="BV33" s="8"/>
      <c r="BW33" s="1">
        <f t="shared" si="8"/>
        <v>4</v>
      </c>
      <c r="BX33" s="1">
        <f t="shared" si="9"/>
        <v>2</v>
      </c>
      <c r="BY33" s="1">
        <f t="shared" si="10"/>
        <v>14</v>
      </c>
      <c r="BZ33" s="1">
        <f t="shared" si="34"/>
        <v>1</v>
      </c>
      <c r="CA33" s="1" t="str">
        <f t="shared" si="35"/>
        <v/>
      </c>
      <c r="CB33" s="1">
        <f t="shared" si="36"/>
        <v>7</v>
      </c>
      <c r="CC33" s="1">
        <f t="shared" si="37"/>
        <v>14</v>
      </c>
      <c r="CD33" s="1" t="str">
        <f t="shared" si="38"/>
        <v/>
      </c>
      <c r="CE33" s="1" t="str">
        <f t="shared" si="39"/>
        <v/>
      </c>
      <c r="CG33" t="e">
        <f>VLOOKUP(A33,#REF!,41,FALSE)</f>
        <v>#REF!</v>
      </c>
      <c r="CH33" t="e">
        <f>VLOOKUP(A33,#REF!,42,FALSE)</f>
        <v>#REF!</v>
      </c>
      <c r="CI33" t="e">
        <f>VLOOKUP(A33,#REF!,43,FALSE)</f>
        <v>#REF!</v>
      </c>
      <c r="CJ33" t="e">
        <f>VLOOKUP(A33,#REF!,44,FALSE)</f>
        <v>#REF!</v>
      </c>
      <c r="CK33" t="e">
        <f>VLOOKUP(A33,#REF!,45,FALSE)</f>
        <v>#REF!</v>
      </c>
      <c r="CL33" s="105" t="e">
        <f>VLOOKUP(A33,#REF!,46,FALSE)</f>
        <v>#REF!</v>
      </c>
      <c r="CM33" s="105" t="e">
        <f>VLOOKUP(A33,#REF!,47,FALSE)</f>
        <v>#REF!</v>
      </c>
      <c r="CN33" s="105" t="e">
        <f>VLOOKUP(A33,#REF!,48,FALSE)</f>
        <v>#REF!</v>
      </c>
      <c r="CO33" s="105" t="e">
        <f>VLOOKUP(A33,#REF!,49,FALSE)</f>
        <v>#REF!</v>
      </c>
      <c r="CP33" s="105" t="e">
        <f>VLOOKUP(A33,#REF!,50,FALSE)</f>
        <v>#REF!</v>
      </c>
      <c r="CS33" s="106"/>
      <c r="CT33" s="106"/>
      <c r="CU33" s="106"/>
      <c r="CV33" s="106"/>
      <c r="CW33" s="106"/>
      <c r="CX33" s="106"/>
      <c r="CY33" s="106"/>
      <c r="CZ33" s="106"/>
      <c r="DA33" s="106"/>
    </row>
    <row r="34" spans="1:105" ht="18" customHeight="1" x14ac:dyDescent="0.2">
      <c r="A34" s="52" t="str">
        <f>CONCATENATE(C34," ",B34)</f>
        <v>Claude Hanfling</v>
      </c>
      <c r="B34" s="93" t="s">
        <v>661</v>
      </c>
      <c r="C34" s="94" t="s">
        <v>25</v>
      </c>
      <c r="D34" s="8"/>
      <c r="E34" s="8"/>
      <c r="F34" s="8" t="str">
        <f>IF(E34&lt;&gt; "",LOOKUP(E34,Points!$A$2:$A$27,Points!$B$2:$B$27),"")</f>
        <v/>
      </c>
      <c r="G34" s="114"/>
      <c r="H34" s="64"/>
      <c r="I34" s="8"/>
      <c r="J34" s="8" t="str">
        <f>IF(I34&lt;&gt; "",LOOKUP(I34,Points!$A$2:$A$27,Points!$B$2:$B$27),"")</f>
        <v/>
      </c>
      <c r="K34" s="114"/>
      <c r="L34" s="64"/>
      <c r="M34" s="8"/>
      <c r="N34" s="8" t="str">
        <f>IF(M34&lt;&gt; "",LOOKUP(M34,Points!$A$2:$A$27,Points!$B$2:$B$27),"")</f>
        <v/>
      </c>
      <c r="O34" s="114"/>
      <c r="P34" s="64"/>
      <c r="Q34" s="8"/>
      <c r="R34" s="8" t="str">
        <f>IF(Q34&lt;&gt; "",LOOKUP(Q34,Points!$A$2:$A$27,Points!$B$2:$B$27),"")</f>
        <v/>
      </c>
      <c r="S34" s="114"/>
      <c r="T34" s="64"/>
      <c r="U34" s="8"/>
      <c r="V34" s="8" t="str">
        <f>IF(U34&lt;&gt; "",LOOKUP(U34,Points!$A$2:$A$27,Points!$B$2:$B$27),"")</f>
        <v/>
      </c>
      <c r="W34" s="114"/>
      <c r="X34" s="8">
        <v>24</v>
      </c>
      <c r="Y34" s="8">
        <v>23</v>
      </c>
      <c r="Z34" s="8">
        <f>IF(Y34&lt;&gt; "",LOOKUP(Y34,Points!$A$2:$A$27,Points!$B$2:$B$27),"")</f>
        <v>0</v>
      </c>
      <c r="AA34" s="114"/>
      <c r="AB34" s="64">
        <v>31</v>
      </c>
      <c r="AC34" s="8">
        <v>18</v>
      </c>
      <c r="AD34" s="8">
        <f>IF(AC34&lt;&gt; "",LOOKUP(AC34,Points!$A$2:$A$27,Points!$B$2:$B$27),"")</f>
        <v>0</v>
      </c>
      <c r="AE34" s="114"/>
      <c r="AF34" s="64"/>
      <c r="AG34" s="8"/>
      <c r="AH34" s="8" t="str">
        <f>IF(AG34&lt;&gt; "",LOOKUP(AG34,Points!$A$2:$A$27,Points!$B$2:$B$27),"")</f>
        <v/>
      </c>
      <c r="AI34" s="114"/>
      <c r="AJ34" s="64"/>
      <c r="AK34" s="8"/>
      <c r="AL34" s="8" t="str">
        <f>IF(AK34&lt;&gt; "",LOOKUP(AK34,[1]Points!$A$2:$A$27,[1]Points!$B$2:$B$27),"")</f>
        <v/>
      </c>
      <c r="AM34" s="114"/>
      <c r="AO34" s="5">
        <f>+G34+K34+O34+S34+W34+AA34+AE34+AI34+AM34</f>
        <v>0</v>
      </c>
      <c r="AP34" s="5">
        <v>0</v>
      </c>
      <c r="AQ34" s="5">
        <f>COUNT(D34,H34,L34,P34,T34,X34,AB34,AF34,AJ34)</f>
        <v>2</v>
      </c>
      <c r="AR34" s="5">
        <f>SUM(F34,J34,N34,R34,V34,Z34,AD34,AH34,AL34)</f>
        <v>0</v>
      </c>
      <c r="AS34" s="5">
        <f t="shared" si="13"/>
        <v>0</v>
      </c>
      <c r="AT34" s="5">
        <f>SUM(D34,H34,L34,P34,T34,X34,AB34,AF34,AJ34)</f>
        <v>55</v>
      </c>
      <c r="AU34" s="47">
        <f>IF(AQ34&gt;0,AT34/AQ34,0)</f>
        <v>27.5</v>
      </c>
      <c r="AV34" s="47">
        <f t="shared" si="15"/>
        <v>0</v>
      </c>
      <c r="AW34" s="47">
        <f t="shared" si="16"/>
        <v>0</v>
      </c>
      <c r="AX34" s="8">
        <f t="shared" si="17"/>
        <v>55</v>
      </c>
      <c r="AY34" s="67">
        <f>IF(AQ34&gt;4,SUM(E34,I34,M34,Q34,U34,Y34,AC34,AG34,AK34)/AQ34,0)</f>
        <v>0</v>
      </c>
      <c r="AZ34" s="67"/>
      <c r="BA34" s="8">
        <f t="shared" si="18"/>
        <v>31</v>
      </c>
      <c r="BB34" s="8">
        <f t="shared" si="19"/>
        <v>24</v>
      </c>
      <c r="BC34" s="8">
        <f t="shared" si="20"/>
        <v>0</v>
      </c>
      <c r="BD34" s="8">
        <f t="shared" si="21"/>
        <v>0</v>
      </c>
      <c r="BE34" s="8">
        <f t="shared" si="22"/>
        <v>0</v>
      </c>
      <c r="BF34" s="8"/>
      <c r="BG34" s="8">
        <f>D34</f>
        <v>0</v>
      </c>
      <c r="BH34" s="8">
        <f>H34</f>
        <v>0</v>
      </c>
      <c r="BI34" s="8">
        <f>L34</f>
        <v>0</v>
      </c>
      <c r="BJ34" s="8">
        <f>P34</f>
        <v>0</v>
      </c>
      <c r="BK34" s="8">
        <f>T34</f>
        <v>0</v>
      </c>
      <c r="BL34" s="8">
        <f>X34</f>
        <v>24</v>
      </c>
      <c r="BM34" s="8">
        <f>AB34</f>
        <v>31</v>
      </c>
      <c r="BN34" s="8">
        <f>AF34</f>
        <v>0</v>
      </c>
      <c r="BO34" s="8">
        <f>AJ34</f>
        <v>0</v>
      </c>
      <c r="BP34" s="8"/>
      <c r="BQ34" s="8">
        <f t="shared" si="29"/>
        <v>0</v>
      </c>
      <c r="BR34" s="8">
        <f t="shared" si="30"/>
        <v>0</v>
      </c>
      <c r="BS34" s="8" t="e">
        <f t="shared" si="31"/>
        <v>#NUM!</v>
      </c>
      <c r="BT34" s="8" t="e">
        <f t="shared" si="32"/>
        <v>#NUM!</v>
      </c>
      <c r="BU34" s="8" t="e">
        <f t="shared" si="33"/>
        <v>#NUM!</v>
      </c>
      <c r="BV34" s="8"/>
      <c r="BW34" s="1" t="str">
        <f>F34</f>
        <v/>
      </c>
      <c r="BX34" s="1" t="str">
        <f>J34</f>
        <v/>
      </c>
      <c r="BY34" s="1" t="str">
        <f>N34</f>
        <v/>
      </c>
      <c r="BZ34" s="1" t="str">
        <f>R34</f>
        <v/>
      </c>
      <c r="CA34" s="1" t="str">
        <f>V34</f>
        <v/>
      </c>
      <c r="CB34" s="1">
        <f>Z34</f>
        <v>0</v>
      </c>
      <c r="CC34" s="1">
        <f>AD34</f>
        <v>0</v>
      </c>
      <c r="CD34" s="1" t="str">
        <f>AH34</f>
        <v/>
      </c>
      <c r="CE34" s="1" t="str">
        <f>AL34</f>
        <v/>
      </c>
    </row>
    <row r="35" spans="1:105" ht="18" customHeight="1" x14ac:dyDescent="0.2">
      <c r="A35" s="52" t="str">
        <f t="shared" si="12"/>
        <v>Brian Hogan</v>
      </c>
      <c r="B35" s="52" t="s">
        <v>398</v>
      </c>
      <c r="C35" s="62" t="s">
        <v>20</v>
      </c>
      <c r="D35" s="8">
        <v>27</v>
      </c>
      <c r="E35" s="8">
        <v>21</v>
      </c>
      <c r="F35" s="8">
        <f>IF(E35&lt;&gt; "",LOOKUP(E35,Points!$A$2:$A$27,Points!$B$2:$B$27),"")</f>
        <v>0</v>
      </c>
      <c r="G35" s="114">
        <v>1</v>
      </c>
      <c r="H35" s="141">
        <v>42</v>
      </c>
      <c r="I35" s="8">
        <v>2</v>
      </c>
      <c r="J35" s="8">
        <f>IF(I35&lt;&gt; "",LOOKUP(I35,Points!$A$2:$A$27,Points!$B$2:$B$27),"")</f>
        <v>14</v>
      </c>
      <c r="K35" s="114">
        <v>1</v>
      </c>
      <c r="L35" s="8">
        <v>39</v>
      </c>
      <c r="M35" s="8">
        <v>6</v>
      </c>
      <c r="N35" s="8">
        <f>IF(M35&lt;&gt; "",LOOKUP(M35,Points!$A$2:$A$27,Points!$B$2:$B$27),"")</f>
        <v>10</v>
      </c>
      <c r="O35" s="114">
        <v>1</v>
      </c>
      <c r="P35" s="8">
        <v>22</v>
      </c>
      <c r="Q35" s="8">
        <v>27</v>
      </c>
      <c r="R35" s="8">
        <f>IF(Q35&lt;&gt; "",LOOKUP(Q35,Points!$A$2:$A$27,Points!$B$2:$B$27),"")</f>
        <v>0</v>
      </c>
      <c r="S35" s="114"/>
      <c r="T35" s="8">
        <f>38-1</f>
        <v>37</v>
      </c>
      <c r="U35" s="8">
        <v>10</v>
      </c>
      <c r="V35" s="8">
        <f>IF(U35&lt;&gt; "",LOOKUP(U35,Points!$A$2:$A$27,Points!$B$2:$B$27),"")</f>
        <v>6</v>
      </c>
      <c r="W35" s="114">
        <v>3</v>
      </c>
      <c r="X35" s="169">
        <v>24</v>
      </c>
      <c r="Y35" s="8">
        <v>24</v>
      </c>
      <c r="Z35" s="8">
        <f>IF(Y35&lt;&gt; "",LOOKUP(Y35,Points!$A$2:$A$27,Points!$B$2:$B$27),"")</f>
        <v>0</v>
      </c>
      <c r="AA35" s="114"/>
      <c r="AB35" s="8">
        <v>29</v>
      </c>
      <c r="AC35" s="8">
        <v>22</v>
      </c>
      <c r="AD35" s="8">
        <f>IF(AC35&lt;&gt; "",LOOKUP(AC35,Points!$A$2:$A$27,Points!$B$2:$B$27),"")</f>
        <v>0</v>
      </c>
      <c r="AE35" s="114"/>
      <c r="AF35" s="169">
        <f>30-1</f>
        <v>29</v>
      </c>
      <c r="AG35" s="8">
        <v>12</v>
      </c>
      <c r="AH35" s="8">
        <f>IF(AG35&lt;&gt; "",LOOKUP(AG35,Points!$A$2:$A$27,Points!$B$2:$B$27),"")</f>
        <v>4</v>
      </c>
      <c r="AI35" s="114"/>
      <c r="AJ35" s="8">
        <f>37-2</f>
        <v>35</v>
      </c>
      <c r="AK35" s="8">
        <v>5</v>
      </c>
      <c r="AL35" s="8">
        <f>IF(AK35&lt;&gt; "",LOOKUP(AK35,[1]Points!$A$2:$A$27,[1]Points!$B$2:$B$27),"")</f>
        <v>11</v>
      </c>
      <c r="AM35" s="114">
        <v>1</v>
      </c>
      <c r="AO35" s="5">
        <f t="shared" si="11"/>
        <v>7</v>
      </c>
      <c r="AP35" s="5">
        <v>0</v>
      </c>
      <c r="AQ35" s="5">
        <f t="shared" si="1"/>
        <v>9</v>
      </c>
      <c r="AR35" s="5">
        <f t="shared" si="2"/>
        <v>45</v>
      </c>
      <c r="AS35" s="104">
        <f t="shared" si="13"/>
        <v>45</v>
      </c>
      <c r="AT35" s="8">
        <f t="shared" si="3"/>
        <v>284</v>
      </c>
      <c r="AU35" s="67">
        <f t="shared" si="14"/>
        <v>31.555555555555557</v>
      </c>
      <c r="AV35" s="67">
        <f t="shared" si="15"/>
        <v>31.555555555555557</v>
      </c>
      <c r="AW35" s="67">
        <f t="shared" si="16"/>
        <v>31.555555555555557</v>
      </c>
      <c r="AX35" s="8">
        <f t="shared" si="17"/>
        <v>182</v>
      </c>
      <c r="AY35" s="67">
        <f t="shared" si="4"/>
        <v>14.333333333333334</v>
      </c>
      <c r="AZ35" s="67"/>
      <c r="BA35" s="8">
        <f t="shared" si="18"/>
        <v>42</v>
      </c>
      <c r="BB35" s="8">
        <f t="shared" si="19"/>
        <v>39</v>
      </c>
      <c r="BC35" s="8">
        <f t="shared" si="20"/>
        <v>37</v>
      </c>
      <c r="BD35" s="8">
        <f t="shared" si="21"/>
        <v>35</v>
      </c>
      <c r="BE35" s="8">
        <f t="shared" si="22"/>
        <v>29</v>
      </c>
      <c r="BF35" s="8"/>
      <c r="BG35" s="8">
        <f t="shared" si="5"/>
        <v>27</v>
      </c>
      <c r="BH35" s="8">
        <f t="shared" si="6"/>
        <v>42</v>
      </c>
      <c r="BI35" s="8">
        <f t="shared" si="7"/>
        <v>39</v>
      </c>
      <c r="BJ35" s="8">
        <f t="shared" si="23"/>
        <v>22</v>
      </c>
      <c r="BK35" s="8">
        <f t="shared" si="24"/>
        <v>37</v>
      </c>
      <c r="BL35" s="8">
        <f t="shared" si="25"/>
        <v>24</v>
      </c>
      <c r="BM35" s="8">
        <f t="shared" si="26"/>
        <v>29</v>
      </c>
      <c r="BN35" s="8">
        <f t="shared" si="27"/>
        <v>29</v>
      </c>
      <c r="BO35" s="8">
        <f t="shared" si="28"/>
        <v>35</v>
      </c>
      <c r="BP35" s="8"/>
      <c r="BQ35" s="8">
        <f t="shared" si="29"/>
        <v>14</v>
      </c>
      <c r="BR35" s="8">
        <f t="shared" si="30"/>
        <v>11</v>
      </c>
      <c r="BS35" s="8">
        <f t="shared" si="31"/>
        <v>10</v>
      </c>
      <c r="BT35" s="8">
        <f t="shared" si="32"/>
        <v>6</v>
      </c>
      <c r="BU35" s="8">
        <f t="shared" si="33"/>
        <v>4</v>
      </c>
      <c r="BV35" s="8"/>
      <c r="BW35" s="1">
        <f t="shared" si="8"/>
        <v>0</v>
      </c>
      <c r="BX35" s="1">
        <f t="shared" si="9"/>
        <v>14</v>
      </c>
      <c r="BY35" s="1">
        <f t="shared" si="10"/>
        <v>10</v>
      </c>
      <c r="BZ35" s="1">
        <f t="shared" si="34"/>
        <v>0</v>
      </c>
      <c r="CA35" s="1">
        <f t="shared" si="35"/>
        <v>6</v>
      </c>
      <c r="CB35" s="1">
        <f t="shared" si="36"/>
        <v>0</v>
      </c>
      <c r="CC35" s="1">
        <f t="shared" si="37"/>
        <v>0</v>
      </c>
      <c r="CD35" s="1">
        <f t="shared" si="38"/>
        <v>4</v>
      </c>
      <c r="CE35" s="1">
        <f t="shared" si="39"/>
        <v>11</v>
      </c>
      <c r="CG35" t="e">
        <f>VLOOKUP(A35,#REF!,41,FALSE)</f>
        <v>#REF!</v>
      </c>
      <c r="CH35" t="e">
        <f>VLOOKUP(A35,#REF!,42,FALSE)</f>
        <v>#REF!</v>
      </c>
      <c r="CI35" t="e">
        <f>VLOOKUP(A35,#REF!,43,FALSE)</f>
        <v>#REF!</v>
      </c>
      <c r="CJ35" t="e">
        <f>VLOOKUP(A35,#REF!,44,FALSE)</f>
        <v>#REF!</v>
      </c>
      <c r="CK35" t="e">
        <f>VLOOKUP(A35,#REF!,45,FALSE)</f>
        <v>#REF!</v>
      </c>
      <c r="CL35" s="105" t="e">
        <f>VLOOKUP(A35,#REF!,46,FALSE)</f>
        <v>#REF!</v>
      </c>
      <c r="CM35" s="105" t="e">
        <f>VLOOKUP(A35,#REF!,47,FALSE)</f>
        <v>#REF!</v>
      </c>
      <c r="CN35" s="105" t="e">
        <f>VLOOKUP(A35,#REF!,48,FALSE)</f>
        <v>#REF!</v>
      </c>
      <c r="CO35" s="105" t="e">
        <f>VLOOKUP(A35,#REF!,49,FALSE)</f>
        <v>#REF!</v>
      </c>
      <c r="CP35" s="105" t="e">
        <f>VLOOKUP(A35,#REF!,50,FALSE)</f>
        <v>#REF!</v>
      </c>
      <c r="CR35" t="e">
        <f>+AO35-CG35</f>
        <v>#REF!</v>
      </c>
      <c r="CS35" s="106" t="e">
        <f t="shared" ref="CS35:DA35" si="44">+AQ35-CH35</f>
        <v>#REF!</v>
      </c>
      <c r="CT35" s="106" t="e">
        <f t="shared" si="44"/>
        <v>#REF!</v>
      </c>
      <c r="CU35" s="106" t="e">
        <f t="shared" si="44"/>
        <v>#REF!</v>
      </c>
      <c r="CV35" s="106" t="e">
        <f t="shared" si="44"/>
        <v>#REF!</v>
      </c>
      <c r="CW35" s="106" t="e">
        <f t="shared" si="44"/>
        <v>#REF!</v>
      </c>
      <c r="CX35" s="106" t="e">
        <f t="shared" si="44"/>
        <v>#REF!</v>
      </c>
      <c r="CY35" s="106" t="e">
        <f t="shared" si="44"/>
        <v>#REF!</v>
      </c>
      <c r="CZ35" s="106" t="e">
        <f t="shared" si="44"/>
        <v>#REF!</v>
      </c>
      <c r="DA35" s="106" t="e">
        <f t="shared" si="44"/>
        <v>#REF!</v>
      </c>
    </row>
    <row r="36" spans="1:105" ht="18" customHeight="1" x14ac:dyDescent="0.2">
      <c r="A36" s="52" t="str">
        <f t="shared" si="12"/>
        <v>Matt Jacobs</v>
      </c>
      <c r="B36" s="52" t="s">
        <v>251</v>
      </c>
      <c r="C36" s="62" t="s">
        <v>252</v>
      </c>
      <c r="D36" s="8"/>
      <c r="E36" s="8"/>
      <c r="F36" s="8" t="str">
        <f>IF(E36&lt;&gt; "",LOOKUP(E36,Points!$A$2:$A$27,Points!$B$2:$B$27),"")</f>
        <v/>
      </c>
      <c r="G36" s="114"/>
      <c r="H36" s="8"/>
      <c r="I36" s="8"/>
      <c r="J36" s="8" t="str">
        <f>IF(I36&lt;&gt; "",LOOKUP(I36,Points!$A$2:$A$27,Points!$B$2:$B$27),"")</f>
        <v/>
      </c>
      <c r="K36" s="114"/>
      <c r="L36" s="8"/>
      <c r="M36" s="8"/>
      <c r="N36" s="8" t="str">
        <f>IF(M36&lt;&gt; "",LOOKUP(M36,Points!$A$2:$A$27,Points!$B$2:$B$27),"")</f>
        <v/>
      </c>
      <c r="O36" s="114"/>
      <c r="P36" s="8"/>
      <c r="Q36" s="8"/>
      <c r="R36" s="8" t="str">
        <f>IF(Q36&lt;&gt; "",LOOKUP(Q36,Points!$A$2:$A$27,Points!$B$2:$B$27),"")</f>
        <v/>
      </c>
      <c r="S36" s="114"/>
      <c r="T36" s="8">
        <v>39</v>
      </c>
      <c r="U36" s="8">
        <v>7</v>
      </c>
      <c r="V36" s="8">
        <f>IF(U36&lt;&gt; "",LOOKUP(U36,Points!$A$2:$A$27,Points!$B$2:$B$27),"")</f>
        <v>9</v>
      </c>
      <c r="W36" s="114"/>
      <c r="X36" s="8"/>
      <c r="Y36" s="8"/>
      <c r="Z36" s="8" t="str">
        <f>IF(Y36&lt;&gt; "",LOOKUP(Y36,Points!$A$2:$A$27,Points!$B$2:$B$27),"")</f>
        <v/>
      </c>
      <c r="AA36" s="114"/>
      <c r="AB36" s="8"/>
      <c r="AC36" s="8"/>
      <c r="AD36" s="8" t="str">
        <f>IF(AC36&lt;&gt; "",LOOKUP(AC36,Points!$A$2:$A$27,Points!$B$2:$B$27),"")</f>
        <v/>
      </c>
      <c r="AE36" s="114"/>
      <c r="AF36" s="8"/>
      <c r="AG36" s="8"/>
      <c r="AH36" s="8" t="str">
        <f>IF(AG36&lt;&gt; "",LOOKUP(AG36,Points!$A$2:$A$27,Points!$B$2:$B$27),"")</f>
        <v/>
      </c>
      <c r="AI36" s="114"/>
      <c r="AJ36" s="8"/>
      <c r="AK36" s="8"/>
      <c r="AL36" s="8" t="str">
        <f>IF(AK36&lt;&gt; "",LOOKUP(AK36,[1]Points!$A$2:$A$27,[1]Points!$B$2:$B$27),"")</f>
        <v/>
      </c>
      <c r="AM36" s="114"/>
      <c r="AO36" s="5">
        <f t="shared" si="11"/>
        <v>0</v>
      </c>
      <c r="AP36" s="5">
        <v>0</v>
      </c>
      <c r="AQ36" s="5">
        <f t="shared" si="1"/>
        <v>1</v>
      </c>
      <c r="AR36" s="5">
        <f t="shared" si="2"/>
        <v>9</v>
      </c>
      <c r="AS36" s="5">
        <f t="shared" si="13"/>
        <v>9</v>
      </c>
      <c r="AT36" s="5">
        <f t="shared" si="3"/>
        <v>39</v>
      </c>
      <c r="AU36" s="47">
        <f t="shared" si="14"/>
        <v>39</v>
      </c>
      <c r="AV36" s="47">
        <f t="shared" si="15"/>
        <v>0</v>
      </c>
      <c r="AW36" s="47">
        <f t="shared" si="16"/>
        <v>0</v>
      </c>
      <c r="AX36" s="8">
        <f t="shared" si="17"/>
        <v>39</v>
      </c>
      <c r="AY36" s="67">
        <f t="shared" si="4"/>
        <v>0</v>
      </c>
      <c r="AZ36" s="67"/>
      <c r="BA36" s="8">
        <f t="shared" si="18"/>
        <v>39</v>
      </c>
      <c r="BB36" s="8">
        <f t="shared" si="19"/>
        <v>0</v>
      </c>
      <c r="BC36" s="8">
        <f t="shared" si="20"/>
        <v>0</v>
      </c>
      <c r="BD36" s="8">
        <f t="shared" si="21"/>
        <v>0</v>
      </c>
      <c r="BE36" s="8">
        <f t="shared" si="22"/>
        <v>0</v>
      </c>
      <c r="BF36" s="8"/>
      <c r="BG36" s="8">
        <f t="shared" si="5"/>
        <v>0</v>
      </c>
      <c r="BH36" s="8">
        <f t="shared" si="6"/>
        <v>0</v>
      </c>
      <c r="BI36" s="8">
        <f t="shared" si="7"/>
        <v>0</v>
      </c>
      <c r="BJ36" s="8">
        <f t="shared" si="23"/>
        <v>0</v>
      </c>
      <c r="BK36" s="8">
        <f t="shared" si="24"/>
        <v>39</v>
      </c>
      <c r="BL36" s="8">
        <f t="shared" si="25"/>
        <v>0</v>
      </c>
      <c r="BM36" s="8">
        <f t="shared" si="26"/>
        <v>0</v>
      </c>
      <c r="BN36" s="8">
        <f t="shared" si="27"/>
        <v>0</v>
      </c>
      <c r="BO36" s="8">
        <f t="shared" si="28"/>
        <v>0</v>
      </c>
      <c r="BP36" s="8"/>
      <c r="BQ36" s="8">
        <f t="shared" si="29"/>
        <v>9</v>
      </c>
      <c r="BR36" s="8" t="e">
        <f t="shared" si="30"/>
        <v>#NUM!</v>
      </c>
      <c r="BS36" s="8" t="e">
        <f t="shared" si="31"/>
        <v>#NUM!</v>
      </c>
      <c r="BT36" s="8" t="e">
        <f t="shared" si="32"/>
        <v>#NUM!</v>
      </c>
      <c r="BU36" s="8" t="e">
        <f t="shared" si="33"/>
        <v>#NUM!</v>
      </c>
      <c r="BV36" s="8"/>
      <c r="BW36" s="1" t="str">
        <f t="shared" si="8"/>
        <v/>
      </c>
      <c r="BX36" s="1" t="str">
        <f t="shared" si="9"/>
        <v/>
      </c>
      <c r="BY36" s="1" t="str">
        <f t="shared" si="10"/>
        <v/>
      </c>
      <c r="BZ36" s="1" t="str">
        <f t="shared" si="34"/>
        <v/>
      </c>
      <c r="CA36" s="1">
        <f t="shared" si="35"/>
        <v>9</v>
      </c>
      <c r="CB36" s="1" t="str">
        <f t="shared" si="36"/>
        <v/>
      </c>
      <c r="CC36" s="1" t="str">
        <f t="shared" si="37"/>
        <v/>
      </c>
      <c r="CD36" s="1" t="str">
        <f t="shared" si="38"/>
        <v/>
      </c>
      <c r="CE36" s="1" t="str">
        <f t="shared" si="39"/>
        <v/>
      </c>
    </row>
    <row r="37" spans="1:105" ht="18" customHeight="1" x14ac:dyDescent="0.2">
      <c r="A37" s="52" t="str">
        <f>CONCATENATE(C37," ",B37)</f>
        <v>Mark Joseph</v>
      </c>
      <c r="B37" s="93" t="s">
        <v>655</v>
      </c>
      <c r="C37" s="94" t="s">
        <v>37</v>
      </c>
      <c r="D37" s="8"/>
      <c r="E37" s="8"/>
      <c r="F37" s="8" t="str">
        <f>IF(E37&lt;&gt; "",LOOKUP(E37,Points!$A$2:$A$27,Points!$B$2:$B$27),"")</f>
        <v/>
      </c>
      <c r="G37" s="114"/>
      <c r="H37" s="64"/>
      <c r="I37" s="8"/>
      <c r="J37" s="8" t="str">
        <f>IF(I37&lt;&gt; "",LOOKUP(I37,Points!$A$2:$A$27,Points!$B$2:$B$27),"")</f>
        <v/>
      </c>
      <c r="K37" s="114"/>
      <c r="L37" s="64"/>
      <c r="M37" s="8"/>
      <c r="N37" s="8" t="str">
        <f>IF(M37&lt;&gt; "",LOOKUP(M37,Points!$A$2:$A$27,Points!$B$2:$B$27),"")</f>
        <v/>
      </c>
      <c r="O37" s="114"/>
      <c r="P37" s="64">
        <v>24</v>
      </c>
      <c r="Q37" s="8">
        <v>24</v>
      </c>
      <c r="R37" s="8">
        <f>IF(Q37&lt;&gt; "",LOOKUP(Q37,Points!$A$2:$A$27,Points!$B$2:$B$27),"")</f>
        <v>0</v>
      </c>
      <c r="S37" s="114"/>
      <c r="T37" s="64"/>
      <c r="U37" s="8"/>
      <c r="V37" s="8" t="str">
        <f>IF(U37&lt;&gt; "",LOOKUP(U37,Points!$A$2:$A$27,Points!$B$2:$B$27),"")</f>
        <v/>
      </c>
      <c r="W37" s="114"/>
      <c r="X37" s="8"/>
      <c r="Y37" s="8"/>
      <c r="Z37" s="8" t="str">
        <f>IF(Y37&lt;&gt; "",LOOKUP(Y37,Points!$A$2:$A$27,Points!$B$2:$B$27),"")</f>
        <v/>
      </c>
      <c r="AA37" s="114"/>
      <c r="AB37" s="64"/>
      <c r="AC37" s="8"/>
      <c r="AD37" s="8" t="str">
        <f>IF(AC37&lt;&gt; "",LOOKUP(AC37,Points!$A$2:$A$27,Points!$B$2:$B$27),"")</f>
        <v/>
      </c>
      <c r="AE37" s="114"/>
      <c r="AF37" s="64"/>
      <c r="AG37" s="8"/>
      <c r="AH37" s="8" t="str">
        <f>IF(AG37&lt;&gt; "",LOOKUP(AG37,Points!$A$2:$A$27,Points!$B$2:$B$27),"")</f>
        <v/>
      </c>
      <c r="AI37" s="114"/>
      <c r="AJ37" s="64"/>
      <c r="AK37" s="8"/>
      <c r="AL37" s="8" t="str">
        <f>IF(AK37&lt;&gt; "",LOOKUP(AK37,[1]Points!$A$2:$A$27,[1]Points!$B$2:$B$27),"")</f>
        <v/>
      </c>
      <c r="AM37" s="114"/>
      <c r="AO37" s="5">
        <f>+G37+K37+O37+S37+W37+AA37+AE37+AI37+AM37</f>
        <v>0</v>
      </c>
      <c r="AP37" s="5">
        <v>0</v>
      </c>
      <c r="AQ37" s="5">
        <f>COUNT(D37,H37,L37,P37,T37,X37,AB37,AF37,AJ37)</f>
        <v>1</v>
      </c>
      <c r="AR37" s="5">
        <f>SUM(F37,J37,N37,R37,V37,Z37,AD37,AH37,AL37)</f>
        <v>0</v>
      </c>
      <c r="AS37" s="5">
        <f t="shared" si="13"/>
        <v>0</v>
      </c>
      <c r="AT37" s="5">
        <f>SUM(D37,H37,L37,P37,T37,X37,AB37,AF37,AJ37)</f>
        <v>24</v>
      </c>
      <c r="AU37" s="47">
        <f>IF(AQ37&gt;0,AT37/AQ37,0)</f>
        <v>24</v>
      </c>
      <c r="AV37" s="47">
        <f t="shared" si="15"/>
        <v>0</v>
      </c>
      <c r="AW37" s="47">
        <f t="shared" si="16"/>
        <v>0</v>
      </c>
      <c r="AX37" s="8">
        <f t="shared" si="17"/>
        <v>24</v>
      </c>
      <c r="AY37" s="67">
        <f>IF(AQ37&gt;4,SUM(E37,I37,M37,Q37,U37,Y37,AC37,AG37,AK37)/AQ37,0)</f>
        <v>0</v>
      </c>
      <c r="AZ37" s="67"/>
      <c r="BA37" s="8">
        <f t="shared" si="18"/>
        <v>24</v>
      </c>
      <c r="BB37" s="8">
        <f t="shared" si="19"/>
        <v>0</v>
      </c>
      <c r="BC37" s="8">
        <f t="shared" si="20"/>
        <v>0</v>
      </c>
      <c r="BD37" s="8">
        <f t="shared" si="21"/>
        <v>0</v>
      </c>
      <c r="BE37" s="8">
        <f t="shared" si="22"/>
        <v>0</v>
      </c>
      <c r="BF37" s="8"/>
      <c r="BG37" s="8">
        <f>D37</f>
        <v>0</v>
      </c>
      <c r="BH37" s="8">
        <f>H37</f>
        <v>0</v>
      </c>
      <c r="BI37" s="8">
        <f>L37</f>
        <v>0</v>
      </c>
      <c r="BJ37" s="8">
        <f>P37</f>
        <v>24</v>
      </c>
      <c r="BK37" s="8">
        <f>T37</f>
        <v>0</v>
      </c>
      <c r="BL37" s="8">
        <f>X37</f>
        <v>0</v>
      </c>
      <c r="BM37" s="8">
        <f>AB37</f>
        <v>0</v>
      </c>
      <c r="BN37" s="8">
        <f>AF37</f>
        <v>0</v>
      </c>
      <c r="BO37" s="8">
        <f>AJ37</f>
        <v>0</v>
      </c>
      <c r="BP37" s="8"/>
      <c r="BQ37" s="8">
        <f t="shared" si="29"/>
        <v>0</v>
      </c>
      <c r="BR37" s="8" t="e">
        <f t="shared" si="30"/>
        <v>#NUM!</v>
      </c>
      <c r="BS37" s="8" t="e">
        <f t="shared" si="31"/>
        <v>#NUM!</v>
      </c>
      <c r="BT37" s="8" t="e">
        <f t="shared" si="32"/>
        <v>#NUM!</v>
      </c>
      <c r="BU37" s="8" t="e">
        <f t="shared" si="33"/>
        <v>#NUM!</v>
      </c>
      <c r="BV37" s="8"/>
      <c r="BW37" s="1" t="str">
        <f>F37</f>
        <v/>
      </c>
      <c r="BX37" s="1" t="str">
        <f>J37</f>
        <v/>
      </c>
      <c r="BY37" s="1" t="str">
        <f>N37</f>
        <v/>
      </c>
      <c r="BZ37" s="1">
        <f>R37</f>
        <v>0</v>
      </c>
      <c r="CA37" s="1" t="str">
        <f>V37</f>
        <v/>
      </c>
      <c r="CB37" s="1" t="str">
        <f>Z37</f>
        <v/>
      </c>
      <c r="CC37" s="1" t="str">
        <f>AD37</f>
        <v/>
      </c>
      <c r="CD37" s="1" t="str">
        <f>AH37</f>
        <v/>
      </c>
      <c r="CE37" s="1" t="str">
        <f>AL37</f>
        <v/>
      </c>
    </row>
    <row r="38" spans="1:105" ht="18" customHeight="1" x14ac:dyDescent="0.2">
      <c r="A38" s="52" t="str">
        <f t="shared" si="12"/>
        <v>HK Jun</v>
      </c>
      <c r="B38" s="93" t="s">
        <v>579</v>
      </c>
      <c r="C38" s="94" t="s">
        <v>580</v>
      </c>
      <c r="D38" s="8">
        <v>37</v>
      </c>
      <c r="E38" s="8">
        <v>7</v>
      </c>
      <c r="F38" s="8">
        <f>IF(E38&lt;&gt; "",LOOKUP(E38,Points!$A$2:$A$27,Points!$B$2:$B$27),"")</f>
        <v>9</v>
      </c>
      <c r="G38" s="114">
        <v>2</v>
      </c>
      <c r="H38" s="8">
        <f>40-1</f>
        <v>39</v>
      </c>
      <c r="I38" s="8">
        <v>5</v>
      </c>
      <c r="J38" s="8">
        <f>IF(I38&lt;&gt; "",LOOKUP(I38,Points!$A$2:$A$27,Points!$B$2:$B$27),"")</f>
        <v>11</v>
      </c>
      <c r="K38" s="114">
        <v>3</v>
      </c>
      <c r="L38" s="8">
        <f>34-1</f>
        <v>33</v>
      </c>
      <c r="M38" s="8">
        <v>11</v>
      </c>
      <c r="N38" s="8">
        <f>IF(M38&lt;&gt; "",LOOKUP(M38,Points!$A$2:$A$27,Points!$B$2:$B$27),"")</f>
        <v>5</v>
      </c>
      <c r="O38" s="114">
        <v>1</v>
      </c>
      <c r="P38" s="8">
        <f>36-2</f>
        <v>34</v>
      </c>
      <c r="Q38" s="8">
        <v>2</v>
      </c>
      <c r="R38" s="8">
        <f>IF(Q38&lt;&gt; "",LOOKUP(Q38,Points!$A$2:$A$27,Points!$B$2:$B$27),"")</f>
        <v>14</v>
      </c>
      <c r="S38" s="114">
        <v>2</v>
      </c>
      <c r="T38" s="8"/>
      <c r="U38" s="8"/>
      <c r="V38" s="8" t="str">
        <f>IF(U38&lt;&gt; "",LOOKUP(U38,Points!$A$2:$A$27,Points!$B$2:$B$27),"")</f>
        <v/>
      </c>
      <c r="W38" s="114"/>
      <c r="X38" s="8">
        <f>27-2</f>
        <v>25</v>
      </c>
      <c r="Y38" s="8">
        <v>22</v>
      </c>
      <c r="Z38" s="8">
        <f>IF(Y38&lt;&gt; "",LOOKUP(Y38,Points!$A$2:$A$27,Points!$B$2:$B$27),"")</f>
        <v>0</v>
      </c>
      <c r="AA38" s="114"/>
      <c r="AB38" s="8">
        <f>35-3</f>
        <v>32</v>
      </c>
      <c r="AC38" s="8">
        <v>8</v>
      </c>
      <c r="AD38" s="8">
        <f>IF(AC38&lt;&gt; "",LOOKUP(AC38,Points!$A$2:$A$27,Points!$B$2:$B$27),"")</f>
        <v>8</v>
      </c>
      <c r="AE38" s="114"/>
      <c r="AF38" s="8">
        <f>35-3</f>
        <v>32</v>
      </c>
      <c r="AG38" s="8">
        <v>7</v>
      </c>
      <c r="AH38" s="8">
        <f>IF(AG38&lt;&gt; "",LOOKUP(AG38,Points!$A$2:$A$27,Points!$B$2:$B$27),"")</f>
        <v>9</v>
      </c>
      <c r="AI38" s="114">
        <v>1</v>
      </c>
      <c r="AJ38" s="8"/>
      <c r="AK38" s="8"/>
      <c r="AL38" s="8" t="str">
        <f>IF(AK38&lt;&gt; "",LOOKUP(AK38,[1]Points!$A$2:$A$27,[1]Points!$B$2:$B$27),"")</f>
        <v/>
      </c>
      <c r="AM38" s="114"/>
      <c r="AO38" s="5">
        <f t="shared" si="11"/>
        <v>9</v>
      </c>
      <c r="AP38" s="5">
        <v>0</v>
      </c>
      <c r="AQ38" s="5">
        <f t="shared" si="1"/>
        <v>7</v>
      </c>
      <c r="AR38" s="5">
        <f t="shared" si="2"/>
        <v>56</v>
      </c>
      <c r="AS38" s="5">
        <f t="shared" si="13"/>
        <v>51</v>
      </c>
      <c r="AT38" s="8">
        <f t="shared" si="3"/>
        <v>232</v>
      </c>
      <c r="AU38" s="67">
        <f t="shared" si="14"/>
        <v>33.142857142857146</v>
      </c>
      <c r="AV38" s="67">
        <f t="shared" si="15"/>
        <v>33.142857142857146</v>
      </c>
      <c r="AW38" s="67">
        <f t="shared" si="16"/>
        <v>33.142857142857146</v>
      </c>
      <c r="AX38" s="8">
        <f t="shared" si="17"/>
        <v>175</v>
      </c>
      <c r="AY38" s="67">
        <f t="shared" si="4"/>
        <v>8.8571428571428577</v>
      </c>
      <c r="AZ38" s="67"/>
      <c r="BA38" s="8">
        <f t="shared" si="18"/>
        <v>39</v>
      </c>
      <c r="BB38" s="8">
        <f t="shared" si="19"/>
        <v>37</v>
      </c>
      <c r="BC38" s="8">
        <f t="shared" si="20"/>
        <v>34</v>
      </c>
      <c r="BD38" s="8">
        <f t="shared" si="21"/>
        <v>33</v>
      </c>
      <c r="BE38" s="8">
        <f t="shared" si="22"/>
        <v>32</v>
      </c>
      <c r="BF38" s="8"/>
      <c r="BG38" s="8">
        <f t="shared" si="5"/>
        <v>37</v>
      </c>
      <c r="BH38" s="8">
        <f t="shared" si="6"/>
        <v>39</v>
      </c>
      <c r="BI38" s="8">
        <f t="shared" si="7"/>
        <v>33</v>
      </c>
      <c r="BJ38" s="8">
        <f t="shared" si="23"/>
        <v>34</v>
      </c>
      <c r="BK38" s="8">
        <f t="shared" si="24"/>
        <v>0</v>
      </c>
      <c r="BL38" s="8">
        <f t="shared" si="25"/>
        <v>25</v>
      </c>
      <c r="BM38" s="8">
        <f t="shared" si="26"/>
        <v>32</v>
      </c>
      <c r="BN38" s="8">
        <f t="shared" si="27"/>
        <v>32</v>
      </c>
      <c r="BO38" s="8">
        <f t="shared" si="28"/>
        <v>0</v>
      </c>
      <c r="BP38" s="8"/>
      <c r="BQ38" s="8">
        <f t="shared" si="29"/>
        <v>14</v>
      </c>
      <c r="BR38" s="8">
        <f t="shared" si="30"/>
        <v>11</v>
      </c>
      <c r="BS38" s="8">
        <f t="shared" si="31"/>
        <v>9</v>
      </c>
      <c r="BT38" s="8">
        <f t="shared" si="32"/>
        <v>9</v>
      </c>
      <c r="BU38" s="8">
        <f t="shared" si="33"/>
        <v>8</v>
      </c>
      <c r="BV38" s="8"/>
      <c r="BW38" s="1">
        <f t="shared" si="8"/>
        <v>9</v>
      </c>
      <c r="BX38" s="1">
        <f t="shared" si="9"/>
        <v>11</v>
      </c>
      <c r="BY38" s="1">
        <f t="shared" si="10"/>
        <v>5</v>
      </c>
      <c r="BZ38" s="1">
        <f t="shared" si="34"/>
        <v>14</v>
      </c>
      <c r="CA38" s="1" t="str">
        <f t="shared" si="35"/>
        <v/>
      </c>
      <c r="CB38" s="1">
        <f t="shared" si="36"/>
        <v>0</v>
      </c>
      <c r="CC38" s="1">
        <f t="shared" si="37"/>
        <v>8</v>
      </c>
      <c r="CD38" s="1">
        <f t="shared" si="38"/>
        <v>9</v>
      </c>
      <c r="CE38" s="1" t="str">
        <f t="shared" si="39"/>
        <v/>
      </c>
      <c r="CG38" t="e">
        <f>VLOOKUP(A38,#REF!,41,FALSE)</f>
        <v>#REF!</v>
      </c>
      <c r="CH38" t="e">
        <f>VLOOKUP(A38,#REF!,42,FALSE)</f>
        <v>#REF!</v>
      </c>
      <c r="CI38" t="e">
        <f>VLOOKUP(A38,#REF!,43,FALSE)</f>
        <v>#REF!</v>
      </c>
      <c r="CJ38" t="e">
        <f>VLOOKUP(A38,#REF!,44,FALSE)</f>
        <v>#REF!</v>
      </c>
      <c r="CK38" t="e">
        <f>VLOOKUP(A38,#REF!,45,FALSE)</f>
        <v>#REF!</v>
      </c>
      <c r="CL38" s="105" t="e">
        <f>VLOOKUP(A38,#REF!,46,FALSE)</f>
        <v>#REF!</v>
      </c>
      <c r="CM38" s="105" t="e">
        <f>VLOOKUP(A38,#REF!,47,FALSE)</f>
        <v>#REF!</v>
      </c>
      <c r="CN38" s="105" t="e">
        <f>VLOOKUP(A38,#REF!,48,FALSE)</f>
        <v>#REF!</v>
      </c>
      <c r="CO38" s="105" t="e">
        <f>VLOOKUP(A38,#REF!,49,FALSE)</f>
        <v>#REF!</v>
      </c>
      <c r="CP38" s="105" t="e">
        <f>VLOOKUP(A38,#REF!,50,FALSE)</f>
        <v>#REF!</v>
      </c>
      <c r="CS38" s="106"/>
      <c r="CT38" s="106"/>
      <c r="CU38" s="106"/>
      <c r="CV38" s="106"/>
      <c r="CW38" s="106"/>
      <c r="CX38" s="106"/>
      <c r="CY38" s="106"/>
      <c r="CZ38" s="106"/>
      <c r="DA38" s="106"/>
    </row>
    <row r="39" spans="1:105" ht="18" customHeight="1" x14ac:dyDescent="0.2">
      <c r="A39" s="52" t="str">
        <f t="shared" si="12"/>
        <v>Adam Kennedy</v>
      </c>
      <c r="B39" s="52" t="s">
        <v>539</v>
      </c>
      <c r="C39" s="62" t="s">
        <v>540</v>
      </c>
      <c r="D39" s="8"/>
      <c r="E39" s="8"/>
      <c r="F39" s="8" t="str">
        <f>IF(E39&lt;&gt; "",LOOKUP(E39,Points!$A$2:$A$27,Points!$B$2:$B$27),"")</f>
        <v/>
      </c>
      <c r="G39" s="114"/>
      <c r="H39" s="8"/>
      <c r="I39" s="8"/>
      <c r="J39" s="8" t="str">
        <f>IF(I39&lt;&gt; "",LOOKUP(I39,Points!$A$2:$A$27,Points!$B$2:$B$27),"")</f>
        <v/>
      </c>
      <c r="K39" s="114"/>
      <c r="L39" s="8"/>
      <c r="M39" s="8"/>
      <c r="N39" s="8" t="str">
        <f>IF(M39&lt;&gt; "",LOOKUP(M39,Points!$A$2:$A$27,Points!$B$2:$B$27),"")</f>
        <v/>
      </c>
      <c r="O39" s="114"/>
      <c r="P39" s="8"/>
      <c r="Q39" s="8"/>
      <c r="R39" s="8" t="str">
        <f>IF(Q39&lt;&gt; "",LOOKUP(Q39,Points!$A$2:$A$27,Points!$B$2:$B$27),"")</f>
        <v/>
      </c>
      <c r="S39" s="114"/>
      <c r="T39" s="8"/>
      <c r="U39" s="8"/>
      <c r="V39" s="8" t="str">
        <f>IF(U39&lt;&gt; "",LOOKUP(U39,Points!$A$2:$A$27,Points!$B$2:$B$27),"")</f>
        <v/>
      </c>
      <c r="W39" s="114"/>
      <c r="X39" s="8"/>
      <c r="Y39" s="8"/>
      <c r="Z39" s="8" t="str">
        <f>IF(Y39&lt;&gt; "",LOOKUP(Y39,Points!$A$2:$A$27,Points!$B$2:$B$27),"")</f>
        <v/>
      </c>
      <c r="AA39" s="114"/>
      <c r="AB39" s="8"/>
      <c r="AC39" s="8"/>
      <c r="AD39" s="8" t="str">
        <f>IF(AC39&lt;&gt; "",LOOKUP(AC39,Points!$A$2:$A$27,Points!$B$2:$B$27),"")</f>
        <v/>
      </c>
      <c r="AE39" s="114"/>
      <c r="AF39" s="8"/>
      <c r="AG39" s="8"/>
      <c r="AH39" s="8" t="str">
        <f>IF(AG39&lt;&gt; "",LOOKUP(AG39,Points!$A$2:$A$27,Points!$B$2:$B$27),"")</f>
        <v/>
      </c>
      <c r="AI39" s="114"/>
      <c r="AJ39" s="8"/>
      <c r="AK39" s="8"/>
      <c r="AL39" s="8" t="str">
        <f>IF(AK39&lt;&gt; "",LOOKUP(AK39,[1]Points!$A$2:$A$27,[1]Points!$B$2:$B$27),"")</f>
        <v/>
      </c>
      <c r="AM39" s="114"/>
      <c r="AO39" s="5">
        <f t="shared" si="11"/>
        <v>0</v>
      </c>
      <c r="AP39" s="5">
        <v>0</v>
      </c>
      <c r="AQ39" s="5">
        <f t="shared" si="1"/>
        <v>0</v>
      </c>
      <c r="AR39" s="5">
        <f t="shared" si="2"/>
        <v>0</v>
      </c>
      <c r="AS39" s="5">
        <f t="shared" si="13"/>
        <v>0</v>
      </c>
      <c r="AT39" s="5">
        <f t="shared" si="3"/>
        <v>0</v>
      </c>
      <c r="AU39" s="47">
        <f t="shared" si="14"/>
        <v>0</v>
      </c>
      <c r="AV39" s="47">
        <f t="shared" si="15"/>
        <v>0</v>
      </c>
      <c r="AW39" s="47">
        <f t="shared" si="16"/>
        <v>0</v>
      </c>
      <c r="AX39" s="8">
        <f t="shared" si="17"/>
        <v>0</v>
      </c>
      <c r="AY39" s="67">
        <f t="shared" si="4"/>
        <v>0</v>
      </c>
      <c r="AZ39" s="67"/>
      <c r="BA39" s="8">
        <f t="shared" si="18"/>
        <v>0</v>
      </c>
      <c r="BB39" s="8">
        <f t="shared" si="19"/>
        <v>0</v>
      </c>
      <c r="BC39" s="8">
        <f t="shared" si="20"/>
        <v>0</v>
      </c>
      <c r="BD39" s="8">
        <f t="shared" si="21"/>
        <v>0</v>
      </c>
      <c r="BE39" s="8">
        <f t="shared" si="22"/>
        <v>0</v>
      </c>
      <c r="BF39" s="8"/>
      <c r="BG39" s="8">
        <f t="shared" si="5"/>
        <v>0</v>
      </c>
      <c r="BH39" s="8">
        <f t="shared" si="6"/>
        <v>0</v>
      </c>
      <c r="BI39" s="8">
        <f t="shared" si="7"/>
        <v>0</v>
      </c>
      <c r="BJ39" s="8">
        <f t="shared" si="23"/>
        <v>0</v>
      </c>
      <c r="BK39" s="8">
        <f t="shared" si="24"/>
        <v>0</v>
      </c>
      <c r="BL39" s="8">
        <f t="shared" si="25"/>
        <v>0</v>
      </c>
      <c r="BM39" s="8">
        <f t="shared" si="26"/>
        <v>0</v>
      </c>
      <c r="BN39" s="8">
        <f t="shared" si="27"/>
        <v>0</v>
      </c>
      <c r="BO39" s="8">
        <f t="shared" si="28"/>
        <v>0</v>
      </c>
      <c r="BP39" s="8"/>
      <c r="BQ39" s="8" t="e">
        <f t="shared" si="29"/>
        <v>#NUM!</v>
      </c>
      <c r="BR39" s="8" t="e">
        <f t="shared" si="30"/>
        <v>#NUM!</v>
      </c>
      <c r="BS39" s="8" t="e">
        <f t="shared" si="31"/>
        <v>#NUM!</v>
      </c>
      <c r="BT39" s="8" t="e">
        <f t="shared" si="32"/>
        <v>#NUM!</v>
      </c>
      <c r="BU39" s="8" t="e">
        <f t="shared" si="33"/>
        <v>#NUM!</v>
      </c>
      <c r="BV39" s="8"/>
      <c r="BW39" s="1" t="str">
        <f t="shared" si="8"/>
        <v/>
      </c>
      <c r="BX39" s="1" t="str">
        <f t="shared" si="9"/>
        <v/>
      </c>
      <c r="BY39" s="1" t="str">
        <f t="shared" si="10"/>
        <v/>
      </c>
      <c r="BZ39" s="1" t="str">
        <f t="shared" si="34"/>
        <v/>
      </c>
      <c r="CA39" s="1" t="str">
        <f t="shared" si="35"/>
        <v/>
      </c>
      <c r="CB39" s="1" t="str">
        <f t="shared" si="36"/>
        <v/>
      </c>
      <c r="CC39" s="1" t="str">
        <f t="shared" si="37"/>
        <v/>
      </c>
      <c r="CD39" s="1" t="str">
        <f t="shared" si="38"/>
        <v/>
      </c>
      <c r="CE39" s="1" t="str">
        <f t="shared" si="39"/>
        <v/>
      </c>
    </row>
    <row r="40" spans="1:105" ht="18" customHeight="1" x14ac:dyDescent="0.2">
      <c r="A40" s="52" t="str">
        <f>CONCATENATE(C40," ",B40)</f>
        <v>Doug Kim</v>
      </c>
      <c r="B40" s="52" t="s">
        <v>410</v>
      </c>
      <c r="C40" s="62" t="s">
        <v>289</v>
      </c>
      <c r="D40" s="8"/>
      <c r="E40" s="8"/>
      <c r="F40" s="8" t="str">
        <f>IF(E40&lt;&gt; "",LOOKUP(E40,Points!$A$2:$A$27,Points!$B$2:$B$27),"")</f>
        <v/>
      </c>
      <c r="G40" s="114"/>
      <c r="H40" s="8"/>
      <c r="I40" s="8"/>
      <c r="J40" s="8" t="str">
        <f>IF(I40&lt;&gt; "",LOOKUP(I40,Points!$A$2:$A$27,Points!$B$2:$B$27),"")</f>
        <v/>
      </c>
      <c r="K40" s="114"/>
      <c r="L40" s="8"/>
      <c r="M40" s="8"/>
      <c r="N40" s="8" t="str">
        <f>IF(M40&lt;&gt; "",LOOKUP(M40,Points!$A$2:$A$27,Points!$B$2:$B$27),"")</f>
        <v/>
      </c>
      <c r="O40" s="114"/>
      <c r="P40" s="8"/>
      <c r="Q40" s="8"/>
      <c r="R40" s="8" t="str">
        <f>IF(Q40&lt;&gt; "",LOOKUP(Q40,Points!$A$2:$A$27,Points!$B$2:$B$27),"")</f>
        <v/>
      </c>
      <c r="S40" s="114"/>
      <c r="T40" s="8"/>
      <c r="U40" s="8"/>
      <c r="V40" s="8" t="str">
        <f>IF(U40&lt;&gt; "",LOOKUP(U40,Points!$A$2:$A$27,Points!$B$2:$B$27),"")</f>
        <v/>
      </c>
      <c r="W40" s="114"/>
      <c r="X40" s="8"/>
      <c r="Y40" s="8"/>
      <c r="Z40" s="8" t="str">
        <f>IF(Y40&lt;&gt; "",LOOKUP(Y40,Points!$A$2:$A$27,Points!$B$2:$B$27),"")</f>
        <v/>
      </c>
      <c r="AA40" s="114"/>
      <c r="AB40" s="8"/>
      <c r="AC40" s="8"/>
      <c r="AD40" s="8" t="str">
        <f>IF(AC40&lt;&gt; "",LOOKUP(AC40,Points!$A$2:$A$27,Points!$B$2:$B$27),"")</f>
        <v/>
      </c>
      <c r="AE40" s="114"/>
      <c r="AF40" s="8"/>
      <c r="AG40" s="8"/>
      <c r="AH40" s="8" t="str">
        <f>IF(AG40&lt;&gt; "",LOOKUP(AG40,Points!$A$2:$A$27,Points!$B$2:$B$27),"")</f>
        <v/>
      </c>
      <c r="AI40" s="114"/>
      <c r="AJ40" s="8"/>
      <c r="AK40" s="8"/>
      <c r="AL40" s="8" t="str">
        <f>IF(AK40&lt;&gt; "",LOOKUP(AK40,[1]Points!$A$2:$A$27,[1]Points!$B$2:$B$27),"")</f>
        <v/>
      </c>
      <c r="AM40" s="114"/>
      <c r="AO40" s="5">
        <f t="shared" si="11"/>
        <v>0</v>
      </c>
      <c r="AP40" s="5">
        <v>0</v>
      </c>
      <c r="AQ40" s="5">
        <f t="shared" si="1"/>
        <v>0</v>
      </c>
      <c r="AR40" s="5">
        <f t="shared" si="2"/>
        <v>0</v>
      </c>
      <c r="AS40" s="5">
        <f>SUMIF($BQ40:$BU40, "&gt;0",$BQ40:$BU40)</f>
        <v>0</v>
      </c>
      <c r="AT40" s="5">
        <f t="shared" si="3"/>
        <v>0</v>
      </c>
      <c r="AU40" s="47">
        <f>IF(AQ40&gt;0,AT40/AQ40,0)</f>
        <v>0</v>
      </c>
      <c r="AV40" s="47">
        <f>IF($AQ40&gt;2,$AT40/$AQ40,0)</f>
        <v>0</v>
      </c>
      <c r="AW40" s="47">
        <f>IF($AQ40&gt;4,$AT40/$AQ40,0)</f>
        <v>0</v>
      </c>
      <c r="AX40" s="8">
        <f>SUMIF($BA40:$BE40, "&gt;0",$BA40:$BE40)</f>
        <v>0</v>
      </c>
      <c r="AY40" s="67">
        <f t="shared" si="4"/>
        <v>0</v>
      </c>
      <c r="AZ40" s="67"/>
      <c r="BA40" s="8">
        <f>LARGE($BG40:$BO40,1)</f>
        <v>0</v>
      </c>
      <c r="BB40" s="8">
        <f>LARGE($BG40:$BO40,2)</f>
        <v>0</v>
      </c>
      <c r="BC40" s="8">
        <f>LARGE($BG40:$BO40,3)</f>
        <v>0</v>
      </c>
      <c r="BD40" s="8">
        <f>LARGE($BG40:$BO40,4)</f>
        <v>0</v>
      </c>
      <c r="BE40" s="8">
        <f>LARGE($BG40:$BO40,5)</f>
        <v>0</v>
      </c>
      <c r="BF40" s="8"/>
      <c r="BG40" s="8">
        <f t="shared" si="5"/>
        <v>0</v>
      </c>
      <c r="BH40" s="8">
        <f t="shared" si="6"/>
        <v>0</v>
      </c>
      <c r="BI40" s="8">
        <f t="shared" si="7"/>
        <v>0</v>
      </c>
      <c r="BJ40" s="8">
        <f>P40</f>
        <v>0</v>
      </c>
      <c r="BK40" s="8">
        <f>T40</f>
        <v>0</v>
      </c>
      <c r="BL40" s="8">
        <f>X40</f>
        <v>0</v>
      </c>
      <c r="BM40" s="8">
        <f>AB40</f>
        <v>0</v>
      </c>
      <c r="BN40" s="8">
        <f>AF40</f>
        <v>0</v>
      </c>
      <c r="BO40" s="8">
        <f>AJ40</f>
        <v>0</v>
      </c>
      <c r="BP40" s="8"/>
      <c r="BQ40" s="8" t="e">
        <f>LARGE($BW40:$CE40,1)</f>
        <v>#NUM!</v>
      </c>
      <c r="BR40" s="8" t="e">
        <f>LARGE($BW40:$CE40,2)</f>
        <v>#NUM!</v>
      </c>
      <c r="BS40" s="8" t="e">
        <f>LARGE($BW40:$CE40,3)</f>
        <v>#NUM!</v>
      </c>
      <c r="BT40" s="8" t="e">
        <f>LARGE($BW40:$CE40,4)</f>
        <v>#NUM!</v>
      </c>
      <c r="BU40" s="8" t="e">
        <f>LARGE($BW40:$CE40,5)</f>
        <v>#NUM!</v>
      </c>
      <c r="BV40" s="8"/>
      <c r="BW40" s="1" t="str">
        <f t="shared" si="8"/>
        <v/>
      </c>
      <c r="BX40" s="1" t="str">
        <f t="shared" si="9"/>
        <v/>
      </c>
      <c r="BY40" s="1" t="str">
        <f t="shared" si="10"/>
        <v/>
      </c>
      <c r="BZ40" s="1" t="str">
        <f>R40</f>
        <v/>
      </c>
      <c r="CA40" s="1" t="str">
        <f>V40</f>
        <v/>
      </c>
      <c r="CB40" s="1" t="str">
        <f>Z40</f>
        <v/>
      </c>
      <c r="CC40" s="1" t="str">
        <f>AD40</f>
        <v/>
      </c>
      <c r="CD40" s="1" t="str">
        <f>AH40</f>
        <v/>
      </c>
      <c r="CE40" s="1" t="str">
        <f>AL40</f>
        <v/>
      </c>
    </row>
    <row r="41" spans="1:105" ht="18" customHeight="1" x14ac:dyDescent="0.2">
      <c r="A41" s="52" t="str">
        <f t="shared" si="12"/>
        <v>John Kravatz</v>
      </c>
      <c r="B41" s="52" t="s">
        <v>359</v>
      </c>
      <c r="C41" s="62" t="s">
        <v>3</v>
      </c>
      <c r="D41" s="8"/>
      <c r="E41" s="8"/>
      <c r="F41" s="8" t="str">
        <f>IF(E41&lt;&gt; "",LOOKUP(E41,Points!$A$2:$A$27,Points!$B$2:$B$27),"")</f>
        <v/>
      </c>
      <c r="G41" s="114"/>
      <c r="H41" s="8"/>
      <c r="I41" s="8"/>
      <c r="J41" s="8" t="str">
        <f>IF(I41&lt;&gt; "",LOOKUP(I41,Points!$A$2:$A$27,Points!$B$2:$B$27),"")</f>
        <v/>
      </c>
      <c r="K41" s="114"/>
      <c r="L41" s="8"/>
      <c r="M41" s="8"/>
      <c r="N41" s="8" t="str">
        <f>IF(M41&lt;&gt; "",LOOKUP(M41,Points!$A$2:$A$27,Points!$B$2:$B$27),"")</f>
        <v/>
      </c>
      <c r="O41" s="114"/>
      <c r="P41" s="97">
        <v>24</v>
      </c>
      <c r="Q41" s="8">
        <v>23</v>
      </c>
      <c r="R41" s="8">
        <f>IF(Q41&lt;&gt; "",LOOKUP(Q41,Points!$A$2:$A$27,Points!$B$2:$B$27),"")</f>
        <v>0</v>
      </c>
      <c r="S41" s="114"/>
      <c r="T41" s="8"/>
      <c r="U41" s="8"/>
      <c r="V41" s="8" t="str">
        <f>IF(U41&lt;&gt; "",LOOKUP(U41,Points!$A$2:$A$27,Points!$B$2:$B$27),"")</f>
        <v/>
      </c>
      <c r="W41" s="114"/>
      <c r="X41" s="8">
        <v>29</v>
      </c>
      <c r="Y41" s="8">
        <v>20</v>
      </c>
      <c r="Z41" s="8">
        <f>IF(Y41&lt;&gt; "",LOOKUP(Y41,Points!$A$2:$A$27,Points!$B$2:$B$27),"")</f>
        <v>0</v>
      </c>
      <c r="AA41" s="114"/>
      <c r="AB41" s="8"/>
      <c r="AC41" s="8"/>
      <c r="AD41" s="8" t="str">
        <f>IF(AC41&lt;&gt; "",LOOKUP(AC41,Points!$A$2:$A$27,Points!$B$2:$B$27),"")</f>
        <v/>
      </c>
      <c r="AE41" s="114"/>
      <c r="AF41" s="8">
        <f>40-1</f>
        <v>39</v>
      </c>
      <c r="AG41" s="8">
        <v>2</v>
      </c>
      <c r="AH41" s="8">
        <f>IF(AG41&lt;&gt; "",LOOKUP(AG41,Points!$A$2:$A$27,Points!$B$2:$B$27),"")</f>
        <v>14</v>
      </c>
      <c r="AI41" s="114">
        <v>1</v>
      </c>
      <c r="AJ41" s="8">
        <f>36-2</f>
        <v>34</v>
      </c>
      <c r="AK41" s="8">
        <v>6</v>
      </c>
      <c r="AL41" s="8">
        <f>IF(AK41&lt;&gt; "",LOOKUP(AK41,[1]Points!$A$2:$A$27,[1]Points!$B$2:$B$27),"")</f>
        <v>10</v>
      </c>
      <c r="AM41" s="114">
        <v>1</v>
      </c>
      <c r="AO41" s="5">
        <f t="shared" si="11"/>
        <v>2</v>
      </c>
      <c r="AP41" s="5">
        <v>0</v>
      </c>
      <c r="AQ41" s="5">
        <f t="shared" si="1"/>
        <v>4</v>
      </c>
      <c r="AR41" s="5">
        <f t="shared" si="2"/>
        <v>24</v>
      </c>
      <c r="AS41" s="5">
        <f t="shared" si="13"/>
        <v>24</v>
      </c>
      <c r="AT41" s="8">
        <f t="shared" si="3"/>
        <v>126</v>
      </c>
      <c r="AU41" s="67">
        <f t="shared" si="14"/>
        <v>31.5</v>
      </c>
      <c r="AV41" s="67">
        <f t="shared" si="15"/>
        <v>31.5</v>
      </c>
      <c r="AW41" s="67">
        <f t="shared" si="16"/>
        <v>0</v>
      </c>
      <c r="AX41" s="8">
        <f t="shared" si="17"/>
        <v>126</v>
      </c>
      <c r="AY41" s="67">
        <f t="shared" si="4"/>
        <v>0</v>
      </c>
      <c r="AZ41" s="67"/>
      <c r="BA41" s="8">
        <f t="shared" si="18"/>
        <v>39</v>
      </c>
      <c r="BB41" s="8">
        <f t="shared" si="19"/>
        <v>34</v>
      </c>
      <c r="BC41" s="8">
        <f t="shared" si="20"/>
        <v>29</v>
      </c>
      <c r="BD41" s="8">
        <f t="shared" si="21"/>
        <v>24</v>
      </c>
      <c r="BE41" s="8">
        <f t="shared" si="22"/>
        <v>0</v>
      </c>
      <c r="BF41" s="8"/>
      <c r="BG41" s="8">
        <f t="shared" si="5"/>
        <v>0</v>
      </c>
      <c r="BH41" s="8">
        <f t="shared" si="6"/>
        <v>0</v>
      </c>
      <c r="BI41" s="8">
        <f t="shared" si="7"/>
        <v>0</v>
      </c>
      <c r="BJ41" s="8">
        <f t="shared" si="23"/>
        <v>24</v>
      </c>
      <c r="BK41" s="8">
        <f t="shared" si="24"/>
        <v>0</v>
      </c>
      <c r="BL41" s="8">
        <f t="shared" si="25"/>
        <v>29</v>
      </c>
      <c r="BM41" s="8">
        <f t="shared" si="26"/>
        <v>0</v>
      </c>
      <c r="BN41" s="8">
        <f t="shared" si="27"/>
        <v>39</v>
      </c>
      <c r="BO41" s="8">
        <f t="shared" si="28"/>
        <v>34</v>
      </c>
      <c r="BP41" s="8"/>
      <c r="BQ41" s="8">
        <f t="shared" si="29"/>
        <v>14</v>
      </c>
      <c r="BR41" s="8">
        <f t="shared" si="30"/>
        <v>10</v>
      </c>
      <c r="BS41" s="8">
        <f t="shared" si="31"/>
        <v>0</v>
      </c>
      <c r="BT41" s="8">
        <f t="shared" si="32"/>
        <v>0</v>
      </c>
      <c r="BU41" s="8" t="e">
        <f t="shared" si="33"/>
        <v>#NUM!</v>
      </c>
      <c r="BV41" s="8"/>
      <c r="BW41" s="1" t="str">
        <f t="shared" si="8"/>
        <v/>
      </c>
      <c r="BX41" s="1" t="str">
        <f t="shared" si="9"/>
        <v/>
      </c>
      <c r="BY41" s="1" t="str">
        <f t="shared" si="10"/>
        <v/>
      </c>
      <c r="BZ41" s="1">
        <f t="shared" si="34"/>
        <v>0</v>
      </c>
      <c r="CA41" s="1" t="str">
        <f t="shared" si="35"/>
        <v/>
      </c>
      <c r="CB41" s="1">
        <f t="shared" si="36"/>
        <v>0</v>
      </c>
      <c r="CC41" s="1" t="str">
        <f t="shared" si="37"/>
        <v/>
      </c>
      <c r="CD41" s="1">
        <f t="shared" si="38"/>
        <v>14</v>
      </c>
      <c r="CE41" s="1">
        <f t="shared" si="39"/>
        <v>10</v>
      </c>
      <c r="CG41" t="e">
        <f>VLOOKUP(A41,#REF!,41,FALSE)</f>
        <v>#REF!</v>
      </c>
      <c r="CH41" t="e">
        <f>VLOOKUP(A41,#REF!,42,FALSE)</f>
        <v>#REF!</v>
      </c>
      <c r="CI41" t="e">
        <f>VLOOKUP(A41,#REF!,43,FALSE)</f>
        <v>#REF!</v>
      </c>
      <c r="CJ41" t="e">
        <f>VLOOKUP(A41,#REF!,44,FALSE)</f>
        <v>#REF!</v>
      </c>
      <c r="CK41" t="e">
        <f>VLOOKUP(A41,#REF!,45,FALSE)</f>
        <v>#REF!</v>
      </c>
      <c r="CL41" s="105" t="e">
        <f>VLOOKUP(A41,#REF!,46,FALSE)</f>
        <v>#REF!</v>
      </c>
      <c r="CM41" s="105" t="e">
        <f>VLOOKUP(A41,#REF!,47,FALSE)</f>
        <v>#REF!</v>
      </c>
      <c r="CN41" s="105" t="e">
        <f>VLOOKUP(A41,#REF!,48,FALSE)</f>
        <v>#REF!</v>
      </c>
      <c r="CO41" s="105" t="e">
        <f>VLOOKUP(A41,#REF!,49,FALSE)</f>
        <v>#REF!</v>
      </c>
      <c r="CP41" s="105" t="e">
        <f>VLOOKUP(A41,#REF!,50,FALSE)</f>
        <v>#REF!</v>
      </c>
      <c r="CR41" t="e">
        <f>+AO41-CG41</f>
        <v>#REF!</v>
      </c>
      <c r="CS41" s="106" t="e">
        <f t="shared" ref="CS41:DA41" si="45">+AQ41-CH41</f>
        <v>#REF!</v>
      </c>
      <c r="CT41" s="106" t="e">
        <f t="shared" si="45"/>
        <v>#REF!</v>
      </c>
      <c r="CU41" s="106" t="e">
        <f t="shared" si="45"/>
        <v>#REF!</v>
      </c>
      <c r="CV41" s="106" t="e">
        <f t="shared" si="45"/>
        <v>#REF!</v>
      </c>
      <c r="CW41" s="106" t="e">
        <f t="shared" si="45"/>
        <v>#REF!</v>
      </c>
      <c r="CX41" s="106" t="e">
        <f t="shared" si="45"/>
        <v>#REF!</v>
      </c>
      <c r="CY41" s="106" t="e">
        <f t="shared" si="45"/>
        <v>#REF!</v>
      </c>
      <c r="CZ41" s="106" t="e">
        <f t="shared" si="45"/>
        <v>#REF!</v>
      </c>
      <c r="DA41" s="106" t="e">
        <f t="shared" si="45"/>
        <v>#REF!</v>
      </c>
    </row>
    <row r="42" spans="1:105" ht="18" customHeight="1" x14ac:dyDescent="0.2">
      <c r="A42" s="52" t="str">
        <f>CONCATENATE(C42," ",B42)</f>
        <v>Glenn Krauser</v>
      </c>
      <c r="B42" s="93" t="s">
        <v>56</v>
      </c>
      <c r="C42" s="94" t="s">
        <v>272</v>
      </c>
      <c r="D42" s="8">
        <v>29</v>
      </c>
      <c r="E42" s="8">
        <v>18</v>
      </c>
      <c r="F42" s="8">
        <f>IF(E42&lt;&gt; "",LOOKUP(E42,Points!$A$2:$A$27,Points!$B$2:$B$27),"")</f>
        <v>0</v>
      </c>
      <c r="G42" s="114"/>
      <c r="H42" s="64"/>
      <c r="I42" s="8"/>
      <c r="J42" s="8" t="str">
        <f>IF(I42&lt;&gt; "",LOOKUP(I42,Points!$A$2:$A$27,Points!$B$2:$B$27),"")</f>
        <v/>
      </c>
      <c r="K42" s="114"/>
      <c r="L42" s="64"/>
      <c r="M42" s="8"/>
      <c r="N42" s="8" t="str">
        <f>IF(M42&lt;&gt; "",LOOKUP(M42,Points!$A$2:$A$27,Points!$B$2:$B$27),"")</f>
        <v/>
      </c>
      <c r="O42" s="114"/>
      <c r="P42" s="64">
        <v>30</v>
      </c>
      <c r="Q42" s="8">
        <v>12</v>
      </c>
      <c r="R42" s="8">
        <f>IF(Q42&lt;&gt; "",LOOKUP(Q42,Points!$A$2:$A$27,Points!$B$2:$B$27),"")</f>
        <v>4</v>
      </c>
      <c r="S42" s="114"/>
      <c r="T42" s="64"/>
      <c r="U42" s="8"/>
      <c r="V42" s="8" t="str">
        <f>IF(U42&lt;&gt; "",LOOKUP(U42,Points!$A$2:$A$27,Points!$B$2:$B$27),"")</f>
        <v/>
      </c>
      <c r="W42" s="114"/>
      <c r="X42" s="8"/>
      <c r="Y42" s="8"/>
      <c r="Z42" s="8" t="str">
        <f>IF(Y42&lt;&gt; "",LOOKUP(Y42,Points!$A$2:$A$27,Points!$B$2:$B$27),"")</f>
        <v/>
      </c>
      <c r="AA42" s="114"/>
      <c r="AB42" s="64">
        <f>32-2</f>
        <v>30</v>
      </c>
      <c r="AC42" s="8">
        <v>16</v>
      </c>
      <c r="AD42" s="8">
        <f>IF(AC42&lt;&gt; "",LOOKUP(AC42,Points!$A$2:$A$27,Points!$B$2:$B$27),"")</f>
        <v>0</v>
      </c>
      <c r="AE42" s="114"/>
      <c r="AF42" s="64">
        <f>30-3</f>
        <v>27</v>
      </c>
      <c r="AG42" s="8">
        <v>14</v>
      </c>
      <c r="AH42" s="8">
        <f>IF(AG42&lt;&gt; "",LOOKUP(AG42,Points!$A$2:$A$27,Points!$B$2:$B$27),"")</f>
        <v>2</v>
      </c>
      <c r="AI42" s="114"/>
      <c r="AJ42" s="64"/>
      <c r="AK42" s="8"/>
      <c r="AL42" s="8" t="str">
        <f>IF(AK42&lt;&gt; "",LOOKUP(AK42,[1]Points!$A$2:$A$27,[1]Points!$B$2:$B$27),"")</f>
        <v/>
      </c>
      <c r="AM42" s="114"/>
      <c r="AO42" s="5">
        <f>+G42+K42+O42+S42+W42+AA42+AE42+AI42+AM42</f>
        <v>0</v>
      </c>
      <c r="AP42" s="5">
        <v>0</v>
      </c>
      <c r="AQ42" s="5">
        <f t="shared" si="1"/>
        <v>4</v>
      </c>
      <c r="AR42" s="5">
        <f t="shared" si="2"/>
        <v>6</v>
      </c>
      <c r="AS42" s="5">
        <f>SUMIF($BQ42:$BU42, "&gt;0",$BQ42:$BU42)</f>
        <v>6</v>
      </c>
      <c r="AT42" s="5">
        <f t="shared" si="3"/>
        <v>116</v>
      </c>
      <c r="AU42" s="47">
        <f>IF(AQ42&gt;0,AT42/AQ42,0)</f>
        <v>29</v>
      </c>
      <c r="AV42" s="47">
        <f>IF($AQ42&gt;2,$AT42/$AQ42,0)</f>
        <v>29</v>
      </c>
      <c r="AW42" s="47">
        <f>IF($AQ42&gt;4,$AT42/$AQ42,0)</f>
        <v>0</v>
      </c>
      <c r="AX42" s="8">
        <f>SUMIF($BA42:$BE42, "&gt;0",$BA42:$BE42)</f>
        <v>116</v>
      </c>
      <c r="AY42" s="67">
        <f t="shared" si="4"/>
        <v>0</v>
      </c>
      <c r="AZ42" s="67"/>
      <c r="BA42" s="8">
        <f>LARGE($BG42:$BO42,1)</f>
        <v>30</v>
      </c>
      <c r="BB42" s="8">
        <f>LARGE($BG42:$BO42,2)</f>
        <v>30</v>
      </c>
      <c r="BC42" s="8">
        <f>LARGE($BG42:$BO42,3)</f>
        <v>29</v>
      </c>
      <c r="BD42" s="8">
        <f>LARGE($BG42:$BO42,4)</f>
        <v>27</v>
      </c>
      <c r="BE42" s="8">
        <f>LARGE($BG42:$BO42,5)</f>
        <v>0</v>
      </c>
      <c r="BF42" s="8"/>
      <c r="BG42" s="8">
        <f t="shared" si="5"/>
        <v>29</v>
      </c>
      <c r="BH42" s="8">
        <f t="shared" si="6"/>
        <v>0</v>
      </c>
      <c r="BI42" s="8">
        <f t="shared" si="7"/>
        <v>0</v>
      </c>
      <c r="BJ42" s="8">
        <f>P42</f>
        <v>30</v>
      </c>
      <c r="BK42" s="8">
        <f>T42</f>
        <v>0</v>
      </c>
      <c r="BL42" s="8">
        <f>X42</f>
        <v>0</v>
      </c>
      <c r="BM42" s="8">
        <f>AB42</f>
        <v>30</v>
      </c>
      <c r="BN42" s="8">
        <f>AF42</f>
        <v>27</v>
      </c>
      <c r="BO42" s="8">
        <f>AJ42</f>
        <v>0</v>
      </c>
      <c r="BP42" s="8"/>
      <c r="BQ42" s="8">
        <f>LARGE($BW42:$CE42,1)</f>
        <v>4</v>
      </c>
      <c r="BR42" s="8">
        <f>LARGE($BW42:$CE42,2)</f>
        <v>2</v>
      </c>
      <c r="BS42" s="8">
        <f>LARGE($BW42:$CE42,3)</f>
        <v>0</v>
      </c>
      <c r="BT42" s="8">
        <f>LARGE($BW42:$CE42,4)</f>
        <v>0</v>
      </c>
      <c r="BU42" s="8" t="e">
        <f>LARGE($BW42:$CE42,5)</f>
        <v>#NUM!</v>
      </c>
      <c r="BV42" s="8"/>
      <c r="BW42" s="1">
        <f t="shared" si="8"/>
        <v>0</v>
      </c>
      <c r="BX42" s="1" t="str">
        <f t="shared" si="9"/>
        <v/>
      </c>
      <c r="BY42" s="1" t="str">
        <f t="shared" si="10"/>
        <v/>
      </c>
      <c r="BZ42" s="1">
        <f>R42</f>
        <v>4</v>
      </c>
      <c r="CA42" s="1" t="str">
        <f>V42</f>
        <v/>
      </c>
      <c r="CB42" s="1" t="str">
        <f>Z42</f>
        <v/>
      </c>
      <c r="CC42" s="1">
        <f>AD42</f>
        <v>0</v>
      </c>
      <c r="CD42" s="1">
        <f>AH42</f>
        <v>2</v>
      </c>
      <c r="CE42" s="1" t="str">
        <f>AL42</f>
        <v/>
      </c>
    </row>
    <row r="43" spans="1:105" ht="18" customHeight="1" x14ac:dyDescent="0.2">
      <c r="A43" s="52" t="str">
        <f t="shared" si="12"/>
        <v>Shane Langdon</v>
      </c>
      <c r="B43" s="52" t="s">
        <v>528</v>
      </c>
      <c r="C43" s="62" t="s">
        <v>529</v>
      </c>
      <c r="D43" s="8">
        <v>40</v>
      </c>
      <c r="E43" s="8">
        <v>2</v>
      </c>
      <c r="F43" s="8">
        <f>IF(E43&lt;&gt; "",LOOKUP(E43,Points!$A$2:$A$27,Points!$B$2:$B$27),"")</f>
        <v>14</v>
      </c>
      <c r="G43" s="114">
        <v>2</v>
      </c>
      <c r="H43" s="8">
        <v>32</v>
      </c>
      <c r="I43" s="8">
        <v>21</v>
      </c>
      <c r="J43" s="8">
        <f>IF(I43&lt;&gt; "",LOOKUP(I43,Points!$A$2:$A$27,Points!$B$2:$B$27),"")</f>
        <v>0</v>
      </c>
      <c r="K43" s="114">
        <v>1</v>
      </c>
      <c r="L43" s="141">
        <f>44-1</f>
        <v>43</v>
      </c>
      <c r="M43" s="96">
        <v>1</v>
      </c>
      <c r="N43" s="8">
        <f>IF(M43&lt;&gt; "",LOOKUP(M43,Points!$A$2:$A$27,Points!$B$2:$B$27),"")</f>
        <v>15</v>
      </c>
      <c r="O43" s="114">
        <v>2</v>
      </c>
      <c r="P43" s="99">
        <f>29-1</f>
        <v>28</v>
      </c>
      <c r="Q43" s="8">
        <v>14</v>
      </c>
      <c r="R43" s="8">
        <f>IF(Q43&lt;&gt; "",LOOKUP(Q43,Points!$A$2:$A$27,Points!$B$2:$B$27),"")</f>
        <v>2</v>
      </c>
      <c r="S43" s="114">
        <v>3</v>
      </c>
      <c r="T43" s="8"/>
      <c r="U43" s="8"/>
      <c r="V43" s="8" t="str">
        <f>IF(U43&lt;&gt; "",LOOKUP(U43,Points!$A$2:$A$27,Points!$B$2:$B$27),"")</f>
        <v/>
      </c>
      <c r="W43" s="114"/>
      <c r="X43" s="8">
        <f>35-2</f>
        <v>33</v>
      </c>
      <c r="Y43" s="8">
        <v>8</v>
      </c>
      <c r="Z43" s="8">
        <f>IF(Y43&lt;&gt; "",LOOKUP(Y43,Points!$A$2:$A$27,Points!$B$2:$B$27),"")</f>
        <v>8</v>
      </c>
      <c r="AA43" s="114">
        <v>1</v>
      </c>
      <c r="AB43" s="8">
        <f>26-2</f>
        <v>24</v>
      </c>
      <c r="AC43" s="8">
        <v>24</v>
      </c>
      <c r="AD43" s="8">
        <f>IF(AC43&lt;&gt; "",LOOKUP(AC43,Points!$A$2:$A$27,Points!$B$2:$B$27),"")</f>
        <v>0</v>
      </c>
      <c r="AE43" s="114">
        <v>1</v>
      </c>
      <c r="AF43" s="100">
        <f>38-3</f>
        <v>35</v>
      </c>
      <c r="AG43" s="8">
        <v>4</v>
      </c>
      <c r="AH43" s="8">
        <f>IF(AG43&lt;&gt; "",LOOKUP(AG43,Points!$A$2:$A$27,Points!$B$2:$B$27),"")</f>
        <v>12</v>
      </c>
      <c r="AI43" s="114"/>
      <c r="AJ43" s="100">
        <f>26-2</f>
        <v>24</v>
      </c>
      <c r="AK43" s="8">
        <v>19</v>
      </c>
      <c r="AL43" s="8">
        <f>IF(AK43&lt;&gt; "",LOOKUP(AK43,[1]Points!$A$2:$A$27,[1]Points!$B$2:$B$27),"")</f>
        <v>0</v>
      </c>
      <c r="AM43" s="114"/>
      <c r="AO43" s="5">
        <f t="shared" si="11"/>
        <v>10</v>
      </c>
      <c r="AP43" s="5">
        <v>0</v>
      </c>
      <c r="AQ43" s="5">
        <f t="shared" si="1"/>
        <v>8</v>
      </c>
      <c r="AR43" s="5">
        <f t="shared" si="2"/>
        <v>51</v>
      </c>
      <c r="AS43" s="5">
        <f t="shared" si="13"/>
        <v>51</v>
      </c>
      <c r="AT43" s="8">
        <f t="shared" si="3"/>
        <v>259</v>
      </c>
      <c r="AU43" s="67">
        <f t="shared" si="14"/>
        <v>32.375</v>
      </c>
      <c r="AV43" s="67">
        <f t="shared" si="15"/>
        <v>32.375</v>
      </c>
      <c r="AW43" s="67">
        <f t="shared" si="16"/>
        <v>32.375</v>
      </c>
      <c r="AX43" s="8">
        <f t="shared" si="17"/>
        <v>183</v>
      </c>
      <c r="AY43" s="67">
        <f t="shared" si="4"/>
        <v>11.625</v>
      </c>
      <c r="AZ43" s="67"/>
      <c r="BA43" s="8">
        <f t="shared" si="18"/>
        <v>43</v>
      </c>
      <c r="BB43" s="8">
        <f t="shared" si="19"/>
        <v>40</v>
      </c>
      <c r="BC43" s="8">
        <f t="shared" si="20"/>
        <v>35</v>
      </c>
      <c r="BD43" s="8">
        <f t="shared" si="21"/>
        <v>33</v>
      </c>
      <c r="BE43" s="8">
        <f t="shared" si="22"/>
        <v>32</v>
      </c>
      <c r="BF43" s="8"/>
      <c r="BG43" s="8">
        <f t="shared" si="5"/>
        <v>40</v>
      </c>
      <c r="BH43" s="8">
        <f t="shared" si="6"/>
        <v>32</v>
      </c>
      <c r="BI43" s="8">
        <f t="shared" si="7"/>
        <v>43</v>
      </c>
      <c r="BJ43" s="8">
        <f t="shared" si="23"/>
        <v>28</v>
      </c>
      <c r="BK43" s="8">
        <f t="shared" si="24"/>
        <v>0</v>
      </c>
      <c r="BL43" s="8">
        <f t="shared" si="25"/>
        <v>33</v>
      </c>
      <c r="BM43" s="8">
        <f t="shared" si="26"/>
        <v>24</v>
      </c>
      <c r="BN43" s="8">
        <f t="shared" si="27"/>
        <v>35</v>
      </c>
      <c r="BO43" s="8">
        <f t="shared" si="28"/>
        <v>24</v>
      </c>
      <c r="BP43" s="8"/>
      <c r="BQ43" s="8">
        <f t="shared" si="29"/>
        <v>15</v>
      </c>
      <c r="BR43" s="8">
        <f t="shared" si="30"/>
        <v>14</v>
      </c>
      <c r="BS43" s="8">
        <f t="shared" si="31"/>
        <v>12</v>
      </c>
      <c r="BT43" s="8">
        <f t="shared" si="32"/>
        <v>8</v>
      </c>
      <c r="BU43" s="8">
        <f t="shared" si="33"/>
        <v>2</v>
      </c>
      <c r="BV43" s="8"/>
      <c r="BW43" s="1">
        <f t="shared" si="8"/>
        <v>14</v>
      </c>
      <c r="BX43" s="1">
        <f t="shared" si="9"/>
        <v>0</v>
      </c>
      <c r="BY43" s="1">
        <f t="shared" si="10"/>
        <v>15</v>
      </c>
      <c r="BZ43" s="1">
        <f t="shared" si="34"/>
        <v>2</v>
      </c>
      <c r="CA43" s="1" t="str">
        <f t="shared" si="35"/>
        <v/>
      </c>
      <c r="CB43" s="1">
        <f t="shared" si="36"/>
        <v>8</v>
      </c>
      <c r="CC43" s="1">
        <f t="shared" si="37"/>
        <v>0</v>
      </c>
      <c r="CD43" s="1">
        <f t="shared" si="38"/>
        <v>12</v>
      </c>
      <c r="CE43" s="1">
        <f t="shared" si="39"/>
        <v>0</v>
      </c>
      <c r="CG43" t="e">
        <f>VLOOKUP(A43,#REF!,41,FALSE)</f>
        <v>#REF!</v>
      </c>
      <c r="CH43" t="e">
        <f>VLOOKUP(A43,#REF!,42,FALSE)</f>
        <v>#REF!</v>
      </c>
      <c r="CI43" t="e">
        <f>VLOOKUP(A43,#REF!,43,FALSE)</f>
        <v>#REF!</v>
      </c>
      <c r="CJ43" t="e">
        <f>VLOOKUP(A43,#REF!,44,FALSE)</f>
        <v>#REF!</v>
      </c>
      <c r="CK43" t="e">
        <f>VLOOKUP(A43,#REF!,45,FALSE)</f>
        <v>#REF!</v>
      </c>
      <c r="CL43" s="105" t="e">
        <f>VLOOKUP(A43,#REF!,46,FALSE)</f>
        <v>#REF!</v>
      </c>
      <c r="CM43" s="105" t="e">
        <f>VLOOKUP(A43,#REF!,47,FALSE)</f>
        <v>#REF!</v>
      </c>
      <c r="CN43" s="105" t="e">
        <f>VLOOKUP(A43,#REF!,48,FALSE)</f>
        <v>#REF!</v>
      </c>
      <c r="CO43" s="105" t="e">
        <f>VLOOKUP(A43,#REF!,49,FALSE)</f>
        <v>#REF!</v>
      </c>
      <c r="CP43" s="105" t="e">
        <f>VLOOKUP(A43,#REF!,50,FALSE)</f>
        <v>#REF!</v>
      </c>
      <c r="CS43" s="106"/>
      <c r="CT43" s="106"/>
      <c r="CU43" s="106"/>
      <c r="CV43" s="106"/>
      <c r="CW43" s="106"/>
      <c r="CX43" s="106"/>
      <c r="CY43" s="106"/>
      <c r="CZ43" s="106"/>
      <c r="DA43" s="106"/>
    </row>
    <row r="44" spans="1:105" ht="18" customHeight="1" x14ac:dyDescent="0.2">
      <c r="A44" s="52" t="str">
        <f>CONCATENATE(C44," ",B44)</f>
        <v>Milton Lazaro</v>
      </c>
      <c r="B44" s="93" t="s">
        <v>641</v>
      </c>
      <c r="C44" s="94" t="s">
        <v>642</v>
      </c>
      <c r="D44" s="8">
        <v>37</v>
      </c>
      <c r="E44" s="8">
        <v>9</v>
      </c>
      <c r="F44" s="8">
        <f>IF(E44&lt;&gt; "",LOOKUP(E44,Points!$A$2:$A$27,Points!$B$2:$B$27),"")</f>
        <v>7</v>
      </c>
      <c r="G44" s="114">
        <v>3</v>
      </c>
      <c r="H44" s="64">
        <f>29-1</f>
        <v>28</v>
      </c>
      <c r="I44" s="8">
        <v>27</v>
      </c>
      <c r="J44" s="8">
        <f>IF(I44&lt;&gt; "",LOOKUP(I44,Points!$A$2:$A$27,Points!$B$2:$B$27),"")</f>
        <v>0</v>
      </c>
      <c r="K44" s="114"/>
      <c r="L44" s="64"/>
      <c r="M44" s="8"/>
      <c r="N44" s="8" t="str">
        <f>IF(M44&lt;&gt; "",LOOKUP(M44,Points!$A$2:$A$27,Points!$B$2:$B$27),"")</f>
        <v/>
      </c>
      <c r="O44" s="114"/>
      <c r="P44" s="64"/>
      <c r="Q44" s="8"/>
      <c r="R44" s="8" t="str">
        <f>IF(Q44&lt;&gt; "",LOOKUP(Q44,Points!$A$2:$A$27,Points!$B$2:$B$27),"")</f>
        <v/>
      </c>
      <c r="S44" s="114"/>
      <c r="T44" s="64"/>
      <c r="U44" s="8"/>
      <c r="V44" s="8" t="str">
        <f>IF(U44&lt;&gt; "",LOOKUP(U44,Points!$A$2:$A$27,Points!$B$2:$B$27),"")</f>
        <v/>
      </c>
      <c r="W44" s="114"/>
      <c r="X44" s="8"/>
      <c r="Y44" s="8"/>
      <c r="Z44" s="8" t="str">
        <f>IF(Y44&lt;&gt; "",LOOKUP(Y44,Points!$A$2:$A$27,Points!$B$2:$B$27),"")</f>
        <v/>
      </c>
      <c r="AA44" s="114"/>
      <c r="AB44" s="64">
        <f>29-1</f>
        <v>28</v>
      </c>
      <c r="AC44" s="8">
        <v>20</v>
      </c>
      <c r="AD44" s="8">
        <f>IF(AC44&lt;&gt; "",LOOKUP(AC44,Points!$A$2:$A$27,Points!$B$2:$B$27),"")</f>
        <v>0</v>
      </c>
      <c r="AE44" s="114"/>
      <c r="AF44" s="64"/>
      <c r="AG44" s="8"/>
      <c r="AH44" s="8" t="str">
        <f>IF(AG44&lt;&gt; "",LOOKUP(AG44,Points!$A$2:$A$27,Points!$B$2:$B$27),"")</f>
        <v/>
      </c>
      <c r="AI44" s="114"/>
      <c r="AJ44" s="64"/>
      <c r="AK44" s="8"/>
      <c r="AL44" s="8" t="str">
        <f>IF(AK44&lt;&gt; "",LOOKUP(AK44,[1]Points!$A$2:$A$27,[1]Points!$B$2:$B$27),"")</f>
        <v/>
      </c>
      <c r="AM44" s="114"/>
      <c r="AO44" s="5">
        <f>+G44+K44+O44+S44+W44+AA44+AE44+AI44+AM44</f>
        <v>3</v>
      </c>
      <c r="AP44" s="5">
        <v>0</v>
      </c>
      <c r="AQ44" s="5">
        <f>COUNT(D44,H44,L44,P44,T44,X44,AB44,AF44,AJ44)</f>
        <v>3</v>
      </c>
      <c r="AR44" s="5">
        <f>SUM(F44,J44,N44,R44,V44,Z44,AD44,AH44,AL44)</f>
        <v>7</v>
      </c>
      <c r="AS44" s="5">
        <f>SUMIF($BQ44:$BU44, "&gt;0",$BQ44:$BU44)</f>
        <v>7</v>
      </c>
      <c r="AT44" s="5">
        <f>SUM(D44,H44,L44,P44,T44,X44,AB44,AF44,AJ44)</f>
        <v>93</v>
      </c>
      <c r="AU44" s="47">
        <f>IF(AQ44&gt;0,AT44/AQ44,0)</f>
        <v>31</v>
      </c>
      <c r="AV44" s="47">
        <f>IF($AQ44&gt;2,$AT44/$AQ44,0)</f>
        <v>31</v>
      </c>
      <c r="AW44" s="47">
        <f>IF($AQ44&gt;4,$AT44/$AQ44,0)</f>
        <v>0</v>
      </c>
      <c r="AX44" s="8">
        <f>SUMIF($BA44:$BE44, "&gt;0",$BA44:$BE44)</f>
        <v>93</v>
      </c>
      <c r="AY44" s="67">
        <f>IF(AQ44&gt;4,SUM(E44,I44,M44,Q44,U44,Y44,AC44,AG44,AK44)/AQ44,0)</f>
        <v>0</v>
      </c>
      <c r="AZ44" s="67"/>
      <c r="BA44" s="8">
        <f>LARGE($BG44:$BO44,1)</f>
        <v>37</v>
      </c>
      <c r="BB44" s="8">
        <f>LARGE($BG44:$BO44,2)</f>
        <v>28</v>
      </c>
      <c r="BC44" s="8">
        <f>LARGE($BG44:$BO44,3)</f>
        <v>28</v>
      </c>
      <c r="BD44" s="8">
        <f>LARGE($BG44:$BO44,4)</f>
        <v>0</v>
      </c>
      <c r="BE44" s="8">
        <f>LARGE($BG44:$BO44,5)</f>
        <v>0</v>
      </c>
      <c r="BF44" s="8"/>
      <c r="BG44" s="8">
        <f>D44</f>
        <v>37</v>
      </c>
      <c r="BH44" s="8">
        <f>H44</f>
        <v>28</v>
      </c>
      <c r="BI44" s="8">
        <f>L44</f>
        <v>0</v>
      </c>
      <c r="BJ44" s="8">
        <f>P44</f>
        <v>0</v>
      </c>
      <c r="BK44" s="8">
        <f>T44</f>
        <v>0</v>
      </c>
      <c r="BL44" s="8">
        <f>X44</f>
        <v>0</v>
      </c>
      <c r="BM44" s="8">
        <f>AB44</f>
        <v>28</v>
      </c>
      <c r="BN44" s="8">
        <f>AF44</f>
        <v>0</v>
      </c>
      <c r="BO44" s="8">
        <f>AJ44</f>
        <v>0</v>
      </c>
      <c r="BP44" s="8"/>
      <c r="BQ44" s="8">
        <f>LARGE($BW44:$CE44,1)</f>
        <v>7</v>
      </c>
      <c r="BR44" s="8">
        <f>LARGE($BW44:$CE44,2)</f>
        <v>0</v>
      </c>
      <c r="BS44" s="8">
        <f>LARGE($BW44:$CE44,3)</f>
        <v>0</v>
      </c>
      <c r="BT44" s="8" t="e">
        <f>LARGE($BW44:$CE44,4)</f>
        <v>#NUM!</v>
      </c>
      <c r="BU44" s="8" t="e">
        <f>LARGE($BW44:$CE44,5)</f>
        <v>#NUM!</v>
      </c>
      <c r="BV44" s="8"/>
      <c r="BW44" s="1">
        <f>F44</f>
        <v>7</v>
      </c>
      <c r="BX44" s="1">
        <f>J44</f>
        <v>0</v>
      </c>
      <c r="BY44" s="1" t="str">
        <f>N44</f>
        <v/>
      </c>
      <c r="BZ44" s="1" t="str">
        <f>R44</f>
        <v/>
      </c>
      <c r="CA44" s="1" t="str">
        <f>V44</f>
        <v/>
      </c>
      <c r="CB44" s="1" t="str">
        <f>Z44</f>
        <v/>
      </c>
      <c r="CC44" s="1">
        <f>AD44</f>
        <v>0</v>
      </c>
      <c r="CD44" s="1" t="str">
        <f>AH44</f>
        <v/>
      </c>
      <c r="CE44" s="1" t="str">
        <f>AL44</f>
        <v/>
      </c>
    </row>
    <row r="45" spans="1:105" ht="18" customHeight="1" x14ac:dyDescent="0.2">
      <c r="A45" s="52" t="str">
        <f>CONCATENATE(C45," ",B45)</f>
        <v>Kibok Lee</v>
      </c>
      <c r="B45" s="93" t="s">
        <v>644</v>
      </c>
      <c r="C45" s="94" t="s">
        <v>645</v>
      </c>
      <c r="D45" s="8"/>
      <c r="E45" s="8"/>
      <c r="F45" s="8" t="str">
        <f>IF(E45&lt;&gt; "",LOOKUP(E45,Points!$A$2:$A$27,Points!$B$2:$B$27),"")</f>
        <v/>
      </c>
      <c r="G45" s="114"/>
      <c r="H45" s="64">
        <v>37</v>
      </c>
      <c r="I45" s="8">
        <v>13</v>
      </c>
      <c r="J45" s="8">
        <f>IF(I45&lt;&gt; "",LOOKUP(I45,Points!$A$2:$A$27,Points!$B$2:$B$27),"")</f>
        <v>3</v>
      </c>
      <c r="K45" s="114">
        <v>2</v>
      </c>
      <c r="L45" s="64">
        <v>31</v>
      </c>
      <c r="M45" s="8">
        <v>18</v>
      </c>
      <c r="N45" s="8">
        <f>IF(M45&lt;&gt; "",LOOKUP(M45,Points!$A$2:$A$27,Points!$B$2:$B$27),"")</f>
        <v>0</v>
      </c>
      <c r="O45" s="114"/>
      <c r="P45" s="64">
        <v>22</v>
      </c>
      <c r="Q45" s="8">
        <v>26</v>
      </c>
      <c r="R45" s="8">
        <f>IF(Q45&lt;&gt; "",LOOKUP(Q45,Points!$A$2:$A$27,Points!$B$2:$B$27),"")</f>
        <v>0</v>
      </c>
      <c r="S45" s="114"/>
      <c r="T45" s="170">
        <v>28</v>
      </c>
      <c r="U45" s="8">
        <v>20</v>
      </c>
      <c r="V45" s="8">
        <f>IF(U45&lt;&gt; "",LOOKUP(U45,Points!$A$2:$A$27,Points!$B$2:$B$27),"")</f>
        <v>0</v>
      </c>
      <c r="W45" s="114">
        <v>1</v>
      </c>
      <c r="X45" s="142">
        <v>39</v>
      </c>
      <c r="Y45" s="8">
        <v>2</v>
      </c>
      <c r="Z45" s="8">
        <f>IF(Y45&lt;&gt; "",LOOKUP(Y45,Points!$A$2:$A$27,Points!$B$2:$B$27),"")</f>
        <v>14</v>
      </c>
      <c r="AA45" s="114">
        <v>2</v>
      </c>
      <c r="AB45" s="99">
        <v>38</v>
      </c>
      <c r="AC45" s="8">
        <v>4</v>
      </c>
      <c r="AD45" s="8">
        <f>IF(AC45&lt;&gt; "",LOOKUP(AC45,Points!$A$2:$A$27,Points!$B$2:$B$27),"")</f>
        <v>12</v>
      </c>
      <c r="AE45" s="114">
        <v>1</v>
      </c>
      <c r="AF45" s="64">
        <f>30-1</f>
        <v>29</v>
      </c>
      <c r="AG45" s="8">
        <v>11</v>
      </c>
      <c r="AH45" s="8">
        <f>IF(AG45&lt;&gt; "",LOOKUP(AG45,Points!$A$2:$A$27,Points!$B$2:$B$27),"")</f>
        <v>5</v>
      </c>
      <c r="AI45" s="114"/>
      <c r="AJ45" s="64">
        <f>29-2</f>
        <v>27</v>
      </c>
      <c r="AK45" s="8">
        <v>17</v>
      </c>
      <c r="AL45" s="8">
        <f>IF(AK45&lt;&gt; "",LOOKUP(AK45,[1]Points!$A$2:$A$27,[1]Points!$B$2:$B$27),"")</f>
        <v>0</v>
      </c>
      <c r="AM45" s="114"/>
      <c r="AO45" s="5">
        <f>+G45+K45+O45+S45+W45+AA45+AE45+AI45+AM45</f>
        <v>6</v>
      </c>
      <c r="AP45" s="5">
        <v>0</v>
      </c>
      <c r="AQ45" s="5">
        <f>COUNT(D45,H45,L45,P45,T45,X45,AB45,AF45,AJ45)</f>
        <v>8</v>
      </c>
      <c r="AR45" s="5">
        <f>SUM(F45,J45,N45,R45,V45,Z45,AD45,AH45,AL45)</f>
        <v>34</v>
      </c>
      <c r="AS45" s="5">
        <f>SUMIF($BQ45:$BU45, "&gt;0",$BQ45:$BU45)</f>
        <v>34</v>
      </c>
      <c r="AT45" s="5">
        <f>SUM(D45,H45,L45,P45,T45,X45,AB45,AF45,AJ45)</f>
        <v>251</v>
      </c>
      <c r="AU45" s="47">
        <f>IF(AQ45&gt;0,AT45/AQ45,0)</f>
        <v>31.375</v>
      </c>
      <c r="AV45" s="47">
        <f>IF($AQ45&gt;2,$AT45/$AQ45,0)</f>
        <v>31.375</v>
      </c>
      <c r="AW45" s="47">
        <f>IF($AQ45&gt;4,$AT45/$AQ45,0)</f>
        <v>31.375</v>
      </c>
      <c r="AX45" s="8">
        <f>SUMIF($BA45:$BE45, "&gt;0",$BA45:$BE45)</f>
        <v>174</v>
      </c>
      <c r="AY45" s="67">
        <f>IF(AQ45&gt;4,SUM(E45,I45,M45,Q45,U45,Y45,AC45,AG45,AK45)/AQ45,0)</f>
        <v>13.875</v>
      </c>
      <c r="AZ45" s="67"/>
      <c r="BA45" s="8">
        <f>LARGE($BG45:$BO45,1)</f>
        <v>39</v>
      </c>
      <c r="BB45" s="8">
        <f>LARGE($BG45:$BO45,2)</f>
        <v>38</v>
      </c>
      <c r="BC45" s="8">
        <f>LARGE($BG45:$BO45,3)</f>
        <v>37</v>
      </c>
      <c r="BD45" s="8">
        <f>LARGE($BG45:$BO45,4)</f>
        <v>31</v>
      </c>
      <c r="BE45" s="8">
        <f>LARGE($BG45:$BO45,5)</f>
        <v>29</v>
      </c>
      <c r="BF45" s="8"/>
      <c r="BG45" s="8">
        <f>D45</f>
        <v>0</v>
      </c>
      <c r="BH45" s="8">
        <f>H45</f>
        <v>37</v>
      </c>
      <c r="BI45" s="8">
        <f>L45</f>
        <v>31</v>
      </c>
      <c r="BJ45" s="8">
        <f>P45</f>
        <v>22</v>
      </c>
      <c r="BK45" s="8">
        <f>T45</f>
        <v>28</v>
      </c>
      <c r="BL45" s="8">
        <f>X45</f>
        <v>39</v>
      </c>
      <c r="BM45" s="8">
        <f>AB45</f>
        <v>38</v>
      </c>
      <c r="BN45" s="8">
        <f>AF45</f>
        <v>29</v>
      </c>
      <c r="BO45" s="8">
        <f>AJ45</f>
        <v>27</v>
      </c>
      <c r="BP45" s="8"/>
      <c r="BQ45" s="8">
        <f>LARGE($BW45:$CE45,1)</f>
        <v>14</v>
      </c>
      <c r="BR45" s="8">
        <f>LARGE($BW45:$CE45,2)</f>
        <v>12</v>
      </c>
      <c r="BS45" s="8">
        <f>LARGE($BW45:$CE45,3)</f>
        <v>5</v>
      </c>
      <c r="BT45" s="8">
        <f>LARGE($BW45:$CE45,4)</f>
        <v>3</v>
      </c>
      <c r="BU45" s="8">
        <f>LARGE($BW45:$CE45,5)</f>
        <v>0</v>
      </c>
      <c r="BV45" s="8"/>
      <c r="BW45" s="1" t="str">
        <f>F45</f>
        <v/>
      </c>
      <c r="BX45" s="1">
        <f>J45</f>
        <v>3</v>
      </c>
      <c r="BY45" s="1">
        <f>N45</f>
        <v>0</v>
      </c>
      <c r="BZ45" s="1">
        <f>R45</f>
        <v>0</v>
      </c>
      <c r="CA45" s="1">
        <f>V45</f>
        <v>0</v>
      </c>
      <c r="CB45" s="1">
        <f>Z45</f>
        <v>14</v>
      </c>
      <c r="CC45" s="1">
        <f>AD45</f>
        <v>12</v>
      </c>
      <c r="CD45" s="1">
        <f>AH45</f>
        <v>5</v>
      </c>
      <c r="CE45" s="1">
        <f>AL45</f>
        <v>0</v>
      </c>
    </row>
    <row r="46" spans="1:105" ht="18" customHeight="1" x14ac:dyDescent="0.2">
      <c r="A46" s="52" t="str">
        <f t="shared" si="12"/>
        <v>Don Lehr</v>
      </c>
      <c r="B46" s="93" t="s">
        <v>601</v>
      </c>
      <c r="C46" s="94" t="s">
        <v>274</v>
      </c>
      <c r="D46" s="8"/>
      <c r="E46" s="8"/>
      <c r="F46" s="8" t="str">
        <f>IF(E46&lt;&gt; "",LOOKUP(E46,Points!$A$2:$A$27,Points!$B$2:$B$27),"")</f>
        <v/>
      </c>
      <c r="G46" s="114"/>
      <c r="H46" s="8"/>
      <c r="I46" s="8"/>
      <c r="J46" s="8" t="str">
        <f>IF(I46&lt;&gt; "",LOOKUP(I46,Points!$A$2:$A$27,Points!$B$2:$B$27),"")</f>
        <v/>
      </c>
      <c r="K46" s="114"/>
      <c r="L46" s="8"/>
      <c r="M46" s="8"/>
      <c r="N46" s="8" t="str">
        <f>IF(M46&lt;&gt; "",LOOKUP(M46,Points!$A$2:$A$27,Points!$B$2:$B$27),"")</f>
        <v/>
      </c>
      <c r="O46" s="114"/>
      <c r="P46" s="8"/>
      <c r="Q46" s="8"/>
      <c r="R46" s="8" t="str">
        <f>IF(Q46&lt;&gt; "",LOOKUP(Q46,Points!$A$2:$A$27,Points!$B$2:$B$27),"")</f>
        <v/>
      </c>
      <c r="S46" s="114"/>
      <c r="T46" s="8"/>
      <c r="U46" s="8"/>
      <c r="V46" s="8" t="str">
        <f>IF(U46&lt;&gt; "",LOOKUP(U46,Points!$A$2:$A$27,Points!$B$2:$B$27),"")</f>
        <v/>
      </c>
      <c r="W46" s="114"/>
      <c r="X46" s="8"/>
      <c r="Y46" s="8"/>
      <c r="Z46" s="8" t="str">
        <f>IF(Y46&lt;&gt; "",LOOKUP(Y46,Points!$A$2:$A$27,Points!$B$2:$B$27),"")</f>
        <v/>
      </c>
      <c r="AA46" s="114"/>
      <c r="AB46" s="8"/>
      <c r="AC46" s="8"/>
      <c r="AD46" s="8" t="str">
        <f>IF(AC46&lt;&gt; "",LOOKUP(AC46,Points!$A$2:$A$27,Points!$B$2:$B$27),"")</f>
        <v/>
      </c>
      <c r="AE46" s="114"/>
      <c r="AF46" s="8"/>
      <c r="AG46" s="8"/>
      <c r="AH46" s="8" t="str">
        <f>IF(AG46&lt;&gt; "",LOOKUP(AG46,Points!$A$2:$A$27,Points!$B$2:$B$27),"")</f>
        <v/>
      </c>
      <c r="AI46" s="114"/>
      <c r="AJ46" s="8"/>
      <c r="AK46" s="8"/>
      <c r="AL46" s="8" t="str">
        <f>IF(AK46&lt;&gt; "",LOOKUP(AK46,[1]Points!$A$2:$A$27,[1]Points!$B$2:$B$27),"")</f>
        <v/>
      </c>
      <c r="AM46" s="114"/>
      <c r="AO46" s="5">
        <f t="shared" si="11"/>
        <v>0</v>
      </c>
      <c r="AP46" s="5">
        <v>0</v>
      </c>
      <c r="AQ46" s="5">
        <f t="shared" si="1"/>
        <v>0</v>
      </c>
      <c r="AR46" s="5">
        <f t="shared" si="2"/>
        <v>0</v>
      </c>
      <c r="AS46" s="5">
        <f t="shared" si="13"/>
        <v>0</v>
      </c>
      <c r="AT46" s="5">
        <f t="shared" si="3"/>
        <v>0</v>
      </c>
      <c r="AU46" s="47">
        <f t="shared" si="14"/>
        <v>0</v>
      </c>
      <c r="AV46" s="47">
        <f t="shared" si="15"/>
        <v>0</v>
      </c>
      <c r="AW46" s="47">
        <f t="shared" si="16"/>
        <v>0</v>
      </c>
      <c r="AX46" s="8">
        <f t="shared" si="17"/>
        <v>0</v>
      </c>
      <c r="AY46" s="67">
        <f t="shared" si="4"/>
        <v>0</v>
      </c>
      <c r="AZ46" s="67"/>
      <c r="BA46" s="8">
        <f t="shared" si="18"/>
        <v>0</v>
      </c>
      <c r="BB46" s="8">
        <f t="shared" si="19"/>
        <v>0</v>
      </c>
      <c r="BC46" s="8">
        <f t="shared" si="20"/>
        <v>0</v>
      </c>
      <c r="BD46" s="8">
        <f t="shared" si="21"/>
        <v>0</v>
      </c>
      <c r="BE46" s="8">
        <f t="shared" si="22"/>
        <v>0</v>
      </c>
      <c r="BF46" s="8"/>
      <c r="BG46" s="8">
        <f t="shared" si="5"/>
        <v>0</v>
      </c>
      <c r="BH46" s="8">
        <f t="shared" si="6"/>
        <v>0</v>
      </c>
      <c r="BI46" s="8">
        <f t="shared" si="7"/>
        <v>0</v>
      </c>
      <c r="BJ46" s="8">
        <f t="shared" si="23"/>
        <v>0</v>
      </c>
      <c r="BK46" s="8">
        <f t="shared" si="24"/>
        <v>0</v>
      </c>
      <c r="BL46" s="8">
        <f t="shared" si="25"/>
        <v>0</v>
      </c>
      <c r="BM46" s="8">
        <f t="shared" si="26"/>
        <v>0</v>
      </c>
      <c r="BN46" s="8">
        <f t="shared" si="27"/>
        <v>0</v>
      </c>
      <c r="BO46" s="8">
        <f t="shared" si="28"/>
        <v>0</v>
      </c>
      <c r="BP46" s="8"/>
      <c r="BQ46" s="8" t="e">
        <f t="shared" si="29"/>
        <v>#NUM!</v>
      </c>
      <c r="BR46" s="8" t="e">
        <f t="shared" si="30"/>
        <v>#NUM!</v>
      </c>
      <c r="BS46" s="8" t="e">
        <f t="shared" si="31"/>
        <v>#NUM!</v>
      </c>
      <c r="BT46" s="8" t="e">
        <f t="shared" si="32"/>
        <v>#NUM!</v>
      </c>
      <c r="BU46" s="8" t="e">
        <f t="shared" si="33"/>
        <v>#NUM!</v>
      </c>
      <c r="BV46" s="8"/>
      <c r="BW46" s="1" t="str">
        <f t="shared" si="8"/>
        <v/>
      </c>
      <c r="BX46" s="1" t="str">
        <f t="shared" si="9"/>
        <v/>
      </c>
      <c r="BY46" s="1" t="str">
        <f t="shared" si="10"/>
        <v/>
      </c>
      <c r="BZ46" s="1" t="str">
        <f t="shared" si="34"/>
        <v/>
      </c>
      <c r="CA46" s="1" t="str">
        <f t="shared" si="35"/>
        <v/>
      </c>
      <c r="CB46" s="1" t="str">
        <f t="shared" si="36"/>
        <v/>
      </c>
      <c r="CC46" s="1" t="str">
        <f t="shared" si="37"/>
        <v/>
      </c>
      <c r="CD46" s="1" t="str">
        <f t="shared" si="38"/>
        <v/>
      </c>
      <c r="CE46" s="1" t="str">
        <f t="shared" si="39"/>
        <v/>
      </c>
    </row>
    <row r="47" spans="1:105" ht="18" customHeight="1" x14ac:dyDescent="0.2">
      <c r="A47" s="52" t="str">
        <f t="shared" si="12"/>
        <v>Pedro Lopez</v>
      </c>
      <c r="B47" s="93" t="s">
        <v>526</v>
      </c>
      <c r="C47" s="94" t="s">
        <v>527</v>
      </c>
      <c r="D47" s="8">
        <v>30</v>
      </c>
      <c r="E47" s="8">
        <v>17</v>
      </c>
      <c r="F47" s="8">
        <f>IF(E47&lt;&gt; "",LOOKUP(E47,Points!$A$2:$A$27,Points!$B$2:$B$27),"")</f>
        <v>0</v>
      </c>
      <c r="G47" s="114"/>
      <c r="H47" s="8">
        <f>25-1</f>
        <v>24</v>
      </c>
      <c r="I47" s="8">
        <v>32</v>
      </c>
      <c r="J47" s="8">
        <f>IF(I47&lt;&gt; "",LOOKUP(I47,Points!$A$2:$A$27,Points!$B$2:$B$27),"")</f>
        <v>0</v>
      </c>
      <c r="K47" s="114">
        <v>1</v>
      </c>
      <c r="L47" s="8"/>
      <c r="M47" s="8"/>
      <c r="N47" s="8" t="str">
        <f>IF(M47&lt;&gt; "",LOOKUP(M47,Points!$A$2:$A$27,Points!$B$2:$B$27),"")</f>
        <v/>
      </c>
      <c r="O47" s="114"/>
      <c r="P47" s="8">
        <f>31-1</f>
        <v>30</v>
      </c>
      <c r="Q47" s="8">
        <v>11</v>
      </c>
      <c r="R47" s="8">
        <f>IF(Q47&lt;&gt; "",LOOKUP(Q47,Points!$A$2:$A$27,Points!$B$2:$B$27),"")</f>
        <v>5</v>
      </c>
      <c r="S47" s="114"/>
      <c r="T47" s="8">
        <f>43-3</f>
        <v>40</v>
      </c>
      <c r="U47" s="8">
        <v>3</v>
      </c>
      <c r="V47" s="8">
        <f>IF(U47&lt;&gt; "",LOOKUP(U47,Points!$A$2:$A$27,Points!$B$2:$B$27),"")</f>
        <v>13</v>
      </c>
      <c r="W47" s="114">
        <v>2</v>
      </c>
      <c r="X47" s="8">
        <f>33-3</f>
        <v>30</v>
      </c>
      <c r="Y47" s="8">
        <v>14</v>
      </c>
      <c r="Z47" s="8">
        <f>IF(Y47&lt;&gt; "",LOOKUP(Y47,Points!$A$2:$A$27,Points!$B$2:$B$27),"")</f>
        <v>2</v>
      </c>
      <c r="AA47" s="114"/>
      <c r="AB47" s="8">
        <f>38-3</f>
        <v>35</v>
      </c>
      <c r="AC47" s="8">
        <v>5</v>
      </c>
      <c r="AD47" s="8">
        <f>IF(AC47&lt;&gt; "",LOOKUP(AC47,Points!$A$2:$A$27,Points!$B$2:$B$27),"")</f>
        <v>11</v>
      </c>
      <c r="AE47" s="114"/>
      <c r="AF47" s="95">
        <f>47-5</f>
        <v>42</v>
      </c>
      <c r="AG47" s="8">
        <v>1</v>
      </c>
      <c r="AH47" s="8">
        <f>IF(AG47&lt;&gt; "",LOOKUP(AG47,Points!$A$2:$A$27,Points!$B$2:$B$27),"")</f>
        <v>15</v>
      </c>
      <c r="AI47" s="114"/>
      <c r="AJ47" s="8"/>
      <c r="AK47" s="8"/>
      <c r="AL47" s="8" t="str">
        <f>IF(AK47&lt;&gt; "",LOOKUP(AK47,[1]Points!$A$2:$A$27,[1]Points!$B$2:$B$27),"")</f>
        <v/>
      </c>
      <c r="AM47" s="114"/>
      <c r="AO47" s="5">
        <f t="shared" si="11"/>
        <v>3</v>
      </c>
      <c r="AP47" s="5">
        <v>0</v>
      </c>
      <c r="AQ47" s="5">
        <f t="shared" si="1"/>
        <v>7</v>
      </c>
      <c r="AR47" s="5">
        <f t="shared" si="2"/>
        <v>46</v>
      </c>
      <c r="AS47" s="5">
        <f t="shared" si="13"/>
        <v>46</v>
      </c>
      <c r="AT47" s="8">
        <f t="shared" si="3"/>
        <v>231</v>
      </c>
      <c r="AU47" s="67">
        <f t="shared" si="14"/>
        <v>33</v>
      </c>
      <c r="AV47" s="67">
        <f t="shared" si="15"/>
        <v>33</v>
      </c>
      <c r="AW47" s="67">
        <f t="shared" si="16"/>
        <v>33</v>
      </c>
      <c r="AX47" s="8">
        <f t="shared" si="17"/>
        <v>177</v>
      </c>
      <c r="AY47" s="67">
        <f t="shared" si="4"/>
        <v>11.857142857142858</v>
      </c>
      <c r="AZ47" s="67"/>
      <c r="BA47" s="8">
        <f t="shared" si="18"/>
        <v>42</v>
      </c>
      <c r="BB47" s="8">
        <f t="shared" si="19"/>
        <v>40</v>
      </c>
      <c r="BC47" s="8">
        <f t="shared" si="20"/>
        <v>35</v>
      </c>
      <c r="BD47" s="8">
        <f t="shared" si="21"/>
        <v>30</v>
      </c>
      <c r="BE47" s="8">
        <f t="shared" si="22"/>
        <v>30</v>
      </c>
      <c r="BF47" s="8"/>
      <c r="BG47" s="8">
        <f t="shared" si="5"/>
        <v>30</v>
      </c>
      <c r="BH47" s="8">
        <f t="shared" si="6"/>
        <v>24</v>
      </c>
      <c r="BI47" s="8">
        <f t="shared" si="7"/>
        <v>0</v>
      </c>
      <c r="BJ47" s="8">
        <f t="shared" si="23"/>
        <v>30</v>
      </c>
      <c r="BK47" s="8">
        <f t="shared" si="24"/>
        <v>40</v>
      </c>
      <c r="BL47" s="8">
        <f t="shared" si="25"/>
        <v>30</v>
      </c>
      <c r="BM47" s="8">
        <f t="shared" si="26"/>
        <v>35</v>
      </c>
      <c r="BN47" s="8">
        <f t="shared" si="27"/>
        <v>42</v>
      </c>
      <c r="BO47" s="8">
        <f t="shared" si="28"/>
        <v>0</v>
      </c>
      <c r="BP47" s="8"/>
      <c r="BQ47" s="8">
        <f t="shared" si="29"/>
        <v>15</v>
      </c>
      <c r="BR47" s="8">
        <f t="shared" si="30"/>
        <v>13</v>
      </c>
      <c r="BS47" s="8">
        <f t="shared" si="31"/>
        <v>11</v>
      </c>
      <c r="BT47" s="8">
        <f t="shared" si="32"/>
        <v>5</v>
      </c>
      <c r="BU47" s="8">
        <f t="shared" si="33"/>
        <v>2</v>
      </c>
      <c r="BV47" s="8"/>
      <c r="BW47" s="1">
        <f t="shared" si="8"/>
        <v>0</v>
      </c>
      <c r="BX47" s="1">
        <f t="shared" si="9"/>
        <v>0</v>
      </c>
      <c r="BY47" s="1" t="str">
        <f t="shared" si="10"/>
        <v/>
      </c>
      <c r="BZ47" s="1">
        <f t="shared" si="34"/>
        <v>5</v>
      </c>
      <c r="CA47" s="1">
        <f t="shared" si="35"/>
        <v>13</v>
      </c>
      <c r="CB47" s="1">
        <f t="shared" si="36"/>
        <v>2</v>
      </c>
      <c r="CC47" s="1">
        <f t="shared" si="37"/>
        <v>11</v>
      </c>
      <c r="CD47" s="1">
        <f t="shared" si="38"/>
        <v>15</v>
      </c>
      <c r="CE47" s="1" t="str">
        <f t="shared" si="39"/>
        <v/>
      </c>
      <c r="CG47" t="e">
        <f>VLOOKUP(A47,#REF!,41,FALSE)</f>
        <v>#REF!</v>
      </c>
      <c r="CH47" t="e">
        <f>VLOOKUP(A47,#REF!,42,FALSE)</f>
        <v>#REF!</v>
      </c>
      <c r="CI47" t="e">
        <f>VLOOKUP(A47,#REF!,43,FALSE)</f>
        <v>#REF!</v>
      </c>
      <c r="CJ47" t="e">
        <f>VLOOKUP(A47,#REF!,44,FALSE)</f>
        <v>#REF!</v>
      </c>
      <c r="CK47" t="e">
        <f>VLOOKUP(A47,#REF!,45,FALSE)</f>
        <v>#REF!</v>
      </c>
      <c r="CL47" s="105" t="e">
        <f>VLOOKUP(A47,#REF!,46,FALSE)</f>
        <v>#REF!</v>
      </c>
      <c r="CM47" s="105" t="e">
        <f>VLOOKUP(A47,#REF!,47,FALSE)</f>
        <v>#REF!</v>
      </c>
      <c r="CN47" s="105" t="e">
        <f>VLOOKUP(A47,#REF!,48,FALSE)</f>
        <v>#REF!</v>
      </c>
      <c r="CO47" s="105" t="e">
        <f>VLOOKUP(A47,#REF!,49,FALSE)</f>
        <v>#REF!</v>
      </c>
      <c r="CP47" s="105" t="e">
        <f>VLOOKUP(A47,#REF!,50,FALSE)</f>
        <v>#REF!</v>
      </c>
      <c r="CS47" s="106"/>
      <c r="CT47" s="106"/>
      <c r="CU47" s="106"/>
      <c r="CV47" s="106"/>
      <c r="CW47" s="106"/>
      <c r="CX47" s="106"/>
      <c r="CY47" s="106"/>
      <c r="CZ47" s="106"/>
      <c r="DA47" s="106"/>
    </row>
    <row r="48" spans="1:105" ht="18" customHeight="1" x14ac:dyDescent="0.2">
      <c r="A48" s="52" t="str">
        <f>CONCATENATE(C48," ",B48)</f>
        <v>Keith Ludeman</v>
      </c>
      <c r="B48" s="93" t="s">
        <v>530</v>
      </c>
      <c r="C48" s="94" t="s">
        <v>347</v>
      </c>
      <c r="D48" s="8"/>
      <c r="E48" s="8"/>
      <c r="F48" s="8" t="str">
        <f>IF(E48&lt;&gt; "",LOOKUP(E48,Points!$A$2:$A$27,Points!$B$2:$B$27),"")</f>
        <v/>
      </c>
      <c r="G48" s="114"/>
      <c r="H48" s="64"/>
      <c r="I48" s="8"/>
      <c r="J48" s="8" t="str">
        <f>IF(I48&lt;&gt; "",LOOKUP(I48,Points!$A$2:$A$27,Points!$B$2:$B$27),"")</f>
        <v/>
      </c>
      <c r="K48" s="114"/>
      <c r="L48" s="64"/>
      <c r="M48" s="8"/>
      <c r="N48" s="8" t="str">
        <f>IF(M48&lt;&gt; "",LOOKUP(M48,Points!$A$2:$A$27,Points!$B$2:$B$27),"")</f>
        <v/>
      </c>
      <c r="O48" s="114"/>
      <c r="P48" s="64"/>
      <c r="Q48" s="8"/>
      <c r="R48" s="8" t="str">
        <f>IF(Q48&lt;&gt; "",LOOKUP(Q48,Points!$A$2:$A$27,Points!$B$2:$B$27),"")</f>
        <v/>
      </c>
      <c r="S48" s="114"/>
      <c r="T48" s="64"/>
      <c r="U48" s="8"/>
      <c r="V48" s="8" t="str">
        <f>IF(U48&lt;&gt; "",LOOKUP(U48,Points!$A$2:$A$27,Points!$B$2:$B$27),"")</f>
        <v/>
      </c>
      <c r="W48" s="114"/>
      <c r="X48" s="8"/>
      <c r="Y48" s="8"/>
      <c r="Z48" s="8" t="str">
        <f>IF(Y48&lt;&gt; "",LOOKUP(Y48,Points!$A$2:$A$27,Points!$B$2:$B$27),"")</f>
        <v/>
      </c>
      <c r="AA48" s="114"/>
      <c r="AB48" s="64"/>
      <c r="AC48" s="8"/>
      <c r="AD48" s="8" t="str">
        <f>IF(AC48&lt;&gt; "",LOOKUP(AC48,Points!$A$2:$A$27,Points!$B$2:$B$27),"")</f>
        <v/>
      </c>
      <c r="AE48" s="114"/>
      <c r="AF48" s="64"/>
      <c r="AG48" s="8"/>
      <c r="AH48" s="8" t="str">
        <f>IF(AG48&lt;&gt; "",LOOKUP(AG48,Points!$A$2:$A$27,Points!$B$2:$B$27),"")</f>
        <v/>
      </c>
      <c r="AI48" s="114"/>
      <c r="AJ48" s="64"/>
      <c r="AK48" s="8"/>
      <c r="AL48" s="8" t="str">
        <f>IF(AK48&lt;&gt; "",LOOKUP(AK48,[1]Points!$A$2:$A$27,[1]Points!$B$2:$B$27),"")</f>
        <v/>
      </c>
      <c r="AM48" s="114"/>
      <c r="AO48" s="5">
        <f>+G48+K48+O48+S48+W48+AA48+AE48+AI48+AM48</f>
        <v>0</v>
      </c>
      <c r="AP48" s="5">
        <v>0</v>
      </c>
      <c r="AQ48" s="5">
        <f>COUNT(D48,H48,L48,P48,T48,X48,AB48,AF48,AJ48)</f>
        <v>0</v>
      </c>
      <c r="AR48" s="5">
        <f>SUM(F48,J48,N48,R48,V48,Z48,AD48,AH48,AL48)</f>
        <v>0</v>
      </c>
      <c r="AS48" s="5">
        <f>SUMIF($BQ48:$BU48, "&gt;0",$BQ48:$BU48)</f>
        <v>0</v>
      </c>
      <c r="AT48" s="5">
        <f>SUM(D48,H48,L48,P48,T48,X48,AB48,AF48,AJ48)</f>
        <v>0</v>
      </c>
      <c r="AU48" s="47">
        <f>IF(AQ48&gt;0,AT48/AQ48,0)</f>
        <v>0</v>
      </c>
      <c r="AV48" s="47">
        <f>IF($AQ48&gt;2,$AT48/$AQ48,0)</f>
        <v>0</v>
      </c>
      <c r="AW48" s="47">
        <f>IF($AQ48&gt;4,$AT48/$AQ48,0)</f>
        <v>0</v>
      </c>
      <c r="AX48" s="8">
        <f>SUMIF($BA48:$BE48, "&gt;0",$BA48:$BE48)</f>
        <v>0</v>
      </c>
      <c r="AY48" s="67">
        <f>IF(AQ48&gt;4,SUM(E48,I48,M48,Q48,U48,Y48,AC48,AG48,AK48)/AQ48,0)</f>
        <v>0</v>
      </c>
      <c r="AZ48" s="67"/>
      <c r="BA48" s="8">
        <f>LARGE($BG48:$BO48,1)</f>
        <v>0</v>
      </c>
      <c r="BB48" s="8">
        <f>LARGE($BG48:$BO48,2)</f>
        <v>0</v>
      </c>
      <c r="BC48" s="8">
        <f>LARGE($BG48:$BO48,3)</f>
        <v>0</v>
      </c>
      <c r="BD48" s="8">
        <f>LARGE($BG48:$BO48,4)</f>
        <v>0</v>
      </c>
      <c r="BE48" s="8">
        <f>LARGE($BG48:$BO48,5)</f>
        <v>0</v>
      </c>
      <c r="BF48" s="8"/>
      <c r="BG48" s="8">
        <f>D48</f>
        <v>0</v>
      </c>
      <c r="BH48" s="8">
        <f>H48</f>
        <v>0</v>
      </c>
      <c r="BI48" s="8">
        <f>L48</f>
        <v>0</v>
      </c>
      <c r="BJ48" s="8">
        <f>P48</f>
        <v>0</v>
      </c>
      <c r="BK48" s="8">
        <f>T48</f>
        <v>0</v>
      </c>
      <c r="BL48" s="8">
        <f>X48</f>
        <v>0</v>
      </c>
      <c r="BM48" s="8">
        <f>AB48</f>
        <v>0</v>
      </c>
      <c r="BN48" s="8">
        <f>AF48</f>
        <v>0</v>
      </c>
      <c r="BO48" s="8">
        <f>AJ48</f>
        <v>0</v>
      </c>
      <c r="BP48" s="8"/>
      <c r="BQ48" s="8" t="e">
        <f>LARGE($BW48:$CE48,1)</f>
        <v>#NUM!</v>
      </c>
      <c r="BR48" s="8" t="e">
        <f>LARGE($BW48:$CE48,2)</f>
        <v>#NUM!</v>
      </c>
      <c r="BS48" s="8" t="e">
        <f>LARGE($BW48:$CE48,3)</f>
        <v>#NUM!</v>
      </c>
      <c r="BT48" s="8" t="e">
        <f>LARGE($BW48:$CE48,4)</f>
        <v>#NUM!</v>
      </c>
      <c r="BU48" s="8" t="e">
        <f>LARGE($BW48:$CE48,5)</f>
        <v>#NUM!</v>
      </c>
      <c r="BV48" s="8"/>
      <c r="BW48" s="1" t="str">
        <f>F48</f>
        <v/>
      </c>
      <c r="BX48" s="1" t="str">
        <f>J48</f>
        <v/>
      </c>
      <c r="BY48" s="1" t="str">
        <f>N48</f>
        <v/>
      </c>
      <c r="BZ48" s="1" t="str">
        <f>R48</f>
        <v/>
      </c>
      <c r="CA48" s="1" t="str">
        <f>V48</f>
        <v/>
      </c>
      <c r="CB48" s="1" t="str">
        <f>Z48</f>
        <v/>
      </c>
      <c r="CC48" s="1" t="str">
        <f>AD48</f>
        <v/>
      </c>
      <c r="CD48" s="1" t="str">
        <f>AH48</f>
        <v/>
      </c>
      <c r="CE48" s="1" t="str">
        <f>AL48</f>
        <v/>
      </c>
    </row>
    <row r="49" spans="1:105" ht="18" customHeight="1" x14ac:dyDescent="0.2">
      <c r="A49" s="52" t="str">
        <f>CONCATENATE(C49," ",B49)</f>
        <v>Rom Mascetti</v>
      </c>
      <c r="B49" s="93" t="s">
        <v>649</v>
      </c>
      <c r="C49" s="94" t="s">
        <v>650</v>
      </c>
      <c r="D49" s="8"/>
      <c r="E49" s="8"/>
      <c r="F49" s="8" t="str">
        <f>IF(E49&lt;&gt; "",LOOKUP(E49,Points!$A$2:$A$27,Points!$B$2:$B$27),"")</f>
        <v/>
      </c>
      <c r="G49" s="114"/>
      <c r="H49" s="64"/>
      <c r="I49" s="8"/>
      <c r="J49" s="8" t="str">
        <f>IF(I49&lt;&gt; "",LOOKUP(I49,Points!$A$2:$A$27,Points!$B$2:$B$27),"")</f>
        <v/>
      </c>
      <c r="K49" s="114"/>
      <c r="L49" s="64"/>
      <c r="M49" s="8"/>
      <c r="N49" s="8" t="str">
        <f>IF(M49&lt;&gt; "",LOOKUP(M49,Points!$A$2:$A$27,Points!$B$2:$B$27),"")</f>
        <v/>
      </c>
      <c r="O49" s="114"/>
      <c r="P49" s="64">
        <v>34</v>
      </c>
      <c r="Q49" s="8">
        <v>4</v>
      </c>
      <c r="R49" s="8">
        <f>IF(Q49&lt;&gt; "",LOOKUP(Q49,Points!$A$2:$A$27,Points!$B$2:$B$27),"")</f>
        <v>12</v>
      </c>
      <c r="S49" s="114">
        <v>1</v>
      </c>
      <c r="T49" s="64"/>
      <c r="U49" s="8"/>
      <c r="V49" s="8" t="str">
        <f>IF(U49&lt;&gt; "",LOOKUP(U49,Points!$A$2:$A$27,Points!$B$2:$B$27),"")</f>
        <v/>
      </c>
      <c r="W49" s="114"/>
      <c r="X49" s="8"/>
      <c r="Y49" s="8"/>
      <c r="Z49" s="8" t="str">
        <f>IF(Y49&lt;&gt; "",LOOKUP(Y49,Points!$A$2:$A$27,Points!$B$2:$B$27),"")</f>
        <v/>
      </c>
      <c r="AA49" s="114"/>
      <c r="AB49" s="64"/>
      <c r="AC49" s="8"/>
      <c r="AD49" s="8" t="str">
        <f>IF(AC49&lt;&gt; "",LOOKUP(AC49,Points!$A$2:$A$27,Points!$B$2:$B$27),"")</f>
        <v/>
      </c>
      <c r="AE49" s="114"/>
      <c r="AF49" s="64"/>
      <c r="AG49" s="8"/>
      <c r="AH49" s="8" t="str">
        <f>IF(AG49&lt;&gt; "",LOOKUP(AG49,Points!$A$2:$A$27,Points!$B$2:$B$27),"")</f>
        <v/>
      </c>
      <c r="AI49" s="114"/>
      <c r="AJ49" s="64"/>
      <c r="AK49" s="8"/>
      <c r="AL49" s="8" t="str">
        <f>IF(AK49&lt;&gt; "",LOOKUP(AK49,[1]Points!$A$2:$A$27,[1]Points!$B$2:$B$27),"")</f>
        <v/>
      </c>
      <c r="AM49" s="114"/>
      <c r="AO49" s="5">
        <f>+G49+K49+O49+S49+W49+AA49+AE49+AI49+AM49</f>
        <v>1</v>
      </c>
      <c r="AP49" s="5">
        <v>0</v>
      </c>
      <c r="AQ49" s="5">
        <f>COUNT(D49,H49,L49,P49,T49,X49,AB49,AF49,AJ49)</f>
        <v>1</v>
      </c>
      <c r="AR49" s="5">
        <f>SUM(F49,J49,N49,R49,V49,Z49,AD49,AH49,AL49)</f>
        <v>12</v>
      </c>
      <c r="AS49" s="5">
        <f>SUMIF($BQ49:$BU49, "&gt;0",$BQ49:$BU49)</f>
        <v>12</v>
      </c>
      <c r="AT49" s="5">
        <f>SUM(D49,H49,L49,P49,T49,X49,AB49,AF49,AJ49)</f>
        <v>34</v>
      </c>
      <c r="AU49" s="47">
        <f>IF(AQ49&gt;0,AT49/AQ49,0)</f>
        <v>34</v>
      </c>
      <c r="AV49" s="47">
        <f>IF($AQ49&gt;2,$AT49/$AQ49,0)</f>
        <v>0</v>
      </c>
      <c r="AW49" s="47">
        <f>IF($AQ49&gt;4,$AT49/$AQ49,0)</f>
        <v>0</v>
      </c>
      <c r="AX49" s="8">
        <f>SUMIF($BA49:$BE49, "&gt;0",$BA49:$BE49)</f>
        <v>34</v>
      </c>
      <c r="AY49" s="67">
        <f>IF(AQ49&gt;4,SUM(E49,I49,M49,Q49,U49,Y49,AC49,AG49,AK49)/AQ49,0)</f>
        <v>0</v>
      </c>
      <c r="AZ49" s="67"/>
      <c r="BA49" s="8">
        <f>LARGE($BG49:$BO49,1)</f>
        <v>34</v>
      </c>
      <c r="BB49" s="8">
        <f>LARGE($BG49:$BO49,2)</f>
        <v>0</v>
      </c>
      <c r="BC49" s="8">
        <f>LARGE($BG49:$BO49,3)</f>
        <v>0</v>
      </c>
      <c r="BD49" s="8">
        <f>LARGE($BG49:$BO49,4)</f>
        <v>0</v>
      </c>
      <c r="BE49" s="8">
        <f>LARGE($BG49:$BO49,5)</f>
        <v>0</v>
      </c>
      <c r="BF49" s="8"/>
      <c r="BG49" s="8">
        <f>D49</f>
        <v>0</v>
      </c>
      <c r="BH49" s="8">
        <f>H49</f>
        <v>0</v>
      </c>
      <c r="BI49" s="8">
        <f>L49</f>
        <v>0</v>
      </c>
      <c r="BJ49" s="8">
        <f>P49</f>
        <v>34</v>
      </c>
      <c r="BK49" s="8">
        <f>T49</f>
        <v>0</v>
      </c>
      <c r="BL49" s="8">
        <f>X49</f>
        <v>0</v>
      </c>
      <c r="BM49" s="8">
        <f>AB49</f>
        <v>0</v>
      </c>
      <c r="BN49" s="8">
        <f>AF49</f>
        <v>0</v>
      </c>
      <c r="BO49" s="8">
        <f>AJ49</f>
        <v>0</v>
      </c>
      <c r="BP49" s="8"/>
      <c r="BQ49" s="8">
        <f>LARGE($BW49:$CE49,1)</f>
        <v>12</v>
      </c>
      <c r="BR49" s="8" t="e">
        <f>LARGE($BW49:$CE49,2)</f>
        <v>#NUM!</v>
      </c>
      <c r="BS49" s="8" t="e">
        <f>LARGE($BW49:$CE49,3)</f>
        <v>#NUM!</v>
      </c>
      <c r="BT49" s="8" t="e">
        <f>LARGE($BW49:$CE49,4)</f>
        <v>#NUM!</v>
      </c>
      <c r="BU49" s="8" t="e">
        <f>LARGE($BW49:$CE49,5)</f>
        <v>#NUM!</v>
      </c>
      <c r="BV49" s="8"/>
      <c r="BW49" s="1" t="str">
        <f>F49</f>
        <v/>
      </c>
      <c r="BX49" s="1" t="str">
        <f>J49</f>
        <v/>
      </c>
      <c r="BY49" s="1" t="str">
        <f>N49</f>
        <v/>
      </c>
      <c r="BZ49" s="1">
        <f>R49</f>
        <v>12</v>
      </c>
      <c r="CA49" s="1" t="str">
        <f>V49</f>
        <v/>
      </c>
      <c r="CB49" s="1" t="str">
        <f>Z49</f>
        <v/>
      </c>
      <c r="CC49" s="1" t="str">
        <f>AD49</f>
        <v/>
      </c>
      <c r="CD49" s="1" t="str">
        <f>AH49</f>
        <v/>
      </c>
      <c r="CE49" s="1" t="str">
        <f>AL49</f>
        <v/>
      </c>
    </row>
    <row r="50" spans="1:105" ht="18" customHeight="1" x14ac:dyDescent="0.2">
      <c r="A50" s="52" t="str">
        <f>CONCATENATE(C50," ",B50)</f>
        <v>Chris McDaniel</v>
      </c>
      <c r="B50" s="93" t="s">
        <v>647</v>
      </c>
      <c r="C50" s="94" t="s">
        <v>16</v>
      </c>
      <c r="D50" s="8"/>
      <c r="E50" s="8"/>
      <c r="F50" s="8" t="str">
        <f>IF(E50&lt;&gt; "",LOOKUP(E50,Points!$A$2:$A$27,Points!$B$2:$B$27),"")</f>
        <v/>
      </c>
      <c r="G50" s="114"/>
      <c r="H50" s="64"/>
      <c r="I50" s="8"/>
      <c r="J50" s="8" t="str">
        <f>IF(I50&lt;&gt; "",LOOKUP(I50,Points!$A$2:$A$27,Points!$B$2:$B$27),"")</f>
        <v/>
      </c>
      <c r="K50" s="114"/>
      <c r="L50" s="64">
        <v>32</v>
      </c>
      <c r="M50" s="8">
        <v>16</v>
      </c>
      <c r="N50" s="8">
        <f>IF(M50&lt;&gt; "",LOOKUP(M50,Points!$A$2:$A$27,Points!$B$2:$B$27),"")</f>
        <v>0</v>
      </c>
      <c r="O50" s="114">
        <v>2</v>
      </c>
      <c r="P50" s="64"/>
      <c r="Q50" s="8"/>
      <c r="R50" s="8" t="str">
        <f>IF(Q50&lt;&gt; "",LOOKUP(Q50,Points!$A$2:$A$27,Points!$B$2:$B$27),"")</f>
        <v/>
      </c>
      <c r="S50" s="114"/>
      <c r="T50" s="64"/>
      <c r="U50" s="8"/>
      <c r="V50" s="8" t="str">
        <f>IF(U50&lt;&gt; "",LOOKUP(U50,Points!$A$2:$A$27,Points!$B$2:$B$27),"")</f>
        <v/>
      </c>
      <c r="W50" s="114"/>
      <c r="X50" s="8"/>
      <c r="Y50" s="8"/>
      <c r="Z50" s="8" t="str">
        <f>IF(Y50&lt;&gt; "",LOOKUP(Y50,Points!$A$2:$A$27,Points!$B$2:$B$27),"")</f>
        <v/>
      </c>
      <c r="AA50" s="114"/>
      <c r="AB50" s="64"/>
      <c r="AC50" s="8"/>
      <c r="AD50" s="8" t="str">
        <f>IF(AC50&lt;&gt; "",LOOKUP(AC50,Points!$A$2:$A$27,Points!$B$2:$B$27),"")</f>
        <v/>
      </c>
      <c r="AE50" s="114"/>
      <c r="AF50" s="64"/>
      <c r="AG50" s="8"/>
      <c r="AH50" s="8" t="str">
        <f>IF(AG50&lt;&gt; "",LOOKUP(AG50,Points!$A$2:$A$27,Points!$B$2:$B$27),"")</f>
        <v/>
      </c>
      <c r="AI50" s="114"/>
      <c r="AJ50" s="64"/>
      <c r="AK50" s="8"/>
      <c r="AL50" s="8" t="str">
        <f>IF(AK50&lt;&gt; "",LOOKUP(AK50,[1]Points!$A$2:$A$27,[1]Points!$B$2:$B$27),"")</f>
        <v/>
      </c>
      <c r="AM50" s="114"/>
      <c r="AO50" s="5">
        <f>+G50+K50+O50+S50+W50+AA50+AE50+AI50+AM50</f>
        <v>2</v>
      </c>
      <c r="AP50" s="5">
        <v>0</v>
      </c>
      <c r="AQ50" s="5">
        <f>COUNT(D50,H50,L50,P50,T50,X50,AB50,AF50,AJ50)</f>
        <v>1</v>
      </c>
      <c r="AR50" s="5">
        <f>SUM(F50,J50,N50,R50,V50,Z50,AD50,AH50,AL50)</f>
        <v>0</v>
      </c>
      <c r="AS50" s="5">
        <f>SUMIF($BQ50:$BU50, "&gt;0",$BQ50:$BU50)</f>
        <v>0</v>
      </c>
      <c r="AT50" s="5">
        <f>SUM(D50,H50,L50,P50,T50,X50,AB50,AF50,AJ50)</f>
        <v>32</v>
      </c>
      <c r="AU50" s="47">
        <f>IF(AQ50&gt;0,AT50/AQ50,0)</f>
        <v>32</v>
      </c>
      <c r="AV50" s="47">
        <f>IF($AQ50&gt;2,$AT50/$AQ50,0)</f>
        <v>0</v>
      </c>
      <c r="AW50" s="47">
        <f>IF($AQ50&gt;4,$AT50/$AQ50,0)</f>
        <v>0</v>
      </c>
      <c r="AX50" s="8">
        <f>SUMIF($BA50:$BE50, "&gt;0",$BA50:$BE50)</f>
        <v>32</v>
      </c>
      <c r="AY50" s="67">
        <f>IF(AQ50&gt;4,SUM(E50,I50,M50,Q50,U50,Y50,AC50,AG50,AK50)/AQ50,0)</f>
        <v>0</v>
      </c>
      <c r="AZ50" s="67"/>
      <c r="BA50" s="8">
        <f>LARGE($BG50:$BO50,1)</f>
        <v>32</v>
      </c>
      <c r="BB50" s="8">
        <f>LARGE($BG50:$BO50,2)</f>
        <v>0</v>
      </c>
      <c r="BC50" s="8">
        <f>LARGE($BG50:$BO50,3)</f>
        <v>0</v>
      </c>
      <c r="BD50" s="8">
        <f>LARGE($BG50:$BO50,4)</f>
        <v>0</v>
      </c>
      <c r="BE50" s="8">
        <f>LARGE($BG50:$BO50,5)</f>
        <v>0</v>
      </c>
      <c r="BF50" s="8"/>
      <c r="BG50" s="8">
        <f>D50</f>
        <v>0</v>
      </c>
      <c r="BH50" s="8">
        <f>H50</f>
        <v>0</v>
      </c>
      <c r="BI50" s="8">
        <f>L50</f>
        <v>32</v>
      </c>
      <c r="BJ50" s="8">
        <f>P50</f>
        <v>0</v>
      </c>
      <c r="BK50" s="8">
        <f>T50</f>
        <v>0</v>
      </c>
      <c r="BL50" s="8">
        <f>X50</f>
        <v>0</v>
      </c>
      <c r="BM50" s="8">
        <f>AB50</f>
        <v>0</v>
      </c>
      <c r="BN50" s="8">
        <f>AF50</f>
        <v>0</v>
      </c>
      <c r="BO50" s="8">
        <f>AJ50</f>
        <v>0</v>
      </c>
      <c r="BP50" s="8"/>
      <c r="BQ50" s="8">
        <f>LARGE($BW50:$CE50,1)</f>
        <v>0</v>
      </c>
      <c r="BR50" s="8" t="e">
        <f>LARGE($BW50:$CE50,2)</f>
        <v>#NUM!</v>
      </c>
      <c r="BS50" s="8" t="e">
        <f>LARGE($BW50:$CE50,3)</f>
        <v>#NUM!</v>
      </c>
      <c r="BT50" s="8" t="e">
        <f>LARGE($BW50:$CE50,4)</f>
        <v>#NUM!</v>
      </c>
      <c r="BU50" s="8" t="e">
        <f>LARGE($BW50:$CE50,5)</f>
        <v>#NUM!</v>
      </c>
      <c r="BV50" s="8"/>
      <c r="BW50" s="1" t="str">
        <f>F50</f>
        <v/>
      </c>
      <c r="BX50" s="1" t="str">
        <f>J50</f>
        <v/>
      </c>
      <c r="BY50" s="1">
        <f>N50</f>
        <v>0</v>
      </c>
      <c r="BZ50" s="1" t="str">
        <f>R50</f>
        <v/>
      </c>
      <c r="CA50" s="1" t="str">
        <f>V50</f>
        <v/>
      </c>
      <c r="CB50" s="1" t="str">
        <f>Z50</f>
        <v/>
      </c>
      <c r="CC50" s="1" t="str">
        <f>AD50</f>
        <v/>
      </c>
      <c r="CD50" s="1" t="str">
        <f>AH50</f>
        <v/>
      </c>
      <c r="CE50" s="1" t="str">
        <f>AL50</f>
        <v/>
      </c>
    </row>
    <row r="51" spans="1:105" ht="18" customHeight="1" x14ac:dyDescent="0.2">
      <c r="A51" s="52" t="str">
        <f>CONCATENATE(C51," ",B51)</f>
        <v>David MacGillivray</v>
      </c>
      <c r="B51" s="93" t="s">
        <v>664</v>
      </c>
      <c r="C51" s="94" t="s">
        <v>209</v>
      </c>
      <c r="D51" s="8"/>
      <c r="E51" s="8"/>
      <c r="F51" s="8" t="str">
        <f>IF(E51&lt;&gt; "",LOOKUP(E51,Points!$A$2:$A$27,Points!$B$2:$B$27),"")</f>
        <v/>
      </c>
      <c r="G51" s="114"/>
      <c r="H51" s="64"/>
      <c r="I51" s="8"/>
      <c r="J51" s="8" t="str">
        <f>IF(I51&lt;&gt; "",LOOKUP(I51,Points!$A$2:$A$27,Points!$B$2:$B$27),"")</f>
        <v/>
      </c>
      <c r="K51" s="114"/>
      <c r="L51" s="64"/>
      <c r="M51" s="8"/>
      <c r="N51" s="8" t="str">
        <f>IF(M51&lt;&gt; "",LOOKUP(M51,Points!$A$2:$A$27,Points!$B$2:$B$27),"")</f>
        <v/>
      </c>
      <c r="O51" s="114"/>
      <c r="P51" s="64"/>
      <c r="Q51" s="8"/>
      <c r="R51" s="8" t="str">
        <f>IF(Q51&lt;&gt; "",LOOKUP(Q51,Points!$A$2:$A$27,Points!$B$2:$B$27),"")</f>
        <v/>
      </c>
      <c r="S51" s="114"/>
      <c r="T51" s="64"/>
      <c r="U51" s="8"/>
      <c r="V51" s="8" t="str">
        <f>IF(U51&lt;&gt; "",LOOKUP(U51,Points!$A$2:$A$27,Points!$B$2:$B$27),"")</f>
        <v/>
      </c>
      <c r="W51" s="114"/>
      <c r="X51" s="8"/>
      <c r="Y51" s="8"/>
      <c r="Z51" s="8" t="str">
        <f>IF(Y51&lt;&gt; "",LOOKUP(Y51,Points!$A$2:$A$27,Points!$B$2:$B$27),"")</f>
        <v/>
      </c>
      <c r="AA51" s="114"/>
      <c r="AB51" s="64"/>
      <c r="AC51" s="8"/>
      <c r="AD51" s="8" t="str">
        <f>IF(AC51&lt;&gt; "",LOOKUP(AC51,Points!$A$2:$A$27,Points!$B$2:$B$27),"")</f>
        <v/>
      </c>
      <c r="AE51" s="114"/>
      <c r="AF51" s="64">
        <v>24</v>
      </c>
      <c r="AG51" s="8">
        <v>22</v>
      </c>
      <c r="AH51" s="8">
        <f>IF(AG51&lt;&gt; "",LOOKUP(AG51,Points!$A$2:$A$27,Points!$B$2:$B$27),"")</f>
        <v>0</v>
      </c>
      <c r="AI51" s="114"/>
      <c r="AJ51" s="64"/>
      <c r="AK51" s="8"/>
      <c r="AL51" s="8" t="str">
        <f>IF(AK51&lt;&gt; "",LOOKUP(AK51,[1]Points!$A$2:$A$27,[1]Points!$B$2:$B$27),"")</f>
        <v/>
      </c>
      <c r="AM51" s="114"/>
      <c r="AO51" s="5">
        <f>+G51+K51+O51+S51+W51+AA51+AE51+AI51+AM51</f>
        <v>0</v>
      </c>
      <c r="AP51" s="5">
        <v>0</v>
      </c>
      <c r="AQ51" s="5">
        <f>COUNT(D51,H51,L51,P51,T51,X51,AB51,AF51,AJ51)</f>
        <v>1</v>
      </c>
      <c r="AR51" s="5">
        <f>SUM(F51,J51,N51,R51,V51,Z51,AD51,AH51,AL51)</f>
        <v>0</v>
      </c>
      <c r="AS51" s="5">
        <f>SUMIF($BQ51:$BU51, "&gt;0",$BQ51:$BU51)</f>
        <v>0</v>
      </c>
      <c r="AT51" s="5">
        <f>SUM(D51,H51,L51,P51,T51,X51,AB51,AF51,AJ51)</f>
        <v>24</v>
      </c>
      <c r="AU51" s="47">
        <f>IF(AQ51&gt;0,AT51/AQ51,0)</f>
        <v>24</v>
      </c>
      <c r="AV51" s="47">
        <f>IF($AQ51&gt;2,$AT51/$AQ51,0)</f>
        <v>0</v>
      </c>
      <c r="AW51" s="47">
        <f>IF($AQ51&gt;4,$AT51/$AQ51,0)</f>
        <v>0</v>
      </c>
      <c r="AX51" s="8">
        <f>SUMIF($BA51:$BE51, "&gt;0",$BA51:$BE51)</f>
        <v>24</v>
      </c>
      <c r="AY51" s="67">
        <f>IF(AQ51&gt;4,SUM(E51,I51,M51,Q51,U51,Y51,AC51,AG51,AK51)/AQ51,0)</f>
        <v>0</v>
      </c>
      <c r="AZ51" s="67"/>
      <c r="BA51" s="8">
        <f>LARGE($BG51:$BO51,1)</f>
        <v>24</v>
      </c>
      <c r="BB51" s="8">
        <f>LARGE($BG51:$BO51,2)</f>
        <v>0</v>
      </c>
      <c r="BC51" s="8">
        <f>LARGE($BG51:$BO51,3)</f>
        <v>0</v>
      </c>
      <c r="BD51" s="8">
        <f>LARGE($BG51:$BO51,4)</f>
        <v>0</v>
      </c>
      <c r="BE51" s="8">
        <f>LARGE($BG51:$BO51,5)</f>
        <v>0</v>
      </c>
      <c r="BF51" s="8"/>
      <c r="BG51" s="8">
        <f>D51</f>
        <v>0</v>
      </c>
      <c r="BH51" s="8">
        <f>H51</f>
        <v>0</v>
      </c>
      <c r="BI51" s="8">
        <f>L51</f>
        <v>0</v>
      </c>
      <c r="BJ51" s="8">
        <f>P51</f>
        <v>0</v>
      </c>
      <c r="BK51" s="8">
        <f>T51</f>
        <v>0</v>
      </c>
      <c r="BL51" s="8">
        <f>X51</f>
        <v>0</v>
      </c>
      <c r="BM51" s="8">
        <f>AB51</f>
        <v>0</v>
      </c>
      <c r="BN51" s="8">
        <f>AF51</f>
        <v>24</v>
      </c>
      <c r="BO51" s="8">
        <f>AJ51</f>
        <v>0</v>
      </c>
      <c r="BP51" s="8"/>
      <c r="BQ51" s="8">
        <f>LARGE($BW51:$CE51,1)</f>
        <v>0</v>
      </c>
      <c r="BR51" s="8" t="e">
        <f>LARGE($BW51:$CE51,2)</f>
        <v>#NUM!</v>
      </c>
      <c r="BS51" s="8" t="e">
        <f>LARGE($BW51:$CE51,3)</f>
        <v>#NUM!</v>
      </c>
      <c r="BT51" s="8" t="e">
        <f>LARGE($BW51:$CE51,4)</f>
        <v>#NUM!</v>
      </c>
      <c r="BU51" s="8" t="e">
        <f>LARGE($BW51:$CE51,5)</f>
        <v>#NUM!</v>
      </c>
      <c r="BV51" s="8"/>
      <c r="BW51" s="1" t="str">
        <f>F51</f>
        <v/>
      </c>
      <c r="BX51" s="1" t="str">
        <f>J51</f>
        <v/>
      </c>
      <c r="BY51" s="1" t="str">
        <f>N51</f>
        <v/>
      </c>
      <c r="BZ51" s="1" t="str">
        <f>R51</f>
        <v/>
      </c>
      <c r="CA51" s="1" t="str">
        <f>V51</f>
        <v/>
      </c>
      <c r="CB51" s="1" t="str">
        <f>Z51</f>
        <v/>
      </c>
      <c r="CC51" s="1" t="str">
        <f>AD51</f>
        <v/>
      </c>
      <c r="CD51" s="1">
        <f>AH51</f>
        <v>0</v>
      </c>
      <c r="CE51" s="1" t="str">
        <f>AL51</f>
        <v/>
      </c>
    </row>
    <row r="52" spans="1:105" ht="18" customHeight="1" x14ac:dyDescent="0.2">
      <c r="A52" s="52" t="str">
        <f>CONCATENATE(C52," ",B52)</f>
        <v>Kenny Mitchell</v>
      </c>
      <c r="B52" s="93" t="s">
        <v>663</v>
      </c>
      <c r="C52" s="94" t="s">
        <v>474</v>
      </c>
      <c r="D52" s="8"/>
      <c r="E52" s="8"/>
      <c r="F52" s="8" t="str">
        <f>IF(E52&lt;&gt; "",LOOKUP(E52,Points!$A$2:$A$27,Points!$B$2:$B$27),"")</f>
        <v/>
      </c>
      <c r="G52" s="114"/>
      <c r="H52" s="64"/>
      <c r="I52" s="8"/>
      <c r="J52" s="8" t="str">
        <f>IF(I52&lt;&gt; "",LOOKUP(I52,Points!$A$2:$A$27,Points!$B$2:$B$27),"")</f>
        <v/>
      </c>
      <c r="K52" s="114"/>
      <c r="L52" s="64"/>
      <c r="M52" s="8"/>
      <c r="N52" s="8" t="str">
        <f>IF(M52&lt;&gt; "",LOOKUP(M52,Points!$A$2:$A$27,Points!$B$2:$B$27),"")</f>
        <v/>
      </c>
      <c r="O52" s="114"/>
      <c r="P52" s="64"/>
      <c r="Q52" s="8"/>
      <c r="R52" s="8" t="str">
        <f>IF(Q52&lt;&gt; "",LOOKUP(Q52,Points!$A$2:$A$27,Points!$B$2:$B$27),"")</f>
        <v/>
      </c>
      <c r="S52" s="114"/>
      <c r="T52" s="64"/>
      <c r="U52" s="8"/>
      <c r="V52" s="8" t="str">
        <f>IF(U52&lt;&gt; "",LOOKUP(U52,Points!$A$2:$A$27,Points!$B$2:$B$27),"")</f>
        <v/>
      </c>
      <c r="W52" s="114"/>
      <c r="X52" s="8"/>
      <c r="Y52" s="8"/>
      <c r="Z52" s="8" t="str">
        <f>IF(Y52&lt;&gt; "",LOOKUP(Y52,Points!$A$2:$A$27,Points!$B$2:$B$27),"")</f>
        <v/>
      </c>
      <c r="AA52" s="114"/>
      <c r="AB52" s="64">
        <v>29</v>
      </c>
      <c r="AC52" s="8">
        <v>21</v>
      </c>
      <c r="AD52" s="8">
        <f>IF(AC52&lt;&gt; "",LOOKUP(AC52,Points!$A$2:$A$27,Points!$B$2:$B$27),"")</f>
        <v>0</v>
      </c>
      <c r="AE52" s="114">
        <v>3</v>
      </c>
      <c r="AF52" s="64"/>
      <c r="AG52" s="8"/>
      <c r="AH52" s="8" t="str">
        <f>IF(AG52&lt;&gt; "",LOOKUP(AG52,Points!$A$2:$A$27,Points!$B$2:$B$27),"")</f>
        <v/>
      </c>
      <c r="AI52" s="114"/>
      <c r="AJ52" s="64"/>
      <c r="AK52" s="8"/>
      <c r="AL52" s="8" t="str">
        <f>IF(AK52&lt;&gt; "",LOOKUP(AK52,[1]Points!$A$2:$A$27,[1]Points!$B$2:$B$27),"")</f>
        <v/>
      </c>
      <c r="AM52" s="114"/>
      <c r="AO52" s="5">
        <f>+G52+K52+O52+S52+W52+AA52+AE52+AI52+AM52</f>
        <v>3</v>
      </c>
      <c r="AP52" s="5">
        <v>0</v>
      </c>
      <c r="AQ52" s="5">
        <f>COUNT(D52,H52,L52,P52,T52,X52,AB52,AF52,AJ52)</f>
        <v>1</v>
      </c>
      <c r="AR52" s="5">
        <f>SUM(F52,J52,N52,R52,V52,Z52,AD52,AH52,AL52)</f>
        <v>0</v>
      </c>
      <c r="AS52" s="5">
        <f>SUMIF($BQ52:$BU52, "&gt;0",$BQ52:$BU52)</f>
        <v>0</v>
      </c>
      <c r="AT52" s="5">
        <f>SUM(D52,H52,L52,P52,T52,X52,AB52,AF52,AJ52)</f>
        <v>29</v>
      </c>
      <c r="AU52" s="47">
        <f>IF(AQ52&gt;0,AT52/AQ52,0)</f>
        <v>29</v>
      </c>
      <c r="AV52" s="47">
        <f>IF($AQ52&gt;2,$AT52/$AQ52,0)</f>
        <v>0</v>
      </c>
      <c r="AW52" s="47">
        <f>IF($AQ52&gt;4,$AT52/$AQ52,0)</f>
        <v>0</v>
      </c>
      <c r="AX52" s="8">
        <f>SUMIF($BA52:$BE52, "&gt;0",$BA52:$BE52)</f>
        <v>29</v>
      </c>
      <c r="AY52" s="67">
        <f>IF(AQ52&gt;4,SUM(E52,I52,M52,Q52,U52,Y52,AC52,AG52,AK52)/AQ52,0)</f>
        <v>0</v>
      </c>
      <c r="AZ52" s="67"/>
      <c r="BA52" s="8">
        <f>LARGE($BG52:$BO52,1)</f>
        <v>29</v>
      </c>
      <c r="BB52" s="8">
        <f>LARGE($BG52:$BO52,2)</f>
        <v>0</v>
      </c>
      <c r="BC52" s="8">
        <f>LARGE($BG52:$BO52,3)</f>
        <v>0</v>
      </c>
      <c r="BD52" s="8">
        <f>LARGE($BG52:$BO52,4)</f>
        <v>0</v>
      </c>
      <c r="BE52" s="8">
        <f>LARGE($BG52:$BO52,5)</f>
        <v>0</v>
      </c>
      <c r="BF52" s="8"/>
      <c r="BG52" s="8">
        <f>D52</f>
        <v>0</v>
      </c>
      <c r="BH52" s="8">
        <f>H52</f>
        <v>0</v>
      </c>
      <c r="BI52" s="8">
        <f>L52</f>
        <v>0</v>
      </c>
      <c r="BJ52" s="8">
        <f>P52</f>
        <v>0</v>
      </c>
      <c r="BK52" s="8">
        <f>T52</f>
        <v>0</v>
      </c>
      <c r="BL52" s="8">
        <f>X52</f>
        <v>0</v>
      </c>
      <c r="BM52" s="8">
        <f>AB52</f>
        <v>29</v>
      </c>
      <c r="BN52" s="8">
        <f>AF52</f>
        <v>0</v>
      </c>
      <c r="BO52" s="8">
        <f>AJ52</f>
        <v>0</v>
      </c>
      <c r="BP52" s="8"/>
      <c r="BQ52" s="8">
        <f>LARGE($BW52:$CE52,1)</f>
        <v>0</v>
      </c>
      <c r="BR52" s="8" t="e">
        <f>LARGE($BW52:$CE52,2)</f>
        <v>#NUM!</v>
      </c>
      <c r="BS52" s="8" t="e">
        <f>LARGE($BW52:$CE52,3)</f>
        <v>#NUM!</v>
      </c>
      <c r="BT52" s="8" t="e">
        <f>LARGE($BW52:$CE52,4)</f>
        <v>#NUM!</v>
      </c>
      <c r="BU52" s="8" t="e">
        <f>LARGE($BW52:$CE52,5)</f>
        <v>#NUM!</v>
      </c>
      <c r="BV52" s="8"/>
      <c r="BW52" s="1" t="str">
        <f>F52</f>
        <v/>
      </c>
      <c r="BX52" s="1" t="str">
        <f>J52</f>
        <v/>
      </c>
      <c r="BY52" s="1" t="str">
        <f>N52</f>
        <v/>
      </c>
      <c r="BZ52" s="1" t="str">
        <f>R52</f>
        <v/>
      </c>
      <c r="CA52" s="1" t="str">
        <f>V52</f>
        <v/>
      </c>
      <c r="CB52" s="1" t="str">
        <f>Z52</f>
        <v/>
      </c>
      <c r="CC52" s="1">
        <f>AD52</f>
        <v>0</v>
      </c>
      <c r="CD52" s="1" t="str">
        <f>AH52</f>
        <v/>
      </c>
      <c r="CE52" s="1" t="str">
        <f>AL52</f>
        <v/>
      </c>
    </row>
    <row r="53" spans="1:105" ht="18" customHeight="1" x14ac:dyDescent="0.2">
      <c r="A53" s="52" t="str">
        <f t="shared" si="12"/>
        <v>Michael Moody</v>
      </c>
      <c r="B53" s="52" t="s">
        <v>407</v>
      </c>
      <c r="C53" s="62" t="s">
        <v>58</v>
      </c>
      <c r="D53" s="8"/>
      <c r="E53" s="8"/>
      <c r="F53" s="8" t="str">
        <f>IF(E53&lt;&gt; "",LOOKUP(E53,Points!$A$2:$A$27,Points!$B$2:$B$27),"")</f>
        <v/>
      </c>
      <c r="G53" s="114"/>
      <c r="H53" s="8"/>
      <c r="I53" s="8"/>
      <c r="J53" s="8" t="str">
        <f>IF(I53&lt;&gt; "",LOOKUP(I53,Points!$A$2:$A$27,Points!$B$2:$B$27),"")</f>
        <v/>
      </c>
      <c r="K53" s="114"/>
      <c r="L53" s="8"/>
      <c r="M53" s="8"/>
      <c r="N53" s="8" t="str">
        <f>IF(M53&lt;&gt; "",LOOKUP(M53,Points!$A$2:$A$27,Points!$B$2:$B$27),"")</f>
        <v/>
      </c>
      <c r="O53" s="114"/>
      <c r="P53" s="8"/>
      <c r="Q53" s="8"/>
      <c r="R53" s="8" t="str">
        <f>IF(Q53&lt;&gt; "",LOOKUP(Q53,Points!$A$2:$A$27,Points!$B$2:$B$27),"")</f>
        <v/>
      </c>
      <c r="S53" s="114"/>
      <c r="T53" s="8"/>
      <c r="U53" s="8"/>
      <c r="V53" s="8" t="str">
        <f>IF(U53&lt;&gt; "",LOOKUP(U53,Points!$A$2:$A$27,Points!$B$2:$B$27),"")</f>
        <v/>
      </c>
      <c r="W53" s="114"/>
      <c r="X53" s="8"/>
      <c r="Y53" s="8"/>
      <c r="Z53" s="8" t="str">
        <f>IF(Y53&lt;&gt; "",LOOKUP(Y53,Points!$A$2:$A$27,Points!$B$2:$B$27),"")</f>
        <v/>
      </c>
      <c r="AA53" s="114"/>
      <c r="AB53" s="8"/>
      <c r="AC53" s="8"/>
      <c r="AD53" s="8" t="str">
        <f>IF(AC53&lt;&gt; "",LOOKUP(AC53,Points!$A$2:$A$27,Points!$B$2:$B$27),"")</f>
        <v/>
      </c>
      <c r="AE53" s="114"/>
      <c r="AF53" s="8"/>
      <c r="AG53" s="8"/>
      <c r="AH53" s="8" t="str">
        <f>IF(AG53&lt;&gt; "",LOOKUP(AG53,Points!$A$2:$A$27,Points!$B$2:$B$27),"")</f>
        <v/>
      </c>
      <c r="AI53" s="114"/>
      <c r="AJ53" s="8"/>
      <c r="AK53" s="8"/>
      <c r="AL53" s="8" t="str">
        <f>IF(AK53&lt;&gt; "",LOOKUP(AK53,[1]Points!$A$2:$A$27,[1]Points!$B$2:$B$27),"")</f>
        <v/>
      </c>
      <c r="AM53" s="114"/>
      <c r="AO53" s="5">
        <f t="shared" si="11"/>
        <v>0</v>
      </c>
      <c r="AP53" s="5">
        <v>0</v>
      </c>
      <c r="AQ53" s="5">
        <f t="shared" si="1"/>
        <v>0</v>
      </c>
      <c r="AR53" s="5">
        <f t="shared" si="2"/>
        <v>0</v>
      </c>
      <c r="AS53" s="5">
        <f t="shared" si="13"/>
        <v>0</v>
      </c>
      <c r="AT53" s="5">
        <f t="shared" si="3"/>
        <v>0</v>
      </c>
      <c r="AU53" s="47">
        <f t="shared" si="14"/>
        <v>0</v>
      </c>
      <c r="AV53" s="47">
        <f t="shared" si="15"/>
        <v>0</v>
      </c>
      <c r="AW53" s="47">
        <f t="shared" si="16"/>
        <v>0</v>
      </c>
      <c r="AX53" s="8">
        <f t="shared" si="17"/>
        <v>0</v>
      </c>
      <c r="AY53" s="67">
        <f t="shared" si="4"/>
        <v>0</v>
      </c>
      <c r="AZ53" s="67"/>
      <c r="BA53" s="8">
        <f t="shared" si="18"/>
        <v>0</v>
      </c>
      <c r="BB53" s="8">
        <f t="shared" si="19"/>
        <v>0</v>
      </c>
      <c r="BC53" s="8">
        <f t="shared" si="20"/>
        <v>0</v>
      </c>
      <c r="BD53" s="8">
        <f t="shared" si="21"/>
        <v>0</v>
      </c>
      <c r="BE53" s="8">
        <f t="shared" si="22"/>
        <v>0</v>
      </c>
      <c r="BF53" s="8"/>
      <c r="BG53" s="8">
        <f t="shared" si="5"/>
        <v>0</v>
      </c>
      <c r="BH53" s="8">
        <f t="shared" si="6"/>
        <v>0</v>
      </c>
      <c r="BI53" s="8">
        <f t="shared" si="7"/>
        <v>0</v>
      </c>
      <c r="BJ53" s="8">
        <f t="shared" si="23"/>
        <v>0</v>
      </c>
      <c r="BK53" s="8">
        <f t="shared" si="24"/>
        <v>0</v>
      </c>
      <c r="BL53" s="8">
        <f t="shared" si="25"/>
        <v>0</v>
      </c>
      <c r="BM53" s="8">
        <f t="shared" si="26"/>
        <v>0</v>
      </c>
      <c r="BN53" s="8">
        <f t="shared" si="27"/>
        <v>0</v>
      </c>
      <c r="BO53" s="8">
        <f t="shared" si="28"/>
        <v>0</v>
      </c>
      <c r="BP53" s="8"/>
      <c r="BQ53" s="8" t="e">
        <f t="shared" si="29"/>
        <v>#NUM!</v>
      </c>
      <c r="BR53" s="8" t="e">
        <f t="shared" si="30"/>
        <v>#NUM!</v>
      </c>
      <c r="BS53" s="8" t="e">
        <f t="shared" si="31"/>
        <v>#NUM!</v>
      </c>
      <c r="BT53" s="8" t="e">
        <f t="shared" si="32"/>
        <v>#NUM!</v>
      </c>
      <c r="BU53" s="8" t="e">
        <f t="shared" si="33"/>
        <v>#NUM!</v>
      </c>
      <c r="BV53" s="8"/>
      <c r="BW53" s="1" t="str">
        <f t="shared" si="8"/>
        <v/>
      </c>
      <c r="BX53" s="1" t="str">
        <f t="shared" si="9"/>
        <v/>
      </c>
      <c r="BY53" s="1" t="str">
        <f t="shared" si="10"/>
        <v/>
      </c>
      <c r="BZ53" s="1" t="str">
        <f t="shared" si="34"/>
        <v/>
      </c>
      <c r="CA53" s="1" t="str">
        <f t="shared" si="35"/>
        <v/>
      </c>
      <c r="CB53" s="1" t="str">
        <f t="shared" si="36"/>
        <v/>
      </c>
      <c r="CC53" s="1" t="str">
        <f t="shared" si="37"/>
        <v/>
      </c>
      <c r="CD53" s="1" t="str">
        <f t="shared" si="38"/>
        <v/>
      </c>
      <c r="CE53" s="1" t="str">
        <f t="shared" si="39"/>
        <v/>
      </c>
    </row>
    <row r="54" spans="1:105" ht="18" customHeight="1" x14ac:dyDescent="0.2">
      <c r="A54" s="52" t="str">
        <f t="shared" si="12"/>
        <v>Chuck Najjoum</v>
      </c>
      <c r="B54" s="93" t="s">
        <v>622</v>
      </c>
      <c r="C54" s="94" t="s">
        <v>354</v>
      </c>
      <c r="D54" s="8"/>
      <c r="E54" s="8"/>
      <c r="F54" s="8" t="str">
        <f>IF(E54&lt;&gt; "",LOOKUP(E54,Points!$A$2:$A$27,Points!$B$2:$B$27),"")</f>
        <v/>
      </c>
      <c r="G54" s="114"/>
      <c r="H54" s="8"/>
      <c r="I54" s="8"/>
      <c r="J54" s="8" t="str">
        <f>IF(I54&lt;&gt; "",LOOKUP(I54,Points!$A$2:$A$27,Points!$B$2:$B$27),"")</f>
        <v/>
      </c>
      <c r="K54" s="114"/>
      <c r="L54" s="8"/>
      <c r="M54" s="8"/>
      <c r="N54" s="8" t="str">
        <f>IF(M54&lt;&gt; "",LOOKUP(M54,Points!$A$2:$A$27,Points!$B$2:$B$27),"")</f>
        <v/>
      </c>
      <c r="O54" s="114"/>
      <c r="P54" s="8"/>
      <c r="Q54" s="8"/>
      <c r="R54" s="8" t="str">
        <f>IF(Q54&lt;&gt; "",LOOKUP(Q54,Points!$A$2:$A$27,Points!$B$2:$B$27),"")</f>
        <v/>
      </c>
      <c r="S54" s="114"/>
      <c r="T54" s="8"/>
      <c r="U54" s="8"/>
      <c r="V54" s="8" t="str">
        <f>IF(U54&lt;&gt; "",LOOKUP(U54,Points!$A$2:$A$27,Points!$B$2:$B$27),"")</f>
        <v/>
      </c>
      <c r="W54" s="114"/>
      <c r="X54" s="8"/>
      <c r="Y54" s="8"/>
      <c r="Z54" s="8" t="str">
        <f>IF(Y54&lt;&gt; "",LOOKUP(Y54,Points!$A$2:$A$27,Points!$B$2:$B$27),"")</f>
        <v/>
      </c>
      <c r="AA54" s="114"/>
      <c r="AB54" s="8"/>
      <c r="AC54" s="8"/>
      <c r="AD54" s="8" t="str">
        <f>IF(AC54&lt;&gt; "",LOOKUP(AC54,Points!$A$2:$A$27,Points!$B$2:$B$27),"")</f>
        <v/>
      </c>
      <c r="AE54" s="114"/>
      <c r="AF54" s="8"/>
      <c r="AG54" s="8"/>
      <c r="AH54" s="8" t="str">
        <f>IF(AG54&lt;&gt; "",LOOKUP(AG54,Points!$A$2:$A$27,Points!$B$2:$B$27),"")</f>
        <v/>
      </c>
      <c r="AI54" s="114"/>
      <c r="AJ54" s="8"/>
      <c r="AK54" s="8"/>
      <c r="AL54" s="8" t="str">
        <f>IF(AK54&lt;&gt; "",LOOKUP(AK54,[1]Points!$A$2:$A$27,[1]Points!$B$2:$B$27),"")</f>
        <v/>
      </c>
      <c r="AM54" s="114"/>
      <c r="AO54" s="5">
        <f>+G54+K54+O54+S54+W54+AA54+AE54+AI54+AM54</f>
        <v>0</v>
      </c>
      <c r="AP54" s="5">
        <v>0</v>
      </c>
      <c r="AQ54" s="5">
        <f t="shared" si="1"/>
        <v>0</v>
      </c>
      <c r="AR54" s="5">
        <f t="shared" si="2"/>
        <v>0</v>
      </c>
      <c r="AS54" s="5">
        <f t="shared" si="13"/>
        <v>0</v>
      </c>
      <c r="AT54" s="5">
        <f t="shared" si="3"/>
        <v>0</v>
      </c>
      <c r="AU54" s="47">
        <f t="shared" si="14"/>
        <v>0</v>
      </c>
      <c r="AV54" s="47">
        <f t="shared" si="15"/>
        <v>0</v>
      </c>
      <c r="AW54" s="47">
        <f t="shared" si="16"/>
        <v>0</v>
      </c>
      <c r="AX54" s="8">
        <f t="shared" si="17"/>
        <v>0</v>
      </c>
      <c r="AY54" s="67">
        <f t="shared" si="4"/>
        <v>0</v>
      </c>
      <c r="AZ54" s="67"/>
      <c r="BA54" s="8">
        <f t="shared" si="18"/>
        <v>0</v>
      </c>
      <c r="BB54" s="8">
        <f t="shared" si="19"/>
        <v>0</v>
      </c>
      <c r="BC54" s="8">
        <f t="shared" si="20"/>
        <v>0</v>
      </c>
      <c r="BD54" s="8">
        <f t="shared" si="21"/>
        <v>0</v>
      </c>
      <c r="BE54" s="8">
        <f t="shared" si="22"/>
        <v>0</v>
      </c>
      <c r="BF54" s="8"/>
      <c r="BG54" s="8">
        <f t="shared" si="5"/>
        <v>0</v>
      </c>
      <c r="BH54" s="8">
        <f t="shared" si="6"/>
        <v>0</v>
      </c>
      <c r="BI54" s="8">
        <f t="shared" si="7"/>
        <v>0</v>
      </c>
      <c r="BJ54" s="8">
        <f t="shared" si="23"/>
        <v>0</v>
      </c>
      <c r="BK54" s="8">
        <f t="shared" si="24"/>
        <v>0</v>
      </c>
      <c r="BL54" s="8">
        <f t="shared" si="25"/>
        <v>0</v>
      </c>
      <c r="BM54" s="8">
        <f t="shared" si="26"/>
        <v>0</v>
      </c>
      <c r="BN54" s="8">
        <f t="shared" si="27"/>
        <v>0</v>
      </c>
      <c r="BO54" s="8">
        <f t="shared" si="28"/>
        <v>0</v>
      </c>
      <c r="BP54" s="8"/>
      <c r="BQ54" s="8" t="e">
        <f t="shared" si="29"/>
        <v>#NUM!</v>
      </c>
      <c r="BR54" s="8" t="e">
        <f t="shared" si="30"/>
        <v>#NUM!</v>
      </c>
      <c r="BS54" s="8" t="e">
        <f t="shared" si="31"/>
        <v>#NUM!</v>
      </c>
      <c r="BT54" s="8" t="e">
        <f t="shared" si="32"/>
        <v>#NUM!</v>
      </c>
      <c r="BU54" s="8" t="e">
        <f t="shared" si="33"/>
        <v>#NUM!</v>
      </c>
      <c r="BV54" s="8"/>
      <c r="BW54" s="1" t="str">
        <f t="shared" si="8"/>
        <v/>
      </c>
      <c r="BX54" s="1" t="str">
        <f t="shared" si="9"/>
        <v/>
      </c>
      <c r="BY54" s="1" t="str">
        <f t="shared" si="10"/>
        <v/>
      </c>
      <c r="BZ54" s="1" t="str">
        <f t="shared" si="34"/>
        <v/>
      </c>
      <c r="CA54" s="1" t="str">
        <f t="shared" si="35"/>
        <v/>
      </c>
      <c r="CB54" s="1" t="str">
        <f t="shared" si="36"/>
        <v/>
      </c>
      <c r="CC54" s="1" t="str">
        <f t="shared" si="37"/>
        <v/>
      </c>
      <c r="CD54" s="1" t="str">
        <f t="shared" si="38"/>
        <v/>
      </c>
      <c r="CE54" s="1" t="str">
        <f t="shared" si="39"/>
        <v/>
      </c>
    </row>
    <row r="55" spans="1:105" ht="18" customHeight="1" x14ac:dyDescent="0.2">
      <c r="A55" s="52" t="str">
        <f t="shared" si="12"/>
        <v>Chris Nielsen</v>
      </c>
      <c r="B55" s="93" t="s">
        <v>593</v>
      </c>
      <c r="C55" s="94" t="s">
        <v>16</v>
      </c>
      <c r="D55" s="8"/>
      <c r="E55" s="8"/>
      <c r="F55" s="8" t="str">
        <f>IF(E55&lt;&gt; "",LOOKUP(E55,Points!$A$2:$A$27,Points!$B$2:$B$27),"")</f>
        <v/>
      </c>
      <c r="G55" s="114"/>
      <c r="H55" s="8">
        <v>25</v>
      </c>
      <c r="I55" s="8">
        <v>33</v>
      </c>
      <c r="J55" s="8">
        <f>IF(I55&lt;&gt; "",LOOKUP(I55,Points!$A$2:$A$27,Points!$B$2:$B$27),"")</f>
        <v>0</v>
      </c>
      <c r="K55" s="114"/>
      <c r="L55" s="8"/>
      <c r="M55" s="8"/>
      <c r="N55" s="8" t="str">
        <f>IF(M55&lt;&gt; "",LOOKUP(M55,Points!$A$2:$A$27,Points!$B$2:$B$27),"")</f>
        <v/>
      </c>
      <c r="O55" s="114"/>
      <c r="P55" s="8"/>
      <c r="Q55" s="8"/>
      <c r="R55" s="8" t="str">
        <f>IF(Q55&lt;&gt; "",LOOKUP(Q55,Points!$A$2:$A$27,Points!$B$2:$B$27),"")</f>
        <v/>
      </c>
      <c r="S55" s="114"/>
      <c r="T55" s="8">
        <v>40</v>
      </c>
      <c r="U55" s="8">
        <v>5</v>
      </c>
      <c r="V55" s="8">
        <f>IF(U55&lt;&gt; "",LOOKUP(U55,Points!$A$2:$A$27,Points!$B$2:$B$27),"")</f>
        <v>11</v>
      </c>
      <c r="W55" s="114">
        <v>1</v>
      </c>
      <c r="X55" s="8"/>
      <c r="Y55" s="8"/>
      <c r="Z55" s="8" t="str">
        <f>IF(Y55&lt;&gt; "",LOOKUP(Y55,Points!$A$2:$A$27,Points!$B$2:$B$27),"")</f>
        <v/>
      </c>
      <c r="AA55" s="114"/>
      <c r="AB55" s="8">
        <v>24</v>
      </c>
      <c r="AC55" s="8">
        <v>25</v>
      </c>
      <c r="AD55" s="8">
        <f>IF(AC55&lt;&gt; "",LOOKUP(AC55,Points!$A$2:$A$27,Points!$B$2:$B$27),"")</f>
        <v>0</v>
      </c>
      <c r="AE55" s="114"/>
      <c r="AF55" s="8"/>
      <c r="AG55" s="8"/>
      <c r="AH55" s="8" t="str">
        <f>IF(AG55&lt;&gt; "",LOOKUP(AG55,Points!$A$2:$A$27,Points!$B$2:$B$27),"")</f>
        <v/>
      </c>
      <c r="AI55" s="114"/>
      <c r="AJ55" s="8"/>
      <c r="AK55" s="8"/>
      <c r="AL55" s="8" t="str">
        <f>IF(AK55&lt;&gt; "",LOOKUP(AK55,[1]Points!$A$2:$A$27,[1]Points!$B$2:$B$27),"")</f>
        <v/>
      </c>
      <c r="AM55" s="114"/>
      <c r="AO55" s="5">
        <f t="shared" si="11"/>
        <v>1</v>
      </c>
      <c r="AP55" s="5">
        <v>0</v>
      </c>
      <c r="AQ55" s="5">
        <f t="shared" si="1"/>
        <v>3</v>
      </c>
      <c r="AR55" s="5">
        <f t="shared" si="2"/>
        <v>11</v>
      </c>
      <c r="AS55" s="5">
        <f t="shared" si="13"/>
        <v>11</v>
      </c>
      <c r="AT55" s="5">
        <f t="shared" si="3"/>
        <v>89</v>
      </c>
      <c r="AU55" s="47">
        <f t="shared" si="14"/>
        <v>29.666666666666668</v>
      </c>
      <c r="AV55" s="47">
        <f t="shared" si="15"/>
        <v>29.666666666666668</v>
      </c>
      <c r="AW55" s="47">
        <f t="shared" si="16"/>
        <v>0</v>
      </c>
      <c r="AX55" s="8">
        <f t="shared" si="17"/>
        <v>89</v>
      </c>
      <c r="AY55" s="67">
        <f t="shared" si="4"/>
        <v>0</v>
      </c>
      <c r="AZ55" s="67"/>
      <c r="BA55" s="8">
        <f t="shared" si="18"/>
        <v>40</v>
      </c>
      <c r="BB55" s="8">
        <f t="shared" si="19"/>
        <v>25</v>
      </c>
      <c r="BC55" s="8">
        <f t="shared" si="20"/>
        <v>24</v>
      </c>
      <c r="BD55" s="8">
        <f t="shared" si="21"/>
        <v>0</v>
      </c>
      <c r="BE55" s="8">
        <f t="shared" si="22"/>
        <v>0</v>
      </c>
      <c r="BF55" s="8"/>
      <c r="BG55" s="8">
        <f t="shared" si="5"/>
        <v>0</v>
      </c>
      <c r="BH55" s="8">
        <f t="shared" si="6"/>
        <v>25</v>
      </c>
      <c r="BI55" s="8">
        <f t="shared" si="7"/>
        <v>0</v>
      </c>
      <c r="BJ55" s="8">
        <f t="shared" si="23"/>
        <v>0</v>
      </c>
      <c r="BK55" s="8">
        <f t="shared" si="24"/>
        <v>40</v>
      </c>
      <c r="BL55" s="8">
        <f t="shared" si="25"/>
        <v>0</v>
      </c>
      <c r="BM55" s="8">
        <f t="shared" si="26"/>
        <v>24</v>
      </c>
      <c r="BN55" s="8">
        <f t="shared" si="27"/>
        <v>0</v>
      </c>
      <c r="BO55" s="8">
        <f t="shared" si="28"/>
        <v>0</v>
      </c>
      <c r="BP55" s="8"/>
      <c r="BQ55" s="8">
        <f t="shared" si="29"/>
        <v>11</v>
      </c>
      <c r="BR55" s="8">
        <f t="shared" si="30"/>
        <v>0</v>
      </c>
      <c r="BS55" s="8">
        <f t="shared" si="31"/>
        <v>0</v>
      </c>
      <c r="BT55" s="8" t="e">
        <f t="shared" si="32"/>
        <v>#NUM!</v>
      </c>
      <c r="BU55" s="8" t="e">
        <f t="shared" si="33"/>
        <v>#NUM!</v>
      </c>
      <c r="BV55" s="8"/>
      <c r="BW55" s="1" t="str">
        <f t="shared" si="8"/>
        <v/>
      </c>
      <c r="BX55" s="1">
        <f t="shared" si="9"/>
        <v>0</v>
      </c>
      <c r="BY55" s="1" t="str">
        <f t="shared" si="10"/>
        <v/>
      </c>
      <c r="BZ55" s="1" t="str">
        <f t="shared" si="34"/>
        <v/>
      </c>
      <c r="CA55" s="1">
        <f t="shared" si="35"/>
        <v>11</v>
      </c>
      <c r="CB55" s="1" t="str">
        <f t="shared" si="36"/>
        <v/>
      </c>
      <c r="CC55" s="1">
        <f t="shared" si="37"/>
        <v>0</v>
      </c>
      <c r="CD55" s="1" t="str">
        <f t="shared" si="38"/>
        <v/>
      </c>
      <c r="CE55" s="1" t="str">
        <f t="shared" si="39"/>
        <v/>
      </c>
    </row>
    <row r="56" spans="1:105" ht="18" customHeight="1" x14ac:dyDescent="0.2">
      <c r="A56" s="52" t="str">
        <f t="shared" si="12"/>
        <v>Larry Newell</v>
      </c>
      <c r="B56" s="52" t="s">
        <v>283</v>
      </c>
      <c r="C56" s="62" t="s">
        <v>284</v>
      </c>
      <c r="D56" s="8"/>
      <c r="E56" s="8"/>
      <c r="F56" s="8" t="str">
        <f>IF(E56&lt;&gt; "",LOOKUP(E56,Points!$A$2:$A$27,Points!$B$2:$B$27),"")</f>
        <v/>
      </c>
      <c r="G56" s="114"/>
      <c r="H56" s="8">
        <v>32</v>
      </c>
      <c r="I56" s="8">
        <v>22</v>
      </c>
      <c r="J56" s="8">
        <f>IF(I56&lt;&gt; "",LOOKUP(I56,Points!$A$2:$A$27,Points!$B$2:$B$27),"")</f>
        <v>0</v>
      </c>
      <c r="K56" s="114">
        <v>1</v>
      </c>
      <c r="L56" s="8">
        <v>39</v>
      </c>
      <c r="M56" s="8">
        <v>4</v>
      </c>
      <c r="N56" s="8">
        <f>IF(M56&lt;&gt; "",LOOKUP(M56,Points!$A$2:$A$27,Points!$B$2:$B$27),"")</f>
        <v>12</v>
      </c>
      <c r="O56" s="114">
        <v>1</v>
      </c>
      <c r="P56" s="8">
        <v>34</v>
      </c>
      <c r="Q56" s="8">
        <v>7</v>
      </c>
      <c r="R56" s="8">
        <f>IF(Q56&lt;&gt; "",LOOKUP(Q56,Points!$A$2:$A$27,Points!$B$2:$B$27),"")</f>
        <v>9</v>
      </c>
      <c r="S56" s="114">
        <v>1</v>
      </c>
      <c r="T56" s="8">
        <f>36-2</f>
        <v>34</v>
      </c>
      <c r="U56" s="8">
        <v>15</v>
      </c>
      <c r="V56" s="8">
        <f>IF(U56&lt;&gt; "",LOOKUP(U56,Points!$A$2:$A$27,Points!$B$2:$B$27),"")</f>
        <v>1</v>
      </c>
      <c r="W56" s="114">
        <v>2</v>
      </c>
      <c r="X56" s="8">
        <f>35-2</f>
        <v>33</v>
      </c>
      <c r="Y56" s="8">
        <v>7</v>
      </c>
      <c r="Z56" s="8">
        <f>IF(Y56&lt;&gt; "",LOOKUP(Y56,Points!$A$2:$A$27,Points!$B$2:$B$27),"")</f>
        <v>9</v>
      </c>
      <c r="AA56" s="114">
        <v>1</v>
      </c>
      <c r="AB56" s="142">
        <f>36-2</f>
        <v>34</v>
      </c>
      <c r="AC56" s="8">
        <v>6</v>
      </c>
      <c r="AD56" s="8">
        <f>IF(AC56&lt;&gt; "",LOOKUP(AC56,Points!$A$2:$A$27,Points!$B$2:$B$27),"")</f>
        <v>10</v>
      </c>
      <c r="AE56" s="114">
        <v>1</v>
      </c>
      <c r="AF56" s="8"/>
      <c r="AG56" s="8"/>
      <c r="AH56" s="8" t="str">
        <f>IF(AG56&lt;&gt; "",LOOKUP(AG56,Points!$A$2:$A$27,Points!$B$2:$B$27),"")</f>
        <v/>
      </c>
      <c r="AI56" s="114"/>
      <c r="AJ56" s="8">
        <f>41-3</f>
        <v>38</v>
      </c>
      <c r="AK56" s="8">
        <v>2</v>
      </c>
      <c r="AL56" s="8">
        <f>IF(AK56&lt;&gt; "",LOOKUP(AK56,[1]Points!$A$2:$A$27,[1]Points!$B$2:$B$27),"")</f>
        <v>14</v>
      </c>
      <c r="AM56" s="114">
        <v>3</v>
      </c>
      <c r="AO56" s="5">
        <f t="shared" si="11"/>
        <v>10</v>
      </c>
      <c r="AP56" s="5">
        <v>0</v>
      </c>
      <c r="AQ56" s="5">
        <f t="shared" si="1"/>
        <v>7</v>
      </c>
      <c r="AR56" s="5">
        <f t="shared" si="2"/>
        <v>55</v>
      </c>
      <c r="AS56" s="5">
        <f t="shared" si="13"/>
        <v>54</v>
      </c>
      <c r="AT56" s="8">
        <f t="shared" si="3"/>
        <v>244</v>
      </c>
      <c r="AU56" s="67">
        <f t="shared" si="14"/>
        <v>34.857142857142854</v>
      </c>
      <c r="AV56" s="67">
        <f t="shared" si="15"/>
        <v>34.857142857142854</v>
      </c>
      <c r="AW56" s="67">
        <f t="shared" si="16"/>
        <v>34.857142857142854</v>
      </c>
      <c r="AX56" s="8">
        <f t="shared" si="17"/>
        <v>179</v>
      </c>
      <c r="AY56" s="67">
        <f t="shared" si="4"/>
        <v>9</v>
      </c>
      <c r="AZ56" s="67"/>
      <c r="BA56" s="8">
        <f t="shared" si="18"/>
        <v>39</v>
      </c>
      <c r="BB56" s="8">
        <f t="shared" si="19"/>
        <v>38</v>
      </c>
      <c r="BC56" s="8">
        <f t="shared" si="20"/>
        <v>34</v>
      </c>
      <c r="BD56" s="8">
        <f t="shared" si="21"/>
        <v>34</v>
      </c>
      <c r="BE56" s="8">
        <f t="shared" si="22"/>
        <v>34</v>
      </c>
      <c r="BF56" s="8"/>
      <c r="BG56" s="8">
        <f t="shared" si="5"/>
        <v>0</v>
      </c>
      <c r="BH56" s="8">
        <f t="shared" si="6"/>
        <v>32</v>
      </c>
      <c r="BI56" s="8">
        <f t="shared" si="7"/>
        <v>39</v>
      </c>
      <c r="BJ56" s="8">
        <f t="shared" si="23"/>
        <v>34</v>
      </c>
      <c r="BK56" s="8">
        <f t="shared" si="24"/>
        <v>34</v>
      </c>
      <c r="BL56" s="8">
        <f t="shared" si="25"/>
        <v>33</v>
      </c>
      <c r="BM56" s="8">
        <f t="shared" si="26"/>
        <v>34</v>
      </c>
      <c r="BN56" s="8">
        <f t="shared" si="27"/>
        <v>0</v>
      </c>
      <c r="BO56" s="8">
        <f t="shared" si="28"/>
        <v>38</v>
      </c>
      <c r="BP56" s="8"/>
      <c r="BQ56" s="8">
        <f t="shared" si="29"/>
        <v>14</v>
      </c>
      <c r="BR56" s="8">
        <f t="shared" si="30"/>
        <v>12</v>
      </c>
      <c r="BS56" s="8">
        <f t="shared" si="31"/>
        <v>10</v>
      </c>
      <c r="BT56" s="8">
        <f t="shared" si="32"/>
        <v>9</v>
      </c>
      <c r="BU56" s="8">
        <f t="shared" si="33"/>
        <v>9</v>
      </c>
      <c r="BV56" s="8"/>
      <c r="BW56" s="1" t="str">
        <f t="shared" si="8"/>
        <v/>
      </c>
      <c r="BX56" s="1">
        <f t="shared" si="9"/>
        <v>0</v>
      </c>
      <c r="BY56" s="1">
        <f t="shared" si="10"/>
        <v>12</v>
      </c>
      <c r="BZ56" s="1">
        <f t="shared" si="34"/>
        <v>9</v>
      </c>
      <c r="CA56" s="1">
        <f t="shared" si="35"/>
        <v>1</v>
      </c>
      <c r="CB56" s="1">
        <f t="shared" si="36"/>
        <v>9</v>
      </c>
      <c r="CC56" s="1">
        <f t="shared" si="37"/>
        <v>10</v>
      </c>
      <c r="CD56" s="1" t="str">
        <f t="shared" si="38"/>
        <v/>
      </c>
      <c r="CE56" s="1">
        <f t="shared" si="39"/>
        <v>14</v>
      </c>
      <c r="CG56" t="e">
        <f>VLOOKUP(A56,#REF!,41,FALSE)</f>
        <v>#REF!</v>
      </c>
      <c r="CH56" t="e">
        <f>VLOOKUP(A56,#REF!,42,FALSE)</f>
        <v>#REF!</v>
      </c>
      <c r="CI56" t="e">
        <f>VLOOKUP(A56,#REF!,43,FALSE)</f>
        <v>#REF!</v>
      </c>
      <c r="CJ56" t="e">
        <f>VLOOKUP(A56,#REF!,44,FALSE)</f>
        <v>#REF!</v>
      </c>
      <c r="CK56" t="e">
        <f>VLOOKUP(A56,#REF!,45,FALSE)</f>
        <v>#REF!</v>
      </c>
      <c r="CL56" s="105" t="e">
        <f>VLOOKUP(A56,#REF!,46,FALSE)</f>
        <v>#REF!</v>
      </c>
      <c r="CM56" s="105" t="e">
        <f>VLOOKUP(A56,#REF!,47,FALSE)</f>
        <v>#REF!</v>
      </c>
      <c r="CN56" s="105" t="e">
        <f>VLOOKUP(A56,#REF!,48,FALSE)</f>
        <v>#REF!</v>
      </c>
      <c r="CO56" s="105" t="e">
        <f>VLOOKUP(A56,#REF!,49,FALSE)</f>
        <v>#REF!</v>
      </c>
      <c r="CP56" s="105" t="e">
        <f>VLOOKUP(A56,#REF!,50,FALSE)</f>
        <v>#REF!</v>
      </c>
      <c r="CS56" s="106"/>
      <c r="CT56" s="106"/>
      <c r="CU56" s="106"/>
      <c r="CV56" s="106"/>
      <c r="CW56" s="106"/>
      <c r="CX56" s="106"/>
      <c r="CY56" s="106"/>
      <c r="CZ56" s="106"/>
      <c r="DA56" s="106"/>
    </row>
    <row r="57" spans="1:105" ht="18" customHeight="1" x14ac:dyDescent="0.2">
      <c r="A57" s="52" t="str">
        <f t="shared" si="12"/>
        <v>David Paul</v>
      </c>
      <c r="B57" s="93" t="s">
        <v>27</v>
      </c>
      <c r="C57" s="94" t="s">
        <v>209</v>
      </c>
      <c r="D57" s="8"/>
      <c r="E57" s="8"/>
      <c r="F57" s="8" t="str">
        <f>IF(E57&lt;&gt; "",LOOKUP(E57,Points!$A$2:$A$27,Points!$B$2:$B$27),"")</f>
        <v/>
      </c>
      <c r="G57" s="114"/>
      <c r="H57" s="8"/>
      <c r="I57" s="8"/>
      <c r="J57" s="8" t="str">
        <f>IF(I57&lt;&gt; "",LOOKUP(I57,Points!$A$2:$A$27,Points!$B$2:$B$27),"")</f>
        <v/>
      </c>
      <c r="K57" s="114"/>
      <c r="L57" s="8"/>
      <c r="M57" s="8"/>
      <c r="N57" s="8" t="str">
        <f>IF(M57&lt;&gt; "",LOOKUP(M57,Points!$A$2:$A$27,Points!$B$2:$B$27),"")</f>
        <v/>
      </c>
      <c r="O57" s="114"/>
      <c r="P57" s="8"/>
      <c r="Q57" s="8"/>
      <c r="R57" s="8" t="str">
        <f>IF(Q57&lt;&gt; "",LOOKUP(Q57,Points!$A$2:$A$27,Points!$B$2:$B$27),"")</f>
        <v/>
      </c>
      <c r="S57" s="114"/>
      <c r="T57" s="8"/>
      <c r="U57" s="8"/>
      <c r="V57" s="8" t="str">
        <f>IF(U57&lt;&gt; "",LOOKUP(U57,Points!$A$2:$A$27,Points!$B$2:$B$27),"")</f>
        <v/>
      </c>
      <c r="W57" s="114"/>
      <c r="X57" s="8"/>
      <c r="Y57" s="8"/>
      <c r="Z57" s="8" t="str">
        <f>IF(Y57&lt;&gt; "",LOOKUP(Y57,Points!$A$2:$A$27,Points!$B$2:$B$27),"")</f>
        <v/>
      </c>
      <c r="AA57" s="114"/>
      <c r="AB57" s="8"/>
      <c r="AC57" s="8"/>
      <c r="AD57" s="8" t="str">
        <f>IF(AC57&lt;&gt; "",LOOKUP(AC57,Points!$A$2:$A$27,Points!$B$2:$B$27),"")</f>
        <v/>
      </c>
      <c r="AE57" s="114"/>
      <c r="AF57" s="8"/>
      <c r="AG57" s="8"/>
      <c r="AH57" s="8" t="str">
        <f>IF(AG57&lt;&gt; "",LOOKUP(AG57,Points!$A$2:$A$27,Points!$B$2:$B$27),"")</f>
        <v/>
      </c>
      <c r="AI57" s="114"/>
      <c r="AJ57" s="8"/>
      <c r="AK57" s="8"/>
      <c r="AL57" s="8" t="str">
        <f>IF(AK57&lt;&gt; "",LOOKUP(AK57,[1]Points!$A$2:$A$27,[1]Points!$B$2:$B$27),"")</f>
        <v/>
      </c>
      <c r="AM57" s="114"/>
      <c r="AO57" s="5">
        <f t="shared" si="11"/>
        <v>0</v>
      </c>
      <c r="AP57" s="5">
        <v>0</v>
      </c>
      <c r="AQ57" s="5">
        <f t="shared" si="1"/>
        <v>0</v>
      </c>
      <c r="AR57" s="5">
        <f t="shared" si="2"/>
        <v>0</v>
      </c>
      <c r="AS57" s="5">
        <f t="shared" si="13"/>
        <v>0</v>
      </c>
      <c r="AT57" s="5">
        <f t="shared" si="3"/>
        <v>0</v>
      </c>
      <c r="AU57" s="47">
        <f t="shared" si="14"/>
        <v>0</v>
      </c>
      <c r="AV57" s="47">
        <f t="shared" si="15"/>
        <v>0</v>
      </c>
      <c r="AW57" s="47">
        <f t="shared" si="16"/>
        <v>0</v>
      </c>
      <c r="AX57" s="8">
        <f t="shared" si="17"/>
        <v>0</v>
      </c>
      <c r="AY57" s="67">
        <f t="shared" si="4"/>
        <v>0</v>
      </c>
      <c r="AZ57" s="67"/>
      <c r="BA57" s="8">
        <f t="shared" si="18"/>
        <v>0</v>
      </c>
      <c r="BB57" s="8">
        <f t="shared" si="19"/>
        <v>0</v>
      </c>
      <c r="BC57" s="8">
        <f t="shared" si="20"/>
        <v>0</v>
      </c>
      <c r="BD57" s="8">
        <f t="shared" si="21"/>
        <v>0</v>
      </c>
      <c r="BE57" s="8">
        <f t="shared" si="22"/>
        <v>0</v>
      </c>
      <c r="BF57" s="8"/>
      <c r="BG57" s="8">
        <f t="shared" si="5"/>
        <v>0</v>
      </c>
      <c r="BH57" s="8">
        <f t="shared" si="6"/>
        <v>0</v>
      </c>
      <c r="BI57" s="8">
        <f t="shared" si="7"/>
        <v>0</v>
      </c>
      <c r="BJ57" s="8">
        <f t="shared" si="23"/>
        <v>0</v>
      </c>
      <c r="BK57" s="8">
        <f t="shared" si="24"/>
        <v>0</v>
      </c>
      <c r="BL57" s="8">
        <f t="shared" si="25"/>
        <v>0</v>
      </c>
      <c r="BM57" s="8">
        <f t="shared" si="26"/>
        <v>0</v>
      </c>
      <c r="BN57" s="8">
        <f t="shared" si="27"/>
        <v>0</v>
      </c>
      <c r="BO57" s="8">
        <f t="shared" si="28"/>
        <v>0</v>
      </c>
      <c r="BP57" s="8"/>
      <c r="BQ57" s="8" t="e">
        <f t="shared" si="29"/>
        <v>#NUM!</v>
      </c>
      <c r="BR57" s="8" t="e">
        <f t="shared" si="30"/>
        <v>#NUM!</v>
      </c>
      <c r="BS57" s="8" t="e">
        <f t="shared" si="31"/>
        <v>#NUM!</v>
      </c>
      <c r="BT57" s="8" t="e">
        <f t="shared" si="32"/>
        <v>#NUM!</v>
      </c>
      <c r="BU57" s="8" t="e">
        <f t="shared" si="33"/>
        <v>#NUM!</v>
      </c>
      <c r="BV57" s="8"/>
      <c r="BW57" s="1" t="str">
        <f t="shared" si="8"/>
        <v/>
      </c>
      <c r="BX57" s="1" t="str">
        <f t="shared" si="9"/>
        <v/>
      </c>
      <c r="BY57" s="1" t="str">
        <f t="shared" si="10"/>
        <v/>
      </c>
      <c r="BZ57" s="1" t="str">
        <f t="shared" si="34"/>
        <v/>
      </c>
      <c r="CA57" s="1" t="str">
        <f t="shared" si="35"/>
        <v/>
      </c>
      <c r="CB57" s="1" t="str">
        <f t="shared" si="36"/>
        <v/>
      </c>
      <c r="CC57" s="1" t="str">
        <f t="shared" si="37"/>
        <v/>
      </c>
      <c r="CD57" s="1" t="str">
        <f t="shared" si="38"/>
        <v/>
      </c>
      <c r="CE57" s="1" t="str">
        <f t="shared" si="39"/>
        <v/>
      </c>
    </row>
    <row r="58" spans="1:105" ht="18" customHeight="1" x14ac:dyDescent="0.2">
      <c r="A58" s="52" t="str">
        <f t="shared" si="12"/>
        <v>Henry Pearl</v>
      </c>
      <c r="B58" s="93" t="s">
        <v>603</v>
      </c>
      <c r="C58" s="94" t="s">
        <v>494</v>
      </c>
      <c r="D58" s="8"/>
      <c r="E58" s="8"/>
      <c r="F58" s="8" t="str">
        <f>IF(E58&lt;&gt; "",LOOKUP(E58,Points!$A$2:$A$27,Points!$B$2:$B$27),"")</f>
        <v/>
      </c>
      <c r="G58" s="114"/>
      <c r="H58" s="8"/>
      <c r="I58" s="8"/>
      <c r="J58" s="8" t="str">
        <f>IF(I58&lt;&gt; "",LOOKUP(I58,Points!$A$2:$A$27,Points!$B$2:$B$27),"")</f>
        <v/>
      </c>
      <c r="K58" s="114"/>
      <c r="L58" s="8"/>
      <c r="M58" s="8"/>
      <c r="N58" s="8" t="str">
        <f>IF(M58&lt;&gt; "",LOOKUP(M58,Points!$A$2:$A$27,Points!$B$2:$B$27),"")</f>
        <v/>
      </c>
      <c r="O58" s="114"/>
      <c r="P58" s="8"/>
      <c r="Q58" s="8"/>
      <c r="R58" s="8" t="str">
        <f>IF(Q58&lt;&gt; "",LOOKUP(Q58,Points!$A$2:$A$27,Points!$B$2:$B$27),"")</f>
        <v/>
      </c>
      <c r="S58" s="114"/>
      <c r="T58" s="8"/>
      <c r="U58" s="8"/>
      <c r="V58" s="8" t="str">
        <f>IF(U58&lt;&gt; "",LOOKUP(U58,Points!$A$2:$A$27,Points!$B$2:$B$27),"")</f>
        <v/>
      </c>
      <c r="W58" s="114"/>
      <c r="X58" s="8"/>
      <c r="Y58" s="8"/>
      <c r="Z58" s="8" t="str">
        <f>IF(Y58&lt;&gt; "",LOOKUP(Y58,Points!$A$2:$A$27,Points!$B$2:$B$27),"")</f>
        <v/>
      </c>
      <c r="AA58" s="114"/>
      <c r="AB58" s="8"/>
      <c r="AC58" s="8"/>
      <c r="AD58" s="8" t="str">
        <f>IF(AC58&lt;&gt; "",LOOKUP(AC58,Points!$A$2:$A$27,Points!$B$2:$B$27),"")</f>
        <v/>
      </c>
      <c r="AE58" s="114"/>
      <c r="AF58" s="8"/>
      <c r="AG58" s="8"/>
      <c r="AH58" s="8" t="str">
        <f>IF(AG58&lt;&gt; "",LOOKUP(AG58,Points!$A$2:$A$27,Points!$B$2:$B$27),"")</f>
        <v/>
      </c>
      <c r="AI58" s="114"/>
      <c r="AJ58" s="8"/>
      <c r="AK58" s="8"/>
      <c r="AL58" s="8" t="str">
        <f>IF(AK58&lt;&gt; "",LOOKUP(AK58,[1]Points!$A$2:$A$27,[1]Points!$B$2:$B$27),"")</f>
        <v/>
      </c>
      <c r="AM58" s="114"/>
      <c r="AO58" s="5">
        <f>+G58+K58+O58+S58+W58+AA58+AE58+AI58+AM58</f>
        <v>0</v>
      </c>
      <c r="AP58" s="5">
        <v>0</v>
      </c>
      <c r="AQ58" s="5">
        <f>COUNT(D58,H58,L58,P58,T58,X58,AB58,AF58,AJ58)</f>
        <v>0</v>
      </c>
      <c r="AR58" s="5">
        <f>SUM(F58,J58,N58,R58,V58,Z58,AD58,AH58,AL58)</f>
        <v>0</v>
      </c>
      <c r="AS58" s="5">
        <f t="shared" si="13"/>
        <v>0</v>
      </c>
      <c r="AT58" s="5">
        <f>SUM(D58,H58,L58,P58,T58,X58,AB58,AF58,AJ58)</f>
        <v>0</v>
      </c>
      <c r="AU58" s="47">
        <f t="shared" si="14"/>
        <v>0</v>
      </c>
      <c r="AV58" s="47">
        <f t="shared" si="15"/>
        <v>0</v>
      </c>
      <c r="AW58" s="47">
        <f t="shared" si="16"/>
        <v>0</v>
      </c>
      <c r="AX58" s="8">
        <f t="shared" si="17"/>
        <v>0</v>
      </c>
      <c r="AY58" s="67">
        <f>IF(AQ58&gt;4,SUM(E58,I58,M58,Q58,U58,Y58,AC58,AG58,AK58)/AQ58,0)</f>
        <v>0</v>
      </c>
      <c r="AZ58" s="67"/>
      <c r="BA58" s="8">
        <f t="shared" si="18"/>
        <v>0</v>
      </c>
      <c r="BB58" s="8">
        <f t="shared" si="19"/>
        <v>0</v>
      </c>
      <c r="BC58" s="8">
        <f t="shared" si="20"/>
        <v>0</v>
      </c>
      <c r="BD58" s="8">
        <f t="shared" si="21"/>
        <v>0</v>
      </c>
      <c r="BE58" s="8">
        <f t="shared" si="22"/>
        <v>0</v>
      </c>
      <c r="BF58" s="8"/>
      <c r="BG58" s="8">
        <f>D58</f>
        <v>0</v>
      </c>
      <c r="BH58" s="8">
        <f>H58</f>
        <v>0</v>
      </c>
      <c r="BI58" s="8">
        <f>L58</f>
        <v>0</v>
      </c>
      <c r="BJ58" s="8">
        <f t="shared" si="23"/>
        <v>0</v>
      </c>
      <c r="BK58" s="8">
        <f t="shared" si="24"/>
        <v>0</v>
      </c>
      <c r="BL58" s="8">
        <f t="shared" si="25"/>
        <v>0</v>
      </c>
      <c r="BM58" s="8">
        <f t="shared" si="26"/>
        <v>0</v>
      </c>
      <c r="BN58" s="8">
        <f t="shared" si="27"/>
        <v>0</v>
      </c>
      <c r="BO58" s="8">
        <f t="shared" si="28"/>
        <v>0</v>
      </c>
      <c r="BP58" s="8"/>
      <c r="BQ58" s="8" t="e">
        <f t="shared" si="29"/>
        <v>#NUM!</v>
      </c>
      <c r="BR58" s="8" t="e">
        <f t="shared" si="30"/>
        <v>#NUM!</v>
      </c>
      <c r="BS58" s="8" t="e">
        <f t="shared" si="31"/>
        <v>#NUM!</v>
      </c>
      <c r="BT58" s="8" t="e">
        <f t="shared" si="32"/>
        <v>#NUM!</v>
      </c>
      <c r="BU58" s="8" t="e">
        <f t="shared" si="33"/>
        <v>#NUM!</v>
      </c>
      <c r="BV58" s="8"/>
      <c r="BW58" s="1" t="str">
        <f>F58</f>
        <v/>
      </c>
      <c r="BX58" s="1" t="str">
        <f>J58</f>
        <v/>
      </c>
      <c r="BY58" s="1" t="str">
        <f>N58</f>
        <v/>
      </c>
      <c r="BZ58" s="1" t="str">
        <f t="shared" si="34"/>
        <v/>
      </c>
      <c r="CA58" s="1" t="str">
        <f t="shared" si="35"/>
        <v/>
      </c>
      <c r="CB58" s="1" t="str">
        <f t="shared" si="36"/>
        <v/>
      </c>
      <c r="CC58" s="1" t="str">
        <f t="shared" si="37"/>
        <v/>
      </c>
      <c r="CD58" s="1" t="str">
        <f t="shared" si="38"/>
        <v/>
      </c>
      <c r="CE58" s="1" t="str">
        <f t="shared" si="39"/>
        <v/>
      </c>
    </row>
    <row r="59" spans="1:105" ht="18" customHeight="1" x14ac:dyDescent="0.2">
      <c r="A59" s="52" t="str">
        <f t="shared" si="12"/>
        <v>Subash Penmetsa</v>
      </c>
      <c r="B59" s="52" t="s">
        <v>18</v>
      </c>
      <c r="C59" s="62" t="s">
        <v>17</v>
      </c>
      <c r="D59" s="8">
        <v>39</v>
      </c>
      <c r="E59" s="8">
        <v>4</v>
      </c>
      <c r="F59" s="8">
        <f>IF(E59&lt;&gt; "",LOOKUP(E59,Points!$A$2:$A$27,Points!$B$2:$B$27),"")</f>
        <v>12</v>
      </c>
      <c r="G59" s="114">
        <v>2</v>
      </c>
      <c r="H59" s="96">
        <f>43-1</f>
        <v>42</v>
      </c>
      <c r="I59" s="8">
        <v>1</v>
      </c>
      <c r="J59" s="8">
        <f>IF(I59&lt;&gt; "",LOOKUP(I59,Points!$A$2:$A$27,Points!$B$2:$B$27),"")</f>
        <v>15</v>
      </c>
      <c r="K59" s="114"/>
      <c r="L59" s="8">
        <v>33</v>
      </c>
      <c r="M59" s="8">
        <v>12</v>
      </c>
      <c r="N59" s="8">
        <f>IF(M59&lt;&gt; "",LOOKUP(M59,Points!$A$2:$A$27,Points!$B$2:$B$27),"")</f>
        <v>4</v>
      </c>
      <c r="O59" s="114"/>
      <c r="P59" s="8"/>
      <c r="Q59" s="8"/>
      <c r="R59" s="8" t="str">
        <f>IF(Q59&lt;&gt; "",LOOKUP(Q59,Points!$A$2:$A$27,Points!$B$2:$B$27),"")</f>
        <v/>
      </c>
      <c r="S59" s="114"/>
      <c r="T59" s="8"/>
      <c r="U59" s="8"/>
      <c r="V59" s="8" t="str">
        <f>IF(U59&lt;&gt; "",LOOKUP(U59,Points!$A$2:$A$27,Points!$B$2:$B$27),"")</f>
        <v/>
      </c>
      <c r="W59" s="114"/>
      <c r="X59" s="8"/>
      <c r="Y59" s="8"/>
      <c r="Z59" s="8" t="str">
        <f>IF(Y59&lt;&gt; "",LOOKUP(Y59,Points!$A$2:$A$27,Points!$B$2:$B$27),"")</f>
        <v/>
      </c>
      <c r="AA59" s="114"/>
      <c r="AB59" s="8">
        <f>33-1</f>
        <v>32</v>
      </c>
      <c r="AC59" s="8">
        <v>15</v>
      </c>
      <c r="AD59" s="8">
        <f>IF(AC59&lt;&gt; "",LOOKUP(AC59,Points!$A$2:$A$27,Points!$B$2:$B$27),"")</f>
        <v>1</v>
      </c>
      <c r="AE59" s="114">
        <v>3</v>
      </c>
      <c r="AF59" s="171">
        <f>21-3</f>
        <v>18</v>
      </c>
      <c r="AG59" s="8">
        <v>23</v>
      </c>
      <c r="AH59" s="8">
        <f>IF(AG59&lt;&gt; "",LOOKUP(AG59,Points!$A$2:$A$27,Points!$B$2:$B$27),"")</f>
        <v>0</v>
      </c>
      <c r="AI59" s="114"/>
      <c r="AJ59" s="142">
        <f>36-3</f>
        <v>33</v>
      </c>
      <c r="AK59" s="8">
        <v>7</v>
      </c>
      <c r="AL59" s="8">
        <f>IF(AK59&lt;&gt; "",LOOKUP(AK59,[1]Points!$A$2:$A$27,[1]Points!$B$2:$B$27),"")</f>
        <v>9</v>
      </c>
      <c r="AM59" s="114"/>
      <c r="AO59" s="5">
        <f t="shared" si="11"/>
        <v>5</v>
      </c>
      <c r="AP59" s="5">
        <v>0</v>
      </c>
      <c r="AQ59" s="5">
        <f t="shared" si="1"/>
        <v>6</v>
      </c>
      <c r="AR59" s="5">
        <f t="shared" si="2"/>
        <v>41</v>
      </c>
      <c r="AS59" s="5">
        <f t="shared" si="13"/>
        <v>41</v>
      </c>
      <c r="AT59" s="8">
        <f t="shared" si="3"/>
        <v>197</v>
      </c>
      <c r="AU59" s="67">
        <f t="shared" si="14"/>
        <v>32.833333333333336</v>
      </c>
      <c r="AV59" s="67">
        <f t="shared" si="15"/>
        <v>32.833333333333336</v>
      </c>
      <c r="AW59" s="67">
        <f t="shared" si="16"/>
        <v>32.833333333333336</v>
      </c>
      <c r="AX59" s="8">
        <f t="shared" si="17"/>
        <v>179</v>
      </c>
      <c r="AY59" s="67">
        <f t="shared" si="4"/>
        <v>10.333333333333334</v>
      </c>
      <c r="AZ59" s="67"/>
      <c r="BA59" s="8">
        <f t="shared" si="18"/>
        <v>42</v>
      </c>
      <c r="BB59" s="8">
        <f t="shared" si="19"/>
        <v>39</v>
      </c>
      <c r="BC59" s="8">
        <f t="shared" si="20"/>
        <v>33</v>
      </c>
      <c r="BD59" s="8">
        <f t="shared" si="21"/>
        <v>33</v>
      </c>
      <c r="BE59" s="8">
        <f t="shared" si="22"/>
        <v>32</v>
      </c>
      <c r="BF59" s="8"/>
      <c r="BG59" s="8">
        <f t="shared" si="5"/>
        <v>39</v>
      </c>
      <c r="BH59" s="8">
        <f t="shared" si="6"/>
        <v>42</v>
      </c>
      <c r="BI59" s="8">
        <f t="shared" si="7"/>
        <v>33</v>
      </c>
      <c r="BJ59" s="8">
        <f t="shared" si="23"/>
        <v>0</v>
      </c>
      <c r="BK59" s="8">
        <f t="shared" si="24"/>
        <v>0</v>
      </c>
      <c r="BL59" s="8">
        <f t="shared" si="25"/>
        <v>0</v>
      </c>
      <c r="BM59" s="8">
        <f t="shared" si="26"/>
        <v>32</v>
      </c>
      <c r="BN59" s="8">
        <f t="shared" si="27"/>
        <v>18</v>
      </c>
      <c r="BO59" s="8">
        <f t="shared" si="28"/>
        <v>33</v>
      </c>
      <c r="BP59" s="8"/>
      <c r="BQ59" s="8">
        <f t="shared" si="29"/>
        <v>15</v>
      </c>
      <c r="BR59" s="8">
        <f t="shared" si="30"/>
        <v>12</v>
      </c>
      <c r="BS59" s="8">
        <f t="shared" si="31"/>
        <v>9</v>
      </c>
      <c r="BT59" s="8">
        <f t="shared" si="32"/>
        <v>4</v>
      </c>
      <c r="BU59" s="8">
        <f t="shared" si="33"/>
        <v>1</v>
      </c>
      <c r="BV59" s="8"/>
      <c r="BW59" s="1">
        <f t="shared" si="8"/>
        <v>12</v>
      </c>
      <c r="BX59" s="1">
        <f t="shared" si="9"/>
        <v>15</v>
      </c>
      <c r="BY59" s="1">
        <f t="shared" si="10"/>
        <v>4</v>
      </c>
      <c r="BZ59" s="1" t="str">
        <f t="shared" si="34"/>
        <v/>
      </c>
      <c r="CA59" s="1" t="str">
        <f t="shared" si="35"/>
        <v/>
      </c>
      <c r="CB59" s="1" t="str">
        <f t="shared" si="36"/>
        <v/>
      </c>
      <c r="CC59" s="1">
        <f t="shared" si="37"/>
        <v>1</v>
      </c>
      <c r="CD59" s="1">
        <f t="shared" si="38"/>
        <v>0</v>
      </c>
      <c r="CE59" s="1">
        <f t="shared" si="39"/>
        <v>9</v>
      </c>
      <c r="CG59" t="e">
        <f>VLOOKUP(A59,#REF!,41,FALSE)</f>
        <v>#REF!</v>
      </c>
      <c r="CH59" t="e">
        <f>VLOOKUP(A59,#REF!,42,FALSE)</f>
        <v>#REF!</v>
      </c>
      <c r="CI59" t="e">
        <f>VLOOKUP(A59,#REF!,43,FALSE)</f>
        <v>#REF!</v>
      </c>
      <c r="CJ59" t="e">
        <f>VLOOKUP(A59,#REF!,44,FALSE)</f>
        <v>#REF!</v>
      </c>
      <c r="CK59" t="e">
        <f>VLOOKUP(A59,#REF!,45,FALSE)</f>
        <v>#REF!</v>
      </c>
      <c r="CL59" s="105" t="e">
        <f>VLOOKUP(A59,#REF!,46,FALSE)</f>
        <v>#REF!</v>
      </c>
      <c r="CM59" s="105" t="e">
        <f>VLOOKUP(A59,#REF!,47,FALSE)</f>
        <v>#REF!</v>
      </c>
      <c r="CN59" s="105" t="e">
        <f>VLOOKUP(A59,#REF!,48,FALSE)</f>
        <v>#REF!</v>
      </c>
      <c r="CO59" s="105" t="e">
        <f>VLOOKUP(A59,#REF!,49,FALSE)</f>
        <v>#REF!</v>
      </c>
      <c r="CP59" s="105" t="e">
        <f>VLOOKUP(A59,#REF!,50,FALSE)</f>
        <v>#REF!</v>
      </c>
      <c r="CR59" t="e">
        <f>+AO59-CG59</f>
        <v>#REF!</v>
      </c>
      <c r="CS59" s="106" t="e">
        <f t="shared" ref="CS59:DA59" si="46">+AQ59-CH59</f>
        <v>#REF!</v>
      </c>
      <c r="CT59" s="106" t="e">
        <f t="shared" si="46"/>
        <v>#REF!</v>
      </c>
      <c r="CU59" s="106" t="e">
        <f t="shared" si="46"/>
        <v>#REF!</v>
      </c>
      <c r="CV59" s="106" t="e">
        <f t="shared" si="46"/>
        <v>#REF!</v>
      </c>
      <c r="CW59" s="106" t="e">
        <f t="shared" si="46"/>
        <v>#REF!</v>
      </c>
      <c r="CX59" s="106" t="e">
        <f t="shared" si="46"/>
        <v>#REF!</v>
      </c>
      <c r="CY59" s="106" t="e">
        <f t="shared" si="46"/>
        <v>#REF!</v>
      </c>
      <c r="CZ59" s="106" t="e">
        <f t="shared" si="46"/>
        <v>#REF!</v>
      </c>
      <c r="DA59" s="106" t="e">
        <f t="shared" si="46"/>
        <v>#REF!</v>
      </c>
    </row>
    <row r="60" spans="1:105" ht="18" customHeight="1" x14ac:dyDescent="0.2">
      <c r="A60" s="52" t="str">
        <f t="shared" si="12"/>
        <v>Ben Porr</v>
      </c>
      <c r="B60" s="52" t="s">
        <v>546</v>
      </c>
      <c r="C60" s="94" t="s">
        <v>370</v>
      </c>
      <c r="D60" s="8"/>
      <c r="E60" s="8"/>
      <c r="F60" s="8" t="str">
        <f>IF(E60&lt;&gt; "",LOOKUP(E60,Points!$A$2:$A$27,Points!$B$2:$B$27),"")</f>
        <v/>
      </c>
      <c r="G60" s="114"/>
      <c r="H60" s="8"/>
      <c r="I60" s="8"/>
      <c r="J60" s="8" t="str">
        <f>IF(I60&lt;&gt; "",LOOKUP(I60,Points!$A$2:$A$27,Points!$B$2:$B$27),"")</f>
        <v/>
      </c>
      <c r="K60" s="114"/>
      <c r="L60" s="8"/>
      <c r="M60" s="8"/>
      <c r="N60" s="8" t="str">
        <f>IF(M60&lt;&gt; "",LOOKUP(M60,Points!$A$2:$A$27,Points!$B$2:$B$27),"")</f>
        <v/>
      </c>
      <c r="O60" s="114"/>
      <c r="P60" s="8"/>
      <c r="Q60" s="8"/>
      <c r="R60" s="8" t="str">
        <f>IF(Q60&lt;&gt; "",LOOKUP(Q60,Points!$A$2:$A$27,Points!$B$2:$B$27),"")</f>
        <v/>
      </c>
      <c r="S60" s="114"/>
      <c r="T60" s="8"/>
      <c r="U60" s="8"/>
      <c r="V60" s="8" t="str">
        <f>IF(U60&lt;&gt; "",LOOKUP(U60,Points!$A$2:$A$27,Points!$B$2:$B$27),"")</f>
        <v/>
      </c>
      <c r="W60" s="114"/>
      <c r="X60" s="8"/>
      <c r="Y60" s="8"/>
      <c r="Z60" s="8" t="str">
        <f>IF(Y60&lt;&gt; "",LOOKUP(Y60,Points!$A$2:$A$27,Points!$B$2:$B$27),"")</f>
        <v/>
      </c>
      <c r="AA60" s="114"/>
      <c r="AB60" s="8"/>
      <c r="AC60" s="8"/>
      <c r="AD60" s="8" t="str">
        <f>IF(AC60&lt;&gt; "",LOOKUP(AC60,Points!$A$2:$A$27,Points!$B$2:$B$27),"")</f>
        <v/>
      </c>
      <c r="AE60" s="114"/>
      <c r="AF60" s="8"/>
      <c r="AG60" s="8"/>
      <c r="AH60" s="8" t="str">
        <f>IF(AG60&lt;&gt; "",LOOKUP(AG60,Points!$A$2:$A$27,Points!$B$2:$B$27),"")</f>
        <v/>
      </c>
      <c r="AI60" s="114"/>
      <c r="AJ60" s="8"/>
      <c r="AK60" s="8"/>
      <c r="AL60" s="8" t="str">
        <f>IF(AK60&lt;&gt; "",LOOKUP(AK60,[1]Points!$A$2:$A$27,[1]Points!$B$2:$B$27),"")</f>
        <v/>
      </c>
      <c r="AM60" s="114"/>
      <c r="AO60" s="5">
        <f t="shared" si="11"/>
        <v>0</v>
      </c>
      <c r="AP60" s="5">
        <v>0</v>
      </c>
      <c r="AQ60" s="5">
        <f t="shared" si="1"/>
        <v>0</v>
      </c>
      <c r="AR60" s="5">
        <f t="shared" si="2"/>
        <v>0</v>
      </c>
      <c r="AS60" s="5">
        <f t="shared" si="13"/>
        <v>0</v>
      </c>
      <c r="AT60" s="5">
        <f t="shared" si="3"/>
        <v>0</v>
      </c>
      <c r="AU60" s="47">
        <f t="shared" si="14"/>
        <v>0</v>
      </c>
      <c r="AV60" s="47">
        <f t="shared" si="15"/>
        <v>0</v>
      </c>
      <c r="AW60" s="47">
        <f t="shared" si="16"/>
        <v>0</v>
      </c>
      <c r="AX60" s="8">
        <f t="shared" si="17"/>
        <v>0</v>
      </c>
      <c r="AY60" s="67">
        <f t="shared" si="4"/>
        <v>0</v>
      </c>
      <c r="AZ60" s="67"/>
      <c r="BA60" s="8">
        <f t="shared" si="18"/>
        <v>0</v>
      </c>
      <c r="BB60" s="8">
        <f t="shared" si="19"/>
        <v>0</v>
      </c>
      <c r="BC60" s="8">
        <f t="shared" si="20"/>
        <v>0</v>
      </c>
      <c r="BD60" s="8">
        <f t="shared" si="21"/>
        <v>0</v>
      </c>
      <c r="BE60" s="8">
        <f t="shared" si="22"/>
        <v>0</v>
      </c>
      <c r="BF60" s="8"/>
      <c r="BG60" s="8">
        <f t="shared" si="5"/>
        <v>0</v>
      </c>
      <c r="BH60" s="8">
        <f t="shared" si="6"/>
        <v>0</v>
      </c>
      <c r="BI60" s="8">
        <f t="shared" si="7"/>
        <v>0</v>
      </c>
      <c r="BJ60" s="8">
        <f t="shared" si="23"/>
        <v>0</v>
      </c>
      <c r="BK60" s="8">
        <f t="shared" si="24"/>
        <v>0</v>
      </c>
      <c r="BL60" s="8">
        <f t="shared" si="25"/>
        <v>0</v>
      </c>
      <c r="BM60" s="8">
        <f t="shared" si="26"/>
        <v>0</v>
      </c>
      <c r="BN60" s="8">
        <f t="shared" si="27"/>
        <v>0</v>
      </c>
      <c r="BO60" s="8">
        <f t="shared" si="28"/>
        <v>0</v>
      </c>
      <c r="BP60" s="8"/>
      <c r="BQ60" s="8" t="e">
        <f t="shared" si="29"/>
        <v>#NUM!</v>
      </c>
      <c r="BR60" s="8" t="e">
        <f t="shared" si="30"/>
        <v>#NUM!</v>
      </c>
      <c r="BS60" s="8" t="e">
        <f t="shared" si="31"/>
        <v>#NUM!</v>
      </c>
      <c r="BT60" s="8" t="e">
        <f t="shared" si="32"/>
        <v>#NUM!</v>
      </c>
      <c r="BU60" s="8" t="e">
        <f t="shared" si="33"/>
        <v>#NUM!</v>
      </c>
      <c r="BV60" s="8"/>
      <c r="BW60" s="1" t="str">
        <f t="shared" si="8"/>
        <v/>
      </c>
      <c r="BX60" s="1" t="str">
        <f t="shared" si="9"/>
        <v/>
      </c>
      <c r="BY60" s="1" t="str">
        <f t="shared" si="10"/>
        <v/>
      </c>
      <c r="BZ60" s="1" t="str">
        <f t="shared" si="34"/>
        <v/>
      </c>
      <c r="CA60" s="1" t="str">
        <f t="shared" si="35"/>
        <v/>
      </c>
      <c r="CB60" s="1" t="str">
        <f t="shared" si="36"/>
        <v/>
      </c>
      <c r="CC60" s="1" t="str">
        <f t="shared" si="37"/>
        <v/>
      </c>
      <c r="CD60" s="1" t="str">
        <f t="shared" si="38"/>
        <v/>
      </c>
      <c r="CE60" s="1" t="str">
        <f t="shared" si="39"/>
        <v/>
      </c>
    </row>
    <row r="61" spans="1:105" ht="18" customHeight="1" x14ac:dyDescent="0.2">
      <c r="A61" s="52" t="str">
        <f t="shared" si="12"/>
        <v>Gary Pulino</v>
      </c>
      <c r="B61" s="52" t="s">
        <v>471</v>
      </c>
      <c r="C61" s="62" t="s">
        <v>472</v>
      </c>
      <c r="D61" s="8">
        <v>39</v>
      </c>
      <c r="E61" s="8">
        <v>6</v>
      </c>
      <c r="F61" s="8">
        <f>IF(E61&lt;&gt; "",LOOKUP(E61,Points!$A$2:$A$27,Points!$B$2:$B$27),"")</f>
        <v>10</v>
      </c>
      <c r="G61" s="114">
        <v>2</v>
      </c>
      <c r="H61" s="8">
        <v>36</v>
      </c>
      <c r="I61" s="8">
        <v>15</v>
      </c>
      <c r="J61" s="8">
        <f>IF(I61&lt;&gt; "",LOOKUP(I61,Points!$A$2:$A$27,Points!$B$2:$B$27),"")</f>
        <v>1</v>
      </c>
      <c r="K61" s="114">
        <v>2</v>
      </c>
      <c r="L61" s="8">
        <v>33</v>
      </c>
      <c r="M61" s="8">
        <v>13</v>
      </c>
      <c r="N61" s="8">
        <f>IF(M61&lt;&gt; "",LOOKUP(M61,Points!$A$2:$A$27,Points!$B$2:$B$27),"")</f>
        <v>3</v>
      </c>
      <c r="O61" s="114">
        <v>2</v>
      </c>
      <c r="P61" s="8">
        <v>34</v>
      </c>
      <c r="Q61" s="8">
        <v>5</v>
      </c>
      <c r="R61" s="8">
        <f>IF(Q61&lt;&gt; "",LOOKUP(Q61,Points!$A$2:$A$27,Points!$B$2:$B$27),"")</f>
        <v>11</v>
      </c>
      <c r="S61" s="114">
        <v>2</v>
      </c>
      <c r="T61" s="96">
        <f>48-2</f>
        <v>46</v>
      </c>
      <c r="U61" s="99">
        <v>1</v>
      </c>
      <c r="V61" s="141">
        <f>IF(U61&lt;&gt; "",LOOKUP(U61,Points!$A$2:$A$27,Points!$B$2:$B$27),"")</f>
        <v>15</v>
      </c>
      <c r="W61" s="114">
        <v>4</v>
      </c>
      <c r="X61" s="8">
        <v>31</v>
      </c>
      <c r="Y61" s="8">
        <v>16</v>
      </c>
      <c r="Z61" s="8">
        <f>IF(Y61&lt;&gt; "",LOOKUP(Y61,Points!$A$2:$A$27,Points!$B$2:$B$27),"")</f>
        <v>0</v>
      </c>
      <c r="AA61" s="114"/>
      <c r="AB61" s="8">
        <f>38-1</f>
        <v>37</v>
      </c>
      <c r="AC61" s="8">
        <v>3</v>
      </c>
      <c r="AD61" s="8">
        <f>IF(AC61&lt;&gt; "",LOOKUP(AC61,Points!$A$2:$A$27,Points!$B$2:$B$27),"")</f>
        <v>13</v>
      </c>
      <c r="AE61" s="114">
        <v>3</v>
      </c>
      <c r="AF61" s="8">
        <f>37-2</f>
        <v>35</v>
      </c>
      <c r="AG61" s="8">
        <v>5</v>
      </c>
      <c r="AH61" s="8">
        <f>IF(AG61&lt;&gt; "",LOOKUP(AG61,Points!$A$2:$A$27,Points!$B$2:$B$27),"")</f>
        <v>11</v>
      </c>
      <c r="AI61" s="114">
        <v>2</v>
      </c>
      <c r="AJ61" s="97">
        <f>32-2</f>
        <v>30</v>
      </c>
      <c r="AK61" s="8">
        <v>13</v>
      </c>
      <c r="AL61" s="8">
        <f>IF(AK61&lt;&gt; "",LOOKUP(AK61,[1]Points!$A$2:$A$27,[1]Points!$B$2:$B$27),"")</f>
        <v>3</v>
      </c>
      <c r="AM61" s="114">
        <v>1</v>
      </c>
      <c r="AO61" s="5">
        <f t="shared" si="11"/>
        <v>18</v>
      </c>
      <c r="AP61" s="5">
        <v>1</v>
      </c>
      <c r="AQ61" s="5">
        <f t="shared" si="1"/>
        <v>9</v>
      </c>
      <c r="AR61" s="5">
        <f>SUM(F61,J61,N61,R61,V61,Z61,AD61,AH61,AL61)</f>
        <v>67</v>
      </c>
      <c r="AS61" s="5">
        <f t="shared" si="13"/>
        <v>60</v>
      </c>
      <c r="AT61" s="8">
        <f t="shared" si="3"/>
        <v>321</v>
      </c>
      <c r="AU61" s="67">
        <f t="shared" si="14"/>
        <v>35.666666666666664</v>
      </c>
      <c r="AV61" s="67">
        <f t="shared" si="15"/>
        <v>35.666666666666664</v>
      </c>
      <c r="AW61" s="67">
        <f t="shared" si="16"/>
        <v>35.666666666666664</v>
      </c>
      <c r="AX61" s="8">
        <f t="shared" si="17"/>
        <v>193</v>
      </c>
      <c r="AY61" s="67">
        <f t="shared" si="4"/>
        <v>8.5555555555555554</v>
      </c>
      <c r="AZ61" s="67"/>
      <c r="BA61" s="8">
        <f t="shared" si="18"/>
        <v>46</v>
      </c>
      <c r="BB61" s="8">
        <f t="shared" si="19"/>
        <v>39</v>
      </c>
      <c r="BC61" s="8">
        <f t="shared" si="20"/>
        <v>37</v>
      </c>
      <c r="BD61" s="8">
        <f t="shared" si="21"/>
        <v>36</v>
      </c>
      <c r="BE61" s="8">
        <f t="shared" si="22"/>
        <v>35</v>
      </c>
      <c r="BF61" s="8"/>
      <c r="BG61" s="8">
        <f t="shared" si="5"/>
        <v>39</v>
      </c>
      <c r="BH61" s="8">
        <f t="shared" si="6"/>
        <v>36</v>
      </c>
      <c r="BI61" s="8">
        <f t="shared" si="7"/>
        <v>33</v>
      </c>
      <c r="BJ61" s="8">
        <f t="shared" si="23"/>
        <v>34</v>
      </c>
      <c r="BK61" s="8">
        <f t="shared" si="24"/>
        <v>46</v>
      </c>
      <c r="BL61" s="8">
        <f t="shared" si="25"/>
        <v>31</v>
      </c>
      <c r="BM61" s="8">
        <f t="shared" si="26"/>
        <v>37</v>
      </c>
      <c r="BN61" s="8">
        <f t="shared" si="27"/>
        <v>35</v>
      </c>
      <c r="BO61" s="8">
        <f t="shared" si="28"/>
        <v>30</v>
      </c>
      <c r="BP61" s="8"/>
      <c r="BQ61" s="8">
        <f t="shared" si="29"/>
        <v>15</v>
      </c>
      <c r="BR61" s="8">
        <f t="shared" si="30"/>
        <v>13</v>
      </c>
      <c r="BS61" s="8">
        <f t="shared" si="31"/>
        <v>11</v>
      </c>
      <c r="BT61" s="8">
        <f t="shared" si="32"/>
        <v>11</v>
      </c>
      <c r="BU61" s="8">
        <f t="shared" si="33"/>
        <v>10</v>
      </c>
      <c r="BV61" s="8"/>
      <c r="BW61" s="1">
        <f t="shared" si="8"/>
        <v>10</v>
      </c>
      <c r="BX61" s="1">
        <f t="shared" si="9"/>
        <v>1</v>
      </c>
      <c r="BY61" s="1">
        <f t="shared" si="10"/>
        <v>3</v>
      </c>
      <c r="BZ61" s="1">
        <f t="shared" si="34"/>
        <v>11</v>
      </c>
      <c r="CA61" s="1">
        <f t="shared" si="35"/>
        <v>15</v>
      </c>
      <c r="CB61" s="1">
        <f t="shared" si="36"/>
        <v>0</v>
      </c>
      <c r="CC61" s="1">
        <f t="shared" si="37"/>
        <v>13</v>
      </c>
      <c r="CD61" s="1">
        <f t="shared" si="38"/>
        <v>11</v>
      </c>
      <c r="CE61" s="1">
        <f t="shared" si="39"/>
        <v>3</v>
      </c>
      <c r="CG61" t="e">
        <f>VLOOKUP(A61,#REF!,41,FALSE)</f>
        <v>#REF!</v>
      </c>
      <c r="CH61" t="e">
        <f>VLOOKUP(A61,#REF!,42,FALSE)</f>
        <v>#REF!</v>
      </c>
      <c r="CI61" t="e">
        <f>VLOOKUP(A61,#REF!,43,FALSE)</f>
        <v>#REF!</v>
      </c>
      <c r="CJ61" t="e">
        <f>VLOOKUP(A61,#REF!,44,FALSE)</f>
        <v>#REF!</v>
      </c>
      <c r="CK61" t="e">
        <f>VLOOKUP(A61,#REF!,45,FALSE)</f>
        <v>#REF!</v>
      </c>
      <c r="CL61" s="105" t="e">
        <f>VLOOKUP(A61,#REF!,46,FALSE)</f>
        <v>#REF!</v>
      </c>
      <c r="CM61" s="105" t="e">
        <f>VLOOKUP(A61,#REF!,47,FALSE)</f>
        <v>#REF!</v>
      </c>
      <c r="CN61" s="105" t="e">
        <f>VLOOKUP(A61,#REF!,48,FALSE)</f>
        <v>#REF!</v>
      </c>
      <c r="CO61" s="105" t="e">
        <f>VLOOKUP(A61,#REF!,49,FALSE)</f>
        <v>#REF!</v>
      </c>
      <c r="CP61" s="105" t="e">
        <f>VLOOKUP(A61,#REF!,50,FALSE)</f>
        <v>#REF!</v>
      </c>
      <c r="CR61" t="e">
        <f>+AO61-CG61</f>
        <v>#REF!</v>
      </c>
      <c r="CS61" s="106" t="e">
        <f t="shared" ref="CS61:DA61" si="47">+AQ61-CH61</f>
        <v>#REF!</v>
      </c>
      <c r="CT61" s="106" t="e">
        <f t="shared" si="47"/>
        <v>#REF!</v>
      </c>
      <c r="CU61" s="106" t="e">
        <f t="shared" si="47"/>
        <v>#REF!</v>
      </c>
      <c r="CV61" s="106" t="e">
        <f t="shared" si="47"/>
        <v>#REF!</v>
      </c>
      <c r="CW61" s="106" t="e">
        <f t="shared" si="47"/>
        <v>#REF!</v>
      </c>
      <c r="CX61" s="106" t="e">
        <f t="shared" si="47"/>
        <v>#REF!</v>
      </c>
      <c r="CY61" s="106" t="e">
        <f t="shared" si="47"/>
        <v>#REF!</v>
      </c>
      <c r="CZ61" s="106" t="e">
        <f t="shared" si="47"/>
        <v>#REF!</v>
      </c>
      <c r="DA61" s="106" t="e">
        <f t="shared" si="47"/>
        <v>#REF!</v>
      </c>
    </row>
    <row r="62" spans="1:105" ht="18" customHeight="1" x14ac:dyDescent="0.2">
      <c r="A62" s="52" t="str">
        <f t="shared" si="12"/>
        <v>Joe Radakovich</v>
      </c>
      <c r="B62" s="52" t="s">
        <v>581</v>
      </c>
      <c r="C62" s="94" t="s">
        <v>430</v>
      </c>
      <c r="D62" s="8"/>
      <c r="E62" s="8"/>
      <c r="F62" s="8" t="str">
        <f>IF(E62&lt;&gt; "",LOOKUP(E62,Points!$A$2:$A$27,Points!$B$2:$B$27),"")</f>
        <v/>
      </c>
      <c r="G62" s="114"/>
      <c r="H62" s="8"/>
      <c r="I62" s="8"/>
      <c r="J62" s="8" t="str">
        <f>IF(I62&lt;&gt; "",LOOKUP(I62,Points!$A$2:$A$27,Points!$B$2:$B$27),"")</f>
        <v/>
      </c>
      <c r="K62" s="114"/>
      <c r="L62" s="8"/>
      <c r="M62" s="8"/>
      <c r="N62" s="8" t="str">
        <f>IF(M62&lt;&gt; "",LOOKUP(M62,Points!$A$2:$A$27,Points!$B$2:$B$27),"")</f>
        <v/>
      </c>
      <c r="O62" s="114"/>
      <c r="P62" s="8"/>
      <c r="Q62" s="8"/>
      <c r="R62" s="8" t="str">
        <f>IF(Q62&lt;&gt; "",LOOKUP(Q62,Points!$A$2:$A$27,Points!$B$2:$B$27),"")</f>
        <v/>
      </c>
      <c r="S62" s="114"/>
      <c r="T62" s="8"/>
      <c r="U62" s="8"/>
      <c r="V62" s="8" t="str">
        <f>IF(U62&lt;&gt; "",LOOKUP(U62,Points!$A$2:$A$27,Points!$B$2:$B$27),"")</f>
        <v/>
      </c>
      <c r="W62" s="114"/>
      <c r="X62" s="8"/>
      <c r="Y62" s="8"/>
      <c r="Z62" s="8" t="str">
        <f>IF(Y62&lt;&gt; "",LOOKUP(Y62,Points!$A$2:$A$27,Points!$B$2:$B$27),"")</f>
        <v/>
      </c>
      <c r="AA62" s="114"/>
      <c r="AB62" s="8"/>
      <c r="AC62" s="8"/>
      <c r="AD62" s="8" t="str">
        <f>IF(AC62&lt;&gt; "",LOOKUP(AC62,Points!$A$2:$A$27,Points!$B$2:$B$27),"")</f>
        <v/>
      </c>
      <c r="AE62" s="114"/>
      <c r="AF62" s="8">
        <v>29</v>
      </c>
      <c r="AG62" s="8">
        <v>16</v>
      </c>
      <c r="AH62" s="8">
        <f>IF(AG62&lt;&gt; "",LOOKUP(AG62,Points!$A$2:$A$27,Points!$B$2:$B$27),"")</f>
        <v>0</v>
      </c>
      <c r="AI62" s="114">
        <v>1</v>
      </c>
      <c r="AJ62" s="8">
        <f>32-1</f>
        <v>31</v>
      </c>
      <c r="AK62" s="8">
        <v>15</v>
      </c>
      <c r="AL62" s="8">
        <f>IF(AK62&lt;&gt; "",LOOKUP(AK62,[1]Points!$A$2:$A$27,[1]Points!$B$2:$B$27),"")</f>
        <v>1</v>
      </c>
      <c r="AM62" s="114"/>
      <c r="AO62" s="5">
        <f t="shared" si="11"/>
        <v>1</v>
      </c>
      <c r="AP62" s="5">
        <v>0</v>
      </c>
      <c r="AQ62" s="5">
        <f t="shared" si="1"/>
        <v>2</v>
      </c>
      <c r="AR62" s="5">
        <f t="shared" si="2"/>
        <v>1</v>
      </c>
      <c r="AS62" s="5">
        <f t="shared" si="13"/>
        <v>1</v>
      </c>
      <c r="AT62" s="8">
        <f t="shared" si="3"/>
        <v>60</v>
      </c>
      <c r="AU62" s="67">
        <f t="shared" si="14"/>
        <v>30</v>
      </c>
      <c r="AV62" s="67">
        <f t="shared" si="15"/>
        <v>0</v>
      </c>
      <c r="AW62" s="67">
        <f t="shared" si="16"/>
        <v>0</v>
      </c>
      <c r="AX62" s="8">
        <f t="shared" si="17"/>
        <v>60</v>
      </c>
      <c r="AY62" s="67">
        <f t="shared" si="4"/>
        <v>0</v>
      </c>
      <c r="AZ62" s="67"/>
      <c r="BA62" s="8">
        <f t="shared" si="18"/>
        <v>31</v>
      </c>
      <c r="BB62" s="8">
        <f t="shared" si="19"/>
        <v>29</v>
      </c>
      <c r="BC62" s="8">
        <f t="shared" si="20"/>
        <v>0</v>
      </c>
      <c r="BD62" s="8">
        <f t="shared" si="21"/>
        <v>0</v>
      </c>
      <c r="BE62" s="8">
        <f t="shared" si="22"/>
        <v>0</v>
      </c>
      <c r="BF62" s="8"/>
      <c r="BG62" s="8">
        <f t="shared" si="5"/>
        <v>0</v>
      </c>
      <c r="BH62" s="8">
        <f t="shared" si="6"/>
        <v>0</v>
      </c>
      <c r="BI62" s="8">
        <f t="shared" si="7"/>
        <v>0</v>
      </c>
      <c r="BJ62" s="8">
        <f t="shared" si="23"/>
        <v>0</v>
      </c>
      <c r="BK62" s="8">
        <f t="shared" si="24"/>
        <v>0</v>
      </c>
      <c r="BL62" s="8">
        <f t="shared" si="25"/>
        <v>0</v>
      </c>
      <c r="BM62" s="8">
        <f t="shared" si="26"/>
        <v>0</v>
      </c>
      <c r="BN62" s="8">
        <f t="shared" si="27"/>
        <v>29</v>
      </c>
      <c r="BO62" s="8">
        <f t="shared" si="28"/>
        <v>31</v>
      </c>
      <c r="BP62" s="8"/>
      <c r="BQ62" s="8">
        <f t="shared" si="29"/>
        <v>1</v>
      </c>
      <c r="BR62" s="8">
        <f t="shared" si="30"/>
        <v>0</v>
      </c>
      <c r="BS62" s="8" t="e">
        <f t="shared" si="31"/>
        <v>#NUM!</v>
      </c>
      <c r="BT62" s="8" t="e">
        <f t="shared" si="32"/>
        <v>#NUM!</v>
      </c>
      <c r="BU62" s="8" t="e">
        <f t="shared" si="33"/>
        <v>#NUM!</v>
      </c>
      <c r="BV62" s="8"/>
      <c r="BW62" s="1" t="str">
        <f t="shared" si="8"/>
        <v/>
      </c>
      <c r="BX62" s="1" t="str">
        <f t="shared" si="9"/>
        <v/>
      </c>
      <c r="BY62" s="1" t="str">
        <f t="shared" si="10"/>
        <v/>
      </c>
      <c r="BZ62" s="1" t="str">
        <f t="shared" si="34"/>
        <v/>
      </c>
      <c r="CA62" s="1" t="str">
        <f t="shared" si="35"/>
        <v/>
      </c>
      <c r="CB62" s="1" t="str">
        <f t="shared" si="36"/>
        <v/>
      </c>
      <c r="CC62" s="1" t="str">
        <f t="shared" si="37"/>
        <v/>
      </c>
      <c r="CD62" s="1">
        <f t="shared" si="38"/>
        <v>0</v>
      </c>
      <c r="CE62" s="1">
        <f t="shared" si="39"/>
        <v>1</v>
      </c>
      <c r="CG62" t="e">
        <f>VLOOKUP(A62,#REF!,41,FALSE)</f>
        <v>#REF!</v>
      </c>
      <c r="CH62" t="e">
        <f>VLOOKUP(A62,#REF!,42,FALSE)</f>
        <v>#REF!</v>
      </c>
      <c r="CI62" t="e">
        <f>VLOOKUP(A62,#REF!,43,FALSE)</f>
        <v>#REF!</v>
      </c>
      <c r="CJ62" t="e">
        <f>VLOOKUP(A62,#REF!,44,FALSE)</f>
        <v>#REF!</v>
      </c>
      <c r="CK62" t="e">
        <f>VLOOKUP(A62,#REF!,45,FALSE)</f>
        <v>#REF!</v>
      </c>
      <c r="CL62" s="105" t="e">
        <f>VLOOKUP(A62,#REF!,46,FALSE)</f>
        <v>#REF!</v>
      </c>
      <c r="CM62" s="105" t="e">
        <f>VLOOKUP(A62,#REF!,47,FALSE)</f>
        <v>#REF!</v>
      </c>
      <c r="CN62" s="105" t="e">
        <f>VLOOKUP(A62,#REF!,48,FALSE)</f>
        <v>#REF!</v>
      </c>
      <c r="CO62" s="105" t="e">
        <f>VLOOKUP(A62,#REF!,49,FALSE)</f>
        <v>#REF!</v>
      </c>
      <c r="CP62" s="105" t="e">
        <f>VLOOKUP(A62,#REF!,50,FALSE)</f>
        <v>#REF!</v>
      </c>
      <c r="CS62" s="106"/>
      <c r="CT62" s="106"/>
      <c r="CU62" s="106"/>
      <c r="CV62" s="106"/>
      <c r="CW62" s="106"/>
      <c r="CX62" s="106"/>
      <c r="CY62" s="106"/>
      <c r="CZ62" s="106"/>
      <c r="DA62" s="106"/>
    </row>
    <row r="63" spans="1:105" ht="18" customHeight="1" x14ac:dyDescent="0.2">
      <c r="A63" s="52" t="str">
        <f t="shared" si="12"/>
        <v>Manny Rodriguez</v>
      </c>
      <c r="B63" s="85" t="s">
        <v>506</v>
      </c>
      <c r="C63" s="86" t="s">
        <v>507</v>
      </c>
      <c r="D63" s="96">
        <v>41</v>
      </c>
      <c r="E63" s="8">
        <v>1</v>
      </c>
      <c r="F63" s="8">
        <f>IF(E63&lt;&gt; "",LOOKUP(E63,Points!$A$2:$A$27,Points!$B$2:$B$27),"")</f>
        <v>15</v>
      </c>
      <c r="G63" s="114">
        <v>1</v>
      </c>
      <c r="H63" s="169">
        <f>23-1</f>
        <v>22</v>
      </c>
      <c r="I63" s="8">
        <v>34</v>
      </c>
      <c r="J63" s="8">
        <f>IF(I63&lt;&gt; "",LOOKUP(I63,Points!$A$2:$A$27,Points!$B$2:$B$27),"")</f>
        <v>0</v>
      </c>
      <c r="K63" s="114"/>
      <c r="L63" s="8">
        <f>18-1</f>
        <v>17</v>
      </c>
      <c r="M63" s="8">
        <v>23</v>
      </c>
      <c r="N63" s="8">
        <f>IF(M63&lt;&gt; "",LOOKUP(M63,Points!$A$2:$A$27,Points!$B$2:$B$27),"")</f>
        <v>0</v>
      </c>
      <c r="O63" s="114"/>
      <c r="P63" s="8">
        <f>20-1</f>
        <v>19</v>
      </c>
      <c r="Q63" s="8">
        <v>29</v>
      </c>
      <c r="R63" s="8">
        <f>IF(Q63&lt;&gt; "",LOOKUP(Q63,Points!$A$2:$A$27,Points!$B$2:$B$27),"")</f>
        <v>0</v>
      </c>
      <c r="S63" s="114"/>
      <c r="T63" s="8">
        <f>27-1</f>
        <v>26</v>
      </c>
      <c r="U63" s="8">
        <v>19</v>
      </c>
      <c r="V63" s="8">
        <f>IF(U63&lt;&gt; "",LOOKUP(U63,Points!$A$2:$A$27,Points!$B$2:$B$27),"")</f>
        <v>0</v>
      </c>
      <c r="W63" s="114"/>
      <c r="X63" s="8">
        <f>28-1</f>
        <v>27</v>
      </c>
      <c r="Y63" s="8">
        <v>21</v>
      </c>
      <c r="Z63" s="8">
        <f>IF(Y63&lt;&gt; "",LOOKUP(Y63,Points!$A$2:$A$27,Points!$B$2:$B$27),"")</f>
        <v>0</v>
      </c>
      <c r="AA63" s="114"/>
      <c r="AB63" s="8">
        <f>32-1</f>
        <v>31</v>
      </c>
      <c r="AC63" s="8">
        <v>17</v>
      </c>
      <c r="AD63" s="8">
        <f>IF(AC63&lt;&gt; "",LOOKUP(AC63,Points!$A$2:$A$27,Points!$B$2:$B$27),"")</f>
        <v>0</v>
      </c>
      <c r="AE63" s="114">
        <v>1</v>
      </c>
      <c r="AF63" s="8">
        <f>29-3</f>
        <v>26</v>
      </c>
      <c r="AG63" s="8">
        <v>17</v>
      </c>
      <c r="AH63" s="8">
        <f>IF(AG63&lt;&gt; "",LOOKUP(AG63,Points!$A$2:$A$27,Points!$B$2:$B$27),"")</f>
        <v>0</v>
      </c>
      <c r="AI63" s="114"/>
      <c r="AJ63" s="8">
        <f>34-3</f>
        <v>31</v>
      </c>
      <c r="AK63" s="8">
        <v>10</v>
      </c>
      <c r="AL63" s="8">
        <f>IF(AK63&lt;&gt; "",LOOKUP(AK63,[1]Points!$A$2:$A$27,[1]Points!$B$2:$B$27),"")</f>
        <v>6</v>
      </c>
      <c r="AM63" s="114"/>
      <c r="AO63" s="5">
        <f t="shared" si="11"/>
        <v>2</v>
      </c>
      <c r="AP63" s="5">
        <v>0</v>
      </c>
      <c r="AQ63" s="5">
        <f t="shared" si="1"/>
        <v>9</v>
      </c>
      <c r="AR63" s="5">
        <f t="shared" si="2"/>
        <v>21</v>
      </c>
      <c r="AS63" s="5">
        <f t="shared" si="13"/>
        <v>21</v>
      </c>
      <c r="AT63" s="8">
        <f t="shared" si="3"/>
        <v>240</v>
      </c>
      <c r="AU63" s="67">
        <f t="shared" si="14"/>
        <v>26.666666666666668</v>
      </c>
      <c r="AV63" s="67">
        <f t="shared" si="15"/>
        <v>26.666666666666668</v>
      </c>
      <c r="AW63" s="67">
        <f t="shared" si="16"/>
        <v>26.666666666666668</v>
      </c>
      <c r="AX63" s="8">
        <f t="shared" si="17"/>
        <v>156</v>
      </c>
      <c r="AY63" s="67">
        <f t="shared" si="4"/>
        <v>19</v>
      </c>
      <c r="AZ63" s="67"/>
      <c r="BA63" s="8">
        <f t="shared" si="18"/>
        <v>41</v>
      </c>
      <c r="BB63" s="8">
        <f t="shared" si="19"/>
        <v>31</v>
      </c>
      <c r="BC63" s="8">
        <f t="shared" si="20"/>
        <v>31</v>
      </c>
      <c r="BD63" s="8">
        <f t="shared" si="21"/>
        <v>27</v>
      </c>
      <c r="BE63" s="8">
        <f t="shared" si="22"/>
        <v>26</v>
      </c>
      <c r="BF63" s="8"/>
      <c r="BG63" s="8">
        <f t="shared" si="5"/>
        <v>41</v>
      </c>
      <c r="BH63" s="8">
        <f t="shared" si="6"/>
        <v>22</v>
      </c>
      <c r="BI63" s="8">
        <f t="shared" si="7"/>
        <v>17</v>
      </c>
      <c r="BJ63" s="8">
        <f t="shared" si="23"/>
        <v>19</v>
      </c>
      <c r="BK63" s="8">
        <f t="shared" si="24"/>
        <v>26</v>
      </c>
      <c r="BL63" s="8">
        <f t="shared" si="25"/>
        <v>27</v>
      </c>
      <c r="BM63" s="8">
        <f t="shared" si="26"/>
        <v>31</v>
      </c>
      <c r="BN63" s="8">
        <f t="shared" si="27"/>
        <v>26</v>
      </c>
      <c r="BO63" s="8">
        <f t="shared" si="28"/>
        <v>31</v>
      </c>
      <c r="BP63" s="8"/>
      <c r="BQ63" s="8">
        <f t="shared" si="29"/>
        <v>15</v>
      </c>
      <c r="BR63" s="8">
        <f t="shared" si="30"/>
        <v>6</v>
      </c>
      <c r="BS63" s="8">
        <f t="shared" si="31"/>
        <v>0</v>
      </c>
      <c r="BT63" s="8">
        <f t="shared" si="32"/>
        <v>0</v>
      </c>
      <c r="BU63" s="8">
        <f t="shared" si="33"/>
        <v>0</v>
      </c>
      <c r="BV63" s="8"/>
      <c r="BW63" s="1">
        <f t="shared" si="8"/>
        <v>15</v>
      </c>
      <c r="BX63" s="1">
        <f t="shared" si="9"/>
        <v>0</v>
      </c>
      <c r="BY63" s="1">
        <f t="shared" si="10"/>
        <v>0</v>
      </c>
      <c r="BZ63" s="1">
        <f t="shared" si="34"/>
        <v>0</v>
      </c>
      <c r="CA63" s="1">
        <f t="shared" si="35"/>
        <v>0</v>
      </c>
      <c r="CB63" s="1">
        <f t="shared" si="36"/>
        <v>0</v>
      </c>
      <c r="CC63" s="1">
        <f t="shared" si="37"/>
        <v>0</v>
      </c>
      <c r="CD63" s="1">
        <f t="shared" si="38"/>
        <v>0</v>
      </c>
      <c r="CE63" s="1">
        <f t="shared" si="39"/>
        <v>6</v>
      </c>
      <c r="CG63" t="e">
        <f>VLOOKUP(A63,#REF!,41,FALSE)</f>
        <v>#REF!</v>
      </c>
      <c r="CH63" t="e">
        <f>VLOOKUP(A63,#REF!,42,FALSE)</f>
        <v>#REF!</v>
      </c>
      <c r="CI63" t="e">
        <f>VLOOKUP(A63,#REF!,43,FALSE)</f>
        <v>#REF!</v>
      </c>
      <c r="CJ63" t="e">
        <f>VLOOKUP(A63,#REF!,44,FALSE)</f>
        <v>#REF!</v>
      </c>
      <c r="CK63" t="e">
        <f>VLOOKUP(A63,#REF!,45,FALSE)</f>
        <v>#REF!</v>
      </c>
      <c r="CL63" s="105" t="e">
        <f>VLOOKUP(A63,#REF!,46,FALSE)</f>
        <v>#REF!</v>
      </c>
      <c r="CM63" s="105" t="e">
        <f>VLOOKUP(A63,#REF!,47,FALSE)</f>
        <v>#REF!</v>
      </c>
      <c r="CN63" s="105" t="e">
        <f>VLOOKUP(A63,#REF!,48,FALSE)</f>
        <v>#REF!</v>
      </c>
      <c r="CO63" s="105" t="e">
        <f>VLOOKUP(A63,#REF!,49,FALSE)</f>
        <v>#REF!</v>
      </c>
      <c r="CP63" s="105" t="e">
        <f>VLOOKUP(A63,#REF!,50,FALSE)</f>
        <v>#REF!</v>
      </c>
      <c r="CS63" s="106"/>
      <c r="CT63" s="106"/>
      <c r="CU63" s="106"/>
      <c r="CV63" s="106"/>
      <c r="CW63" s="106"/>
      <c r="CX63" s="106"/>
      <c r="CY63" s="106"/>
      <c r="CZ63" s="106"/>
      <c r="DA63" s="106"/>
    </row>
    <row r="64" spans="1:105" ht="18" customHeight="1" x14ac:dyDescent="0.2">
      <c r="A64" s="52" t="str">
        <f t="shared" si="12"/>
        <v>Marvin Rodriguez</v>
      </c>
      <c r="B64" s="93" t="s">
        <v>506</v>
      </c>
      <c r="C64" s="94" t="s">
        <v>652</v>
      </c>
      <c r="D64" s="8"/>
      <c r="E64" s="8"/>
      <c r="F64" s="8" t="str">
        <f>IF(E64&lt;&gt; "",LOOKUP(E64,Points!$A$2:$A$27,Points!$B$2:$B$27),"")</f>
        <v/>
      </c>
      <c r="G64" s="114"/>
      <c r="H64" s="64"/>
      <c r="I64" s="8"/>
      <c r="J64" s="8" t="str">
        <f>IF(I64&lt;&gt; "",LOOKUP(I64,Points!$A$2:$A$27,Points!$B$2:$B$27),"")</f>
        <v/>
      </c>
      <c r="K64" s="114"/>
      <c r="L64" s="64"/>
      <c r="M64" s="8"/>
      <c r="N64" s="8" t="str">
        <f>IF(M64&lt;&gt; "",LOOKUP(M64,Points!$A$2:$A$27,Points!$B$2:$B$27),"")</f>
        <v/>
      </c>
      <c r="O64" s="114"/>
      <c r="P64" s="64">
        <v>27</v>
      </c>
      <c r="Q64" s="8">
        <v>18</v>
      </c>
      <c r="R64" s="8">
        <f>IF(Q64&lt;&gt; "",LOOKUP(Q64,Points!$A$2:$A$27,Points!$B$2:$B$27),"")</f>
        <v>0</v>
      </c>
      <c r="S64" s="114"/>
      <c r="T64" s="64"/>
      <c r="U64" s="8"/>
      <c r="V64" s="8" t="str">
        <f>IF(U64&lt;&gt; "",LOOKUP(U64,Points!$A$2:$A$27,Points!$B$2:$B$27),"")</f>
        <v/>
      </c>
      <c r="W64" s="114"/>
      <c r="X64" s="8"/>
      <c r="Y64" s="8"/>
      <c r="Z64" s="8" t="str">
        <f>IF(Y64&lt;&gt; "",LOOKUP(Y64,Points!$A$2:$A$27,Points!$B$2:$B$27),"")</f>
        <v/>
      </c>
      <c r="AA64" s="114"/>
      <c r="AB64" s="64"/>
      <c r="AC64" s="8"/>
      <c r="AD64" s="8" t="str">
        <f>IF(AC64&lt;&gt; "",LOOKUP(AC64,Points!$A$2:$A$27,Points!$B$2:$B$27),"")</f>
        <v/>
      </c>
      <c r="AE64" s="114"/>
      <c r="AF64" s="64"/>
      <c r="AG64" s="8"/>
      <c r="AH64" s="8" t="str">
        <f>IF(AG64&lt;&gt; "",LOOKUP(AG64,Points!$A$2:$A$27,Points!$B$2:$B$27),"")</f>
        <v/>
      </c>
      <c r="AI64" s="114"/>
      <c r="AJ64" s="64"/>
      <c r="AK64" s="8"/>
      <c r="AL64" s="8" t="str">
        <f>IF(AK64&lt;&gt; "",LOOKUP(AK64,[1]Points!$A$2:$A$27,[1]Points!$B$2:$B$27),"")</f>
        <v/>
      </c>
      <c r="AM64" s="114"/>
      <c r="AO64" s="5">
        <f>+G64+K64+O64+S64+W64+AA64+AE64+AI64+AM64</f>
        <v>0</v>
      </c>
      <c r="AP64" s="5">
        <v>0</v>
      </c>
      <c r="AQ64" s="5">
        <f>COUNT(D64,H64,L64,P64,T64,X64,AB64,AF64,AJ64)</f>
        <v>1</v>
      </c>
      <c r="AR64" s="5">
        <f>SUM(F64,J64,N64,R64,V64,Z64,AD64,AH64,AL64)</f>
        <v>0</v>
      </c>
      <c r="AS64" s="5">
        <f t="shared" si="13"/>
        <v>0</v>
      </c>
      <c r="AT64" s="5">
        <f>SUM(D64,H64,L64,P64,T64,X64,AB64,AF64,AJ64)</f>
        <v>27</v>
      </c>
      <c r="AU64" s="47">
        <f t="shared" si="14"/>
        <v>27</v>
      </c>
      <c r="AV64" s="47">
        <f t="shared" si="15"/>
        <v>0</v>
      </c>
      <c r="AW64" s="47">
        <f t="shared" si="16"/>
        <v>0</v>
      </c>
      <c r="AX64" s="8">
        <f t="shared" si="17"/>
        <v>27</v>
      </c>
      <c r="AY64" s="67">
        <f>IF(AQ64&gt;4,SUM(E64,I64,M64,Q64,U64,Y64,AC64,AG64,AK64)/AQ64,0)</f>
        <v>0</v>
      </c>
      <c r="AZ64" s="67"/>
      <c r="BA64" s="8">
        <f t="shared" si="18"/>
        <v>27</v>
      </c>
      <c r="BB64" s="8">
        <f t="shared" si="19"/>
        <v>0</v>
      </c>
      <c r="BC64" s="8">
        <f t="shared" si="20"/>
        <v>0</v>
      </c>
      <c r="BD64" s="8">
        <f t="shared" si="21"/>
        <v>0</v>
      </c>
      <c r="BE64" s="8">
        <f t="shared" si="22"/>
        <v>0</v>
      </c>
      <c r="BF64" s="8"/>
      <c r="BG64" s="8">
        <f>D64</f>
        <v>0</v>
      </c>
      <c r="BH64" s="8">
        <f>H64</f>
        <v>0</v>
      </c>
      <c r="BI64" s="8">
        <f>L64</f>
        <v>0</v>
      </c>
      <c r="BJ64" s="8">
        <f t="shared" si="23"/>
        <v>27</v>
      </c>
      <c r="BK64" s="8">
        <f t="shared" si="24"/>
        <v>0</v>
      </c>
      <c r="BL64" s="8">
        <f t="shared" si="25"/>
        <v>0</v>
      </c>
      <c r="BM64" s="8">
        <f t="shared" si="26"/>
        <v>0</v>
      </c>
      <c r="BN64" s="8">
        <f t="shared" si="27"/>
        <v>0</v>
      </c>
      <c r="BO64" s="8">
        <f t="shared" si="28"/>
        <v>0</v>
      </c>
      <c r="BP64" s="8"/>
      <c r="BQ64" s="8">
        <f t="shared" si="29"/>
        <v>0</v>
      </c>
      <c r="BR64" s="8" t="e">
        <f t="shared" si="30"/>
        <v>#NUM!</v>
      </c>
      <c r="BS64" s="8" t="e">
        <f t="shared" si="31"/>
        <v>#NUM!</v>
      </c>
      <c r="BT64" s="8" t="e">
        <f t="shared" si="32"/>
        <v>#NUM!</v>
      </c>
      <c r="BU64" s="8" t="e">
        <f t="shared" si="33"/>
        <v>#NUM!</v>
      </c>
      <c r="BV64" s="8"/>
      <c r="BW64" s="1" t="str">
        <f>F64</f>
        <v/>
      </c>
      <c r="BX64" s="1" t="str">
        <f>J64</f>
        <v/>
      </c>
      <c r="BY64" s="1" t="str">
        <f>N64</f>
        <v/>
      </c>
      <c r="BZ64" s="1">
        <f t="shared" si="34"/>
        <v>0</v>
      </c>
      <c r="CA64" s="1" t="str">
        <f t="shared" si="35"/>
        <v/>
      </c>
      <c r="CB64" s="1" t="str">
        <f t="shared" si="36"/>
        <v/>
      </c>
      <c r="CC64" s="1" t="str">
        <f t="shared" si="37"/>
        <v/>
      </c>
      <c r="CD64" s="1" t="str">
        <f t="shared" si="38"/>
        <v/>
      </c>
      <c r="CE64" s="1" t="str">
        <f t="shared" si="39"/>
        <v/>
      </c>
    </row>
    <row r="65" spans="1:105" ht="18" customHeight="1" x14ac:dyDescent="0.2">
      <c r="A65" s="52" t="str">
        <f t="shared" si="12"/>
        <v>Chuck Roney</v>
      </c>
      <c r="B65" s="52" t="s">
        <v>353</v>
      </c>
      <c r="C65" s="62" t="s">
        <v>354</v>
      </c>
      <c r="D65" s="8">
        <v>25</v>
      </c>
      <c r="E65" s="8">
        <v>24</v>
      </c>
      <c r="F65" s="8">
        <f>IF(E65&lt;&gt; "",LOOKUP(E65,Points!$A$2:$A$27,Points!$B$2:$B$27),"")</f>
        <v>0</v>
      </c>
      <c r="G65" s="114"/>
      <c r="H65" s="8">
        <v>29</v>
      </c>
      <c r="I65" s="8">
        <v>25</v>
      </c>
      <c r="J65" s="8">
        <f>IF(I65&lt;&gt; "",LOOKUP(I65,Points!$A$2:$A$27,Points!$B$2:$B$27),"")</f>
        <v>0</v>
      </c>
      <c r="K65" s="114"/>
      <c r="L65" s="8">
        <v>21</v>
      </c>
      <c r="M65" s="8">
        <v>22</v>
      </c>
      <c r="N65" s="8">
        <f>IF(M65&lt;&gt; "",LOOKUP(M65,Points!$A$2:$A$27,Points!$B$2:$B$27),"")</f>
        <v>0</v>
      </c>
      <c r="O65" s="114"/>
      <c r="P65" s="8"/>
      <c r="Q65" s="8"/>
      <c r="R65" s="8" t="str">
        <f>IF(Q65&lt;&gt; "",LOOKUP(Q65,Points!$A$2:$A$27,Points!$B$2:$B$27),"")</f>
        <v/>
      </c>
      <c r="S65" s="114"/>
      <c r="T65" s="8">
        <v>39</v>
      </c>
      <c r="U65" s="8">
        <v>9</v>
      </c>
      <c r="V65" s="8">
        <f>IF(U65&lt;&gt; "",LOOKUP(U65,Points!$A$2:$A$27,Points!$B$2:$B$27),"")</f>
        <v>7</v>
      </c>
      <c r="W65" s="114"/>
      <c r="X65" s="8"/>
      <c r="Y65" s="8"/>
      <c r="Z65" s="8" t="str">
        <f>IF(Y65&lt;&gt; "",LOOKUP(Y65,Points!$A$2:$A$27,Points!$B$2:$B$27),"")</f>
        <v/>
      </c>
      <c r="AA65" s="114"/>
      <c r="AB65" s="8"/>
      <c r="AC65" s="8"/>
      <c r="AD65" s="8" t="str">
        <f>IF(AC65&lt;&gt; "",LOOKUP(AC65,Points!$A$2:$A$27,Points!$B$2:$B$27),"")</f>
        <v/>
      </c>
      <c r="AE65" s="114"/>
      <c r="AF65" s="8"/>
      <c r="AG65" s="8"/>
      <c r="AH65" s="8" t="str">
        <f>IF(AG65&lt;&gt; "",LOOKUP(AG65,Points!$A$2:$A$27,Points!$B$2:$B$27),"")</f>
        <v/>
      </c>
      <c r="AI65" s="114"/>
      <c r="AJ65" s="8">
        <v>21</v>
      </c>
      <c r="AK65" s="8">
        <v>22</v>
      </c>
      <c r="AL65" s="8">
        <f>IF(AK65&lt;&gt; "",LOOKUP(AK65,[1]Points!$A$2:$A$27,[1]Points!$B$2:$B$27),"")</f>
        <v>0</v>
      </c>
      <c r="AM65" s="114"/>
      <c r="AO65" s="5">
        <f t="shared" si="11"/>
        <v>0</v>
      </c>
      <c r="AP65" s="5">
        <v>0</v>
      </c>
      <c r="AQ65" s="5">
        <f t="shared" si="1"/>
        <v>5</v>
      </c>
      <c r="AR65" s="5">
        <f t="shared" si="2"/>
        <v>7</v>
      </c>
      <c r="AS65" s="5">
        <f t="shared" si="13"/>
        <v>7</v>
      </c>
      <c r="AT65" s="8">
        <f t="shared" si="3"/>
        <v>135</v>
      </c>
      <c r="AU65" s="67">
        <f t="shared" si="14"/>
        <v>27</v>
      </c>
      <c r="AV65" s="67">
        <f t="shared" si="15"/>
        <v>27</v>
      </c>
      <c r="AW65" s="67">
        <f t="shared" si="16"/>
        <v>27</v>
      </c>
      <c r="AX65" s="8">
        <f t="shared" si="17"/>
        <v>135</v>
      </c>
      <c r="AY65" s="67">
        <f t="shared" si="4"/>
        <v>20.399999999999999</v>
      </c>
      <c r="AZ65" s="67"/>
      <c r="BA65" s="8">
        <f t="shared" si="18"/>
        <v>39</v>
      </c>
      <c r="BB65" s="8">
        <f t="shared" si="19"/>
        <v>29</v>
      </c>
      <c r="BC65" s="8">
        <f t="shared" si="20"/>
        <v>25</v>
      </c>
      <c r="BD65" s="8">
        <f t="shared" si="21"/>
        <v>21</v>
      </c>
      <c r="BE65" s="8">
        <f t="shared" si="22"/>
        <v>21</v>
      </c>
      <c r="BF65" s="8"/>
      <c r="BG65" s="8">
        <f t="shared" si="5"/>
        <v>25</v>
      </c>
      <c r="BH65" s="8">
        <f t="shared" si="6"/>
        <v>29</v>
      </c>
      <c r="BI65" s="8">
        <f t="shared" si="7"/>
        <v>21</v>
      </c>
      <c r="BJ65" s="8">
        <f t="shared" si="23"/>
        <v>0</v>
      </c>
      <c r="BK65" s="8">
        <f t="shared" si="24"/>
        <v>39</v>
      </c>
      <c r="BL65" s="8">
        <f t="shared" si="25"/>
        <v>0</v>
      </c>
      <c r="BM65" s="8">
        <f t="shared" si="26"/>
        <v>0</v>
      </c>
      <c r="BN65" s="8">
        <f t="shared" si="27"/>
        <v>0</v>
      </c>
      <c r="BO65" s="8">
        <f t="shared" si="28"/>
        <v>21</v>
      </c>
      <c r="BP65" s="8"/>
      <c r="BQ65" s="8">
        <f t="shared" si="29"/>
        <v>7</v>
      </c>
      <c r="BR65" s="8">
        <f t="shared" si="30"/>
        <v>0</v>
      </c>
      <c r="BS65" s="8">
        <f t="shared" si="31"/>
        <v>0</v>
      </c>
      <c r="BT65" s="8">
        <f t="shared" si="32"/>
        <v>0</v>
      </c>
      <c r="BU65" s="8">
        <f t="shared" si="33"/>
        <v>0</v>
      </c>
      <c r="BV65" s="8"/>
      <c r="BW65" s="1">
        <f t="shared" si="8"/>
        <v>0</v>
      </c>
      <c r="BX65" s="1">
        <f t="shared" si="9"/>
        <v>0</v>
      </c>
      <c r="BY65" s="1">
        <f t="shared" si="10"/>
        <v>0</v>
      </c>
      <c r="BZ65" s="1" t="str">
        <f t="shared" si="34"/>
        <v/>
      </c>
      <c r="CA65" s="1">
        <f t="shared" si="35"/>
        <v>7</v>
      </c>
      <c r="CB65" s="1" t="str">
        <f t="shared" si="36"/>
        <v/>
      </c>
      <c r="CC65" s="1" t="str">
        <f t="shared" si="37"/>
        <v/>
      </c>
      <c r="CD65" s="1" t="str">
        <f t="shared" si="38"/>
        <v/>
      </c>
      <c r="CE65" s="1">
        <f t="shared" si="39"/>
        <v>0</v>
      </c>
      <c r="CG65" t="e">
        <f>VLOOKUP(A65,#REF!,41,FALSE)</f>
        <v>#REF!</v>
      </c>
      <c r="CH65" t="e">
        <f>VLOOKUP(A65,#REF!,42,FALSE)</f>
        <v>#REF!</v>
      </c>
      <c r="CI65" t="e">
        <f>VLOOKUP(A65,#REF!,43,FALSE)</f>
        <v>#REF!</v>
      </c>
      <c r="CJ65" t="e">
        <f>VLOOKUP(A65,#REF!,44,FALSE)</f>
        <v>#REF!</v>
      </c>
      <c r="CK65" t="e">
        <f>VLOOKUP(A65,#REF!,45,FALSE)</f>
        <v>#REF!</v>
      </c>
      <c r="CL65" s="105" t="e">
        <f>VLOOKUP(A65,#REF!,46,FALSE)</f>
        <v>#REF!</v>
      </c>
      <c r="CM65" s="105" t="e">
        <f>VLOOKUP(A65,#REF!,47,FALSE)</f>
        <v>#REF!</v>
      </c>
      <c r="CN65" s="105" t="e">
        <f>VLOOKUP(A65,#REF!,48,FALSE)</f>
        <v>#REF!</v>
      </c>
      <c r="CO65" s="105" t="e">
        <f>VLOOKUP(A65,#REF!,49,FALSE)</f>
        <v>#REF!</v>
      </c>
      <c r="CP65" s="105" t="e">
        <f>VLOOKUP(A65,#REF!,50,FALSE)</f>
        <v>#REF!</v>
      </c>
      <c r="CR65" t="e">
        <f>+AO65-CG65</f>
        <v>#REF!</v>
      </c>
      <c r="CS65" s="106" t="e">
        <f t="shared" ref="CS65:DA66" si="48">+AQ65-CH65</f>
        <v>#REF!</v>
      </c>
      <c r="CT65" s="106" t="e">
        <f t="shared" si="48"/>
        <v>#REF!</v>
      </c>
      <c r="CU65" s="106" t="e">
        <f t="shared" si="48"/>
        <v>#REF!</v>
      </c>
      <c r="CV65" s="106" t="e">
        <f t="shared" si="48"/>
        <v>#REF!</v>
      </c>
      <c r="CW65" s="106" t="e">
        <f t="shared" si="48"/>
        <v>#REF!</v>
      </c>
      <c r="CX65" s="106" t="e">
        <f t="shared" si="48"/>
        <v>#REF!</v>
      </c>
      <c r="CY65" s="106" t="e">
        <f t="shared" si="48"/>
        <v>#REF!</v>
      </c>
      <c r="CZ65" s="106" t="e">
        <f t="shared" si="48"/>
        <v>#REF!</v>
      </c>
      <c r="DA65" s="106" t="e">
        <f t="shared" si="48"/>
        <v>#REF!</v>
      </c>
    </row>
    <row r="66" spans="1:105" ht="18" customHeight="1" x14ac:dyDescent="0.2">
      <c r="A66" s="52" t="str">
        <f t="shared" si="12"/>
        <v>Mike Rubin</v>
      </c>
      <c r="B66" s="52" t="s">
        <v>42</v>
      </c>
      <c r="C66" s="62" t="s">
        <v>33</v>
      </c>
      <c r="D66" s="169">
        <v>17</v>
      </c>
      <c r="E66" s="8">
        <v>28</v>
      </c>
      <c r="F66" s="8">
        <f>IF(E66&lt;&gt; "",LOOKUP(E66,Points!$A$2:$A$27,Points!$B$2:$B$27),"")</f>
        <v>0</v>
      </c>
      <c r="G66" s="114"/>
      <c r="H66" s="8">
        <v>32</v>
      </c>
      <c r="I66" s="8">
        <v>23</v>
      </c>
      <c r="J66" s="8">
        <f>IF(I66&lt;&gt; "",LOOKUP(I66,Points!$A$2:$A$27,Points!$B$2:$B$27),"")</f>
        <v>0</v>
      </c>
      <c r="K66" s="114"/>
      <c r="L66" s="8">
        <v>39</v>
      </c>
      <c r="M66" s="8">
        <v>5</v>
      </c>
      <c r="N66" s="8">
        <f>IF(M66&lt;&gt; "",LOOKUP(M66,Points!$A$2:$A$27,Points!$B$2:$B$27),"")</f>
        <v>11</v>
      </c>
      <c r="O66" s="114"/>
      <c r="P66" s="8">
        <v>23</v>
      </c>
      <c r="Q66" s="8">
        <v>25</v>
      </c>
      <c r="R66" s="8">
        <f>IF(Q66&lt;&gt; "",LOOKUP(Q66,Points!$A$2:$A$27,Points!$B$2:$B$27),"")</f>
        <v>0</v>
      </c>
      <c r="S66" s="114"/>
      <c r="T66" s="8">
        <v>40</v>
      </c>
      <c r="U66" s="8">
        <v>6</v>
      </c>
      <c r="V66" s="8">
        <f>IF(U66&lt;&gt; "",LOOKUP(U66,Points!$A$2:$A$27,Points!$B$2:$B$27),"")</f>
        <v>10</v>
      </c>
      <c r="W66" s="114"/>
      <c r="X66" s="8">
        <v>23</v>
      </c>
      <c r="Y66" s="8">
        <v>25</v>
      </c>
      <c r="Z66" s="8">
        <f>IF(Y66&lt;&gt; "",LOOKUP(Y66,Points!$A$2:$A$27,Points!$B$2:$B$27),"")</f>
        <v>0</v>
      </c>
      <c r="AA66" s="114"/>
      <c r="AB66" s="8"/>
      <c r="AC66" s="8"/>
      <c r="AD66" s="8" t="str">
        <f>IF(AC66&lt;&gt; "",LOOKUP(AC66,Points!$A$2:$A$27,Points!$B$2:$B$27),"")</f>
        <v/>
      </c>
      <c r="AE66" s="114"/>
      <c r="AF66" s="8"/>
      <c r="AG66" s="8"/>
      <c r="AH66" s="8" t="str">
        <f>IF(AG66&lt;&gt; "",LOOKUP(AG66,Points!$A$2:$A$27,Points!$B$2:$B$27),"")</f>
        <v/>
      </c>
      <c r="AI66" s="114"/>
      <c r="AJ66" s="8"/>
      <c r="AK66" s="8"/>
      <c r="AL66" s="8" t="str">
        <f>IF(AK66&lt;&gt; "",LOOKUP(AK66,[1]Points!$A$2:$A$27,[1]Points!$B$2:$B$27),"")</f>
        <v/>
      </c>
      <c r="AM66" s="114"/>
      <c r="AO66" s="5">
        <f t="shared" si="11"/>
        <v>0</v>
      </c>
      <c r="AP66" s="5">
        <v>0</v>
      </c>
      <c r="AQ66" s="5">
        <f t="shared" si="1"/>
        <v>6</v>
      </c>
      <c r="AR66" s="5">
        <f t="shared" si="2"/>
        <v>21</v>
      </c>
      <c r="AS66" s="5">
        <f t="shared" si="13"/>
        <v>21</v>
      </c>
      <c r="AT66" s="8">
        <f t="shared" si="3"/>
        <v>174</v>
      </c>
      <c r="AU66" s="67">
        <f t="shared" si="14"/>
        <v>29</v>
      </c>
      <c r="AV66" s="67">
        <f t="shared" si="15"/>
        <v>29</v>
      </c>
      <c r="AW66" s="67">
        <f t="shared" si="16"/>
        <v>29</v>
      </c>
      <c r="AX66" s="8">
        <f t="shared" si="17"/>
        <v>157</v>
      </c>
      <c r="AY66" s="67">
        <f t="shared" si="4"/>
        <v>18.666666666666668</v>
      </c>
      <c r="AZ66" s="67"/>
      <c r="BA66" s="8">
        <f t="shared" si="18"/>
        <v>40</v>
      </c>
      <c r="BB66" s="8">
        <f t="shared" si="19"/>
        <v>39</v>
      </c>
      <c r="BC66" s="8">
        <f t="shared" si="20"/>
        <v>32</v>
      </c>
      <c r="BD66" s="8">
        <f t="shared" si="21"/>
        <v>23</v>
      </c>
      <c r="BE66" s="8">
        <f t="shared" si="22"/>
        <v>23</v>
      </c>
      <c r="BF66" s="8"/>
      <c r="BG66" s="8">
        <f t="shared" si="5"/>
        <v>17</v>
      </c>
      <c r="BH66" s="8">
        <f t="shared" si="6"/>
        <v>32</v>
      </c>
      <c r="BI66" s="8">
        <f t="shared" si="7"/>
        <v>39</v>
      </c>
      <c r="BJ66" s="8">
        <f t="shared" si="23"/>
        <v>23</v>
      </c>
      <c r="BK66" s="8">
        <f t="shared" si="24"/>
        <v>40</v>
      </c>
      <c r="BL66" s="8">
        <f t="shared" si="25"/>
        <v>23</v>
      </c>
      <c r="BM66" s="8">
        <f t="shared" si="26"/>
        <v>0</v>
      </c>
      <c r="BN66" s="8">
        <f t="shared" si="27"/>
        <v>0</v>
      </c>
      <c r="BO66" s="8">
        <f t="shared" si="28"/>
        <v>0</v>
      </c>
      <c r="BP66" s="8"/>
      <c r="BQ66" s="8">
        <f t="shared" si="29"/>
        <v>11</v>
      </c>
      <c r="BR66" s="8">
        <f t="shared" si="30"/>
        <v>10</v>
      </c>
      <c r="BS66" s="8">
        <f t="shared" si="31"/>
        <v>0</v>
      </c>
      <c r="BT66" s="8">
        <f t="shared" si="32"/>
        <v>0</v>
      </c>
      <c r="BU66" s="8">
        <f t="shared" si="33"/>
        <v>0</v>
      </c>
      <c r="BV66" s="8"/>
      <c r="BW66" s="1">
        <f t="shared" si="8"/>
        <v>0</v>
      </c>
      <c r="BX66" s="1">
        <f t="shared" si="9"/>
        <v>0</v>
      </c>
      <c r="BY66" s="1">
        <f t="shared" si="10"/>
        <v>11</v>
      </c>
      <c r="BZ66" s="1">
        <f t="shared" si="34"/>
        <v>0</v>
      </c>
      <c r="CA66" s="1">
        <f t="shared" si="35"/>
        <v>10</v>
      </c>
      <c r="CB66" s="1">
        <f t="shared" si="36"/>
        <v>0</v>
      </c>
      <c r="CC66" s="1" t="str">
        <f t="shared" si="37"/>
        <v/>
      </c>
      <c r="CD66" s="1" t="str">
        <f t="shared" si="38"/>
        <v/>
      </c>
      <c r="CE66" s="1" t="str">
        <f t="shared" si="39"/>
        <v/>
      </c>
      <c r="CG66" t="e">
        <f>VLOOKUP(A66,#REF!,41,FALSE)</f>
        <v>#REF!</v>
      </c>
      <c r="CH66" t="e">
        <f>VLOOKUP(A66,#REF!,42,FALSE)</f>
        <v>#REF!</v>
      </c>
      <c r="CI66" t="e">
        <f>VLOOKUP(A66,#REF!,43,FALSE)</f>
        <v>#REF!</v>
      </c>
      <c r="CJ66" t="e">
        <f>VLOOKUP(A66,#REF!,44,FALSE)</f>
        <v>#REF!</v>
      </c>
      <c r="CK66" t="e">
        <f>VLOOKUP(A66,#REF!,45,FALSE)</f>
        <v>#REF!</v>
      </c>
      <c r="CL66" s="105" t="e">
        <f>VLOOKUP(A66,#REF!,46,FALSE)</f>
        <v>#REF!</v>
      </c>
      <c r="CM66" s="105" t="e">
        <f>VLOOKUP(A66,#REF!,47,FALSE)</f>
        <v>#REF!</v>
      </c>
      <c r="CN66" s="105" t="e">
        <f>VLOOKUP(A66,#REF!,48,FALSE)</f>
        <v>#REF!</v>
      </c>
      <c r="CO66" s="105" t="e">
        <f>VLOOKUP(A66,#REF!,49,FALSE)</f>
        <v>#REF!</v>
      </c>
      <c r="CP66" s="105" t="e">
        <f>VLOOKUP(A66,#REF!,50,FALSE)</f>
        <v>#REF!</v>
      </c>
      <c r="CR66" t="e">
        <f>+AO66-CG66</f>
        <v>#REF!</v>
      </c>
      <c r="CS66" s="106" t="e">
        <f t="shared" si="48"/>
        <v>#REF!</v>
      </c>
      <c r="CT66" s="106" t="e">
        <f t="shared" si="48"/>
        <v>#REF!</v>
      </c>
      <c r="CU66" s="106" t="e">
        <f t="shared" si="48"/>
        <v>#REF!</v>
      </c>
      <c r="CV66" s="106" t="e">
        <f t="shared" si="48"/>
        <v>#REF!</v>
      </c>
      <c r="CW66" s="106" t="e">
        <f t="shared" si="48"/>
        <v>#REF!</v>
      </c>
      <c r="CX66" s="106" t="e">
        <f t="shared" si="48"/>
        <v>#REF!</v>
      </c>
      <c r="CY66" s="106" t="e">
        <f t="shared" si="48"/>
        <v>#REF!</v>
      </c>
      <c r="CZ66" s="106" t="e">
        <f t="shared" si="48"/>
        <v>#REF!</v>
      </c>
      <c r="DA66" s="106" t="e">
        <f t="shared" si="48"/>
        <v>#REF!</v>
      </c>
    </row>
    <row r="67" spans="1:105" ht="18" customHeight="1" x14ac:dyDescent="0.2">
      <c r="A67" s="52" t="str">
        <f t="shared" si="12"/>
        <v>Chris Sampl</v>
      </c>
      <c r="B67" s="93" t="s">
        <v>607</v>
      </c>
      <c r="C67" s="94" t="s">
        <v>16</v>
      </c>
      <c r="D67" s="8"/>
      <c r="E67" s="8"/>
      <c r="F67" s="8" t="str">
        <f>IF(E67&lt;&gt; "",LOOKUP(E67,Points!$A$2:$A$27,Points!$B$2:$B$27),"")</f>
        <v/>
      </c>
      <c r="G67" s="114"/>
      <c r="H67" s="8"/>
      <c r="I67" s="8"/>
      <c r="J67" s="8" t="str">
        <f>IF(I67&lt;&gt; "",LOOKUP(I67,Points!$A$2:$A$27,Points!$B$2:$B$27),"")</f>
        <v/>
      </c>
      <c r="K67" s="114"/>
      <c r="L67" s="8"/>
      <c r="M67" s="8"/>
      <c r="N67" s="8" t="str">
        <f>IF(M67&lt;&gt; "",LOOKUP(M67,Points!$A$2:$A$27,Points!$B$2:$B$27),"")</f>
        <v/>
      </c>
      <c r="O67" s="114"/>
      <c r="P67" s="8"/>
      <c r="Q67" s="8"/>
      <c r="R67" s="8" t="str">
        <f>IF(Q67&lt;&gt; "",LOOKUP(Q67,Points!$A$2:$A$27,Points!$B$2:$B$27),"")</f>
        <v/>
      </c>
      <c r="S67" s="114"/>
      <c r="T67" s="8"/>
      <c r="U67" s="8"/>
      <c r="V67" s="8" t="str">
        <f>IF(U67&lt;&gt; "",LOOKUP(U67,Points!$A$2:$A$27,Points!$B$2:$B$27),"")</f>
        <v/>
      </c>
      <c r="W67" s="114"/>
      <c r="X67" s="8"/>
      <c r="Y67" s="8"/>
      <c r="Z67" s="8" t="str">
        <f>IF(Y67&lt;&gt; "",LOOKUP(Y67,Points!$A$2:$A$27,Points!$B$2:$B$27),"")</f>
        <v/>
      </c>
      <c r="AA67" s="114"/>
      <c r="AB67" s="8"/>
      <c r="AC67" s="8"/>
      <c r="AD67" s="8" t="str">
        <f>IF(AC67&lt;&gt; "",LOOKUP(AC67,Points!$A$2:$A$27,Points!$B$2:$B$27),"")</f>
        <v/>
      </c>
      <c r="AE67" s="114"/>
      <c r="AF67" s="8"/>
      <c r="AG67" s="8"/>
      <c r="AH67" s="8" t="str">
        <f>IF(AG67&lt;&gt; "",LOOKUP(AG67,Points!$A$2:$A$27,Points!$B$2:$B$27),"")</f>
        <v/>
      </c>
      <c r="AI67" s="114"/>
      <c r="AJ67" s="8"/>
      <c r="AK67" s="8"/>
      <c r="AL67" s="8" t="str">
        <f>IF(AK67&lt;&gt; "",LOOKUP(AK67,[1]Points!$A$2:$A$27,[1]Points!$B$2:$B$27),"")</f>
        <v/>
      </c>
      <c r="AM67" s="114"/>
      <c r="AO67" s="5">
        <f t="shared" si="11"/>
        <v>0</v>
      </c>
      <c r="AP67" s="5">
        <v>0</v>
      </c>
      <c r="AQ67" s="5">
        <f t="shared" si="1"/>
        <v>0</v>
      </c>
      <c r="AR67" s="5">
        <f t="shared" si="2"/>
        <v>0</v>
      </c>
      <c r="AS67" s="5">
        <f t="shared" si="13"/>
        <v>0</v>
      </c>
      <c r="AT67" s="5">
        <f t="shared" si="3"/>
        <v>0</v>
      </c>
      <c r="AU67" s="47">
        <f t="shared" si="14"/>
        <v>0</v>
      </c>
      <c r="AV67" s="47">
        <f t="shared" si="15"/>
        <v>0</v>
      </c>
      <c r="AW67" s="47">
        <f t="shared" si="16"/>
        <v>0</v>
      </c>
      <c r="AX67" s="8">
        <f t="shared" si="17"/>
        <v>0</v>
      </c>
      <c r="AY67" s="67">
        <f t="shared" si="4"/>
        <v>0</v>
      </c>
      <c r="AZ67" s="67"/>
      <c r="BA67" s="8">
        <f t="shared" si="18"/>
        <v>0</v>
      </c>
      <c r="BB67" s="8">
        <f t="shared" si="19"/>
        <v>0</v>
      </c>
      <c r="BC67" s="8">
        <f t="shared" si="20"/>
        <v>0</v>
      </c>
      <c r="BD67" s="8">
        <f t="shared" si="21"/>
        <v>0</v>
      </c>
      <c r="BE67" s="8">
        <f t="shared" si="22"/>
        <v>0</v>
      </c>
      <c r="BF67" s="8"/>
      <c r="BG67" s="8">
        <f t="shared" si="5"/>
        <v>0</v>
      </c>
      <c r="BH67" s="8">
        <f t="shared" si="6"/>
        <v>0</v>
      </c>
      <c r="BI67" s="8">
        <f t="shared" si="7"/>
        <v>0</v>
      </c>
      <c r="BJ67" s="8">
        <f t="shared" si="23"/>
        <v>0</v>
      </c>
      <c r="BK67" s="8">
        <f t="shared" si="24"/>
        <v>0</v>
      </c>
      <c r="BL67" s="8">
        <f t="shared" si="25"/>
        <v>0</v>
      </c>
      <c r="BM67" s="8">
        <f t="shared" si="26"/>
        <v>0</v>
      </c>
      <c r="BN67" s="8">
        <f t="shared" si="27"/>
        <v>0</v>
      </c>
      <c r="BO67" s="8">
        <f t="shared" si="28"/>
        <v>0</v>
      </c>
      <c r="BP67" s="8"/>
      <c r="BQ67" s="8" t="e">
        <f t="shared" si="29"/>
        <v>#NUM!</v>
      </c>
      <c r="BR67" s="8" t="e">
        <f t="shared" si="30"/>
        <v>#NUM!</v>
      </c>
      <c r="BS67" s="8" t="e">
        <f t="shared" si="31"/>
        <v>#NUM!</v>
      </c>
      <c r="BT67" s="8" t="e">
        <f t="shared" si="32"/>
        <v>#NUM!</v>
      </c>
      <c r="BU67" s="8" t="e">
        <f t="shared" si="33"/>
        <v>#NUM!</v>
      </c>
      <c r="BV67" s="8"/>
      <c r="BW67" s="1" t="str">
        <f t="shared" si="8"/>
        <v/>
      </c>
      <c r="BX67" s="1" t="str">
        <f t="shared" si="9"/>
        <v/>
      </c>
      <c r="BY67" s="1" t="str">
        <f t="shared" si="10"/>
        <v/>
      </c>
      <c r="BZ67" s="1" t="str">
        <f t="shared" si="34"/>
        <v/>
      </c>
      <c r="CA67" s="1" t="str">
        <f t="shared" si="35"/>
        <v/>
      </c>
      <c r="CB67" s="1" t="str">
        <f t="shared" si="36"/>
        <v/>
      </c>
      <c r="CC67" s="1" t="str">
        <f t="shared" si="37"/>
        <v/>
      </c>
      <c r="CD67" s="1" t="str">
        <f t="shared" si="38"/>
        <v/>
      </c>
      <c r="CE67" s="1" t="str">
        <f t="shared" si="39"/>
        <v/>
      </c>
    </row>
    <row r="68" spans="1:105" ht="18" customHeight="1" x14ac:dyDescent="0.2">
      <c r="A68" s="52" t="str">
        <f t="shared" si="12"/>
        <v>Brent Schnupp</v>
      </c>
      <c r="B68" s="93" t="s">
        <v>518</v>
      </c>
      <c r="C68" s="94" t="s">
        <v>519</v>
      </c>
      <c r="D68" s="8">
        <v>33</v>
      </c>
      <c r="E68" s="8">
        <v>14</v>
      </c>
      <c r="F68" s="8">
        <f>IF(E68&lt;&gt; "",LOOKUP(E68,Points!$A$2:$A$27,Points!$B$2:$B$27),"")</f>
        <v>2</v>
      </c>
      <c r="G68" s="114"/>
      <c r="H68" s="8">
        <v>40</v>
      </c>
      <c r="I68" s="8">
        <v>4</v>
      </c>
      <c r="J68" s="8">
        <f>IF(I68&lt;&gt; "",LOOKUP(I68,Points!$A$2:$A$27,Points!$B$2:$B$27),"")</f>
        <v>12</v>
      </c>
      <c r="K68" s="114">
        <v>1</v>
      </c>
      <c r="L68" s="8"/>
      <c r="M68" s="8"/>
      <c r="N68" s="8" t="str">
        <f>IF(M68&lt;&gt; "",LOOKUP(M68,Points!$A$2:$A$27,Points!$B$2:$B$27),"")</f>
        <v/>
      </c>
      <c r="O68" s="114"/>
      <c r="P68" s="8"/>
      <c r="Q68" s="8"/>
      <c r="R68" s="8" t="str">
        <f>IF(Q68&lt;&gt; "",LOOKUP(Q68,Points!$A$2:$A$27,Points!$B$2:$B$27),"")</f>
        <v/>
      </c>
      <c r="S68" s="114"/>
      <c r="T68" s="8">
        <f>38-1</f>
        <v>37</v>
      </c>
      <c r="U68" s="8">
        <v>13</v>
      </c>
      <c r="V68" s="8">
        <f>IF(U68&lt;&gt; "",LOOKUP(U68,Points!$A$2:$A$27,Points!$B$2:$B$27),"")</f>
        <v>3</v>
      </c>
      <c r="W68" s="114">
        <v>1</v>
      </c>
      <c r="X68" s="8">
        <f>29-1</f>
        <v>28</v>
      </c>
      <c r="Y68" s="8">
        <v>19</v>
      </c>
      <c r="Z68" s="8">
        <f>IF(Y68&lt;&gt; "",LOOKUP(Y68,Points!$A$2:$A$27,Points!$B$2:$B$27),"")</f>
        <v>0</v>
      </c>
      <c r="AA68" s="114"/>
      <c r="AB68" s="8">
        <f>31-1</f>
        <v>30</v>
      </c>
      <c r="AC68" s="8">
        <v>19</v>
      </c>
      <c r="AD68" s="8">
        <f>IF(AC68&lt;&gt; "",LOOKUP(AC68,Points!$A$2:$A$27,Points!$B$2:$B$27),"")</f>
        <v>0</v>
      </c>
      <c r="AE68" s="114">
        <v>1</v>
      </c>
      <c r="AF68" s="8"/>
      <c r="AG68" s="8"/>
      <c r="AH68" s="8" t="str">
        <f>IF(AG68&lt;&gt; "",LOOKUP(AG68,Points!$A$2:$A$27,Points!$B$2:$B$27),"")</f>
        <v/>
      </c>
      <c r="AI68" s="114"/>
      <c r="AJ68" s="8"/>
      <c r="AK68" s="8"/>
      <c r="AL68" s="8" t="str">
        <f>IF(AK68&lt;&gt; "",LOOKUP(AK68,[1]Points!$A$2:$A$27,[1]Points!$B$2:$B$27),"")</f>
        <v/>
      </c>
      <c r="AM68" s="114"/>
      <c r="AO68" s="5">
        <f t="shared" si="11"/>
        <v>3</v>
      </c>
      <c r="AP68" s="5">
        <v>0</v>
      </c>
      <c r="AQ68" s="5">
        <f t="shared" si="1"/>
        <v>5</v>
      </c>
      <c r="AR68" s="5">
        <f t="shared" si="2"/>
        <v>17</v>
      </c>
      <c r="AS68" s="5">
        <f t="shared" si="13"/>
        <v>17</v>
      </c>
      <c r="AT68" s="5">
        <f t="shared" si="3"/>
        <v>168</v>
      </c>
      <c r="AU68" s="47">
        <f t="shared" si="14"/>
        <v>33.6</v>
      </c>
      <c r="AV68" s="47">
        <f t="shared" si="15"/>
        <v>33.6</v>
      </c>
      <c r="AW68" s="47">
        <f t="shared" si="16"/>
        <v>33.6</v>
      </c>
      <c r="AX68" s="8">
        <f t="shared" si="17"/>
        <v>168</v>
      </c>
      <c r="AY68" s="67">
        <f t="shared" si="4"/>
        <v>13.8</v>
      </c>
      <c r="AZ68" s="67"/>
      <c r="BA68" s="8">
        <f t="shared" si="18"/>
        <v>40</v>
      </c>
      <c r="BB68" s="8">
        <f t="shared" si="19"/>
        <v>37</v>
      </c>
      <c r="BC68" s="8">
        <f t="shared" si="20"/>
        <v>33</v>
      </c>
      <c r="BD68" s="8">
        <f t="shared" si="21"/>
        <v>30</v>
      </c>
      <c r="BE68" s="8">
        <f t="shared" si="22"/>
        <v>28</v>
      </c>
      <c r="BF68" s="8"/>
      <c r="BG68" s="8">
        <f t="shared" si="5"/>
        <v>33</v>
      </c>
      <c r="BH68" s="8">
        <f t="shared" si="6"/>
        <v>40</v>
      </c>
      <c r="BI68" s="8">
        <f t="shared" si="7"/>
        <v>0</v>
      </c>
      <c r="BJ68" s="8">
        <f t="shared" si="23"/>
        <v>0</v>
      </c>
      <c r="BK68" s="8">
        <f t="shared" si="24"/>
        <v>37</v>
      </c>
      <c r="BL68" s="8">
        <f t="shared" si="25"/>
        <v>28</v>
      </c>
      <c r="BM68" s="8">
        <f t="shared" si="26"/>
        <v>30</v>
      </c>
      <c r="BN68" s="8">
        <f t="shared" si="27"/>
        <v>0</v>
      </c>
      <c r="BO68" s="8">
        <f t="shared" si="28"/>
        <v>0</v>
      </c>
      <c r="BP68" s="8"/>
      <c r="BQ68" s="8">
        <f t="shared" si="29"/>
        <v>12</v>
      </c>
      <c r="BR68" s="8">
        <f t="shared" si="30"/>
        <v>3</v>
      </c>
      <c r="BS68" s="8">
        <f t="shared" si="31"/>
        <v>2</v>
      </c>
      <c r="BT68" s="8">
        <f t="shared" si="32"/>
        <v>0</v>
      </c>
      <c r="BU68" s="8">
        <f t="shared" si="33"/>
        <v>0</v>
      </c>
      <c r="BV68" s="8"/>
      <c r="BW68" s="1">
        <f t="shared" si="8"/>
        <v>2</v>
      </c>
      <c r="BX68" s="1">
        <f t="shared" si="9"/>
        <v>12</v>
      </c>
      <c r="BY68" s="1" t="str">
        <f t="shared" si="10"/>
        <v/>
      </c>
      <c r="BZ68" s="1" t="str">
        <f t="shared" si="34"/>
        <v/>
      </c>
      <c r="CA68" s="1">
        <f t="shared" si="35"/>
        <v>3</v>
      </c>
      <c r="CB68" s="1">
        <f t="shared" si="36"/>
        <v>0</v>
      </c>
      <c r="CC68" s="1">
        <f t="shared" si="37"/>
        <v>0</v>
      </c>
      <c r="CD68" s="1" t="str">
        <f t="shared" si="38"/>
        <v/>
      </c>
      <c r="CE68" s="1" t="str">
        <f t="shared" si="39"/>
        <v/>
      </c>
      <c r="CG68" t="e">
        <f>VLOOKUP(A68,#REF!,41,FALSE)</f>
        <v>#REF!</v>
      </c>
      <c r="CH68" t="e">
        <f>VLOOKUP(A68,#REF!,42,FALSE)</f>
        <v>#REF!</v>
      </c>
      <c r="CI68" t="e">
        <f>VLOOKUP(A68,#REF!,43,FALSE)</f>
        <v>#REF!</v>
      </c>
      <c r="CJ68" t="e">
        <f>VLOOKUP(A68,#REF!,44,FALSE)</f>
        <v>#REF!</v>
      </c>
      <c r="CK68" t="e">
        <f>VLOOKUP(A68,#REF!,45,FALSE)</f>
        <v>#REF!</v>
      </c>
      <c r="CL68" s="105" t="e">
        <f>VLOOKUP(A68,#REF!,46,FALSE)</f>
        <v>#REF!</v>
      </c>
      <c r="CM68" s="105" t="e">
        <f>VLOOKUP(A68,#REF!,47,FALSE)</f>
        <v>#REF!</v>
      </c>
      <c r="CN68" s="105" t="e">
        <f>VLOOKUP(A68,#REF!,48,FALSE)</f>
        <v>#REF!</v>
      </c>
      <c r="CO68" s="105" t="e">
        <f>VLOOKUP(A68,#REF!,49,FALSE)</f>
        <v>#REF!</v>
      </c>
      <c r="CP68" s="105" t="e">
        <f>VLOOKUP(A68,#REF!,50,FALSE)</f>
        <v>#REF!</v>
      </c>
      <c r="CR68" t="e">
        <f>+AO68-CG68</f>
        <v>#REF!</v>
      </c>
      <c r="CS68" s="106" t="e">
        <f t="shared" ref="CS68:DA69" si="49">+AQ68-CH68</f>
        <v>#REF!</v>
      </c>
      <c r="CT68" s="106" t="e">
        <f t="shared" si="49"/>
        <v>#REF!</v>
      </c>
      <c r="CU68" s="106" t="e">
        <f t="shared" si="49"/>
        <v>#REF!</v>
      </c>
      <c r="CV68" s="106" t="e">
        <f t="shared" si="49"/>
        <v>#REF!</v>
      </c>
      <c r="CW68" s="106" t="e">
        <f t="shared" si="49"/>
        <v>#REF!</v>
      </c>
      <c r="CX68" s="106" t="e">
        <f t="shared" si="49"/>
        <v>#REF!</v>
      </c>
      <c r="CY68" s="106" t="e">
        <f t="shared" si="49"/>
        <v>#REF!</v>
      </c>
      <c r="CZ68" s="106" t="e">
        <f t="shared" si="49"/>
        <v>#REF!</v>
      </c>
      <c r="DA68" s="106" t="e">
        <f t="shared" si="49"/>
        <v>#REF!</v>
      </c>
    </row>
    <row r="69" spans="1:105" ht="18" customHeight="1" x14ac:dyDescent="0.2">
      <c r="A69" s="52" t="str">
        <f t="shared" si="12"/>
        <v>Steve Smingler</v>
      </c>
      <c r="B69" s="52" t="s">
        <v>296</v>
      </c>
      <c r="C69" s="62" t="s">
        <v>15</v>
      </c>
      <c r="D69" s="8">
        <v>28</v>
      </c>
      <c r="E69" s="8">
        <v>20</v>
      </c>
      <c r="F69" s="8">
        <f>IF(E69&lt;&gt; "",LOOKUP(E69,Points!$A$2:$A$27,Points!$B$2:$B$27),"")</f>
        <v>0</v>
      </c>
      <c r="G69" s="114">
        <v>1</v>
      </c>
      <c r="H69" s="97">
        <v>38</v>
      </c>
      <c r="I69" s="8">
        <v>11</v>
      </c>
      <c r="J69" s="8">
        <f>IF(I69&lt;&gt; "",LOOKUP(I69,Points!$A$2:$A$27,Points!$B$2:$B$27),"")</f>
        <v>5</v>
      </c>
      <c r="K69" s="114"/>
      <c r="L69" s="8">
        <f>34-1</f>
        <v>33</v>
      </c>
      <c r="M69" s="8">
        <v>10</v>
      </c>
      <c r="N69" s="8">
        <f>IF(M69&lt;&gt; "",LOOKUP(M69,Points!$A$2:$A$27,Points!$B$2:$B$27),"")</f>
        <v>6</v>
      </c>
      <c r="O69" s="114"/>
      <c r="P69" s="8">
        <f>32-1</f>
        <v>31</v>
      </c>
      <c r="Q69" s="8">
        <v>8</v>
      </c>
      <c r="R69" s="8">
        <f>IF(Q69&lt;&gt; "",LOOKUP(Q69,Points!$A$2:$A$27,Points!$B$2:$B$27),"")</f>
        <v>8</v>
      </c>
      <c r="S69" s="114">
        <v>1</v>
      </c>
      <c r="T69" s="102">
        <f>38-3</f>
        <v>35</v>
      </c>
      <c r="U69" s="8">
        <v>11</v>
      </c>
      <c r="V69" s="8">
        <f>IF(U69&lt;&gt; "",LOOKUP(U69,Points!$A$2:$A$27,Points!$B$2:$B$27),"")</f>
        <v>5</v>
      </c>
      <c r="W69" s="114">
        <v>1</v>
      </c>
      <c r="X69" s="8"/>
      <c r="Y69" s="8"/>
      <c r="Z69" s="8" t="str">
        <f>IF(Y69&lt;&gt; "",LOOKUP(Y69,Points!$A$2:$A$27,Points!$B$2:$B$27),"")</f>
        <v/>
      </c>
      <c r="AA69" s="114"/>
      <c r="AB69" s="8">
        <f>33-2</f>
        <v>31</v>
      </c>
      <c r="AC69" s="8">
        <v>14</v>
      </c>
      <c r="AD69" s="8">
        <f>IF(AC69&lt;&gt; "",LOOKUP(AC69,Points!$A$2:$A$27,Points!$B$2:$B$27),"")</f>
        <v>2</v>
      </c>
      <c r="AE69" s="114"/>
      <c r="AF69" s="142">
        <f>39-3</f>
        <v>36</v>
      </c>
      <c r="AG69" s="8">
        <v>3</v>
      </c>
      <c r="AH69" s="8">
        <f>IF(AG69&lt;&gt; "",LOOKUP(AG69,Points!$A$2:$A$27,Points!$B$2:$B$27),"")</f>
        <v>13</v>
      </c>
      <c r="AI69" s="114"/>
      <c r="AJ69" s="8">
        <f>39-3</f>
        <v>36</v>
      </c>
      <c r="AK69" s="8">
        <v>3</v>
      </c>
      <c r="AL69" s="8">
        <f>IF(AK69&lt;&gt; "",LOOKUP(AK69,[1]Points!$A$2:$A$27,[1]Points!$B$2:$B$27),"")</f>
        <v>13</v>
      </c>
      <c r="AM69" s="114"/>
      <c r="AO69" s="5">
        <f t="shared" si="11"/>
        <v>3</v>
      </c>
      <c r="AP69" s="5">
        <v>0</v>
      </c>
      <c r="AQ69" s="5">
        <f t="shared" si="1"/>
        <v>8</v>
      </c>
      <c r="AR69" s="5">
        <f t="shared" si="2"/>
        <v>52</v>
      </c>
      <c r="AS69" s="104">
        <f t="shared" si="13"/>
        <v>45</v>
      </c>
      <c r="AT69" s="5">
        <f t="shared" si="3"/>
        <v>268</v>
      </c>
      <c r="AU69" s="47">
        <f t="shared" si="14"/>
        <v>33.5</v>
      </c>
      <c r="AV69" s="47">
        <f t="shared" si="15"/>
        <v>33.5</v>
      </c>
      <c r="AW69" s="47">
        <f t="shared" si="16"/>
        <v>33.5</v>
      </c>
      <c r="AX69" s="8">
        <f t="shared" si="17"/>
        <v>178</v>
      </c>
      <c r="AY69" s="67">
        <f t="shared" si="4"/>
        <v>10</v>
      </c>
      <c r="AZ69" s="67"/>
      <c r="BA69" s="8">
        <f t="shared" si="18"/>
        <v>38</v>
      </c>
      <c r="BB69" s="8">
        <f t="shared" si="19"/>
        <v>36</v>
      </c>
      <c r="BC69" s="8">
        <f t="shared" si="20"/>
        <v>36</v>
      </c>
      <c r="BD69" s="8">
        <f t="shared" si="21"/>
        <v>35</v>
      </c>
      <c r="BE69" s="8">
        <f t="shared" si="22"/>
        <v>33</v>
      </c>
      <c r="BF69" s="8"/>
      <c r="BG69" s="8">
        <f t="shared" si="5"/>
        <v>28</v>
      </c>
      <c r="BH69" s="8">
        <f t="shared" si="6"/>
        <v>38</v>
      </c>
      <c r="BI69" s="8">
        <f t="shared" si="7"/>
        <v>33</v>
      </c>
      <c r="BJ69" s="8">
        <f t="shared" si="23"/>
        <v>31</v>
      </c>
      <c r="BK69" s="8">
        <f t="shared" si="24"/>
        <v>35</v>
      </c>
      <c r="BL69" s="8">
        <f t="shared" si="25"/>
        <v>0</v>
      </c>
      <c r="BM69" s="8">
        <f t="shared" si="26"/>
        <v>31</v>
      </c>
      <c r="BN69" s="8">
        <f t="shared" si="27"/>
        <v>36</v>
      </c>
      <c r="BO69" s="8">
        <f t="shared" si="28"/>
        <v>36</v>
      </c>
      <c r="BP69" s="8"/>
      <c r="BQ69" s="8">
        <f t="shared" si="29"/>
        <v>13</v>
      </c>
      <c r="BR69" s="8">
        <f t="shared" si="30"/>
        <v>13</v>
      </c>
      <c r="BS69" s="8">
        <f t="shared" si="31"/>
        <v>8</v>
      </c>
      <c r="BT69" s="8">
        <f t="shared" si="32"/>
        <v>6</v>
      </c>
      <c r="BU69" s="8">
        <f t="shared" si="33"/>
        <v>5</v>
      </c>
      <c r="BV69" s="8"/>
      <c r="BW69" s="1">
        <f t="shared" si="8"/>
        <v>0</v>
      </c>
      <c r="BX69" s="1">
        <f t="shared" si="9"/>
        <v>5</v>
      </c>
      <c r="BY69" s="1">
        <f t="shared" si="10"/>
        <v>6</v>
      </c>
      <c r="BZ69" s="1">
        <f t="shared" si="34"/>
        <v>8</v>
      </c>
      <c r="CA69" s="1">
        <f t="shared" si="35"/>
        <v>5</v>
      </c>
      <c r="CB69" s="1" t="str">
        <f t="shared" si="36"/>
        <v/>
      </c>
      <c r="CC69" s="1">
        <f t="shared" si="37"/>
        <v>2</v>
      </c>
      <c r="CD69" s="1">
        <f t="shared" si="38"/>
        <v>13</v>
      </c>
      <c r="CE69" s="1">
        <f t="shared" si="39"/>
        <v>13</v>
      </c>
      <c r="CG69" t="e">
        <f>VLOOKUP(A69,#REF!,41,FALSE)</f>
        <v>#REF!</v>
      </c>
      <c r="CH69" t="e">
        <f>VLOOKUP(A69,#REF!,42,FALSE)</f>
        <v>#REF!</v>
      </c>
      <c r="CI69" t="e">
        <f>VLOOKUP(A69,#REF!,43,FALSE)</f>
        <v>#REF!</v>
      </c>
      <c r="CJ69" t="e">
        <f>VLOOKUP(A69,#REF!,44,FALSE)</f>
        <v>#REF!</v>
      </c>
      <c r="CK69" t="e">
        <f>VLOOKUP(A69,#REF!,45,FALSE)</f>
        <v>#REF!</v>
      </c>
      <c r="CL69" s="105" t="e">
        <f>VLOOKUP(A69,#REF!,46,FALSE)</f>
        <v>#REF!</v>
      </c>
      <c r="CM69" s="105" t="e">
        <f>VLOOKUP(A69,#REF!,47,FALSE)</f>
        <v>#REF!</v>
      </c>
      <c r="CN69" s="105" t="e">
        <f>VLOOKUP(A69,#REF!,48,FALSE)</f>
        <v>#REF!</v>
      </c>
      <c r="CO69" s="105" t="e">
        <f>VLOOKUP(A69,#REF!,49,FALSE)</f>
        <v>#REF!</v>
      </c>
      <c r="CP69" s="105" t="e">
        <f>VLOOKUP(A69,#REF!,50,FALSE)</f>
        <v>#REF!</v>
      </c>
      <c r="CR69" t="e">
        <f>+AO69-CG69</f>
        <v>#REF!</v>
      </c>
      <c r="CS69" s="106" t="e">
        <f t="shared" si="49"/>
        <v>#REF!</v>
      </c>
      <c r="CT69" s="106" t="e">
        <f t="shared" si="49"/>
        <v>#REF!</v>
      </c>
      <c r="CU69" s="106" t="e">
        <f t="shared" si="49"/>
        <v>#REF!</v>
      </c>
      <c r="CV69" s="106" t="e">
        <f t="shared" si="49"/>
        <v>#REF!</v>
      </c>
      <c r="CW69" s="106" t="e">
        <f t="shared" si="49"/>
        <v>#REF!</v>
      </c>
      <c r="CX69" s="106" t="e">
        <f t="shared" si="49"/>
        <v>#REF!</v>
      </c>
      <c r="CY69" s="106" t="e">
        <f t="shared" si="49"/>
        <v>#REF!</v>
      </c>
      <c r="CZ69" s="106" t="e">
        <f t="shared" si="49"/>
        <v>#REF!</v>
      </c>
      <c r="DA69" s="106" t="e">
        <f t="shared" si="49"/>
        <v>#REF!</v>
      </c>
    </row>
    <row r="70" spans="1:105" ht="18" customHeight="1" x14ac:dyDescent="0.2">
      <c r="A70" s="52" t="str">
        <f>CONCATENATE(C70," ",B70)</f>
        <v>Jeff Smith</v>
      </c>
      <c r="B70" s="93" t="s">
        <v>660</v>
      </c>
      <c r="C70" s="94" t="s">
        <v>306</v>
      </c>
      <c r="D70" s="8"/>
      <c r="E70" s="8"/>
      <c r="F70" s="8" t="str">
        <f>IF(E70&lt;&gt; "",LOOKUP(E70,Points!$A$2:$A$27,Points!$B$2:$B$27),"")</f>
        <v/>
      </c>
      <c r="G70" s="114"/>
      <c r="H70" s="64"/>
      <c r="I70" s="8"/>
      <c r="J70" s="8" t="str">
        <f>IF(I70&lt;&gt; "",LOOKUP(I70,Points!$A$2:$A$27,Points!$B$2:$B$27),"")</f>
        <v/>
      </c>
      <c r="K70" s="114"/>
      <c r="L70" s="64"/>
      <c r="M70" s="8"/>
      <c r="N70" s="8" t="str">
        <f>IF(M70&lt;&gt; "",LOOKUP(M70,Points!$A$2:$A$27,Points!$B$2:$B$27),"")</f>
        <v/>
      </c>
      <c r="O70" s="114"/>
      <c r="P70" s="64"/>
      <c r="Q70" s="8"/>
      <c r="R70" s="8" t="str">
        <f>IF(Q70&lt;&gt; "",LOOKUP(Q70,Points!$A$2:$A$27,Points!$B$2:$B$27),"")</f>
        <v/>
      </c>
      <c r="S70" s="114"/>
      <c r="T70" s="64"/>
      <c r="U70" s="8"/>
      <c r="V70" s="8" t="str">
        <f>IF(U70&lt;&gt; "",LOOKUP(U70,Points!$A$2:$A$27,Points!$B$2:$B$27),"")</f>
        <v/>
      </c>
      <c r="W70" s="114"/>
      <c r="X70" s="98">
        <v>33</v>
      </c>
      <c r="Y70" s="8">
        <v>12</v>
      </c>
      <c r="Z70" s="8">
        <f>IF(Y70&lt;&gt; "",LOOKUP(Y70,Points!$A$2:$A$27,Points!$B$2:$B$27),"")</f>
        <v>4</v>
      </c>
      <c r="AA70" s="114"/>
      <c r="AB70" s="64"/>
      <c r="AC70" s="8"/>
      <c r="AD70" s="8" t="str">
        <f>IF(AC70&lt;&gt; "",LOOKUP(AC70,Points!$A$2:$A$27,Points!$B$2:$B$27),"")</f>
        <v/>
      </c>
      <c r="AE70" s="114"/>
      <c r="AF70" s="64"/>
      <c r="AG70" s="8"/>
      <c r="AH70" s="8" t="str">
        <f>IF(AG70&lt;&gt; "",LOOKUP(AG70,Points!$A$2:$A$27,Points!$B$2:$B$27),"")</f>
        <v/>
      </c>
      <c r="AI70" s="114"/>
      <c r="AJ70" s="64"/>
      <c r="AK70" s="8"/>
      <c r="AL70" s="8" t="str">
        <f>IF(AK70&lt;&gt; "",LOOKUP(AK70,[1]Points!$A$2:$A$27,[1]Points!$B$2:$B$27),"")</f>
        <v/>
      </c>
      <c r="AM70" s="114"/>
      <c r="AO70" s="5">
        <f>+G70+K70+O70+S70+W70+AA70+AE70+AI70+AM70</f>
        <v>0</v>
      </c>
      <c r="AP70" s="5">
        <v>0</v>
      </c>
      <c r="AQ70" s="5">
        <f>COUNT(D70,H70,L70,P70,T70,X70,AB70,AF70,AJ70)</f>
        <v>1</v>
      </c>
      <c r="AR70" s="5">
        <f>SUM(F70,J70,N70,R70,V70,Z70,AD70,AH70,AL70)</f>
        <v>4</v>
      </c>
      <c r="AS70" s="5">
        <f t="shared" si="13"/>
        <v>4</v>
      </c>
      <c r="AT70" s="5">
        <f>SUM(D70,H70,L70,P70,T70,X70,AB70,AF70,AJ70)</f>
        <v>33</v>
      </c>
      <c r="AU70" s="47">
        <f>IF(AQ70&gt;0,AT70/AQ70,0)</f>
        <v>33</v>
      </c>
      <c r="AV70" s="47">
        <f t="shared" si="15"/>
        <v>0</v>
      </c>
      <c r="AW70" s="47">
        <f t="shared" si="16"/>
        <v>0</v>
      </c>
      <c r="AX70" s="8">
        <f t="shared" si="17"/>
        <v>33</v>
      </c>
      <c r="AY70" s="67">
        <f>IF(AQ70&gt;4,SUM(E70,I70,M70,Q70,U70,Y70,AC70,AG70,AK70)/AQ70,0)</f>
        <v>0</v>
      </c>
      <c r="AZ70" s="67"/>
      <c r="BA70" s="8">
        <f t="shared" si="18"/>
        <v>33</v>
      </c>
      <c r="BB70" s="8">
        <f t="shared" si="19"/>
        <v>0</v>
      </c>
      <c r="BC70" s="8">
        <f t="shared" si="20"/>
        <v>0</v>
      </c>
      <c r="BD70" s="8">
        <f t="shared" si="21"/>
        <v>0</v>
      </c>
      <c r="BE70" s="8">
        <f t="shared" si="22"/>
        <v>0</v>
      </c>
      <c r="BF70" s="8"/>
      <c r="BG70" s="8">
        <f>D70</f>
        <v>0</v>
      </c>
      <c r="BH70" s="8">
        <f>H70</f>
        <v>0</v>
      </c>
      <c r="BI70" s="8">
        <f>L70</f>
        <v>0</v>
      </c>
      <c r="BJ70" s="8">
        <f>P70</f>
        <v>0</v>
      </c>
      <c r="BK70" s="8">
        <f>T70</f>
        <v>0</v>
      </c>
      <c r="BL70" s="8">
        <f>X70</f>
        <v>33</v>
      </c>
      <c r="BM70" s="8">
        <f>AB70</f>
        <v>0</v>
      </c>
      <c r="BN70" s="8">
        <f>AF70</f>
        <v>0</v>
      </c>
      <c r="BO70" s="8">
        <f>AJ70</f>
        <v>0</v>
      </c>
      <c r="BP70" s="8"/>
      <c r="BQ70" s="8">
        <f t="shared" si="29"/>
        <v>4</v>
      </c>
      <c r="BR70" s="8" t="e">
        <f t="shared" si="30"/>
        <v>#NUM!</v>
      </c>
      <c r="BS70" s="8" t="e">
        <f t="shared" si="31"/>
        <v>#NUM!</v>
      </c>
      <c r="BT70" s="8" t="e">
        <f t="shared" si="32"/>
        <v>#NUM!</v>
      </c>
      <c r="BU70" s="8" t="e">
        <f t="shared" si="33"/>
        <v>#NUM!</v>
      </c>
      <c r="BV70" s="8"/>
      <c r="BW70" s="1" t="str">
        <f>F70</f>
        <v/>
      </c>
      <c r="BX70" s="1" t="str">
        <f>J70</f>
        <v/>
      </c>
      <c r="BY70" s="1" t="str">
        <f>N70</f>
        <v/>
      </c>
      <c r="BZ70" s="1" t="str">
        <f>R70</f>
        <v/>
      </c>
      <c r="CA70" s="1" t="str">
        <f>V70</f>
        <v/>
      </c>
      <c r="CB70" s="1">
        <f>Z70</f>
        <v>4</v>
      </c>
      <c r="CC70" s="1" t="str">
        <f>AD70</f>
        <v/>
      </c>
      <c r="CD70" s="1" t="str">
        <f>AH70</f>
        <v/>
      </c>
      <c r="CE70" s="1" t="str">
        <f>AL70</f>
        <v/>
      </c>
    </row>
    <row r="71" spans="1:105" ht="18" customHeight="1" x14ac:dyDescent="0.2">
      <c r="A71" s="52" t="str">
        <f>CONCATENATE(C71," ",B71)</f>
        <v>Joe Sullivan</v>
      </c>
      <c r="B71" s="52" t="s">
        <v>2</v>
      </c>
      <c r="C71" s="94" t="s">
        <v>430</v>
      </c>
      <c r="D71" s="8"/>
      <c r="E71" s="8"/>
      <c r="F71" s="8" t="str">
        <f>IF(E71&lt;&gt; "",LOOKUP(E71,Points!$A$2:$A$27,Points!$B$2:$B$27),"")</f>
        <v/>
      </c>
      <c r="G71" s="114"/>
      <c r="H71" s="8"/>
      <c r="I71" s="8"/>
      <c r="J71" s="8" t="str">
        <f>IF(I71&lt;&gt; "",LOOKUP(I71,Points!$A$2:$A$27,Points!$B$2:$B$27),"")</f>
        <v/>
      </c>
      <c r="K71" s="114"/>
      <c r="L71" s="8"/>
      <c r="M71" s="8"/>
      <c r="N71" s="8" t="str">
        <f>IF(M71&lt;&gt; "",LOOKUP(M71,Points!$A$2:$A$27,Points!$B$2:$B$27),"")</f>
        <v/>
      </c>
      <c r="O71" s="114"/>
      <c r="P71" s="8"/>
      <c r="Q71" s="8"/>
      <c r="R71" s="8" t="str">
        <f>IF(Q71&lt;&gt; "",LOOKUP(Q71,Points!$A$2:$A$27,Points!$B$2:$B$27),"")</f>
        <v/>
      </c>
      <c r="S71" s="114"/>
      <c r="T71" s="8"/>
      <c r="U71" s="8"/>
      <c r="V71" s="8" t="str">
        <f>IF(U71&lt;&gt; "",LOOKUP(U71,Points!$A$2:$A$27,Points!$B$2:$B$27),"")</f>
        <v/>
      </c>
      <c r="W71" s="114"/>
      <c r="X71" s="8"/>
      <c r="Y71" s="8"/>
      <c r="Z71" s="8" t="str">
        <f>IF(Y71&lt;&gt; "",LOOKUP(Y71,Points!$A$2:$A$27,Points!$B$2:$B$27),"")</f>
        <v/>
      </c>
      <c r="AA71" s="114"/>
      <c r="AB71" s="8"/>
      <c r="AC71" s="8"/>
      <c r="AD71" s="8" t="str">
        <f>IF(AC71&lt;&gt; "",LOOKUP(AC71,Points!$A$2:$A$27,Points!$B$2:$B$27),"")</f>
        <v/>
      </c>
      <c r="AE71" s="114"/>
      <c r="AF71" s="8"/>
      <c r="AG71" s="8"/>
      <c r="AH71" s="8" t="str">
        <f>IF(AG71&lt;&gt; "",LOOKUP(AG71,Points!$A$2:$A$27,Points!$B$2:$B$27),"")</f>
        <v/>
      </c>
      <c r="AI71" s="114"/>
      <c r="AJ71" s="8"/>
      <c r="AK71" s="8"/>
      <c r="AL71" s="8" t="str">
        <f>IF(AK71&lt;&gt; "",LOOKUP(AK71,[1]Points!$A$2:$A$27,[1]Points!$B$2:$B$27),"")</f>
        <v/>
      </c>
      <c r="AM71" s="114"/>
      <c r="AO71" s="5">
        <f>+G71+K71+O71+S71+W71+AA71+AE71+AI71+AM71</f>
        <v>0</v>
      </c>
      <c r="AP71" s="5">
        <v>0</v>
      </c>
      <c r="AQ71" s="5">
        <f>COUNT(D71,H71,L71,P71,T71,X71,AB71,AF71,AJ71)</f>
        <v>0</v>
      </c>
      <c r="AR71" s="5">
        <f>SUM(F71,J71,N71,R71,V71,Z71,AD71,AH71,AL71)</f>
        <v>0</v>
      </c>
      <c r="AS71" s="5">
        <f t="shared" si="13"/>
        <v>0</v>
      </c>
      <c r="AT71" s="5">
        <f>SUM(D71,H71,L71,P71,T71,X71,AB71,AF71,AJ71)</f>
        <v>0</v>
      </c>
      <c r="AU71" s="47">
        <f>IF(AQ71&gt;0,AT71/AQ71,0)</f>
        <v>0</v>
      </c>
      <c r="AV71" s="47">
        <f t="shared" si="15"/>
        <v>0</v>
      </c>
      <c r="AW71" s="47">
        <f t="shared" si="16"/>
        <v>0</v>
      </c>
      <c r="AX71" s="8">
        <f t="shared" si="17"/>
        <v>0</v>
      </c>
      <c r="AY71" s="67">
        <f>IF(AQ71&gt;4,SUM(E71,I71,M71,Q71,U71,Y71,AC71,AG71,AK71)/AQ71,0)</f>
        <v>0</v>
      </c>
      <c r="AZ71" s="67"/>
      <c r="BA71" s="8">
        <f t="shared" si="18"/>
        <v>0</v>
      </c>
      <c r="BB71" s="8">
        <f t="shared" si="19"/>
        <v>0</v>
      </c>
      <c r="BC71" s="8">
        <f t="shared" si="20"/>
        <v>0</v>
      </c>
      <c r="BD71" s="8">
        <f t="shared" si="21"/>
        <v>0</v>
      </c>
      <c r="BE71" s="8">
        <f t="shared" si="22"/>
        <v>0</v>
      </c>
      <c r="BF71" s="8"/>
      <c r="BG71" s="8">
        <f>D71</f>
        <v>0</v>
      </c>
      <c r="BH71" s="8">
        <f>H71</f>
        <v>0</v>
      </c>
      <c r="BI71" s="8">
        <f>L71</f>
        <v>0</v>
      </c>
      <c r="BJ71" s="8">
        <f>P71</f>
        <v>0</v>
      </c>
      <c r="BK71" s="8">
        <f>T71</f>
        <v>0</v>
      </c>
      <c r="BL71" s="8">
        <f>X71</f>
        <v>0</v>
      </c>
      <c r="BM71" s="8">
        <f>AB71</f>
        <v>0</v>
      </c>
      <c r="BN71" s="8">
        <f>AF71</f>
        <v>0</v>
      </c>
      <c r="BO71" s="8">
        <f>AJ71</f>
        <v>0</v>
      </c>
      <c r="BP71" s="8"/>
      <c r="BQ71" s="8" t="e">
        <f t="shared" si="29"/>
        <v>#NUM!</v>
      </c>
      <c r="BR71" s="8" t="e">
        <f t="shared" si="30"/>
        <v>#NUM!</v>
      </c>
      <c r="BS71" s="8" t="e">
        <f t="shared" si="31"/>
        <v>#NUM!</v>
      </c>
      <c r="BT71" s="8" t="e">
        <f t="shared" si="32"/>
        <v>#NUM!</v>
      </c>
      <c r="BU71" s="8" t="e">
        <f t="shared" si="33"/>
        <v>#NUM!</v>
      </c>
      <c r="BV71" s="8"/>
      <c r="BW71" s="1" t="str">
        <f>F71</f>
        <v/>
      </c>
      <c r="BX71" s="1" t="str">
        <f>J71</f>
        <v/>
      </c>
      <c r="BY71" s="1" t="str">
        <f>N71</f>
        <v/>
      </c>
      <c r="BZ71" s="1" t="str">
        <f>R71</f>
        <v/>
      </c>
      <c r="CA71" s="1" t="str">
        <f>V71</f>
        <v/>
      </c>
      <c r="CB71" s="1" t="str">
        <f>Z71</f>
        <v/>
      </c>
      <c r="CC71" s="1" t="str">
        <f>AD71</f>
        <v/>
      </c>
      <c r="CD71" s="1" t="str">
        <f>AH71</f>
        <v/>
      </c>
      <c r="CE71" s="1" t="str">
        <f>AL71</f>
        <v/>
      </c>
    </row>
    <row r="72" spans="1:105" ht="18" customHeight="1" x14ac:dyDescent="0.2">
      <c r="A72" s="52" t="str">
        <f t="shared" si="12"/>
        <v>John Sullivan</v>
      </c>
      <c r="B72" s="52" t="s">
        <v>2</v>
      </c>
      <c r="C72" s="62" t="s">
        <v>3</v>
      </c>
      <c r="D72" s="8">
        <v>24</v>
      </c>
      <c r="E72" s="8">
        <v>25</v>
      </c>
      <c r="F72" s="8">
        <f>IF(E72&lt;&gt; "",LOOKUP(E72,Points!$A$2:$A$27,Points!$B$2:$B$27),"")</f>
        <v>0</v>
      </c>
      <c r="G72" s="114"/>
      <c r="H72" s="8">
        <v>35</v>
      </c>
      <c r="I72" s="8">
        <v>19</v>
      </c>
      <c r="J72" s="8">
        <f>IF(I72&lt;&gt; "",LOOKUP(I72,Points!$A$2:$A$27,Points!$B$2:$B$27),"")</f>
        <v>0</v>
      </c>
      <c r="K72" s="114"/>
      <c r="L72" s="97">
        <f>29-1</f>
        <v>28</v>
      </c>
      <c r="M72" s="8">
        <v>19</v>
      </c>
      <c r="N72" s="8">
        <f>IF(M72&lt;&gt; "",LOOKUP(M72,Points!$A$2:$A$27,Points!$B$2:$B$27),"")</f>
        <v>0</v>
      </c>
      <c r="O72" s="114"/>
      <c r="P72" s="8">
        <f>35-1</f>
        <v>34</v>
      </c>
      <c r="Q72" s="8">
        <v>3</v>
      </c>
      <c r="R72" s="8">
        <f>IF(Q72&lt;&gt; "",LOOKUP(Q72,Points!$A$2:$A$27,Points!$B$2:$B$27),"")</f>
        <v>13</v>
      </c>
      <c r="S72" s="114"/>
      <c r="T72" s="8">
        <f>46-2</f>
        <v>44</v>
      </c>
      <c r="U72" s="8">
        <v>2</v>
      </c>
      <c r="V72" s="8">
        <f>IF(U72&lt;&gt; "",LOOKUP(U72,Points!$A$2:$A$27,Points!$B$2:$B$27),"")</f>
        <v>14</v>
      </c>
      <c r="W72" s="114">
        <v>2</v>
      </c>
      <c r="X72" s="96">
        <f>43-3</f>
        <v>40</v>
      </c>
      <c r="Y72" s="100">
        <v>1</v>
      </c>
      <c r="Z72" s="97">
        <f>IF(Y72&lt;&gt; "",LOOKUP(Y72,Points!$A$2:$A$27,Points!$B$2:$B$27),"")</f>
        <v>15</v>
      </c>
      <c r="AA72" s="114"/>
      <c r="AB72" s="8">
        <f>36-3</f>
        <v>33</v>
      </c>
      <c r="AC72" s="8">
        <v>7</v>
      </c>
      <c r="AD72" s="8">
        <f>IF(AC72&lt;&gt; "",LOOKUP(AC72,Points!$A$2:$A$27,Points!$B$2:$B$27),"")</f>
        <v>9</v>
      </c>
      <c r="AE72" s="114">
        <v>1</v>
      </c>
      <c r="AF72" s="97">
        <f>24-4</f>
        <v>20</v>
      </c>
      <c r="AG72" s="8">
        <v>21</v>
      </c>
      <c r="AH72" s="8">
        <f>IF(AG72&lt;&gt; "",LOOKUP(AG72,Points!$A$2:$A$27,Points!$B$2:$B$27),"")</f>
        <v>0</v>
      </c>
      <c r="AI72" s="114">
        <v>1</v>
      </c>
      <c r="AJ72" s="8">
        <f>33-4</f>
        <v>29</v>
      </c>
      <c r="AK72" s="8">
        <v>12</v>
      </c>
      <c r="AL72" s="8">
        <f>IF(AK72&lt;&gt; "",LOOKUP(AK72,[1]Points!$A$2:$A$27,[1]Points!$B$2:$B$27),"")</f>
        <v>4</v>
      </c>
      <c r="AM72" s="114">
        <v>2</v>
      </c>
      <c r="AO72" s="5">
        <f t="shared" si="11"/>
        <v>6</v>
      </c>
      <c r="AP72" s="5">
        <v>0</v>
      </c>
      <c r="AQ72" s="5">
        <f t="shared" si="1"/>
        <v>9</v>
      </c>
      <c r="AR72" s="5">
        <f>SUM(F72,J72,N72,R72,V72,Z72,AD72,AH72,AL72)</f>
        <v>55</v>
      </c>
      <c r="AS72" s="5">
        <f t="shared" si="13"/>
        <v>55</v>
      </c>
      <c r="AT72" s="5">
        <f t="shared" si="3"/>
        <v>287</v>
      </c>
      <c r="AU72" s="47">
        <f t="shared" si="14"/>
        <v>31.888888888888889</v>
      </c>
      <c r="AV72" s="47">
        <f t="shared" si="15"/>
        <v>31.888888888888889</v>
      </c>
      <c r="AW72" s="47">
        <f t="shared" si="16"/>
        <v>31.888888888888889</v>
      </c>
      <c r="AX72" s="8">
        <f t="shared" si="17"/>
        <v>186</v>
      </c>
      <c r="AY72" s="67">
        <f t="shared" si="4"/>
        <v>12.111111111111111</v>
      </c>
      <c r="AZ72" s="67"/>
      <c r="BA72" s="8">
        <f t="shared" si="18"/>
        <v>44</v>
      </c>
      <c r="BB72" s="8">
        <f t="shared" si="19"/>
        <v>40</v>
      </c>
      <c r="BC72" s="8">
        <f t="shared" si="20"/>
        <v>35</v>
      </c>
      <c r="BD72" s="8">
        <f t="shared" si="21"/>
        <v>34</v>
      </c>
      <c r="BE72" s="8">
        <f t="shared" si="22"/>
        <v>33</v>
      </c>
      <c r="BF72" s="8"/>
      <c r="BG72" s="8">
        <f t="shared" si="5"/>
        <v>24</v>
      </c>
      <c r="BH72" s="8">
        <f t="shared" si="6"/>
        <v>35</v>
      </c>
      <c r="BI72" s="8">
        <f t="shared" si="7"/>
        <v>28</v>
      </c>
      <c r="BJ72" s="8">
        <f t="shared" si="23"/>
        <v>34</v>
      </c>
      <c r="BK72" s="8">
        <f t="shared" si="24"/>
        <v>44</v>
      </c>
      <c r="BL72" s="8">
        <f t="shared" si="25"/>
        <v>40</v>
      </c>
      <c r="BM72" s="8">
        <f t="shared" si="26"/>
        <v>33</v>
      </c>
      <c r="BN72" s="8">
        <f t="shared" si="27"/>
        <v>20</v>
      </c>
      <c r="BO72" s="8">
        <f t="shared" si="28"/>
        <v>29</v>
      </c>
      <c r="BP72" s="8"/>
      <c r="BQ72" s="8">
        <f t="shared" si="29"/>
        <v>15</v>
      </c>
      <c r="BR72" s="8">
        <f t="shared" si="30"/>
        <v>14</v>
      </c>
      <c r="BS72" s="8">
        <f t="shared" si="31"/>
        <v>13</v>
      </c>
      <c r="BT72" s="8">
        <f t="shared" si="32"/>
        <v>9</v>
      </c>
      <c r="BU72" s="8">
        <f t="shared" si="33"/>
        <v>4</v>
      </c>
      <c r="BV72" s="8"/>
      <c r="BW72" s="1">
        <f t="shared" si="8"/>
        <v>0</v>
      </c>
      <c r="BX72" s="1">
        <f t="shared" si="9"/>
        <v>0</v>
      </c>
      <c r="BY72" s="1">
        <f t="shared" si="10"/>
        <v>0</v>
      </c>
      <c r="BZ72" s="1">
        <f t="shared" si="34"/>
        <v>13</v>
      </c>
      <c r="CA72" s="1">
        <f t="shared" si="35"/>
        <v>14</v>
      </c>
      <c r="CB72" s="1">
        <f t="shared" si="36"/>
        <v>15</v>
      </c>
      <c r="CC72" s="1">
        <f t="shared" si="37"/>
        <v>9</v>
      </c>
      <c r="CD72" s="1">
        <f t="shared" si="38"/>
        <v>0</v>
      </c>
      <c r="CE72" s="1">
        <f t="shared" si="39"/>
        <v>4</v>
      </c>
      <c r="CG72" t="e">
        <f>VLOOKUP(A72,#REF!,41,FALSE)</f>
        <v>#REF!</v>
      </c>
      <c r="CH72" t="e">
        <f>VLOOKUP(A72,#REF!,42,FALSE)</f>
        <v>#REF!</v>
      </c>
      <c r="CI72" t="e">
        <f>VLOOKUP(A72,#REF!,43,FALSE)</f>
        <v>#REF!</v>
      </c>
      <c r="CJ72" t="e">
        <f>VLOOKUP(A72,#REF!,44,FALSE)</f>
        <v>#REF!</v>
      </c>
      <c r="CK72" t="e">
        <f>VLOOKUP(A72,#REF!,45,FALSE)</f>
        <v>#REF!</v>
      </c>
      <c r="CL72" s="105" t="e">
        <f>VLOOKUP(A72,#REF!,46,FALSE)</f>
        <v>#REF!</v>
      </c>
      <c r="CM72" s="105" t="e">
        <f>VLOOKUP(A72,#REF!,47,FALSE)</f>
        <v>#REF!</v>
      </c>
      <c r="CN72" s="105" t="e">
        <f>VLOOKUP(A72,#REF!,48,FALSE)</f>
        <v>#REF!</v>
      </c>
      <c r="CO72" s="105" t="e">
        <f>VLOOKUP(A72,#REF!,49,FALSE)</f>
        <v>#REF!</v>
      </c>
      <c r="CP72" s="105" t="e">
        <f>VLOOKUP(A72,#REF!,50,FALSE)</f>
        <v>#REF!</v>
      </c>
      <c r="CR72" t="e">
        <f>+AO72-CG72</f>
        <v>#REF!</v>
      </c>
      <c r="CS72" s="106" t="e">
        <f t="shared" ref="CS72:DA72" si="50">+AQ72-CH72</f>
        <v>#REF!</v>
      </c>
      <c r="CT72" s="106" t="e">
        <f t="shared" si="50"/>
        <v>#REF!</v>
      </c>
      <c r="CU72" s="106" t="e">
        <f t="shared" si="50"/>
        <v>#REF!</v>
      </c>
      <c r="CV72" s="106" t="e">
        <f t="shared" si="50"/>
        <v>#REF!</v>
      </c>
      <c r="CW72" s="106" t="e">
        <f t="shared" si="50"/>
        <v>#REF!</v>
      </c>
      <c r="CX72" s="106" t="e">
        <f t="shared" si="50"/>
        <v>#REF!</v>
      </c>
      <c r="CY72" s="106" t="e">
        <f t="shared" si="50"/>
        <v>#REF!</v>
      </c>
      <c r="CZ72" s="106" t="e">
        <f t="shared" si="50"/>
        <v>#REF!</v>
      </c>
      <c r="DA72" s="106" t="e">
        <f t="shared" si="50"/>
        <v>#REF!</v>
      </c>
    </row>
    <row r="73" spans="1:105" ht="18" customHeight="1" x14ac:dyDescent="0.2">
      <c r="A73" s="52" t="str">
        <f t="shared" si="12"/>
        <v>Chris Swanson</v>
      </c>
      <c r="B73" s="93" t="s">
        <v>582</v>
      </c>
      <c r="C73" s="94" t="s">
        <v>16</v>
      </c>
      <c r="D73" s="8"/>
      <c r="E73" s="8"/>
      <c r="F73" s="8" t="str">
        <f>IF(E73&lt;&gt; "",LOOKUP(E73,Points!$A$2:$A$27,Points!$B$2:$B$27),"")</f>
        <v/>
      </c>
      <c r="G73" s="114"/>
      <c r="H73" s="8"/>
      <c r="I73" s="8"/>
      <c r="J73" s="8" t="str">
        <f>IF(I73&lt;&gt; "",LOOKUP(I73,Points!$A$2:$A$27,Points!$B$2:$B$27),"")</f>
        <v/>
      </c>
      <c r="K73" s="114"/>
      <c r="L73" s="8"/>
      <c r="M73" s="8"/>
      <c r="N73" s="8" t="str">
        <f>IF(M73&lt;&gt; "",LOOKUP(M73,Points!$A$2:$A$27,Points!$B$2:$B$27),"")</f>
        <v/>
      </c>
      <c r="O73" s="114"/>
      <c r="P73" s="8"/>
      <c r="Q73" s="8"/>
      <c r="R73" s="8" t="str">
        <f>IF(Q73&lt;&gt; "",LOOKUP(Q73,Points!$A$2:$A$27,Points!$B$2:$B$27),"")</f>
        <v/>
      </c>
      <c r="S73" s="114"/>
      <c r="T73" s="8"/>
      <c r="U73" s="8"/>
      <c r="V73" s="8" t="str">
        <f>IF(U73&lt;&gt; "",LOOKUP(U73,Points!$A$2:$A$27,Points!$B$2:$B$27),"")</f>
        <v/>
      </c>
      <c r="W73" s="114"/>
      <c r="X73" s="8"/>
      <c r="Y73" s="8"/>
      <c r="Z73" s="8" t="str">
        <f>IF(Y73&lt;&gt; "",LOOKUP(Y73,Points!$A$2:$A$27,Points!$B$2:$B$27),"")</f>
        <v/>
      </c>
      <c r="AA73" s="114"/>
      <c r="AB73" s="8"/>
      <c r="AC73" s="8"/>
      <c r="AD73" s="8" t="str">
        <f>IF(AC73&lt;&gt; "",LOOKUP(AC73,Points!$A$2:$A$27,Points!$B$2:$B$27),"")</f>
        <v/>
      </c>
      <c r="AE73" s="114"/>
      <c r="AF73" s="8"/>
      <c r="AG73" s="8"/>
      <c r="AH73" s="8" t="str">
        <f>IF(AG73&lt;&gt; "",LOOKUP(AG73,Points!$A$2:$A$27,Points!$B$2:$B$27),"")</f>
        <v/>
      </c>
      <c r="AI73" s="114"/>
      <c r="AJ73" s="8">
        <v>38</v>
      </c>
      <c r="AK73" s="8">
        <v>4</v>
      </c>
      <c r="AL73" s="8">
        <f>IF(AK73&lt;&gt; "",LOOKUP(AK73,[1]Points!$A$2:$A$27,[1]Points!$B$2:$B$27),"")</f>
        <v>12</v>
      </c>
      <c r="AM73" s="114"/>
      <c r="AO73" s="5">
        <f t="shared" si="11"/>
        <v>0</v>
      </c>
      <c r="AP73" s="5">
        <v>0</v>
      </c>
      <c r="AQ73" s="5">
        <f t="shared" si="1"/>
        <v>1</v>
      </c>
      <c r="AR73" s="5">
        <f t="shared" si="2"/>
        <v>12</v>
      </c>
      <c r="AS73" s="5">
        <f t="shared" si="13"/>
        <v>12</v>
      </c>
      <c r="AT73" s="5">
        <f t="shared" si="3"/>
        <v>38</v>
      </c>
      <c r="AU73" s="47">
        <f t="shared" si="14"/>
        <v>38</v>
      </c>
      <c r="AV73" s="47">
        <f t="shared" si="15"/>
        <v>0</v>
      </c>
      <c r="AW73" s="47">
        <f t="shared" si="16"/>
        <v>0</v>
      </c>
      <c r="AX73" s="8">
        <f t="shared" si="17"/>
        <v>38</v>
      </c>
      <c r="AY73" s="67">
        <f t="shared" si="4"/>
        <v>0</v>
      </c>
      <c r="AZ73" s="67"/>
      <c r="BA73" s="8">
        <f t="shared" si="18"/>
        <v>38</v>
      </c>
      <c r="BB73" s="8">
        <f t="shared" si="19"/>
        <v>0</v>
      </c>
      <c r="BC73" s="8">
        <f t="shared" si="20"/>
        <v>0</v>
      </c>
      <c r="BD73" s="8">
        <f t="shared" si="21"/>
        <v>0</v>
      </c>
      <c r="BE73" s="8">
        <f t="shared" si="22"/>
        <v>0</v>
      </c>
      <c r="BF73" s="8"/>
      <c r="BG73" s="8">
        <f t="shared" si="5"/>
        <v>0</v>
      </c>
      <c r="BH73" s="8">
        <f t="shared" si="6"/>
        <v>0</v>
      </c>
      <c r="BI73" s="8">
        <f t="shared" si="7"/>
        <v>0</v>
      </c>
      <c r="BJ73" s="8">
        <f t="shared" si="23"/>
        <v>0</v>
      </c>
      <c r="BK73" s="8">
        <f t="shared" si="24"/>
        <v>0</v>
      </c>
      <c r="BL73" s="8">
        <f t="shared" si="25"/>
        <v>0</v>
      </c>
      <c r="BM73" s="8">
        <f t="shared" si="26"/>
        <v>0</v>
      </c>
      <c r="BN73" s="8">
        <f t="shared" si="27"/>
        <v>0</v>
      </c>
      <c r="BO73" s="8">
        <f t="shared" si="28"/>
        <v>38</v>
      </c>
      <c r="BP73" s="8"/>
      <c r="BQ73" s="8">
        <f t="shared" si="29"/>
        <v>12</v>
      </c>
      <c r="BR73" s="8" t="e">
        <f t="shared" si="30"/>
        <v>#NUM!</v>
      </c>
      <c r="BS73" s="8" t="e">
        <f t="shared" si="31"/>
        <v>#NUM!</v>
      </c>
      <c r="BT73" s="8" t="e">
        <f t="shared" si="32"/>
        <v>#NUM!</v>
      </c>
      <c r="BU73" s="8" t="e">
        <f t="shared" si="33"/>
        <v>#NUM!</v>
      </c>
      <c r="BV73" s="8"/>
      <c r="BW73" s="1" t="str">
        <f t="shared" si="8"/>
        <v/>
      </c>
      <c r="BX73" s="1" t="str">
        <f t="shared" si="9"/>
        <v/>
      </c>
      <c r="BY73" s="1" t="str">
        <f t="shared" si="10"/>
        <v/>
      </c>
      <c r="BZ73" s="1" t="str">
        <f t="shared" si="34"/>
        <v/>
      </c>
      <c r="CA73" s="1" t="str">
        <f t="shared" si="35"/>
        <v/>
      </c>
      <c r="CB73" s="1" t="str">
        <f t="shared" si="36"/>
        <v/>
      </c>
      <c r="CC73" s="1" t="str">
        <f t="shared" si="37"/>
        <v/>
      </c>
      <c r="CD73" s="1" t="str">
        <f t="shared" si="38"/>
        <v/>
      </c>
      <c r="CE73" s="1">
        <f t="shared" si="39"/>
        <v>12</v>
      </c>
    </row>
    <row r="74" spans="1:105" ht="18" customHeight="1" x14ac:dyDescent="0.2">
      <c r="A74" s="52" t="str">
        <f t="shared" si="12"/>
        <v>Paul Tierney</v>
      </c>
      <c r="B74" s="52" t="s">
        <v>26</v>
      </c>
      <c r="C74" s="62" t="s">
        <v>27</v>
      </c>
      <c r="D74" s="8">
        <v>28</v>
      </c>
      <c r="E74" s="8">
        <v>19</v>
      </c>
      <c r="F74" s="8">
        <f>IF(E74&lt;&gt; "",LOOKUP(E74,Points!$A$2:$A$27,Points!$B$2:$B$27),"")</f>
        <v>0</v>
      </c>
      <c r="G74" s="114"/>
      <c r="H74" s="8">
        <v>38</v>
      </c>
      <c r="I74" s="8">
        <v>12</v>
      </c>
      <c r="J74" s="8">
        <f>IF(I74&lt;&gt; "",LOOKUP(I74,Points!$A$2:$A$27,Points!$B$2:$B$27),"")</f>
        <v>4</v>
      </c>
      <c r="K74" s="114"/>
      <c r="L74" s="8"/>
      <c r="M74" s="8"/>
      <c r="N74" s="8" t="str">
        <f>IF(M74&lt;&gt; "",LOOKUP(M74,Points!$A$2:$A$27,Points!$B$2:$B$27),"")</f>
        <v/>
      </c>
      <c r="O74" s="114"/>
      <c r="P74" s="8"/>
      <c r="Q74" s="8"/>
      <c r="R74" s="8" t="str">
        <f>IF(Q74&lt;&gt; "",LOOKUP(Q74,Points!$A$2:$A$27,Points!$B$2:$B$27),"")</f>
        <v/>
      </c>
      <c r="S74" s="114"/>
      <c r="T74" s="8"/>
      <c r="U74" s="8"/>
      <c r="V74" s="8" t="str">
        <f>IF(U74&lt;&gt; "",LOOKUP(U74,Points!$A$2:$A$27,Points!$B$2:$B$27),"")</f>
        <v/>
      </c>
      <c r="W74" s="114"/>
      <c r="X74" s="8">
        <f>31-1</f>
        <v>30</v>
      </c>
      <c r="Y74" s="8">
        <v>17</v>
      </c>
      <c r="Z74" s="8">
        <f>IF(Y74&lt;&gt; "",LOOKUP(Y74,Points!$A$2:$A$27,Points!$B$2:$B$27),"")</f>
        <v>0</v>
      </c>
      <c r="AA74" s="114"/>
      <c r="AB74" s="8"/>
      <c r="AC74" s="8"/>
      <c r="AD74" s="8" t="str">
        <f>IF(AC74&lt;&gt; "",LOOKUP(AC74,Points!$A$2:$A$27,Points!$B$2:$B$27),"")</f>
        <v/>
      </c>
      <c r="AE74" s="114"/>
      <c r="AF74" s="8"/>
      <c r="AG74" s="8"/>
      <c r="AH74" s="8" t="str">
        <f>IF(AG74&lt;&gt; "",LOOKUP(AG74,Points!$A$2:$A$27,Points!$B$2:$B$27),"")</f>
        <v/>
      </c>
      <c r="AI74" s="114"/>
      <c r="AJ74" s="8"/>
      <c r="AK74" s="8"/>
      <c r="AL74" s="8" t="str">
        <f>IF(AK74&lt;&gt; "",LOOKUP(AK74,[1]Points!$A$2:$A$27,[1]Points!$B$2:$B$27),"")</f>
        <v/>
      </c>
      <c r="AM74" s="114"/>
      <c r="AO74" s="5">
        <f t="shared" si="11"/>
        <v>0</v>
      </c>
      <c r="AP74" s="5">
        <v>0</v>
      </c>
      <c r="AQ74" s="5">
        <f t="shared" si="1"/>
        <v>3</v>
      </c>
      <c r="AR74" s="5">
        <f t="shared" si="2"/>
        <v>4</v>
      </c>
      <c r="AS74" s="5">
        <f t="shared" si="13"/>
        <v>4</v>
      </c>
      <c r="AT74" s="5">
        <f t="shared" si="3"/>
        <v>96</v>
      </c>
      <c r="AU74" s="47">
        <f t="shared" si="14"/>
        <v>32</v>
      </c>
      <c r="AV74" s="47">
        <f t="shared" si="15"/>
        <v>32</v>
      </c>
      <c r="AW74" s="47">
        <f t="shared" si="16"/>
        <v>0</v>
      </c>
      <c r="AX74" s="8">
        <f t="shared" si="17"/>
        <v>96</v>
      </c>
      <c r="AY74" s="67">
        <f t="shared" si="4"/>
        <v>0</v>
      </c>
      <c r="AZ74" s="67"/>
      <c r="BA74" s="8">
        <f t="shared" si="18"/>
        <v>38</v>
      </c>
      <c r="BB74" s="8">
        <f t="shared" si="19"/>
        <v>30</v>
      </c>
      <c r="BC74" s="8">
        <f t="shared" si="20"/>
        <v>28</v>
      </c>
      <c r="BD74" s="8">
        <f t="shared" si="21"/>
        <v>0</v>
      </c>
      <c r="BE74" s="8">
        <f t="shared" si="22"/>
        <v>0</v>
      </c>
      <c r="BF74" s="8"/>
      <c r="BG74" s="8">
        <f t="shared" si="5"/>
        <v>28</v>
      </c>
      <c r="BH74" s="8">
        <f t="shared" si="6"/>
        <v>38</v>
      </c>
      <c r="BI74" s="8">
        <f t="shared" si="7"/>
        <v>0</v>
      </c>
      <c r="BJ74" s="8">
        <f t="shared" si="23"/>
        <v>0</v>
      </c>
      <c r="BK74" s="8">
        <f t="shared" si="24"/>
        <v>0</v>
      </c>
      <c r="BL74" s="8">
        <f t="shared" si="25"/>
        <v>30</v>
      </c>
      <c r="BM74" s="8">
        <f t="shared" si="26"/>
        <v>0</v>
      </c>
      <c r="BN74" s="8">
        <f t="shared" si="27"/>
        <v>0</v>
      </c>
      <c r="BO74" s="8">
        <f t="shared" si="28"/>
        <v>0</v>
      </c>
      <c r="BP74" s="8"/>
      <c r="BQ74" s="8">
        <f t="shared" si="29"/>
        <v>4</v>
      </c>
      <c r="BR74" s="8">
        <f t="shared" si="30"/>
        <v>0</v>
      </c>
      <c r="BS74" s="8">
        <f t="shared" si="31"/>
        <v>0</v>
      </c>
      <c r="BT74" s="8" t="e">
        <f t="shared" si="32"/>
        <v>#NUM!</v>
      </c>
      <c r="BU74" s="8" t="e">
        <f t="shared" si="33"/>
        <v>#NUM!</v>
      </c>
      <c r="BV74" s="8"/>
      <c r="BW74" s="1">
        <f t="shared" si="8"/>
        <v>0</v>
      </c>
      <c r="BX74" s="1">
        <f t="shared" si="9"/>
        <v>4</v>
      </c>
      <c r="BY74" s="1" t="str">
        <f t="shared" si="10"/>
        <v/>
      </c>
      <c r="BZ74" s="1" t="str">
        <f t="shared" si="34"/>
        <v/>
      </c>
      <c r="CA74" s="1" t="str">
        <f t="shared" si="35"/>
        <v/>
      </c>
      <c r="CB74" s="1">
        <f t="shared" si="36"/>
        <v>0</v>
      </c>
      <c r="CC74" s="1" t="str">
        <f t="shared" si="37"/>
        <v/>
      </c>
      <c r="CD74" s="1" t="str">
        <f t="shared" si="38"/>
        <v/>
      </c>
      <c r="CE74" s="1" t="str">
        <f t="shared" si="39"/>
        <v/>
      </c>
      <c r="CG74" t="e">
        <f>VLOOKUP(A74,#REF!,41,FALSE)</f>
        <v>#REF!</v>
      </c>
      <c r="CH74" t="e">
        <f>VLOOKUP(A74,#REF!,42,FALSE)</f>
        <v>#REF!</v>
      </c>
      <c r="CI74" t="e">
        <f>VLOOKUP(A74,#REF!,43,FALSE)</f>
        <v>#REF!</v>
      </c>
      <c r="CJ74" t="e">
        <f>VLOOKUP(A74,#REF!,44,FALSE)</f>
        <v>#REF!</v>
      </c>
      <c r="CK74" t="e">
        <f>VLOOKUP(A74,#REF!,45,FALSE)</f>
        <v>#REF!</v>
      </c>
      <c r="CL74" s="105" t="e">
        <f>VLOOKUP(A74,#REF!,46,FALSE)</f>
        <v>#REF!</v>
      </c>
      <c r="CM74" s="105" t="e">
        <f>VLOOKUP(A74,#REF!,47,FALSE)</f>
        <v>#REF!</v>
      </c>
      <c r="CN74" s="105" t="e">
        <f>VLOOKUP(A74,#REF!,48,FALSE)</f>
        <v>#REF!</v>
      </c>
      <c r="CO74" s="105" t="e">
        <f>VLOOKUP(A74,#REF!,49,FALSE)</f>
        <v>#REF!</v>
      </c>
      <c r="CP74" s="105" t="e">
        <f>VLOOKUP(A74,#REF!,50,FALSE)</f>
        <v>#REF!</v>
      </c>
      <c r="CR74" t="e">
        <f>+AO74-CG74</f>
        <v>#REF!</v>
      </c>
      <c r="CS74" s="106" t="e">
        <f t="shared" ref="CS74:DA74" si="51">+AQ74-CH74</f>
        <v>#REF!</v>
      </c>
      <c r="CT74" s="106" t="e">
        <f t="shared" si="51"/>
        <v>#REF!</v>
      </c>
      <c r="CU74" s="106" t="e">
        <f t="shared" si="51"/>
        <v>#REF!</v>
      </c>
      <c r="CV74" s="106" t="e">
        <f t="shared" si="51"/>
        <v>#REF!</v>
      </c>
      <c r="CW74" s="106" t="e">
        <f t="shared" si="51"/>
        <v>#REF!</v>
      </c>
      <c r="CX74" s="106" t="e">
        <f t="shared" si="51"/>
        <v>#REF!</v>
      </c>
      <c r="CY74" s="106" t="e">
        <f t="shared" si="51"/>
        <v>#REF!</v>
      </c>
      <c r="CZ74" s="106" t="e">
        <f t="shared" si="51"/>
        <v>#REF!</v>
      </c>
      <c r="DA74" s="106" t="e">
        <f t="shared" si="51"/>
        <v>#REF!</v>
      </c>
    </row>
    <row r="75" spans="1:105" ht="18" customHeight="1" x14ac:dyDescent="0.2">
      <c r="A75" s="52" t="str">
        <f>CONCATENATE(C75," ",B75)</f>
        <v>Jeremy Topper</v>
      </c>
      <c r="B75" s="93" t="s">
        <v>586</v>
      </c>
      <c r="C75" s="94" t="s">
        <v>587</v>
      </c>
      <c r="D75" s="8"/>
      <c r="E75" s="8"/>
      <c r="F75" s="8" t="str">
        <f>IF(E75&lt;&gt; "",LOOKUP(E75,Points!$A$2:$A$27,Points!$B$2:$B$27),"")</f>
        <v/>
      </c>
      <c r="G75" s="114"/>
      <c r="H75" s="8"/>
      <c r="I75" s="8"/>
      <c r="J75" s="8" t="str">
        <f>IF(I75&lt;&gt; "",LOOKUP(I75,Points!$A$2:$A$27,Points!$B$2:$B$27),"")</f>
        <v/>
      </c>
      <c r="K75" s="114"/>
      <c r="L75" s="8"/>
      <c r="M75" s="8"/>
      <c r="N75" s="8" t="str">
        <f>IF(M75&lt;&gt; "",LOOKUP(M75,Points!$A$2:$A$27,Points!$B$2:$B$27),"")</f>
        <v/>
      </c>
      <c r="O75" s="114"/>
      <c r="P75" s="8"/>
      <c r="Q75" s="8"/>
      <c r="R75" s="8" t="str">
        <f>IF(Q75&lt;&gt; "",LOOKUP(Q75,Points!$A$2:$A$27,Points!$B$2:$B$27),"")</f>
        <v/>
      </c>
      <c r="S75" s="114"/>
      <c r="T75" s="8"/>
      <c r="U75" s="8"/>
      <c r="V75" s="8" t="str">
        <f>IF(U75&lt;&gt; "",LOOKUP(U75,Points!$A$2:$A$27,Points!$B$2:$B$27),"")</f>
        <v/>
      </c>
      <c r="W75" s="114"/>
      <c r="X75" s="8"/>
      <c r="Y75" s="8"/>
      <c r="Z75" s="8" t="str">
        <f>IF(Y75&lt;&gt; "",LOOKUP(Y75,Points!$A$2:$A$27,Points!$B$2:$B$27),"")</f>
        <v/>
      </c>
      <c r="AA75" s="114"/>
      <c r="AB75" s="8"/>
      <c r="AC75" s="8"/>
      <c r="AD75" s="8" t="str">
        <f>IF(AC75&lt;&gt; "",LOOKUP(AC75,Points!$A$2:$A$27,Points!$B$2:$B$27),"")</f>
        <v/>
      </c>
      <c r="AE75" s="114"/>
      <c r="AF75" s="8"/>
      <c r="AG75" s="8"/>
      <c r="AH75" s="8" t="str">
        <f>IF(AG75&lt;&gt; "",LOOKUP(AG75,Points!$A$2:$A$27,Points!$B$2:$B$27),"")</f>
        <v/>
      </c>
      <c r="AI75" s="114"/>
      <c r="AJ75" s="8"/>
      <c r="AK75" s="8"/>
      <c r="AL75" s="8" t="str">
        <f>IF(AK75&lt;&gt; "",LOOKUP(AK75,[1]Points!$A$2:$A$27,[1]Points!$B$2:$B$27),"")</f>
        <v/>
      </c>
      <c r="AM75" s="114"/>
      <c r="AO75" s="5">
        <f t="shared" si="11"/>
        <v>0</v>
      </c>
      <c r="AP75" s="5">
        <v>0</v>
      </c>
      <c r="AQ75" s="5">
        <f t="shared" ref="AQ75:AQ83" si="52">COUNT(D75,H75,L75,P75,T75,X75,AB75,AF75,AJ75)</f>
        <v>0</v>
      </c>
      <c r="AR75" s="5">
        <f t="shared" ref="AR75:AR83" si="53">SUM(F75,J75,N75,R75,V75,Z75,AD75,AH75,AL75)</f>
        <v>0</v>
      </c>
      <c r="AS75" s="5">
        <f t="shared" si="13"/>
        <v>0</v>
      </c>
      <c r="AT75" s="5">
        <f t="shared" ref="AT75:AT83" si="54">SUM(D75,H75,L75,P75,T75,X75,AB75,AF75,AJ75)</f>
        <v>0</v>
      </c>
      <c r="AU75" s="47">
        <f>IF(AQ75&gt;0,AT75/AQ75,0)</f>
        <v>0</v>
      </c>
      <c r="AV75" s="47">
        <f t="shared" si="15"/>
        <v>0</v>
      </c>
      <c r="AW75" s="47">
        <f t="shared" si="16"/>
        <v>0</v>
      </c>
      <c r="AX75" s="8">
        <f t="shared" si="17"/>
        <v>0</v>
      </c>
      <c r="AY75" s="67">
        <f t="shared" ref="AY75:AY83" si="55">IF(AQ75&gt;4,SUM(E75,I75,M75,Q75,U75,Y75,AC75,AG75,AK75)/AQ75,0)</f>
        <v>0</v>
      </c>
      <c r="AZ75" s="67"/>
      <c r="BA75" s="8">
        <f t="shared" si="18"/>
        <v>0</v>
      </c>
      <c r="BB75" s="8">
        <f t="shared" si="19"/>
        <v>0</v>
      </c>
      <c r="BC75" s="8">
        <f t="shared" si="20"/>
        <v>0</v>
      </c>
      <c r="BD75" s="8">
        <f t="shared" si="21"/>
        <v>0</v>
      </c>
      <c r="BE75" s="8">
        <f t="shared" si="22"/>
        <v>0</v>
      </c>
      <c r="BF75" s="8"/>
      <c r="BG75" s="8">
        <f t="shared" ref="BG75:BG83" si="56">D75</f>
        <v>0</v>
      </c>
      <c r="BH75" s="8">
        <f t="shared" ref="BH75:BH83" si="57">H75</f>
        <v>0</v>
      </c>
      <c r="BI75" s="8">
        <f t="shared" ref="BI75:BI83" si="58">L75</f>
        <v>0</v>
      </c>
      <c r="BJ75" s="8">
        <f>P75</f>
        <v>0</v>
      </c>
      <c r="BK75" s="8">
        <f>T75</f>
        <v>0</v>
      </c>
      <c r="BL75" s="8">
        <f>X75</f>
        <v>0</v>
      </c>
      <c r="BM75" s="8">
        <f>AB75</f>
        <v>0</v>
      </c>
      <c r="BN75" s="8">
        <f>AF75</f>
        <v>0</v>
      </c>
      <c r="BO75" s="8">
        <f>AJ75</f>
        <v>0</v>
      </c>
      <c r="BP75" s="8"/>
      <c r="BQ75" s="8" t="e">
        <f t="shared" si="29"/>
        <v>#NUM!</v>
      </c>
      <c r="BR75" s="8" t="e">
        <f t="shared" si="30"/>
        <v>#NUM!</v>
      </c>
      <c r="BS75" s="8" t="e">
        <f t="shared" si="31"/>
        <v>#NUM!</v>
      </c>
      <c r="BT75" s="8" t="e">
        <f t="shared" si="32"/>
        <v>#NUM!</v>
      </c>
      <c r="BU75" s="8" t="e">
        <f t="shared" si="33"/>
        <v>#NUM!</v>
      </c>
      <c r="BV75" s="8"/>
      <c r="BW75" s="1" t="str">
        <f t="shared" ref="BW75:BW83" si="59">F75</f>
        <v/>
      </c>
      <c r="BX75" s="1" t="str">
        <f t="shared" ref="BX75:BX83" si="60">J75</f>
        <v/>
      </c>
      <c r="BY75" s="1" t="str">
        <f t="shared" ref="BY75:BY83" si="61">N75</f>
        <v/>
      </c>
      <c r="BZ75" s="1" t="str">
        <f>R75</f>
        <v/>
      </c>
      <c r="CA75" s="1" t="str">
        <f>V75</f>
        <v/>
      </c>
      <c r="CB75" s="1" t="str">
        <f>Z75</f>
        <v/>
      </c>
      <c r="CC75" s="1" t="str">
        <f>AD75</f>
        <v/>
      </c>
      <c r="CD75" s="1" t="str">
        <f>AH75</f>
        <v/>
      </c>
      <c r="CE75" s="1" t="str">
        <f>AL75</f>
        <v/>
      </c>
    </row>
    <row r="76" spans="1:105" ht="18" customHeight="1" x14ac:dyDescent="0.2">
      <c r="A76" s="52" t="str">
        <f t="shared" si="12"/>
        <v>Gary Vanderheiden</v>
      </c>
      <c r="B76" s="52" t="s">
        <v>498</v>
      </c>
      <c r="C76" s="62" t="s">
        <v>472</v>
      </c>
      <c r="D76" s="101">
        <v>23</v>
      </c>
      <c r="E76" s="8">
        <v>27</v>
      </c>
      <c r="F76" s="8">
        <f>IF(E76&lt;&gt; "",LOOKUP(E76,Points!$A$2:$A$27,Points!$B$2:$B$27),"")</f>
        <v>0</v>
      </c>
      <c r="G76" s="114"/>
      <c r="H76" s="8">
        <v>40</v>
      </c>
      <c r="I76" s="8">
        <v>6</v>
      </c>
      <c r="J76" s="8">
        <f>IF(I76&lt;&gt; "",LOOKUP(I76,Points!$A$2:$A$27,Points!$B$2:$B$27),"")</f>
        <v>10</v>
      </c>
      <c r="K76" s="114">
        <v>1</v>
      </c>
      <c r="L76" s="8">
        <f>37-1</f>
        <v>36</v>
      </c>
      <c r="M76" s="8">
        <v>7</v>
      </c>
      <c r="N76" s="8">
        <f>IF(M76&lt;&gt; "",LOOKUP(M76,Points!$A$2:$A$27,Points!$B$2:$B$27),"")</f>
        <v>9</v>
      </c>
      <c r="O76" s="114"/>
      <c r="P76" s="8">
        <v>26</v>
      </c>
      <c r="Q76" s="8">
        <v>21</v>
      </c>
      <c r="R76" s="8">
        <f>IF(Q76&lt;&gt; "",LOOKUP(Q76,Points!$A$2:$A$27,Points!$B$2:$B$27),"")</f>
        <v>0</v>
      </c>
      <c r="S76" s="114"/>
      <c r="T76" s="8"/>
      <c r="U76" s="8"/>
      <c r="V76" s="8" t="str">
        <f>IF(U76&lt;&gt; "",LOOKUP(U76,Points!$A$2:$A$27,Points!$B$2:$B$27),"")</f>
        <v/>
      </c>
      <c r="W76" s="114"/>
      <c r="X76" s="8">
        <f>36-2</f>
        <v>34</v>
      </c>
      <c r="Y76" s="8">
        <v>6</v>
      </c>
      <c r="Z76" s="8">
        <f>IF(Y76&lt;&gt; "",LOOKUP(Y76,Points!$A$2:$A$27,Points!$B$2:$B$27),"")</f>
        <v>10</v>
      </c>
      <c r="AA76" s="114"/>
      <c r="AB76" s="8">
        <f>27-3</f>
        <v>24</v>
      </c>
      <c r="AC76" s="8">
        <v>22</v>
      </c>
      <c r="AD76" s="8">
        <f>IF(AC76&lt;&gt; "",LOOKUP(AC76,Points!$A$2:$A$27,Points!$B$2:$B$27),"")</f>
        <v>0</v>
      </c>
      <c r="AE76" s="114"/>
      <c r="AF76" s="8">
        <f>34-3</f>
        <v>31</v>
      </c>
      <c r="AG76" s="8">
        <v>8</v>
      </c>
      <c r="AH76" s="8">
        <f>IF(AG76&lt;&gt; "",LOOKUP(AG76,Points!$A$2:$A$27,Points!$B$2:$B$27),"")</f>
        <v>8</v>
      </c>
      <c r="AI76" s="114"/>
      <c r="AJ76" s="8">
        <f>35-4</f>
        <v>31</v>
      </c>
      <c r="AK76" s="8">
        <v>8</v>
      </c>
      <c r="AL76" s="8">
        <f>IF(AK76&lt;&gt; "",LOOKUP(AK76,[1]Points!$A$2:$A$27,[1]Points!$B$2:$B$27),"")</f>
        <v>8</v>
      </c>
      <c r="AM76" s="114"/>
      <c r="AO76" s="5">
        <f t="shared" si="11"/>
        <v>1</v>
      </c>
      <c r="AP76" s="5">
        <v>0</v>
      </c>
      <c r="AQ76" s="5">
        <f t="shared" si="52"/>
        <v>8</v>
      </c>
      <c r="AR76" s="5">
        <f t="shared" si="53"/>
        <v>45</v>
      </c>
      <c r="AS76" s="5">
        <f t="shared" si="13"/>
        <v>45</v>
      </c>
      <c r="AT76" s="5">
        <f t="shared" si="54"/>
        <v>245</v>
      </c>
      <c r="AU76" s="47">
        <f t="shared" si="14"/>
        <v>30.625</v>
      </c>
      <c r="AV76" s="47">
        <f t="shared" si="15"/>
        <v>30.625</v>
      </c>
      <c r="AW76" s="47">
        <f t="shared" si="16"/>
        <v>30.625</v>
      </c>
      <c r="AX76" s="8">
        <f t="shared" si="17"/>
        <v>172</v>
      </c>
      <c r="AY76" s="67">
        <f t="shared" si="55"/>
        <v>13.125</v>
      </c>
      <c r="AZ76" s="67"/>
      <c r="BA76" s="8">
        <f t="shared" si="18"/>
        <v>40</v>
      </c>
      <c r="BB76" s="8">
        <f t="shared" si="19"/>
        <v>36</v>
      </c>
      <c r="BC76" s="8">
        <f t="shared" si="20"/>
        <v>34</v>
      </c>
      <c r="BD76" s="8">
        <f t="shared" si="21"/>
        <v>31</v>
      </c>
      <c r="BE76" s="8">
        <f t="shared" si="22"/>
        <v>31</v>
      </c>
      <c r="BF76" s="8"/>
      <c r="BG76" s="8">
        <f t="shared" si="56"/>
        <v>23</v>
      </c>
      <c r="BH76" s="8">
        <f t="shared" si="57"/>
        <v>40</v>
      </c>
      <c r="BI76" s="8">
        <f t="shared" si="58"/>
        <v>36</v>
      </c>
      <c r="BJ76" s="8">
        <f t="shared" si="23"/>
        <v>26</v>
      </c>
      <c r="BK76" s="8">
        <f t="shared" si="24"/>
        <v>0</v>
      </c>
      <c r="BL76" s="8">
        <f t="shared" si="25"/>
        <v>34</v>
      </c>
      <c r="BM76" s="8">
        <f t="shared" si="26"/>
        <v>24</v>
      </c>
      <c r="BN76" s="8">
        <f t="shared" si="27"/>
        <v>31</v>
      </c>
      <c r="BO76" s="8">
        <f t="shared" si="28"/>
        <v>31</v>
      </c>
      <c r="BP76" s="8"/>
      <c r="BQ76" s="8">
        <f t="shared" si="29"/>
        <v>10</v>
      </c>
      <c r="BR76" s="8">
        <f t="shared" si="30"/>
        <v>10</v>
      </c>
      <c r="BS76" s="8">
        <f t="shared" si="31"/>
        <v>9</v>
      </c>
      <c r="BT76" s="8">
        <f t="shared" si="32"/>
        <v>8</v>
      </c>
      <c r="BU76" s="8">
        <f t="shared" si="33"/>
        <v>8</v>
      </c>
      <c r="BV76" s="8"/>
      <c r="BW76" s="1">
        <f t="shared" si="59"/>
        <v>0</v>
      </c>
      <c r="BX76" s="1">
        <f t="shared" si="60"/>
        <v>10</v>
      </c>
      <c r="BY76" s="1">
        <f t="shared" si="61"/>
        <v>9</v>
      </c>
      <c r="BZ76" s="1">
        <f t="shared" si="34"/>
        <v>0</v>
      </c>
      <c r="CA76" s="1" t="str">
        <f t="shared" si="35"/>
        <v/>
      </c>
      <c r="CB76" s="1">
        <f t="shared" si="36"/>
        <v>10</v>
      </c>
      <c r="CC76" s="1">
        <f t="shared" si="37"/>
        <v>0</v>
      </c>
      <c r="CD76" s="1">
        <f t="shared" si="38"/>
        <v>8</v>
      </c>
      <c r="CE76" s="1">
        <f t="shared" si="39"/>
        <v>8</v>
      </c>
      <c r="CG76" t="e">
        <f>VLOOKUP(A76,#REF!,41,FALSE)</f>
        <v>#REF!</v>
      </c>
      <c r="CH76" t="e">
        <f>VLOOKUP(A76,#REF!,42,FALSE)</f>
        <v>#REF!</v>
      </c>
      <c r="CI76" t="e">
        <f>VLOOKUP(A76,#REF!,43,FALSE)</f>
        <v>#REF!</v>
      </c>
      <c r="CJ76" t="e">
        <f>VLOOKUP(A76,#REF!,44,FALSE)</f>
        <v>#REF!</v>
      </c>
      <c r="CK76" t="e">
        <f>VLOOKUP(A76,#REF!,45,FALSE)</f>
        <v>#REF!</v>
      </c>
      <c r="CL76" s="105" t="e">
        <f>VLOOKUP(A76,#REF!,46,FALSE)</f>
        <v>#REF!</v>
      </c>
      <c r="CM76" s="105" t="e">
        <f>VLOOKUP(A76,#REF!,47,FALSE)</f>
        <v>#REF!</v>
      </c>
      <c r="CN76" s="105" t="e">
        <f>VLOOKUP(A76,#REF!,48,FALSE)</f>
        <v>#REF!</v>
      </c>
      <c r="CO76" s="105" t="e">
        <f>VLOOKUP(A76,#REF!,49,FALSE)</f>
        <v>#REF!</v>
      </c>
      <c r="CP76" s="105" t="e">
        <f>VLOOKUP(A76,#REF!,50,FALSE)</f>
        <v>#REF!</v>
      </c>
      <c r="CR76" t="e">
        <f>+AO76-CG76</f>
        <v>#REF!</v>
      </c>
      <c r="CS76" s="106" t="e">
        <f t="shared" ref="CS76:DA76" si="62">+AQ76-CH76</f>
        <v>#REF!</v>
      </c>
      <c r="CT76" s="106" t="e">
        <f t="shared" si="62"/>
        <v>#REF!</v>
      </c>
      <c r="CU76" s="106" t="e">
        <f t="shared" si="62"/>
        <v>#REF!</v>
      </c>
      <c r="CV76" s="106" t="e">
        <f t="shared" si="62"/>
        <v>#REF!</v>
      </c>
      <c r="CW76" s="106" t="e">
        <f t="shared" si="62"/>
        <v>#REF!</v>
      </c>
      <c r="CX76" s="106" t="e">
        <f t="shared" si="62"/>
        <v>#REF!</v>
      </c>
      <c r="CY76" s="106" t="e">
        <f t="shared" si="62"/>
        <v>#REF!</v>
      </c>
      <c r="CZ76" s="106" t="e">
        <f t="shared" si="62"/>
        <v>#REF!</v>
      </c>
      <c r="DA76" s="106" t="e">
        <f t="shared" si="62"/>
        <v>#REF!</v>
      </c>
    </row>
    <row r="77" spans="1:105" ht="18" customHeight="1" x14ac:dyDescent="0.2">
      <c r="A77" s="52" t="str">
        <f t="shared" ref="A77:A83" si="63">CONCATENATE(C77," ",B77)</f>
        <v>Allyn VanPatten</v>
      </c>
      <c r="B77" s="93" t="s">
        <v>583</v>
      </c>
      <c r="C77" s="94" t="s">
        <v>584</v>
      </c>
      <c r="D77" s="8"/>
      <c r="E77" s="143"/>
      <c r="F77" s="8" t="str">
        <f>IF(E77&lt;&gt; "",LOOKUP(E77,Points!$A$2:$A$27,Points!$B$2:$B$27),"")</f>
        <v/>
      </c>
      <c r="G77" s="114"/>
      <c r="H77" s="8"/>
      <c r="I77" s="143"/>
      <c r="J77" s="8" t="str">
        <f>IF(I77&lt;&gt; "",LOOKUP(I77,Points!$A$2:$A$27,Points!$B$2:$B$27),"")</f>
        <v/>
      </c>
      <c r="K77" s="114"/>
      <c r="L77" s="8"/>
      <c r="M77" s="143"/>
      <c r="N77" s="8" t="str">
        <f>IF(M77&lt;&gt; "",LOOKUP(M77,Points!$A$2:$A$27,Points!$B$2:$B$27),"")</f>
        <v/>
      </c>
      <c r="O77" s="114"/>
      <c r="P77" s="8"/>
      <c r="Q77" s="143"/>
      <c r="R77" s="8" t="str">
        <f>IF(Q77&lt;&gt; "",LOOKUP(Q77,Points!$A$2:$A$27,Points!$B$2:$B$27),"")</f>
        <v/>
      </c>
      <c r="S77" s="114"/>
      <c r="T77" s="8"/>
      <c r="U77" s="143"/>
      <c r="V77" s="8" t="str">
        <f>IF(U77&lt;&gt; "",LOOKUP(U77,Points!$A$2:$A$27,Points!$B$2:$B$27),"")</f>
        <v/>
      </c>
      <c r="W77" s="114"/>
      <c r="X77" s="8"/>
      <c r="Y77" s="8"/>
      <c r="Z77" s="8" t="str">
        <f>IF(Y77&lt;&gt; "",LOOKUP(Y77,Points!$A$2:$A$27,Points!$B$2:$B$27),"")</f>
        <v/>
      </c>
      <c r="AA77" s="114"/>
      <c r="AB77" s="8"/>
      <c r="AC77" s="143"/>
      <c r="AD77" s="8" t="str">
        <f>IF(AC77&lt;&gt; "",LOOKUP(AC77,Points!$A$2:$A$27,Points!$B$2:$B$27),"")</f>
        <v/>
      </c>
      <c r="AE77" s="114"/>
      <c r="AF77" s="8"/>
      <c r="AG77" s="143"/>
      <c r="AH77" s="8" t="str">
        <f>IF(AG77&lt;&gt; "",LOOKUP(AG77,Points!$A$2:$A$27,Points!$B$2:$B$27),"")</f>
        <v/>
      </c>
      <c r="AI77" s="114"/>
      <c r="AJ77" s="8"/>
      <c r="AK77" s="143"/>
      <c r="AL77" s="8" t="str">
        <f>IF(AK77&lt;&gt; "",LOOKUP(AK77,[1]Points!$A$2:$A$27,[1]Points!$B$2:$B$27),"")</f>
        <v/>
      </c>
      <c r="AM77" s="114"/>
      <c r="AO77" s="5">
        <f t="shared" si="11"/>
        <v>0</v>
      </c>
      <c r="AP77" s="5">
        <v>0</v>
      </c>
      <c r="AQ77" s="5">
        <f t="shared" si="52"/>
        <v>0</v>
      </c>
      <c r="AR77" s="5">
        <f t="shared" si="53"/>
        <v>0</v>
      </c>
      <c r="AS77" s="5">
        <f t="shared" ref="AS77:AS83" si="64">SUMIF($BQ77:$BU77, "&gt;0",$BQ77:$BU77)</f>
        <v>0</v>
      </c>
      <c r="AT77" s="5">
        <f t="shared" si="54"/>
        <v>0</v>
      </c>
      <c r="AU77" s="47">
        <f t="shared" ref="AU77:AU83" si="65">IF(AQ77&gt;0,AT77/AQ77,0)</f>
        <v>0</v>
      </c>
      <c r="AV77" s="47">
        <f t="shared" ref="AV77:AV83" si="66">IF($AQ77&gt;2,$AT77/$AQ77,0)</f>
        <v>0</v>
      </c>
      <c r="AW77" s="47">
        <f t="shared" ref="AW77:AW83" si="67">IF($AQ77&gt;4,$AT77/$AQ77,0)</f>
        <v>0</v>
      </c>
      <c r="AX77" s="8">
        <f t="shared" ref="AX77:AX83" si="68">SUMIF($BA77:$BE77, "&gt;0",$BA77:$BE77)</f>
        <v>0</v>
      </c>
      <c r="AY77" s="67">
        <f t="shared" si="55"/>
        <v>0</v>
      </c>
      <c r="AZ77" s="67"/>
      <c r="BA77" s="8">
        <f t="shared" ref="BA77:BA83" si="69">LARGE($BG77:$BO77,1)</f>
        <v>0</v>
      </c>
      <c r="BB77" s="8">
        <f t="shared" ref="BB77:BB83" si="70">LARGE($BG77:$BO77,2)</f>
        <v>0</v>
      </c>
      <c r="BC77" s="8">
        <f t="shared" ref="BC77:BC83" si="71">LARGE($BG77:$BO77,3)</f>
        <v>0</v>
      </c>
      <c r="BD77" s="8">
        <f t="shared" ref="BD77:BD83" si="72">LARGE($BG77:$BO77,4)</f>
        <v>0</v>
      </c>
      <c r="BE77" s="8">
        <f t="shared" ref="BE77:BE83" si="73">LARGE($BG77:$BO77,5)</f>
        <v>0</v>
      </c>
      <c r="BF77" s="8"/>
      <c r="BG77" s="8">
        <f t="shared" si="56"/>
        <v>0</v>
      </c>
      <c r="BH77" s="8">
        <f t="shared" si="57"/>
        <v>0</v>
      </c>
      <c r="BI77" s="8">
        <f t="shared" si="58"/>
        <v>0</v>
      </c>
      <c r="BJ77" s="8">
        <f t="shared" ref="BJ77:BJ83" si="74">P77</f>
        <v>0</v>
      </c>
      <c r="BK77" s="8">
        <f t="shared" ref="BK77:BK83" si="75">T77</f>
        <v>0</v>
      </c>
      <c r="BL77" s="8">
        <f t="shared" ref="BL77:BL83" si="76">X77</f>
        <v>0</v>
      </c>
      <c r="BM77" s="8">
        <f t="shared" ref="BM77:BM83" si="77">AB77</f>
        <v>0</v>
      </c>
      <c r="BN77" s="8">
        <f t="shared" ref="BN77:BN83" si="78">AF77</f>
        <v>0</v>
      </c>
      <c r="BO77" s="8">
        <f t="shared" ref="BO77:BO83" si="79">AJ77</f>
        <v>0</v>
      </c>
      <c r="BP77" s="8"/>
      <c r="BQ77" s="8" t="e">
        <f t="shared" ref="BQ77:BQ83" si="80">LARGE($BW77:$CE77,1)</f>
        <v>#NUM!</v>
      </c>
      <c r="BR77" s="8" t="e">
        <f t="shared" ref="BR77:BR83" si="81">LARGE($BW77:$CE77,2)</f>
        <v>#NUM!</v>
      </c>
      <c r="BS77" s="8" t="e">
        <f t="shared" ref="BS77:BS83" si="82">LARGE($BW77:$CE77,3)</f>
        <v>#NUM!</v>
      </c>
      <c r="BT77" s="8" t="e">
        <f t="shared" ref="BT77:BT83" si="83">LARGE($BW77:$CE77,4)</f>
        <v>#NUM!</v>
      </c>
      <c r="BU77" s="8" t="e">
        <f t="shared" ref="BU77:BU83" si="84">LARGE($BW77:$CE77,5)</f>
        <v>#NUM!</v>
      </c>
      <c r="BV77" s="8"/>
      <c r="BW77" s="1" t="str">
        <f t="shared" si="59"/>
        <v/>
      </c>
      <c r="BX77" s="1" t="str">
        <f t="shared" si="60"/>
        <v/>
      </c>
      <c r="BY77" s="1" t="str">
        <f t="shared" si="61"/>
        <v/>
      </c>
      <c r="BZ77" s="1" t="str">
        <f t="shared" ref="BZ77:BZ83" si="85">R77</f>
        <v/>
      </c>
      <c r="CA77" s="1" t="str">
        <f t="shared" ref="CA77:CA83" si="86">V77</f>
        <v/>
      </c>
      <c r="CB77" s="1" t="str">
        <f t="shared" ref="CB77:CB83" si="87">Z77</f>
        <v/>
      </c>
      <c r="CC77" s="1" t="str">
        <f t="shared" ref="CC77:CC83" si="88">AD77</f>
        <v/>
      </c>
      <c r="CD77" s="1" t="str">
        <f t="shared" ref="CD77:CD83" si="89">AH77</f>
        <v/>
      </c>
      <c r="CE77" s="1" t="str">
        <f t="shared" ref="CE77:CE83" si="90">AL77</f>
        <v/>
      </c>
    </row>
    <row r="78" spans="1:105" ht="18" customHeight="1" x14ac:dyDescent="0.2">
      <c r="A78" s="52" t="str">
        <f t="shared" si="63"/>
        <v>Michael Volpe</v>
      </c>
      <c r="B78" s="93" t="s">
        <v>524</v>
      </c>
      <c r="C78" s="94" t="s">
        <v>58</v>
      </c>
      <c r="D78" s="8">
        <v>32</v>
      </c>
      <c r="E78" s="8">
        <v>15</v>
      </c>
      <c r="F78" s="8">
        <f>IF(E78&lt;&gt; "",LOOKUP(E78,Points!$A$2:$A$27,Points!$B$2:$B$27),"")</f>
        <v>1</v>
      </c>
      <c r="G78" s="114"/>
      <c r="H78" s="8">
        <f>40-1</f>
        <v>39</v>
      </c>
      <c r="I78" s="8">
        <v>8</v>
      </c>
      <c r="J78" s="8">
        <f>IF(I78&lt;&gt; "",LOOKUP(I78,Points!$A$2:$A$27,Points!$B$2:$B$27),"")</f>
        <v>8</v>
      </c>
      <c r="K78" s="114"/>
      <c r="L78" s="101">
        <f>29-2</f>
        <v>27</v>
      </c>
      <c r="M78" s="8">
        <v>20</v>
      </c>
      <c r="N78" s="8">
        <f>IF(M78&lt;&gt; "",LOOKUP(M78,Points!$A$2:$A$27,Points!$B$2:$B$27),"")</f>
        <v>0</v>
      </c>
      <c r="O78" s="114">
        <v>1</v>
      </c>
      <c r="P78" s="8">
        <f>34-1</f>
        <v>33</v>
      </c>
      <c r="Q78" s="8">
        <v>6</v>
      </c>
      <c r="R78" s="8">
        <f>IF(Q78&lt;&gt; "",LOOKUP(Q78,Points!$A$2:$A$27,Points!$B$2:$B$27),"")</f>
        <v>10</v>
      </c>
      <c r="S78" s="114">
        <v>1</v>
      </c>
      <c r="T78" s="8">
        <f>35-4</f>
        <v>31</v>
      </c>
      <c r="U78" s="8">
        <v>16</v>
      </c>
      <c r="V78" s="8">
        <f>IF(U78&lt;&gt; "",LOOKUP(U78,Points!$A$2:$A$27,Points!$B$2:$B$27),"")</f>
        <v>0</v>
      </c>
      <c r="W78" s="114">
        <v>1</v>
      </c>
      <c r="X78" s="8"/>
      <c r="Y78" s="143"/>
      <c r="Z78" s="8" t="str">
        <f>IF(Y78&lt;&gt; "",LOOKUP(Y78,Points!$A$2:$A$27,Points!$B$2:$B$27),"")</f>
        <v/>
      </c>
      <c r="AA78" s="114"/>
      <c r="AB78" s="8"/>
      <c r="AC78" s="8"/>
      <c r="AD78" s="8" t="str">
        <f>IF(AC78&lt;&gt; "",LOOKUP(AC78,Points!$A$2:$A$27,Points!$B$2:$B$27),"")</f>
        <v/>
      </c>
      <c r="AE78" s="114"/>
      <c r="AF78" s="8">
        <f>32-2</f>
        <v>30</v>
      </c>
      <c r="AG78" s="8">
        <v>10</v>
      </c>
      <c r="AH78" s="8">
        <f>IF(AG78&lt;&gt; "",LOOKUP(AG78,Points!$A$2:$A$27,Points!$B$2:$B$27),"")</f>
        <v>6</v>
      </c>
      <c r="AI78" s="114"/>
      <c r="AJ78" s="171">
        <f>19-4</f>
        <v>15</v>
      </c>
      <c r="AK78" s="8">
        <v>23</v>
      </c>
      <c r="AL78" s="8">
        <f>IF(AK78&lt;&gt; "",LOOKUP(AK78,[1]Points!$A$2:$A$27,[1]Points!$B$2:$B$27),"")</f>
        <v>0</v>
      </c>
      <c r="AM78" s="114"/>
      <c r="AO78" s="5">
        <f t="shared" si="11"/>
        <v>3</v>
      </c>
      <c r="AP78" s="5">
        <v>0</v>
      </c>
      <c r="AQ78" s="5">
        <f t="shared" si="52"/>
        <v>7</v>
      </c>
      <c r="AR78" s="5">
        <f t="shared" si="53"/>
        <v>25</v>
      </c>
      <c r="AS78" s="5">
        <f t="shared" si="64"/>
        <v>25</v>
      </c>
      <c r="AT78" s="5">
        <f t="shared" si="54"/>
        <v>207</v>
      </c>
      <c r="AU78" s="47">
        <f t="shared" si="65"/>
        <v>29.571428571428573</v>
      </c>
      <c r="AV78" s="47">
        <f t="shared" si="66"/>
        <v>29.571428571428573</v>
      </c>
      <c r="AW78" s="47">
        <f t="shared" si="67"/>
        <v>29.571428571428573</v>
      </c>
      <c r="AX78" s="8">
        <f t="shared" si="68"/>
        <v>165</v>
      </c>
      <c r="AY78" s="67">
        <f t="shared" si="55"/>
        <v>14</v>
      </c>
      <c r="AZ78" s="67"/>
      <c r="BA78" s="8">
        <f t="shared" si="69"/>
        <v>39</v>
      </c>
      <c r="BB78" s="8">
        <f t="shared" si="70"/>
        <v>33</v>
      </c>
      <c r="BC78" s="8">
        <f t="shared" si="71"/>
        <v>32</v>
      </c>
      <c r="BD78" s="8">
        <f t="shared" si="72"/>
        <v>31</v>
      </c>
      <c r="BE78" s="8">
        <f t="shared" si="73"/>
        <v>30</v>
      </c>
      <c r="BF78" s="8"/>
      <c r="BG78" s="8">
        <f t="shared" si="56"/>
        <v>32</v>
      </c>
      <c r="BH78" s="8">
        <f t="shared" si="57"/>
        <v>39</v>
      </c>
      <c r="BI78" s="8">
        <f t="shared" si="58"/>
        <v>27</v>
      </c>
      <c r="BJ78" s="8">
        <f t="shared" si="74"/>
        <v>33</v>
      </c>
      <c r="BK78" s="8">
        <f t="shared" si="75"/>
        <v>31</v>
      </c>
      <c r="BL78" s="8">
        <f t="shared" si="76"/>
        <v>0</v>
      </c>
      <c r="BM78" s="8">
        <f t="shared" si="77"/>
        <v>0</v>
      </c>
      <c r="BN78" s="8">
        <f t="shared" si="78"/>
        <v>30</v>
      </c>
      <c r="BO78" s="8">
        <f t="shared" si="79"/>
        <v>15</v>
      </c>
      <c r="BP78" s="8"/>
      <c r="BQ78" s="8">
        <f t="shared" si="80"/>
        <v>10</v>
      </c>
      <c r="BR78" s="8">
        <f t="shared" si="81"/>
        <v>8</v>
      </c>
      <c r="BS78" s="8">
        <f t="shared" si="82"/>
        <v>6</v>
      </c>
      <c r="BT78" s="8">
        <f t="shared" si="83"/>
        <v>1</v>
      </c>
      <c r="BU78" s="8">
        <f t="shared" si="84"/>
        <v>0</v>
      </c>
      <c r="BV78" s="8"/>
      <c r="BW78" s="1">
        <f t="shared" si="59"/>
        <v>1</v>
      </c>
      <c r="BX78" s="1">
        <f t="shared" si="60"/>
        <v>8</v>
      </c>
      <c r="BY78" s="1">
        <f t="shared" si="61"/>
        <v>0</v>
      </c>
      <c r="BZ78" s="1">
        <f t="shared" si="85"/>
        <v>10</v>
      </c>
      <c r="CA78" s="1">
        <f t="shared" si="86"/>
        <v>0</v>
      </c>
      <c r="CB78" s="1" t="str">
        <f t="shared" si="87"/>
        <v/>
      </c>
      <c r="CC78" s="1" t="str">
        <f t="shared" si="88"/>
        <v/>
      </c>
      <c r="CD78" s="1">
        <f t="shared" si="89"/>
        <v>6</v>
      </c>
      <c r="CE78" s="1">
        <f t="shared" si="90"/>
        <v>0</v>
      </c>
      <c r="CG78" t="e">
        <f>VLOOKUP(A78,#REF!,41,FALSE)</f>
        <v>#REF!</v>
      </c>
      <c r="CH78" t="e">
        <f>VLOOKUP(A78,#REF!,42,FALSE)</f>
        <v>#REF!</v>
      </c>
      <c r="CI78" t="e">
        <f>VLOOKUP(A78,#REF!,43,FALSE)</f>
        <v>#REF!</v>
      </c>
      <c r="CJ78" t="e">
        <f>VLOOKUP(A78,#REF!,44,FALSE)</f>
        <v>#REF!</v>
      </c>
      <c r="CK78" t="e">
        <f>VLOOKUP(A78,#REF!,45,FALSE)</f>
        <v>#REF!</v>
      </c>
      <c r="CL78" s="105" t="e">
        <f>VLOOKUP(A78,#REF!,46,FALSE)</f>
        <v>#REF!</v>
      </c>
      <c r="CM78" s="105" t="e">
        <f>VLOOKUP(A78,#REF!,47,FALSE)</f>
        <v>#REF!</v>
      </c>
      <c r="CN78" s="105" t="e">
        <f>VLOOKUP(A78,#REF!,48,FALSE)</f>
        <v>#REF!</v>
      </c>
      <c r="CO78" s="105" t="e">
        <f>VLOOKUP(A78,#REF!,49,FALSE)</f>
        <v>#REF!</v>
      </c>
      <c r="CP78" s="105" t="e">
        <f>VLOOKUP(A78,#REF!,50,FALSE)</f>
        <v>#REF!</v>
      </c>
      <c r="CR78" t="e">
        <f>+AO78-CG78</f>
        <v>#REF!</v>
      </c>
      <c r="CS78" s="106" t="e">
        <f t="shared" ref="CS78:DA78" si="91">+AQ78-CH78</f>
        <v>#REF!</v>
      </c>
      <c r="CT78" s="106" t="e">
        <f t="shared" si="91"/>
        <v>#REF!</v>
      </c>
      <c r="CU78" s="106" t="e">
        <f t="shared" si="91"/>
        <v>#REF!</v>
      </c>
      <c r="CV78" s="106" t="e">
        <f t="shared" si="91"/>
        <v>#REF!</v>
      </c>
      <c r="CW78" s="106" t="e">
        <f t="shared" si="91"/>
        <v>#REF!</v>
      </c>
      <c r="CX78" s="106" t="e">
        <f t="shared" si="91"/>
        <v>#REF!</v>
      </c>
      <c r="CY78" s="106" t="e">
        <f t="shared" si="91"/>
        <v>#REF!</v>
      </c>
      <c r="CZ78" s="106" t="e">
        <f t="shared" si="91"/>
        <v>#REF!</v>
      </c>
      <c r="DA78" s="106" t="e">
        <f t="shared" si="91"/>
        <v>#REF!</v>
      </c>
    </row>
    <row r="79" spans="1:105" ht="18" customHeight="1" x14ac:dyDescent="0.2">
      <c r="A79" s="52" t="str">
        <f t="shared" si="63"/>
        <v>Richard Wilde</v>
      </c>
      <c r="B79" s="93" t="s">
        <v>665</v>
      </c>
      <c r="C79" s="94" t="s">
        <v>666</v>
      </c>
      <c r="D79" s="8"/>
      <c r="E79" s="8"/>
      <c r="F79" s="8" t="str">
        <f>IF(E79&lt;&gt; "",LOOKUP(E79,Points!$A$2:$A$27,Points!$B$2:$B$27),"")</f>
        <v/>
      </c>
      <c r="G79" s="114"/>
      <c r="H79" s="64"/>
      <c r="I79" s="8"/>
      <c r="J79" s="8" t="str">
        <f>IF(I79&lt;&gt; "",LOOKUP(I79,Points!$A$2:$A$27,Points!$B$2:$B$27),"")</f>
        <v/>
      </c>
      <c r="K79" s="114"/>
      <c r="L79" s="64"/>
      <c r="M79" s="8"/>
      <c r="N79" s="8" t="str">
        <f>IF(M79&lt;&gt; "",LOOKUP(M79,Points!$A$2:$A$27,Points!$B$2:$B$27),"")</f>
        <v/>
      </c>
      <c r="O79" s="114"/>
      <c r="P79" s="64"/>
      <c r="Q79" s="8"/>
      <c r="R79" s="8" t="str">
        <f>IF(Q79&lt;&gt; "",LOOKUP(Q79,Points!$A$2:$A$27,Points!$B$2:$B$27),"")</f>
        <v/>
      </c>
      <c r="S79" s="114"/>
      <c r="T79" s="64"/>
      <c r="U79" s="8"/>
      <c r="V79" s="8" t="str">
        <f>IF(U79&lt;&gt; "",LOOKUP(U79,Points!$A$2:$A$27,Points!$B$2:$B$27),"")</f>
        <v/>
      </c>
      <c r="W79" s="114"/>
      <c r="X79" s="8"/>
      <c r="Y79" s="8"/>
      <c r="Z79" s="8" t="str">
        <f>IF(Y79&lt;&gt; "",LOOKUP(Y79,Points!$A$2:$A$27,Points!$B$2:$B$27),"")</f>
        <v/>
      </c>
      <c r="AA79" s="114"/>
      <c r="AB79" s="64"/>
      <c r="AC79" s="8"/>
      <c r="AD79" s="8" t="str">
        <f>IF(AC79&lt;&gt; "",LOOKUP(AC79,Points!$A$2:$A$27,Points!$B$2:$B$27),"")</f>
        <v/>
      </c>
      <c r="AE79" s="114"/>
      <c r="AF79" s="64">
        <v>14</v>
      </c>
      <c r="AG79" s="8">
        <v>24</v>
      </c>
      <c r="AH79" s="8">
        <f>IF(AG79&lt;&gt; "",LOOKUP(AG79,Points!$A$2:$A$27,Points!$B$2:$B$27),"")</f>
        <v>0</v>
      </c>
      <c r="AI79" s="114"/>
      <c r="AJ79" s="64"/>
      <c r="AK79" s="8"/>
      <c r="AL79" s="8" t="str">
        <f>IF(AK79&lt;&gt; "",LOOKUP(AK79,[1]Points!$A$2:$A$27,[1]Points!$B$2:$B$27),"")</f>
        <v/>
      </c>
      <c r="AM79" s="114"/>
      <c r="AO79" s="5">
        <f>+G79+K79+O79+S79+W79+AA79+AE79+AI79+AM79</f>
        <v>0</v>
      </c>
      <c r="AP79" s="5">
        <v>0</v>
      </c>
      <c r="AQ79" s="5">
        <f>COUNT(D79,H79,L79,P79,T79,X79,AB79,AF79,AJ79)</f>
        <v>1</v>
      </c>
      <c r="AR79" s="5">
        <f>SUM(F79,J79,N79,R79,V79,Z79,AD79,AH79,AL79)</f>
        <v>0</v>
      </c>
      <c r="AS79" s="5">
        <f t="shared" si="64"/>
        <v>0</v>
      </c>
      <c r="AT79" s="5">
        <f>SUM(D79,H79,L79,P79,T79,X79,AB79,AF79,AJ79)</f>
        <v>14</v>
      </c>
      <c r="AU79" s="47">
        <f t="shared" si="65"/>
        <v>14</v>
      </c>
      <c r="AV79" s="47">
        <f t="shared" si="66"/>
        <v>0</v>
      </c>
      <c r="AW79" s="47">
        <f t="shared" si="67"/>
        <v>0</v>
      </c>
      <c r="AX79" s="8">
        <f t="shared" si="68"/>
        <v>14</v>
      </c>
      <c r="AY79" s="67">
        <f>IF(AQ79&gt;4,SUM(E79,I79,M79,Q79,U79,Y79,AC79,AG79,AK79)/AQ79,0)</f>
        <v>0</v>
      </c>
      <c r="AZ79" s="67"/>
      <c r="BA79" s="8">
        <f t="shared" si="69"/>
        <v>14</v>
      </c>
      <c r="BB79" s="8">
        <f t="shared" si="70"/>
        <v>0</v>
      </c>
      <c r="BC79" s="8">
        <f t="shared" si="71"/>
        <v>0</v>
      </c>
      <c r="BD79" s="8">
        <f t="shared" si="72"/>
        <v>0</v>
      </c>
      <c r="BE79" s="8">
        <f t="shared" si="73"/>
        <v>0</v>
      </c>
      <c r="BF79" s="8"/>
      <c r="BG79" s="8">
        <f>D79</f>
        <v>0</v>
      </c>
      <c r="BH79" s="8">
        <f>H79</f>
        <v>0</v>
      </c>
      <c r="BI79" s="8">
        <f>L79</f>
        <v>0</v>
      </c>
      <c r="BJ79" s="8">
        <f t="shared" si="74"/>
        <v>0</v>
      </c>
      <c r="BK79" s="8">
        <f t="shared" si="75"/>
        <v>0</v>
      </c>
      <c r="BL79" s="8">
        <f t="shared" si="76"/>
        <v>0</v>
      </c>
      <c r="BM79" s="8">
        <f t="shared" si="77"/>
        <v>0</v>
      </c>
      <c r="BN79" s="8">
        <f t="shared" si="78"/>
        <v>14</v>
      </c>
      <c r="BO79" s="8">
        <f t="shared" si="79"/>
        <v>0</v>
      </c>
      <c r="BP79" s="8"/>
      <c r="BQ79" s="8">
        <f t="shared" si="80"/>
        <v>0</v>
      </c>
      <c r="BR79" s="8" t="e">
        <f t="shared" si="81"/>
        <v>#NUM!</v>
      </c>
      <c r="BS79" s="8" t="e">
        <f t="shared" si="82"/>
        <v>#NUM!</v>
      </c>
      <c r="BT79" s="8" t="e">
        <f t="shared" si="83"/>
        <v>#NUM!</v>
      </c>
      <c r="BU79" s="8" t="e">
        <f t="shared" si="84"/>
        <v>#NUM!</v>
      </c>
      <c r="BV79" s="8"/>
      <c r="BW79" s="1" t="str">
        <f>F79</f>
        <v/>
      </c>
      <c r="BX79" s="1" t="str">
        <f>J79</f>
        <v/>
      </c>
      <c r="BY79" s="1" t="str">
        <f>N79</f>
        <v/>
      </c>
      <c r="BZ79" s="1" t="str">
        <f t="shared" si="85"/>
        <v/>
      </c>
      <c r="CA79" s="1" t="str">
        <f t="shared" si="86"/>
        <v/>
      </c>
      <c r="CB79" s="1" t="str">
        <f t="shared" si="87"/>
        <v/>
      </c>
      <c r="CC79" s="1" t="str">
        <f t="shared" si="88"/>
        <v/>
      </c>
      <c r="CD79" s="1">
        <f t="shared" si="89"/>
        <v>0</v>
      </c>
      <c r="CE79" s="1" t="str">
        <f t="shared" si="90"/>
        <v/>
      </c>
    </row>
    <row r="80" spans="1:105" ht="18" customHeight="1" x14ac:dyDescent="0.2">
      <c r="A80" s="52" t="str">
        <f t="shared" si="63"/>
        <v>David Williams</v>
      </c>
      <c r="B80" s="93" t="s">
        <v>497</v>
      </c>
      <c r="C80" s="94" t="s">
        <v>209</v>
      </c>
      <c r="D80" s="8"/>
      <c r="E80" s="8"/>
      <c r="F80" s="8" t="str">
        <f>IF(E80&lt;&gt; "",LOOKUP(E80,Points!$A$2:$A$27,Points!$B$2:$B$27),"")</f>
        <v/>
      </c>
      <c r="G80" s="114"/>
      <c r="H80" s="8"/>
      <c r="I80" s="8"/>
      <c r="J80" s="8" t="str">
        <f>IF(I80&lt;&gt; "",LOOKUP(I80,Points!$A$2:$A$27,Points!$B$2:$B$27),"")</f>
        <v/>
      </c>
      <c r="K80" s="114"/>
      <c r="L80" s="8"/>
      <c r="M80" s="8"/>
      <c r="N80" s="8" t="str">
        <f>IF(M80&lt;&gt; "",LOOKUP(M80,Points!$A$2:$A$27,Points!$B$2:$B$27),"")</f>
        <v/>
      </c>
      <c r="O80" s="114"/>
      <c r="P80" s="8"/>
      <c r="Q80" s="8"/>
      <c r="R80" s="8" t="str">
        <f>IF(Q80&lt;&gt; "",LOOKUP(Q80,Points!$A$2:$A$27,Points!$B$2:$B$27),"")</f>
        <v/>
      </c>
      <c r="S80" s="114"/>
      <c r="T80" s="8"/>
      <c r="U80" s="8"/>
      <c r="V80" s="8" t="str">
        <f>IF(U80&lt;&gt; "",LOOKUP(U80,Points!$A$2:$A$27,Points!$B$2:$B$27),"")</f>
        <v/>
      </c>
      <c r="W80" s="114"/>
      <c r="X80" s="8"/>
      <c r="Y80" s="8"/>
      <c r="Z80" s="8" t="str">
        <f>IF(Y80&lt;&gt; "",LOOKUP(Y80,Points!$A$2:$A$27,Points!$B$2:$B$27),"")</f>
        <v/>
      </c>
      <c r="AA80" s="114"/>
      <c r="AB80" s="8"/>
      <c r="AC80" s="8"/>
      <c r="AD80" s="8" t="str">
        <f>IF(AC80&lt;&gt; "",LOOKUP(AC80,Points!$A$2:$A$27,Points!$B$2:$B$27),"")</f>
        <v/>
      </c>
      <c r="AE80" s="114"/>
      <c r="AF80" s="8"/>
      <c r="AG80" s="8"/>
      <c r="AH80" s="8" t="str">
        <f>IF(AG80&lt;&gt; "",LOOKUP(AG80,Points!$A$2:$A$27,Points!$B$2:$B$27),"")</f>
        <v/>
      </c>
      <c r="AI80" s="114"/>
      <c r="AJ80" s="8"/>
      <c r="AK80" s="8"/>
      <c r="AL80" s="8" t="str">
        <f>IF(AK80&lt;&gt; "",LOOKUP(AK80,[1]Points!$A$2:$A$27,[1]Points!$B$2:$B$27),"")</f>
        <v/>
      </c>
      <c r="AM80" s="114"/>
      <c r="AO80" s="5">
        <f t="shared" si="11"/>
        <v>0</v>
      </c>
      <c r="AP80" s="5">
        <v>0</v>
      </c>
      <c r="AQ80" s="5">
        <f t="shared" si="52"/>
        <v>0</v>
      </c>
      <c r="AR80" s="5">
        <f t="shared" si="53"/>
        <v>0</v>
      </c>
      <c r="AS80" s="5">
        <f t="shared" si="64"/>
        <v>0</v>
      </c>
      <c r="AT80" s="5">
        <f t="shared" si="54"/>
        <v>0</v>
      </c>
      <c r="AU80" s="47">
        <f t="shared" si="65"/>
        <v>0</v>
      </c>
      <c r="AV80" s="47">
        <f t="shared" si="66"/>
        <v>0</v>
      </c>
      <c r="AW80" s="47">
        <f t="shared" si="67"/>
        <v>0</v>
      </c>
      <c r="AX80" s="8">
        <f t="shared" si="68"/>
        <v>0</v>
      </c>
      <c r="AY80" s="67">
        <f t="shared" si="55"/>
        <v>0</v>
      </c>
      <c r="AZ80" s="67"/>
      <c r="BA80" s="8">
        <f t="shared" si="69"/>
        <v>0</v>
      </c>
      <c r="BB80" s="8">
        <f t="shared" si="70"/>
        <v>0</v>
      </c>
      <c r="BC80" s="8">
        <f t="shared" si="71"/>
        <v>0</v>
      </c>
      <c r="BD80" s="8">
        <f t="shared" si="72"/>
        <v>0</v>
      </c>
      <c r="BE80" s="8">
        <f t="shared" si="73"/>
        <v>0</v>
      </c>
      <c r="BF80" s="8"/>
      <c r="BG80" s="8">
        <f t="shared" si="56"/>
        <v>0</v>
      </c>
      <c r="BH80" s="8">
        <f t="shared" si="57"/>
        <v>0</v>
      </c>
      <c r="BI80" s="8">
        <f t="shared" si="58"/>
        <v>0</v>
      </c>
      <c r="BJ80" s="8">
        <f t="shared" si="74"/>
        <v>0</v>
      </c>
      <c r="BK80" s="8">
        <f t="shared" si="75"/>
        <v>0</v>
      </c>
      <c r="BL80" s="8">
        <f t="shared" si="76"/>
        <v>0</v>
      </c>
      <c r="BM80" s="8">
        <f t="shared" si="77"/>
        <v>0</v>
      </c>
      <c r="BN80" s="8">
        <f t="shared" si="78"/>
        <v>0</v>
      </c>
      <c r="BO80" s="8">
        <f t="shared" si="79"/>
        <v>0</v>
      </c>
      <c r="BP80" s="8"/>
      <c r="BQ80" s="8" t="e">
        <f t="shared" si="80"/>
        <v>#NUM!</v>
      </c>
      <c r="BR80" s="8" t="e">
        <f t="shared" si="81"/>
        <v>#NUM!</v>
      </c>
      <c r="BS80" s="8" t="e">
        <f t="shared" si="82"/>
        <v>#NUM!</v>
      </c>
      <c r="BT80" s="8" t="e">
        <f t="shared" si="83"/>
        <v>#NUM!</v>
      </c>
      <c r="BU80" s="8" t="e">
        <f t="shared" si="84"/>
        <v>#NUM!</v>
      </c>
      <c r="BV80" s="8"/>
      <c r="BW80" s="1" t="str">
        <f t="shared" si="59"/>
        <v/>
      </c>
      <c r="BX80" s="1" t="str">
        <f t="shared" si="60"/>
        <v/>
      </c>
      <c r="BY80" s="1" t="str">
        <f t="shared" si="61"/>
        <v/>
      </c>
      <c r="BZ80" s="1" t="str">
        <f t="shared" si="85"/>
        <v/>
      </c>
      <c r="CA80" s="1" t="str">
        <f t="shared" si="86"/>
        <v/>
      </c>
      <c r="CB80" s="1" t="str">
        <f t="shared" si="87"/>
        <v/>
      </c>
      <c r="CC80" s="1" t="str">
        <f t="shared" si="88"/>
        <v/>
      </c>
      <c r="CD80" s="1" t="str">
        <f t="shared" si="89"/>
        <v/>
      </c>
      <c r="CE80" s="1" t="str">
        <f t="shared" si="90"/>
        <v/>
      </c>
    </row>
    <row r="81" spans="1:88" ht="18" customHeight="1" x14ac:dyDescent="0.2">
      <c r="A81" s="52" t="str">
        <f t="shared" si="63"/>
        <v>Ziki Zuck</v>
      </c>
      <c r="B81" s="52" t="s">
        <v>482</v>
      </c>
      <c r="C81" s="62" t="s">
        <v>483</v>
      </c>
      <c r="D81" s="8">
        <v>26</v>
      </c>
      <c r="E81" s="8">
        <v>23</v>
      </c>
      <c r="F81" s="8">
        <f>IF(E81&lt;&gt; "",LOOKUP(E81,Points!$A$2:$A$27,Points!$B$2:$B$27),"")</f>
        <v>0</v>
      </c>
      <c r="G81" s="114"/>
      <c r="H81" s="8">
        <v>34</v>
      </c>
      <c r="I81" s="8">
        <v>20</v>
      </c>
      <c r="J81" s="8">
        <f>IF(I81&lt;&gt; "",LOOKUP(I81,Points!$A$2:$A$27,Points!$B$2:$B$27),"")</f>
        <v>0</v>
      </c>
      <c r="K81" s="114"/>
      <c r="L81" s="8"/>
      <c r="M81" s="8"/>
      <c r="N81" s="8" t="str">
        <f>IF(M81&lt;&gt; "",LOOKUP(M81,Points!$A$2:$A$27,Points!$B$2:$B$27),"")</f>
        <v/>
      </c>
      <c r="O81" s="114"/>
      <c r="P81" s="8"/>
      <c r="Q81" s="8"/>
      <c r="R81" s="8" t="str">
        <f>IF(Q81&lt;&gt; "",LOOKUP(Q81,Points!$A$2:$A$27,Points!$B$2:$B$27),"")</f>
        <v/>
      </c>
      <c r="S81" s="114"/>
      <c r="T81" s="8"/>
      <c r="U81" s="8"/>
      <c r="V81" s="8" t="str">
        <f>IF(U81&lt;&gt; "",LOOKUP(U81,Points!$A$2:$A$27,Points!$B$2:$B$27),"")</f>
        <v/>
      </c>
      <c r="W81" s="114"/>
      <c r="X81" s="8"/>
      <c r="Y81" s="8"/>
      <c r="Z81" s="8" t="str">
        <f>IF(Y81&lt;&gt; "",LOOKUP(Y81,Points!$A$2:$A$27,Points!$B$2:$B$27),"")</f>
        <v/>
      </c>
      <c r="AA81" s="114"/>
      <c r="AB81" s="8"/>
      <c r="AC81" s="8"/>
      <c r="AD81" s="8" t="str">
        <f>IF(AC81&lt;&gt; "",LOOKUP(AC81,Points!$A$2:$A$27,Points!$B$2:$B$27),"")</f>
        <v/>
      </c>
      <c r="AE81" s="114"/>
      <c r="AF81" s="8"/>
      <c r="AG81" s="8"/>
      <c r="AH81" s="8" t="str">
        <f>IF(AG81&lt;&gt; "",LOOKUP(AG81,Points!$A$2:$A$27,Points!$B$2:$B$27),"")</f>
        <v/>
      </c>
      <c r="AI81" s="114"/>
      <c r="AJ81" s="8"/>
      <c r="AK81" s="8"/>
      <c r="AL81" s="8" t="str">
        <f>IF(AK81&lt;&gt; "",LOOKUP(AK81,[1]Points!$A$2:$A$27,[1]Points!$B$2:$B$27),"")</f>
        <v/>
      </c>
      <c r="AM81" s="114"/>
      <c r="AO81" s="5">
        <f t="shared" si="11"/>
        <v>0</v>
      </c>
      <c r="AP81" s="5">
        <v>0</v>
      </c>
      <c r="AQ81" s="5">
        <f t="shared" si="52"/>
        <v>2</v>
      </c>
      <c r="AR81" s="5">
        <f t="shared" si="53"/>
        <v>0</v>
      </c>
      <c r="AS81" s="5">
        <f t="shared" si="64"/>
        <v>0</v>
      </c>
      <c r="AT81" s="5">
        <f t="shared" si="54"/>
        <v>60</v>
      </c>
      <c r="AU81" s="47">
        <f t="shared" si="65"/>
        <v>30</v>
      </c>
      <c r="AV81" s="47">
        <f t="shared" si="66"/>
        <v>0</v>
      </c>
      <c r="AW81" s="47">
        <f t="shared" si="67"/>
        <v>0</v>
      </c>
      <c r="AX81" s="8">
        <f t="shared" si="68"/>
        <v>60</v>
      </c>
      <c r="AY81" s="67">
        <f t="shared" si="55"/>
        <v>0</v>
      </c>
      <c r="AZ81" s="67"/>
      <c r="BA81" s="8">
        <f t="shared" si="69"/>
        <v>34</v>
      </c>
      <c r="BB81" s="8">
        <f t="shared" si="70"/>
        <v>26</v>
      </c>
      <c r="BC81" s="8">
        <f t="shared" si="71"/>
        <v>0</v>
      </c>
      <c r="BD81" s="8">
        <f t="shared" si="72"/>
        <v>0</v>
      </c>
      <c r="BE81" s="8">
        <f t="shared" si="73"/>
        <v>0</v>
      </c>
      <c r="BF81" s="8"/>
      <c r="BG81" s="8">
        <f t="shared" si="56"/>
        <v>26</v>
      </c>
      <c r="BH81" s="8">
        <f t="shared" si="57"/>
        <v>34</v>
      </c>
      <c r="BI81" s="8">
        <f t="shared" si="58"/>
        <v>0</v>
      </c>
      <c r="BJ81" s="8">
        <f t="shared" si="74"/>
        <v>0</v>
      </c>
      <c r="BK81" s="8">
        <f t="shared" si="75"/>
        <v>0</v>
      </c>
      <c r="BL81" s="8">
        <f t="shared" si="76"/>
        <v>0</v>
      </c>
      <c r="BM81" s="8">
        <f t="shared" si="77"/>
        <v>0</v>
      </c>
      <c r="BN81" s="8">
        <f t="shared" si="78"/>
        <v>0</v>
      </c>
      <c r="BO81" s="8">
        <f t="shared" si="79"/>
        <v>0</v>
      </c>
      <c r="BP81" s="8"/>
      <c r="BQ81" s="8">
        <f t="shared" si="80"/>
        <v>0</v>
      </c>
      <c r="BR81" s="8">
        <f t="shared" si="81"/>
        <v>0</v>
      </c>
      <c r="BS81" s="8" t="e">
        <f t="shared" si="82"/>
        <v>#NUM!</v>
      </c>
      <c r="BT81" s="8" t="e">
        <f t="shared" si="83"/>
        <v>#NUM!</v>
      </c>
      <c r="BU81" s="8" t="e">
        <f t="shared" si="84"/>
        <v>#NUM!</v>
      </c>
      <c r="BV81" s="8"/>
      <c r="BW81" s="1">
        <f t="shared" si="59"/>
        <v>0</v>
      </c>
      <c r="BX81" s="1">
        <f t="shared" si="60"/>
        <v>0</v>
      </c>
      <c r="BY81" s="1" t="str">
        <f t="shared" si="61"/>
        <v/>
      </c>
      <c r="BZ81" s="1" t="str">
        <f t="shared" si="85"/>
        <v/>
      </c>
      <c r="CA81" s="1" t="str">
        <f t="shared" si="86"/>
        <v/>
      </c>
      <c r="CB81" s="1" t="str">
        <f t="shared" si="87"/>
        <v/>
      </c>
      <c r="CC81" s="1" t="str">
        <f t="shared" si="88"/>
        <v/>
      </c>
      <c r="CD81" s="1" t="str">
        <f t="shared" si="89"/>
        <v/>
      </c>
      <c r="CE81" s="1" t="str">
        <f t="shared" si="90"/>
        <v/>
      </c>
    </row>
    <row r="82" spans="1:88" ht="18" customHeight="1" x14ac:dyDescent="0.2">
      <c r="A82" s="52" t="str">
        <f t="shared" si="63"/>
        <v xml:space="preserve"> </v>
      </c>
      <c r="B82" s="93"/>
      <c r="C82" s="62"/>
      <c r="D82" s="8"/>
      <c r="E82" s="8"/>
      <c r="F82" s="8" t="str">
        <f>IF(E82&lt;&gt; "",LOOKUP(E82,Points!$A$2:$A$27,Points!$B$2:$B$27),"")</f>
        <v/>
      </c>
      <c r="G82" s="114"/>
      <c r="H82" s="64"/>
      <c r="I82" s="8"/>
      <c r="J82" s="8" t="str">
        <f>IF(I82&lt;&gt; "",LOOKUP(I82,Points!$A$2:$A$27,Points!$B$2:$B$27),"")</f>
        <v/>
      </c>
      <c r="K82" s="114"/>
      <c r="L82" s="64"/>
      <c r="M82" s="8"/>
      <c r="N82" s="8" t="str">
        <f>IF(M82&lt;&gt; "",LOOKUP(M82,Points!$A$2:$A$27,Points!$B$2:$B$27),"")</f>
        <v/>
      </c>
      <c r="O82" s="114"/>
      <c r="P82" s="64"/>
      <c r="Q82" s="8"/>
      <c r="R82" s="8" t="str">
        <f>IF(Q82&lt;&gt; "",LOOKUP(Q82,Points!$A$2:$A$27,Points!$B$2:$B$27),"")</f>
        <v/>
      </c>
      <c r="S82" s="114"/>
      <c r="T82" s="64"/>
      <c r="U82" s="8"/>
      <c r="V82" s="8" t="str">
        <f>IF(U82&lt;&gt; "",LOOKUP(U82,Points!$A$2:$A$27,Points!$B$2:$B$27),"")</f>
        <v/>
      </c>
      <c r="W82" s="114"/>
      <c r="X82" s="8"/>
      <c r="Y82" s="8"/>
      <c r="Z82" s="8" t="str">
        <f>IF(Y82&lt;&gt; "",LOOKUP(Y82,Points!$A$2:$A$27,Points!$B$2:$B$27),"")</f>
        <v/>
      </c>
      <c r="AA82" s="114"/>
      <c r="AB82" s="64"/>
      <c r="AC82" s="8"/>
      <c r="AD82" s="8" t="str">
        <f>IF(AC82&lt;&gt; "",LOOKUP(AC82,Points!$A$2:$A$27,Points!$B$2:$B$27),"")</f>
        <v/>
      </c>
      <c r="AE82" s="114"/>
      <c r="AF82" s="64"/>
      <c r="AG82" s="8"/>
      <c r="AH82" s="8" t="str">
        <f>IF(AG82&lt;&gt; "",LOOKUP(AG82,Points!$A$2:$A$27,Points!$B$2:$B$27),"")</f>
        <v/>
      </c>
      <c r="AI82" s="114"/>
      <c r="AJ82" s="64"/>
      <c r="AK82" s="8"/>
      <c r="AL82" s="8" t="str">
        <f>IF(AK82&lt;&gt; "",LOOKUP(AK82,[1]Points!$A$2:$A$27,[1]Points!$B$2:$B$27),"")</f>
        <v/>
      </c>
      <c r="AM82" s="114"/>
      <c r="AO82" s="5">
        <f>+G82+K82+O82+S82+W82+AA82+AE82+AI82+AM82</f>
        <v>0</v>
      </c>
      <c r="AP82" s="5">
        <v>0</v>
      </c>
      <c r="AQ82" s="5">
        <f>COUNT(D82,H82,L82,P82,T82,X82,AB82,AF82,AJ82)</f>
        <v>0</v>
      </c>
      <c r="AR82" s="5">
        <f>SUM(F82,J82,N82,R82,V82,Z82,AD82,AH82,AL82)</f>
        <v>0</v>
      </c>
      <c r="AS82" s="5">
        <f t="shared" si="64"/>
        <v>0</v>
      </c>
      <c r="AT82" s="5">
        <f>SUM(D82,H82,L82,P82,T82,X82,AB82,AF82,AJ82)</f>
        <v>0</v>
      </c>
      <c r="AU82" s="47">
        <f t="shared" si="65"/>
        <v>0</v>
      </c>
      <c r="AV82" s="47">
        <f t="shared" si="66"/>
        <v>0</v>
      </c>
      <c r="AW82" s="47">
        <f t="shared" si="67"/>
        <v>0</v>
      </c>
      <c r="AX82" s="8">
        <f t="shared" si="68"/>
        <v>0</v>
      </c>
      <c r="AY82" s="67">
        <f>IF(AQ82&gt;4,SUM(E82,I82,M82,Q82,U82,Y82,AC82,AG82,AK82)/AQ82,0)</f>
        <v>0</v>
      </c>
      <c r="AZ82" s="67"/>
      <c r="BA82" s="8">
        <f t="shared" si="69"/>
        <v>0</v>
      </c>
      <c r="BB82" s="8">
        <f t="shared" si="70"/>
        <v>0</v>
      </c>
      <c r="BC82" s="8">
        <f t="shared" si="71"/>
        <v>0</v>
      </c>
      <c r="BD82" s="8">
        <f t="shared" si="72"/>
        <v>0</v>
      </c>
      <c r="BE82" s="8">
        <f t="shared" si="73"/>
        <v>0</v>
      </c>
      <c r="BF82" s="8"/>
      <c r="BG82" s="8">
        <f>D82</f>
        <v>0</v>
      </c>
      <c r="BH82" s="8">
        <f>H82</f>
        <v>0</v>
      </c>
      <c r="BI82" s="8">
        <f>L82</f>
        <v>0</v>
      </c>
      <c r="BJ82" s="8">
        <f t="shared" si="74"/>
        <v>0</v>
      </c>
      <c r="BK82" s="8">
        <f t="shared" si="75"/>
        <v>0</v>
      </c>
      <c r="BL82" s="8">
        <f t="shared" si="76"/>
        <v>0</v>
      </c>
      <c r="BM82" s="8">
        <f t="shared" si="77"/>
        <v>0</v>
      </c>
      <c r="BN82" s="8">
        <f t="shared" si="78"/>
        <v>0</v>
      </c>
      <c r="BO82" s="8">
        <f t="shared" si="79"/>
        <v>0</v>
      </c>
      <c r="BP82" s="8"/>
      <c r="BQ82" s="8" t="e">
        <f t="shared" si="80"/>
        <v>#NUM!</v>
      </c>
      <c r="BR82" s="8" t="e">
        <f t="shared" si="81"/>
        <v>#NUM!</v>
      </c>
      <c r="BS82" s="8" t="e">
        <f t="shared" si="82"/>
        <v>#NUM!</v>
      </c>
      <c r="BT82" s="8" t="e">
        <f t="shared" si="83"/>
        <v>#NUM!</v>
      </c>
      <c r="BU82" s="8" t="e">
        <f t="shared" si="84"/>
        <v>#NUM!</v>
      </c>
      <c r="BV82" s="8"/>
      <c r="BW82" s="1" t="str">
        <f>F82</f>
        <v/>
      </c>
      <c r="BX82" s="1" t="str">
        <f>J82</f>
        <v/>
      </c>
      <c r="BY82" s="1" t="str">
        <f>N82</f>
        <v/>
      </c>
      <c r="BZ82" s="1" t="str">
        <f t="shared" si="85"/>
        <v/>
      </c>
      <c r="CA82" s="1" t="str">
        <f t="shared" si="86"/>
        <v/>
      </c>
      <c r="CB82" s="1" t="str">
        <f t="shared" si="87"/>
        <v/>
      </c>
      <c r="CC82" s="1" t="str">
        <f t="shared" si="88"/>
        <v/>
      </c>
      <c r="CD82" s="1" t="str">
        <f t="shared" si="89"/>
        <v/>
      </c>
      <c r="CE82" s="1" t="str">
        <f t="shared" si="90"/>
        <v/>
      </c>
    </row>
    <row r="83" spans="1:88" ht="18" customHeight="1" x14ac:dyDescent="0.2">
      <c r="A83" s="52" t="str">
        <f t="shared" si="63"/>
        <v xml:space="preserve"> </v>
      </c>
      <c r="B83" s="52"/>
      <c r="C83" s="62"/>
      <c r="D83" s="8"/>
      <c r="E83" s="8"/>
      <c r="F83" s="8" t="str">
        <f>IF(E83&lt;&gt; "",LOOKUP(E83,Points!$A$2:$A$27,Points!$B$2:$B$27),"")</f>
        <v/>
      </c>
      <c r="G83" s="114"/>
      <c r="H83" s="64"/>
      <c r="I83" s="8"/>
      <c r="J83" s="8" t="str">
        <f>IF(I83&lt;&gt; "",LOOKUP(I83,Points!$A$2:$A$27,Points!$B$2:$B$27),"")</f>
        <v/>
      </c>
      <c r="K83" s="114"/>
      <c r="L83" s="64"/>
      <c r="M83" s="8"/>
      <c r="N83" s="8" t="str">
        <f>IF(M83&lt;&gt; "",LOOKUP(M83,Points!$A$2:$A$27,Points!$B$2:$B$27),"")</f>
        <v/>
      </c>
      <c r="O83" s="114"/>
      <c r="P83" s="64"/>
      <c r="Q83" s="8"/>
      <c r="R83" s="8" t="str">
        <f>IF(Q83&lt;&gt; "",LOOKUP(Q83,Points!$A$2:$A$27,Points!$B$2:$B$27),"")</f>
        <v/>
      </c>
      <c r="S83" s="114"/>
      <c r="T83" s="64"/>
      <c r="U83" s="8"/>
      <c r="V83" s="8" t="str">
        <f>IF(U83&lt;&gt; "",LOOKUP(U83,Points!$A$2:$A$27,Points!$B$2:$B$27),"")</f>
        <v/>
      </c>
      <c r="W83" s="114"/>
      <c r="X83" s="8"/>
      <c r="Y83" s="8"/>
      <c r="Z83" s="8" t="str">
        <f>IF(Y83&lt;&gt; "",LOOKUP(Y83,Points!$A$2:$A$27,Points!$B$2:$B$27),"")</f>
        <v/>
      </c>
      <c r="AA83" s="114"/>
      <c r="AB83" s="64"/>
      <c r="AC83" s="8"/>
      <c r="AD83" s="8" t="str">
        <f>IF(AC83&lt;&gt; "",LOOKUP(AC83,Points!$A$2:$A$27,Points!$B$2:$B$27),"")</f>
        <v/>
      </c>
      <c r="AE83" s="114"/>
      <c r="AF83" s="64"/>
      <c r="AG83" s="8"/>
      <c r="AH83" s="8" t="str">
        <f>IF(AG83&lt;&gt; "",LOOKUP(AG83,Points!$A$2:$A$27,Points!$B$2:$B$27),"")</f>
        <v/>
      </c>
      <c r="AI83" s="114"/>
      <c r="AJ83" s="64"/>
      <c r="AK83" s="8"/>
      <c r="AL83" s="8" t="str">
        <f>IF(AK83&lt;&gt; "",LOOKUP(AK83,Points!$A$2:$A$27,Points!$B$2:$B$27),"")</f>
        <v/>
      </c>
      <c r="AM83" s="114"/>
      <c r="AO83" s="5">
        <f t="shared" si="11"/>
        <v>0</v>
      </c>
      <c r="AP83" s="5">
        <v>0</v>
      </c>
      <c r="AQ83" s="5">
        <f t="shared" si="52"/>
        <v>0</v>
      </c>
      <c r="AR83" s="5">
        <f t="shared" si="53"/>
        <v>0</v>
      </c>
      <c r="AS83" s="5">
        <f t="shared" si="64"/>
        <v>0</v>
      </c>
      <c r="AT83" s="5">
        <f t="shared" si="54"/>
        <v>0</v>
      </c>
      <c r="AU83" s="47">
        <f t="shared" si="65"/>
        <v>0</v>
      </c>
      <c r="AV83" s="47">
        <f t="shared" si="66"/>
        <v>0</v>
      </c>
      <c r="AW83" s="47">
        <f t="shared" si="67"/>
        <v>0</v>
      </c>
      <c r="AX83" s="8">
        <f t="shared" si="68"/>
        <v>0</v>
      </c>
      <c r="AY83" s="67">
        <f t="shared" si="55"/>
        <v>0</v>
      </c>
      <c r="AZ83" s="67"/>
      <c r="BA83" s="8">
        <f t="shared" si="69"/>
        <v>0</v>
      </c>
      <c r="BB83" s="8">
        <f t="shared" si="70"/>
        <v>0</v>
      </c>
      <c r="BC83" s="8">
        <f t="shared" si="71"/>
        <v>0</v>
      </c>
      <c r="BD83" s="8">
        <f t="shared" si="72"/>
        <v>0</v>
      </c>
      <c r="BE83" s="8">
        <f t="shared" si="73"/>
        <v>0</v>
      </c>
      <c r="BF83" s="8"/>
      <c r="BG83" s="8">
        <f t="shared" si="56"/>
        <v>0</v>
      </c>
      <c r="BH83" s="8">
        <f t="shared" si="57"/>
        <v>0</v>
      </c>
      <c r="BI83" s="8">
        <f t="shared" si="58"/>
        <v>0</v>
      </c>
      <c r="BJ83" s="8">
        <f t="shared" si="74"/>
        <v>0</v>
      </c>
      <c r="BK83" s="8">
        <f t="shared" si="75"/>
        <v>0</v>
      </c>
      <c r="BL83" s="8">
        <f t="shared" si="76"/>
        <v>0</v>
      </c>
      <c r="BM83" s="8">
        <f t="shared" si="77"/>
        <v>0</v>
      </c>
      <c r="BN83" s="8">
        <f t="shared" si="78"/>
        <v>0</v>
      </c>
      <c r="BO83" s="8">
        <f t="shared" si="79"/>
        <v>0</v>
      </c>
      <c r="BP83" s="8"/>
      <c r="BQ83" s="8" t="e">
        <f t="shared" si="80"/>
        <v>#NUM!</v>
      </c>
      <c r="BR83" s="8" t="e">
        <f t="shared" si="81"/>
        <v>#NUM!</v>
      </c>
      <c r="BS83" s="8" t="e">
        <f t="shared" si="82"/>
        <v>#NUM!</v>
      </c>
      <c r="BT83" s="8" t="e">
        <f t="shared" si="83"/>
        <v>#NUM!</v>
      </c>
      <c r="BU83" s="8" t="e">
        <f t="shared" si="84"/>
        <v>#NUM!</v>
      </c>
      <c r="BV83" s="8"/>
      <c r="BW83" s="1" t="str">
        <f t="shared" si="59"/>
        <v/>
      </c>
      <c r="BX83" s="1" t="str">
        <f t="shared" si="60"/>
        <v/>
      </c>
      <c r="BY83" s="1" t="str">
        <f t="shared" si="61"/>
        <v/>
      </c>
      <c r="BZ83" s="1" t="str">
        <f t="shared" si="85"/>
        <v/>
      </c>
      <c r="CA83" s="1" t="str">
        <f t="shared" si="86"/>
        <v/>
      </c>
      <c r="CB83" s="1" t="str">
        <f t="shared" si="87"/>
        <v/>
      </c>
      <c r="CC83" s="1" t="str">
        <f t="shared" si="88"/>
        <v/>
      </c>
      <c r="CD83" s="1" t="str">
        <f t="shared" si="89"/>
        <v/>
      </c>
      <c r="CE83" s="1" t="str">
        <f t="shared" si="90"/>
        <v/>
      </c>
    </row>
    <row r="84" spans="1:88" x14ac:dyDescent="0.2">
      <c r="B84" s="424" t="s">
        <v>376</v>
      </c>
      <c r="C84" s="424"/>
      <c r="D84" s="418">
        <v>41</v>
      </c>
      <c r="E84" s="418"/>
      <c r="F84" s="418"/>
      <c r="G84" s="419"/>
      <c r="H84" s="425">
        <v>42</v>
      </c>
      <c r="I84" s="418"/>
      <c r="J84" s="418"/>
      <c r="K84" s="419"/>
      <c r="L84" s="425">
        <v>43</v>
      </c>
      <c r="M84" s="418"/>
      <c r="N84" s="418"/>
      <c r="O84" s="419"/>
      <c r="P84" s="425">
        <v>38</v>
      </c>
      <c r="Q84" s="418"/>
      <c r="R84" s="418"/>
      <c r="S84" s="419"/>
      <c r="T84" s="425">
        <v>46</v>
      </c>
      <c r="U84" s="418"/>
      <c r="V84" s="418"/>
      <c r="W84" s="419"/>
      <c r="X84" s="425">
        <v>40</v>
      </c>
      <c r="Y84" s="418"/>
      <c r="Z84" s="418"/>
      <c r="AA84" s="419"/>
      <c r="AB84" s="425">
        <v>38</v>
      </c>
      <c r="AC84" s="418"/>
      <c r="AD84" s="418"/>
      <c r="AE84" s="419"/>
      <c r="AF84" s="425">
        <v>42</v>
      </c>
      <c r="AG84" s="418"/>
      <c r="AH84" s="418"/>
      <c r="AI84" s="419"/>
      <c r="AJ84" s="425">
        <v>42</v>
      </c>
      <c r="AK84" s="418"/>
      <c r="AL84" s="418"/>
      <c r="AM84" s="419"/>
      <c r="AN84" s="29"/>
      <c r="AR84" s="29"/>
      <c r="AS84" s="29"/>
    </row>
    <row r="85" spans="1:88" x14ac:dyDescent="0.2">
      <c r="AP85" s="4">
        <f>SUM(AP5:AP83)</f>
        <v>1</v>
      </c>
      <c r="AT85" s="4">
        <f>SUM(AT5:AT83)</f>
        <v>7306</v>
      </c>
      <c r="AU85" s="21"/>
      <c r="AV85" s="21"/>
      <c r="AW85" s="21"/>
      <c r="AX85" s="28"/>
      <c r="AY85" s="28"/>
      <c r="AZ85" s="28"/>
      <c r="BA85" s="27"/>
      <c r="BQ85" s="27"/>
    </row>
    <row r="86" spans="1:88" x14ac:dyDescent="0.2">
      <c r="B86" s="33" t="s">
        <v>168</v>
      </c>
      <c r="D86" s="4">
        <f>COUNT(D5:D83)</f>
        <v>28</v>
      </c>
      <c r="H86" s="4">
        <f>COUNT(H5:H83)</f>
        <v>34</v>
      </c>
      <c r="L86" s="4">
        <f>COUNT(L5:L83)</f>
        <v>24</v>
      </c>
      <c r="P86" s="4">
        <f>COUNT(P5:P83)</f>
        <v>29</v>
      </c>
      <c r="T86" s="4">
        <f>COUNT(T5:T83)</f>
        <v>20</v>
      </c>
      <c r="X86" s="4">
        <f>COUNT(X5:X83)</f>
        <v>25</v>
      </c>
      <c r="AB86" s="4">
        <f>COUNT(AB5:AB83)</f>
        <v>26</v>
      </c>
      <c r="AF86" s="4">
        <f>COUNT(AF5:AF83)</f>
        <v>24</v>
      </c>
      <c r="AJ86" s="4">
        <f>COUNT(AJ5:AJ83)</f>
        <v>23</v>
      </c>
      <c r="CH86" s="106"/>
      <c r="CJ86" s="107"/>
    </row>
    <row r="87" spans="1:88" x14ac:dyDescent="0.2">
      <c r="B87" s="33" t="s">
        <v>212</v>
      </c>
      <c r="D87" s="4">
        <f>P93-D86</f>
        <v>47</v>
      </c>
      <c r="H87" s="4">
        <f>P93-H86</f>
        <v>41</v>
      </c>
      <c r="L87" s="4">
        <f>P93-L86</f>
        <v>51</v>
      </c>
      <c r="P87" s="4">
        <f>P93-P86</f>
        <v>46</v>
      </c>
      <c r="T87" s="4">
        <f>P93-T86</f>
        <v>55</v>
      </c>
      <c r="X87" s="4">
        <f>P93-X86</f>
        <v>50</v>
      </c>
      <c r="AB87" s="4">
        <f>P93-AB86</f>
        <v>49</v>
      </c>
      <c r="AF87" s="4">
        <f>P93-AF86</f>
        <v>51</v>
      </c>
      <c r="AJ87" s="4">
        <f>P93-AJ86</f>
        <v>52</v>
      </c>
      <c r="CH87" s="106"/>
    </row>
    <row r="88" spans="1:88" x14ac:dyDescent="0.2">
      <c r="B88" s="33" t="s">
        <v>197</v>
      </c>
      <c r="G88" s="54">
        <f>SUM(G5:G83)</f>
        <v>19</v>
      </c>
      <c r="K88" s="54">
        <f>SUM(K5:K83)</f>
        <v>18</v>
      </c>
      <c r="O88" s="54">
        <f>SUM(O5:O83)</f>
        <v>12</v>
      </c>
      <c r="S88" s="54">
        <f>SUM(S5:S83)</f>
        <v>14</v>
      </c>
      <c r="W88" s="54">
        <f>SUM(W5:W83)</f>
        <v>20</v>
      </c>
      <c r="AA88" s="54">
        <f>SUM(AA5:AA83)</f>
        <v>7</v>
      </c>
      <c r="AE88" s="54">
        <f>SUM(AE5:AE83)</f>
        <v>23</v>
      </c>
      <c r="AI88" s="54">
        <f>SUM(AI5:AI83)</f>
        <v>11</v>
      </c>
      <c r="AM88" s="54">
        <f>SUM(AM5:AM83)</f>
        <v>10</v>
      </c>
      <c r="AO88" s="4">
        <f>SUM(AO5:AO83)</f>
        <v>134</v>
      </c>
      <c r="CH88" s="106"/>
    </row>
    <row r="89" spans="1:88" x14ac:dyDescent="0.2">
      <c r="B89" s="32"/>
      <c r="C89" s="10"/>
      <c r="D89" s="138">
        <f>SUM(D5:D83)-D84-17</f>
        <v>830</v>
      </c>
      <c r="E89" s="138"/>
      <c r="F89" s="138"/>
      <c r="G89" s="138"/>
      <c r="H89" s="138">
        <f>SUM(H5:H83)-H84-22</f>
        <v>1086</v>
      </c>
      <c r="I89" s="138"/>
      <c r="J89" s="138"/>
      <c r="K89" s="138"/>
      <c r="L89" s="138">
        <f>SUM(L5:L83)-L84-17</f>
        <v>710</v>
      </c>
      <c r="M89" s="138"/>
      <c r="N89" s="138"/>
      <c r="O89" s="138"/>
      <c r="P89" s="138">
        <f>SUM(P5:P83)-P84-22</f>
        <v>759</v>
      </c>
      <c r="Q89" s="138"/>
      <c r="R89" s="138"/>
      <c r="S89" s="138"/>
      <c r="T89" s="138">
        <f>SUM(T5:T83)-T84-26</f>
        <v>656</v>
      </c>
      <c r="U89" s="138"/>
      <c r="V89" s="138"/>
      <c r="W89" s="138"/>
      <c r="X89" s="138">
        <f>SUM(X5:X83)-X84-23</f>
        <v>717</v>
      </c>
      <c r="Y89" s="138"/>
      <c r="Z89" s="138"/>
      <c r="AA89" s="138"/>
      <c r="AB89" s="138">
        <f>SUM(AB5:AB83)-AB84-19</f>
        <v>744</v>
      </c>
      <c r="AC89" s="138"/>
      <c r="AD89" s="138"/>
      <c r="AE89" s="138"/>
      <c r="AF89" s="138">
        <f>SUM(AF5:AF83)-AF84-14</f>
        <v>632</v>
      </c>
      <c r="AG89" s="138"/>
      <c r="AH89" s="138"/>
      <c r="AI89" s="138"/>
      <c r="AJ89" s="138">
        <f>SUM(AJ5:AJ83)-AJ84-15</f>
        <v>625</v>
      </c>
      <c r="AK89" s="138"/>
      <c r="AL89" s="138"/>
      <c r="AM89" s="138"/>
      <c r="AN89" s="192"/>
      <c r="AO89" s="193" t="s">
        <v>667</v>
      </c>
      <c r="AP89" s="192"/>
      <c r="AQ89" s="138"/>
      <c r="AT89" s="17"/>
      <c r="CH89" s="106"/>
      <c r="CJ89" s="107"/>
    </row>
    <row r="90" spans="1:88" x14ac:dyDescent="0.2">
      <c r="C90" s="10"/>
      <c r="D90" s="194">
        <f>ROUND(+D89/(+D86-2),0)</f>
        <v>32</v>
      </c>
      <c r="E90" s="194"/>
      <c r="F90" s="194"/>
      <c r="G90" s="194"/>
      <c r="H90" s="194">
        <f>ROUND(+H89/(+H86-2),0)</f>
        <v>34</v>
      </c>
      <c r="I90" s="194"/>
      <c r="J90" s="194"/>
      <c r="K90" s="194"/>
      <c r="L90" s="194">
        <f>ROUND(+L89/(+L86-2),0)</f>
        <v>32</v>
      </c>
      <c r="M90" s="194"/>
      <c r="N90" s="194"/>
      <c r="O90" s="194"/>
      <c r="P90" s="194">
        <f>ROUND(+P89/(+P86-2),0)</f>
        <v>28</v>
      </c>
      <c r="Q90" s="194"/>
      <c r="R90" s="194"/>
      <c r="S90" s="194"/>
      <c r="T90" s="194">
        <f>ROUND(+T89/(+T86-2),0)</f>
        <v>36</v>
      </c>
      <c r="U90" s="194"/>
      <c r="V90" s="194"/>
      <c r="W90" s="194"/>
      <c r="X90" s="194">
        <f>ROUND(+X89/(+X86-2),0)</f>
        <v>31</v>
      </c>
      <c r="Y90" s="194"/>
      <c r="Z90" s="194"/>
      <c r="AA90" s="194"/>
      <c r="AB90" s="194">
        <f>ROUND(+AB89/(+AB86-2),0)</f>
        <v>31</v>
      </c>
      <c r="AC90" s="194"/>
      <c r="AD90" s="194"/>
      <c r="AE90" s="194"/>
      <c r="AF90" s="194">
        <f>ROUND(+AF89/(+AF86-2),0)</f>
        <v>29</v>
      </c>
      <c r="AG90" s="194"/>
      <c r="AH90" s="194"/>
      <c r="AI90" s="194"/>
      <c r="AJ90" s="194">
        <f>ROUND(+AJ89/(+AJ86-2),0)</f>
        <v>30</v>
      </c>
      <c r="AK90" s="138"/>
      <c r="AL90" s="138"/>
      <c r="AM90" s="138"/>
      <c r="AN90" s="192"/>
      <c r="AO90" s="193" t="s">
        <v>668</v>
      </c>
      <c r="AP90" s="192"/>
      <c r="AQ90" s="138"/>
      <c r="AT90" s="17"/>
      <c r="CH90" s="106"/>
      <c r="CJ90" s="107"/>
    </row>
    <row r="91" spans="1:88" x14ac:dyDescent="0.2">
      <c r="B91" s="53" t="s">
        <v>219</v>
      </c>
      <c r="C91" s="10"/>
      <c r="D91" s="195">
        <f>+D84-D90</f>
        <v>9</v>
      </c>
      <c r="E91" s="138"/>
      <c r="F91" s="138"/>
      <c r="G91" s="138"/>
      <c r="H91" s="195">
        <f>+H84-H90</f>
        <v>8</v>
      </c>
      <c r="I91" s="138"/>
      <c r="J91" s="138"/>
      <c r="K91" s="138"/>
      <c r="L91" s="195">
        <f>+L84-L90</f>
        <v>11</v>
      </c>
      <c r="M91" s="138"/>
      <c r="N91" s="138"/>
      <c r="O91" s="138"/>
      <c r="P91" s="195">
        <f>+P84-P90</f>
        <v>10</v>
      </c>
      <c r="Q91" s="138"/>
      <c r="R91" s="138"/>
      <c r="S91" s="138"/>
      <c r="T91" s="195">
        <f>+T84-T90</f>
        <v>10</v>
      </c>
      <c r="U91" s="138"/>
      <c r="V91" s="138"/>
      <c r="W91" s="138"/>
      <c r="X91" s="195">
        <f>+X84-X90</f>
        <v>9</v>
      </c>
      <c r="Y91" s="138"/>
      <c r="Z91" s="138"/>
      <c r="AA91" s="138"/>
      <c r="AB91" s="195">
        <f>+AB84-AB90</f>
        <v>7</v>
      </c>
      <c r="AC91" s="138"/>
      <c r="AD91" s="138"/>
      <c r="AE91" s="138"/>
      <c r="AF91" s="195">
        <f>+AF84-AF90</f>
        <v>13</v>
      </c>
      <c r="AG91" s="138"/>
      <c r="AH91" s="138"/>
      <c r="AI91" s="138"/>
      <c r="AJ91" s="195">
        <f>+AJ84-AJ90</f>
        <v>12</v>
      </c>
      <c r="AK91" s="138"/>
      <c r="AL91" s="138"/>
      <c r="AM91" s="138"/>
      <c r="AN91" s="192"/>
      <c r="AO91" s="193" t="s">
        <v>669</v>
      </c>
      <c r="AP91" s="192"/>
      <c r="AQ91" s="138"/>
      <c r="AT91" s="17"/>
      <c r="CH91" s="106"/>
      <c r="CJ91" s="107"/>
    </row>
    <row r="92" spans="1:88" x14ac:dyDescent="0.2">
      <c r="B92" s="53" t="s">
        <v>198</v>
      </c>
      <c r="C92" s="10"/>
      <c r="AO92" s="17"/>
      <c r="AP92" s="17"/>
      <c r="AT92" s="17"/>
      <c r="CH92" s="106"/>
    </row>
    <row r="93" spans="1:88" x14ac:dyDescent="0.2">
      <c r="B93" s="95" t="s">
        <v>44</v>
      </c>
      <c r="C93" s="28"/>
      <c r="E93" s="33"/>
      <c r="F93" s="33"/>
      <c r="G93" s="33"/>
      <c r="I93" s="33"/>
      <c r="J93" s="33"/>
      <c r="N93" s="33"/>
      <c r="O93" s="66" t="s">
        <v>186</v>
      </c>
      <c r="P93" s="32">
        <f>COUNTA(B7:B83)</f>
        <v>75</v>
      </c>
      <c r="Q93" s="33"/>
      <c r="R93" s="33"/>
      <c r="U93" s="33"/>
      <c r="V93" s="33"/>
      <c r="X93" s="66" t="s">
        <v>188</v>
      </c>
      <c r="Z93" s="15"/>
      <c r="AC93" s="33"/>
      <c r="AD93" s="33"/>
      <c r="AG93" s="33"/>
      <c r="AH93" s="33"/>
      <c r="AK93" s="33"/>
      <c r="AL93" s="33"/>
      <c r="AO93" s="17"/>
      <c r="AP93" s="17"/>
      <c r="AT93" s="17"/>
      <c r="CH93" s="106"/>
    </row>
    <row r="94" spans="1:88" x14ac:dyDescent="0.2">
      <c r="B94" s="171" t="s">
        <v>51</v>
      </c>
      <c r="C94" s="28"/>
      <c r="E94" s="33"/>
      <c r="F94" s="33"/>
      <c r="G94" s="33"/>
      <c r="I94" s="33"/>
      <c r="J94" s="33"/>
      <c r="N94" s="33"/>
      <c r="O94" s="66" t="s">
        <v>168</v>
      </c>
      <c r="P94" s="17">
        <f>SUM(D86:AJ86)</f>
        <v>233</v>
      </c>
      <c r="Q94" s="33"/>
      <c r="R94" s="33"/>
      <c r="U94" s="33"/>
      <c r="V94" s="33"/>
      <c r="X94" s="66" t="s">
        <v>189</v>
      </c>
      <c r="Z94" s="53"/>
      <c r="AC94" s="33"/>
      <c r="AD94" s="33"/>
      <c r="AG94" s="33"/>
      <c r="AH94" s="33"/>
      <c r="AK94" s="33"/>
      <c r="AL94" s="33"/>
      <c r="AO94" s="17"/>
      <c r="AP94" s="17"/>
      <c r="AT94" s="17"/>
      <c r="CH94" s="106"/>
      <c r="CJ94" s="107"/>
    </row>
    <row r="95" spans="1:88" x14ac:dyDescent="0.2">
      <c r="B95" s="98" t="s">
        <v>49</v>
      </c>
      <c r="C95" s="28"/>
      <c r="E95" s="33"/>
      <c r="F95" s="33"/>
      <c r="G95" s="33"/>
      <c r="I95" s="33"/>
      <c r="J95" s="33"/>
      <c r="N95" s="33"/>
      <c r="O95" s="66" t="s">
        <v>199</v>
      </c>
      <c r="P95" s="34">
        <f>IF(P94&lt;&gt;0,P94/COUNTIF(D86:AJ86,"&gt;0"),0)</f>
        <v>25.888888888888889</v>
      </c>
      <c r="Q95" s="33"/>
      <c r="R95" s="33"/>
      <c r="U95" s="33"/>
      <c r="V95" s="33"/>
      <c r="X95" s="66" t="s">
        <v>190</v>
      </c>
      <c r="Z95" s="15"/>
      <c r="AC95" s="33"/>
      <c r="AD95" s="33"/>
      <c r="AG95" s="33"/>
      <c r="AH95" s="33"/>
      <c r="AK95" s="33"/>
      <c r="AL95" s="33"/>
      <c r="AO95" s="17"/>
      <c r="AP95" s="17"/>
      <c r="AT95" s="17"/>
      <c r="CH95" s="106"/>
    </row>
    <row r="96" spans="1:88" x14ac:dyDescent="0.2">
      <c r="B96" s="100" t="s">
        <v>52</v>
      </c>
      <c r="C96" s="28"/>
      <c r="X96" s="66" t="s">
        <v>191</v>
      </c>
      <c r="Z96" s="53"/>
      <c r="CH96" s="106"/>
    </row>
    <row r="97" spans="1:88" x14ac:dyDescent="0.2">
      <c r="B97" s="97" t="s">
        <v>307</v>
      </c>
      <c r="C97" s="28"/>
      <c r="T97" s="33"/>
      <c r="AB97" s="15"/>
      <c r="CH97" s="106"/>
      <c r="CJ97" s="107"/>
    </row>
    <row r="98" spans="1:88" x14ac:dyDescent="0.2">
      <c r="B98" s="142" t="s">
        <v>571</v>
      </c>
      <c r="C98" s="28"/>
      <c r="T98" s="33"/>
      <c r="AB98" s="15"/>
      <c r="CH98" s="106"/>
      <c r="CJ98" s="107"/>
    </row>
    <row r="99" spans="1:88" x14ac:dyDescent="0.2">
      <c r="B99" s="23" t="s">
        <v>83</v>
      </c>
      <c r="C99" s="28"/>
      <c r="CH99" s="106"/>
      <c r="CJ99" s="107"/>
    </row>
    <row r="100" spans="1:88" x14ac:dyDescent="0.2">
      <c r="B100" s="3"/>
      <c r="C100" s="3"/>
      <c r="CH100" s="106"/>
      <c r="CJ100" s="107"/>
    </row>
    <row r="101" spans="1:88" x14ac:dyDescent="0.2">
      <c r="B101" s="33"/>
      <c r="C101" s="3"/>
      <c r="CH101" s="106"/>
      <c r="CJ101" s="107"/>
    </row>
    <row r="102" spans="1:88" x14ac:dyDescent="0.2">
      <c r="C102" s="3"/>
      <c r="CH102" s="106"/>
      <c r="CJ102" s="107"/>
    </row>
    <row r="103" spans="1:88" x14ac:dyDescent="0.2">
      <c r="A103" t="s">
        <v>562</v>
      </c>
      <c r="CH103" s="106"/>
      <c r="CJ103" s="107"/>
    </row>
    <row r="104" spans="1:88" ht="18" customHeight="1" x14ac:dyDescent="0.2">
      <c r="A104" s="52" t="str">
        <f t="shared" ref="A104:A167" si="92">CONCATENATE(C104," ",B104)</f>
        <v>Greg Abbott</v>
      </c>
      <c r="B104" s="52" t="s">
        <v>220</v>
      </c>
      <c r="C104" s="62" t="s">
        <v>221</v>
      </c>
      <c r="D104" s="8"/>
      <c r="E104" s="8"/>
      <c r="F104" s="8" t="str">
        <f>IF(E104&lt;&gt; "",LOOKUP(E104,Points!$A$2:$A$27,Points!$B$2:$B$27),"")</f>
        <v/>
      </c>
      <c r="G104" s="114"/>
      <c r="H104" s="64"/>
      <c r="I104" s="8"/>
      <c r="J104" s="8" t="str">
        <f>IF(I104&lt;&gt; "",LOOKUP(I104,Points!$A$2:$A$27,Points!$B$2:$B$27),"")</f>
        <v/>
      </c>
      <c r="K104" s="114"/>
      <c r="L104" s="64"/>
      <c r="M104" s="8"/>
      <c r="N104" s="8" t="str">
        <f>IF(M104&lt;&gt; "",LOOKUP(M104,Points!$A$2:$A$27,Points!$B$2:$B$27),"")</f>
        <v/>
      </c>
      <c r="O104" s="114"/>
      <c r="P104" s="64"/>
      <c r="Q104" s="8"/>
      <c r="R104" s="8" t="str">
        <f>IF(Q104&lt;&gt; "",LOOKUP(Q104,Points!$A$2:$A$27,Points!$B$2:$B$27),"")</f>
        <v/>
      </c>
      <c r="S104" s="114"/>
      <c r="T104" s="64"/>
      <c r="U104" s="8"/>
      <c r="V104" s="8" t="str">
        <f>IF(U104&lt;&gt; "",LOOKUP(U104,Points!$A$2:$A$27,Points!$B$2:$B$27),"")</f>
        <v/>
      </c>
      <c r="W104" s="114"/>
      <c r="X104" s="64"/>
      <c r="Y104" s="8"/>
      <c r="Z104" s="8" t="str">
        <f>IF(Y104&lt;&gt; "",LOOKUP(Y104,Points!$A$2:$A$27,Points!$B$2:$B$27),"")</f>
        <v/>
      </c>
      <c r="AA104" s="114"/>
      <c r="AB104" s="64"/>
      <c r="AC104" s="8"/>
      <c r="AD104" s="8" t="str">
        <f>IF(AC104&lt;&gt; "",LOOKUP(AC104,Points!$A$2:$A$27,Points!$B$2:$B$27),"")</f>
        <v/>
      </c>
      <c r="AE104" s="114"/>
      <c r="AF104" s="64"/>
      <c r="AG104" s="8"/>
      <c r="AH104" s="8" t="str">
        <f>IF(AG104&lt;&gt; "",LOOKUP(AG104,Points!$A$2:$A$27,Points!$B$2:$B$27),"")</f>
        <v/>
      </c>
      <c r="AI104" s="114"/>
      <c r="AJ104" s="64"/>
      <c r="AK104" s="8"/>
      <c r="AL104" s="8" t="str">
        <f>IF(AK104&lt;&gt; "",LOOKUP(AK104,Points!$A$2:$A$27,Points!$B$2:$B$27),"")</f>
        <v/>
      </c>
      <c r="AM104" s="114"/>
      <c r="AO104" s="5">
        <f t="shared" ref="AO104:AO116" si="93">SUM(LEN(G104),LEN(K104),LEN(O104),LEN(S104),LEN(W104),LEN(AA104),LEN(AE104),LEN(AI104),LEN(AM104))</f>
        <v>0</v>
      </c>
      <c r="AP104" s="5">
        <v>0</v>
      </c>
      <c r="AQ104" s="5">
        <f t="shared" ref="AQ104:AQ167" si="94">COUNT(D104,H104,L104,P104,T104,X104,AB104,AF104,AJ104)</f>
        <v>0</v>
      </c>
      <c r="AR104" s="5">
        <f t="shared" ref="AR104:AR167" si="95">SUM(F104,J104,N104,R104,V104,Z104,AD104,AH104,AL104)</f>
        <v>0</v>
      </c>
      <c r="AS104" s="5">
        <f t="shared" ref="AS104:AS167" si="96">SUMIF($BQ104:$BU104, "&gt;0",$BQ104:$BU104)</f>
        <v>0</v>
      </c>
      <c r="AT104" s="5">
        <f t="shared" ref="AT104:AT167" si="97">SUM(D104,H104,L104,P104,T104,X104,AB104,AF104,AJ104)</f>
        <v>0</v>
      </c>
      <c r="AU104" s="47">
        <f t="shared" ref="AU104:AU167" si="98">IF(AQ104&gt;0,AT104/AQ104,0)</f>
        <v>0</v>
      </c>
      <c r="AV104" s="47">
        <f t="shared" ref="AV104:AV167" si="99">IF($AQ104&gt;2,$AT104/$AQ104,0)</f>
        <v>0</v>
      </c>
      <c r="AW104" s="47">
        <f t="shared" ref="AW104:AW167" si="100">IF($AQ104&gt;4,$AT104/$AQ104,0)</f>
        <v>0</v>
      </c>
      <c r="AX104" s="8">
        <f t="shared" ref="AX104:AX167" si="101">SUMIF($BA104:$BE104, "&gt;0",$BA104:$BE104)</f>
        <v>0</v>
      </c>
      <c r="AY104" s="67">
        <f t="shared" ref="AY104:AY167" si="102">IF(AQ104&gt;4,SUM(E104,I104,M104,Q104,U104,Y104,AC104,AG104,AK104)/AQ104,0)</f>
        <v>0</v>
      </c>
      <c r="AZ104" s="67"/>
      <c r="BA104" s="8">
        <f t="shared" ref="BA104:BA167" si="103">LARGE($BG104:$BO104,1)</f>
        <v>0</v>
      </c>
      <c r="BB104" s="8">
        <f t="shared" ref="BB104:BB167" si="104">LARGE($BG104:$BO104,2)</f>
        <v>0</v>
      </c>
      <c r="BC104" s="8">
        <f t="shared" ref="BC104:BC167" si="105">LARGE($BG104:$BO104,3)</f>
        <v>0</v>
      </c>
      <c r="BD104" s="8">
        <f t="shared" ref="BD104:BD167" si="106">LARGE($BG104:$BO104,4)</f>
        <v>0</v>
      </c>
      <c r="BE104" s="8">
        <f t="shared" ref="BE104:BE167" si="107">LARGE($BG104:$BO104,5)</f>
        <v>0</v>
      </c>
      <c r="BF104" s="8"/>
      <c r="BG104" s="8">
        <f t="shared" ref="BG104:BG167" si="108">D104</f>
        <v>0</v>
      </c>
      <c r="BH104" s="8">
        <f t="shared" ref="BH104:BH167" si="109">H104</f>
        <v>0</v>
      </c>
      <c r="BI104" s="8">
        <f t="shared" ref="BI104:BI167" si="110">L104</f>
        <v>0</v>
      </c>
      <c r="BJ104" s="8">
        <f t="shared" ref="BJ104:BJ167" si="111">P104</f>
        <v>0</v>
      </c>
      <c r="BK104" s="8">
        <f t="shared" ref="BK104:BK167" si="112">T104</f>
        <v>0</v>
      </c>
      <c r="BL104" s="8">
        <f t="shared" ref="BL104:BL167" si="113">X104</f>
        <v>0</v>
      </c>
      <c r="BM104" s="8">
        <f t="shared" ref="BM104:BM167" si="114">AB104</f>
        <v>0</v>
      </c>
      <c r="BN104" s="8">
        <f t="shared" ref="BN104:BN167" si="115">AF104</f>
        <v>0</v>
      </c>
      <c r="BO104" s="8">
        <f t="shared" ref="BO104:BO167" si="116">AJ104</f>
        <v>0</v>
      </c>
      <c r="BP104" s="8"/>
      <c r="BQ104" s="8" t="e">
        <f t="shared" ref="BQ104:BQ167" si="117">LARGE($BW104:$CE104,1)</f>
        <v>#NUM!</v>
      </c>
      <c r="BR104" s="8" t="e">
        <f t="shared" ref="BR104:BR167" si="118">LARGE($BW104:$CE104,2)</f>
        <v>#NUM!</v>
      </c>
      <c r="BS104" s="8" t="e">
        <f t="shared" ref="BS104:BS167" si="119">LARGE($BW104:$CE104,3)</f>
        <v>#NUM!</v>
      </c>
      <c r="BT104" s="8" t="e">
        <f t="shared" ref="BT104:BT167" si="120">LARGE($BW104:$CE104,4)</f>
        <v>#NUM!</v>
      </c>
      <c r="BU104" s="8" t="e">
        <f t="shared" ref="BU104:BU167" si="121">LARGE($BW104:$CE104,5)</f>
        <v>#NUM!</v>
      </c>
      <c r="BV104" s="8"/>
      <c r="BW104" s="8" t="str">
        <f t="shared" ref="BW104:BW167" si="122">F104</f>
        <v/>
      </c>
      <c r="BX104" s="1" t="str">
        <f t="shared" ref="BX104:BX167" si="123">J104</f>
        <v/>
      </c>
      <c r="BY104" s="1" t="str">
        <f t="shared" ref="BY104:BY167" si="124">N104</f>
        <v/>
      </c>
      <c r="BZ104" s="1" t="str">
        <f t="shared" ref="BZ104:BZ167" si="125">R104</f>
        <v/>
      </c>
      <c r="CA104" s="1" t="str">
        <f t="shared" ref="CA104:CA167" si="126">V104</f>
        <v/>
      </c>
      <c r="CB104" s="1" t="str">
        <f t="shared" ref="CB104:CB167" si="127">Z104</f>
        <v/>
      </c>
      <c r="CC104" s="1" t="str">
        <f t="shared" ref="CC104:CC167" si="128">AD104</f>
        <v/>
      </c>
      <c r="CD104" s="1" t="str">
        <f t="shared" ref="CD104:CD167" si="129">AH104</f>
        <v/>
      </c>
      <c r="CE104" s="1" t="str">
        <f t="shared" ref="CE104:CE167" si="130">AL104</f>
        <v/>
      </c>
    </row>
    <row r="105" spans="1:88" ht="18" customHeight="1" x14ac:dyDescent="0.2">
      <c r="A105" s="52" t="str">
        <f t="shared" si="92"/>
        <v>Alex Andrews</v>
      </c>
      <c r="B105" s="52" t="s">
        <v>485</v>
      </c>
      <c r="C105" s="62" t="s">
        <v>486</v>
      </c>
      <c r="D105" s="8"/>
      <c r="E105" s="8"/>
      <c r="F105" s="8" t="str">
        <f>IF(E105&lt;&gt; "",LOOKUP(E105,Points!$A$2:$A$27,Points!$B$2:$B$27),"")</f>
        <v/>
      </c>
      <c r="G105" s="114"/>
      <c r="H105" s="64"/>
      <c r="I105" s="8"/>
      <c r="J105" s="8" t="str">
        <f>IF(I105&lt;&gt; "",LOOKUP(I105,Points!$A$2:$A$27,Points!$B$2:$B$27),"")</f>
        <v/>
      </c>
      <c r="K105" s="114"/>
      <c r="L105" s="64"/>
      <c r="M105" s="8"/>
      <c r="N105" s="8" t="str">
        <f>IF(M105&lt;&gt; "",LOOKUP(M105,Points!$A$2:$A$27,Points!$B$2:$B$27),"")</f>
        <v/>
      </c>
      <c r="O105" s="114"/>
      <c r="P105" s="64"/>
      <c r="Q105" s="8"/>
      <c r="R105" s="8" t="str">
        <f>IF(Q105&lt;&gt; "",LOOKUP(Q105,Points!$A$2:$A$27,Points!$B$2:$B$27),"")</f>
        <v/>
      </c>
      <c r="S105" s="114"/>
      <c r="T105" s="64"/>
      <c r="U105" s="8"/>
      <c r="V105" s="8" t="str">
        <f>IF(U105&lt;&gt; "",LOOKUP(U105,Points!$A$2:$A$27,Points!$B$2:$B$27),"")</f>
        <v/>
      </c>
      <c r="W105" s="114"/>
      <c r="X105" s="64"/>
      <c r="Y105" s="8"/>
      <c r="Z105" s="8" t="str">
        <f>IF(Y105&lt;&gt; "",LOOKUP(Y105,Points!$A$2:$A$27,Points!$B$2:$B$27),"")</f>
        <v/>
      </c>
      <c r="AA105" s="114"/>
      <c r="AB105" s="64"/>
      <c r="AC105" s="8"/>
      <c r="AD105" s="8" t="str">
        <f>IF(AC105&lt;&gt; "",LOOKUP(AC105,Points!$A$2:$A$27,Points!$B$2:$B$27),"")</f>
        <v/>
      </c>
      <c r="AE105" s="114"/>
      <c r="AF105" s="64"/>
      <c r="AG105" s="8"/>
      <c r="AH105" s="8" t="str">
        <f>IF(AG105&lt;&gt; "",LOOKUP(AG105,Points!$A$2:$A$27,Points!$B$2:$B$27),"")</f>
        <v/>
      </c>
      <c r="AI105" s="114"/>
      <c r="AJ105" s="64"/>
      <c r="AK105" s="8"/>
      <c r="AL105" s="8" t="str">
        <f>IF(AK105&lt;&gt; "",LOOKUP(AK105,Points!$A$2:$A$27,Points!$B$2:$B$27),"")</f>
        <v/>
      </c>
      <c r="AM105" s="114"/>
      <c r="AO105" s="5">
        <f t="shared" si="93"/>
        <v>0</v>
      </c>
      <c r="AP105" s="5">
        <v>0</v>
      </c>
      <c r="AQ105" s="5">
        <f t="shared" si="94"/>
        <v>0</v>
      </c>
      <c r="AR105" s="5">
        <f t="shared" si="95"/>
        <v>0</v>
      </c>
      <c r="AS105" s="5">
        <f t="shared" si="96"/>
        <v>0</v>
      </c>
      <c r="AT105" s="5">
        <f t="shared" si="97"/>
        <v>0</v>
      </c>
      <c r="AU105" s="47">
        <f t="shared" si="98"/>
        <v>0</v>
      </c>
      <c r="AV105" s="47">
        <f t="shared" si="99"/>
        <v>0</v>
      </c>
      <c r="AW105" s="47">
        <f t="shared" si="100"/>
        <v>0</v>
      </c>
      <c r="AX105" s="8">
        <f t="shared" si="101"/>
        <v>0</v>
      </c>
      <c r="AY105" s="67">
        <f t="shared" si="102"/>
        <v>0</v>
      </c>
      <c r="AZ105" s="67"/>
      <c r="BA105" s="8">
        <f t="shared" si="103"/>
        <v>0</v>
      </c>
      <c r="BB105" s="8">
        <f t="shared" si="104"/>
        <v>0</v>
      </c>
      <c r="BC105" s="8">
        <f t="shared" si="105"/>
        <v>0</v>
      </c>
      <c r="BD105" s="8">
        <f t="shared" si="106"/>
        <v>0</v>
      </c>
      <c r="BE105" s="8">
        <f t="shared" si="107"/>
        <v>0</v>
      </c>
      <c r="BF105" s="8"/>
      <c r="BG105" s="8">
        <f t="shared" si="108"/>
        <v>0</v>
      </c>
      <c r="BH105" s="8">
        <f t="shared" si="109"/>
        <v>0</v>
      </c>
      <c r="BI105" s="8">
        <f t="shared" si="110"/>
        <v>0</v>
      </c>
      <c r="BJ105" s="8">
        <f t="shared" si="111"/>
        <v>0</v>
      </c>
      <c r="BK105" s="8">
        <f t="shared" si="112"/>
        <v>0</v>
      </c>
      <c r="BL105" s="8">
        <f t="shared" si="113"/>
        <v>0</v>
      </c>
      <c r="BM105" s="8">
        <f t="shared" si="114"/>
        <v>0</v>
      </c>
      <c r="BN105" s="8">
        <f t="shared" si="115"/>
        <v>0</v>
      </c>
      <c r="BO105" s="8">
        <f t="shared" si="116"/>
        <v>0</v>
      </c>
      <c r="BP105" s="8"/>
      <c r="BQ105" s="8" t="e">
        <f t="shared" si="117"/>
        <v>#NUM!</v>
      </c>
      <c r="BR105" s="8" t="e">
        <f t="shared" si="118"/>
        <v>#NUM!</v>
      </c>
      <c r="BS105" s="8" t="e">
        <f t="shared" si="119"/>
        <v>#NUM!</v>
      </c>
      <c r="BT105" s="8" t="e">
        <f t="shared" si="120"/>
        <v>#NUM!</v>
      </c>
      <c r="BU105" s="8" t="e">
        <f t="shared" si="121"/>
        <v>#NUM!</v>
      </c>
      <c r="BV105" s="8"/>
      <c r="BW105" s="8" t="str">
        <f t="shared" si="122"/>
        <v/>
      </c>
      <c r="BX105" s="1" t="str">
        <f t="shared" si="123"/>
        <v/>
      </c>
      <c r="BY105" s="1" t="str">
        <f t="shared" si="124"/>
        <v/>
      </c>
      <c r="BZ105" s="1" t="str">
        <f t="shared" si="125"/>
        <v/>
      </c>
      <c r="CA105" s="1" t="str">
        <f t="shared" si="126"/>
        <v/>
      </c>
      <c r="CB105" s="1" t="str">
        <f t="shared" si="127"/>
        <v/>
      </c>
      <c r="CC105" s="1" t="str">
        <f t="shared" si="128"/>
        <v/>
      </c>
      <c r="CD105" s="1" t="str">
        <f t="shared" si="129"/>
        <v/>
      </c>
      <c r="CE105" s="1" t="str">
        <f t="shared" si="130"/>
        <v/>
      </c>
    </row>
    <row r="106" spans="1:88" ht="18" customHeight="1" x14ac:dyDescent="0.2">
      <c r="A106" s="52" t="str">
        <f t="shared" si="92"/>
        <v>Norm Aroesty</v>
      </c>
      <c r="B106" s="52" t="s">
        <v>21</v>
      </c>
      <c r="C106" s="62" t="s">
        <v>22</v>
      </c>
      <c r="D106" s="8"/>
      <c r="E106" s="8"/>
      <c r="F106" s="8" t="str">
        <f>IF(E106&lt;&gt; "",LOOKUP(E106,Points!$A$2:$A$27,Points!$B$2:$B$27),"")</f>
        <v/>
      </c>
      <c r="G106" s="114"/>
      <c r="H106" s="8"/>
      <c r="I106" s="8"/>
      <c r="J106" s="8" t="str">
        <f>IF(I106&lt;&gt; "",LOOKUP(I106,Points!$A$2:$A$27,Points!$B$2:$B$27),"")</f>
        <v/>
      </c>
      <c r="K106" s="114"/>
      <c r="L106" s="8"/>
      <c r="M106" s="8"/>
      <c r="N106" s="8" t="str">
        <f>IF(M106&lt;&gt; "",LOOKUP(M106,Points!$A$2:$A$27,Points!$B$2:$B$27),"")</f>
        <v/>
      </c>
      <c r="O106" s="114"/>
      <c r="P106" s="8"/>
      <c r="Q106" s="8"/>
      <c r="R106" s="8" t="str">
        <f>IF(Q106&lt;&gt; "",LOOKUP(Q106,Points!$A$2:$A$27,Points!$B$2:$B$27),"")</f>
        <v/>
      </c>
      <c r="S106" s="114"/>
      <c r="T106" s="8"/>
      <c r="U106" s="8"/>
      <c r="V106" s="8" t="str">
        <f>IF(U106&lt;&gt; "",LOOKUP(U106,Points!$A$2:$A$27,Points!$B$2:$B$27),"")</f>
        <v/>
      </c>
      <c r="W106" s="114"/>
      <c r="X106" s="8"/>
      <c r="Y106" s="8"/>
      <c r="Z106" s="8" t="str">
        <f>IF(Y106&lt;&gt; "",LOOKUP(Y106,Points!$A$2:$A$27,Points!$B$2:$B$27),"")</f>
        <v/>
      </c>
      <c r="AA106" s="114"/>
      <c r="AB106" s="8"/>
      <c r="AC106" s="8"/>
      <c r="AD106" s="8" t="str">
        <f>IF(AC106&lt;&gt; "",LOOKUP(AC106,Points!$A$2:$A$27,Points!$B$2:$B$27),"")</f>
        <v/>
      </c>
      <c r="AE106" s="114"/>
      <c r="AF106" s="8"/>
      <c r="AG106" s="8"/>
      <c r="AH106" s="8" t="str">
        <f>IF(AG106&lt;&gt; "",LOOKUP(AG106,Points!$A$2:$A$27,Points!$B$2:$B$27),"")</f>
        <v/>
      </c>
      <c r="AI106" s="114"/>
      <c r="AJ106" s="8"/>
      <c r="AK106" s="8"/>
      <c r="AL106" s="8" t="str">
        <f>IF(AK106&lt;&gt; "",LOOKUP(AK106,Points!$A$2:$A$27,Points!$B$2:$B$27),"")</f>
        <v/>
      </c>
      <c r="AM106" s="114"/>
      <c r="AO106" s="5">
        <f t="shared" si="93"/>
        <v>0</v>
      </c>
      <c r="AP106" s="5">
        <v>0</v>
      </c>
      <c r="AQ106" s="5">
        <f t="shared" si="94"/>
        <v>0</v>
      </c>
      <c r="AR106" s="5">
        <f t="shared" si="95"/>
        <v>0</v>
      </c>
      <c r="AS106" s="5">
        <f t="shared" si="96"/>
        <v>0</v>
      </c>
      <c r="AT106" s="5">
        <f t="shared" si="97"/>
        <v>0</v>
      </c>
      <c r="AU106" s="47">
        <f t="shared" si="98"/>
        <v>0</v>
      </c>
      <c r="AV106" s="47">
        <f t="shared" si="99"/>
        <v>0</v>
      </c>
      <c r="AW106" s="47">
        <f t="shared" si="100"/>
        <v>0</v>
      </c>
      <c r="AX106" s="8">
        <f t="shared" si="101"/>
        <v>0</v>
      </c>
      <c r="AY106" s="67">
        <f t="shared" si="102"/>
        <v>0</v>
      </c>
      <c r="AZ106" s="67"/>
      <c r="BA106" s="8">
        <f t="shared" si="103"/>
        <v>0</v>
      </c>
      <c r="BB106" s="8">
        <f t="shared" si="104"/>
        <v>0</v>
      </c>
      <c r="BC106" s="8">
        <f t="shared" si="105"/>
        <v>0</v>
      </c>
      <c r="BD106" s="8">
        <f t="shared" si="106"/>
        <v>0</v>
      </c>
      <c r="BE106" s="8">
        <f t="shared" si="107"/>
        <v>0</v>
      </c>
      <c r="BF106" s="8"/>
      <c r="BG106" s="8">
        <f t="shared" si="108"/>
        <v>0</v>
      </c>
      <c r="BH106" s="8">
        <f t="shared" si="109"/>
        <v>0</v>
      </c>
      <c r="BI106" s="8">
        <f t="shared" si="110"/>
        <v>0</v>
      </c>
      <c r="BJ106" s="8">
        <f t="shared" si="111"/>
        <v>0</v>
      </c>
      <c r="BK106" s="8">
        <f t="shared" si="112"/>
        <v>0</v>
      </c>
      <c r="BL106" s="8">
        <f t="shared" si="113"/>
        <v>0</v>
      </c>
      <c r="BM106" s="8">
        <f t="shared" si="114"/>
        <v>0</v>
      </c>
      <c r="BN106" s="8">
        <f t="shared" si="115"/>
        <v>0</v>
      </c>
      <c r="BO106" s="8">
        <f t="shared" si="116"/>
        <v>0</v>
      </c>
      <c r="BP106" s="8"/>
      <c r="BQ106" s="8" t="e">
        <f t="shared" si="117"/>
        <v>#NUM!</v>
      </c>
      <c r="BR106" s="8" t="e">
        <f t="shared" si="118"/>
        <v>#NUM!</v>
      </c>
      <c r="BS106" s="8" t="e">
        <f t="shared" si="119"/>
        <v>#NUM!</v>
      </c>
      <c r="BT106" s="8" t="e">
        <f t="shared" si="120"/>
        <v>#NUM!</v>
      </c>
      <c r="BU106" s="8" t="e">
        <f t="shared" si="121"/>
        <v>#NUM!</v>
      </c>
      <c r="BV106" s="8"/>
      <c r="BW106" s="1" t="str">
        <f t="shared" si="122"/>
        <v/>
      </c>
      <c r="BX106" s="1" t="str">
        <f t="shared" si="123"/>
        <v/>
      </c>
      <c r="BY106" s="1" t="str">
        <f t="shared" si="124"/>
        <v/>
      </c>
      <c r="BZ106" s="1" t="str">
        <f t="shared" si="125"/>
        <v/>
      </c>
      <c r="CA106" s="1" t="str">
        <f t="shared" si="126"/>
        <v/>
      </c>
      <c r="CB106" s="1" t="str">
        <f t="shared" si="127"/>
        <v/>
      </c>
      <c r="CC106" s="1" t="str">
        <f t="shared" si="128"/>
        <v/>
      </c>
      <c r="CD106" s="1" t="str">
        <f t="shared" si="129"/>
        <v/>
      </c>
      <c r="CE106" s="1" t="str">
        <f t="shared" si="130"/>
        <v/>
      </c>
    </row>
    <row r="107" spans="1:88" ht="18" customHeight="1" x14ac:dyDescent="0.2">
      <c r="A107" s="52" t="str">
        <f t="shared" si="92"/>
        <v>Eric Ball</v>
      </c>
      <c r="B107" s="52" t="s">
        <v>300</v>
      </c>
      <c r="C107" s="62" t="s">
        <v>166</v>
      </c>
      <c r="D107" s="8"/>
      <c r="E107" s="8"/>
      <c r="F107" s="8" t="str">
        <f>IF(E107&lt;&gt; "",LOOKUP(E107,Points!$A$2:$A$27,Points!$B$2:$B$27),"")</f>
        <v/>
      </c>
      <c r="G107" s="114"/>
      <c r="H107" s="8"/>
      <c r="I107" s="8"/>
      <c r="J107" s="8" t="str">
        <f>IF(I107&lt;&gt; "",LOOKUP(I107,Points!$A$2:$A$27,Points!$B$2:$B$27),"")</f>
        <v/>
      </c>
      <c r="K107" s="114"/>
      <c r="L107" s="8"/>
      <c r="M107" s="8"/>
      <c r="N107" s="8" t="str">
        <f>IF(M107&lt;&gt; "",LOOKUP(M107,Points!$A$2:$A$27,Points!$B$2:$B$27),"")</f>
        <v/>
      </c>
      <c r="O107" s="114"/>
      <c r="P107" s="8"/>
      <c r="Q107" s="8"/>
      <c r="R107" s="8" t="str">
        <f>IF(Q107&lt;&gt; "",LOOKUP(Q107,Points!$A$2:$A$27,Points!$B$2:$B$27),"")</f>
        <v/>
      </c>
      <c r="S107" s="114"/>
      <c r="T107" s="8"/>
      <c r="U107" s="8"/>
      <c r="V107" s="8" t="str">
        <f>IF(U107&lt;&gt; "",LOOKUP(U107,Points!$A$2:$A$27,Points!$B$2:$B$27),"")</f>
        <v/>
      </c>
      <c r="W107" s="114"/>
      <c r="X107" s="8"/>
      <c r="Y107" s="8"/>
      <c r="Z107" s="8" t="str">
        <f>IF(Y107&lt;&gt; "",LOOKUP(Y107,Points!$A$2:$A$27,Points!$B$2:$B$27),"")</f>
        <v/>
      </c>
      <c r="AA107" s="114"/>
      <c r="AB107" s="8"/>
      <c r="AC107" s="8"/>
      <c r="AD107" s="8" t="str">
        <f>IF(AC107&lt;&gt; "",LOOKUP(AC107,Points!$A$2:$A$27,Points!$B$2:$B$27),"")</f>
        <v/>
      </c>
      <c r="AE107" s="114"/>
      <c r="AF107" s="8"/>
      <c r="AG107" s="8"/>
      <c r="AH107" s="8" t="str">
        <f>IF(AG107&lt;&gt; "",LOOKUP(AG107,Points!$A$2:$A$27,Points!$B$2:$B$27),"")</f>
        <v/>
      </c>
      <c r="AI107" s="114"/>
      <c r="AJ107" s="8"/>
      <c r="AK107" s="8"/>
      <c r="AL107" s="8" t="str">
        <f>IF(AK107&lt;&gt; "",LOOKUP(AK107,Points!$A$2:$A$27,Points!$B$2:$B$27),"")</f>
        <v/>
      </c>
      <c r="AM107" s="114"/>
      <c r="AO107" s="5">
        <f t="shared" si="93"/>
        <v>0</v>
      </c>
      <c r="AP107" s="5">
        <v>0</v>
      </c>
      <c r="AQ107" s="5">
        <f t="shared" si="94"/>
        <v>0</v>
      </c>
      <c r="AR107" s="5">
        <f t="shared" si="95"/>
        <v>0</v>
      </c>
      <c r="AS107" s="5">
        <f t="shared" si="96"/>
        <v>0</v>
      </c>
      <c r="AT107" s="5">
        <f t="shared" si="97"/>
        <v>0</v>
      </c>
      <c r="AU107" s="47">
        <f t="shared" si="98"/>
        <v>0</v>
      </c>
      <c r="AV107" s="47">
        <f t="shared" si="99"/>
        <v>0</v>
      </c>
      <c r="AW107" s="47">
        <f t="shared" si="100"/>
        <v>0</v>
      </c>
      <c r="AX107" s="8">
        <f t="shared" si="101"/>
        <v>0</v>
      </c>
      <c r="AY107" s="67">
        <f t="shared" si="102"/>
        <v>0</v>
      </c>
      <c r="AZ107" s="67"/>
      <c r="BA107" s="8">
        <f t="shared" si="103"/>
        <v>0</v>
      </c>
      <c r="BB107" s="8">
        <f t="shared" si="104"/>
        <v>0</v>
      </c>
      <c r="BC107" s="8">
        <f t="shared" si="105"/>
        <v>0</v>
      </c>
      <c r="BD107" s="8">
        <f t="shared" si="106"/>
        <v>0</v>
      </c>
      <c r="BE107" s="8">
        <f t="shared" si="107"/>
        <v>0</v>
      </c>
      <c r="BF107" s="8"/>
      <c r="BG107" s="8">
        <f t="shared" si="108"/>
        <v>0</v>
      </c>
      <c r="BH107" s="8">
        <f t="shared" si="109"/>
        <v>0</v>
      </c>
      <c r="BI107" s="8">
        <f t="shared" si="110"/>
        <v>0</v>
      </c>
      <c r="BJ107" s="8">
        <f t="shared" si="111"/>
        <v>0</v>
      </c>
      <c r="BK107" s="8">
        <f t="shared" si="112"/>
        <v>0</v>
      </c>
      <c r="BL107" s="8">
        <f t="shared" si="113"/>
        <v>0</v>
      </c>
      <c r="BM107" s="8">
        <f t="shared" si="114"/>
        <v>0</v>
      </c>
      <c r="BN107" s="8">
        <f t="shared" si="115"/>
        <v>0</v>
      </c>
      <c r="BO107" s="8">
        <f t="shared" si="116"/>
        <v>0</v>
      </c>
      <c r="BP107" s="8"/>
      <c r="BQ107" s="8" t="e">
        <f t="shared" si="117"/>
        <v>#NUM!</v>
      </c>
      <c r="BR107" s="8" t="e">
        <f t="shared" si="118"/>
        <v>#NUM!</v>
      </c>
      <c r="BS107" s="8" t="e">
        <f t="shared" si="119"/>
        <v>#NUM!</v>
      </c>
      <c r="BT107" s="8" t="e">
        <f t="shared" si="120"/>
        <v>#NUM!</v>
      </c>
      <c r="BU107" s="8" t="e">
        <f t="shared" si="121"/>
        <v>#NUM!</v>
      </c>
      <c r="BV107" s="8"/>
      <c r="BW107" s="1" t="str">
        <f t="shared" si="122"/>
        <v/>
      </c>
      <c r="BX107" s="1" t="str">
        <f t="shared" si="123"/>
        <v/>
      </c>
      <c r="BY107" s="1" t="str">
        <f t="shared" si="124"/>
        <v/>
      </c>
      <c r="BZ107" s="1" t="str">
        <f t="shared" si="125"/>
        <v/>
      </c>
      <c r="CA107" s="1" t="str">
        <f t="shared" si="126"/>
        <v/>
      </c>
      <c r="CB107" s="1" t="str">
        <f t="shared" si="127"/>
        <v/>
      </c>
      <c r="CC107" s="1" t="str">
        <f t="shared" si="128"/>
        <v/>
      </c>
      <c r="CD107" s="1" t="str">
        <f t="shared" si="129"/>
        <v/>
      </c>
      <c r="CE107" s="1" t="str">
        <f t="shared" si="130"/>
        <v/>
      </c>
    </row>
    <row r="108" spans="1:88" ht="18" customHeight="1" x14ac:dyDescent="0.2">
      <c r="A108" s="52" t="str">
        <f t="shared" si="92"/>
        <v>Dave Barnett</v>
      </c>
      <c r="B108" s="52" t="s">
        <v>268</v>
      </c>
      <c r="C108" s="62" t="s">
        <v>8</v>
      </c>
      <c r="D108" s="8"/>
      <c r="E108" s="8"/>
      <c r="F108" s="8" t="str">
        <f>IF(E108&lt;&gt; "",LOOKUP(E108,Points!$A$2:$A$27,Points!$B$2:$B$27),"")</f>
        <v/>
      </c>
      <c r="G108" s="114"/>
      <c r="H108" s="8"/>
      <c r="I108" s="8"/>
      <c r="J108" s="8" t="str">
        <f>IF(I108&lt;&gt; "",LOOKUP(I108,Points!$A$2:$A$27,Points!$B$2:$B$27),"")</f>
        <v/>
      </c>
      <c r="K108" s="114"/>
      <c r="L108" s="8"/>
      <c r="M108" s="8"/>
      <c r="N108" s="8" t="str">
        <f>IF(M108&lt;&gt; "",LOOKUP(M108,Points!$A$2:$A$27,Points!$B$2:$B$27),"")</f>
        <v/>
      </c>
      <c r="O108" s="114"/>
      <c r="P108" s="8"/>
      <c r="Q108" s="8"/>
      <c r="R108" s="8" t="str">
        <f>IF(Q108&lt;&gt; "",LOOKUP(Q108,Points!$A$2:$A$27,Points!$B$2:$B$27),"")</f>
        <v/>
      </c>
      <c r="S108" s="114"/>
      <c r="T108" s="8"/>
      <c r="U108" s="8"/>
      <c r="V108" s="8" t="str">
        <f>IF(U108&lt;&gt; "",LOOKUP(U108,Points!$A$2:$A$27,Points!$B$2:$B$27),"")</f>
        <v/>
      </c>
      <c r="W108" s="114"/>
      <c r="X108" s="8"/>
      <c r="Y108" s="8"/>
      <c r="Z108" s="8" t="str">
        <f>IF(Y108&lt;&gt; "",LOOKUP(Y108,Points!$A$2:$A$27,Points!$B$2:$B$27),"")</f>
        <v/>
      </c>
      <c r="AA108" s="114"/>
      <c r="AB108" s="8"/>
      <c r="AC108" s="8"/>
      <c r="AD108" s="8" t="str">
        <f>IF(AC108&lt;&gt; "",LOOKUP(AC108,Points!$A$2:$A$27,Points!$B$2:$B$27),"")</f>
        <v/>
      </c>
      <c r="AE108" s="114"/>
      <c r="AF108" s="8"/>
      <c r="AG108" s="8"/>
      <c r="AH108" s="8" t="str">
        <f>IF(AG108&lt;&gt; "",LOOKUP(AG108,Points!$A$2:$A$27,Points!$B$2:$B$27),"")</f>
        <v/>
      </c>
      <c r="AI108" s="114"/>
      <c r="AJ108" s="8"/>
      <c r="AK108" s="8"/>
      <c r="AL108" s="8" t="str">
        <f>IF(AK108&lt;&gt; "",LOOKUP(AK108,Points!$A$2:$A$27,Points!$B$2:$B$27),"")</f>
        <v/>
      </c>
      <c r="AM108" s="114"/>
      <c r="AO108" s="5">
        <f t="shared" si="93"/>
        <v>0</v>
      </c>
      <c r="AP108" s="5">
        <v>0</v>
      </c>
      <c r="AQ108" s="5">
        <f t="shared" si="94"/>
        <v>0</v>
      </c>
      <c r="AR108" s="5">
        <f t="shared" si="95"/>
        <v>0</v>
      </c>
      <c r="AS108" s="5">
        <f t="shared" si="96"/>
        <v>0</v>
      </c>
      <c r="AT108" s="5">
        <f t="shared" si="97"/>
        <v>0</v>
      </c>
      <c r="AU108" s="47">
        <f t="shared" si="98"/>
        <v>0</v>
      </c>
      <c r="AV108" s="47">
        <f t="shared" si="99"/>
        <v>0</v>
      </c>
      <c r="AW108" s="47">
        <f t="shared" si="100"/>
        <v>0</v>
      </c>
      <c r="AX108" s="8">
        <f t="shared" si="101"/>
        <v>0</v>
      </c>
      <c r="AY108" s="67">
        <f t="shared" si="102"/>
        <v>0</v>
      </c>
      <c r="AZ108" s="67"/>
      <c r="BA108" s="8">
        <f t="shared" si="103"/>
        <v>0</v>
      </c>
      <c r="BB108" s="8">
        <f t="shared" si="104"/>
        <v>0</v>
      </c>
      <c r="BC108" s="8">
        <f t="shared" si="105"/>
        <v>0</v>
      </c>
      <c r="BD108" s="8">
        <f t="shared" si="106"/>
        <v>0</v>
      </c>
      <c r="BE108" s="8">
        <f t="shared" si="107"/>
        <v>0</v>
      </c>
      <c r="BF108" s="8"/>
      <c r="BG108" s="8">
        <f t="shared" si="108"/>
        <v>0</v>
      </c>
      <c r="BH108" s="8">
        <f t="shared" si="109"/>
        <v>0</v>
      </c>
      <c r="BI108" s="8">
        <f t="shared" si="110"/>
        <v>0</v>
      </c>
      <c r="BJ108" s="8">
        <f t="shared" si="111"/>
        <v>0</v>
      </c>
      <c r="BK108" s="8">
        <f t="shared" si="112"/>
        <v>0</v>
      </c>
      <c r="BL108" s="8">
        <f t="shared" si="113"/>
        <v>0</v>
      </c>
      <c r="BM108" s="8">
        <f t="shared" si="114"/>
        <v>0</v>
      </c>
      <c r="BN108" s="8">
        <f t="shared" si="115"/>
        <v>0</v>
      </c>
      <c r="BO108" s="8">
        <f t="shared" si="116"/>
        <v>0</v>
      </c>
      <c r="BP108" s="8"/>
      <c r="BQ108" s="8" t="e">
        <f t="shared" si="117"/>
        <v>#NUM!</v>
      </c>
      <c r="BR108" s="8" t="e">
        <f t="shared" si="118"/>
        <v>#NUM!</v>
      </c>
      <c r="BS108" s="8" t="e">
        <f t="shared" si="119"/>
        <v>#NUM!</v>
      </c>
      <c r="BT108" s="8" t="e">
        <f t="shared" si="120"/>
        <v>#NUM!</v>
      </c>
      <c r="BU108" s="8" t="e">
        <f t="shared" si="121"/>
        <v>#NUM!</v>
      </c>
      <c r="BV108" s="8"/>
      <c r="BW108" s="1" t="str">
        <f t="shared" si="122"/>
        <v/>
      </c>
      <c r="BX108" s="1" t="str">
        <f t="shared" si="123"/>
        <v/>
      </c>
      <c r="BY108" s="1" t="str">
        <f t="shared" si="124"/>
        <v/>
      </c>
      <c r="BZ108" s="1" t="str">
        <f t="shared" si="125"/>
        <v/>
      </c>
      <c r="CA108" s="1" t="str">
        <f t="shared" si="126"/>
        <v/>
      </c>
      <c r="CB108" s="1" t="str">
        <f t="shared" si="127"/>
        <v/>
      </c>
      <c r="CC108" s="1" t="str">
        <f t="shared" si="128"/>
        <v/>
      </c>
      <c r="CD108" s="1" t="str">
        <f t="shared" si="129"/>
        <v/>
      </c>
      <c r="CE108" s="1" t="str">
        <f t="shared" si="130"/>
        <v/>
      </c>
    </row>
    <row r="109" spans="1:88" ht="18" customHeight="1" x14ac:dyDescent="0.2">
      <c r="A109" s="52" t="str">
        <f t="shared" si="92"/>
        <v>Dave Beauchamp</v>
      </c>
      <c r="B109" s="52" t="s">
        <v>7</v>
      </c>
      <c r="C109" s="62" t="s">
        <v>8</v>
      </c>
      <c r="D109" s="8"/>
      <c r="E109" s="8"/>
      <c r="F109" s="8" t="str">
        <f>IF(E109&lt;&gt; "",LOOKUP(E109,Points!$A$2:$A$27,Points!$B$2:$B$27),"")</f>
        <v/>
      </c>
      <c r="G109" s="114"/>
      <c r="H109" s="8"/>
      <c r="I109" s="8"/>
      <c r="J109" s="8" t="str">
        <f>IF(I109&lt;&gt; "",LOOKUP(I109,Points!$A$2:$A$27,Points!$B$2:$B$27),"")</f>
        <v/>
      </c>
      <c r="K109" s="114"/>
      <c r="L109" s="8"/>
      <c r="M109" s="8"/>
      <c r="N109" s="8" t="str">
        <f>IF(M109&lt;&gt; "",LOOKUP(M109,Points!$A$2:$A$27,Points!$B$2:$B$27),"")</f>
        <v/>
      </c>
      <c r="O109" s="114"/>
      <c r="P109" s="8"/>
      <c r="Q109" s="8"/>
      <c r="R109" s="8" t="str">
        <f>IF(Q109&lt;&gt; "",LOOKUP(Q109,Points!$A$2:$A$27,Points!$B$2:$B$27),"")</f>
        <v/>
      </c>
      <c r="S109" s="114"/>
      <c r="T109" s="8"/>
      <c r="U109" s="8"/>
      <c r="V109" s="8" t="str">
        <f>IF(U109&lt;&gt; "",LOOKUP(U109,Points!$A$2:$A$27,Points!$B$2:$B$27),"")</f>
        <v/>
      </c>
      <c r="W109" s="114"/>
      <c r="X109" s="8"/>
      <c r="Y109" s="8"/>
      <c r="Z109" s="8" t="str">
        <f>IF(Y109&lt;&gt; "",LOOKUP(Y109,Points!$A$2:$A$27,Points!$B$2:$B$27),"")</f>
        <v/>
      </c>
      <c r="AA109" s="114"/>
      <c r="AB109" s="8"/>
      <c r="AC109" s="8"/>
      <c r="AD109" s="8" t="str">
        <f>IF(AC109&lt;&gt; "",LOOKUP(AC109,Points!$A$2:$A$27,Points!$B$2:$B$27),"")</f>
        <v/>
      </c>
      <c r="AE109" s="114"/>
      <c r="AF109" s="8"/>
      <c r="AG109" s="8"/>
      <c r="AH109" s="8" t="str">
        <f>IF(AG109&lt;&gt; "",LOOKUP(AG109,Points!$A$2:$A$27,Points!$B$2:$B$27),"")</f>
        <v/>
      </c>
      <c r="AI109" s="114"/>
      <c r="AJ109" s="8"/>
      <c r="AK109" s="8"/>
      <c r="AL109" s="8" t="str">
        <f>IF(AK109&lt;&gt; "",LOOKUP(AK109,Points!$A$2:$A$27,Points!$B$2:$B$27),"")</f>
        <v/>
      </c>
      <c r="AM109" s="114"/>
      <c r="AO109" s="5">
        <f t="shared" si="93"/>
        <v>0</v>
      </c>
      <c r="AP109" s="5">
        <v>0</v>
      </c>
      <c r="AQ109" s="5">
        <f t="shared" si="94"/>
        <v>0</v>
      </c>
      <c r="AR109" s="5">
        <f t="shared" si="95"/>
        <v>0</v>
      </c>
      <c r="AS109" s="5">
        <f t="shared" si="96"/>
        <v>0</v>
      </c>
      <c r="AT109" s="5">
        <f t="shared" si="97"/>
        <v>0</v>
      </c>
      <c r="AU109" s="47">
        <f t="shared" si="98"/>
        <v>0</v>
      </c>
      <c r="AV109" s="47">
        <f t="shared" si="99"/>
        <v>0</v>
      </c>
      <c r="AW109" s="47">
        <f t="shared" si="100"/>
        <v>0</v>
      </c>
      <c r="AX109" s="8">
        <f t="shared" si="101"/>
        <v>0</v>
      </c>
      <c r="AY109" s="67">
        <f t="shared" si="102"/>
        <v>0</v>
      </c>
      <c r="AZ109" s="67"/>
      <c r="BA109" s="8">
        <f t="shared" si="103"/>
        <v>0</v>
      </c>
      <c r="BB109" s="8">
        <f t="shared" si="104"/>
        <v>0</v>
      </c>
      <c r="BC109" s="8">
        <f t="shared" si="105"/>
        <v>0</v>
      </c>
      <c r="BD109" s="8">
        <f t="shared" si="106"/>
        <v>0</v>
      </c>
      <c r="BE109" s="8">
        <f t="shared" si="107"/>
        <v>0</v>
      </c>
      <c r="BF109" s="8"/>
      <c r="BG109" s="8">
        <f t="shared" si="108"/>
        <v>0</v>
      </c>
      <c r="BH109" s="8">
        <f t="shared" si="109"/>
        <v>0</v>
      </c>
      <c r="BI109" s="8">
        <f t="shared" si="110"/>
        <v>0</v>
      </c>
      <c r="BJ109" s="8">
        <f t="shared" si="111"/>
        <v>0</v>
      </c>
      <c r="BK109" s="8">
        <f t="shared" si="112"/>
        <v>0</v>
      </c>
      <c r="BL109" s="8">
        <f t="shared" si="113"/>
        <v>0</v>
      </c>
      <c r="BM109" s="8">
        <f t="shared" si="114"/>
        <v>0</v>
      </c>
      <c r="BN109" s="8">
        <f t="shared" si="115"/>
        <v>0</v>
      </c>
      <c r="BO109" s="8">
        <f t="shared" si="116"/>
        <v>0</v>
      </c>
      <c r="BP109" s="8"/>
      <c r="BQ109" s="8" t="e">
        <f t="shared" si="117"/>
        <v>#NUM!</v>
      </c>
      <c r="BR109" s="8" t="e">
        <f t="shared" si="118"/>
        <v>#NUM!</v>
      </c>
      <c r="BS109" s="8" t="e">
        <f t="shared" si="119"/>
        <v>#NUM!</v>
      </c>
      <c r="BT109" s="8" t="e">
        <f t="shared" si="120"/>
        <v>#NUM!</v>
      </c>
      <c r="BU109" s="8" t="e">
        <f t="shared" si="121"/>
        <v>#NUM!</v>
      </c>
      <c r="BV109" s="8"/>
      <c r="BW109" s="1" t="str">
        <f t="shared" si="122"/>
        <v/>
      </c>
      <c r="BX109" s="1" t="str">
        <f t="shared" si="123"/>
        <v/>
      </c>
      <c r="BY109" s="1" t="str">
        <f t="shared" si="124"/>
        <v/>
      </c>
      <c r="BZ109" s="1" t="str">
        <f t="shared" si="125"/>
        <v/>
      </c>
      <c r="CA109" s="1" t="str">
        <f t="shared" si="126"/>
        <v/>
      </c>
      <c r="CB109" s="1" t="str">
        <f t="shared" si="127"/>
        <v/>
      </c>
      <c r="CC109" s="1" t="str">
        <f t="shared" si="128"/>
        <v/>
      </c>
      <c r="CD109" s="1" t="str">
        <f t="shared" si="129"/>
        <v/>
      </c>
      <c r="CE109" s="1" t="str">
        <f t="shared" si="130"/>
        <v/>
      </c>
    </row>
    <row r="110" spans="1:88" ht="18" customHeight="1" x14ac:dyDescent="0.2">
      <c r="A110" s="52" t="str">
        <f t="shared" si="92"/>
        <v>Jerry Belanger</v>
      </c>
      <c r="B110" s="52" t="s">
        <v>330</v>
      </c>
      <c r="C110" s="62" t="s">
        <v>331</v>
      </c>
      <c r="D110" s="8"/>
      <c r="E110" s="8"/>
      <c r="F110" s="8" t="str">
        <f>IF(E110&lt;&gt; "",LOOKUP(E110,Points!$A$2:$A$27,Points!$B$2:$B$27),"")</f>
        <v/>
      </c>
      <c r="G110" s="114"/>
      <c r="H110" s="8"/>
      <c r="I110" s="8"/>
      <c r="J110" s="8" t="str">
        <f>IF(I110&lt;&gt; "",LOOKUP(I110,Points!$A$2:$A$27,Points!$B$2:$B$27),"")</f>
        <v/>
      </c>
      <c r="K110" s="114"/>
      <c r="L110" s="8"/>
      <c r="M110" s="8"/>
      <c r="N110" s="8" t="str">
        <f>IF(M110&lt;&gt; "",LOOKUP(M110,Points!$A$2:$A$27,Points!$B$2:$B$27),"")</f>
        <v/>
      </c>
      <c r="O110" s="114"/>
      <c r="P110" s="8"/>
      <c r="Q110" s="8"/>
      <c r="R110" s="8" t="str">
        <f>IF(Q110&lt;&gt; "",LOOKUP(Q110,Points!$A$2:$A$27,Points!$B$2:$B$27),"")</f>
        <v/>
      </c>
      <c r="S110" s="114"/>
      <c r="T110" s="8"/>
      <c r="U110" s="8"/>
      <c r="V110" s="8" t="str">
        <f>IF(U110&lt;&gt; "",LOOKUP(U110,Points!$A$2:$A$27,Points!$B$2:$B$27),"")</f>
        <v/>
      </c>
      <c r="W110" s="114"/>
      <c r="X110" s="8"/>
      <c r="Y110" s="8"/>
      <c r="Z110" s="8" t="str">
        <f>IF(Y110&lt;&gt; "",LOOKUP(Y110,Points!$A$2:$A$27,Points!$B$2:$B$27),"")</f>
        <v/>
      </c>
      <c r="AA110" s="114"/>
      <c r="AB110" s="8"/>
      <c r="AC110" s="8"/>
      <c r="AD110" s="8" t="str">
        <f>IF(AC110&lt;&gt; "",LOOKUP(AC110,Points!$A$2:$A$27,Points!$B$2:$B$27),"")</f>
        <v/>
      </c>
      <c r="AE110" s="114"/>
      <c r="AF110" s="8"/>
      <c r="AG110" s="8"/>
      <c r="AH110" s="8" t="str">
        <f>IF(AG110&lt;&gt; "",LOOKUP(AG110,Points!$A$2:$A$27,Points!$B$2:$B$27),"")</f>
        <v/>
      </c>
      <c r="AI110" s="114"/>
      <c r="AJ110" s="8"/>
      <c r="AK110" s="8"/>
      <c r="AL110" s="8" t="str">
        <f>IF(AK110&lt;&gt; "",LOOKUP(AK110,Points!$A$2:$A$27,Points!$B$2:$B$27),"")</f>
        <v/>
      </c>
      <c r="AM110" s="114"/>
      <c r="AO110" s="5">
        <f t="shared" si="93"/>
        <v>0</v>
      </c>
      <c r="AP110" s="5">
        <v>0</v>
      </c>
      <c r="AQ110" s="5">
        <f t="shared" si="94"/>
        <v>0</v>
      </c>
      <c r="AR110" s="5">
        <f t="shared" si="95"/>
        <v>0</v>
      </c>
      <c r="AS110" s="5">
        <f t="shared" si="96"/>
        <v>0</v>
      </c>
      <c r="AT110" s="5">
        <f t="shared" si="97"/>
        <v>0</v>
      </c>
      <c r="AU110" s="47">
        <f t="shared" si="98"/>
        <v>0</v>
      </c>
      <c r="AV110" s="47">
        <f t="shared" si="99"/>
        <v>0</v>
      </c>
      <c r="AW110" s="47">
        <f t="shared" si="100"/>
        <v>0</v>
      </c>
      <c r="AX110" s="8">
        <f t="shared" si="101"/>
        <v>0</v>
      </c>
      <c r="AY110" s="67">
        <f t="shared" si="102"/>
        <v>0</v>
      </c>
      <c r="AZ110" s="67"/>
      <c r="BA110" s="8">
        <f t="shared" si="103"/>
        <v>0</v>
      </c>
      <c r="BB110" s="8">
        <f t="shared" si="104"/>
        <v>0</v>
      </c>
      <c r="BC110" s="8">
        <f t="shared" si="105"/>
        <v>0</v>
      </c>
      <c r="BD110" s="8">
        <f t="shared" si="106"/>
        <v>0</v>
      </c>
      <c r="BE110" s="8">
        <f t="shared" si="107"/>
        <v>0</v>
      </c>
      <c r="BF110" s="8"/>
      <c r="BG110" s="8">
        <f t="shared" si="108"/>
        <v>0</v>
      </c>
      <c r="BH110" s="8">
        <f t="shared" si="109"/>
        <v>0</v>
      </c>
      <c r="BI110" s="8">
        <f t="shared" si="110"/>
        <v>0</v>
      </c>
      <c r="BJ110" s="8">
        <f t="shared" si="111"/>
        <v>0</v>
      </c>
      <c r="BK110" s="8">
        <f t="shared" si="112"/>
        <v>0</v>
      </c>
      <c r="BL110" s="8">
        <f t="shared" si="113"/>
        <v>0</v>
      </c>
      <c r="BM110" s="8">
        <f t="shared" si="114"/>
        <v>0</v>
      </c>
      <c r="BN110" s="8">
        <f t="shared" si="115"/>
        <v>0</v>
      </c>
      <c r="BO110" s="8">
        <f t="shared" si="116"/>
        <v>0</v>
      </c>
      <c r="BP110" s="8"/>
      <c r="BQ110" s="8" t="e">
        <f t="shared" si="117"/>
        <v>#NUM!</v>
      </c>
      <c r="BR110" s="8" t="e">
        <f t="shared" si="118"/>
        <v>#NUM!</v>
      </c>
      <c r="BS110" s="8" t="e">
        <f t="shared" si="119"/>
        <v>#NUM!</v>
      </c>
      <c r="BT110" s="8" t="e">
        <f t="shared" si="120"/>
        <v>#NUM!</v>
      </c>
      <c r="BU110" s="8" t="e">
        <f t="shared" si="121"/>
        <v>#NUM!</v>
      </c>
      <c r="BV110" s="8"/>
      <c r="BW110" s="1" t="str">
        <f t="shared" si="122"/>
        <v/>
      </c>
      <c r="BX110" s="1" t="str">
        <f t="shared" si="123"/>
        <v/>
      </c>
      <c r="BY110" s="1" t="str">
        <f t="shared" si="124"/>
        <v/>
      </c>
      <c r="BZ110" s="1" t="str">
        <f t="shared" si="125"/>
        <v/>
      </c>
      <c r="CA110" s="1" t="str">
        <f t="shared" si="126"/>
        <v/>
      </c>
      <c r="CB110" s="1" t="str">
        <f t="shared" si="127"/>
        <v/>
      </c>
      <c r="CC110" s="1" t="str">
        <f t="shared" si="128"/>
        <v/>
      </c>
      <c r="CD110" s="1" t="str">
        <f t="shared" si="129"/>
        <v/>
      </c>
      <c r="CE110" s="1" t="str">
        <f t="shared" si="130"/>
        <v/>
      </c>
    </row>
    <row r="111" spans="1:88" ht="18" customHeight="1" x14ac:dyDescent="0.2">
      <c r="A111" s="52" t="str">
        <f t="shared" si="92"/>
        <v>Ted Bennett</v>
      </c>
      <c r="B111" s="52" t="s">
        <v>290</v>
      </c>
      <c r="C111" s="62" t="s">
        <v>291</v>
      </c>
      <c r="D111" s="8"/>
      <c r="E111" s="8"/>
      <c r="F111" s="8" t="str">
        <f>IF(E111&lt;&gt; "",LOOKUP(E111,Points!$A$2:$A$27,Points!$B$2:$B$27),"")</f>
        <v/>
      </c>
      <c r="G111" s="114"/>
      <c r="H111" s="8"/>
      <c r="I111" s="8"/>
      <c r="J111" s="8" t="str">
        <f>IF(I111&lt;&gt; "",LOOKUP(I111,Points!$A$2:$A$27,Points!$B$2:$B$27),"")</f>
        <v/>
      </c>
      <c r="K111" s="114"/>
      <c r="L111" s="8"/>
      <c r="M111" s="8"/>
      <c r="N111" s="8" t="str">
        <f>IF(M111&lt;&gt; "",LOOKUP(M111,Points!$A$2:$A$27,Points!$B$2:$B$27),"")</f>
        <v/>
      </c>
      <c r="O111" s="114"/>
      <c r="P111" s="8"/>
      <c r="Q111" s="8"/>
      <c r="R111" s="8" t="str">
        <f>IF(Q111&lt;&gt; "",LOOKUP(Q111,Points!$A$2:$A$27,Points!$B$2:$B$27),"")</f>
        <v/>
      </c>
      <c r="S111" s="114"/>
      <c r="T111" s="8"/>
      <c r="U111" s="8"/>
      <c r="V111" s="8" t="str">
        <f>IF(U111&lt;&gt; "",LOOKUP(U111,Points!$A$2:$A$27,Points!$B$2:$B$27),"")</f>
        <v/>
      </c>
      <c r="W111" s="114"/>
      <c r="X111" s="8"/>
      <c r="Y111" s="8"/>
      <c r="Z111" s="8" t="str">
        <f>IF(Y111&lt;&gt; "",LOOKUP(Y111,Points!$A$2:$A$27,Points!$B$2:$B$27),"")</f>
        <v/>
      </c>
      <c r="AA111" s="114"/>
      <c r="AB111" s="8"/>
      <c r="AC111" s="8"/>
      <c r="AD111" s="8" t="str">
        <f>IF(AC111&lt;&gt; "",LOOKUP(AC111,Points!$A$2:$A$27,Points!$B$2:$B$27),"")</f>
        <v/>
      </c>
      <c r="AE111" s="114"/>
      <c r="AF111" s="8"/>
      <c r="AG111" s="8"/>
      <c r="AH111" s="8" t="str">
        <f>IF(AG111&lt;&gt; "",LOOKUP(AG111,Points!$A$2:$A$27,Points!$B$2:$B$27),"")</f>
        <v/>
      </c>
      <c r="AI111" s="114"/>
      <c r="AJ111" s="8"/>
      <c r="AK111" s="8"/>
      <c r="AL111" s="8" t="str">
        <f>IF(AK111&lt;&gt; "",LOOKUP(AK111,Points!$A$2:$A$27,Points!$B$2:$B$27),"")</f>
        <v/>
      </c>
      <c r="AM111" s="114"/>
      <c r="AO111" s="5">
        <f t="shared" si="93"/>
        <v>0</v>
      </c>
      <c r="AP111" s="5">
        <v>0</v>
      </c>
      <c r="AQ111" s="5">
        <f t="shared" si="94"/>
        <v>0</v>
      </c>
      <c r="AR111" s="5">
        <f t="shared" si="95"/>
        <v>0</v>
      </c>
      <c r="AS111" s="5">
        <f t="shared" si="96"/>
        <v>0</v>
      </c>
      <c r="AT111" s="5">
        <f t="shared" si="97"/>
        <v>0</v>
      </c>
      <c r="AU111" s="47">
        <f t="shared" si="98"/>
        <v>0</v>
      </c>
      <c r="AV111" s="47">
        <f t="shared" si="99"/>
        <v>0</v>
      </c>
      <c r="AW111" s="47">
        <f t="shared" si="100"/>
        <v>0</v>
      </c>
      <c r="AX111" s="8">
        <f t="shared" si="101"/>
        <v>0</v>
      </c>
      <c r="AY111" s="67">
        <f t="shared" si="102"/>
        <v>0</v>
      </c>
      <c r="AZ111" s="67"/>
      <c r="BA111" s="8">
        <f t="shared" si="103"/>
        <v>0</v>
      </c>
      <c r="BB111" s="8">
        <f t="shared" si="104"/>
        <v>0</v>
      </c>
      <c r="BC111" s="8">
        <f t="shared" si="105"/>
        <v>0</v>
      </c>
      <c r="BD111" s="8">
        <f t="shared" si="106"/>
        <v>0</v>
      </c>
      <c r="BE111" s="8">
        <f t="shared" si="107"/>
        <v>0</v>
      </c>
      <c r="BF111" s="8"/>
      <c r="BG111" s="8">
        <f t="shared" si="108"/>
        <v>0</v>
      </c>
      <c r="BH111" s="8">
        <f t="shared" si="109"/>
        <v>0</v>
      </c>
      <c r="BI111" s="8">
        <f t="shared" si="110"/>
        <v>0</v>
      </c>
      <c r="BJ111" s="8">
        <f t="shared" si="111"/>
        <v>0</v>
      </c>
      <c r="BK111" s="8">
        <f t="shared" si="112"/>
        <v>0</v>
      </c>
      <c r="BL111" s="8">
        <f t="shared" si="113"/>
        <v>0</v>
      </c>
      <c r="BM111" s="8">
        <f t="shared" si="114"/>
        <v>0</v>
      </c>
      <c r="BN111" s="8">
        <f t="shared" si="115"/>
        <v>0</v>
      </c>
      <c r="BO111" s="8">
        <f t="shared" si="116"/>
        <v>0</v>
      </c>
      <c r="BP111" s="8"/>
      <c r="BQ111" s="8" t="e">
        <f t="shared" si="117"/>
        <v>#NUM!</v>
      </c>
      <c r="BR111" s="8" t="e">
        <f t="shared" si="118"/>
        <v>#NUM!</v>
      </c>
      <c r="BS111" s="8" t="e">
        <f t="shared" si="119"/>
        <v>#NUM!</v>
      </c>
      <c r="BT111" s="8" t="e">
        <f t="shared" si="120"/>
        <v>#NUM!</v>
      </c>
      <c r="BU111" s="8" t="e">
        <f t="shared" si="121"/>
        <v>#NUM!</v>
      </c>
      <c r="BV111" s="8"/>
      <c r="BW111" s="1" t="str">
        <f t="shared" si="122"/>
        <v/>
      </c>
      <c r="BX111" s="1" t="str">
        <f t="shared" si="123"/>
        <v/>
      </c>
      <c r="BY111" s="1" t="str">
        <f t="shared" si="124"/>
        <v/>
      </c>
      <c r="BZ111" s="1" t="str">
        <f t="shared" si="125"/>
        <v/>
      </c>
      <c r="CA111" s="1" t="str">
        <f t="shared" si="126"/>
        <v/>
      </c>
      <c r="CB111" s="1" t="str">
        <f t="shared" si="127"/>
        <v/>
      </c>
      <c r="CC111" s="1" t="str">
        <f t="shared" si="128"/>
        <v/>
      </c>
      <c r="CD111" s="1" t="str">
        <f t="shared" si="129"/>
        <v/>
      </c>
      <c r="CE111" s="1" t="str">
        <f t="shared" si="130"/>
        <v/>
      </c>
    </row>
    <row r="112" spans="1:88" ht="18" customHeight="1" x14ac:dyDescent="0.2">
      <c r="A112" s="52" t="str">
        <f t="shared" si="92"/>
        <v>George Boras</v>
      </c>
      <c r="B112" s="52" t="s">
        <v>260</v>
      </c>
      <c r="C112" s="62" t="s">
        <v>261</v>
      </c>
      <c r="D112" s="8"/>
      <c r="E112" s="8"/>
      <c r="F112" s="8" t="str">
        <f>IF(E112&lt;&gt; "",LOOKUP(E112,Points!$A$2:$A$27,Points!$B$2:$B$27),"")</f>
        <v/>
      </c>
      <c r="G112" s="114"/>
      <c r="H112" s="8"/>
      <c r="I112" s="8"/>
      <c r="J112" s="8" t="str">
        <f>IF(I112&lt;&gt; "",LOOKUP(I112,Points!$A$2:$A$27,Points!$B$2:$B$27),"")</f>
        <v/>
      </c>
      <c r="K112" s="114"/>
      <c r="L112" s="8"/>
      <c r="M112" s="8"/>
      <c r="N112" s="8" t="str">
        <f>IF(M112&lt;&gt; "",LOOKUP(M112,Points!$A$2:$A$27,Points!$B$2:$B$27),"")</f>
        <v/>
      </c>
      <c r="O112" s="114"/>
      <c r="P112" s="8"/>
      <c r="Q112" s="8"/>
      <c r="R112" s="8" t="str">
        <f>IF(Q112&lt;&gt; "",LOOKUP(Q112,Points!$A$2:$A$27,Points!$B$2:$B$27),"")</f>
        <v/>
      </c>
      <c r="S112" s="114"/>
      <c r="T112" s="8"/>
      <c r="U112" s="8"/>
      <c r="V112" s="8" t="str">
        <f>IF(U112&lt;&gt; "",LOOKUP(U112,Points!$A$2:$A$27,Points!$B$2:$B$27),"")</f>
        <v/>
      </c>
      <c r="W112" s="114"/>
      <c r="X112" s="8"/>
      <c r="Y112" s="8"/>
      <c r="Z112" s="8" t="str">
        <f>IF(Y112&lt;&gt; "",LOOKUP(Y112,Points!$A$2:$A$27,Points!$B$2:$B$27),"")</f>
        <v/>
      </c>
      <c r="AA112" s="114"/>
      <c r="AB112" s="8"/>
      <c r="AC112" s="8"/>
      <c r="AD112" s="8" t="str">
        <f>IF(AC112&lt;&gt; "",LOOKUP(AC112,Points!$A$2:$A$27,Points!$B$2:$B$27),"")</f>
        <v/>
      </c>
      <c r="AE112" s="114"/>
      <c r="AF112" s="8"/>
      <c r="AG112" s="8"/>
      <c r="AH112" s="8" t="str">
        <f>IF(AG112&lt;&gt; "",LOOKUP(AG112,Points!$A$2:$A$27,Points!$B$2:$B$27),"")</f>
        <v/>
      </c>
      <c r="AI112" s="114"/>
      <c r="AJ112" s="8"/>
      <c r="AK112" s="8"/>
      <c r="AL112" s="8" t="str">
        <f>IF(AK112&lt;&gt; "",LOOKUP(AK112,Points!$A$2:$A$27,Points!$B$2:$B$27),"")</f>
        <v/>
      </c>
      <c r="AM112" s="114"/>
      <c r="AO112" s="5">
        <f t="shared" si="93"/>
        <v>0</v>
      </c>
      <c r="AP112" s="5">
        <v>0</v>
      </c>
      <c r="AQ112" s="5">
        <f t="shared" si="94"/>
        <v>0</v>
      </c>
      <c r="AR112" s="5">
        <f t="shared" si="95"/>
        <v>0</v>
      </c>
      <c r="AS112" s="5">
        <f t="shared" si="96"/>
        <v>0</v>
      </c>
      <c r="AT112" s="5">
        <f t="shared" si="97"/>
        <v>0</v>
      </c>
      <c r="AU112" s="47">
        <f t="shared" si="98"/>
        <v>0</v>
      </c>
      <c r="AV112" s="47">
        <f t="shared" si="99"/>
        <v>0</v>
      </c>
      <c r="AW112" s="47">
        <f t="shared" si="100"/>
        <v>0</v>
      </c>
      <c r="AX112" s="8">
        <f t="shared" si="101"/>
        <v>0</v>
      </c>
      <c r="AY112" s="67">
        <f t="shared" si="102"/>
        <v>0</v>
      </c>
      <c r="AZ112" s="67"/>
      <c r="BA112" s="8">
        <f t="shared" si="103"/>
        <v>0</v>
      </c>
      <c r="BB112" s="8">
        <f t="shared" si="104"/>
        <v>0</v>
      </c>
      <c r="BC112" s="8">
        <f t="shared" si="105"/>
        <v>0</v>
      </c>
      <c r="BD112" s="8">
        <f t="shared" si="106"/>
        <v>0</v>
      </c>
      <c r="BE112" s="8">
        <f t="shared" si="107"/>
        <v>0</v>
      </c>
      <c r="BF112" s="8"/>
      <c r="BG112" s="8">
        <f t="shared" si="108"/>
        <v>0</v>
      </c>
      <c r="BH112" s="8">
        <f t="shared" si="109"/>
        <v>0</v>
      </c>
      <c r="BI112" s="8">
        <f t="shared" si="110"/>
        <v>0</v>
      </c>
      <c r="BJ112" s="8">
        <f t="shared" si="111"/>
        <v>0</v>
      </c>
      <c r="BK112" s="8">
        <f t="shared" si="112"/>
        <v>0</v>
      </c>
      <c r="BL112" s="8">
        <f t="shared" si="113"/>
        <v>0</v>
      </c>
      <c r="BM112" s="8">
        <f t="shared" si="114"/>
        <v>0</v>
      </c>
      <c r="BN112" s="8">
        <f t="shared" si="115"/>
        <v>0</v>
      </c>
      <c r="BO112" s="8">
        <f t="shared" si="116"/>
        <v>0</v>
      </c>
      <c r="BP112" s="8"/>
      <c r="BQ112" s="8" t="e">
        <f t="shared" si="117"/>
        <v>#NUM!</v>
      </c>
      <c r="BR112" s="8" t="e">
        <f t="shared" si="118"/>
        <v>#NUM!</v>
      </c>
      <c r="BS112" s="8" t="e">
        <f t="shared" si="119"/>
        <v>#NUM!</v>
      </c>
      <c r="BT112" s="8" t="e">
        <f t="shared" si="120"/>
        <v>#NUM!</v>
      </c>
      <c r="BU112" s="8" t="e">
        <f t="shared" si="121"/>
        <v>#NUM!</v>
      </c>
      <c r="BV112" s="8"/>
      <c r="BW112" s="1" t="str">
        <f t="shared" si="122"/>
        <v/>
      </c>
      <c r="BX112" s="1" t="str">
        <f t="shared" si="123"/>
        <v/>
      </c>
      <c r="BY112" s="1" t="str">
        <f t="shared" si="124"/>
        <v/>
      </c>
      <c r="BZ112" s="1" t="str">
        <f t="shared" si="125"/>
        <v/>
      </c>
      <c r="CA112" s="1" t="str">
        <f t="shared" si="126"/>
        <v/>
      </c>
      <c r="CB112" s="1" t="str">
        <f t="shared" si="127"/>
        <v/>
      </c>
      <c r="CC112" s="1" t="str">
        <f t="shared" si="128"/>
        <v/>
      </c>
      <c r="CD112" s="1" t="str">
        <f t="shared" si="129"/>
        <v/>
      </c>
      <c r="CE112" s="1" t="str">
        <f t="shared" si="130"/>
        <v/>
      </c>
    </row>
    <row r="113" spans="1:83" ht="18" customHeight="1" x14ac:dyDescent="0.2">
      <c r="A113" s="52" t="str">
        <f t="shared" si="92"/>
        <v>Jim Botteicher</v>
      </c>
      <c r="B113" s="52" t="s">
        <v>156</v>
      </c>
      <c r="C113" s="62" t="s">
        <v>157</v>
      </c>
      <c r="D113" s="8"/>
      <c r="E113" s="8"/>
      <c r="F113" s="8" t="str">
        <f>IF(E113&lt;&gt; "",LOOKUP(E113,Points!$A$2:$A$27,Points!$B$2:$B$27),"")</f>
        <v/>
      </c>
      <c r="G113" s="114"/>
      <c r="H113" s="8"/>
      <c r="I113" s="8"/>
      <c r="J113" s="8" t="str">
        <f>IF(I113&lt;&gt; "",LOOKUP(I113,Points!$A$2:$A$27,Points!$B$2:$B$27),"")</f>
        <v/>
      </c>
      <c r="K113" s="114"/>
      <c r="L113" s="8"/>
      <c r="M113" s="8"/>
      <c r="N113" s="8" t="str">
        <f>IF(M113&lt;&gt; "",LOOKUP(M113,Points!$A$2:$A$27,Points!$B$2:$B$27),"")</f>
        <v/>
      </c>
      <c r="O113" s="114"/>
      <c r="P113" s="8"/>
      <c r="Q113" s="8"/>
      <c r="R113" s="8" t="str">
        <f>IF(Q113&lt;&gt; "",LOOKUP(Q113,Points!$A$2:$A$27,Points!$B$2:$B$27),"")</f>
        <v/>
      </c>
      <c r="S113" s="114"/>
      <c r="T113" s="8"/>
      <c r="U113" s="8"/>
      <c r="V113" s="8" t="str">
        <f>IF(U113&lt;&gt; "",LOOKUP(U113,Points!$A$2:$A$27,Points!$B$2:$B$27),"")</f>
        <v/>
      </c>
      <c r="W113" s="114"/>
      <c r="X113" s="8"/>
      <c r="Y113" s="8"/>
      <c r="Z113" s="8" t="str">
        <f>IF(Y113&lt;&gt; "",LOOKUP(Y113,Points!$A$2:$A$27,Points!$B$2:$B$27),"")</f>
        <v/>
      </c>
      <c r="AA113" s="114"/>
      <c r="AB113" s="8"/>
      <c r="AC113" s="8"/>
      <c r="AD113" s="8" t="str">
        <f>IF(AC113&lt;&gt; "",LOOKUP(AC113,Points!$A$2:$A$27,Points!$B$2:$B$27),"")</f>
        <v/>
      </c>
      <c r="AE113" s="114"/>
      <c r="AF113" s="8"/>
      <c r="AG113" s="8"/>
      <c r="AH113" s="8" t="str">
        <f>IF(AG113&lt;&gt; "",LOOKUP(AG113,Points!$A$2:$A$27,Points!$B$2:$B$27),"")</f>
        <v/>
      </c>
      <c r="AI113" s="114"/>
      <c r="AJ113" s="8"/>
      <c r="AK113" s="8"/>
      <c r="AL113" s="8" t="str">
        <f>IF(AK113&lt;&gt; "",LOOKUP(AK113,Points!$A$2:$A$27,Points!$B$2:$B$27),"")</f>
        <v/>
      </c>
      <c r="AM113" s="114"/>
      <c r="AO113" s="5">
        <f t="shared" si="93"/>
        <v>0</v>
      </c>
      <c r="AP113" s="5">
        <v>0</v>
      </c>
      <c r="AQ113" s="5">
        <f t="shared" si="94"/>
        <v>0</v>
      </c>
      <c r="AR113" s="5">
        <f t="shared" si="95"/>
        <v>0</v>
      </c>
      <c r="AS113" s="5">
        <f t="shared" si="96"/>
        <v>0</v>
      </c>
      <c r="AT113" s="5">
        <f t="shared" si="97"/>
        <v>0</v>
      </c>
      <c r="AU113" s="47">
        <f t="shared" si="98"/>
        <v>0</v>
      </c>
      <c r="AV113" s="47">
        <f t="shared" si="99"/>
        <v>0</v>
      </c>
      <c r="AW113" s="47">
        <f t="shared" si="100"/>
        <v>0</v>
      </c>
      <c r="AX113" s="8">
        <f t="shared" si="101"/>
        <v>0</v>
      </c>
      <c r="AY113" s="67">
        <f t="shared" si="102"/>
        <v>0</v>
      </c>
      <c r="AZ113" s="67"/>
      <c r="BA113" s="8">
        <f t="shared" si="103"/>
        <v>0</v>
      </c>
      <c r="BB113" s="8">
        <f t="shared" si="104"/>
        <v>0</v>
      </c>
      <c r="BC113" s="8">
        <f t="shared" si="105"/>
        <v>0</v>
      </c>
      <c r="BD113" s="8">
        <f t="shared" si="106"/>
        <v>0</v>
      </c>
      <c r="BE113" s="8">
        <f t="shared" si="107"/>
        <v>0</v>
      </c>
      <c r="BF113" s="8"/>
      <c r="BG113" s="8">
        <f t="shared" si="108"/>
        <v>0</v>
      </c>
      <c r="BH113" s="8">
        <f t="shared" si="109"/>
        <v>0</v>
      </c>
      <c r="BI113" s="8">
        <f t="shared" si="110"/>
        <v>0</v>
      </c>
      <c r="BJ113" s="8">
        <f t="shared" si="111"/>
        <v>0</v>
      </c>
      <c r="BK113" s="8">
        <f t="shared" si="112"/>
        <v>0</v>
      </c>
      <c r="BL113" s="8">
        <f t="shared" si="113"/>
        <v>0</v>
      </c>
      <c r="BM113" s="8">
        <f t="shared" si="114"/>
        <v>0</v>
      </c>
      <c r="BN113" s="8">
        <f t="shared" si="115"/>
        <v>0</v>
      </c>
      <c r="BO113" s="8">
        <f t="shared" si="116"/>
        <v>0</v>
      </c>
      <c r="BP113" s="8"/>
      <c r="BQ113" s="8" t="e">
        <f t="shared" si="117"/>
        <v>#NUM!</v>
      </c>
      <c r="BR113" s="8" t="e">
        <f t="shared" si="118"/>
        <v>#NUM!</v>
      </c>
      <c r="BS113" s="8" t="e">
        <f t="shared" si="119"/>
        <v>#NUM!</v>
      </c>
      <c r="BT113" s="8" t="e">
        <f t="shared" si="120"/>
        <v>#NUM!</v>
      </c>
      <c r="BU113" s="8" t="e">
        <f t="shared" si="121"/>
        <v>#NUM!</v>
      </c>
      <c r="BV113" s="8"/>
      <c r="BW113" s="1" t="str">
        <f t="shared" si="122"/>
        <v/>
      </c>
      <c r="BX113" s="1" t="str">
        <f t="shared" si="123"/>
        <v/>
      </c>
      <c r="BY113" s="1" t="str">
        <f t="shared" si="124"/>
        <v/>
      </c>
      <c r="BZ113" s="1" t="str">
        <f t="shared" si="125"/>
        <v/>
      </c>
      <c r="CA113" s="1" t="str">
        <f t="shared" si="126"/>
        <v/>
      </c>
      <c r="CB113" s="1" t="str">
        <f t="shared" si="127"/>
        <v/>
      </c>
      <c r="CC113" s="1" t="str">
        <f t="shared" si="128"/>
        <v/>
      </c>
      <c r="CD113" s="1" t="str">
        <f t="shared" si="129"/>
        <v/>
      </c>
      <c r="CE113" s="1" t="str">
        <f t="shared" si="130"/>
        <v/>
      </c>
    </row>
    <row r="114" spans="1:83" ht="18" customHeight="1" x14ac:dyDescent="0.2">
      <c r="A114" s="52" t="str">
        <f t="shared" si="92"/>
        <v>Ron Bryce</v>
      </c>
      <c r="B114" s="52" t="s">
        <v>479</v>
      </c>
      <c r="C114" s="62" t="s">
        <v>41</v>
      </c>
      <c r="D114" s="8"/>
      <c r="E114" s="8"/>
      <c r="F114" s="8" t="str">
        <f>IF(E114&lt;&gt; "",LOOKUP(E114,Points!$A$2:$A$27,Points!$B$2:$B$27),"")</f>
        <v/>
      </c>
      <c r="G114" s="114"/>
      <c r="H114" s="8"/>
      <c r="I114" s="8"/>
      <c r="J114" s="8" t="str">
        <f>IF(I114&lt;&gt; "",LOOKUP(I114,Points!$A$2:$A$27,Points!$B$2:$B$27),"")</f>
        <v/>
      </c>
      <c r="K114" s="114"/>
      <c r="L114" s="8"/>
      <c r="M114" s="8"/>
      <c r="N114" s="8" t="str">
        <f>IF(M114&lt;&gt; "",LOOKUP(M114,Points!$A$2:$A$27,Points!$B$2:$B$27),"")</f>
        <v/>
      </c>
      <c r="O114" s="114"/>
      <c r="P114" s="8"/>
      <c r="Q114" s="8"/>
      <c r="R114" s="8" t="str">
        <f>IF(Q114&lt;&gt; "",LOOKUP(Q114,Points!$A$2:$A$27,Points!$B$2:$B$27),"")</f>
        <v/>
      </c>
      <c r="S114" s="114"/>
      <c r="T114" s="8"/>
      <c r="U114" s="8"/>
      <c r="V114" s="8" t="str">
        <f>IF(U114&lt;&gt; "",LOOKUP(U114,Points!$A$2:$A$27,Points!$B$2:$B$27),"")</f>
        <v/>
      </c>
      <c r="W114" s="114"/>
      <c r="X114" s="8"/>
      <c r="Y114" s="8"/>
      <c r="Z114" s="8" t="str">
        <f>IF(Y114&lt;&gt; "",LOOKUP(Y114,Points!$A$2:$A$27,Points!$B$2:$B$27),"")</f>
        <v/>
      </c>
      <c r="AA114" s="114"/>
      <c r="AB114" s="8"/>
      <c r="AC114" s="8"/>
      <c r="AD114" s="8" t="str">
        <f>IF(AC114&lt;&gt; "",LOOKUP(AC114,Points!$A$2:$A$27,Points!$B$2:$B$27),"")</f>
        <v/>
      </c>
      <c r="AE114" s="114"/>
      <c r="AF114" s="8"/>
      <c r="AG114" s="8"/>
      <c r="AH114" s="8" t="str">
        <f>IF(AG114&lt;&gt; "",LOOKUP(AG114,Points!$A$2:$A$27,Points!$B$2:$B$27),"")</f>
        <v/>
      </c>
      <c r="AI114" s="114"/>
      <c r="AJ114" s="8"/>
      <c r="AK114" s="8"/>
      <c r="AL114" s="8" t="str">
        <f>IF(AK114&lt;&gt; "",LOOKUP(AK114,Points!$A$2:$A$27,Points!$B$2:$B$27),"")</f>
        <v/>
      </c>
      <c r="AM114" s="114"/>
      <c r="AO114" s="5">
        <f t="shared" si="93"/>
        <v>0</v>
      </c>
      <c r="AP114" s="5">
        <v>0</v>
      </c>
      <c r="AQ114" s="5">
        <f t="shared" si="94"/>
        <v>0</v>
      </c>
      <c r="AR114" s="5">
        <f t="shared" si="95"/>
        <v>0</v>
      </c>
      <c r="AS114" s="5">
        <f t="shared" si="96"/>
        <v>0</v>
      </c>
      <c r="AT114" s="5">
        <f t="shared" si="97"/>
        <v>0</v>
      </c>
      <c r="AU114" s="47">
        <f t="shared" si="98"/>
        <v>0</v>
      </c>
      <c r="AV114" s="47">
        <f t="shared" si="99"/>
        <v>0</v>
      </c>
      <c r="AW114" s="47">
        <f t="shared" si="100"/>
        <v>0</v>
      </c>
      <c r="AX114" s="8">
        <f t="shared" si="101"/>
        <v>0</v>
      </c>
      <c r="AY114" s="67">
        <f t="shared" si="102"/>
        <v>0</v>
      </c>
      <c r="AZ114" s="67"/>
      <c r="BA114" s="8">
        <f t="shared" si="103"/>
        <v>0</v>
      </c>
      <c r="BB114" s="8">
        <f t="shared" si="104"/>
        <v>0</v>
      </c>
      <c r="BC114" s="8">
        <f t="shared" si="105"/>
        <v>0</v>
      </c>
      <c r="BD114" s="8">
        <f t="shared" si="106"/>
        <v>0</v>
      </c>
      <c r="BE114" s="8">
        <f t="shared" si="107"/>
        <v>0</v>
      </c>
      <c r="BF114" s="8"/>
      <c r="BG114" s="8">
        <f t="shared" si="108"/>
        <v>0</v>
      </c>
      <c r="BH114" s="8">
        <f t="shared" si="109"/>
        <v>0</v>
      </c>
      <c r="BI114" s="8">
        <f t="shared" si="110"/>
        <v>0</v>
      </c>
      <c r="BJ114" s="8">
        <f t="shared" si="111"/>
        <v>0</v>
      </c>
      <c r="BK114" s="8">
        <f t="shared" si="112"/>
        <v>0</v>
      </c>
      <c r="BL114" s="8">
        <f t="shared" si="113"/>
        <v>0</v>
      </c>
      <c r="BM114" s="8">
        <f t="shared" si="114"/>
        <v>0</v>
      </c>
      <c r="BN114" s="8">
        <f t="shared" si="115"/>
        <v>0</v>
      </c>
      <c r="BO114" s="8">
        <f t="shared" si="116"/>
        <v>0</v>
      </c>
      <c r="BP114" s="8"/>
      <c r="BQ114" s="8" t="e">
        <f t="shared" si="117"/>
        <v>#NUM!</v>
      </c>
      <c r="BR114" s="8" t="e">
        <f t="shared" si="118"/>
        <v>#NUM!</v>
      </c>
      <c r="BS114" s="8" t="e">
        <f t="shared" si="119"/>
        <v>#NUM!</v>
      </c>
      <c r="BT114" s="8" t="e">
        <f t="shared" si="120"/>
        <v>#NUM!</v>
      </c>
      <c r="BU114" s="8" t="e">
        <f t="shared" si="121"/>
        <v>#NUM!</v>
      </c>
      <c r="BV114" s="8"/>
      <c r="BW114" s="1" t="str">
        <f t="shared" si="122"/>
        <v/>
      </c>
      <c r="BX114" s="1" t="str">
        <f t="shared" si="123"/>
        <v/>
      </c>
      <c r="BY114" s="1" t="str">
        <f t="shared" si="124"/>
        <v/>
      </c>
      <c r="BZ114" s="1" t="str">
        <f t="shared" si="125"/>
        <v/>
      </c>
      <c r="CA114" s="1" t="str">
        <f t="shared" si="126"/>
        <v/>
      </c>
      <c r="CB114" s="1" t="str">
        <f t="shared" si="127"/>
        <v/>
      </c>
      <c r="CC114" s="1" t="str">
        <f t="shared" si="128"/>
        <v/>
      </c>
      <c r="CD114" s="1" t="str">
        <f t="shared" si="129"/>
        <v/>
      </c>
      <c r="CE114" s="1" t="str">
        <f t="shared" si="130"/>
        <v/>
      </c>
    </row>
    <row r="115" spans="1:83" ht="18" customHeight="1" x14ac:dyDescent="0.2">
      <c r="A115" s="52" t="str">
        <f t="shared" si="92"/>
        <v>Brian Clark</v>
      </c>
      <c r="B115" s="52" t="s">
        <v>19</v>
      </c>
      <c r="C115" s="62" t="s">
        <v>20</v>
      </c>
      <c r="D115" s="8"/>
      <c r="E115" s="8"/>
      <c r="F115" s="8" t="str">
        <f>IF(E115&lt;&gt; "",LOOKUP(E115,Points!$A$2:$A$27,Points!$B$2:$B$27),"")</f>
        <v/>
      </c>
      <c r="G115" s="114"/>
      <c r="H115" s="8"/>
      <c r="I115" s="8"/>
      <c r="J115" s="8" t="str">
        <f>IF(I115&lt;&gt; "",LOOKUP(I115,Points!$A$2:$A$27,Points!$B$2:$B$27),"")</f>
        <v/>
      </c>
      <c r="K115" s="114"/>
      <c r="L115" s="8"/>
      <c r="M115" s="8"/>
      <c r="N115" s="8" t="str">
        <f>IF(M115&lt;&gt; "",LOOKUP(M115,Points!$A$2:$A$27,Points!$B$2:$B$27),"")</f>
        <v/>
      </c>
      <c r="O115" s="114"/>
      <c r="P115" s="8"/>
      <c r="Q115" s="8"/>
      <c r="R115" s="8" t="str">
        <f>IF(Q115&lt;&gt; "",LOOKUP(Q115,Points!$A$2:$A$27,Points!$B$2:$B$27),"")</f>
        <v/>
      </c>
      <c r="S115" s="114"/>
      <c r="T115" s="8"/>
      <c r="U115" s="8"/>
      <c r="V115" s="8" t="str">
        <f>IF(U115&lt;&gt; "",LOOKUP(U115,Points!$A$2:$A$27,Points!$B$2:$B$27),"")</f>
        <v/>
      </c>
      <c r="W115" s="114"/>
      <c r="X115" s="8"/>
      <c r="Y115" s="8"/>
      <c r="Z115" s="8" t="str">
        <f>IF(Y115&lt;&gt; "",LOOKUP(Y115,Points!$A$2:$A$27,Points!$B$2:$B$27),"")</f>
        <v/>
      </c>
      <c r="AA115" s="114"/>
      <c r="AB115" s="8"/>
      <c r="AC115" s="8"/>
      <c r="AD115" s="8" t="str">
        <f>IF(AC115&lt;&gt; "",LOOKUP(AC115,Points!$A$2:$A$27,Points!$B$2:$B$27),"")</f>
        <v/>
      </c>
      <c r="AE115" s="114"/>
      <c r="AF115" s="8"/>
      <c r="AG115" s="8"/>
      <c r="AH115" s="8" t="str">
        <f>IF(AG115&lt;&gt; "",LOOKUP(AG115,Points!$A$2:$A$27,Points!$B$2:$B$27),"")</f>
        <v/>
      </c>
      <c r="AI115" s="114"/>
      <c r="AJ115" s="8"/>
      <c r="AK115" s="8"/>
      <c r="AL115" s="8" t="str">
        <f>IF(AK115&lt;&gt; "",LOOKUP(AK115,Points!$A$2:$A$27,Points!$B$2:$B$27),"")</f>
        <v/>
      </c>
      <c r="AM115" s="114"/>
      <c r="AO115" s="5">
        <f t="shared" si="93"/>
        <v>0</v>
      </c>
      <c r="AP115" s="5">
        <v>0</v>
      </c>
      <c r="AQ115" s="5">
        <f t="shared" si="94"/>
        <v>0</v>
      </c>
      <c r="AR115" s="5">
        <f t="shared" si="95"/>
        <v>0</v>
      </c>
      <c r="AS115" s="5">
        <f t="shared" si="96"/>
        <v>0</v>
      </c>
      <c r="AT115" s="5">
        <f t="shared" si="97"/>
        <v>0</v>
      </c>
      <c r="AU115" s="47">
        <f t="shared" si="98"/>
        <v>0</v>
      </c>
      <c r="AV115" s="47">
        <f t="shared" si="99"/>
        <v>0</v>
      </c>
      <c r="AW115" s="47">
        <f t="shared" si="100"/>
        <v>0</v>
      </c>
      <c r="AX115" s="8">
        <f t="shared" si="101"/>
        <v>0</v>
      </c>
      <c r="AY115" s="67">
        <f t="shared" si="102"/>
        <v>0</v>
      </c>
      <c r="AZ115" s="67"/>
      <c r="BA115" s="8">
        <f t="shared" si="103"/>
        <v>0</v>
      </c>
      <c r="BB115" s="8">
        <f t="shared" si="104"/>
        <v>0</v>
      </c>
      <c r="BC115" s="8">
        <f t="shared" si="105"/>
        <v>0</v>
      </c>
      <c r="BD115" s="8">
        <f t="shared" si="106"/>
        <v>0</v>
      </c>
      <c r="BE115" s="8">
        <f t="shared" si="107"/>
        <v>0</v>
      </c>
      <c r="BF115" s="8"/>
      <c r="BG115" s="8">
        <f t="shared" si="108"/>
        <v>0</v>
      </c>
      <c r="BH115" s="8">
        <f t="shared" si="109"/>
        <v>0</v>
      </c>
      <c r="BI115" s="8">
        <f t="shared" si="110"/>
        <v>0</v>
      </c>
      <c r="BJ115" s="8">
        <f t="shared" si="111"/>
        <v>0</v>
      </c>
      <c r="BK115" s="8">
        <f t="shared" si="112"/>
        <v>0</v>
      </c>
      <c r="BL115" s="8">
        <f t="shared" si="113"/>
        <v>0</v>
      </c>
      <c r="BM115" s="8">
        <f t="shared" si="114"/>
        <v>0</v>
      </c>
      <c r="BN115" s="8">
        <f t="shared" si="115"/>
        <v>0</v>
      </c>
      <c r="BO115" s="8">
        <f t="shared" si="116"/>
        <v>0</v>
      </c>
      <c r="BP115" s="8"/>
      <c r="BQ115" s="8" t="e">
        <f t="shared" si="117"/>
        <v>#NUM!</v>
      </c>
      <c r="BR115" s="8" t="e">
        <f t="shared" si="118"/>
        <v>#NUM!</v>
      </c>
      <c r="BS115" s="8" t="e">
        <f t="shared" si="119"/>
        <v>#NUM!</v>
      </c>
      <c r="BT115" s="8" t="e">
        <f t="shared" si="120"/>
        <v>#NUM!</v>
      </c>
      <c r="BU115" s="8" t="e">
        <f t="shared" si="121"/>
        <v>#NUM!</v>
      </c>
      <c r="BV115" s="8"/>
      <c r="BW115" s="1" t="str">
        <f t="shared" si="122"/>
        <v/>
      </c>
      <c r="BX115" s="1" t="str">
        <f t="shared" si="123"/>
        <v/>
      </c>
      <c r="BY115" s="1" t="str">
        <f t="shared" si="124"/>
        <v/>
      </c>
      <c r="BZ115" s="1" t="str">
        <f t="shared" si="125"/>
        <v/>
      </c>
      <c r="CA115" s="1" t="str">
        <f t="shared" si="126"/>
        <v/>
      </c>
      <c r="CB115" s="1" t="str">
        <f t="shared" si="127"/>
        <v/>
      </c>
      <c r="CC115" s="1" t="str">
        <f t="shared" si="128"/>
        <v/>
      </c>
      <c r="CD115" s="1" t="str">
        <f t="shared" si="129"/>
        <v/>
      </c>
      <c r="CE115" s="1" t="str">
        <f t="shared" si="130"/>
        <v/>
      </c>
    </row>
    <row r="116" spans="1:83" ht="18" customHeight="1" x14ac:dyDescent="0.2">
      <c r="A116" s="52" t="str">
        <f t="shared" si="92"/>
        <v>David Conklin</v>
      </c>
      <c r="B116" s="52" t="s">
        <v>246</v>
      </c>
      <c r="C116" s="62" t="s">
        <v>209</v>
      </c>
      <c r="D116" s="8"/>
      <c r="E116" s="8"/>
      <c r="F116" s="8" t="str">
        <f>IF(E116&lt;&gt; "",LOOKUP(E116,Points!$A$2:$A$27,Points!$B$2:$B$27),"")</f>
        <v/>
      </c>
      <c r="G116" s="114"/>
      <c r="H116" s="8"/>
      <c r="I116" s="8"/>
      <c r="J116" s="8" t="str">
        <f>IF(I116&lt;&gt; "",LOOKUP(I116,Points!$A$2:$A$27,Points!$B$2:$B$27),"")</f>
        <v/>
      </c>
      <c r="K116" s="114"/>
      <c r="L116" s="8"/>
      <c r="M116" s="8"/>
      <c r="N116" s="8" t="str">
        <f>IF(M116&lt;&gt; "",LOOKUP(M116,Points!$A$2:$A$27,Points!$B$2:$B$27),"")</f>
        <v/>
      </c>
      <c r="O116" s="114"/>
      <c r="P116" s="8"/>
      <c r="Q116" s="8"/>
      <c r="R116" s="8" t="str">
        <f>IF(Q116&lt;&gt; "",LOOKUP(Q116,Points!$A$2:$A$27,Points!$B$2:$B$27),"")</f>
        <v/>
      </c>
      <c r="S116" s="114"/>
      <c r="T116" s="8"/>
      <c r="U116" s="8"/>
      <c r="V116" s="8" t="str">
        <f>IF(U116&lt;&gt; "",LOOKUP(U116,Points!$A$2:$A$27,Points!$B$2:$B$27),"")</f>
        <v/>
      </c>
      <c r="W116" s="114"/>
      <c r="X116" s="8"/>
      <c r="Y116" s="8"/>
      <c r="Z116" s="8" t="str">
        <f>IF(Y116&lt;&gt; "",LOOKUP(Y116,Points!$A$2:$A$27,Points!$B$2:$B$27),"")</f>
        <v/>
      </c>
      <c r="AA116" s="114"/>
      <c r="AB116" s="8"/>
      <c r="AC116" s="8"/>
      <c r="AD116" s="8" t="str">
        <f>IF(AC116&lt;&gt; "",LOOKUP(AC116,Points!$A$2:$A$27,Points!$B$2:$B$27),"")</f>
        <v/>
      </c>
      <c r="AE116" s="114"/>
      <c r="AF116" s="8"/>
      <c r="AG116" s="8"/>
      <c r="AH116" s="8" t="str">
        <f>IF(AG116&lt;&gt; "",LOOKUP(AG116,Points!$A$2:$A$27,Points!$B$2:$B$27),"")</f>
        <v/>
      </c>
      <c r="AI116" s="114"/>
      <c r="AJ116" s="8"/>
      <c r="AK116" s="8"/>
      <c r="AL116" s="8" t="str">
        <f>IF(AK116&lt;&gt; "",LOOKUP(AK116,Points!$A$2:$A$27,Points!$B$2:$B$27),"")</f>
        <v/>
      </c>
      <c r="AM116" s="114"/>
      <c r="AO116" s="5">
        <f t="shared" si="93"/>
        <v>0</v>
      </c>
      <c r="AP116" s="5">
        <v>0</v>
      </c>
      <c r="AQ116" s="5">
        <f t="shared" si="94"/>
        <v>0</v>
      </c>
      <c r="AR116" s="5">
        <f t="shared" si="95"/>
        <v>0</v>
      </c>
      <c r="AS116" s="5">
        <f t="shared" si="96"/>
        <v>0</v>
      </c>
      <c r="AT116" s="5">
        <f t="shared" si="97"/>
        <v>0</v>
      </c>
      <c r="AU116" s="47">
        <f t="shared" si="98"/>
        <v>0</v>
      </c>
      <c r="AV116" s="47">
        <f t="shared" si="99"/>
        <v>0</v>
      </c>
      <c r="AW116" s="47">
        <f t="shared" si="100"/>
        <v>0</v>
      </c>
      <c r="AX116" s="8">
        <f t="shared" si="101"/>
        <v>0</v>
      </c>
      <c r="AY116" s="67">
        <f t="shared" si="102"/>
        <v>0</v>
      </c>
      <c r="AZ116" s="67"/>
      <c r="BA116" s="8">
        <f t="shared" si="103"/>
        <v>0</v>
      </c>
      <c r="BB116" s="8">
        <f t="shared" si="104"/>
        <v>0</v>
      </c>
      <c r="BC116" s="8">
        <f t="shared" si="105"/>
        <v>0</v>
      </c>
      <c r="BD116" s="8">
        <f t="shared" si="106"/>
        <v>0</v>
      </c>
      <c r="BE116" s="8">
        <f t="shared" si="107"/>
        <v>0</v>
      </c>
      <c r="BF116" s="8"/>
      <c r="BG116" s="8">
        <f t="shared" si="108"/>
        <v>0</v>
      </c>
      <c r="BH116" s="8">
        <f t="shared" si="109"/>
        <v>0</v>
      </c>
      <c r="BI116" s="8">
        <f t="shared" si="110"/>
        <v>0</v>
      </c>
      <c r="BJ116" s="8">
        <f t="shared" si="111"/>
        <v>0</v>
      </c>
      <c r="BK116" s="8">
        <f t="shared" si="112"/>
        <v>0</v>
      </c>
      <c r="BL116" s="8">
        <f t="shared" si="113"/>
        <v>0</v>
      </c>
      <c r="BM116" s="8">
        <f t="shared" si="114"/>
        <v>0</v>
      </c>
      <c r="BN116" s="8">
        <f t="shared" si="115"/>
        <v>0</v>
      </c>
      <c r="BO116" s="8">
        <f t="shared" si="116"/>
        <v>0</v>
      </c>
      <c r="BP116" s="8"/>
      <c r="BQ116" s="8" t="e">
        <f t="shared" si="117"/>
        <v>#NUM!</v>
      </c>
      <c r="BR116" s="8" t="e">
        <f t="shared" si="118"/>
        <v>#NUM!</v>
      </c>
      <c r="BS116" s="8" t="e">
        <f t="shared" si="119"/>
        <v>#NUM!</v>
      </c>
      <c r="BT116" s="8" t="e">
        <f t="shared" si="120"/>
        <v>#NUM!</v>
      </c>
      <c r="BU116" s="8" t="e">
        <f t="shared" si="121"/>
        <v>#NUM!</v>
      </c>
      <c r="BV116" s="8"/>
      <c r="BW116" s="1" t="str">
        <f t="shared" si="122"/>
        <v/>
      </c>
      <c r="BX116" s="1" t="str">
        <f t="shared" si="123"/>
        <v/>
      </c>
      <c r="BY116" s="1" t="str">
        <f t="shared" si="124"/>
        <v/>
      </c>
      <c r="BZ116" s="1" t="str">
        <f t="shared" si="125"/>
        <v/>
      </c>
      <c r="CA116" s="1" t="str">
        <f t="shared" si="126"/>
        <v/>
      </c>
      <c r="CB116" s="1" t="str">
        <f t="shared" si="127"/>
        <v/>
      </c>
      <c r="CC116" s="1" t="str">
        <f t="shared" si="128"/>
        <v/>
      </c>
      <c r="CD116" s="1" t="str">
        <f t="shared" si="129"/>
        <v/>
      </c>
      <c r="CE116" s="1" t="str">
        <f t="shared" si="130"/>
        <v/>
      </c>
    </row>
    <row r="117" spans="1:83" ht="18" customHeight="1" x14ac:dyDescent="0.2">
      <c r="A117" s="52" t="str">
        <f t="shared" si="92"/>
        <v>Greg Corbett</v>
      </c>
      <c r="B117" s="52" t="s">
        <v>368</v>
      </c>
      <c r="C117" s="62" t="s">
        <v>221</v>
      </c>
      <c r="D117" s="8"/>
      <c r="E117" s="8"/>
      <c r="F117" s="8" t="str">
        <f>IF(E117&lt;&gt; "",LOOKUP(E117,Points!$A$2:$A$27,Points!$B$2:$B$27),"")</f>
        <v/>
      </c>
      <c r="G117" s="114"/>
      <c r="H117" s="8"/>
      <c r="I117" s="8"/>
      <c r="J117" s="8" t="str">
        <f>IF(I117&lt;&gt; "",LOOKUP(I117,Points!$A$2:$A$27,Points!$B$2:$B$27),"")</f>
        <v/>
      </c>
      <c r="K117" s="114"/>
      <c r="L117" s="8"/>
      <c r="M117" s="8"/>
      <c r="N117" s="8" t="str">
        <f>IF(M117&lt;&gt; "",LOOKUP(M117,Points!$A$2:$A$27,Points!$B$2:$B$27),"")</f>
        <v/>
      </c>
      <c r="O117" s="114"/>
      <c r="P117" s="8"/>
      <c r="Q117" s="8"/>
      <c r="R117" s="8" t="str">
        <f>IF(Q117&lt;&gt; "",LOOKUP(Q117,Points!$A$2:$A$27,Points!$B$2:$B$27),"")</f>
        <v/>
      </c>
      <c r="S117" s="114"/>
      <c r="T117" s="8"/>
      <c r="U117" s="8"/>
      <c r="V117" s="8" t="str">
        <f>IF(U117&lt;&gt; "",LOOKUP(U117,Points!$A$2:$A$27,Points!$B$2:$B$27),"")</f>
        <v/>
      </c>
      <c r="W117" s="114"/>
      <c r="X117" s="8"/>
      <c r="Y117" s="8"/>
      <c r="Z117" s="8" t="str">
        <f>IF(Y117&lt;&gt; "",LOOKUP(Y117,Points!$A$2:$A$27,Points!$B$2:$B$27),"")</f>
        <v/>
      </c>
      <c r="AA117" s="114"/>
      <c r="AB117" s="8"/>
      <c r="AC117" s="8"/>
      <c r="AD117" s="8" t="str">
        <f>IF(AC117&lt;&gt; "",LOOKUP(AC117,Points!$A$2:$A$27,Points!$B$2:$B$27),"")</f>
        <v/>
      </c>
      <c r="AE117" s="114"/>
      <c r="AF117" s="8"/>
      <c r="AG117" s="8"/>
      <c r="AH117" s="8" t="str">
        <f>IF(AG117&lt;&gt; "",LOOKUP(AG117,Points!$A$2:$A$27,Points!$B$2:$B$27),"")</f>
        <v/>
      </c>
      <c r="AI117" s="114"/>
      <c r="AJ117" s="8"/>
      <c r="AK117" s="8"/>
      <c r="AL117" s="8" t="str">
        <f>IF(AK117&lt;&gt; "",LOOKUP(AK117,Points!$A$2:$A$27,Points!$B$2:$B$27),"")</f>
        <v/>
      </c>
      <c r="AM117" s="114"/>
      <c r="AO117" s="5">
        <f>+G117+K117+O117+S117+W117+AA117+AE117+AI117+AM117</f>
        <v>0</v>
      </c>
      <c r="AP117" s="5">
        <v>0</v>
      </c>
      <c r="AQ117" s="5">
        <f t="shared" si="94"/>
        <v>0</v>
      </c>
      <c r="AR117" s="5">
        <f t="shared" si="95"/>
        <v>0</v>
      </c>
      <c r="AS117" s="5">
        <f t="shared" si="96"/>
        <v>0</v>
      </c>
      <c r="AT117" s="5">
        <f t="shared" si="97"/>
        <v>0</v>
      </c>
      <c r="AU117" s="47">
        <f t="shared" si="98"/>
        <v>0</v>
      </c>
      <c r="AV117" s="47">
        <f t="shared" si="99"/>
        <v>0</v>
      </c>
      <c r="AW117" s="47">
        <f t="shared" si="100"/>
        <v>0</v>
      </c>
      <c r="AX117" s="8">
        <f t="shared" si="101"/>
        <v>0</v>
      </c>
      <c r="AY117" s="67">
        <f t="shared" si="102"/>
        <v>0</v>
      </c>
      <c r="AZ117" s="67"/>
      <c r="BA117" s="8">
        <f t="shared" si="103"/>
        <v>0</v>
      </c>
      <c r="BB117" s="8">
        <f t="shared" si="104"/>
        <v>0</v>
      </c>
      <c r="BC117" s="8">
        <f t="shared" si="105"/>
        <v>0</v>
      </c>
      <c r="BD117" s="8">
        <f t="shared" si="106"/>
        <v>0</v>
      </c>
      <c r="BE117" s="8">
        <f t="shared" si="107"/>
        <v>0</v>
      </c>
      <c r="BF117" s="8"/>
      <c r="BG117" s="8">
        <f t="shared" si="108"/>
        <v>0</v>
      </c>
      <c r="BH117" s="8">
        <f t="shared" si="109"/>
        <v>0</v>
      </c>
      <c r="BI117" s="8">
        <f t="shared" si="110"/>
        <v>0</v>
      </c>
      <c r="BJ117" s="8">
        <f t="shared" si="111"/>
        <v>0</v>
      </c>
      <c r="BK117" s="8">
        <f t="shared" si="112"/>
        <v>0</v>
      </c>
      <c r="BL117" s="8">
        <f t="shared" si="113"/>
        <v>0</v>
      </c>
      <c r="BM117" s="8">
        <f t="shared" si="114"/>
        <v>0</v>
      </c>
      <c r="BN117" s="8">
        <f t="shared" si="115"/>
        <v>0</v>
      </c>
      <c r="BO117" s="8">
        <f t="shared" si="116"/>
        <v>0</v>
      </c>
      <c r="BP117" s="8"/>
      <c r="BQ117" s="8" t="e">
        <f t="shared" si="117"/>
        <v>#NUM!</v>
      </c>
      <c r="BR117" s="8" t="e">
        <f t="shared" si="118"/>
        <v>#NUM!</v>
      </c>
      <c r="BS117" s="8" t="e">
        <f t="shared" si="119"/>
        <v>#NUM!</v>
      </c>
      <c r="BT117" s="8" t="e">
        <f t="shared" si="120"/>
        <v>#NUM!</v>
      </c>
      <c r="BU117" s="8" t="e">
        <f t="shared" si="121"/>
        <v>#NUM!</v>
      </c>
      <c r="BV117" s="8"/>
      <c r="BW117" s="1" t="str">
        <f t="shared" si="122"/>
        <v/>
      </c>
      <c r="BX117" s="1" t="str">
        <f t="shared" si="123"/>
        <v/>
      </c>
      <c r="BY117" s="1" t="str">
        <f t="shared" si="124"/>
        <v/>
      </c>
      <c r="BZ117" s="1" t="str">
        <f t="shared" si="125"/>
        <v/>
      </c>
      <c r="CA117" s="1" t="str">
        <f t="shared" si="126"/>
        <v/>
      </c>
      <c r="CB117" s="1" t="str">
        <f t="shared" si="127"/>
        <v/>
      </c>
      <c r="CC117" s="1" t="str">
        <f t="shared" si="128"/>
        <v/>
      </c>
      <c r="CD117" s="1" t="str">
        <f t="shared" si="129"/>
        <v/>
      </c>
      <c r="CE117" s="1" t="str">
        <f t="shared" si="130"/>
        <v/>
      </c>
    </row>
    <row r="118" spans="1:83" ht="18" customHeight="1" x14ac:dyDescent="0.2">
      <c r="A118" s="52" t="str">
        <f t="shared" si="92"/>
        <v>Chris Cowman</v>
      </c>
      <c r="B118" s="52" t="s">
        <v>86</v>
      </c>
      <c r="C118" s="62" t="s">
        <v>16</v>
      </c>
      <c r="D118" s="8"/>
      <c r="E118" s="8"/>
      <c r="F118" s="8" t="str">
        <f>IF(E118&lt;&gt; "",LOOKUP(E118,Points!$A$2:$A$27,Points!$B$2:$B$27),"")</f>
        <v/>
      </c>
      <c r="G118" s="114"/>
      <c r="H118" s="8"/>
      <c r="I118" s="8"/>
      <c r="J118" s="8" t="str">
        <f>IF(I118&lt;&gt; "",LOOKUP(I118,Points!$A$2:$A$27,Points!$B$2:$B$27),"")</f>
        <v/>
      </c>
      <c r="K118" s="114"/>
      <c r="L118" s="8"/>
      <c r="M118" s="8"/>
      <c r="N118" s="8" t="str">
        <f>IF(M118&lt;&gt; "",LOOKUP(M118,Points!$A$2:$A$27,Points!$B$2:$B$27),"")</f>
        <v/>
      </c>
      <c r="O118" s="114"/>
      <c r="P118" s="8"/>
      <c r="Q118" s="8"/>
      <c r="R118" s="8" t="str">
        <f>IF(Q118&lt;&gt; "",LOOKUP(Q118,Points!$A$2:$A$27,Points!$B$2:$B$27),"")</f>
        <v/>
      </c>
      <c r="S118" s="114"/>
      <c r="T118" s="8"/>
      <c r="U118" s="8"/>
      <c r="V118" s="8" t="str">
        <f>IF(U118&lt;&gt; "",LOOKUP(U118,Points!$A$2:$A$27,Points!$B$2:$B$27),"")</f>
        <v/>
      </c>
      <c r="W118" s="114"/>
      <c r="X118" s="8"/>
      <c r="Y118" s="8"/>
      <c r="Z118" s="8" t="str">
        <f>IF(Y118&lt;&gt; "",LOOKUP(Y118,Points!$A$2:$A$27,Points!$B$2:$B$27),"")</f>
        <v/>
      </c>
      <c r="AA118" s="114"/>
      <c r="AB118" s="8"/>
      <c r="AC118" s="8"/>
      <c r="AD118" s="8" t="str">
        <f>IF(AC118&lt;&gt; "",LOOKUP(AC118,Points!$A$2:$A$27,Points!$B$2:$B$27),"")</f>
        <v/>
      </c>
      <c r="AE118" s="114"/>
      <c r="AF118" s="8"/>
      <c r="AG118" s="8"/>
      <c r="AH118" s="8" t="str">
        <f>IF(AG118&lt;&gt; "",LOOKUP(AG118,Points!$A$2:$A$27,Points!$B$2:$B$27),"")</f>
        <v/>
      </c>
      <c r="AI118" s="114"/>
      <c r="AJ118" s="8"/>
      <c r="AK118" s="8"/>
      <c r="AL118" s="8" t="str">
        <f>IF(AK118&lt;&gt; "",LOOKUP(AK118,Points!$A$2:$A$27,Points!$B$2:$B$27),"")</f>
        <v/>
      </c>
      <c r="AM118" s="114"/>
      <c r="AO118" s="5">
        <f t="shared" ref="AO118:AO133" si="131">SUM(LEN(G118),LEN(K118),LEN(O118),LEN(S118),LEN(W118),LEN(AA118),LEN(AE118),LEN(AI118),LEN(AM118))</f>
        <v>0</v>
      </c>
      <c r="AP118" s="5">
        <v>0</v>
      </c>
      <c r="AQ118" s="5">
        <f t="shared" si="94"/>
        <v>0</v>
      </c>
      <c r="AR118" s="5">
        <f t="shared" si="95"/>
        <v>0</v>
      </c>
      <c r="AS118" s="5">
        <f t="shared" si="96"/>
        <v>0</v>
      </c>
      <c r="AT118" s="5">
        <f t="shared" si="97"/>
        <v>0</v>
      </c>
      <c r="AU118" s="47">
        <f t="shared" si="98"/>
        <v>0</v>
      </c>
      <c r="AV118" s="47">
        <f t="shared" si="99"/>
        <v>0</v>
      </c>
      <c r="AW118" s="47">
        <f t="shared" si="100"/>
        <v>0</v>
      </c>
      <c r="AX118" s="8">
        <f t="shared" si="101"/>
        <v>0</v>
      </c>
      <c r="AY118" s="67">
        <f t="shared" si="102"/>
        <v>0</v>
      </c>
      <c r="AZ118" s="67"/>
      <c r="BA118" s="8">
        <f t="shared" si="103"/>
        <v>0</v>
      </c>
      <c r="BB118" s="8">
        <f t="shared" si="104"/>
        <v>0</v>
      </c>
      <c r="BC118" s="8">
        <f t="shared" si="105"/>
        <v>0</v>
      </c>
      <c r="BD118" s="8">
        <f t="shared" si="106"/>
        <v>0</v>
      </c>
      <c r="BE118" s="8">
        <f t="shared" si="107"/>
        <v>0</v>
      </c>
      <c r="BF118" s="8"/>
      <c r="BG118" s="8">
        <f t="shared" si="108"/>
        <v>0</v>
      </c>
      <c r="BH118" s="8">
        <f t="shared" si="109"/>
        <v>0</v>
      </c>
      <c r="BI118" s="8">
        <f t="shared" si="110"/>
        <v>0</v>
      </c>
      <c r="BJ118" s="8">
        <f t="shared" si="111"/>
        <v>0</v>
      </c>
      <c r="BK118" s="8">
        <f t="shared" si="112"/>
        <v>0</v>
      </c>
      <c r="BL118" s="8">
        <f t="shared" si="113"/>
        <v>0</v>
      </c>
      <c r="BM118" s="8">
        <f t="shared" si="114"/>
        <v>0</v>
      </c>
      <c r="BN118" s="8">
        <f t="shared" si="115"/>
        <v>0</v>
      </c>
      <c r="BO118" s="8">
        <f t="shared" si="116"/>
        <v>0</v>
      </c>
      <c r="BP118" s="8"/>
      <c r="BQ118" s="8" t="e">
        <f t="shared" si="117"/>
        <v>#NUM!</v>
      </c>
      <c r="BR118" s="8" t="e">
        <f t="shared" si="118"/>
        <v>#NUM!</v>
      </c>
      <c r="BS118" s="8" t="e">
        <f t="shared" si="119"/>
        <v>#NUM!</v>
      </c>
      <c r="BT118" s="8" t="e">
        <f t="shared" si="120"/>
        <v>#NUM!</v>
      </c>
      <c r="BU118" s="8" t="e">
        <f t="shared" si="121"/>
        <v>#NUM!</v>
      </c>
      <c r="BV118" s="8"/>
      <c r="BW118" s="1" t="str">
        <f t="shared" si="122"/>
        <v/>
      </c>
      <c r="BX118" s="1" t="str">
        <f t="shared" si="123"/>
        <v/>
      </c>
      <c r="BY118" s="1" t="str">
        <f t="shared" si="124"/>
        <v/>
      </c>
      <c r="BZ118" s="1" t="str">
        <f t="shared" si="125"/>
        <v/>
      </c>
      <c r="CA118" s="1" t="str">
        <f t="shared" si="126"/>
        <v/>
      </c>
      <c r="CB118" s="1" t="str">
        <f t="shared" si="127"/>
        <v/>
      </c>
      <c r="CC118" s="1" t="str">
        <f t="shared" si="128"/>
        <v/>
      </c>
      <c r="CD118" s="1" t="str">
        <f t="shared" si="129"/>
        <v/>
      </c>
      <c r="CE118" s="1" t="str">
        <f t="shared" si="130"/>
        <v/>
      </c>
    </row>
    <row r="119" spans="1:83" ht="18" customHeight="1" x14ac:dyDescent="0.2">
      <c r="A119" s="52" t="str">
        <f t="shared" si="92"/>
        <v>Greg Crawford</v>
      </c>
      <c r="B119" s="52" t="s">
        <v>279</v>
      </c>
      <c r="C119" s="62" t="s">
        <v>221</v>
      </c>
      <c r="D119" s="8"/>
      <c r="E119" s="8"/>
      <c r="F119" s="8" t="str">
        <f>IF(E119&lt;&gt; "",LOOKUP(E119,Points!$A$2:$A$27,Points!$B$2:$B$27),"")</f>
        <v/>
      </c>
      <c r="G119" s="114"/>
      <c r="H119" s="8"/>
      <c r="I119" s="8"/>
      <c r="J119" s="8" t="str">
        <f>IF(I119&lt;&gt; "",LOOKUP(I119,Points!$A$2:$A$27,Points!$B$2:$B$27),"")</f>
        <v/>
      </c>
      <c r="K119" s="114"/>
      <c r="L119" s="8"/>
      <c r="M119" s="8"/>
      <c r="N119" s="8" t="str">
        <f>IF(M119&lt;&gt; "",LOOKUP(M119,Points!$A$2:$A$27,Points!$B$2:$B$27),"")</f>
        <v/>
      </c>
      <c r="O119" s="114"/>
      <c r="P119" s="8"/>
      <c r="Q119" s="8"/>
      <c r="R119" s="8" t="str">
        <f>IF(Q119&lt;&gt; "",LOOKUP(Q119,Points!$A$2:$A$27,Points!$B$2:$B$27),"")</f>
        <v/>
      </c>
      <c r="S119" s="114"/>
      <c r="T119" s="8"/>
      <c r="U119" s="8"/>
      <c r="V119" s="8" t="str">
        <f>IF(U119&lt;&gt; "",LOOKUP(U119,Points!$A$2:$A$27,Points!$B$2:$B$27),"")</f>
        <v/>
      </c>
      <c r="W119" s="114"/>
      <c r="X119" s="8"/>
      <c r="Y119" s="8"/>
      <c r="Z119" s="8" t="str">
        <f>IF(Y119&lt;&gt; "",LOOKUP(Y119,Points!$A$2:$A$27,Points!$B$2:$B$27),"")</f>
        <v/>
      </c>
      <c r="AA119" s="114"/>
      <c r="AB119" s="8"/>
      <c r="AC119" s="8"/>
      <c r="AD119" s="8" t="str">
        <f>IF(AC119&lt;&gt; "",LOOKUP(AC119,Points!$A$2:$A$27,Points!$B$2:$B$27),"")</f>
        <v/>
      </c>
      <c r="AE119" s="114"/>
      <c r="AF119" s="8"/>
      <c r="AG119" s="8"/>
      <c r="AH119" s="8" t="str">
        <f>IF(AG119&lt;&gt; "",LOOKUP(AG119,Points!$A$2:$A$27,Points!$B$2:$B$27),"")</f>
        <v/>
      </c>
      <c r="AI119" s="114"/>
      <c r="AJ119" s="8"/>
      <c r="AK119" s="8"/>
      <c r="AL119" s="8" t="str">
        <f>IF(AK119&lt;&gt; "",LOOKUP(AK119,Points!$A$2:$A$27,Points!$B$2:$B$27),"")</f>
        <v/>
      </c>
      <c r="AM119" s="114"/>
      <c r="AO119" s="5">
        <f t="shared" si="131"/>
        <v>0</v>
      </c>
      <c r="AP119" s="5">
        <v>0</v>
      </c>
      <c r="AQ119" s="5">
        <f t="shared" si="94"/>
        <v>0</v>
      </c>
      <c r="AR119" s="5">
        <f t="shared" si="95"/>
        <v>0</v>
      </c>
      <c r="AS119" s="5">
        <f t="shared" si="96"/>
        <v>0</v>
      </c>
      <c r="AT119" s="5">
        <f t="shared" si="97"/>
        <v>0</v>
      </c>
      <c r="AU119" s="47">
        <f t="shared" si="98"/>
        <v>0</v>
      </c>
      <c r="AV119" s="47">
        <f t="shared" si="99"/>
        <v>0</v>
      </c>
      <c r="AW119" s="47">
        <f t="shared" si="100"/>
        <v>0</v>
      </c>
      <c r="AX119" s="8">
        <f t="shared" si="101"/>
        <v>0</v>
      </c>
      <c r="AY119" s="67">
        <f t="shared" si="102"/>
        <v>0</v>
      </c>
      <c r="AZ119" s="67"/>
      <c r="BA119" s="8">
        <f t="shared" si="103"/>
        <v>0</v>
      </c>
      <c r="BB119" s="8">
        <f t="shared" si="104"/>
        <v>0</v>
      </c>
      <c r="BC119" s="8">
        <f t="shared" si="105"/>
        <v>0</v>
      </c>
      <c r="BD119" s="8">
        <f t="shared" si="106"/>
        <v>0</v>
      </c>
      <c r="BE119" s="8">
        <f t="shared" si="107"/>
        <v>0</v>
      </c>
      <c r="BF119" s="8"/>
      <c r="BG119" s="8">
        <f t="shared" si="108"/>
        <v>0</v>
      </c>
      <c r="BH119" s="8">
        <f t="shared" si="109"/>
        <v>0</v>
      </c>
      <c r="BI119" s="8">
        <f t="shared" si="110"/>
        <v>0</v>
      </c>
      <c r="BJ119" s="8">
        <f t="shared" si="111"/>
        <v>0</v>
      </c>
      <c r="BK119" s="8">
        <f t="shared" si="112"/>
        <v>0</v>
      </c>
      <c r="BL119" s="8">
        <f t="shared" si="113"/>
        <v>0</v>
      </c>
      <c r="BM119" s="8">
        <f t="shared" si="114"/>
        <v>0</v>
      </c>
      <c r="BN119" s="8">
        <f t="shared" si="115"/>
        <v>0</v>
      </c>
      <c r="BO119" s="8">
        <f t="shared" si="116"/>
        <v>0</v>
      </c>
      <c r="BP119" s="8"/>
      <c r="BQ119" s="8" t="e">
        <f t="shared" si="117"/>
        <v>#NUM!</v>
      </c>
      <c r="BR119" s="8" t="e">
        <f t="shared" si="118"/>
        <v>#NUM!</v>
      </c>
      <c r="BS119" s="8" t="e">
        <f t="shared" si="119"/>
        <v>#NUM!</v>
      </c>
      <c r="BT119" s="8" t="e">
        <f t="shared" si="120"/>
        <v>#NUM!</v>
      </c>
      <c r="BU119" s="8" t="e">
        <f t="shared" si="121"/>
        <v>#NUM!</v>
      </c>
      <c r="BV119" s="8"/>
      <c r="BW119" s="1" t="str">
        <f t="shared" si="122"/>
        <v/>
      </c>
      <c r="BX119" s="1" t="str">
        <f t="shared" si="123"/>
        <v/>
      </c>
      <c r="BY119" s="1" t="str">
        <f t="shared" si="124"/>
        <v/>
      </c>
      <c r="BZ119" s="1" t="str">
        <f t="shared" si="125"/>
        <v/>
      </c>
      <c r="CA119" s="1" t="str">
        <f t="shared" si="126"/>
        <v/>
      </c>
      <c r="CB119" s="1" t="str">
        <f t="shared" si="127"/>
        <v/>
      </c>
      <c r="CC119" s="1" t="str">
        <f t="shared" si="128"/>
        <v/>
      </c>
      <c r="CD119" s="1" t="str">
        <f t="shared" si="129"/>
        <v/>
      </c>
      <c r="CE119" s="1" t="str">
        <f t="shared" si="130"/>
        <v/>
      </c>
    </row>
    <row r="120" spans="1:83" ht="18" customHeight="1" x14ac:dyDescent="0.2">
      <c r="A120" s="52" t="str">
        <f t="shared" si="92"/>
        <v>Ron Cunningham</v>
      </c>
      <c r="B120" s="52" t="s">
        <v>352</v>
      </c>
      <c r="C120" s="62" t="s">
        <v>41</v>
      </c>
      <c r="D120" s="8"/>
      <c r="E120" s="8"/>
      <c r="F120" s="8" t="str">
        <f>IF(E120&lt;&gt; "",LOOKUP(E120,Points!$A$2:$A$27,Points!$B$2:$B$27),"")</f>
        <v/>
      </c>
      <c r="G120" s="114"/>
      <c r="H120" s="8"/>
      <c r="I120" s="8"/>
      <c r="J120" s="8" t="str">
        <f>IF(I120&lt;&gt; "",LOOKUP(I120,Points!$A$2:$A$27,Points!$B$2:$B$27),"")</f>
        <v/>
      </c>
      <c r="K120" s="114"/>
      <c r="L120" s="8"/>
      <c r="M120" s="8"/>
      <c r="N120" s="8" t="str">
        <f>IF(M120&lt;&gt; "",LOOKUP(M120,Points!$A$2:$A$27,Points!$B$2:$B$27),"")</f>
        <v/>
      </c>
      <c r="O120" s="114"/>
      <c r="P120" s="8"/>
      <c r="Q120" s="8"/>
      <c r="R120" s="8" t="str">
        <f>IF(Q120&lt;&gt; "",LOOKUP(Q120,Points!$A$2:$A$27,Points!$B$2:$B$27),"")</f>
        <v/>
      </c>
      <c r="S120" s="114"/>
      <c r="T120" s="8"/>
      <c r="U120" s="8"/>
      <c r="V120" s="8" t="str">
        <f>IF(U120&lt;&gt; "",LOOKUP(U120,Points!$A$2:$A$27,Points!$B$2:$B$27),"")</f>
        <v/>
      </c>
      <c r="W120" s="114"/>
      <c r="X120" s="8"/>
      <c r="Y120" s="8"/>
      <c r="Z120" s="8" t="str">
        <f>IF(Y120&lt;&gt; "",LOOKUP(Y120,Points!$A$2:$A$27,Points!$B$2:$B$27),"")</f>
        <v/>
      </c>
      <c r="AA120" s="114"/>
      <c r="AB120" s="8"/>
      <c r="AC120" s="8"/>
      <c r="AD120" s="8" t="str">
        <f>IF(AC120&lt;&gt; "",LOOKUP(AC120,Points!$A$2:$A$27,Points!$B$2:$B$27),"")</f>
        <v/>
      </c>
      <c r="AE120" s="114"/>
      <c r="AF120" s="8"/>
      <c r="AG120" s="8"/>
      <c r="AH120" s="8" t="str">
        <f>IF(AG120&lt;&gt; "",LOOKUP(AG120,Points!$A$2:$A$27,Points!$B$2:$B$27),"")</f>
        <v/>
      </c>
      <c r="AI120" s="114"/>
      <c r="AJ120" s="8"/>
      <c r="AK120" s="8"/>
      <c r="AL120" s="8" t="str">
        <f>IF(AK120&lt;&gt; "",LOOKUP(AK120,Points!$A$2:$A$27,Points!$B$2:$B$27),"")</f>
        <v/>
      </c>
      <c r="AM120" s="114"/>
      <c r="AO120" s="5">
        <f t="shared" si="131"/>
        <v>0</v>
      </c>
      <c r="AP120" s="5">
        <v>0</v>
      </c>
      <c r="AQ120" s="5">
        <f t="shared" si="94"/>
        <v>0</v>
      </c>
      <c r="AR120" s="5">
        <f t="shared" si="95"/>
        <v>0</v>
      </c>
      <c r="AS120" s="5">
        <f t="shared" si="96"/>
        <v>0</v>
      </c>
      <c r="AT120" s="5">
        <f t="shared" si="97"/>
        <v>0</v>
      </c>
      <c r="AU120" s="47">
        <f t="shared" si="98"/>
        <v>0</v>
      </c>
      <c r="AV120" s="47">
        <f t="shared" si="99"/>
        <v>0</v>
      </c>
      <c r="AW120" s="47">
        <f t="shared" si="100"/>
        <v>0</v>
      </c>
      <c r="AX120" s="8">
        <f t="shared" si="101"/>
        <v>0</v>
      </c>
      <c r="AY120" s="67">
        <f t="shared" si="102"/>
        <v>0</v>
      </c>
      <c r="AZ120" s="67"/>
      <c r="BA120" s="8">
        <f t="shared" si="103"/>
        <v>0</v>
      </c>
      <c r="BB120" s="8">
        <f t="shared" si="104"/>
        <v>0</v>
      </c>
      <c r="BC120" s="8">
        <f t="shared" si="105"/>
        <v>0</v>
      </c>
      <c r="BD120" s="8">
        <f t="shared" si="106"/>
        <v>0</v>
      </c>
      <c r="BE120" s="8">
        <f t="shared" si="107"/>
        <v>0</v>
      </c>
      <c r="BF120" s="8"/>
      <c r="BG120" s="8">
        <f t="shared" si="108"/>
        <v>0</v>
      </c>
      <c r="BH120" s="8">
        <f t="shared" si="109"/>
        <v>0</v>
      </c>
      <c r="BI120" s="8">
        <f t="shared" si="110"/>
        <v>0</v>
      </c>
      <c r="BJ120" s="8">
        <f t="shared" si="111"/>
        <v>0</v>
      </c>
      <c r="BK120" s="8">
        <f t="shared" si="112"/>
        <v>0</v>
      </c>
      <c r="BL120" s="8">
        <f t="shared" si="113"/>
        <v>0</v>
      </c>
      <c r="BM120" s="8">
        <f t="shared" si="114"/>
        <v>0</v>
      </c>
      <c r="BN120" s="8">
        <f t="shared" si="115"/>
        <v>0</v>
      </c>
      <c r="BO120" s="8">
        <f t="shared" si="116"/>
        <v>0</v>
      </c>
      <c r="BP120" s="8"/>
      <c r="BQ120" s="8" t="e">
        <f t="shared" si="117"/>
        <v>#NUM!</v>
      </c>
      <c r="BR120" s="8" t="e">
        <f t="shared" si="118"/>
        <v>#NUM!</v>
      </c>
      <c r="BS120" s="8" t="e">
        <f t="shared" si="119"/>
        <v>#NUM!</v>
      </c>
      <c r="BT120" s="8" t="e">
        <f t="shared" si="120"/>
        <v>#NUM!</v>
      </c>
      <c r="BU120" s="8" t="e">
        <f t="shared" si="121"/>
        <v>#NUM!</v>
      </c>
      <c r="BV120" s="8"/>
      <c r="BW120" s="1" t="str">
        <f t="shared" si="122"/>
        <v/>
      </c>
      <c r="BX120" s="1" t="str">
        <f t="shared" si="123"/>
        <v/>
      </c>
      <c r="BY120" s="1" t="str">
        <f t="shared" si="124"/>
        <v/>
      </c>
      <c r="BZ120" s="1" t="str">
        <f t="shared" si="125"/>
        <v/>
      </c>
      <c r="CA120" s="1" t="str">
        <f t="shared" si="126"/>
        <v/>
      </c>
      <c r="CB120" s="1" t="str">
        <f t="shared" si="127"/>
        <v/>
      </c>
      <c r="CC120" s="1" t="str">
        <f t="shared" si="128"/>
        <v/>
      </c>
      <c r="CD120" s="1" t="str">
        <f t="shared" si="129"/>
        <v/>
      </c>
      <c r="CE120" s="1" t="str">
        <f t="shared" si="130"/>
        <v/>
      </c>
    </row>
    <row r="121" spans="1:83" ht="18" customHeight="1" x14ac:dyDescent="0.2">
      <c r="A121" s="52" t="str">
        <f t="shared" si="92"/>
        <v>Skip Davison</v>
      </c>
      <c r="B121" s="52" t="s">
        <v>427</v>
      </c>
      <c r="C121" s="62" t="s">
        <v>428</v>
      </c>
      <c r="D121" s="8"/>
      <c r="E121" s="8"/>
      <c r="F121" s="8" t="str">
        <f>IF(E121&lt;&gt; "",LOOKUP(E121,Points!$A$2:$A$27,Points!$B$2:$B$27),"")</f>
        <v/>
      </c>
      <c r="G121" s="114"/>
      <c r="H121" s="8"/>
      <c r="I121" s="8"/>
      <c r="J121" s="8" t="str">
        <f>IF(I121&lt;&gt; "",LOOKUP(I121,Points!$A$2:$A$27,Points!$B$2:$B$27),"")</f>
        <v/>
      </c>
      <c r="K121" s="114"/>
      <c r="L121" s="8"/>
      <c r="M121" s="8"/>
      <c r="N121" s="8" t="str">
        <f>IF(M121&lt;&gt; "",LOOKUP(M121,Points!$A$2:$A$27,Points!$B$2:$B$27),"")</f>
        <v/>
      </c>
      <c r="O121" s="114"/>
      <c r="P121" s="8"/>
      <c r="Q121" s="8"/>
      <c r="R121" s="8" t="str">
        <f>IF(Q121&lt;&gt; "",LOOKUP(Q121,Points!$A$2:$A$27,Points!$B$2:$B$27),"")</f>
        <v/>
      </c>
      <c r="S121" s="114"/>
      <c r="T121" s="8"/>
      <c r="U121" s="8"/>
      <c r="V121" s="8" t="str">
        <f>IF(U121&lt;&gt; "",LOOKUP(U121,Points!$A$2:$A$27,Points!$B$2:$B$27),"")</f>
        <v/>
      </c>
      <c r="W121" s="114"/>
      <c r="X121" s="8"/>
      <c r="Y121" s="8"/>
      <c r="Z121" s="8" t="str">
        <f>IF(Y121&lt;&gt; "",LOOKUP(Y121,Points!$A$2:$A$27,Points!$B$2:$B$27),"")</f>
        <v/>
      </c>
      <c r="AA121" s="114"/>
      <c r="AB121" s="8"/>
      <c r="AC121" s="8"/>
      <c r="AD121" s="8" t="str">
        <f>IF(AC121&lt;&gt; "",LOOKUP(AC121,Points!$A$2:$A$27,Points!$B$2:$B$27),"")</f>
        <v/>
      </c>
      <c r="AE121" s="114"/>
      <c r="AF121" s="8"/>
      <c r="AG121" s="8"/>
      <c r="AH121" s="8" t="str">
        <f>IF(AG121&lt;&gt; "",LOOKUP(AG121,Points!$A$2:$A$27,Points!$B$2:$B$27),"")</f>
        <v/>
      </c>
      <c r="AI121" s="114"/>
      <c r="AJ121" s="8"/>
      <c r="AK121" s="8"/>
      <c r="AL121" s="8" t="str">
        <f>IF(AK121&lt;&gt; "",LOOKUP(AK121,Points!$A$2:$A$27,Points!$B$2:$B$27),"")</f>
        <v/>
      </c>
      <c r="AM121" s="114"/>
      <c r="AO121" s="5">
        <f t="shared" si="131"/>
        <v>0</v>
      </c>
      <c r="AP121" s="5">
        <v>0</v>
      </c>
      <c r="AQ121" s="5">
        <f t="shared" si="94"/>
        <v>0</v>
      </c>
      <c r="AR121" s="5">
        <f t="shared" si="95"/>
        <v>0</v>
      </c>
      <c r="AS121" s="5">
        <f t="shared" si="96"/>
        <v>0</v>
      </c>
      <c r="AT121" s="5">
        <f t="shared" si="97"/>
        <v>0</v>
      </c>
      <c r="AU121" s="47">
        <f t="shared" si="98"/>
        <v>0</v>
      </c>
      <c r="AV121" s="47">
        <f t="shared" si="99"/>
        <v>0</v>
      </c>
      <c r="AW121" s="47">
        <f t="shared" si="100"/>
        <v>0</v>
      </c>
      <c r="AX121" s="8">
        <f t="shared" si="101"/>
        <v>0</v>
      </c>
      <c r="AY121" s="67">
        <f t="shared" si="102"/>
        <v>0</v>
      </c>
      <c r="AZ121" s="67"/>
      <c r="BA121" s="8">
        <f t="shared" si="103"/>
        <v>0</v>
      </c>
      <c r="BB121" s="8">
        <f t="shared" si="104"/>
        <v>0</v>
      </c>
      <c r="BC121" s="8">
        <f t="shared" si="105"/>
        <v>0</v>
      </c>
      <c r="BD121" s="8">
        <f t="shared" si="106"/>
        <v>0</v>
      </c>
      <c r="BE121" s="8">
        <f t="shared" si="107"/>
        <v>0</v>
      </c>
      <c r="BF121" s="8"/>
      <c r="BG121" s="8">
        <f t="shared" si="108"/>
        <v>0</v>
      </c>
      <c r="BH121" s="8">
        <f t="shared" si="109"/>
        <v>0</v>
      </c>
      <c r="BI121" s="8">
        <f t="shared" si="110"/>
        <v>0</v>
      </c>
      <c r="BJ121" s="8">
        <f t="shared" si="111"/>
        <v>0</v>
      </c>
      <c r="BK121" s="8">
        <f t="shared" si="112"/>
        <v>0</v>
      </c>
      <c r="BL121" s="8">
        <f t="shared" si="113"/>
        <v>0</v>
      </c>
      <c r="BM121" s="8">
        <f t="shared" si="114"/>
        <v>0</v>
      </c>
      <c r="BN121" s="8">
        <f t="shared" si="115"/>
        <v>0</v>
      </c>
      <c r="BO121" s="8">
        <f t="shared" si="116"/>
        <v>0</v>
      </c>
      <c r="BP121" s="8"/>
      <c r="BQ121" s="8" t="e">
        <f t="shared" si="117"/>
        <v>#NUM!</v>
      </c>
      <c r="BR121" s="8" t="e">
        <f t="shared" si="118"/>
        <v>#NUM!</v>
      </c>
      <c r="BS121" s="8" t="e">
        <f t="shared" si="119"/>
        <v>#NUM!</v>
      </c>
      <c r="BT121" s="8" t="e">
        <f t="shared" si="120"/>
        <v>#NUM!</v>
      </c>
      <c r="BU121" s="8" t="e">
        <f t="shared" si="121"/>
        <v>#NUM!</v>
      </c>
      <c r="BV121" s="8"/>
      <c r="BW121" s="1" t="str">
        <f t="shared" si="122"/>
        <v/>
      </c>
      <c r="BX121" s="1" t="str">
        <f t="shared" si="123"/>
        <v/>
      </c>
      <c r="BY121" s="1" t="str">
        <f t="shared" si="124"/>
        <v/>
      </c>
      <c r="BZ121" s="1" t="str">
        <f t="shared" si="125"/>
        <v/>
      </c>
      <c r="CA121" s="1" t="str">
        <f t="shared" si="126"/>
        <v/>
      </c>
      <c r="CB121" s="1" t="str">
        <f t="shared" si="127"/>
        <v/>
      </c>
      <c r="CC121" s="1" t="str">
        <f t="shared" si="128"/>
        <v/>
      </c>
      <c r="CD121" s="1" t="str">
        <f t="shared" si="129"/>
        <v/>
      </c>
      <c r="CE121" s="1" t="str">
        <f t="shared" si="130"/>
        <v/>
      </c>
    </row>
    <row r="122" spans="1:83" ht="18" customHeight="1" x14ac:dyDescent="0.2">
      <c r="A122" s="52" t="str">
        <f t="shared" si="92"/>
        <v>Anthony Denale</v>
      </c>
      <c r="B122" s="52" t="s">
        <v>11</v>
      </c>
      <c r="C122" s="62" t="s">
        <v>305</v>
      </c>
      <c r="D122" s="8"/>
      <c r="E122" s="8"/>
      <c r="F122" s="8" t="str">
        <f>IF(E122&lt;&gt; "",LOOKUP(E122,Points!$A$2:$A$27,Points!$B$2:$B$27),"")</f>
        <v/>
      </c>
      <c r="G122" s="114"/>
      <c r="H122" s="8"/>
      <c r="I122" s="8"/>
      <c r="J122" s="8" t="str">
        <f>IF(I122&lt;&gt; "",LOOKUP(I122,Points!$A$2:$A$27,Points!$B$2:$B$27),"")</f>
        <v/>
      </c>
      <c r="K122" s="114"/>
      <c r="L122" s="8"/>
      <c r="M122" s="8"/>
      <c r="N122" s="8" t="str">
        <f>IF(M122&lt;&gt; "",LOOKUP(M122,Points!$A$2:$A$27,Points!$B$2:$B$27),"")</f>
        <v/>
      </c>
      <c r="O122" s="114"/>
      <c r="P122" s="8"/>
      <c r="Q122" s="8"/>
      <c r="R122" s="8" t="str">
        <f>IF(Q122&lt;&gt; "",LOOKUP(Q122,Points!$A$2:$A$27,Points!$B$2:$B$27),"")</f>
        <v/>
      </c>
      <c r="S122" s="114"/>
      <c r="T122" s="8"/>
      <c r="U122" s="8"/>
      <c r="V122" s="8" t="str">
        <f>IF(U122&lt;&gt; "",LOOKUP(U122,Points!$A$2:$A$27,Points!$B$2:$B$27),"")</f>
        <v/>
      </c>
      <c r="W122" s="114"/>
      <c r="X122" s="8"/>
      <c r="Y122" s="8"/>
      <c r="Z122" s="8" t="str">
        <f>IF(Y122&lt;&gt; "",LOOKUP(Y122,Points!$A$2:$A$27,Points!$B$2:$B$27),"")</f>
        <v/>
      </c>
      <c r="AA122" s="114"/>
      <c r="AB122" s="8"/>
      <c r="AC122" s="8"/>
      <c r="AD122" s="8" t="str">
        <f>IF(AC122&lt;&gt; "",LOOKUP(AC122,Points!$A$2:$A$27,Points!$B$2:$B$27),"")</f>
        <v/>
      </c>
      <c r="AE122" s="114"/>
      <c r="AF122" s="8"/>
      <c r="AG122" s="8"/>
      <c r="AH122" s="8" t="str">
        <f>IF(AG122&lt;&gt; "",LOOKUP(AG122,Points!$A$2:$A$27,Points!$B$2:$B$27),"")</f>
        <v/>
      </c>
      <c r="AI122" s="114"/>
      <c r="AJ122" s="8"/>
      <c r="AK122" s="8"/>
      <c r="AL122" s="8" t="str">
        <f>IF(AK122&lt;&gt; "",LOOKUP(AK122,Points!$A$2:$A$27,Points!$B$2:$B$27),"")</f>
        <v/>
      </c>
      <c r="AM122" s="114"/>
      <c r="AO122" s="5">
        <f t="shared" si="131"/>
        <v>0</v>
      </c>
      <c r="AP122" s="5">
        <v>0</v>
      </c>
      <c r="AQ122" s="5">
        <f t="shared" si="94"/>
        <v>0</v>
      </c>
      <c r="AR122" s="5">
        <f t="shared" si="95"/>
        <v>0</v>
      </c>
      <c r="AS122" s="5">
        <f t="shared" si="96"/>
        <v>0</v>
      </c>
      <c r="AT122" s="5">
        <f t="shared" si="97"/>
        <v>0</v>
      </c>
      <c r="AU122" s="47">
        <f t="shared" si="98"/>
        <v>0</v>
      </c>
      <c r="AV122" s="47">
        <f t="shared" si="99"/>
        <v>0</v>
      </c>
      <c r="AW122" s="47">
        <f t="shared" si="100"/>
        <v>0</v>
      </c>
      <c r="AX122" s="8">
        <f t="shared" si="101"/>
        <v>0</v>
      </c>
      <c r="AY122" s="67">
        <f t="shared" si="102"/>
        <v>0</v>
      </c>
      <c r="AZ122" s="67"/>
      <c r="BA122" s="8">
        <f t="shared" si="103"/>
        <v>0</v>
      </c>
      <c r="BB122" s="8">
        <f t="shared" si="104"/>
        <v>0</v>
      </c>
      <c r="BC122" s="8">
        <f t="shared" si="105"/>
        <v>0</v>
      </c>
      <c r="BD122" s="8">
        <f t="shared" si="106"/>
        <v>0</v>
      </c>
      <c r="BE122" s="8">
        <f t="shared" si="107"/>
        <v>0</v>
      </c>
      <c r="BF122" s="8"/>
      <c r="BG122" s="8">
        <f t="shared" si="108"/>
        <v>0</v>
      </c>
      <c r="BH122" s="8">
        <f t="shared" si="109"/>
        <v>0</v>
      </c>
      <c r="BI122" s="8">
        <f t="shared" si="110"/>
        <v>0</v>
      </c>
      <c r="BJ122" s="8">
        <f t="shared" si="111"/>
        <v>0</v>
      </c>
      <c r="BK122" s="8">
        <f t="shared" si="112"/>
        <v>0</v>
      </c>
      <c r="BL122" s="8">
        <f t="shared" si="113"/>
        <v>0</v>
      </c>
      <c r="BM122" s="8">
        <f t="shared" si="114"/>
        <v>0</v>
      </c>
      <c r="BN122" s="8">
        <f t="shared" si="115"/>
        <v>0</v>
      </c>
      <c r="BO122" s="8">
        <f t="shared" si="116"/>
        <v>0</v>
      </c>
      <c r="BP122" s="8"/>
      <c r="BQ122" s="8" t="e">
        <f t="shared" si="117"/>
        <v>#NUM!</v>
      </c>
      <c r="BR122" s="8" t="e">
        <f t="shared" si="118"/>
        <v>#NUM!</v>
      </c>
      <c r="BS122" s="8" t="e">
        <f t="shared" si="119"/>
        <v>#NUM!</v>
      </c>
      <c r="BT122" s="8" t="e">
        <f t="shared" si="120"/>
        <v>#NUM!</v>
      </c>
      <c r="BU122" s="8" t="e">
        <f t="shared" si="121"/>
        <v>#NUM!</v>
      </c>
      <c r="BV122" s="8"/>
      <c r="BW122" s="1" t="str">
        <f t="shared" si="122"/>
        <v/>
      </c>
      <c r="BX122" s="1" t="str">
        <f t="shared" si="123"/>
        <v/>
      </c>
      <c r="BY122" s="1" t="str">
        <f t="shared" si="124"/>
        <v/>
      </c>
      <c r="BZ122" s="1" t="str">
        <f t="shared" si="125"/>
        <v/>
      </c>
      <c r="CA122" s="1" t="str">
        <f t="shared" si="126"/>
        <v/>
      </c>
      <c r="CB122" s="1" t="str">
        <f t="shared" si="127"/>
        <v/>
      </c>
      <c r="CC122" s="1" t="str">
        <f t="shared" si="128"/>
        <v/>
      </c>
      <c r="CD122" s="1" t="str">
        <f t="shared" si="129"/>
        <v/>
      </c>
      <c r="CE122" s="1" t="str">
        <f t="shared" si="130"/>
        <v/>
      </c>
    </row>
    <row r="123" spans="1:83" ht="18" customHeight="1" x14ac:dyDescent="0.2">
      <c r="A123" s="52" t="str">
        <f t="shared" si="92"/>
        <v>Jeff Denale</v>
      </c>
      <c r="B123" s="52" t="s">
        <v>11</v>
      </c>
      <c r="C123" s="62" t="s">
        <v>306</v>
      </c>
      <c r="D123" s="8"/>
      <c r="E123" s="8"/>
      <c r="F123" s="8" t="str">
        <f>IF(E123&lt;&gt; "",LOOKUP(E123,Points!$A$2:$A$27,Points!$B$2:$B$27),"")</f>
        <v/>
      </c>
      <c r="G123" s="114"/>
      <c r="H123" s="64"/>
      <c r="I123" s="8"/>
      <c r="J123" s="8" t="str">
        <f>IF(I123&lt;&gt; "",LOOKUP(I123,Points!$A$2:$A$27,Points!$B$2:$B$27),"")</f>
        <v/>
      </c>
      <c r="K123" s="114"/>
      <c r="L123" s="64"/>
      <c r="M123" s="8"/>
      <c r="N123" s="8" t="str">
        <f>IF(M123&lt;&gt; "",LOOKUP(M123,Points!$A$2:$A$27,Points!$B$2:$B$27),"")</f>
        <v/>
      </c>
      <c r="O123" s="114"/>
      <c r="P123" s="64"/>
      <c r="Q123" s="8"/>
      <c r="R123" s="8" t="str">
        <f>IF(Q123&lt;&gt; "",LOOKUP(Q123,Points!$A$2:$A$27,Points!$B$2:$B$27),"")</f>
        <v/>
      </c>
      <c r="S123" s="114"/>
      <c r="T123" s="64"/>
      <c r="U123" s="8"/>
      <c r="V123" s="8" t="str">
        <f>IF(U123&lt;&gt; "",LOOKUP(U123,Points!$A$2:$A$27,Points!$B$2:$B$27),"")</f>
        <v/>
      </c>
      <c r="W123" s="114"/>
      <c r="X123" s="64"/>
      <c r="Y123" s="8"/>
      <c r="Z123" s="8" t="str">
        <f>IF(Y123&lt;&gt; "",LOOKUP(Y123,Points!$A$2:$A$27,Points!$B$2:$B$27),"")</f>
        <v/>
      </c>
      <c r="AA123" s="114"/>
      <c r="AB123" s="64"/>
      <c r="AC123" s="8"/>
      <c r="AD123" s="8" t="str">
        <f>IF(AC123&lt;&gt; "",LOOKUP(AC123,Points!$A$2:$A$27,Points!$B$2:$B$27),"")</f>
        <v/>
      </c>
      <c r="AE123" s="114"/>
      <c r="AF123" s="64"/>
      <c r="AG123" s="8"/>
      <c r="AH123" s="8" t="str">
        <f>IF(AG123&lt;&gt; "",LOOKUP(AG123,Points!$A$2:$A$27,Points!$B$2:$B$27),"")</f>
        <v/>
      </c>
      <c r="AI123" s="114"/>
      <c r="AJ123" s="64"/>
      <c r="AK123" s="8"/>
      <c r="AL123" s="8" t="str">
        <f>IF(AK123&lt;&gt; "",LOOKUP(AK123,Points!$A$2:$A$27,Points!$B$2:$B$27),"")</f>
        <v/>
      </c>
      <c r="AM123" s="114"/>
      <c r="AO123" s="5">
        <f t="shared" si="131"/>
        <v>0</v>
      </c>
      <c r="AP123" s="5">
        <v>0</v>
      </c>
      <c r="AQ123" s="5">
        <f t="shared" si="94"/>
        <v>0</v>
      </c>
      <c r="AR123" s="5">
        <f t="shared" si="95"/>
        <v>0</v>
      </c>
      <c r="AS123" s="5">
        <f t="shared" si="96"/>
        <v>0</v>
      </c>
      <c r="AT123" s="5">
        <f t="shared" si="97"/>
        <v>0</v>
      </c>
      <c r="AU123" s="47">
        <f t="shared" si="98"/>
        <v>0</v>
      </c>
      <c r="AV123" s="47">
        <f t="shared" si="99"/>
        <v>0</v>
      </c>
      <c r="AW123" s="47">
        <f t="shared" si="100"/>
        <v>0</v>
      </c>
      <c r="AX123" s="8">
        <f t="shared" si="101"/>
        <v>0</v>
      </c>
      <c r="AY123" s="67">
        <f t="shared" si="102"/>
        <v>0</v>
      </c>
      <c r="AZ123" s="67"/>
      <c r="BA123" s="8">
        <f t="shared" si="103"/>
        <v>0</v>
      </c>
      <c r="BB123" s="8">
        <f t="shared" si="104"/>
        <v>0</v>
      </c>
      <c r="BC123" s="8">
        <f t="shared" si="105"/>
        <v>0</v>
      </c>
      <c r="BD123" s="8">
        <f t="shared" si="106"/>
        <v>0</v>
      </c>
      <c r="BE123" s="8">
        <f t="shared" si="107"/>
        <v>0</v>
      </c>
      <c r="BF123" s="8"/>
      <c r="BG123" s="8">
        <f t="shared" si="108"/>
        <v>0</v>
      </c>
      <c r="BH123" s="8">
        <f t="shared" si="109"/>
        <v>0</v>
      </c>
      <c r="BI123" s="8">
        <f t="shared" si="110"/>
        <v>0</v>
      </c>
      <c r="BJ123" s="8">
        <f t="shared" si="111"/>
        <v>0</v>
      </c>
      <c r="BK123" s="8">
        <f t="shared" si="112"/>
        <v>0</v>
      </c>
      <c r="BL123" s="8">
        <f t="shared" si="113"/>
        <v>0</v>
      </c>
      <c r="BM123" s="8">
        <f t="shared" si="114"/>
        <v>0</v>
      </c>
      <c r="BN123" s="8">
        <f t="shared" si="115"/>
        <v>0</v>
      </c>
      <c r="BO123" s="8">
        <f t="shared" si="116"/>
        <v>0</v>
      </c>
      <c r="BP123" s="8"/>
      <c r="BQ123" s="8" t="e">
        <f t="shared" si="117"/>
        <v>#NUM!</v>
      </c>
      <c r="BR123" s="8" t="e">
        <f t="shared" si="118"/>
        <v>#NUM!</v>
      </c>
      <c r="BS123" s="8" t="e">
        <f t="shared" si="119"/>
        <v>#NUM!</v>
      </c>
      <c r="BT123" s="8" t="e">
        <f t="shared" si="120"/>
        <v>#NUM!</v>
      </c>
      <c r="BU123" s="8" t="e">
        <f t="shared" si="121"/>
        <v>#NUM!</v>
      </c>
      <c r="BV123" s="8"/>
      <c r="BW123" s="1" t="str">
        <f t="shared" si="122"/>
        <v/>
      </c>
      <c r="BX123" s="1" t="str">
        <f t="shared" si="123"/>
        <v/>
      </c>
      <c r="BY123" s="1" t="str">
        <f t="shared" si="124"/>
        <v/>
      </c>
      <c r="BZ123" s="1" t="str">
        <f t="shared" si="125"/>
        <v/>
      </c>
      <c r="CA123" s="1" t="str">
        <f t="shared" si="126"/>
        <v/>
      </c>
      <c r="CB123" s="1" t="str">
        <f t="shared" si="127"/>
        <v/>
      </c>
      <c r="CC123" s="1" t="str">
        <f t="shared" si="128"/>
        <v/>
      </c>
      <c r="CD123" s="1" t="str">
        <f t="shared" si="129"/>
        <v/>
      </c>
      <c r="CE123" s="1" t="str">
        <f t="shared" si="130"/>
        <v/>
      </c>
    </row>
    <row r="124" spans="1:83" ht="18" customHeight="1" x14ac:dyDescent="0.2">
      <c r="A124" s="52" t="str">
        <f t="shared" si="92"/>
        <v>Keith Denale</v>
      </c>
      <c r="B124" s="52" t="s">
        <v>11</v>
      </c>
      <c r="C124" s="62" t="s">
        <v>347</v>
      </c>
      <c r="D124" s="8"/>
      <c r="E124" s="8"/>
      <c r="F124" s="8" t="str">
        <f>IF(E124&lt;&gt; "",LOOKUP(E124,Points!$A$2:$A$27,Points!$B$2:$B$27),"")</f>
        <v/>
      </c>
      <c r="G124" s="114"/>
      <c r="H124" s="64"/>
      <c r="I124" s="8"/>
      <c r="J124" s="8" t="str">
        <f>IF(I124&lt;&gt; "",LOOKUP(I124,Points!$A$2:$A$27,Points!$B$2:$B$27),"")</f>
        <v/>
      </c>
      <c r="K124" s="114"/>
      <c r="L124" s="64"/>
      <c r="M124" s="8"/>
      <c r="N124" s="8" t="str">
        <f>IF(M124&lt;&gt; "",LOOKUP(M124,Points!$A$2:$A$27,Points!$B$2:$B$27),"")</f>
        <v/>
      </c>
      <c r="O124" s="114"/>
      <c r="P124" s="64"/>
      <c r="Q124" s="8"/>
      <c r="R124" s="8" t="str">
        <f>IF(Q124&lt;&gt; "",LOOKUP(Q124,Points!$A$2:$A$27,Points!$B$2:$B$27),"")</f>
        <v/>
      </c>
      <c r="S124" s="114"/>
      <c r="T124" s="64"/>
      <c r="U124" s="8"/>
      <c r="V124" s="8" t="str">
        <f>IF(U124&lt;&gt; "",LOOKUP(U124,Points!$A$2:$A$27,Points!$B$2:$B$27),"")</f>
        <v/>
      </c>
      <c r="W124" s="114"/>
      <c r="X124" s="64"/>
      <c r="Y124" s="8"/>
      <c r="Z124" s="8" t="str">
        <f>IF(Y124&lt;&gt; "",LOOKUP(Y124,Points!$A$2:$A$27,Points!$B$2:$B$27),"")</f>
        <v/>
      </c>
      <c r="AA124" s="114"/>
      <c r="AB124" s="64"/>
      <c r="AC124" s="8"/>
      <c r="AD124" s="8" t="str">
        <f>IF(AC124&lt;&gt; "",LOOKUP(AC124,Points!$A$2:$A$27,Points!$B$2:$B$27),"")</f>
        <v/>
      </c>
      <c r="AE124" s="114"/>
      <c r="AF124" s="64"/>
      <c r="AG124" s="8"/>
      <c r="AH124" s="8" t="str">
        <f>IF(AG124&lt;&gt; "",LOOKUP(AG124,Points!$A$2:$A$27,Points!$B$2:$B$27),"")</f>
        <v/>
      </c>
      <c r="AI124" s="114"/>
      <c r="AJ124" s="64"/>
      <c r="AK124" s="8"/>
      <c r="AL124" s="8" t="str">
        <f>IF(AK124&lt;&gt; "",LOOKUP(AK124,Points!$A$2:$A$27,Points!$B$2:$B$27),"")</f>
        <v/>
      </c>
      <c r="AM124" s="114"/>
      <c r="AO124" s="5">
        <f t="shared" si="131"/>
        <v>0</v>
      </c>
      <c r="AP124" s="5">
        <v>0</v>
      </c>
      <c r="AQ124" s="5">
        <f t="shared" si="94"/>
        <v>0</v>
      </c>
      <c r="AR124" s="5">
        <f t="shared" si="95"/>
        <v>0</v>
      </c>
      <c r="AS124" s="5">
        <f t="shared" si="96"/>
        <v>0</v>
      </c>
      <c r="AT124" s="5">
        <f t="shared" si="97"/>
        <v>0</v>
      </c>
      <c r="AU124" s="47">
        <f t="shared" si="98"/>
        <v>0</v>
      </c>
      <c r="AV124" s="47">
        <f t="shared" si="99"/>
        <v>0</v>
      </c>
      <c r="AW124" s="47">
        <f t="shared" si="100"/>
        <v>0</v>
      </c>
      <c r="AX124" s="8">
        <f t="shared" si="101"/>
        <v>0</v>
      </c>
      <c r="AY124" s="67">
        <f t="shared" si="102"/>
        <v>0</v>
      </c>
      <c r="AZ124" s="67"/>
      <c r="BA124" s="8">
        <f t="shared" si="103"/>
        <v>0</v>
      </c>
      <c r="BB124" s="8">
        <f t="shared" si="104"/>
        <v>0</v>
      </c>
      <c r="BC124" s="8">
        <f t="shared" si="105"/>
        <v>0</v>
      </c>
      <c r="BD124" s="8">
        <f t="shared" si="106"/>
        <v>0</v>
      </c>
      <c r="BE124" s="8">
        <f t="shared" si="107"/>
        <v>0</v>
      </c>
      <c r="BF124" s="8"/>
      <c r="BG124" s="8">
        <f t="shared" si="108"/>
        <v>0</v>
      </c>
      <c r="BH124" s="8">
        <f t="shared" si="109"/>
        <v>0</v>
      </c>
      <c r="BI124" s="8">
        <f t="shared" si="110"/>
        <v>0</v>
      </c>
      <c r="BJ124" s="8">
        <f t="shared" si="111"/>
        <v>0</v>
      </c>
      <c r="BK124" s="8">
        <f t="shared" si="112"/>
        <v>0</v>
      </c>
      <c r="BL124" s="8">
        <f t="shared" si="113"/>
        <v>0</v>
      </c>
      <c r="BM124" s="8">
        <f t="shared" si="114"/>
        <v>0</v>
      </c>
      <c r="BN124" s="8">
        <f t="shared" si="115"/>
        <v>0</v>
      </c>
      <c r="BO124" s="8">
        <f t="shared" si="116"/>
        <v>0</v>
      </c>
      <c r="BP124" s="8"/>
      <c r="BQ124" s="8" t="e">
        <f t="shared" si="117"/>
        <v>#NUM!</v>
      </c>
      <c r="BR124" s="8" t="e">
        <f t="shared" si="118"/>
        <v>#NUM!</v>
      </c>
      <c r="BS124" s="8" t="e">
        <f t="shared" si="119"/>
        <v>#NUM!</v>
      </c>
      <c r="BT124" s="8" t="e">
        <f t="shared" si="120"/>
        <v>#NUM!</v>
      </c>
      <c r="BU124" s="8" t="e">
        <f t="shared" si="121"/>
        <v>#NUM!</v>
      </c>
      <c r="BV124" s="8"/>
      <c r="BW124" s="1" t="str">
        <f t="shared" si="122"/>
        <v/>
      </c>
      <c r="BX124" s="1" t="str">
        <f t="shared" si="123"/>
        <v/>
      </c>
      <c r="BY124" s="1" t="str">
        <f t="shared" si="124"/>
        <v/>
      </c>
      <c r="BZ124" s="1" t="str">
        <f t="shared" si="125"/>
        <v/>
      </c>
      <c r="CA124" s="1" t="str">
        <f t="shared" si="126"/>
        <v/>
      </c>
      <c r="CB124" s="1" t="str">
        <f t="shared" si="127"/>
        <v/>
      </c>
      <c r="CC124" s="1" t="str">
        <f t="shared" si="128"/>
        <v/>
      </c>
      <c r="CD124" s="1" t="str">
        <f t="shared" si="129"/>
        <v/>
      </c>
      <c r="CE124" s="1" t="str">
        <f t="shared" si="130"/>
        <v/>
      </c>
    </row>
    <row r="125" spans="1:83" ht="18" customHeight="1" x14ac:dyDescent="0.2">
      <c r="A125" s="52" t="str">
        <f t="shared" si="92"/>
        <v>Uday Desai</v>
      </c>
      <c r="B125" s="52" t="s">
        <v>324</v>
      </c>
      <c r="C125" s="62" t="s">
        <v>323</v>
      </c>
      <c r="D125" s="8"/>
      <c r="E125" s="8"/>
      <c r="F125" s="8" t="str">
        <f>IF(E125&lt;&gt; "",LOOKUP(E125,Points!$A$2:$A$27,Points!$B$2:$B$27),"")</f>
        <v/>
      </c>
      <c r="G125" s="114"/>
      <c r="H125" s="64"/>
      <c r="I125" s="8"/>
      <c r="J125" s="8" t="str">
        <f>IF(I125&lt;&gt; "",LOOKUP(I125,Points!$A$2:$A$27,Points!$B$2:$B$27),"")</f>
        <v/>
      </c>
      <c r="K125" s="114"/>
      <c r="L125" s="64"/>
      <c r="M125" s="8"/>
      <c r="N125" s="8" t="str">
        <f>IF(M125&lt;&gt; "",LOOKUP(M125,Points!$A$2:$A$27,Points!$B$2:$B$27),"")</f>
        <v/>
      </c>
      <c r="O125" s="114"/>
      <c r="P125" s="64"/>
      <c r="Q125" s="8"/>
      <c r="R125" s="8" t="str">
        <f>IF(Q125&lt;&gt; "",LOOKUP(Q125,Points!$A$2:$A$27,Points!$B$2:$B$27),"")</f>
        <v/>
      </c>
      <c r="S125" s="114"/>
      <c r="T125" s="64"/>
      <c r="U125" s="8"/>
      <c r="V125" s="8" t="str">
        <f>IF(U125&lt;&gt; "",LOOKUP(U125,Points!$A$2:$A$27,Points!$B$2:$B$27),"")</f>
        <v/>
      </c>
      <c r="W125" s="114"/>
      <c r="X125" s="64"/>
      <c r="Y125" s="8"/>
      <c r="Z125" s="8" t="str">
        <f>IF(Y125&lt;&gt; "",LOOKUP(Y125,Points!$A$2:$A$27,Points!$B$2:$B$27),"")</f>
        <v/>
      </c>
      <c r="AA125" s="114"/>
      <c r="AB125" s="64"/>
      <c r="AC125" s="8"/>
      <c r="AD125" s="8" t="str">
        <f>IF(AC125&lt;&gt; "",LOOKUP(AC125,Points!$A$2:$A$27,Points!$B$2:$B$27),"")</f>
        <v/>
      </c>
      <c r="AE125" s="114"/>
      <c r="AF125" s="64"/>
      <c r="AG125" s="8"/>
      <c r="AH125" s="8" t="str">
        <f>IF(AG125&lt;&gt; "",LOOKUP(AG125,Points!$A$2:$A$27,Points!$B$2:$B$27),"")</f>
        <v/>
      </c>
      <c r="AI125" s="114"/>
      <c r="AJ125" s="64"/>
      <c r="AK125" s="8"/>
      <c r="AL125" s="8" t="str">
        <f>IF(AK125&lt;&gt; "",LOOKUP(AK125,Points!$A$2:$A$27,Points!$B$2:$B$27),"")</f>
        <v/>
      </c>
      <c r="AM125" s="114"/>
      <c r="AO125" s="5">
        <f t="shared" si="131"/>
        <v>0</v>
      </c>
      <c r="AP125" s="5">
        <v>0</v>
      </c>
      <c r="AQ125" s="5">
        <f t="shared" si="94"/>
        <v>0</v>
      </c>
      <c r="AR125" s="5">
        <f t="shared" si="95"/>
        <v>0</v>
      </c>
      <c r="AS125" s="5">
        <f t="shared" si="96"/>
        <v>0</v>
      </c>
      <c r="AT125" s="5">
        <f t="shared" si="97"/>
        <v>0</v>
      </c>
      <c r="AU125" s="47">
        <f t="shared" si="98"/>
        <v>0</v>
      </c>
      <c r="AV125" s="47">
        <f t="shared" si="99"/>
        <v>0</v>
      </c>
      <c r="AW125" s="47">
        <f t="shared" si="100"/>
        <v>0</v>
      </c>
      <c r="AX125" s="8">
        <f t="shared" si="101"/>
        <v>0</v>
      </c>
      <c r="AY125" s="67">
        <f t="shared" si="102"/>
        <v>0</v>
      </c>
      <c r="AZ125" s="67"/>
      <c r="BA125" s="8">
        <f t="shared" si="103"/>
        <v>0</v>
      </c>
      <c r="BB125" s="8">
        <f t="shared" si="104"/>
        <v>0</v>
      </c>
      <c r="BC125" s="8">
        <f t="shared" si="105"/>
        <v>0</v>
      </c>
      <c r="BD125" s="8">
        <f t="shared" si="106"/>
        <v>0</v>
      </c>
      <c r="BE125" s="8">
        <f t="shared" si="107"/>
        <v>0</v>
      </c>
      <c r="BF125" s="8"/>
      <c r="BG125" s="8">
        <f t="shared" si="108"/>
        <v>0</v>
      </c>
      <c r="BH125" s="8">
        <f t="shared" si="109"/>
        <v>0</v>
      </c>
      <c r="BI125" s="8">
        <f t="shared" si="110"/>
        <v>0</v>
      </c>
      <c r="BJ125" s="8">
        <f t="shared" si="111"/>
        <v>0</v>
      </c>
      <c r="BK125" s="8">
        <f t="shared" si="112"/>
        <v>0</v>
      </c>
      <c r="BL125" s="8">
        <f t="shared" si="113"/>
        <v>0</v>
      </c>
      <c r="BM125" s="8">
        <f t="shared" si="114"/>
        <v>0</v>
      </c>
      <c r="BN125" s="8">
        <f t="shared" si="115"/>
        <v>0</v>
      </c>
      <c r="BO125" s="8">
        <f t="shared" si="116"/>
        <v>0</v>
      </c>
      <c r="BP125" s="8"/>
      <c r="BQ125" s="8" t="e">
        <f t="shared" si="117"/>
        <v>#NUM!</v>
      </c>
      <c r="BR125" s="8" t="e">
        <f t="shared" si="118"/>
        <v>#NUM!</v>
      </c>
      <c r="BS125" s="8" t="e">
        <f t="shared" si="119"/>
        <v>#NUM!</v>
      </c>
      <c r="BT125" s="8" t="e">
        <f t="shared" si="120"/>
        <v>#NUM!</v>
      </c>
      <c r="BU125" s="8" t="e">
        <f t="shared" si="121"/>
        <v>#NUM!</v>
      </c>
      <c r="BV125" s="8"/>
      <c r="BW125" s="1" t="str">
        <f t="shared" si="122"/>
        <v/>
      </c>
      <c r="BX125" s="1" t="str">
        <f t="shared" si="123"/>
        <v/>
      </c>
      <c r="BY125" s="1" t="str">
        <f t="shared" si="124"/>
        <v/>
      </c>
      <c r="BZ125" s="1" t="str">
        <f t="shared" si="125"/>
        <v/>
      </c>
      <c r="CA125" s="1" t="str">
        <f t="shared" si="126"/>
        <v/>
      </c>
      <c r="CB125" s="1" t="str">
        <f t="shared" si="127"/>
        <v/>
      </c>
      <c r="CC125" s="1" t="str">
        <f t="shared" si="128"/>
        <v/>
      </c>
      <c r="CD125" s="1" t="str">
        <f t="shared" si="129"/>
        <v/>
      </c>
      <c r="CE125" s="1" t="str">
        <f t="shared" si="130"/>
        <v/>
      </c>
    </row>
    <row r="126" spans="1:83" ht="18" customHeight="1" x14ac:dyDescent="0.2">
      <c r="A126" s="52" t="str">
        <f t="shared" si="92"/>
        <v>Hilario Diaz</v>
      </c>
      <c r="B126" s="52" t="s">
        <v>501</v>
      </c>
      <c r="C126" s="62" t="s">
        <v>502</v>
      </c>
      <c r="D126" s="8"/>
      <c r="E126" s="8"/>
      <c r="F126" s="8" t="str">
        <f>IF(E126&lt;&gt; "",LOOKUP(E126,Points!$A$2:$A$27,Points!$B$2:$B$27),"")</f>
        <v/>
      </c>
      <c r="G126" s="114"/>
      <c r="H126" s="64"/>
      <c r="I126" s="8"/>
      <c r="J126" s="8" t="str">
        <f>IF(I126&lt;&gt; "",LOOKUP(I126,Points!$A$2:$A$27,Points!$B$2:$B$27),"")</f>
        <v/>
      </c>
      <c r="K126" s="114"/>
      <c r="L126" s="64"/>
      <c r="M126" s="8"/>
      <c r="N126" s="8" t="str">
        <f>IF(M126&lt;&gt; "",LOOKUP(M126,Points!$A$2:$A$27,Points!$B$2:$B$27),"")</f>
        <v/>
      </c>
      <c r="O126" s="114"/>
      <c r="P126" s="64"/>
      <c r="Q126" s="8"/>
      <c r="R126" s="8" t="str">
        <f>IF(Q126&lt;&gt; "",LOOKUP(Q126,Points!$A$2:$A$27,Points!$B$2:$B$27),"")</f>
        <v/>
      </c>
      <c r="S126" s="114"/>
      <c r="T126" s="64"/>
      <c r="U126" s="8"/>
      <c r="V126" s="8" t="str">
        <f>IF(U126&lt;&gt; "",LOOKUP(U126,Points!$A$2:$A$27,Points!$B$2:$B$27),"")</f>
        <v/>
      </c>
      <c r="W126" s="114"/>
      <c r="X126" s="64"/>
      <c r="Y126" s="8"/>
      <c r="Z126" s="8" t="str">
        <f>IF(Y126&lt;&gt; "",LOOKUP(Y126,Points!$A$2:$A$27,Points!$B$2:$B$27),"")</f>
        <v/>
      </c>
      <c r="AA126" s="114"/>
      <c r="AB126" s="64"/>
      <c r="AC126" s="8"/>
      <c r="AD126" s="8" t="str">
        <f>IF(AC126&lt;&gt; "",LOOKUP(AC126,Points!$A$2:$A$27,Points!$B$2:$B$27),"")</f>
        <v/>
      </c>
      <c r="AE126" s="114"/>
      <c r="AF126" s="64"/>
      <c r="AG126" s="8"/>
      <c r="AH126" s="8" t="str">
        <f>IF(AG126&lt;&gt; "",LOOKUP(AG126,Points!$A$2:$A$27,Points!$B$2:$B$27),"")</f>
        <v/>
      </c>
      <c r="AI126" s="114"/>
      <c r="AJ126" s="64"/>
      <c r="AK126" s="8"/>
      <c r="AL126" s="8" t="str">
        <f>IF(AK126&lt;&gt; "",LOOKUP(AK126,Points!$A$2:$A$27,Points!$B$2:$B$27),"")</f>
        <v/>
      </c>
      <c r="AM126" s="114"/>
      <c r="AO126" s="5">
        <f t="shared" si="131"/>
        <v>0</v>
      </c>
      <c r="AP126" s="5">
        <v>0</v>
      </c>
      <c r="AQ126" s="5">
        <f t="shared" si="94"/>
        <v>0</v>
      </c>
      <c r="AR126" s="5">
        <f t="shared" si="95"/>
        <v>0</v>
      </c>
      <c r="AS126" s="5">
        <f t="shared" si="96"/>
        <v>0</v>
      </c>
      <c r="AT126" s="5">
        <f t="shared" si="97"/>
        <v>0</v>
      </c>
      <c r="AU126" s="47">
        <f t="shared" si="98"/>
        <v>0</v>
      </c>
      <c r="AV126" s="47">
        <f t="shared" si="99"/>
        <v>0</v>
      </c>
      <c r="AW126" s="47">
        <f t="shared" si="100"/>
        <v>0</v>
      </c>
      <c r="AX126" s="8">
        <f t="shared" si="101"/>
        <v>0</v>
      </c>
      <c r="AY126" s="67">
        <f t="shared" si="102"/>
        <v>0</v>
      </c>
      <c r="AZ126" s="67"/>
      <c r="BA126" s="8">
        <f t="shared" si="103"/>
        <v>0</v>
      </c>
      <c r="BB126" s="8">
        <f t="shared" si="104"/>
        <v>0</v>
      </c>
      <c r="BC126" s="8">
        <f t="shared" si="105"/>
        <v>0</v>
      </c>
      <c r="BD126" s="8">
        <f t="shared" si="106"/>
        <v>0</v>
      </c>
      <c r="BE126" s="8">
        <f t="shared" si="107"/>
        <v>0</v>
      </c>
      <c r="BF126" s="8"/>
      <c r="BG126" s="8">
        <f t="shared" si="108"/>
        <v>0</v>
      </c>
      <c r="BH126" s="8">
        <f t="shared" si="109"/>
        <v>0</v>
      </c>
      <c r="BI126" s="8">
        <f t="shared" si="110"/>
        <v>0</v>
      </c>
      <c r="BJ126" s="8">
        <f t="shared" si="111"/>
        <v>0</v>
      </c>
      <c r="BK126" s="8">
        <f t="shared" si="112"/>
        <v>0</v>
      </c>
      <c r="BL126" s="8">
        <f t="shared" si="113"/>
        <v>0</v>
      </c>
      <c r="BM126" s="8">
        <f t="shared" si="114"/>
        <v>0</v>
      </c>
      <c r="BN126" s="8">
        <f t="shared" si="115"/>
        <v>0</v>
      </c>
      <c r="BO126" s="8">
        <f t="shared" si="116"/>
        <v>0</v>
      </c>
      <c r="BP126" s="8"/>
      <c r="BQ126" s="8" t="e">
        <f t="shared" si="117"/>
        <v>#NUM!</v>
      </c>
      <c r="BR126" s="8" t="e">
        <f t="shared" si="118"/>
        <v>#NUM!</v>
      </c>
      <c r="BS126" s="8" t="e">
        <f t="shared" si="119"/>
        <v>#NUM!</v>
      </c>
      <c r="BT126" s="8" t="e">
        <f t="shared" si="120"/>
        <v>#NUM!</v>
      </c>
      <c r="BU126" s="8" t="e">
        <f t="shared" si="121"/>
        <v>#NUM!</v>
      </c>
      <c r="BV126" s="8"/>
      <c r="BW126" s="1" t="str">
        <f t="shared" si="122"/>
        <v/>
      </c>
      <c r="BX126" s="1" t="str">
        <f t="shared" si="123"/>
        <v/>
      </c>
      <c r="BY126" s="1" t="str">
        <f t="shared" si="124"/>
        <v/>
      </c>
      <c r="BZ126" s="1" t="str">
        <f t="shared" si="125"/>
        <v/>
      </c>
      <c r="CA126" s="1" t="str">
        <f t="shared" si="126"/>
        <v/>
      </c>
      <c r="CB126" s="1" t="str">
        <f t="shared" si="127"/>
        <v/>
      </c>
      <c r="CC126" s="1" t="str">
        <f t="shared" si="128"/>
        <v/>
      </c>
      <c r="CD126" s="1" t="str">
        <f t="shared" si="129"/>
        <v/>
      </c>
      <c r="CE126" s="1" t="str">
        <f t="shared" si="130"/>
        <v/>
      </c>
    </row>
    <row r="127" spans="1:83" ht="18" customHeight="1" x14ac:dyDescent="0.2">
      <c r="A127" s="52" t="str">
        <f t="shared" si="92"/>
        <v>John Doan</v>
      </c>
      <c r="B127" s="52" t="s">
        <v>145</v>
      </c>
      <c r="C127" s="62" t="s">
        <v>3</v>
      </c>
      <c r="D127" s="8"/>
      <c r="E127" s="8"/>
      <c r="F127" s="8" t="str">
        <f>IF(E127&lt;&gt; "",LOOKUP(E127,Points!$A$2:$A$27,Points!$B$2:$B$27),"")</f>
        <v/>
      </c>
      <c r="G127" s="114"/>
      <c r="H127" s="64"/>
      <c r="I127" s="8"/>
      <c r="J127" s="8" t="str">
        <f>IF(I127&lt;&gt; "",LOOKUP(I127,Points!$A$2:$A$27,Points!$B$2:$B$27),"")</f>
        <v/>
      </c>
      <c r="K127" s="114"/>
      <c r="L127" s="64"/>
      <c r="M127" s="8"/>
      <c r="N127" s="8" t="str">
        <f>IF(M127&lt;&gt; "",LOOKUP(M127,Points!$A$2:$A$27,Points!$B$2:$B$27),"")</f>
        <v/>
      </c>
      <c r="O127" s="114"/>
      <c r="P127" s="64"/>
      <c r="Q127" s="8"/>
      <c r="R127" s="8" t="str">
        <f>IF(Q127&lt;&gt; "",LOOKUP(Q127,Points!$A$2:$A$27,Points!$B$2:$B$27),"")</f>
        <v/>
      </c>
      <c r="S127" s="114"/>
      <c r="T127" s="64"/>
      <c r="U127" s="8"/>
      <c r="V127" s="8" t="str">
        <f>IF(U127&lt;&gt; "",LOOKUP(U127,Points!$A$2:$A$27,Points!$B$2:$B$27),"")</f>
        <v/>
      </c>
      <c r="W127" s="114"/>
      <c r="X127" s="64"/>
      <c r="Y127" s="8"/>
      <c r="Z127" s="8" t="str">
        <f>IF(Y127&lt;&gt; "",LOOKUP(Y127,Points!$A$2:$A$27,Points!$B$2:$B$27),"")</f>
        <v/>
      </c>
      <c r="AA127" s="114"/>
      <c r="AB127" s="64"/>
      <c r="AC127" s="8"/>
      <c r="AD127" s="8" t="str">
        <f>IF(AC127&lt;&gt; "",LOOKUP(AC127,Points!$A$2:$A$27,Points!$B$2:$B$27),"")</f>
        <v/>
      </c>
      <c r="AE127" s="114"/>
      <c r="AF127" s="64"/>
      <c r="AG127" s="8"/>
      <c r="AH127" s="8" t="str">
        <f>IF(AG127&lt;&gt; "",LOOKUP(AG127,Points!$A$2:$A$27,Points!$B$2:$B$27),"")</f>
        <v/>
      </c>
      <c r="AI127" s="114"/>
      <c r="AJ127" s="64"/>
      <c r="AK127" s="8"/>
      <c r="AL127" s="8" t="str">
        <f>IF(AK127&lt;&gt; "",LOOKUP(AK127,Points!$A$2:$A$27,Points!$B$2:$B$27),"")</f>
        <v/>
      </c>
      <c r="AM127" s="114"/>
      <c r="AO127" s="5">
        <f t="shared" si="131"/>
        <v>0</v>
      </c>
      <c r="AP127" s="5">
        <v>0</v>
      </c>
      <c r="AQ127" s="5">
        <f t="shared" si="94"/>
        <v>0</v>
      </c>
      <c r="AR127" s="5">
        <f t="shared" si="95"/>
        <v>0</v>
      </c>
      <c r="AS127" s="5">
        <f t="shared" si="96"/>
        <v>0</v>
      </c>
      <c r="AT127" s="5">
        <f t="shared" si="97"/>
        <v>0</v>
      </c>
      <c r="AU127" s="47">
        <f t="shared" si="98"/>
        <v>0</v>
      </c>
      <c r="AV127" s="47">
        <f t="shared" si="99"/>
        <v>0</v>
      </c>
      <c r="AW127" s="47">
        <f t="shared" si="100"/>
        <v>0</v>
      </c>
      <c r="AX127" s="8">
        <f t="shared" si="101"/>
        <v>0</v>
      </c>
      <c r="AY127" s="67">
        <f t="shared" si="102"/>
        <v>0</v>
      </c>
      <c r="AZ127" s="67"/>
      <c r="BA127" s="8">
        <f t="shared" si="103"/>
        <v>0</v>
      </c>
      <c r="BB127" s="8">
        <f t="shared" si="104"/>
        <v>0</v>
      </c>
      <c r="BC127" s="8">
        <f t="shared" si="105"/>
        <v>0</v>
      </c>
      <c r="BD127" s="8">
        <f t="shared" si="106"/>
        <v>0</v>
      </c>
      <c r="BE127" s="8">
        <f t="shared" si="107"/>
        <v>0</v>
      </c>
      <c r="BF127" s="8"/>
      <c r="BG127" s="8">
        <f t="shared" si="108"/>
        <v>0</v>
      </c>
      <c r="BH127" s="8">
        <f t="shared" si="109"/>
        <v>0</v>
      </c>
      <c r="BI127" s="8">
        <f t="shared" si="110"/>
        <v>0</v>
      </c>
      <c r="BJ127" s="8">
        <f t="shared" si="111"/>
        <v>0</v>
      </c>
      <c r="BK127" s="8">
        <f t="shared" si="112"/>
        <v>0</v>
      </c>
      <c r="BL127" s="8">
        <f t="shared" si="113"/>
        <v>0</v>
      </c>
      <c r="BM127" s="8">
        <f t="shared" si="114"/>
        <v>0</v>
      </c>
      <c r="BN127" s="8">
        <f t="shared" si="115"/>
        <v>0</v>
      </c>
      <c r="BO127" s="8">
        <f t="shared" si="116"/>
        <v>0</v>
      </c>
      <c r="BP127" s="8"/>
      <c r="BQ127" s="8" t="e">
        <f t="shared" si="117"/>
        <v>#NUM!</v>
      </c>
      <c r="BR127" s="8" t="e">
        <f t="shared" si="118"/>
        <v>#NUM!</v>
      </c>
      <c r="BS127" s="8" t="e">
        <f t="shared" si="119"/>
        <v>#NUM!</v>
      </c>
      <c r="BT127" s="8" t="e">
        <f t="shared" si="120"/>
        <v>#NUM!</v>
      </c>
      <c r="BU127" s="8" t="e">
        <f t="shared" si="121"/>
        <v>#NUM!</v>
      </c>
      <c r="BV127" s="8"/>
      <c r="BW127" s="1" t="str">
        <f t="shared" si="122"/>
        <v/>
      </c>
      <c r="BX127" s="1" t="str">
        <f t="shared" si="123"/>
        <v/>
      </c>
      <c r="BY127" s="1" t="str">
        <f t="shared" si="124"/>
        <v/>
      </c>
      <c r="BZ127" s="1" t="str">
        <f t="shared" si="125"/>
        <v/>
      </c>
      <c r="CA127" s="1" t="str">
        <f t="shared" si="126"/>
        <v/>
      </c>
      <c r="CB127" s="1" t="str">
        <f t="shared" si="127"/>
        <v/>
      </c>
      <c r="CC127" s="1" t="str">
        <f t="shared" si="128"/>
        <v/>
      </c>
      <c r="CD127" s="1" t="str">
        <f t="shared" si="129"/>
        <v/>
      </c>
      <c r="CE127" s="1" t="str">
        <f t="shared" si="130"/>
        <v/>
      </c>
    </row>
    <row r="128" spans="1:83" ht="18" customHeight="1" x14ac:dyDescent="0.2">
      <c r="A128" s="52" t="str">
        <f t="shared" si="92"/>
        <v>Bill Donaldson</v>
      </c>
      <c r="B128" s="52" t="s">
        <v>367</v>
      </c>
      <c r="C128" s="62" t="s">
        <v>147</v>
      </c>
      <c r="D128" s="8"/>
      <c r="E128" s="8"/>
      <c r="F128" s="8" t="str">
        <f>IF(E128&lt;&gt; "",LOOKUP(E128,Points!$A$2:$A$27,Points!$B$2:$B$27),"")</f>
        <v/>
      </c>
      <c r="G128" s="114"/>
      <c r="H128" s="64"/>
      <c r="I128" s="8"/>
      <c r="J128" s="8" t="str">
        <f>IF(I128&lt;&gt; "",LOOKUP(I128,Points!$A$2:$A$27,Points!$B$2:$B$27),"")</f>
        <v/>
      </c>
      <c r="K128" s="114"/>
      <c r="L128" s="64"/>
      <c r="M128" s="8"/>
      <c r="N128" s="8" t="str">
        <f>IF(M128&lt;&gt; "",LOOKUP(M128,Points!$A$2:$A$27,Points!$B$2:$B$27),"")</f>
        <v/>
      </c>
      <c r="O128" s="114"/>
      <c r="P128" s="64"/>
      <c r="Q128" s="8"/>
      <c r="R128" s="8" t="str">
        <f>IF(Q128&lt;&gt; "",LOOKUP(Q128,Points!$A$2:$A$27,Points!$B$2:$B$27),"")</f>
        <v/>
      </c>
      <c r="S128" s="114"/>
      <c r="T128" s="64"/>
      <c r="U128" s="8"/>
      <c r="V128" s="8" t="str">
        <f>IF(U128&lt;&gt; "",LOOKUP(U128,Points!$A$2:$A$27,Points!$B$2:$B$27),"")</f>
        <v/>
      </c>
      <c r="W128" s="114"/>
      <c r="X128" s="64"/>
      <c r="Y128" s="8"/>
      <c r="Z128" s="8" t="str">
        <f>IF(Y128&lt;&gt; "",LOOKUP(Y128,Points!$A$2:$A$27,Points!$B$2:$B$27),"")</f>
        <v/>
      </c>
      <c r="AA128" s="114"/>
      <c r="AB128" s="64"/>
      <c r="AC128" s="8"/>
      <c r="AD128" s="8" t="str">
        <f>IF(AC128&lt;&gt; "",LOOKUP(AC128,Points!$A$2:$A$27,Points!$B$2:$B$27),"")</f>
        <v/>
      </c>
      <c r="AE128" s="114"/>
      <c r="AF128" s="64"/>
      <c r="AG128" s="8"/>
      <c r="AH128" s="8" t="str">
        <f>IF(AG128&lt;&gt; "",LOOKUP(AG128,Points!$A$2:$A$27,Points!$B$2:$B$27),"")</f>
        <v/>
      </c>
      <c r="AI128" s="114"/>
      <c r="AJ128" s="64"/>
      <c r="AK128" s="8"/>
      <c r="AL128" s="8" t="str">
        <f>IF(AK128&lt;&gt; "",LOOKUP(AK128,Points!$A$2:$A$27,Points!$B$2:$B$27),"")</f>
        <v/>
      </c>
      <c r="AM128" s="114"/>
      <c r="AO128" s="5">
        <f t="shared" si="131"/>
        <v>0</v>
      </c>
      <c r="AP128" s="5">
        <v>0</v>
      </c>
      <c r="AQ128" s="5">
        <f t="shared" si="94"/>
        <v>0</v>
      </c>
      <c r="AR128" s="5">
        <f t="shared" si="95"/>
        <v>0</v>
      </c>
      <c r="AS128" s="5">
        <f t="shared" si="96"/>
        <v>0</v>
      </c>
      <c r="AT128" s="5">
        <f t="shared" si="97"/>
        <v>0</v>
      </c>
      <c r="AU128" s="47">
        <f t="shared" si="98"/>
        <v>0</v>
      </c>
      <c r="AV128" s="47">
        <f t="shared" si="99"/>
        <v>0</v>
      </c>
      <c r="AW128" s="47">
        <f t="shared" si="100"/>
        <v>0</v>
      </c>
      <c r="AX128" s="8">
        <f t="shared" si="101"/>
        <v>0</v>
      </c>
      <c r="AY128" s="67">
        <f t="shared" si="102"/>
        <v>0</v>
      </c>
      <c r="AZ128" s="67"/>
      <c r="BA128" s="8">
        <f t="shared" si="103"/>
        <v>0</v>
      </c>
      <c r="BB128" s="8">
        <f t="shared" si="104"/>
        <v>0</v>
      </c>
      <c r="BC128" s="8">
        <f t="shared" si="105"/>
        <v>0</v>
      </c>
      <c r="BD128" s="8">
        <f t="shared" si="106"/>
        <v>0</v>
      </c>
      <c r="BE128" s="8">
        <f t="shared" si="107"/>
        <v>0</v>
      </c>
      <c r="BF128" s="8"/>
      <c r="BG128" s="8">
        <f t="shared" si="108"/>
        <v>0</v>
      </c>
      <c r="BH128" s="8">
        <f t="shared" si="109"/>
        <v>0</v>
      </c>
      <c r="BI128" s="8">
        <f t="shared" si="110"/>
        <v>0</v>
      </c>
      <c r="BJ128" s="8">
        <f t="shared" si="111"/>
        <v>0</v>
      </c>
      <c r="BK128" s="8">
        <f t="shared" si="112"/>
        <v>0</v>
      </c>
      <c r="BL128" s="8">
        <f t="shared" si="113"/>
        <v>0</v>
      </c>
      <c r="BM128" s="8">
        <f t="shared" si="114"/>
        <v>0</v>
      </c>
      <c r="BN128" s="8">
        <f t="shared" si="115"/>
        <v>0</v>
      </c>
      <c r="BO128" s="8">
        <f t="shared" si="116"/>
        <v>0</v>
      </c>
      <c r="BP128" s="8"/>
      <c r="BQ128" s="8" t="e">
        <f t="shared" si="117"/>
        <v>#NUM!</v>
      </c>
      <c r="BR128" s="8" t="e">
        <f t="shared" si="118"/>
        <v>#NUM!</v>
      </c>
      <c r="BS128" s="8" t="e">
        <f t="shared" si="119"/>
        <v>#NUM!</v>
      </c>
      <c r="BT128" s="8" t="e">
        <f t="shared" si="120"/>
        <v>#NUM!</v>
      </c>
      <c r="BU128" s="8" t="e">
        <f t="shared" si="121"/>
        <v>#NUM!</v>
      </c>
      <c r="BV128" s="8"/>
      <c r="BW128" s="1" t="str">
        <f t="shared" si="122"/>
        <v/>
      </c>
      <c r="BX128" s="1" t="str">
        <f t="shared" si="123"/>
        <v/>
      </c>
      <c r="BY128" s="1" t="str">
        <f t="shared" si="124"/>
        <v/>
      </c>
      <c r="BZ128" s="1" t="str">
        <f t="shared" si="125"/>
        <v/>
      </c>
      <c r="CA128" s="1" t="str">
        <f t="shared" si="126"/>
        <v/>
      </c>
      <c r="CB128" s="1" t="str">
        <f t="shared" si="127"/>
        <v/>
      </c>
      <c r="CC128" s="1" t="str">
        <f t="shared" si="128"/>
        <v/>
      </c>
      <c r="CD128" s="1" t="str">
        <f t="shared" si="129"/>
        <v/>
      </c>
      <c r="CE128" s="1" t="str">
        <f t="shared" si="130"/>
        <v/>
      </c>
    </row>
    <row r="129" spans="1:83" ht="18" customHeight="1" x14ac:dyDescent="0.2">
      <c r="A129" s="52" t="str">
        <f t="shared" si="92"/>
        <v>Jamie Donnely</v>
      </c>
      <c r="B129" s="52" t="s">
        <v>242</v>
      </c>
      <c r="C129" s="62" t="s">
        <v>332</v>
      </c>
      <c r="D129" s="8"/>
      <c r="E129" s="8"/>
      <c r="F129" s="8" t="str">
        <f>IF(E129&lt;&gt; "",LOOKUP(E129,Points!$A$2:$A$27,Points!$B$2:$B$27),"")</f>
        <v/>
      </c>
      <c r="G129" s="114"/>
      <c r="H129" s="64"/>
      <c r="I129" s="8"/>
      <c r="J129" s="8" t="str">
        <f>IF(I129&lt;&gt; "",LOOKUP(I129,Points!$A$2:$A$27,Points!$B$2:$B$27),"")</f>
        <v/>
      </c>
      <c r="K129" s="114"/>
      <c r="L129" s="64"/>
      <c r="M129" s="8"/>
      <c r="N129" s="8" t="str">
        <f>IF(M129&lt;&gt; "",LOOKUP(M129,Points!$A$2:$A$27,Points!$B$2:$B$27),"")</f>
        <v/>
      </c>
      <c r="O129" s="114"/>
      <c r="P129" s="64"/>
      <c r="Q129" s="8"/>
      <c r="R129" s="8" t="str">
        <f>IF(Q129&lt;&gt; "",LOOKUP(Q129,Points!$A$2:$A$27,Points!$B$2:$B$27),"")</f>
        <v/>
      </c>
      <c r="S129" s="114"/>
      <c r="T129" s="64"/>
      <c r="U129" s="8"/>
      <c r="V129" s="8" t="str">
        <f>IF(U129&lt;&gt; "",LOOKUP(U129,Points!$A$2:$A$27,Points!$B$2:$B$27),"")</f>
        <v/>
      </c>
      <c r="W129" s="114"/>
      <c r="X129" s="64"/>
      <c r="Y129" s="8"/>
      <c r="Z129" s="8" t="str">
        <f>IF(Y129&lt;&gt; "",LOOKUP(Y129,Points!$A$2:$A$27,Points!$B$2:$B$27),"")</f>
        <v/>
      </c>
      <c r="AA129" s="114"/>
      <c r="AB129" s="64"/>
      <c r="AC129" s="8"/>
      <c r="AD129" s="8" t="str">
        <f>IF(AC129&lt;&gt; "",LOOKUP(AC129,Points!$A$2:$A$27,Points!$B$2:$B$27),"")</f>
        <v/>
      </c>
      <c r="AE129" s="114"/>
      <c r="AF129" s="64"/>
      <c r="AG129" s="8"/>
      <c r="AH129" s="8" t="str">
        <f>IF(AG129&lt;&gt; "",LOOKUP(AG129,Points!$A$2:$A$27,Points!$B$2:$B$27),"")</f>
        <v/>
      </c>
      <c r="AI129" s="114"/>
      <c r="AJ129" s="64"/>
      <c r="AK129" s="8"/>
      <c r="AL129" s="8" t="str">
        <f>IF(AK129&lt;&gt; "",LOOKUP(AK129,Points!$A$2:$A$27,Points!$B$2:$B$27),"")</f>
        <v/>
      </c>
      <c r="AM129" s="114"/>
      <c r="AO129" s="5">
        <f t="shared" si="131"/>
        <v>0</v>
      </c>
      <c r="AP129" s="5">
        <v>0</v>
      </c>
      <c r="AQ129" s="5">
        <f t="shared" si="94"/>
        <v>0</v>
      </c>
      <c r="AR129" s="8">
        <f t="shared" si="95"/>
        <v>0</v>
      </c>
      <c r="AS129" s="5">
        <f t="shared" si="96"/>
        <v>0</v>
      </c>
      <c r="AT129" s="5">
        <f t="shared" si="97"/>
        <v>0</v>
      </c>
      <c r="AU129" s="47">
        <f t="shared" si="98"/>
        <v>0</v>
      </c>
      <c r="AV129" s="47">
        <f t="shared" si="99"/>
        <v>0</v>
      </c>
      <c r="AW129" s="47">
        <f t="shared" si="100"/>
        <v>0</v>
      </c>
      <c r="AX129" s="8">
        <f t="shared" si="101"/>
        <v>0</v>
      </c>
      <c r="AY129" s="67">
        <f t="shared" si="102"/>
        <v>0</v>
      </c>
      <c r="AZ129" s="67"/>
      <c r="BA129" s="8">
        <f t="shared" si="103"/>
        <v>0</v>
      </c>
      <c r="BB129" s="8">
        <f t="shared" si="104"/>
        <v>0</v>
      </c>
      <c r="BC129" s="8">
        <f t="shared" si="105"/>
        <v>0</v>
      </c>
      <c r="BD129" s="8">
        <f t="shared" si="106"/>
        <v>0</v>
      </c>
      <c r="BE129" s="8">
        <f t="shared" si="107"/>
        <v>0</v>
      </c>
      <c r="BF129" s="8"/>
      <c r="BG129" s="8">
        <f t="shared" si="108"/>
        <v>0</v>
      </c>
      <c r="BH129" s="8">
        <f t="shared" si="109"/>
        <v>0</v>
      </c>
      <c r="BI129" s="8">
        <f t="shared" si="110"/>
        <v>0</v>
      </c>
      <c r="BJ129" s="8">
        <f t="shared" si="111"/>
        <v>0</v>
      </c>
      <c r="BK129" s="8">
        <f t="shared" si="112"/>
        <v>0</v>
      </c>
      <c r="BL129" s="8">
        <f t="shared" si="113"/>
        <v>0</v>
      </c>
      <c r="BM129" s="8">
        <f t="shared" si="114"/>
        <v>0</v>
      </c>
      <c r="BN129" s="8">
        <f t="shared" si="115"/>
        <v>0</v>
      </c>
      <c r="BO129" s="8">
        <f t="shared" si="116"/>
        <v>0</v>
      </c>
      <c r="BP129" s="8"/>
      <c r="BQ129" s="8" t="e">
        <f t="shared" si="117"/>
        <v>#NUM!</v>
      </c>
      <c r="BR129" s="8" t="e">
        <f t="shared" si="118"/>
        <v>#NUM!</v>
      </c>
      <c r="BS129" s="8" t="e">
        <f t="shared" si="119"/>
        <v>#NUM!</v>
      </c>
      <c r="BT129" s="8" t="e">
        <f t="shared" si="120"/>
        <v>#NUM!</v>
      </c>
      <c r="BU129" s="8" t="e">
        <f t="shared" si="121"/>
        <v>#NUM!</v>
      </c>
      <c r="BV129" s="8"/>
      <c r="BW129" s="1" t="str">
        <f t="shared" si="122"/>
        <v/>
      </c>
      <c r="BX129" s="1" t="str">
        <f t="shared" si="123"/>
        <v/>
      </c>
      <c r="BY129" s="1" t="str">
        <f t="shared" si="124"/>
        <v/>
      </c>
      <c r="BZ129" s="1" t="str">
        <f t="shared" si="125"/>
        <v/>
      </c>
      <c r="CA129" s="1" t="str">
        <f t="shared" si="126"/>
        <v/>
      </c>
      <c r="CB129" s="1" t="str">
        <f t="shared" si="127"/>
        <v/>
      </c>
      <c r="CC129" s="1" t="str">
        <f t="shared" si="128"/>
        <v/>
      </c>
      <c r="CD129" s="1" t="str">
        <f t="shared" si="129"/>
        <v/>
      </c>
      <c r="CE129" s="1" t="str">
        <f t="shared" si="130"/>
        <v/>
      </c>
    </row>
    <row r="130" spans="1:83" ht="18" customHeight="1" x14ac:dyDescent="0.2">
      <c r="A130" s="52" t="str">
        <f t="shared" si="92"/>
        <v>Rob Duck</v>
      </c>
      <c r="B130" s="52" t="s">
        <v>40</v>
      </c>
      <c r="C130" s="62" t="s">
        <v>94</v>
      </c>
      <c r="D130" s="8"/>
      <c r="E130" s="8"/>
      <c r="F130" s="8" t="str">
        <f>IF(E130&lt;&gt; "",LOOKUP(E130,Points!$A$2:$A$27,Points!$B$2:$B$27),"")</f>
        <v/>
      </c>
      <c r="G130" s="114"/>
      <c r="H130" s="64"/>
      <c r="I130" s="8"/>
      <c r="J130" s="8" t="str">
        <f>IF(I130&lt;&gt; "",LOOKUP(I130,Points!$A$2:$A$27,Points!$B$2:$B$27),"")</f>
        <v/>
      </c>
      <c r="K130" s="114"/>
      <c r="L130" s="64"/>
      <c r="M130" s="8"/>
      <c r="N130" s="8" t="str">
        <f>IF(M130&lt;&gt; "",LOOKUP(M130,Points!$A$2:$A$27,Points!$B$2:$B$27),"")</f>
        <v/>
      </c>
      <c r="O130" s="114"/>
      <c r="P130" s="64"/>
      <c r="Q130" s="8"/>
      <c r="R130" s="8" t="str">
        <f>IF(Q130&lt;&gt; "",LOOKUP(Q130,Points!$A$2:$A$27,Points!$B$2:$B$27),"")</f>
        <v/>
      </c>
      <c r="S130" s="114"/>
      <c r="T130" s="64"/>
      <c r="U130" s="8"/>
      <c r="V130" s="8" t="str">
        <f>IF(U130&lt;&gt; "",LOOKUP(U130,Points!$A$2:$A$27,Points!$B$2:$B$27),"")</f>
        <v/>
      </c>
      <c r="W130" s="114"/>
      <c r="X130" s="64"/>
      <c r="Y130" s="8"/>
      <c r="Z130" s="8" t="str">
        <f>IF(Y130&lt;&gt; "",LOOKUP(Y130,Points!$A$2:$A$27,Points!$B$2:$B$27),"")</f>
        <v/>
      </c>
      <c r="AA130" s="114"/>
      <c r="AB130" s="64"/>
      <c r="AC130" s="8"/>
      <c r="AD130" s="8" t="str">
        <f>IF(AC130&lt;&gt; "",LOOKUP(AC130,Points!$A$2:$A$27,Points!$B$2:$B$27),"")</f>
        <v/>
      </c>
      <c r="AE130" s="114"/>
      <c r="AF130" s="64"/>
      <c r="AG130" s="8"/>
      <c r="AH130" s="8" t="str">
        <f>IF(AG130&lt;&gt; "",LOOKUP(AG130,Points!$A$2:$A$27,Points!$B$2:$B$27),"")</f>
        <v/>
      </c>
      <c r="AI130" s="114"/>
      <c r="AJ130" s="64"/>
      <c r="AK130" s="8"/>
      <c r="AL130" s="8" t="str">
        <f>IF(AK130&lt;&gt; "",LOOKUP(AK130,Points!$A$2:$A$27,Points!$B$2:$B$27),"")</f>
        <v/>
      </c>
      <c r="AM130" s="114"/>
      <c r="AO130" s="5">
        <f t="shared" si="131"/>
        <v>0</v>
      </c>
      <c r="AP130" s="5">
        <v>0</v>
      </c>
      <c r="AQ130" s="5">
        <f t="shared" si="94"/>
        <v>0</v>
      </c>
      <c r="AR130" s="8">
        <f t="shared" si="95"/>
        <v>0</v>
      </c>
      <c r="AS130" s="5">
        <f t="shared" si="96"/>
        <v>0</v>
      </c>
      <c r="AT130" s="5">
        <f t="shared" si="97"/>
        <v>0</v>
      </c>
      <c r="AU130" s="47">
        <f t="shared" si="98"/>
        <v>0</v>
      </c>
      <c r="AV130" s="47">
        <f t="shared" si="99"/>
        <v>0</v>
      </c>
      <c r="AW130" s="47">
        <f t="shared" si="100"/>
        <v>0</v>
      </c>
      <c r="AX130" s="8">
        <f t="shared" si="101"/>
        <v>0</v>
      </c>
      <c r="AY130" s="67">
        <f t="shared" si="102"/>
        <v>0</v>
      </c>
      <c r="AZ130" s="67"/>
      <c r="BA130" s="8">
        <f t="shared" si="103"/>
        <v>0</v>
      </c>
      <c r="BB130" s="8">
        <f t="shared" si="104"/>
        <v>0</v>
      </c>
      <c r="BC130" s="8">
        <f t="shared" si="105"/>
        <v>0</v>
      </c>
      <c r="BD130" s="8">
        <f t="shared" si="106"/>
        <v>0</v>
      </c>
      <c r="BE130" s="8">
        <f t="shared" si="107"/>
        <v>0</v>
      </c>
      <c r="BF130" s="8"/>
      <c r="BG130" s="8">
        <f t="shared" si="108"/>
        <v>0</v>
      </c>
      <c r="BH130" s="8">
        <f t="shared" si="109"/>
        <v>0</v>
      </c>
      <c r="BI130" s="8">
        <f t="shared" si="110"/>
        <v>0</v>
      </c>
      <c r="BJ130" s="8">
        <f t="shared" si="111"/>
        <v>0</v>
      </c>
      <c r="BK130" s="8">
        <f t="shared" si="112"/>
        <v>0</v>
      </c>
      <c r="BL130" s="8">
        <f t="shared" si="113"/>
        <v>0</v>
      </c>
      <c r="BM130" s="8">
        <f t="shared" si="114"/>
        <v>0</v>
      </c>
      <c r="BN130" s="8">
        <f t="shared" si="115"/>
        <v>0</v>
      </c>
      <c r="BO130" s="8">
        <f t="shared" si="116"/>
        <v>0</v>
      </c>
      <c r="BP130" s="8"/>
      <c r="BQ130" s="8" t="e">
        <f t="shared" si="117"/>
        <v>#NUM!</v>
      </c>
      <c r="BR130" s="8" t="e">
        <f t="shared" si="118"/>
        <v>#NUM!</v>
      </c>
      <c r="BS130" s="8" t="e">
        <f t="shared" si="119"/>
        <v>#NUM!</v>
      </c>
      <c r="BT130" s="8" t="e">
        <f t="shared" si="120"/>
        <v>#NUM!</v>
      </c>
      <c r="BU130" s="8" t="e">
        <f t="shared" si="121"/>
        <v>#NUM!</v>
      </c>
      <c r="BV130" s="8"/>
      <c r="BW130" s="1" t="str">
        <f t="shared" si="122"/>
        <v/>
      </c>
      <c r="BX130" s="1" t="str">
        <f t="shared" si="123"/>
        <v/>
      </c>
      <c r="BY130" s="1" t="str">
        <f t="shared" si="124"/>
        <v/>
      </c>
      <c r="BZ130" s="1" t="str">
        <f t="shared" si="125"/>
        <v/>
      </c>
      <c r="CA130" s="1" t="str">
        <f t="shared" si="126"/>
        <v/>
      </c>
      <c r="CB130" s="1" t="str">
        <f t="shared" si="127"/>
        <v/>
      </c>
      <c r="CC130" s="1" t="str">
        <f t="shared" si="128"/>
        <v/>
      </c>
      <c r="CD130" s="1" t="str">
        <f t="shared" si="129"/>
        <v/>
      </c>
      <c r="CE130" s="1" t="str">
        <f t="shared" si="130"/>
        <v/>
      </c>
    </row>
    <row r="131" spans="1:83" ht="18" customHeight="1" x14ac:dyDescent="0.2">
      <c r="A131" s="52" t="str">
        <f t="shared" si="92"/>
        <v>Ron Duck</v>
      </c>
      <c r="B131" s="52" t="s">
        <v>40</v>
      </c>
      <c r="C131" s="62" t="s">
        <v>41</v>
      </c>
      <c r="D131" s="8"/>
      <c r="E131" s="8"/>
      <c r="F131" s="8" t="str">
        <f>IF(E131&lt;&gt; "",LOOKUP(E131,Points!$A$2:$A$27,Points!$B$2:$B$27),"")</f>
        <v/>
      </c>
      <c r="G131" s="114"/>
      <c r="H131" s="64"/>
      <c r="I131" s="8"/>
      <c r="J131" s="8" t="str">
        <f>IF(I131&lt;&gt; "",LOOKUP(I131,Points!$A$2:$A$27,Points!$B$2:$B$27),"")</f>
        <v/>
      </c>
      <c r="K131" s="114"/>
      <c r="L131" s="64"/>
      <c r="M131" s="8"/>
      <c r="N131" s="8" t="str">
        <f>IF(M131&lt;&gt; "",LOOKUP(M131,Points!$A$2:$A$27,Points!$B$2:$B$27),"")</f>
        <v/>
      </c>
      <c r="O131" s="114"/>
      <c r="P131" s="64"/>
      <c r="Q131" s="8"/>
      <c r="R131" s="8" t="str">
        <f>IF(Q131&lt;&gt; "",LOOKUP(Q131,Points!$A$2:$A$27,Points!$B$2:$B$27),"")</f>
        <v/>
      </c>
      <c r="S131" s="114"/>
      <c r="T131" s="64"/>
      <c r="U131" s="8"/>
      <c r="V131" s="8" t="str">
        <f>IF(U131&lt;&gt; "",LOOKUP(U131,Points!$A$2:$A$27,Points!$B$2:$B$27),"")</f>
        <v/>
      </c>
      <c r="W131" s="114"/>
      <c r="X131" s="64"/>
      <c r="Y131" s="8"/>
      <c r="Z131" s="8" t="str">
        <f>IF(Y131&lt;&gt; "",LOOKUP(Y131,Points!$A$2:$A$27,Points!$B$2:$B$27),"")</f>
        <v/>
      </c>
      <c r="AA131" s="114"/>
      <c r="AB131" s="64"/>
      <c r="AC131" s="8"/>
      <c r="AD131" s="8" t="str">
        <f>IF(AC131&lt;&gt; "",LOOKUP(AC131,Points!$A$2:$A$27,Points!$B$2:$B$27),"")</f>
        <v/>
      </c>
      <c r="AE131" s="114"/>
      <c r="AF131" s="64"/>
      <c r="AG131" s="8"/>
      <c r="AH131" s="8" t="str">
        <f>IF(AG131&lt;&gt; "",LOOKUP(AG131,Points!$A$2:$A$27,Points!$B$2:$B$27),"")</f>
        <v/>
      </c>
      <c r="AI131" s="114"/>
      <c r="AJ131" s="64"/>
      <c r="AK131" s="8"/>
      <c r="AL131" s="8" t="str">
        <f>IF(AK131&lt;&gt; "",LOOKUP(AK131,Points!$A$2:$A$27,Points!$B$2:$B$27),"")</f>
        <v/>
      </c>
      <c r="AM131" s="114"/>
      <c r="AO131" s="5">
        <f t="shared" si="131"/>
        <v>0</v>
      </c>
      <c r="AP131" s="5">
        <v>0</v>
      </c>
      <c r="AQ131" s="5">
        <f t="shared" si="94"/>
        <v>0</v>
      </c>
      <c r="AR131" s="5">
        <f t="shared" si="95"/>
        <v>0</v>
      </c>
      <c r="AS131" s="5">
        <f t="shared" si="96"/>
        <v>0</v>
      </c>
      <c r="AT131" s="5">
        <f t="shared" si="97"/>
        <v>0</v>
      </c>
      <c r="AU131" s="47">
        <f t="shared" si="98"/>
        <v>0</v>
      </c>
      <c r="AV131" s="47">
        <f t="shared" si="99"/>
        <v>0</v>
      </c>
      <c r="AW131" s="47">
        <f t="shared" si="100"/>
        <v>0</v>
      </c>
      <c r="AX131" s="8">
        <f t="shared" si="101"/>
        <v>0</v>
      </c>
      <c r="AY131" s="67">
        <f t="shared" si="102"/>
        <v>0</v>
      </c>
      <c r="AZ131" s="67"/>
      <c r="BA131" s="8">
        <f t="shared" si="103"/>
        <v>0</v>
      </c>
      <c r="BB131" s="8">
        <f t="shared" si="104"/>
        <v>0</v>
      </c>
      <c r="BC131" s="8">
        <f t="shared" si="105"/>
        <v>0</v>
      </c>
      <c r="BD131" s="8">
        <f t="shared" si="106"/>
        <v>0</v>
      </c>
      <c r="BE131" s="8">
        <f t="shared" si="107"/>
        <v>0</v>
      </c>
      <c r="BF131" s="8"/>
      <c r="BG131" s="8">
        <f t="shared" si="108"/>
        <v>0</v>
      </c>
      <c r="BH131" s="8">
        <f t="shared" si="109"/>
        <v>0</v>
      </c>
      <c r="BI131" s="8">
        <f t="shared" si="110"/>
        <v>0</v>
      </c>
      <c r="BJ131" s="8">
        <f t="shared" si="111"/>
        <v>0</v>
      </c>
      <c r="BK131" s="8">
        <f t="shared" si="112"/>
        <v>0</v>
      </c>
      <c r="BL131" s="8">
        <f t="shared" si="113"/>
        <v>0</v>
      </c>
      <c r="BM131" s="8">
        <f t="shared" si="114"/>
        <v>0</v>
      </c>
      <c r="BN131" s="8">
        <f t="shared" si="115"/>
        <v>0</v>
      </c>
      <c r="BO131" s="8">
        <f t="shared" si="116"/>
        <v>0</v>
      </c>
      <c r="BP131" s="8"/>
      <c r="BQ131" s="8" t="e">
        <f t="shared" si="117"/>
        <v>#NUM!</v>
      </c>
      <c r="BR131" s="8" t="e">
        <f t="shared" si="118"/>
        <v>#NUM!</v>
      </c>
      <c r="BS131" s="8" t="e">
        <f t="shared" si="119"/>
        <v>#NUM!</v>
      </c>
      <c r="BT131" s="8" t="e">
        <f t="shared" si="120"/>
        <v>#NUM!</v>
      </c>
      <c r="BU131" s="8" t="e">
        <f t="shared" si="121"/>
        <v>#NUM!</v>
      </c>
      <c r="BV131" s="8"/>
      <c r="BW131" s="1" t="str">
        <f t="shared" si="122"/>
        <v/>
      </c>
      <c r="BX131" s="1" t="str">
        <f t="shared" si="123"/>
        <v/>
      </c>
      <c r="BY131" s="1" t="str">
        <f t="shared" si="124"/>
        <v/>
      </c>
      <c r="BZ131" s="1" t="str">
        <f t="shared" si="125"/>
        <v/>
      </c>
      <c r="CA131" s="1" t="str">
        <f t="shared" si="126"/>
        <v/>
      </c>
      <c r="CB131" s="1" t="str">
        <f t="shared" si="127"/>
        <v/>
      </c>
      <c r="CC131" s="1" t="str">
        <f t="shared" si="128"/>
        <v/>
      </c>
      <c r="CD131" s="1" t="str">
        <f t="shared" si="129"/>
        <v/>
      </c>
      <c r="CE131" s="1" t="str">
        <f t="shared" si="130"/>
        <v/>
      </c>
    </row>
    <row r="132" spans="1:83" ht="18" customHeight="1" x14ac:dyDescent="0.2">
      <c r="A132" s="52" t="str">
        <f t="shared" si="92"/>
        <v>Steve Dudek</v>
      </c>
      <c r="B132" s="52" t="s">
        <v>329</v>
      </c>
      <c r="C132" s="62" t="s">
        <v>15</v>
      </c>
      <c r="D132" s="8"/>
      <c r="E132" s="8"/>
      <c r="F132" s="8" t="str">
        <f>IF(E132&lt;&gt; "",LOOKUP(E132,Points!$A$2:$A$27,Points!$B$2:$B$27),"")</f>
        <v/>
      </c>
      <c r="G132" s="114"/>
      <c r="H132" s="64"/>
      <c r="I132" s="8"/>
      <c r="J132" s="8" t="str">
        <f>IF(I132&lt;&gt; "",LOOKUP(I132,Points!$A$2:$A$27,Points!$B$2:$B$27),"")</f>
        <v/>
      </c>
      <c r="K132" s="114"/>
      <c r="L132" s="64"/>
      <c r="M132" s="8"/>
      <c r="N132" s="8" t="str">
        <f>IF(M132&lt;&gt; "",LOOKUP(M132,Points!$A$2:$A$27,Points!$B$2:$B$27),"")</f>
        <v/>
      </c>
      <c r="O132" s="114"/>
      <c r="P132" s="64"/>
      <c r="Q132" s="8"/>
      <c r="R132" s="8" t="str">
        <f>IF(Q132&lt;&gt; "",LOOKUP(Q132,Points!$A$2:$A$27,Points!$B$2:$B$27),"")</f>
        <v/>
      </c>
      <c r="S132" s="114"/>
      <c r="T132" s="64"/>
      <c r="U132" s="8"/>
      <c r="V132" s="8" t="str">
        <f>IF(U132&lt;&gt; "",LOOKUP(U132,Points!$A$2:$A$27,Points!$B$2:$B$27),"")</f>
        <v/>
      </c>
      <c r="W132" s="114"/>
      <c r="X132" s="64"/>
      <c r="Y132" s="8"/>
      <c r="Z132" s="8" t="str">
        <f>IF(Y132&lt;&gt; "",LOOKUP(Y132,Points!$A$2:$A$27,Points!$B$2:$B$27),"")</f>
        <v/>
      </c>
      <c r="AA132" s="114"/>
      <c r="AB132" s="64"/>
      <c r="AC132" s="8"/>
      <c r="AD132" s="8" t="str">
        <f>IF(AC132&lt;&gt; "",LOOKUP(AC132,Points!$A$2:$A$27,Points!$B$2:$B$27),"")</f>
        <v/>
      </c>
      <c r="AE132" s="114"/>
      <c r="AF132" s="64"/>
      <c r="AG132" s="8"/>
      <c r="AH132" s="8" t="str">
        <f>IF(AG132&lt;&gt; "",LOOKUP(AG132,Points!$A$2:$A$27,Points!$B$2:$B$27),"")</f>
        <v/>
      </c>
      <c r="AI132" s="114"/>
      <c r="AJ132" s="64"/>
      <c r="AK132" s="8"/>
      <c r="AL132" s="8" t="str">
        <f>IF(AK132&lt;&gt; "",LOOKUP(AK132,Points!$A$2:$A$27,Points!$B$2:$B$27),"")</f>
        <v/>
      </c>
      <c r="AM132" s="114"/>
      <c r="AO132" s="5">
        <f t="shared" si="131"/>
        <v>0</v>
      </c>
      <c r="AP132" s="5">
        <v>0</v>
      </c>
      <c r="AQ132" s="5">
        <f t="shared" si="94"/>
        <v>0</v>
      </c>
      <c r="AR132" s="5">
        <f t="shared" si="95"/>
        <v>0</v>
      </c>
      <c r="AS132" s="5">
        <f t="shared" si="96"/>
        <v>0</v>
      </c>
      <c r="AT132" s="5">
        <f t="shared" si="97"/>
        <v>0</v>
      </c>
      <c r="AU132" s="47">
        <f t="shared" si="98"/>
        <v>0</v>
      </c>
      <c r="AV132" s="47">
        <f t="shared" si="99"/>
        <v>0</v>
      </c>
      <c r="AW132" s="47">
        <f t="shared" si="100"/>
        <v>0</v>
      </c>
      <c r="AX132" s="8">
        <f t="shared" si="101"/>
        <v>0</v>
      </c>
      <c r="AY132" s="67">
        <f t="shared" si="102"/>
        <v>0</v>
      </c>
      <c r="AZ132" s="67"/>
      <c r="BA132" s="8">
        <f t="shared" si="103"/>
        <v>0</v>
      </c>
      <c r="BB132" s="8">
        <f t="shared" si="104"/>
        <v>0</v>
      </c>
      <c r="BC132" s="8">
        <f t="shared" si="105"/>
        <v>0</v>
      </c>
      <c r="BD132" s="8">
        <f t="shared" si="106"/>
        <v>0</v>
      </c>
      <c r="BE132" s="8">
        <f t="shared" si="107"/>
        <v>0</v>
      </c>
      <c r="BF132" s="8"/>
      <c r="BG132" s="8">
        <f t="shared" si="108"/>
        <v>0</v>
      </c>
      <c r="BH132" s="8">
        <f t="shared" si="109"/>
        <v>0</v>
      </c>
      <c r="BI132" s="8">
        <f t="shared" si="110"/>
        <v>0</v>
      </c>
      <c r="BJ132" s="8">
        <f t="shared" si="111"/>
        <v>0</v>
      </c>
      <c r="BK132" s="8">
        <f t="shared" si="112"/>
        <v>0</v>
      </c>
      <c r="BL132" s="8">
        <f t="shared" si="113"/>
        <v>0</v>
      </c>
      <c r="BM132" s="8">
        <f t="shared" si="114"/>
        <v>0</v>
      </c>
      <c r="BN132" s="8">
        <f t="shared" si="115"/>
        <v>0</v>
      </c>
      <c r="BO132" s="8">
        <f t="shared" si="116"/>
        <v>0</v>
      </c>
      <c r="BP132" s="8"/>
      <c r="BQ132" s="8" t="e">
        <f t="shared" si="117"/>
        <v>#NUM!</v>
      </c>
      <c r="BR132" s="8" t="e">
        <f t="shared" si="118"/>
        <v>#NUM!</v>
      </c>
      <c r="BS132" s="8" t="e">
        <f t="shared" si="119"/>
        <v>#NUM!</v>
      </c>
      <c r="BT132" s="8" t="e">
        <f t="shared" si="120"/>
        <v>#NUM!</v>
      </c>
      <c r="BU132" s="8" t="e">
        <f t="shared" si="121"/>
        <v>#NUM!</v>
      </c>
      <c r="BV132" s="8"/>
      <c r="BW132" s="1" t="str">
        <f t="shared" si="122"/>
        <v/>
      </c>
      <c r="BX132" s="1" t="str">
        <f t="shared" si="123"/>
        <v/>
      </c>
      <c r="BY132" s="1" t="str">
        <f t="shared" si="124"/>
        <v/>
      </c>
      <c r="BZ132" s="1" t="str">
        <f t="shared" si="125"/>
        <v/>
      </c>
      <c r="CA132" s="1" t="str">
        <f t="shared" si="126"/>
        <v/>
      </c>
      <c r="CB132" s="1" t="str">
        <f t="shared" si="127"/>
        <v/>
      </c>
      <c r="CC132" s="1" t="str">
        <f t="shared" si="128"/>
        <v/>
      </c>
      <c r="CD132" s="1" t="str">
        <f t="shared" si="129"/>
        <v/>
      </c>
      <c r="CE132" s="1" t="str">
        <f t="shared" si="130"/>
        <v/>
      </c>
    </row>
    <row r="133" spans="1:83" ht="18" customHeight="1" x14ac:dyDescent="0.2">
      <c r="A133" s="52" t="str">
        <f t="shared" si="92"/>
        <v>Edmund Ebeid</v>
      </c>
      <c r="B133" s="52" t="s">
        <v>412</v>
      </c>
      <c r="C133" s="62" t="s">
        <v>411</v>
      </c>
      <c r="D133" s="8"/>
      <c r="E133" s="8"/>
      <c r="F133" s="8" t="str">
        <f>IF(E133&lt;&gt; "",LOOKUP(E133,Points!$A$2:$A$27,Points!$B$2:$B$27),"")</f>
        <v/>
      </c>
      <c r="G133" s="114"/>
      <c r="H133" s="64"/>
      <c r="I133" s="8"/>
      <c r="J133" s="8" t="str">
        <f>IF(I133&lt;&gt; "",LOOKUP(I133,Points!$A$2:$A$27,Points!$B$2:$B$27),"")</f>
        <v/>
      </c>
      <c r="K133" s="114"/>
      <c r="L133" s="64"/>
      <c r="M133" s="8"/>
      <c r="N133" s="8" t="str">
        <f>IF(M133&lt;&gt; "",LOOKUP(M133,Points!$A$2:$A$27,Points!$B$2:$B$27),"")</f>
        <v/>
      </c>
      <c r="O133" s="114"/>
      <c r="P133" s="64"/>
      <c r="Q133" s="8"/>
      <c r="R133" s="8" t="str">
        <f>IF(Q133&lt;&gt; "",LOOKUP(Q133,Points!$A$2:$A$27,Points!$B$2:$B$27),"")</f>
        <v/>
      </c>
      <c r="S133" s="114"/>
      <c r="T133" s="64"/>
      <c r="U133" s="8"/>
      <c r="V133" s="8" t="str">
        <f>IF(U133&lt;&gt; "",LOOKUP(U133,Points!$A$2:$A$27,Points!$B$2:$B$27),"")</f>
        <v/>
      </c>
      <c r="W133" s="114"/>
      <c r="X133" s="64"/>
      <c r="Y133" s="8"/>
      <c r="Z133" s="8" t="str">
        <f>IF(Y133&lt;&gt; "",LOOKUP(Y133,Points!$A$2:$A$27,Points!$B$2:$B$27),"")</f>
        <v/>
      </c>
      <c r="AA133" s="114"/>
      <c r="AB133" s="64"/>
      <c r="AC133" s="8"/>
      <c r="AD133" s="8" t="str">
        <f>IF(AC133&lt;&gt; "",LOOKUP(AC133,Points!$A$2:$A$27,Points!$B$2:$B$27),"")</f>
        <v/>
      </c>
      <c r="AE133" s="114"/>
      <c r="AF133" s="64"/>
      <c r="AG133" s="8"/>
      <c r="AH133" s="8" t="str">
        <f>IF(AG133&lt;&gt; "",LOOKUP(AG133,Points!$A$2:$A$27,Points!$B$2:$B$27),"")</f>
        <v/>
      </c>
      <c r="AI133" s="114"/>
      <c r="AJ133" s="64"/>
      <c r="AK133" s="8"/>
      <c r="AL133" s="8" t="str">
        <f>IF(AK133&lt;&gt; "",LOOKUP(AK133,Points!$A$2:$A$27,Points!$B$2:$B$27),"")</f>
        <v/>
      </c>
      <c r="AM133" s="114"/>
      <c r="AO133" s="5">
        <f t="shared" si="131"/>
        <v>0</v>
      </c>
      <c r="AP133" s="5">
        <v>0</v>
      </c>
      <c r="AQ133" s="5">
        <f t="shared" si="94"/>
        <v>0</v>
      </c>
      <c r="AR133" s="5">
        <f t="shared" si="95"/>
        <v>0</v>
      </c>
      <c r="AS133" s="5">
        <f t="shared" si="96"/>
        <v>0</v>
      </c>
      <c r="AT133" s="5">
        <f t="shared" si="97"/>
        <v>0</v>
      </c>
      <c r="AU133" s="47">
        <f t="shared" si="98"/>
        <v>0</v>
      </c>
      <c r="AV133" s="47">
        <f t="shared" si="99"/>
        <v>0</v>
      </c>
      <c r="AW133" s="47">
        <f t="shared" si="100"/>
        <v>0</v>
      </c>
      <c r="AX133" s="8">
        <f t="shared" si="101"/>
        <v>0</v>
      </c>
      <c r="AY133" s="67">
        <f t="shared" si="102"/>
        <v>0</v>
      </c>
      <c r="AZ133" s="67"/>
      <c r="BA133" s="8">
        <f t="shared" si="103"/>
        <v>0</v>
      </c>
      <c r="BB133" s="8">
        <f t="shared" si="104"/>
        <v>0</v>
      </c>
      <c r="BC133" s="8">
        <f t="shared" si="105"/>
        <v>0</v>
      </c>
      <c r="BD133" s="8">
        <f t="shared" si="106"/>
        <v>0</v>
      </c>
      <c r="BE133" s="8">
        <f t="shared" si="107"/>
        <v>0</v>
      </c>
      <c r="BF133" s="8"/>
      <c r="BG133" s="8">
        <f t="shared" si="108"/>
        <v>0</v>
      </c>
      <c r="BH133" s="8">
        <f t="shared" si="109"/>
        <v>0</v>
      </c>
      <c r="BI133" s="8">
        <f t="shared" si="110"/>
        <v>0</v>
      </c>
      <c r="BJ133" s="8">
        <f t="shared" si="111"/>
        <v>0</v>
      </c>
      <c r="BK133" s="8">
        <f t="shared" si="112"/>
        <v>0</v>
      </c>
      <c r="BL133" s="8">
        <f t="shared" si="113"/>
        <v>0</v>
      </c>
      <c r="BM133" s="8">
        <f t="shared" si="114"/>
        <v>0</v>
      </c>
      <c r="BN133" s="8">
        <f t="shared" si="115"/>
        <v>0</v>
      </c>
      <c r="BO133" s="8">
        <f t="shared" si="116"/>
        <v>0</v>
      </c>
      <c r="BP133" s="8"/>
      <c r="BQ133" s="8" t="e">
        <f t="shared" si="117"/>
        <v>#NUM!</v>
      </c>
      <c r="BR133" s="8" t="e">
        <f t="shared" si="118"/>
        <v>#NUM!</v>
      </c>
      <c r="BS133" s="8" t="e">
        <f t="shared" si="119"/>
        <v>#NUM!</v>
      </c>
      <c r="BT133" s="8" t="e">
        <f t="shared" si="120"/>
        <v>#NUM!</v>
      </c>
      <c r="BU133" s="8" t="e">
        <f t="shared" si="121"/>
        <v>#NUM!</v>
      </c>
      <c r="BV133" s="8"/>
      <c r="BW133" s="1" t="str">
        <f t="shared" si="122"/>
        <v/>
      </c>
      <c r="BX133" s="1" t="str">
        <f t="shared" si="123"/>
        <v/>
      </c>
      <c r="BY133" s="1" t="str">
        <f t="shared" si="124"/>
        <v/>
      </c>
      <c r="BZ133" s="1" t="str">
        <f t="shared" si="125"/>
        <v/>
      </c>
      <c r="CA133" s="1" t="str">
        <f t="shared" si="126"/>
        <v/>
      </c>
      <c r="CB133" s="1" t="str">
        <f t="shared" si="127"/>
        <v/>
      </c>
      <c r="CC133" s="1" t="str">
        <f t="shared" si="128"/>
        <v/>
      </c>
      <c r="CD133" s="1" t="str">
        <f t="shared" si="129"/>
        <v/>
      </c>
      <c r="CE133" s="1" t="str">
        <f t="shared" si="130"/>
        <v/>
      </c>
    </row>
    <row r="134" spans="1:83" ht="18" customHeight="1" x14ac:dyDescent="0.2">
      <c r="A134" s="52" t="str">
        <f t="shared" si="92"/>
        <v>Roy Edwards</v>
      </c>
      <c r="B134" s="52" t="s">
        <v>351</v>
      </c>
      <c r="C134" s="94" t="s">
        <v>517</v>
      </c>
      <c r="D134" s="8"/>
      <c r="E134" s="8"/>
      <c r="F134" s="8" t="str">
        <f>IF(E134&lt;&gt; "",LOOKUP(E134,Points!$A$2:$A$27,Points!$B$2:$B$27),"")</f>
        <v/>
      </c>
      <c r="G134" s="114"/>
      <c r="H134" s="64"/>
      <c r="I134" s="8"/>
      <c r="J134" s="8" t="str">
        <f>IF(I134&lt;&gt; "",LOOKUP(I134,Points!$A$2:$A$27,Points!$B$2:$B$27),"")</f>
        <v/>
      </c>
      <c r="K134" s="114"/>
      <c r="L134" s="64"/>
      <c r="M134" s="8"/>
      <c r="N134" s="8" t="str">
        <f>IF(M134&lt;&gt; "",LOOKUP(M134,Points!$A$2:$A$27,Points!$B$2:$B$27),"")</f>
        <v/>
      </c>
      <c r="O134" s="114"/>
      <c r="P134" s="64"/>
      <c r="Q134" s="8"/>
      <c r="R134" s="8" t="str">
        <f>IF(Q134&lt;&gt; "",LOOKUP(Q134,Points!$A$2:$A$27,Points!$B$2:$B$27),"")</f>
        <v/>
      </c>
      <c r="S134" s="114"/>
      <c r="T134" s="64"/>
      <c r="U134" s="8"/>
      <c r="V134" s="8" t="str">
        <f>IF(U134&lt;&gt; "",LOOKUP(U134,Points!$A$2:$A$27,Points!$B$2:$B$27),"")</f>
        <v/>
      </c>
      <c r="W134" s="114"/>
      <c r="X134" s="64"/>
      <c r="Y134" s="8"/>
      <c r="Z134" s="8" t="str">
        <f>IF(Y134&lt;&gt; "",LOOKUP(Y134,Points!$A$2:$A$27,Points!$B$2:$B$27),"")</f>
        <v/>
      </c>
      <c r="AA134" s="114"/>
      <c r="AB134" s="64"/>
      <c r="AC134" s="8"/>
      <c r="AD134" s="8" t="str">
        <f>IF(AC134&lt;&gt; "",LOOKUP(AC134,Points!$A$2:$A$27,Points!$B$2:$B$27),"")</f>
        <v/>
      </c>
      <c r="AE134" s="114"/>
      <c r="AF134" s="64"/>
      <c r="AG134" s="8"/>
      <c r="AH134" s="8" t="str">
        <f>IF(AG134&lt;&gt; "",LOOKUP(AG134,Points!$A$2:$A$27,Points!$B$2:$B$27),"")</f>
        <v/>
      </c>
      <c r="AI134" s="114"/>
      <c r="AJ134" s="64"/>
      <c r="AK134" s="8"/>
      <c r="AL134" s="8" t="str">
        <f>IF(AK134&lt;&gt; "",LOOKUP(AK134,Points!$A$2:$A$27,Points!$B$2:$B$27),"")</f>
        <v/>
      </c>
      <c r="AM134" s="114"/>
      <c r="AO134" s="5">
        <f>+G134+K134+O134+S134+W134+AA134+AE134+AI134+AM134</f>
        <v>0</v>
      </c>
      <c r="AP134" s="5">
        <v>0</v>
      </c>
      <c r="AQ134" s="5">
        <f t="shared" si="94"/>
        <v>0</v>
      </c>
      <c r="AR134" s="5">
        <f t="shared" si="95"/>
        <v>0</v>
      </c>
      <c r="AS134" s="5">
        <f t="shared" si="96"/>
        <v>0</v>
      </c>
      <c r="AT134" s="5">
        <f t="shared" si="97"/>
        <v>0</v>
      </c>
      <c r="AU134" s="47">
        <f t="shared" si="98"/>
        <v>0</v>
      </c>
      <c r="AV134" s="47">
        <f t="shared" si="99"/>
        <v>0</v>
      </c>
      <c r="AW134" s="47">
        <f t="shared" si="100"/>
        <v>0</v>
      </c>
      <c r="AX134" s="8">
        <f t="shared" si="101"/>
        <v>0</v>
      </c>
      <c r="AY134" s="67">
        <f t="shared" si="102"/>
        <v>0</v>
      </c>
      <c r="AZ134" s="67"/>
      <c r="BA134" s="8">
        <f t="shared" si="103"/>
        <v>0</v>
      </c>
      <c r="BB134" s="8">
        <f t="shared" si="104"/>
        <v>0</v>
      </c>
      <c r="BC134" s="8">
        <f t="shared" si="105"/>
        <v>0</v>
      </c>
      <c r="BD134" s="8">
        <f t="shared" si="106"/>
        <v>0</v>
      </c>
      <c r="BE134" s="8">
        <f t="shared" si="107"/>
        <v>0</v>
      </c>
      <c r="BF134" s="8"/>
      <c r="BG134" s="8">
        <f t="shared" si="108"/>
        <v>0</v>
      </c>
      <c r="BH134" s="8">
        <f t="shared" si="109"/>
        <v>0</v>
      </c>
      <c r="BI134" s="8">
        <f t="shared" si="110"/>
        <v>0</v>
      </c>
      <c r="BJ134" s="8">
        <f t="shared" si="111"/>
        <v>0</v>
      </c>
      <c r="BK134" s="8">
        <f t="shared" si="112"/>
        <v>0</v>
      </c>
      <c r="BL134" s="8">
        <f t="shared" si="113"/>
        <v>0</v>
      </c>
      <c r="BM134" s="8">
        <f t="shared" si="114"/>
        <v>0</v>
      </c>
      <c r="BN134" s="8">
        <f t="shared" si="115"/>
        <v>0</v>
      </c>
      <c r="BO134" s="8">
        <f t="shared" si="116"/>
        <v>0</v>
      </c>
      <c r="BP134" s="8"/>
      <c r="BQ134" s="8" t="e">
        <f t="shared" si="117"/>
        <v>#NUM!</v>
      </c>
      <c r="BR134" s="8" t="e">
        <f t="shared" si="118"/>
        <v>#NUM!</v>
      </c>
      <c r="BS134" s="8" t="e">
        <f t="shared" si="119"/>
        <v>#NUM!</v>
      </c>
      <c r="BT134" s="8" t="e">
        <f t="shared" si="120"/>
        <v>#NUM!</v>
      </c>
      <c r="BU134" s="8" t="e">
        <f t="shared" si="121"/>
        <v>#NUM!</v>
      </c>
      <c r="BV134" s="8"/>
      <c r="BW134" s="1" t="str">
        <f t="shared" si="122"/>
        <v/>
      </c>
      <c r="BX134" s="1" t="str">
        <f t="shared" si="123"/>
        <v/>
      </c>
      <c r="BY134" s="1" t="str">
        <f t="shared" si="124"/>
        <v/>
      </c>
      <c r="BZ134" s="1" t="str">
        <f t="shared" si="125"/>
        <v/>
      </c>
      <c r="CA134" s="1" t="str">
        <f t="shared" si="126"/>
        <v/>
      </c>
      <c r="CB134" s="1" t="str">
        <f t="shared" si="127"/>
        <v/>
      </c>
      <c r="CC134" s="1" t="str">
        <f t="shared" si="128"/>
        <v/>
      </c>
      <c r="CD134" s="1" t="str">
        <f t="shared" si="129"/>
        <v/>
      </c>
      <c r="CE134" s="1" t="str">
        <f t="shared" si="130"/>
        <v/>
      </c>
    </row>
    <row r="135" spans="1:83" ht="18" customHeight="1" x14ac:dyDescent="0.2">
      <c r="A135" s="52" t="str">
        <f t="shared" si="92"/>
        <v>Bob Edwards</v>
      </c>
      <c r="B135" s="52" t="s">
        <v>351</v>
      </c>
      <c r="C135" s="62" t="s">
        <v>39</v>
      </c>
      <c r="D135" s="8"/>
      <c r="E135" s="8"/>
      <c r="F135" s="8" t="str">
        <f>IF(E135&lt;&gt; "",LOOKUP(E135,Points!$A$2:$A$27,Points!$B$2:$B$27),"")</f>
        <v/>
      </c>
      <c r="G135" s="114"/>
      <c r="H135" s="64"/>
      <c r="I135" s="8"/>
      <c r="J135" s="8" t="str">
        <f>IF(I135&lt;&gt; "",LOOKUP(I135,Points!$A$2:$A$27,Points!$B$2:$B$27),"")</f>
        <v/>
      </c>
      <c r="K135" s="114"/>
      <c r="L135" s="64"/>
      <c r="M135" s="8"/>
      <c r="N135" s="8" t="str">
        <f>IF(M135&lt;&gt; "",LOOKUP(M135,Points!$A$2:$A$27,Points!$B$2:$B$27),"")</f>
        <v/>
      </c>
      <c r="O135" s="114"/>
      <c r="P135" s="64"/>
      <c r="Q135" s="8"/>
      <c r="R135" s="8" t="str">
        <f>IF(Q135&lt;&gt; "",LOOKUP(Q135,Points!$A$2:$A$27,Points!$B$2:$B$27),"")</f>
        <v/>
      </c>
      <c r="S135" s="114"/>
      <c r="T135" s="64"/>
      <c r="U135" s="8"/>
      <c r="V135" s="8" t="str">
        <f>IF(U135&lt;&gt; "",LOOKUP(U135,Points!$A$2:$A$27,Points!$B$2:$B$27),"")</f>
        <v/>
      </c>
      <c r="W135" s="114"/>
      <c r="X135" s="64"/>
      <c r="Y135" s="8"/>
      <c r="Z135" s="8" t="str">
        <f>IF(Y135&lt;&gt; "",LOOKUP(Y135,Points!$A$2:$A$27,Points!$B$2:$B$27),"")</f>
        <v/>
      </c>
      <c r="AA135" s="114"/>
      <c r="AB135" s="64"/>
      <c r="AC135" s="8"/>
      <c r="AD135" s="8" t="str">
        <f>IF(AC135&lt;&gt; "",LOOKUP(AC135,Points!$A$2:$A$27,Points!$B$2:$B$27),"")</f>
        <v/>
      </c>
      <c r="AE135" s="114"/>
      <c r="AF135" s="64"/>
      <c r="AG135" s="8"/>
      <c r="AH135" s="8" t="str">
        <f>IF(AG135&lt;&gt; "",LOOKUP(AG135,Points!$A$2:$A$27,Points!$B$2:$B$27),"")</f>
        <v/>
      </c>
      <c r="AI135" s="114"/>
      <c r="AJ135" s="64"/>
      <c r="AK135" s="8"/>
      <c r="AL135" s="8" t="str">
        <f>IF(AK135&lt;&gt; "",LOOKUP(AK135,Points!$A$2:$A$27,Points!$B$2:$B$27),"")</f>
        <v/>
      </c>
      <c r="AM135" s="114"/>
      <c r="AO135" s="5">
        <f t="shared" ref="AO135:AO148" si="132">SUM(LEN(G135),LEN(K135),LEN(O135),LEN(S135),LEN(W135),LEN(AA135),LEN(AE135),LEN(AI135),LEN(AM135))</f>
        <v>0</v>
      </c>
      <c r="AP135" s="5">
        <v>0</v>
      </c>
      <c r="AQ135" s="5">
        <f t="shared" si="94"/>
        <v>0</v>
      </c>
      <c r="AR135" s="5">
        <f t="shared" si="95"/>
        <v>0</v>
      </c>
      <c r="AS135" s="5">
        <f t="shared" si="96"/>
        <v>0</v>
      </c>
      <c r="AT135" s="5">
        <f t="shared" si="97"/>
        <v>0</v>
      </c>
      <c r="AU135" s="47">
        <f t="shared" si="98"/>
        <v>0</v>
      </c>
      <c r="AV135" s="47">
        <f t="shared" si="99"/>
        <v>0</v>
      </c>
      <c r="AW135" s="47">
        <f t="shared" si="100"/>
        <v>0</v>
      </c>
      <c r="AX135" s="8">
        <f t="shared" si="101"/>
        <v>0</v>
      </c>
      <c r="AY135" s="67">
        <f t="shared" si="102"/>
        <v>0</v>
      </c>
      <c r="AZ135" s="67"/>
      <c r="BA135" s="8">
        <f t="shared" si="103"/>
        <v>0</v>
      </c>
      <c r="BB135" s="8">
        <f t="shared" si="104"/>
        <v>0</v>
      </c>
      <c r="BC135" s="8">
        <f t="shared" si="105"/>
        <v>0</v>
      </c>
      <c r="BD135" s="8">
        <f t="shared" si="106"/>
        <v>0</v>
      </c>
      <c r="BE135" s="8">
        <f t="shared" si="107"/>
        <v>0</v>
      </c>
      <c r="BF135" s="8"/>
      <c r="BG135" s="8">
        <f t="shared" si="108"/>
        <v>0</v>
      </c>
      <c r="BH135" s="8">
        <f t="shared" si="109"/>
        <v>0</v>
      </c>
      <c r="BI135" s="8">
        <f t="shared" si="110"/>
        <v>0</v>
      </c>
      <c r="BJ135" s="8">
        <f t="shared" si="111"/>
        <v>0</v>
      </c>
      <c r="BK135" s="8">
        <f t="shared" si="112"/>
        <v>0</v>
      </c>
      <c r="BL135" s="8">
        <f t="shared" si="113"/>
        <v>0</v>
      </c>
      <c r="BM135" s="8">
        <f t="shared" si="114"/>
        <v>0</v>
      </c>
      <c r="BN135" s="8">
        <f t="shared" si="115"/>
        <v>0</v>
      </c>
      <c r="BO135" s="8">
        <f t="shared" si="116"/>
        <v>0</v>
      </c>
      <c r="BP135" s="8"/>
      <c r="BQ135" s="8" t="e">
        <f t="shared" si="117"/>
        <v>#NUM!</v>
      </c>
      <c r="BR135" s="8" t="e">
        <f t="shared" si="118"/>
        <v>#NUM!</v>
      </c>
      <c r="BS135" s="8" t="e">
        <f t="shared" si="119"/>
        <v>#NUM!</v>
      </c>
      <c r="BT135" s="8" t="e">
        <f t="shared" si="120"/>
        <v>#NUM!</v>
      </c>
      <c r="BU135" s="8" t="e">
        <f t="shared" si="121"/>
        <v>#NUM!</v>
      </c>
      <c r="BV135" s="8"/>
      <c r="BW135" s="1" t="str">
        <f t="shared" si="122"/>
        <v/>
      </c>
      <c r="BX135" s="1" t="str">
        <f t="shared" si="123"/>
        <v/>
      </c>
      <c r="BY135" s="1" t="str">
        <f t="shared" si="124"/>
        <v/>
      </c>
      <c r="BZ135" s="1" t="str">
        <f t="shared" si="125"/>
        <v/>
      </c>
      <c r="CA135" s="1" t="str">
        <f t="shared" si="126"/>
        <v/>
      </c>
      <c r="CB135" s="1" t="str">
        <f t="shared" si="127"/>
        <v/>
      </c>
      <c r="CC135" s="1" t="str">
        <f t="shared" si="128"/>
        <v/>
      </c>
      <c r="CD135" s="1" t="str">
        <f t="shared" si="129"/>
        <v/>
      </c>
      <c r="CE135" s="1" t="str">
        <f t="shared" si="130"/>
        <v/>
      </c>
    </row>
    <row r="136" spans="1:83" ht="18" customHeight="1" x14ac:dyDescent="0.2">
      <c r="A136" s="52" t="str">
        <f t="shared" si="92"/>
        <v>Mike Eiselt</v>
      </c>
      <c r="B136" s="52" t="s">
        <v>92</v>
      </c>
      <c r="C136" s="62" t="s">
        <v>33</v>
      </c>
      <c r="D136" s="8"/>
      <c r="E136" s="8"/>
      <c r="F136" s="8" t="str">
        <f>IF(E136&lt;&gt; "",LOOKUP(E136,Points!$A$2:$A$27,Points!$B$2:$B$27),"")</f>
        <v/>
      </c>
      <c r="G136" s="114"/>
      <c r="H136" s="64"/>
      <c r="I136" s="8"/>
      <c r="J136" s="8" t="str">
        <f>IF(I136&lt;&gt; "",LOOKUP(I136,Points!$A$2:$A$27,Points!$B$2:$B$27),"")</f>
        <v/>
      </c>
      <c r="K136" s="114"/>
      <c r="L136" s="64"/>
      <c r="M136" s="8"/>
      <c r="N136" s="8" t="str">
        <f>IF(M136&lt;&gt; "",LOOKUP(M136,Points!$A$2:$A$27,Points!$B$2:$B$27),"")</f>
        <v/>
      </c>
      <c r="O136" s="114"/>
      <c r="P136" s="64"/>
      <c r="Q136" s="8"/>
      <c r="R136" s="8" t="str">
        <f>IF(Q136&lt;&gt; "",LOOKUP(Q136,Points!$A$2:$A$27,Points!$B$2:$B$27),"")</f>
        <v/>
      </c>
      <c r="S136" s="114"/>
      <c r="T136" s="64"/>
      <c r="U136" s="8"/>
      <c r="V136" s="8" t="str">
        <f>IF(U136&lt;&gt; "",LOOKUP(U136,Points!$A$2:$A$27,Points!$B$2:$B$27),"")</f>
        <v/>
      </c>
      <c r="W136" s="114"/>
      <c r="X136" s="64"/>
      <c r="Y136" s="8"/>
      <c r="Z136" s="8" t="str">
        <f>IF(Y136&lt;&gt; "",LOOKUP(Y136,Points!$A$2:$A$27,Points!$B$2:$B$27),"")</f>
        <v/>
      </c>
      <c r="AA136" s="114"/>
      <c r="AB136" s="64"/>
      <c r="AC136" s="8"/>
      <c r="AD136" s="8" t="str">
        <f>IF(AC136&lt;&gt; "",LOOKUP(AC136,Points!$A$2:$A$27,Points!$B$2:$B$27),"")</f>
        <v/>
      </c>
      <c r="AE136" s="114"/>
      <c r="AF136" s="64"/>
      <c r="AG136" s="8"/>
      <c r="AH136" s="8" t="str">
        <f>IF(AG136&lt;&gt; "",LOOKUP(AG136,Points!$A$2:$A$27,Points!$B$2:$B$27),"")</f>
        <v/>
      </c>
      <c r="AI136" s="114"/>
      <c r="AJ136" s="64"/>
      <c r="AK136" s="8"/>
      <c r="AL136" s="8" t="str">
        <f>IF(AK136&lt;&gt; "",LOOKUP(AK136,Points!$A$2:$A$27,Points!$B$2:$B$27),"")</f>
        <v/>
      </c>
      <c r="AM136" s="114"/>
      <c r="AO136" s="5">
        <f t="shared" si="132"/>
        <v>0</v>
      </c>
      <c r="AP136" s="5">
        <v>0</v>
      </c>
      <c r="AQ136" s="5">
        <f t="shared" si="94"/>
        <v>0</v>
      </c>
      <c r="AR136" s="5">
        <f t="shared" si="95"/>
        <v>0</v>
      </c>
      <c r="AS136" s="5">
        <f t="shared" si="96"/>
        <v>0</v>
      </c>
      <c r="AT136" s="5">
        <f t="shared" si="97"/>
        <v>0</v>
      </c>
      <c r="AU136" s="47">
        <f t="shared" si="98"/>
        <v>0</v>
      </c>
      <c r="AV136" s="47">
        <f t="shared" si="99"/>
        <v>0</v>
      </c>
      <c r="AW136" s="47">
        <f t="shared" si="100"/>
        <v>0</v>
      </c>
      <c r="AX136" s="8">
        <f t="shared" si="101"/>
        <v>0</v>
      </c>
      <c r="AY136" s="67">
        <f t="shared" si="102"/>
        <v>0</v>
      </c>
      <c r="AZ136" s="67"/>
      <c r="BA136" s="8">
        <f t="shared" si="103"/>
        <v>0</v>
      </c>
      <c r="BB136" s="8">
        <f t="shared" si="104"/>
        <v>0</v>
      </c>
      <c r="BC136" s="8">
        <f t="shared" si="105"/>
        <v>0</v>
      </c>
      <c r="BD136" s="8">
        <f t="shared" si="106"/>
        <v>0</v>
      </c>
      <c r="BE136" s="8">
        <f t="shared" si="107"/>
        <v>0</v>
      </c>
      <c r="BF136" s="8"/>
      <c r="BG136" s="8">
        <f t="shared" si="108"/>
        <v>0</v>
      </c>
      <c r="BH136" s="8">
        <f t="shared" si="109"/>
        <v>0</v>
      </c>
      <c r="BI136" s="8">
        <f t="shared" si="110"/>
        <v>0</v>
      </c>
      <c r="BJ136" s="8">
        <f t="shared" si="111"/>
        <v>0</v>
      </c>
      <c r="BK136" s="8">
        <f t="shared" si="112"/>
        <v>0</v>
      </c>
      <c r="BL136" s="8">
        <f t="shared" si="113"/>
        <v>0</v>
      </c>
      <c r="BM136" s="8">
        <f t="shared" si="114"/>
        <v>0</v>
      </c>
      <c r="BN136" s="8">
        <f t="shared" si="115"/>
        <v>0</v>
      </c>
      <c r="BO136" s="8">
        <f t="shared" si="116"/>
        <v>0</v>
      </c>
      <c r="BP136" s="8"/>
      <c r="BQ136" s="8" t="e">
        <f t="shared" si="117"/>
        <v>#NUM!</v>
      </c>
      <c r="BR136" s="8" t="e">
        <f t="shared" si="118"/>
        <v>#NUM!</v>
      </c>
      <c r="BS136" s="8" t="e">
        <f t="shared" si="119"/>
        <v>#NUM!</v>
      </c>
      <c r="BT136" s="8" t="e">
        <f t="shared" si="120"/>
        <v>#NUM!</v>
      </c>
      <c r="BU136" s="8" t="e">
        <f t="shared" si="121"/>
        <v>#NUM!</v>
      </c>
      <c r="BV136" s="8"/>
      <c r="BW136" s="1" t="str">
        <f t="shared" si="122"/>
        <v/>
      </c>
      <c r="BX136" s="1" t="str">
        <f t="shared" si="123"/>
        <v/>
      </c>
      <c r="BY136" s="1" t="str">
        <f t="shared" si="124"/>
        <v/>
      </c>
      <c r="BZ136" s="1" t="str">
        <f t="shared" si="125"/>
        <v/>
      </c>
      <c r="CA136" s="1" t="str">
        <f t="shared" si="126"/>
        <v/>
      </c>
      <c r="CB136" s="1" t="str">
        <f t="shared" si="127"/>
        <v/>
      </c>
      <c r="CC136" s="1" t="str">
        <f t="shared" si="128"/>
        <v/>
      </c>
      <c r="CD136" s="1" t="str">
        <f t="shared" si="129"/>
        <v/>
      </c>
      <c r="CE136" s="1" t="str">
        <f t="shared" si="130"/>
        <v/>
      </c>
    </row>
    <row r="137" spans="1:83" ht="18" customHeight="1" x14ac:dyDescent="0.2">
      <c r="A137" s="52" t="str">
        <f t="shared" si="92"/>
        <v>Steve Ferguson</v>
      </c>
      <c r="B137" s="52" t="s">
        <v>416</v>
      </c>
      <c r="C137" s="62" t="s">
        <v>15</v>
      </c>
      <c r="D137" s="8"/>
      <c r="E137" s="8"/>
      <c r="F137" s="8" t="str">
        <f>IF(E137&lt;&gt; "",LOOKUP(E137,Points!$A$2:$A$27,Points!$B$2:$B$27),"")</f>
        <v/>
      </c>
      <c r="G137" s="114"/>
      <c r="H137" s="64"/>
      <c r="I137" s="8"/>
      <c r="J137" s="8" t="str">
        <f>IF(I137&lt;&gt; "",LOOKUP(I137,Points!$A$2:$A$27,Points!$B$2:$B$27),"")</f>
        <v/>
      </c>
      <c r="K137" s="114"/>
      <c r="L137" s="64"/>
      <c r="M137" s="8"/>
      <c r="N137" s="8" t="str">
        <f>IF(M137&lt;&gt; "",LOOKUP(M137,Points!$A$2:$A$27,Points!$B$2:$B$27),"")</f>
        <v/>
      </c>
      <c r="O137" s="114"/>
      <c r="P137" s="64"/>
      <c r="Q137" s="8"/>
      <c r="R137" s="8" t="str">
        <f>IF(Q137&lt;&gt; "",LOOKUP(Q137,Points!$A$2:$A$27,Points!$B$2:$B$27),"")</f>
        <v/>
      </c>
      <c r="S137" s="114"/>
      <c r="T137" s="64"/>
      <c r="U137" s="8"/>
      <c r="V137" s="8" t="str">
        <f>IF(U137&lt;&gt; "",LOOKUP(U137,Points!$A$2:$A$27,Points!$B$2:$B$27),"")</f>
        <v/>
      </c>
      <c r="W137" s="114"/>
      <c r="X137" s="64"/>
      <c r="Y137" s="8"/>
      <c r="Z137" s="8" t="str">
        <f>IF(Y137&lt;&gt; "",LOOKUP(Y137,Points!$A$2:$A$27,Points!$B$2:$B$27),"")</f>
        <v/>
      </c>
      <c r="AA137" s="114"/>
      <c r="AB137" s="64"/>
      <c r="AC137" s="8"/>
      <c r="AD137" s="8" t="str">
        <f>IF(AC137&lt;&gt; "",LOOKUP(AC137,Points!$A$2:$A$27,Points!$B$2:$B$27),"")</f>
        <v/>
      </c>
      <c r="AE137" s="114"/>
      <c r="AF137" s="64"/>
      <c r="AG137" s="8"/>
      <c r="AH137" s="8" t="str">
        <f>IF(AG137&lt;&gt; "",LOOKUP(AG137,Points!$A$2:$A$27,Points!$B$2:$B$27),"")</f>
        <v/>
      </c>
      <c r="AI137" s="114"/>
      <c r="AJ137" s="64"/>
      <c r="AK137" s="8"/>
      <c r="AL137" s="8" t="str">
        <f>IF(AK137&lt;&gt; "",LOOKUP(AK137,Points!$A$2:$A$27,Points!$B$2:$B$27),"")</f>
        <v/>
      </c>
      <c r="AM137" s="114"/>
      <c r="AO137" s="5">
        <f t="shared" si="132"/>
        <v>0</v>
      </c>
      <c r="AP137" s="5">
        <v>0</v>
      </c>
      <c r="AQ137" s="5">
        <f t="shared" si="94"/>
        <v>0</v>
      </c>
      <c r="AR137" s="5">
        <f t="shared" si="95"/>
        <v>0</v>
      </c>
      <c r="AS137" s="5">
        <f t="shared" si="96"/>
        <v>0</v>
      </c>
      <c r="AT137" s="5">
        <f t="shared" si="97"/>
        <v>0</v>
      </c>
      <c r="AU137" s="47">
        <f t="shared" si="98"/>
        <v>0</v>
      </c>
      <c r="AV137" s="47">
        <f t="shared" si="99"/>
        <v>0</v>
      </c>
      <c r="AW137" s="47">
        <f t="shared" si="100"/>
        <v>0</v>
      </c>
      <c r="AX137" s="8">
        <f t="shared" si="101"/>
        <v>0</v>
      </c>
      <c r="AY137" s="67">
        <f t="shared" si="102"/>
        <v>0</v>
      </c>
      <c r="AZ137" s="67"/>
      <c r="BA137" s="8">
        <f t="shared" si="103"/>
        <v>0</v>
      </c>
      <c r="BB137" s="8">
        <f t="shared" si="104"/>
        <v>0</v>
      </c>
      <c r="BC137" s="8">
        <f t="shared" si="105"/>
        <v>0</v>
      </c>
      <c r="BD137" s="8">
        <f t="shared" si="106"/>
        <v>0</v>
      </c>
      <c r="BE137" s="8">
        <f t="shared" si="107"/>
        <v>0</v>
      </c>
      <c r="BF137" s="8"/>
      <c r="BG137" s="8">
        <f t="shared" si="108"/>
        <v>0</v>
      </c>
      <c r="BH137" s="8">
        <f t="shared" si="109"/>
        <v>0</v>
      </c>
      <c r="BI137" s="8">
        <f t="shared" si="110"/>
        <v>0</v>
      </c>
      <c r="BJ137" s="8">
        <f t="shared" si="111"/>
        <v>0</v>
      </c>
      <c r="BK137" s="8">
        <f t="shared" si="112"/>
        <v>0</v>
      </c>
      <c r="BL137" s="8">
        <f t="shared" si="113"/>
        <v>0</v>
      </c>
      <c r="BM137" s="8">
        <f t="shared" si="114"/>
        <v>0</v>
      </c>
      <c r="BN137" s="8">
        <f t="shared" si="115"/>
        <v>0</v>
      </c>
      <c r="BO137" s="8">
        <f t="shared" si="116"/>
        <v>0</v>
      </c>
      <c r="BP137" s="8"/>
      <c r="BQ137" s="8" t="e">
        <f t="shared" si="117"/>
        <v>#NUM!</v>
      </c>
      <c r="BR137" s="8" t="e">
        <f t="shared" si="118"/>
        <v>#NUM!</v>
      </c>
      <c r="BS137" s="8" t="e">
        <f t="shared" si="119"/>
        <v>#NUM!</v>
      </c>
      <c r="BT137" s="8" t="e">
        <f t="shared" si="120"/>
        <v>#NUM!</v>
      </c>
      <c r="BU137" s="8" t="e">
        <f t="shared" si="121"/>
        <v>#NUM!</v>
      </c>
      <c r="BV137" s="8"/>
      <c r="BW137" s="1" t="str">
        <f t="shared" si="122"/>
        <v/>
      </c>
      <c r="BX137" s="1" t="str">
        <f t="shared" si="123"/>
        <v/>
      </c>
      <c r="BY137" s="1" t="str">
        <f t="shared" si="124"/>
        <v/>
      </c>
      <c r="BZ137" s="1" t="str">
        <f t="shared" si="125"/>
        <v/>
      </c>
      <c r="CA137" s="1" t="str">
        <f t="shared" si="126"/>
        <v/>
      </c>
      <c r="CB137" s="1" t="str">
        <f t="shared" si="127"/>
        <v/>
      </c>
      <c r="CC137" s="1" t="str">
        <f t="shared" si="128"/>
        <v/>
      </c>
      <c r="CD137" s="1" t="str">
        <f t="shared" si="129"/>
        <v/>
      </c>
      <c r="CE137" s="1" t="str">
        <f t="shared" si="130"/>
        <v/>
      </c>
    </row>
    <row r="138" spans="1:83" ht="18" customHeight="1" x14ac:dyDescent="0.2">
      <c r="A138" s="52" t="str">
        <f t="shared" si="92"/>
        <v>Jed Fotchman</v>
      </c>
      <c r="B138" s="52" t="s">
        <v>12</v>
      </c>
      <c r="C138" s="62" t="s">
        <v>13</v>
      </c>
      <c r="D138" s="8"/>
      <c r="E138" s="8"/>
      <c r="F138" s="8" t="str">
        <f>IF(E138&lt;&gt; "",LOOKUP(E138,Points!$A$2:$A$27,Points!$B$2:$B$27),"")</f>
        <v/>
      </c>
      <c r="G138" s="114"/>
      <c r="H138" s="64"/>
      <c r="I138" s="8"/>
      <c r="J138" s="8" t="str">
        <f>IF(I138&lt;&gt; "",LOOKUP(I138,Points!$A$2:$A$27,Points!$B$2:$B$27),"")</f>
        <v/>
      </c>
      <c r="K138" s="114"/>
      <c r="L138" s="64"/>
      <c r="M138" s="8"/>
      <c r="N138" s="8" t="str">
        <f>IF(M138&lt;&gt; "",LOOKUP(M138,Points!$A$2:$A$27,Points!$B$2:$B$27),"")</f>
        <v/>
      </c>
      <c r="O138" s="114"/>
      <c r="P138" s="64"/>
      <c r="Q138" s="8"/>
      <c r="R138" s="8" t="str">
        <f>IF(Q138&lt;&gt; "",LOOKUP(Q138,Points!$A$2:$A$27,Points!$B$2:$B$27),"")</f>
        <v/>
      </c>
      <c r="S138" s="114"/>
      <c r="T138" s="64"/>
      <c r="U138" s="8"/>
      <c r="V138" s="8" t="str">
        <f>IF(U138&lt;&gt; "",LOOKUP(U138,Points!$A$2:$A$27,Points!$B$2:$B$27),"")</f>
        <v/>
      </c>
      <c r="W138" s="114"/>
      <c r="X138" s="64"/>
      <c r="Y138" s="8"/>
      <c r="Z138" s="8" t="str">
        <f>IF(Y138&lt;&gt; "",LOOKUP(Y138,Points!$A$2:$A$27,Points!$B$2:$B$27),"")</f>
        <v/>
      </c>
      <c r="AA138" s="114"/>
      <c r="AB138" s="64"/>
      <c r="AC138" s="8"/>
      <c r="AD138" s="8" t="str">
        <f>IF(AC138&lt;&gt; "",LOOKUP(AC138,Points!$A$2:$A$27,Points!$B$2:$B$27),"")</f>
        <v/>
      </c>
      <c r="AE138" s="114"/>
      <c r="AF138" s="64"/>
      <c r="AG138" s="8"/>
      <c r="AH138" s="8" t="str">
        <f>IF(AG138&lt;&gt; "",LOOKUP(AG138,Points!$A$2:$A$27,Points!$B$2:$B$27),"")</f>
        <v/>
      </c>
      <c r="AI138" s="114"/>
      <c r="AJ138" s="64"/>
      <c r="AK138" s="8"/>
      <c r="AL138" s="8" t="str">
        <f>IF(AK138&lt;&gt; "",LOOKUP(AK138,Points!$A$2:$A$27,Points!$B$2:$B$27),"")</f>
        <v/>
      </c>
      <c r="AM138" s="114"/>
      <c r="AO138" s="5">
        <f t="shared" si="132"/>
        <v>0</v>
      </c>
      <c r="AP138" s="5">
        <v>0</v>
      </c>
      <c r="AQ138" s="5">
        <f t="shared" si="94"/>
        <v>0</v>
      </c>
      <c r="AR138" s="5">
        <f t="shared" si="95"/>
        <v>0</v>
      </c>
      <c r="AS138" s="5">
        <f t="shared" si="96"/>
        <v>0</v>
      </c>
      <c r="AT138" s="5">
        <f t="shared" si="97"/>
        <v>0</v>
      </c>
      <c r="AU138" s="47">
        <f t="shared" si="98"/>
        <v>0</v>
      </c>
      <c r="AV138" s="47">
        <f t="shared" si="99"/>
        <v>0</v>
      </c>
      <c r="AW138" s="47">
        <f t="shared" si="100"/>
        <v>0</v>
      </c>
      <c r="AX138" s="8">
        <f t="shared" si="101"/>
        <v>0</v>
      </c>
      <c r="AY138" s="67">
        <f t="shared" si="102"/>
        <v>0</v>
      </c>
      <c r="AZ138" s="67"/>
      <c r="BA138" s="8">
        <f t="shared" si="103"/>
        <v>0</v>
      </c>
      <c r="BB138" s="8">
        <f t="shared" si="104"/>
        <v>0</v>
      </c>
      <c r="BC138" s="8">
        <f t="shared" si="105"/>
        <v>0</v>
      </c>
      <c r="BD138" s="8">
        <f t="shared" si="106"/>
        <v>0</v>
      </c>
      <c r="BE138" s="8">
        <f t="shared" si="107"/>
        <v>0</v>
      </c>
      <c r="BF138" s="8"/>
      <c r="BG138" s="8">
        <f t="shared" si="108"/>
        <v>0</v>
      </c>
      <c r="BH138" s="8">
        <f t="shared" si="109"/>
        <v>0</v>
      </c>
      <c r="BI138" s="8">
        <f t="shared" si="110"/>
        <v>0</v>
      </c>
      <c r="BJ138" s="8">
        <f t="shared" si="111"/>
        <v>0</v>
      </c>
      <c r="BK138" s="8">
        <f t="shared" si="112"/>
        <v>0</v>
      </c>
      <c r="BL138" s="8">
        <f t="shared" si="113"/>
        <v>0</v>
      </c>
      <c r="BM138" s="8">
        <f t="shared" si="114"/>
        <v>0</v>
      </c>
      <c r="BN138" s="8">
        <f t="shared" si="115"/>
        <v>0</v>
      </c>
      <c r="BO138" s="8">
        <f t="shared" si="116"/>
        <v>0</v>
      </c>
      <c r="BP138" s="8"/>
      <c r="BQ138" s="8" t="e">
        <f t="shared" si="117"/>
        <v>#NUM!</v>
      </c>
      <c r="BR138" s="8" t="e">
        <f t="shared" si="118"/>
        <v>#NUM!</v>
      </c>
      <c r="BS138" s="8" t="e">
        <f t="shared" si="119"/>
        <v>#NUM!</v>
      </c>
      <c r="BT138" s="8" t="e">
        <f t="shared" si="120"/>
        <v>#NUM!</v>
      </c>
      <c r="BU138" s="8" t="e">
        <f t="shared" si="121"/>
        <v>#NUM!</v>
      </c>
      <c r="BV138" s="8"/>
      <c r="BW138" s="1" t="str">
        <f t="shared" si="122"/>
        <v/>
      </c>
      <c r="BX138" s="1" t="str">
        <f t="shared" si="123"/>
        <v/>
      </c>
      <c r="BY138" s="1" t="str">
        <f t="shared" si="124"/>
        <v/>
      </c>
      <c r="BZ138" s="1" t="str">
        <f t="shared" si="125"/>
        <v/>
      </c>
      <c r="CA138" s="1" t="str">
        <f t="shared" si="126"/>
        <v/>
      </c>
      <c r="CB138" s="1" t="str">
        <f t="shared" si="127"/>
        <v/>
      </c>
      <c r="CC138" s="1" t="str">
        <f t="shared" si="128"/>
        <v/>
      </c>
      <c r="CD138" s="1" t="str">
        <f t="shared" si="129"/>
        <v/>
      </c>
      <c r="CE138" s="1" t="str">
        <f t="shared" si="130"/>
        <v/>
      </c>
    </row>
    <row r="139" spans="1:83" ht="18" customHeight="1" x14ac:dyDescent="0.2">
      <c r="A139" s="52" t="str">
        <f t="shared" si="92"/>
        <v>Dave Frazier</v>
      </c>
      <c r="B139" s="52" t="s">
        <v>380</v>
      </c>
      <c r="C139" s="62" t="s">
        <v>8</v>
      </c>
      <c r="D139" s="8"/>
      <c r="E139" s="8"/>
      <c r="F139" s="8" t="str">
        <f>IF(E139&lt;&gt; "",LOOKUP(E139,Points!$A$2:$A$27,Points!$B$2:$B$27),"")</f>
        <v/>
      </c>
      <c r="G139" s="114"/>
      <c r="H139" s="64"/>
      <c r="I139" s="8"/>
      <c r="J139" s="8" t="str">
        <f>IF(I139&lt;&gt; "",LOOKUP(I139,Points!$A$2:$A$27,Points!$B$2:$B$27),"")</f>
        <v/>
      </c>
      <c r="K139" s="114"/>
      <c r="L139" s="64"/>
      <c r="M139" s="8"/>
      <c r="N139" s="8" t="str">
        <f>IF(M139&lt;&gt; "",LOOKUP(M139,Points!$A$2:$A$27,Points!$B$2:$B$27),"")</f>
        <v/>
      </c>
      <c r="O139" s="114"/>
      <c r="P139" s="64"/>
      <c r="Q139" s="8"/>
      <c r="R139" s="8" t="str">
        <f>IF(Q139&lt;&gt; "",LOOKUP(Q139,Points!$A$2:$A$27,Points!$B$2:$B$27),"")</f>
        <v/>
      </c>
      <c r="S139" s="114"/>
      <c r="T139" s="64"/>
      <c r="U139" s="8"/>
      <c r="V139" s="8" t="str">
        <f>IF(U139&lt;&gt; "",LOOKUP(U139,Points!$A$2:$A$27,Points!$B$2:$B$27),"")</f>
        <v/>
      </c>
      <c r="W139" s="114"/>
      <c r="X139" s="64"/>
      <c r="Y139" s="8"/>
      <c r="Z139" s="8" t="str">
        <f>IF(Y139&lt;&gt; "",LOOKUP(Y139,Points!$A$2:$A$27,Points!$B$2:$B$27),"")</f>
        <v/>
      </c>
      <c r="AA139" s="114"/>
      <c r="AB139" s="64"/>
      <c r="AC139" s="8"/>
      <c r="AD139" s="8" t="str">
        <f>IF(AC139&lt;&gt; "",LOOKUP(AC139,Points!$A$2:$A$27,Points!$B$2:$B$27),"")</f>
        <v/>
      </c>
      <c r="AE139" s="114"/>
      <c r="AF139" s="64"/>
      <c r="AG139" s="8"/>
      <c r="AH139" s="8" t="str">
        <f>IF(AG139&lt;&gt; "",LOOKUP(AG139,Points!$A$2:$A$27,Points!$B$2:$B$27),"")</f>
        <v/>
      </c>
      <c r="AI139" s="114"/>
      <c r="AJ139" s="64"/>
      <c r="AK139" s="8"/>
      <c r="AL139" s="8" t="str">
        <f>IF(AK139&lt;&gt; "",LOOKUP(AK139,Points!$A$2:$A$27,Points!$B$2:$B$27),"")</f>
        <v/>
      </c>
      <c r="AM139" s="114"/>
      <c r="AO139" s="5">
        <f t="shared" si="132"/>
        <v>0</v>
      </c>
      <c r="AP139" s="5">
        <v>0</v>
      </c>
      <c r="AQ139" s="5">
        <f t="shared" si="94"/>
        <v>0</v>
      </c>
      <c r="AR139" s="5">
        <f t="shared" si="95"/>
        <v>0</v>
      </c>
      <c r="AS139" s="5">
        <f t="shared" si="96"/>
        <v>0</v>
      </c>
      <c r="AT139" s="5">
        <f t="shared" si="97"/>
        <v>0</v>
      </c>
      <c r="AU139" s="47">
        <f t="shared" si="98"/>
        <v>0</v>
      </c>
      <c r="AV139" s="47">
        <f t="shared" si="99"/>
        <v>0</v>
      </c>
      <c r="AW139" s="47">
        <f t="shared" si="100"/>
        <v>0</v>
      </c>
      <c r="AX139" s="8">
        <f t="shared" si="101"/>
        <v>0</v>
      </c>
      <c r="AY139" s="67">
        <f t="shared" si="102"/>
        <v>0</v>
      </c>
      <c r="AZ139" s="67"/>
      <c r="BA139" s="8">
        <f t="shared" si="103"/>
        <v>0</v>
      </c>
      <c r="BB139" s="8">
        <f t="shared" si="104"/>
        <v>0</v>
      </c>
      <c r="BC139" s="8">
        <f t="shared" si="105"/>
        <v>0</v>
      </c>
      <c r="BD139" s="8">
        <f t="shared" si="106"/>
        <v>0</v>
      </c>
      <c r="BE139" s="8">
        <f t="shared" si="107"/>
        <v>0</v>
      </c>
      <c r="BF139" s="8"/>
      <c r="BG139" s="8">
        <f t="shared" si="108"/>
        <v>0</v>
      </c>
      <c r="BH139" s="8">
        <f t="shared" si="109"/>
        <v>0</v>
      </c>
      <c r="BI139" s="8">
        <f t="shared" si="110"/>
        <v>0</v>
      </c>
      <c r="BJ139" s="8">
        <f t="shared" si="111"/>
        <v>0</v>
      </c>
      <c r="BK139" s="8">
        <f t="shared" si="112"/>
        <v>0</v>
      </c>
      <c r="BL139" s="8">
        <f t="shared" si="113"/>
        <v>0</v>
      </c>
      <c r="BM139" s="8">
        <f t="shared" si="114"/>
        <v>0</v>
      </c>
      <c r="BN139" s="8">
        <f t="shared" si="115"/>
        <v>0</v>
      </c>
      <c r="BO139" s="8">
        <f t="shared" si="116"/>
        <v>0</v>
      </c>
      <c r="BP139" s="8"/>
      <c r="BQ139" s="8" t="e">
        <f t="shared" si="117"/>
        <v>#NUM!</v>
      </c>
      <c r="BR139" s="8" t="e">
        <f t="shared" si="118"/>
        <v>#NUM!</v>
      </c>
      <c r="BS139" s="8" t="e">
        <f t="shared" si="119"/>
        <v>#NUM!</v>
      </c>
      <c r="BT139" s="8" t="e">
        <f t="shared" si="120"/>
        <v>#NUM!</v>
      </c>
      <c r="BU139" s="8" t="e">
        <f t="shared" si="121"/>
        <v>#NUM!</v>
      </c>
      <c r="BV139" s="8"/>
      <c r="BW139" s="1" t="str">
        <f t="shared" si="122"/>
        <v/>
      </c>
      <c r="BX139" s="1" t="str">
        <f t="shared" si="123"/>
        <v/>
      </c>
      <c r="BY139" s="1" t="str">
        <f t="shared" si="124"/>
        <v/>
      </c>
      <c r="BZ139" s="1" t="str">
        <f t="shared" si="125"/>
        <v/>
      </c>
      <c r="CA139" s="1" t="str">
        <f t="shared" si="126"/>
        <v/>
      </c>
      <c r="CB139" s="1" t="str">
        <f t="shared" si="127"/>
        <v/>
      </c>
      <c r="CC139" s="1" t="str">
        <f t="shared" si="128"/>
        <v/>
      </c>
      <c r="CD139" s="1" t="str">
        <f t="shared" si="129"/>
        <v/>
      </c>
      <c r="CE139" s="1" t="str">
        <f t="shared" si="130"/>
        <v/>
      </c>
    </row>
    <row r="140" spans="1:83" ht="18" customHeight="1" x14ac:dyDescent="0.2">
      <c r="A140" s="52" t="str">
        <f t="shared" si="92"/>
        <v>Barry Frise</v>
      </c>
      <c r="B140" s="52" t="s">
        <v>253</v>
      </c>
      <c r="C140" s="62" t="s">
        <v>254</v>
      </c>
      <c r="D140" s="8"/>
      <c r="E140" s="8"/>
      <c r="F140" s="8" t="str">
        <f>IF(E140&lt;&gt; "",LOOKUP(E140,Points!$A$2:$A$27,Points!$B$2:$B$27),"")</f>
        <v/>
      </c>
      <c r="G140" s="114"/>
      <c r="H140" s="64"/>
      <c r="I140" s="8"/>
      <c r="J140" s="8" t="str">
        <f>IF(I140&lt;&gt; "",LOOKUP(I140,Points!$A$2:$A$27,Points!$B$2:$B$27),"")</f>
        <v/>
      </c>
      <c r="K140" s="114"/>
      <c r="L140" s="64"/>
      <c r="M140" s="8"/>
      <c r="N140" s="8" t="str">
        <f>IF(M140&lt;&gt; "",LOOKUP(M140,Points!$A$2:$A$27,Points!$B$2:$B$27),"")</f>
        <v/>
      </c>
      <c r="O140" s="114"/>
      <c r="P140" s="64"/>
      <c r="Q140" s="8"/>
      <c r="R140" s="8" t="str">
        <f>IF(Q140&lt;&gt; "",LOOKUP(Q140,Points!$A$2:$A$27,Points!$B$2:$B$27),"")</f>
        <v/>
      </c>
      <c r="S140" s="114"/>
      <c r="T140" s="64"/>
      <c r="U140" s="8"/>
      <c r="V140" s="8" t="str">
        <f>IF(U140&lt;&gt; "",LOOKUP(U140,Points!$A$2:$A$27,Points!$B$2:$B$27),"")</f>
        <v/>
      </c>
      <c r="W140" s="114"/>
      <c r="X140" s="64"/>
      <c r="Y140" s="8"/>
      <c r="Z140" s="8" t="str">
        <f>IF(Y140&lt;&gt; "",LOOKUP(Y140,Points!$A$2:$A$27,Points!$B$2:$B$27),"")</f>
        <v/>
      </c>
      <c r="AA140" s="114"/>
      <c r="AB140" s="64"/>
      <c r="AC140" s="8"/>
      <c r="AD140" s="8" t="str">
        <f>IF(AC140&lt;&gt; "",LOOKUP(AC140,Points!$A$2:$A$27,Points!$B$2:$B$27),"")</f>
        <v/>
      </c>
      <c r="AE140" s="114"/>
      <c r="AF140" s="64"/>
      <c r="AG140" s="8"/>
      <c r="AH140" s="8" t="str">
        <f>IF(AG140&lt;&gt; "",LOOKUP(AG140,Points!$A$2:$A$27,Points!$B$2:$B$27),"")</f>
        <v/>
      </c>
      <c r="AI140" s="114"/>
      <c r="AJ140" s="64"/>
      <c r="AK140" s="8"/>
      <c r="AL140" s="8" t="str">
        <f>IF(AK140&lt;&gt; "",LOOKUP(AK140,Points!$A$2:$A$27,Points!$B$2:$B$27),"")</f>
        <v/>
      </c>
      <c r="AM140" s="114"/>
      <c r="AO140" s="5">
        <f t="shared" si="132"/>
        <v>0</v>
      </c>
      <c r="AP140" s="5">
        <v>0</v>
      </c>
      <c r="AQ140" s="5">
        <f t="shared" si="94"/>
        <v>0</v>
      </c>
      <c r="AR140" s="5">
        <f t="shared" si="95"/>
        <v>0</v>
      </c>
      <c r="AS140" s="5">
        <f t="shared" si="96"/>
        <v>0</v>
      </c>
      <c r="AT140" s="5">
        <f t="shared" si="97"/>
        <v>0</v>
      </c>
      <c r="AU140" s="47">
        <f t="shared" si="98"/>
        <v>0</v>
      </c>
      <c r="AV140" s="47">
        <f t="shared" si="99"/>
        <v>0</v>
      </c>
      <c r="AW140" s="47">
        <f t="shared" si="100"/>
        <v>0</v>
      </c>
      <c r="AX140" s="8">
        <f t="shared" si="101"/>
        <v>0</v>
      </c>
      <c r="AY140" s="67">
        <f t="shared" si="102"/>
        <v>0</v>
      </c>
      <c r="AZ140" s="67"/>
      <c r="BA140" s="8">
        <f t="shared" si="103"/>
        <v>0</v>
      </c>
      <c r="BB140" s="8">
        <f t="shared" si="104"/>
        <v>0</v>
      </c>
      <c r="BC140" s="8">
        <f t="shared" si="105"/>
        <v>0</v>
      </c>
      <c r="BD140" s="8">
        <f t="shared" si="106"/>
        <v>0</v>
      </c>
      <c r="BE140" s="8">
        <f t="shared" si="107"/>
        <v>0</v>
      </c>
      <c r="BF140" s="8"/>
      <c r="BG140" s="8">
        <f t="shared" si="108"/>
        <v>0</v>
      </c>
      <c r="BH140" s="8">
        <f t="shared" si="109"/>
        <v>0</v>
      </c>
      <c r="BI140" s="8">
        <f t="shared" si="110"/>
        <v>0</v>
      </c>
      <c r="BJ140" s="8">
        <f t="shared" si="111"/>
        <v>0</v>
      </c>
      <c r="BK140" s="8">
        <f t="shared" si="112"/>
        <v>0</v>
      </c>
      <c r="BL140" s="8">
        <f t="shared" si="113"/>
        <v>0</v>
      </c>
      <c r="BM140" s="8">
        <f t="shared" si="114"/>
        <v>0</v>
      </c>
      <c r="BN140" s="8">
        <f t="shared" si="115"/>
        <v>0</v>
      </c>
      <c r="BO140" s="8">
        <f t="shared" si="116"/>
        <v>0</v>
      </c>
      <c r="BP140" s="8"/>
      <c r="BQ140" s="8" t="e">
        <f t="shared" si="117"/>
        <v>#NUM!</v>
      </c>
      <c r="BR140" s="8" t="e">
        <f t="shared" si="118"/>
        <v>#NUM!</v>
      </c>
      <c r="BS140" s="8" t="e">
        <f t="shared" si="119"/>
        <v>#NUM!</v>
      </c>
      <c r="BT140" s="8" t="e">
        <f t="shared" si="120"/>
        <v>#NUM!</v>
      </c>
      <c r="BU140" s="8" t="e">
        <f t="shared" si="121"/>
        <v>#NUM!</v>
      </c>
      <c r="BV140" s="8"/>
      <c r="BW140" s="1" t="str">
        <f t="shared" si="122"/>
        <v/>
      </c>
      <c r="BX140" s="1" t="str">
        <f t="shared" si="123"/>
        <v/>
      </c>
      <c r="BY140" s="1" t="str">
        <f t="shared" si="124"/>
        <v/>
      </c>
      <c r="BZ140" s="1" t="str">
        <f t="shared" si="125"/>
        <v/>
      </c>
      <c r="CA140" s="1" t="str">
        <f t="shared" si="126"/>
        <v/>
      </c>
      <c r="CB140" s="1" t="str">
        <f t="shared" si="127"/>
        <v/>
      </c>
      <c r="CC140" s="1" t="str">
        <f t="shared" si="128"/>
        <v/>
      </c>
      <c r="CD140" s="1" t="str">
        <f t="shared" si="129"/>
        <v/>
      </c>
      <c r="CE140" s="1" t="str">
        <f t="shared" si="130"/>
        <v/>
      </c>
    </row>
    <row r="141" spans="1:83" ht="18" customHeight="1" x14ac:dyDescent="0.2">
      <c r="A141" s="52" t="str">
        <f t="shared" si="92"/>
        <v>Will Frix</v>
      </c>
      <c r="B141" s="52" t="s">
        <v>96</v>
      </c>
      <c r="C141" s="62" t="s">
        <v>97</v>
      </c>
      <c r="D141" s="8"/>
      <c r="E141" s="8"/>
      <c r="F141" s="8" t="str">
        <f>IF(E141&lt;&gt; "",LOOKUP(E141,Points!$A$2:$A$27,Points!$B$2:$B$27),"")</f>
        <v/>
      </c>
      <c r="G141" s="114"/>
      <c r="H141" s="64"/>
      <c r="I141" s="8"/>
      <c r="J141" s="8" t="str">
        <f>IF(I141&lt;&gt; "",LOOKUP(I141,Points!$A$2:$A$27,Points!$B$2:$B$27),"")</f>
        <v/>
      </c>
      <c r="K141" s="114"/>
      <c r="L141" s="64"/>
      <c r="M141" s="8"/>
      <c r="N141" s="8" t="str">
        <f>IF(M141&lt;&gt; "",LOOKUP(M141,Points!$A$2:$A$27,Points!$B$2:$B$27),"")</f>
        <v/>
      </c>
      <c r="O141" s="114"/>
      <c r="P141" s="64"/>
      <c r="Q141" s="8"/>
      <c r="R141" s="8" t="str">
        <f>IF(Q141&lt;&gt; "",LOOKUP(Q141,Points!$A$2:$A$27,Points!$B$2:$B$27),"")</f>
        <v/>
      </c>
      <c r="S141" s="114"/>
      <c r="T141" s="64"/>
      <c r="U141" s="8"/>
      <c r="V141" s="8" t="str">
        <f>IF(U141&lt;&gt; "",LOOKUP(U141,Points!$A$2:$A$27,Points!$B$2:$B$27),"")</f>
        <v/>
      </c>
      <c r="W141" s="114"/>
      <c r="X141" s="64"/>
      <c r="Y141" s="8"/>
      <c r="Z141" s="8" t="str">
        <f>IF(Y141&lt;&gt; "",LOOKUP(Y141,Points!$A$2:$A$27,Points!$B$2:$B$27),"")</f>
        <v/>
      </c>
      <c r="AA141" s="114"/>
      <c r="AB141" s="64"/>
      <c r="AC141" s="8"/>
      <c r="AD141" s="8" t="str">
        <f>IF(AC141&lt;&gt; "",LOOKUP(AC141,Points!$A$2:$A$27,Points!$B$2:$B$27),"")</f>
        <v/>
      </c>
      <c r="AE141" s="114"/>
      <c r="AF141" s="64"/>
      <c r="AG141" s="8"/>
      <c r="AH141" s="8" t="str">
        <f>IF(AG141&lt;&gt; "",LOOKUP(AG141,Points!$A$2:$A$27,Points!$B$2:$B$27),"")</f>
        <v/>
      </c>
      <c r="AI141" s="114"/>
      <c r="AJ141" s="64"/>
      <c r="AK141" s="8"/>
      <c r="AL141" s="8" t="str">
        <f>IF(AK141&lt;&gt; "",LOOKUP(AK141,Points!$A$2:$A$27,Points!$B$2:$B$27),"")</f>
        <v/>
      </c>
      <c r="AM141" s="114"/>
      <c r="AO141" s="5">
        <f t="shared" si="132"/>
        <v>0</v>
      </c>
      <c r="AP141" s="5">
        <v>0</v>
      </c>
      <c r="AQ141" s="5">
        <f t="shared" si="94"/>
        <v>0</v>
      </c>
      <c r="AR141" s="5">
        <f t="shared" si="95"/>
        <v>0</v>
      </c>
      <c r="AS141" s="5">
        <f t="shared" si="96"/>
        <v>0</v>
      </c>
      <c r="AT141" s="5">
        <f t="shared" si="97"/>
        <v>0</v>
      </c>
      <c r="AU141" s="47">
        <f t="shared" si="98"/>
        <v>0</v>
      </c>
      <c r="AV141" s="47">
        <f t="shared" si="99"/>
        <v>0</v>
      </c>
      <c r="AW141" s="47">
        <f t="shared" si="100"/>
        <v>0</v>
      </c>
      <c r="AX141" s="8">
        <f t="shared" si="101"/>
        <v>0</v>
      </c>
      <c r="AY141" s="67">
        <f t="shared" si="102"/>
        <v>0</v>
      </c>
      <c r="AZ141" s="67"/>
      <c r="BA141" s="8">
        <f t="shared" si="103"/>
        <v>0</v>
      </c>
      <c r="BB141" s="8">
        <f t="shared" si="104"/>
        <v>0</v>
      </c>
      <c r="BC141" s="8">
        <f t="shared" si="105"/>
        <v>0</v>
      </c>
      <c r="BD141" s="8">
        <f t="shared" si="106"/>
        <v>0</v>
      </c>
      <c r="BE141" s="8">
        <f t="shared" si="107"/>
        <v>0</v>
      </c>
      <c r="BF141" s="8"/>
      <c r="BG141" s="8">
        <f t="shared" si="108"/>
        <v>0</v>
      </c>
      <c r="BH141" s="8">
        <f t="shared" si="109"/>
        <v>0</v>
      </c>
      <c r="BI141" s="8">
        <f t="shared" si="110"/>
        <v>0</v>
      </c>
      <c r="BJ141" s="8">
        <f t="shared" si="111"/>
        <v>0</v>
      </c>
      <c r="BK141" s="8">
        <f t="shared" si="112"/>
        <v>0</v>
      </c>
      <c r="BL141" s="8">
        <f t="shared" si="113"/>
        <v>0</v>
      </c>
      <c r="BM141" s="8">
        <f t="shared" si="114"/>
        <v>0</v>
      </c>
      <c r="BN141" s="8">
        <f t="shared" si="115"/>
        <v>0</v>
      </c>
      <c r="BO141" s="8">
        <f t="shared" si="116"/>
        <v>0</v>
      </c>
      <c r="BP141" s="8"/>
      <c r="BQ141" s="8" t="e">
        <f t="shared" si="117"/>
        <v>#NUM!</v>
      </c>
      <c r="BR141" s="8" t="e">
        <f t="shared" si="118"/>
        <v>#NUM!</v>
      </c>
      <c r="BS141" s="8" t="e">
        <f t="shared" si="119"/>
        <v>#NUM!</v>
      </c>
      <c r="BT141" s="8" t="e">
        <f t="shared" si="120"/>
        <v>#NUM!</v>
      </c>
      <c r="BU141" s="8" t="e">
        <f t="shared" si="121"/>
        <v>#NUM!</v>
      </c>
      <c r="BV141" s="8"/>
      <c r="BW141" s="1" t="str">
        <f t="shared" si="122"/>
        <v/>
      </c>
      <c r="BX141" s="1" t="str">
        <f t="shared" si="123"/>
        <v/>
      </c>
      <c r="BY141" s="1" t="str">
        <f t="shared" si="124"/>
        <v/>
      </c>
      <c r="BZ141" s="1" t="str">
        <f t="shared" si="125"/>
        <v/>
      </c>
      <c r="CA141" s="1" t="str">
        <f t="shared" si="126"/>
        <v/>
      </c>
      <c r="CB141" s="1" t="str">
        <f t="shared" si="127"/>
        <v/>
      </c>
      <c r="CC141" s="1" t="str">
        <f t="shared" si="128"/>
        <v/>
      </c>
      <c r="CD141" s="1" t="str">
        <f t="shared" si="129"/>
        <v/>
      </c>
      <c r="CE141" s="1" t="str">
        <f t="shared" si="130"/>
        <v/>
      </c>
    </row>
    <row r="142" spans="1:83" ht="18" customHeight="1" x14ac:dyDescent="0.2">
      <c r="A142" s="52" t="str">
        <f t="shared" si="92"/>
        <v>Steve Gertenbach</v>
      </c>
      <c r="B142" s="52" t="s">
        <v>295</v>
      </c>
      <c r="C142" s="62" t="s">
        <v>15</v>
      </c>
      <c r="D142" s="8"/>
      <c r="E142" s="8"/>
      <c r="F142" s="8" t="str">
        <f>IF(E142&lt;&gt; "",LOOKUP(E142,Points!$A$2:$A$27,Points!$B$2:$B$27),"")</f>
        <v/>
      </c>
      <c r="G142" s="114"/>
      <c r="H142" s="64"/>
      <c r="I142" s="8"/>
      <c r="J142" s="8" t="str">
        <f>IF(I142&lt;&gt; "",LOOKUP(I142,Points!$A$2:$A$27,Points!$B$2:$B$27),"")</f>
        <v/>
      </c>
      <c r="K142" s="114"/>
      <c r="L142" s="64"/>
      <c r="M142" s="8"/>
      <c r="N142" s="8" t="str">
        <f>IF(M142&lt;&gt; "",LOOKUP(M142,Points!$A$2:$A$27,Points!$B$2:$B$27),"")</f>
        <v/>
      </c>
      <c r="O142" s="114"/>
      <c r="P142" s="64"/>
      <c r="Q142" s="8"/>
      <c r="R142" s="8" t="str">
        <f>IF(Q142&lt;&gt; "",LOOKUP(Q142,Points!$A$2:$A$27,Points!$B$2:$B$27),"")</f>
        <v/>
      </c>
      <c r="S142" s="114"/>
      <c r="T142" s="64"/>
      <c r="U142" s="8"/>
      <c r="V142" s="8" t="str">
        <f>IF(U142&lt;&gt; "",LOOKUP(U142,Points!$A$2:$A$27,Points!$B$2:$B$27),"")</f>
        <v/>
      </c>
      <c r="W142" s="114"/>
      <c r="X142" s="64"/>
      <c r="Y142" s="8"/>
      <c r="Z142" s="8" t="str">
        <f>IF(Y142&lt;&gt; "",LOOKUP(Y142,Points!$A$2:$A$27,Points!$B$2:$B$27),"")</f>
        <v/>
      </c>
      <c r="AA142" s="114"/>
      <c r="AB142" s="64"/>
      <c r="AC142" s="8"/>
      <c r="AD142" s="8" t="str">
        <f>IF(AC142&lt;&gt; "",LOOKUP(AC142,Points!$A$2:$A$27,Points!$B$2:$B$27),"")</f>
        <v/>
      </c>
      <c r="AE142" s="114"/>
      <c r="AF142" s="64"/>
      <c r="AG142" s="8"/>
      <c r="AH142" s="8" t="str">
        <f>IF(AG142&lt;&gt; "",LOOKUP(AG142,Points!$A$2:$A$27,Points!$B$2:$B$27),"")</f>
        <v/>
      </c>
      <c r="AI142" s="114"/>
      <c r="AJ142" s="64"/>
      <c r="AK142" s="8"/>
      <c r="AL142" s="8" t="str">
        <f>IF(AK142&lt;&gt; "",LOOKUP(AK142,Points!$A$2:$A$27,Points!$B$2:$B$27),"")</f>
        <v/>
      </c>
      <c r="AM142" s="114"/>
      <c r="AO142" s="5">
        <f t="shared" si="132"/>
        <v>0</v>
      </c>
      <c r="AP142" s="5">
        <v>0</v>
      </c>
      <c r="AQ142" s="5">
        <f t="shared" si="94"/>
        <v>0</v>
      </c>
      <c r="AR142" s="8">
        <f t="shared" si="95"/>
        <v>0</v>
      </c>
      <c r="AS142" s="5">
        <f t="shared" si="96"/>
        <v>0</v>
      </c>
      <c r="AT142" s="5">
        <f t="shared" si="97"/>
        <v>0</v>
      </c>
      <c r="AU142" s="47">
        <f t="shared" si="98"/>
        <v>0</v>
      </c>
      <c r="AV142" s="47">
        <f t="shared" si="99"/>
        <v>0</v>
      </c>
      <c r="AW142" s="47">
        <f t="shared" si="100"/>
        <v>0</v>
      </c>
      <c r="AX142" s="8">
        <f t="shared" si="101"/>
        <v>0</v>
      </c>
      <c r="AY142" s="67">
        <f t="shared" si="102"/>
        <v>0</v>
      </c>
      <c r="AZ142" s="67"/>
      <c r="BA142" s="8">
        <f t="shared" si="103"/>
        <v>0</v>
      </c>
      <c r="BB142" s="8">
        <f t="shared" si="104"/>
        <v>0</v>
      </c>
      <c r="BC142" s="8">
        <f t="shared" si="105"/>
        <v>0</v>
      </c>
      <c r="BD142" s="8">
        <f t="shared" si="106"/>
        <v>0</v>
      </c>
      <c r="BE142" s="8">
        <f t="shared" si="107"/>
        <v>0</v>
      </c>
      <c r="BF142" s="8"/>
      <c r="BG142" s="8">
        <f t="shared" si="108"/>
        <v>0</v>
      </c>
      <c r="BH142" s="8">
        <f t="shared" si="109"/>
        <v>0</v>
      </c>
      <c r="BI142" s="8">
        <f t="shared" si="110"/>
        <v>0</v>
      </c>
      <c r="BJ142" s="8">
        <f t="shared" si="111"/>
        <v>0</v>
      </c>
      <c r="BK142" s="8">
        <f t="shared" si="112"/>
        <v>0</v>
      </c>
      <c r="BL142" s="8">
        <f t="shared" si="113"/>
        <v>0</v>
      </c>
      <c r="BM142" s="8">
        <f t="shared" si="114"/>
        <v>0</v>
      </c>
      <c r="BN142" s="8">
        <f t="shared" si="115"/>
        <v>0</v>
      </c>
      <c r="BO142" s="8">
        <f t="shared" si="116"/>
        <v>0</v>
      </c>
      <c r="BP142" s="8"/>
      <c r="BQ142" s="8" t="e">
        <f t="shared" si="117"/>
        <v>#NUM!</v>
      </c>
      <c r="BR142" s="8" t="e">
        <f t="shared" si="118"/>
        <v>#NUM!</v>
      </c>
      <c r="BS142" s="8" t="e">
        <f t="shared" si="119"/>
        <v>#NUM!</v>
      </c>
      <c r="BT142" s="8" t="e">
        <f t="shared" si="120"/>
        <v>#NUM!</v>
      </c>
      <c r="BU142" s="8" t="e">
        <f t="shared" si="121"/>
        <v>#NUM!</v>
      </c>
      <c r="BV142" s="8"/>
      <c r="BW142" s="1" t="str">
        <f t="shared" si="122"/>
        <v/>
      </c>
      <c r="BX142" s="1" t="str">
        <f t="shared" si="123"/>
        <v/>
      </c>
      <c r="BY142" s="1" t="str">
        <f t="shared" si="124"/>
        <v/>
      </c>
      <c r="BZ142" s="1" t="str">
        <f t="shared" si="125"/>
        <v/>
      </c>
      <c r="CA142" s="1" t="str">
        <f t="shared" si="126"/>
        <v/>
      </c>
      <c r="CB142" s="1" t="str">
        <f t="shared" si="127"/>
        <v/>
      </c>
      <c r="CC142" s="1" t="str">
        <f t="shared" si="128"/>
        <v/>
      </c>
      <c r="CD142" s="1" t="str">
        <f t="shared" si="129"/>
        <v/>
      </c>
      <c r="CE142" s="1" t="str">
        <f t="shared" si="130"/>
        <v/>
      </c>
    </row>
    <row r="143" spans="1:83" ht="18" customHeight="1" x14ac:dyDescent="0.2">
      <c r="A143" s="52" t="str">
        <f t="shared" si="92"/>
        <v>Ron Hall</v>
      </c>
      <c r="B143" s="52" t="s">
        <v>43</v>
      </c>
      <c r="C143" s="62" t="s">
        <v>41</v>
      </c>
      <c r="D143" s="8"/>
      <c r="E143" s="8"/>
      <c r="F143" s="8" t="str">
        <f>IF(E143&lt;&gt; "",LOOKUP(E143,Points!$A$2:$A$27,Points!$B$2:$B$27),"")</f>
        <v/>
      </c>
      <c r="G143" s="114"/>
      <c r="H143" s="64"/>
      <c r="I143" s="8"/>
      <c r="J143" s="8" t="str">
        <f>IF(I143&lt;&gt; "",LOOKUP(I143,Points!$A$2:$A$27,Points!$B$2:$B$27),"")</f>
        <v/>
      </c>
      <c r="K143" s="114"/>
      <c r="L143" s="64"/>
      <c r="M143" s="8"/>
      <c r="N143" s="8" t="str">
        <f>IF(M143&lt;&gt; "",LOOKUP(M143,Points!$A$2:$A$27,Points!$B$2:$B$27),"")</f>
        <v/>
      </c>
      <c r="O143" s="114"/>
      <c r="P143" s="64"/>
      <c r="Q143" s="8"/>
      <c r="R143" s="8" t="str">
        <f>IF(Q143&lt;&gt; "",LOOKUP(Q143,Points!$A$2:$A$27,Points!$B$2:$B$27),"")</f>
        <v/>
      </c>
      <c r="S143" s="114"/>
      <c r="T143" s="64"/>
      <c r="U143" s="8"/>
      <c r="V143" s="8" t="str">
        <f>IF(U143&lt;&gt; "",LOOKUP(U143,Points!$A$2:$A$27,Points!$B$2:$B$27),"")</f>
        <v/>
      </c>
      <c r="W143" s="114"/>
      <c r="X143" s="64"/>
      <c r="Y143" s="8"/>
      <c r="Z143" s="8" t="str">
        <f>IF(Y143&lt;&gt; "",LOOKUP(Y143,Points!$A$2:$A$27,Points!$B$2:$B$27),"")</f>
        <v/>
      </c>
      <c r="AA143" s="114"/>
      <c r="AB143" s="64"/>
      <c r="AC143" s="8"/>
      <c r="AD143" s="8" t="str">
        <f>IF(AC143&lt;&gt; "",LOOKUP(AC143,Points!$A$2:$A$27,Points!$B$2:$B$27),"")</f>
        <v/>
      </c>
      <c r="AE143" s="114"/>
      <c r="AF143" s="64"/>
      <c r="AG143" s="8"/>
      <c r="AH143" s="8" t="str">
        <f>IF(AG143&lt;&gt; "",LOOKUP(AG143,Points!$A$2:$A$27,Points!$B$2:$B$27),"")</f>
        <v/>
      </c>
      <c r="AI143" s="114"/>
      <c r="AJ143" s="64"/>
      <c r="AK143" s="8"/>
      <c r="AL143" s="8" t="str">
        <f>IF(AK143&lt;&gt; "",LOOKUP(AK143,Points!$A$2:$A$27,Points!$B$2:$B$27),"")</f>
        <v/>
      </c>
      <c r="AM143" s="114"/>
      <c r="AO143" s="5">
        <f t="shared" si="132"/>
        <v>0</v>
      </c>
      <c r="AP143" s="5">
        <v>0</v>
      </c>
      <c r="AQ143" s="5">
        <f t="shared" si="94"/>
        <v>0</v>
      </c>
      <c r="AR143" s="5">
        <f t="shared" si="95"/>
        <v>0</v>
      </c>
      <c r="AS143" s="5">
        <f t="shared" si="96"/>
        <v>0</v>
      </c>
      <c r="AT143" s="5">
        <f t="shared" si="97"/>
        <v>0</v>
      </c>
      <c r="AU143" s="47">
        <f t="shared" si="98"/>
        <v>0</v>
      </c>
      <c r="AV143" s="47">
        <f t="shared" si="99"/>
        <v>0</v>
      </c>
      <c r="AW143" s="47">
        <f t="shared" si="100"/>
        <v>0</v>
      </c>
      <c r="AX143" s="8">
        <f t="shared" si="101"/>
        <v>0</v>
      </c>
      <c r="AY143" s="67">
        <f t="shared" si="102"/>
        <v>0</v>
      </c>
      <c r="AZ143" s="67"/>
      <c r="BA143" s="8">
        <f t="shared" si="103"/>
        <v>0</v>
      </c>
      <c r="BB143" s="8">
        <f t="shared" si="104"/>
        <v>0</v>
      </c>
      <c r="BC143" s="8">
        <f t="shared" si="105"/>
        <v>0</v>
      </c>
      <c r="BD143" s="8">
        <f t="shared" si="106"/>
        <v>0</v>
      </c>
      <c r="BE143" s="8">
        <f t="shared" si="107"/>
        <v>0</v>
      </c>
      <c r="BF143" s="8"/>
      <c r="BG143" s="8">
        <f t="shared" si="108"/>
        <v>0</v>
      </c>
      <c r="BH143" s="8">
        <f t="shared" si="109"/>
        <v>0</v>
      </c>
      <c r="BI143" s="8">
        <f t="shared" si="110"/>
        <v>0</v>
      </c>
      <c r="BJ143" s="8">
        <f t="shared" si="111"/>
        <v>0</v>
      </c>
      <c r="BK143" s="8">
        <f t="shared" si="112"/>
        <v>0</v>
      </c>
      <c r="BL143" s="8">
        <f t="shared" si="113"/>
        <v>0</v>
      </c>
      <c r="BM143" s="8">
        <f t="shared" si="114"/>
        <v>0</v>
      </c>
      <c r="BN143" s="8">
        <f t="shared" si="115"/>
        <v>0</v>
      </c>
      <c r="BO143" s="8">
        <f t="shared" si="116"/>
        <v>0</v>
      </c>
      <c r="BP143" s="8"/>
      <c r="BQ143" s="8" t="e">
        <f t="shared" si="117"/>
        <v>#NUM!</v>
      </c>
      <c r="BR143" s="8" t="e">
        <f t="shared" si="118"/>
        <v>#NUM!</v>
      </c>
      <c r="BS143" s="8" t="e">
        <f t="shared" si="119"/>
        <v>#NUM!</v>
      </c>
      <c r="BT143" s="8" t="e">
        <f t="shared" si="120"/>
        <v>#NUM!</v>
      </c>
      <c r="BU143" s="8" t="e">
        <f t="shared" si="121"/>
        <v>#NUM!</v>
      </c>
      <c r="BV143" s="8"/>
      <c r="BW143" s="1" t="str">
        <f t="shared" si="122"/>
        <v/>
      </c>
      <c r="BX143" s="1" t="str">
        <f t="shared" si="123"/>
        <v/>
      </c>
      <c r="BY143" s="1" t="str">
        <f t="shared" si="124"/>
        <v/>
      </c>
      <c r="BZ143" s="1" t="str">
        <f t="shared" si="125"/>
        <v/>
      </c>
      <c r="CA143" s="1" t="str">
        <f t="shared" si="126"/>
        <v/>
      </c>
      <c r="CB143" s="1" t="str">
        <f t="shared" si="127"/>
        <v/>
      </c>
      <c r="CC143" s="1" t="str">
        <f t="shared" si="128"/>
        <v/>
      </c>
      <c r="CD143" s="1" t="str">
        <f t="shared" si="129"/>
        <v/>
      </c>
      <c r="CE143" s="1" t="str">
        <f t="shared" si="130"/>
        <v/>
      </c>
    </row>
    <row r="144" spans="1:83" ht="18" customHeight="1" x14ac:dyDescent="0.2">
      <c r="A144" s="52" t="str">
        <f t="shared" si="92"/>
        <v>Charles Han</v>
      </c>
      <c r="B144" s="52" t="s">
        <v>467</v>
      </c>
      <c r="C144" s="62" t="s">
        <v>468</v>
      </c>
      <c r="D144" s="8"/>
      <c r="E144" s="8"/>
      <c r="F144" s="8" t="str">
        <f>IF(E144&lt;&gt; "",LOOKUP(E144,Points!$A$2:$A$27,Points!$B$2:$B$27),"")</f>
        <v/>
      </c>
      <c r="G144" s="114"/>
      <c r="H144" s="64"/>
      <c r="I144" s="8"/>
      <c r="J144" s="8" t="str">
        <f>IF(I144&lt;&gt; "",LOOKUP(I144,Points!$A$2:$A$27,Points!$B$2:$B$27),"")</f>
        <v/>
      </c>
      <c r="K144" s="114"/>
      <c r="L144" s="64"/>
      <c r="M144" s="8"/>
      <c r="N144" s="8" t="str">
        <f>IF(M144&lt;&gt; "",LOOKUP(M144,Points!$A$2:$A$27,Points!$B$2:$B$27),"")</f>
        <v/>
      </c>
      <c r="O144" s="114"/>
      <c r="P144" s="64"/>
      <c r="Q144" s="8"/>
      <c r="R144" s="8" t="str">
        <f>IF(Q144&lt;&gt; "",LOOKUP(Q144,Points!$A$2:$A$27,Points!$B$2:$B$27),"")</f>
        <v/>
      </c>
      <c r="S144" s="114"/>
      <c r="T144" s="64"/>
      <c r="U144" s="8"/>
      <c r="V144" s="8" t="str">
        <f>IF(U144&lt;&gt; "",LOOKUP(U144,Points!$A$2:$A$27,Points!$B$2:$B$27),"")</f>
        <v/>
      </c>
      <c r="W144" s="114"/>
      <c r="X144" s="64"/>
      <c r="Y144" s="8"/>
      <c r="Z144" s="8" t="str">
        <f>IF(Y144&lt;&gt; "",LOOKUP(Y144,Points!$A$2:$A$27,Points!$B$2:$B$27),"")</f>
        <v/>
      </c>
      <c r="AA144" s="114"/>
      <c r="AB144" s="64"/>
      <c r="AC144" s="8"/>
      <c r="AD144" s="8" t="str">
        <f>IF(AC144&lt;&gt; "",LOOKUP(AC144,Points!$A$2:$A$27,Points!$B$2:$B$27),"")</f>
        <v/>
      </c>
      <c r="AE144" s="114"/>
      <c r="AF144" s="64"/>
      <c r="AG144" s="8"/>
      <c r="AH144" s="8" t="str">
        <f>IF(AG144&lt;&gt; "",LOOKUP(AG144,Points!$A$2:$A$27,Points!$B$2:$B$27),"")</f>
        <v/>
      </c>
      <c r="AI144" s="114"/>
      <c r="AJ144" s="64"/>
      <c r="AK144" s="8"/>
      <c r="AL144" s="8" t="str">
        <f>IF(AK144&lt;&gt; "",LOOKUP(AK144,Points!$A$2:$A$27,Points!$B$2:$B$27),"")</f>
        <v/>
      </c>
      <c r="AM144" s="114"/>
      <c r="AO144" s="5">
        <f t="shared" si="132"/>
        <v>0</v>
      </c>
      <c r="AP144" s="5">
        <v>0</v>
      </c>
      <c r="AQ144" s="5">
        <f t="shared" si="94"/>
        <v>0</v>
      </c>
      <c r="AR144" s="5">
        <f t="shared" si="95"/>
        <v>0</v>
      </c>
      <c r="AS144" s="5">
        <f t="shared" si="96"/>
        <v>0</v>
      </c>
      <c r="AT144" s="5">
        <f t="shared" si="97"/>
        <v>0</v>
      </c>
      <c r="AU144" s="47">
        <f t="shared" si="98"/>
        <v>0</v>
      </c>
      <c r="AV144" s="47">
        <f t="shared" si="99"/>
        <v>0</v>
      </c>
      <c r="AW144" s="47">
        <f t="shared" si="100"/>
        <v>0</v>
      </c>
      <c r="AX144" s="8">
        <f t="shared" si="101"/>
        <v>0</v>
      </c>
      <c r="AY144" s="67">
        <f t="shared" si="102"/>
        <v>0</v>
      </c>
      <c r="AZ144" s="67"/>
      <c r="BA144" s="8">
        <f t="shared" si="103"/>
        <v>0</v>
      </c>
      <c r="BB144" s="8">
        <f t="shared" si="104"/>
        <v>0</v>
      </c>
      <c r="BC144" s="8">
        <f t="shared" si="105"/>
        <v>0</v>
      </c>
      <c r="BD144" s="8">
        <f t="shared" si="106"/>
        <v>0</v>
      </c>
      <c r="BE144" s="8">
        <f t="shared" si="107"/>
        <v>0</v>
      </c>
      <c r="BF144" s="8"/>
      <c r="BG144" s="8">
        <f t="shared" si="108"/>
        <v>0</v>
      </c>
      <c r="BH144" s="8">
        <f t="shared" si="109"/>
        <v>0</v>
      </c>
      <c r="BI144" s="8">
        <f t="shared" si="110"/>
        <v>0</v>
      </c>
      <c r="BJ144" s="8">
        <f t="shared" si="111"/>
        <v>0</v>
      </c>
      <c r="BK144" s="8">
        <f t="shared" si="112"/>
        <v>0</v>
      </c>
      <c r="BL144" s="8">
        <f t="shared" si="113"/>
        <v>0</v>
      </c>
      <c r="BM144" s="8">
        <f t="shared" si="114"/>
        <v>0</v>
      </c>
      <c r="BN144" s="8">
        <f t="shared" si="115"/>
        <v>0</v>
      </c>
      <c r="BO144" s="8">
        <f t="shared" si="116"/>
        <v>0</v>
      </c>
      <c r="BP144" s="8"/>
      <c r="BQ144" s="8" t="e">
        <f t="shared" si="117"/>
        <v>#NUM!</v>
      </c>
      <c r="BR144" s="8" t="e">
        <f t="shared" si="118"/>
        <v>#NUM!</v>
      </c>
      <c r="BS144" s="8" t="e">
        <f t="shared" si="119"/>
        <v>#NUM!</v>
      </c>
      <c r="BT144" s="8" t="e">
        <f t="shared" si="120"/>
        <v>#NUM!</v>
      </c>
      <c r="BU144" s="8" t="e">
        <f t="shared" si="121"/>
        <v>#NUM!</v>
      </c>
      <c r="BV144" s="8"/>
      <c r="BW144" s="1" t="str">
        <f t="shared" si="122"/>
        <v/>
      </c>
      <c r="BX144" s="1" t="str">
        <f t="shared" si="123"/>
        <v/>
      </c>
      <c r="BY144" s="1" t="str">
        <f t="shared" si="124"/>
        <v/>
      </c>
      <c r="BZ144" s="1" t="str">
        <f t="shared" si="125"/>
        <v/>
      </c>
      <c r="CA144" s="1" t="str">
        <f t="shared" si="126"/>
        <v/>
      </c>
      <c r="CB144" s="1" t="str">
        <f t="shared" si="127"/>
        <v/>
      </c>
      <c r="CC144" s="1" t="str">
        <f t="shared" si="128"/>
        <v/>
      </c>
      <c r="CD144" s="1" t="str">
        <f t="shared" si="129"/>
        <v/>
      </c>
      <c r="CE144" s="1" t="str">
        <f t="shared" si="130"/>
        <v/>
      </c>
    </row>
    <row r="145" spans="1:83" ht="18" customHeight="1" x14ac:dyDescent="0.2">
      <c r="A145" s="52" t="str">
        <f t="shared" si="92"/>
        <v>Jeff Henry</v>
      </c>
      <c r="B145" s="52" t="s">
        <v>494</v>
      </c>
      <c r="C145" s="62" t="s">
        <v>306</v>
      </c>
      <c r="D145" s="8"/>
      <c r="E145" s="8"/>
      <c r="F145" s="8" t="str">
        <f>IF(E145&lt;&gt; "",LOOKUP(E145,Points!$A$2:$A$27,Points!$B$2:$B$27),"")</f>
        <v/>
      </c>
      <c r="G145" s="114"/>
      <c r="H145" s="64"/>
      <c r="I145" s="8"/>
      <c r="J145" s="8" t="str">
        <f>IF(I145&lt;&gt; "",LOOKUP(I145,Points!$A$2:$A$27,Points!$B$2:$B$27),"")</f>
        <v/>
      </c>
      <c r="K145" s="114"/>
      <c r="L145" s="64"/>
      <c r="M145" s="8"/>
      <c r="N145" s="8" t="str">
        <f>IF(M145&lt;&gt; "",LOOKUP(M145,Points!$A$2:$A$27,Points!$B$2:$B$27),"")</f>
        <v/>
      </c>
      <c r="O145" s="114"/>
      <c r="P145" s="64"/>
      <c r="Q145" s="8"/>
      <c r="R145" s="8" t="str">
        <f>IF(Q145&lt;&gt; "",LOOKUP(Q145,Points!$A$2:$A$27,Points!$B$2:$B$27),"")</f>
        <v/>
      </c>
      <c r="S145" s="114"/>
      <c r="T145" s="64"/>
      <c r="U145" s="8"/>
      <c r="V145" s="8" t="str">
        <f>IF(U145&lt;&gt; "",LOOKUP(U145,Points!$A$2:$A$27,Points!$B$2:$B$27),"")</f>
        <v/>
      </c>
      <c r="W145" s="114"/>
      <c r="X145" s="64"/>
      <c r="Y145" s="8"/>
      <c r="Z145" s="8" t="str">
        <f>IF(Y145&lt;&gt; "",LOOKUP(Y145,Points!$A$2:$A$27,Points!$B$2:$B$27),"")</f>
        <v/>
      </c>
      <c r="AA145" s="114"/>
      <c r="AB145" s="64"/>
      <c r="AC145" s="8"/>
      <c r="AD145" s="8" t="str">
        <f>IF(AC145&lt;&gt; "",LOOKUP(AC145,Points!$A$2:$A$27,Points!$B$2:$B$27),"")</f>
        <v/>
      </c>
      <c r="AE145" s="114"/>
      <c r="AF145" s="64"/>
      <c r="AG145" s="8"/>
      <c r="AH145" s="8" t="str">
        <f>IF(AG145&lt;&gt; "",LOOKUP(AG145,Points!$A$2:$A$27,Points!$B$2:$B$27),"")</f>
        <v/>
      </c>
      <c r="AI145" s="114"/>
      <c r="AJ145" s="64"/>
      <c r="AK145" s="8"/>
      <c r="AL145" s="8" t="str">
        <f>IF(AK145&lt;&gt; "",LOOKUP(AK145,Points!$A$2:$A$27,Points!$B$2:$B$27),"")</f>
        <v/>
      </c>
      <c r="AM145" s="114"/>
      <c r="AO145" s="5">
        <f t="shared" si="132"/>
        <v>0</v>
      </c>
      <c r="AP145" s="5">
        <v>0</v>
      </c>
      <c r="AQ145" s="5">
        <f t="shared" si="94"/>
        <v>0</v>
      </c>
      <c r="AR145" s="5">
        <f t="shared" si="95"/>
        <v>0</v>
      </c>
      <c r="AS145" s="5">
        <f t="shared" si="96"/>
        <v>0</v>
      </c>
      <c r="AT145" s="5">
        <f t="shared" si="97"/>
        <v>0</v>
      </c>
      <c r="AU145" s="47">
        <f t="shared" si="98"/>
        <v>0</v>
      </c>
      <c r="AV145" s="47">
        <f t="shared" si="99"/>
        <v>0</v>
      </c>
      <c r="AW145" s="47">
        <f t="shared" si="100"/>
        <v>0</v>
      </c>
      <c r="AX145" s="8">
        <f t="shared" si="101"/>
        <v>0</v>
      </c>
      <c r="AY145" s="67">
        <f t="shared" si="102"/>
        <v>0</v>
      </c>
      <c r="AZ145" s="67"/>
      <c r="BA145" s="8">
        <f t="shared" si="103"/>
        <v>0</v>
      </c>
      <c r="BB145" s="8">
        <f t="shared" si="104"/>
        <v>0</v>
      </c>
      <c r="BC145" s="8">
        <f t="shared" si="105"/>
        <v>0</v>
      </c>
      <c r="BD145" s="8">
        <f t="shared" si="106"/>
        <v>0</v>
      </c>
      <c r="BE145" s="8">
        <f t="shared" si="107"/>
        <v>0</v>
      </c>
      <c r="BF145" s="8"/>
      <c r="BG145" s="8">
        <f t="shared" si="108"/>
        <v>0</v>
      </c>
      <c r="BH145" s="8">
        <f t="shared" si="109"/>
        <v>0</v>
      </c>
      <c r="BI145" s="8">
        <f t="shared" si="110"/>
        <v>0</v>
      </c>
      <c r="BJ145" s="8">
        <f t="shared" si="111"/>
        <v>0</v>
      </c>
      <c r="BK145" s="8">
        <f t="shared" si="112"/>
        <v>0</v>
      </c>
      <c r="BL145" s="8">
        <f t="shared" si="113"/>
        <v>0</v>
      </c>
      <c r="BM145" s="8">
        <f t="shared" si="114"/>
        <v>0</v>
      </c>
      <c r="BN145" s="8">
        <f t="shared" si="115"/>
        <v>0</v>
      </c>
      <c r="BO145" s="8">
        <f t="shared" si="116"/>
        <v>0</v>
      </c>
      <c r="BP145" s="8"/>
      <c r="BQ145" s="8" t="e">
        <f t="shared" si="117"/>
        <v>#NUM!</v>
      </c>
      <c r="BR145" s="8" t="e">
        <f t="shared" si="118"/>
        <v>#NUM!</v>
      </c>
      <c r="BS145" s="8" t="e">
        <f t="shared" si="119"/>
        <v>#NUM!</v>
      </c>
      <c r="BT145" s="8" t="e">
        <f t="shared" si="120"/>
        <v>#NUM!</v>
      </c>
      <c r="BU145" s="8" t="e">
        <f t="shared" si="121"/>
        <v>#NUM!</v>
      </c>
      <c r="BV145" s="8"/>
      <c r="BW145" s="1" t="str">
        <f t="shared" si="122"/>
        <v/>
      </c>
      <c r="BX145" s="1" t="str">
        <f t="shared" si="123"/>
        <v/>
      </c>
      <c r="BY145" s="1" t="str">
        <f t="shared" si="124"/>
        <v/>
      </c>
      <c r="BZ145" s="1" t="str">
        <f t="shared" si="125"/>
        <v/>
      </c>
      <c r="CA145" s="1" t="str">
        <f t="shared" si="126"/>
        <v/>
      </c>
      <c r="CB145" s="1" t="str">
        <f t="shared" si="127"/>
        <v/>
      </c>
      <c r="CC145" s="1" t="str">
        <f t="shared" si="128"/>
        <v/>
      </c>
      <c r="CD145" s="1" t="str">
        <f t="shared" si="129"/>
        <v/>
      </c>
      <c r="CE145" s="1" t="str">
        <f t="shared" si="130"/>
        <v/>
      </c>
    </row>
    <row r="146" spans="1:83" ht="18" customHeight="1" x14ac:dyDescent="0.2">
      <c r="A146" s="52" t="str">
        <f t="shared" si="92"/>
        <v>Brian Hickey</v>
      </c>
      <c r="B146" s="52" t="s">
        <v>496</v>
      </c>
      <c r="C146" s="62" t="s">
        <v>20</v>
      </c>
      <c r="D146" s="8"/>
      <c r="E146" s="8"/>
      <c r="F146" s="8" t="str">
        <f>IF(E146&lt;&gt; "",LOOKUP(E146,Points!$A$2:$A$27,Points!$B$2:$B$27),"")</f>
        <v/>
      </c>
      <c r="G146" s="114"/>
      <c r="H146" s="64"/>
      <c r="I146" s="8"/>
      <c r="J146" s="8" t="str">
        <f>IF(I146&lt;&gt; "",LOOKUP(I146,Points!$A$2:$A$27,Points!$B$2:$B$27),"")</f>
        <v/>
      </c>
      <c r="K146" s="114"/>
      <c r="L146" s="64"/>
      <c r="M146" s="8"/>
      <c r="N146" s="8" t="str">
        <f>IF(M146&lt;&gt; "",LOOKUP(M146,Points!$A$2:$A$27,Points!$B$2:$B$27),"")</f>
        <v/>
      </c>
      <c r="O146" s="114"/>
      <c r="P146" s="64"/>
      <c r="Q146" s="8"/>
      <c r="R146" s="8" t="str">
        <f>IF(Q146&lt;&gt; "",LOOKUP(Q146,Points!$A$2:$A$27,Points!$B$2:$B$27),"")</f>
        <v/>
      </c>
      <c r="S146" s="114"/>
      <c r="T146" s="64"/>
      <c r="U146" s="8"/>
      <c r="V146" s="8" t="str">
        <f>IF(U146&lt;&gt; "",LOOKUP(U146,Points!$A$2:$A$27,Points!$B$2:$B$27),"")</f>
        <v/>
      </c>
      <c r="W146" s="114"/>
      <c r="X146" s="64"/>
      <c r="Y146" s="8"/>
      <c r="Z146" s="8" t="str">
        <f>IF(Y146&lt;&gt; "",LOOKUP(Y146,Points!$A$2:$A$27,Points!$B$2:$B$27),"")</f>
        <v/>
      </c>
      <c r="AA146" s="114"/>
      <c r="AB146" s="64"/>
      <c r="AC146" s="8"/>
      <c r="AD146" s="8" t="str">
        <f>IF(AC146&lt;&gt; "",LOOKUP(AC146,Points!$A$2:$A$27,Points!$B$2:$B$27),"")</f>
        <v/>
      </c>
      <c r="AE146" s="114"/>
      <c r="AF146" s="64"/>
      <c r="AG146" s="8"/>
      <c r="AH146" s="8" t="str">
        <f>IF(AG146&lt;&gt; "",LOOKUP(AG146,Points!$A$2:$A$27,Points!$B$2:$B$27),"")</f>
        <v/>
      </c>
      <c r="AI146" s="114"/>
      <c r="AJ146" s="64"/>
      <c r="AK146" s="8"/>
      <c r="AL146" s="8" t="str">
        <f>IF(AK146&lt;&gt; "",LOOKUP(AK146,Points!$A$2:$A$27,Points!$B$2:$B$27),"")</f>
        <v/>
      </c>
      <c r="AM146" s="114"/>
      <c r="AO146" s="5">
        <f t="shared" si="132"/>
        <v>0</v>
      </c>
      <c r="AP146" s="5">
        <v>0</v>
      </c>
      <c r="AQ146" s="5">
        <f t="shared" si="94"/>
        <v>0</v>
      </c>
      <c r="AR146" s="5">
        <f t="shared" si="95"/>
        <v>0</v>
      </c>
      <c r="AS146" s="5">
        <f t="shared" si="96"/>
        <v>0</v>
      </c>
      <c r="AT146" s="5">
        <f t="shared" si="97"/>
        <v>0</v>
      </c>
      <c r="AU146" s="47">
        <f t="shared" si="98"/>
        <v>0</v>
      </c>
      <c r="AV146" s="47">
        <f t="shared" si="99"/>
        <v>0</v>
      </c>
      <c r="AW146" s="47">
        <f t="shared" si="100"/>
        <v>0</v>
      </c>
      <c r="AX146" s="8">
        <f t="shared" si="101"/>
        <v>0</v>
      </c>
      <c r="AY146" s="67">
        <f t="shared" si="102"/>
        <v>0</v>
      </c>
      <c r="AZ146" s="67"/>
      <c r="BA146" s="8">
        <f t="shared" si="103"/>
        <v>0</v>
      </c>
      <c r="BB146" s="8">
        <f t="shared" si="104"/>
        <v>0</v>
      </c>
      <c r="BC146" s="8">
        <f t="shared" si="105"/>
        <v>0</v>
      </c>
      <c r="BD146" s="8">
        <f t="shared" si="106"/>
        <v>0</v>
      </c>
      <c r="BE146" s="8">
        <f t="shared" si="107"/>
        <v>0</v>
      </c>
      <c r="BF146" s="8"/>
      <c r="BG146" s="8">
        <f t="shared" si="108"/>
        <v>0</v>
      </c>
      <c r="BH146" s="8">
        <f t="shared" si="109"/>
        <v>0</v>
      </c>
      <c r="BI146" s="8">
        <f t="shared" si="110"/>
        <v>0</v>
      </c>
      <c r="BJ146" s="8">
        <f t="shared" si="111"/>
        <v>0</v>
      </c>
      <c r="BK146" s="8">
        <f t="shared" si="112"/>
        <v>0</v>
      </c>
      <c r="BL146" s="8">
        <f t="shared" si="113"/>
        <v>0</v>
      </c>
      <c r="BM146" s="8">
        <f t="shared" si="114"/>
        <v>0</v>
      </c>
      <c r="BN146" s="8">
        <f t="shared" si="115"/>
        <v>0</v>
      </c>
      <c r="BO146" s="8">
        <f t="shared" si="116"/>
        <v>0</v>
      </c>
      <c r="BP146" s="8"/>
      <c r="BQ146" s="8" t="e">
        <f t="shared" si="117"/>
        <v>#NUM!</v>
      </c>
      <c r="BR146" s="8" t="e">
        <f t="shared" si="118"/>
        <v>#NUM!</v>
      </c>
      <c r="BS146" s="8" t="e">
        <f t="shared" si="119"/>
        <v>#NUM!</v>
      </c>
      <c r="BT146" s="8" t="e">
        <f t="shared" si="120"/>
        <v>#NUM!</v>
      </c>
      <c r="BU146" s="8" t="e">
        <f t="shared" si="121"/>
        <v>#NUM!</v>
      </c>
      <c r="BV146" s="8"/>
      <c r="BW146" s="1" t="str">
        <f t="shared" si="122"/>
        <v/>
      </c>
      <c r="BX146" s="1" t="str">
        <f t="shared" si="123"/>
        <v/>
      </c>
      <c r="BY146" s="1" t="str">
        <f t="shared" si="124"/>
        <v/>
      </c>
      <c r="BZ146" s="1" t="str">
        <f t="shared" si="125"/>
        <v/>
      </c>
      <c r="CA146" s="1" t="str">
        <f t="shared" si="126"/>
        <v/>
      </c>
      <c r="CB146" s="1" t="str">
        <f t="shared" si="127"/>
        <v/>
      </c>
      <c r="CC146" s="1" t="str">
        <f t="shared" si="128"/>
        <v/>
      </c>
      <c r="CD146" s="1" t="str">
        <f t="shared" si="129"/>
        <v/>
      </c>
      <c r="CE146" s="1" t="str">
        <f t="shared" si="130"/>
        <v/>
      </c>
    </row>
    <row r="147" spans="1:83" ht="18" customHeight="1" x14ac:dyDescent="0.2">
      <c r="A147" s="52" t="str">
        <f t="shared" si="92"/>
        <v>Jim Huff</v>
      </c>
      <c r="B147" s="52" t="s">
        <v>269</v>
      </c>
      <c r="C147" s="62" t="s">
        <v>157</v>
      </c>
      <c r="D147" s="8"/>
      <c r="E147" s="8"/>
      <c r="F147" s="8" t="str">
        <f>IF(E147&lt;&gt; "",LOOKUP(E147,Points!$A$2:$A$27,Points!$B$2:$B$27),"")</f>
        <v/>
      </c>
      <c r="G147" s="114"/>
      <c r="H147" s="64"/>
      <c r="I147" s="8"/>
      <c r="J147" s="8" t="str">
        <f>IF(I147&lt;&gt; "",LOOKUP(I147,Points!$A$2:$A$27,Points!$B$2:$B$27),"")</f>
        <v/>
      </c>
      <c r="K147" s="114"/>
      <c r="L147" s="64"/>
      <c r="M147" s="8"/>
      <c r="N147" s="8" t="str">
        <f>IF(M147&lt;&gt; "",LOOKUP(M147,Points!$A$2:$A$27,Points!$B$2:$B$27),"")</f>
        <v/>
      </c>
      <c r="O147" s="114"/>
      <c r="P147" s="64"/>
      <c r="Q147" s="8"/>
      <c r="R147" s="8" t="str">
        <f>IF(Q147&lt;&gt; "",LOOKUP(Q147,Points!$A$2:$A$27,Points!$B$2:$B$27),"")</f>
        <v/>
      </c>
      <c r="S147" s="114"/>
      <c r="T147" s="64"/>
      <c r="U147" s="8"/>
      <c r="V147" s="8" t="str">
        <f>IF(U147&lt;&gt; "",LOOKUP(U147,Points!$A$2:$A$27,Points!$B$2:$B$27),"")</f>
        <v/>
      </c>
      <c r="W147" s="114"/>
      <c r="X147" s="64"/>
      <c r="Y147" s="8"/>
      <c r="Z147" s="8" t="str">
        <f>IF(Y147&lt;&gt; "",LOOKUP(Y147,Points!$A$2:$A$27,Points!$B$2:$B$27),"")</f>
        <v/>
      </c>
      <c r="AA147" s="114"/>
      <c r="AB147" s="64"/>
      <c r="AC147" s="8"/>
      <c r="AD147" s="8" t="str">
        <f>IF(AC147&lt;&gt; "",LOOKUP(AC147,Points!$A$2:$A$27,Points!$B$2:$B$27),"")</f>
        <v/>
      </c>
      <c r="AE147" s="114"/>
      <c r="AF147" s="64"/>
      <c r="AG147" s="8"/>
      <c r="AH147" s="8" t="str">
        <f>IF(AG147&lt;&gt; "",LOOKUP(AG147,Points!$A$2:$A$27,Points!$B$2:$B$27),"")</f>
        <v/>
      </c>
      <c r="AI147" s="114"/>
      <c r="AJ147" s="64"/>
      <c r="AK147" s="8"/>
      <c r="AL147" s="8" t="str">
        <f>IF(AK147&lt;&gt; "",LOOKUP(AK147,Points!$A$2:$A$27,Points!$B$2:$B$27),"")</f>
        <v/>
      </c>
      <c r="AM147" s="114"/>
      <c r="AO147" s="5">
        <f t="shared" si="132"/>
        <v>0</v>
      </c>
      <c r="AP147" s="5">
        <v>0</v>
      </c>
      <c r="AQ147" s="5">
        <f t="shared" si="94"/>
        <v>0</v>
      </c>
      <c r="AR147" s="5">
        <f t="shared" si="95"/>
        <v>0</v>
      </c>
      <c r="AS147" s="5">
        <f t="shared" si="96"/>
        <v>0</v>
      </c>
      <c r="AT147" s="5">
        <f t="shared" si="97"/>
        <v>0</v>
      </c>
      <c r="AU147" s="47">
        <f t="shared" si="98"/>
        <v>0</v>
      </c>
      <c r="AV147" s="47">
        <f t="shared" si="99"/>
        <v>0</v>
      </c>
      <c r="AW147" s="47">
        <f t="shared" si="100"/>
        <v>0</v>
      </c>
      <c r="AX147" s="8">
        <f t="shared" si="101"/>
        <v>0</v>
      </c>
      <c r="AY147" s="67">
        <f t="shared" si="102"/>
        <v>0</v>
      </c>
      <c r="AZ147" s="67"/>
      <c r="BA147" s="8">
        <f t="shared" si="103"/>
        <v>0</v>
      </c>
      <c r="BB147" s="8">
        <f t="shared" si="104"/>
        <v>0</v>
      </c>
      <c r="BC147" s="8">
        <f t="shared" si="105"/>
        <v>0</v>
      </c>
      <c r="BD147" s="8">
        <f t="shared" si="106"/>
        <v>0</v>
      </c>
      <c r="BE147" s="8">
        <f t="shared" si="107"/>
        <v>0</v>
      </c>
      <c r="BF147" s="8"/>
      <c r="BG147" s="8">
        <f t="shared" si="108"/>
        <v>0</v>
      </c>
      <c r="BH147" s="8">
        <f t="shared" si="109"/>
        <v>0</v>
      </c>
      <c r="BI147" s="8">
        <f t="shared" si="110"/>
        <v>0</v>
      </c>
      <c r="BJ147" s="8">
        <f t="shared" si="111"/>
        <v>0</v>
      </c>
      <c r="BK147" s="8">
        <f t="shared" si="112"/>
        <v>0</v>
      </c>
      <c r="BL147" s="8">
        <f t="shared" si="113"/>
        <v>0</v>
      </c>
      <c r="BM147" s="8">
        <f t="shared" si="114"/>
        <v>0</v>
      </c>
      <c r="BN147" s="8">
        <f t="shared" si="115"/>
        <v>0</v>
      </c>
      <c r="BO147" s="8">
        <f t="shared" si="116"/>
        <v>0</v>
      </c>
      <c r="BP147" s="8"/>
      <c r="BQ147" s="8" t="e">
        <f t="shared" si="117"/>
        <v>#NUM!</v>
      </c>
      <c r="BR147" s="8" t="e">
        <f t="shared" si="118"/>
        <v>#NUM!</v>
      </c>
      <c r="BS147" s="8" t="e">
        <f t="shared" si="119"/>
        <v>#NUM!</v>
      </c>
      <c r="BT147" s="8" t="e">
        <f t="shared" si="120"/>
        <v>#NUM!</v>
      </c>
      <c r="BU147" s="8" t="e">
        <f t="shared" si="121"/>
        <v>#NUM!</v>
      </c>
      <c r="BV147" s="8"/>
      <c r="BW147" s="1" t="str">
        <f t="shared" si="122"/>
        <v/>
      </c>
      <c r="BX147" s="1" t="str">
        <f t="shared" si="123"/>
        <v/>
      </c>
      <c r="BY147" s="1" t="str">
        <f t="shared" si="124"/>
        <v/>
      </c>
      <c r="BZ147" s="1" t="str">
        <f t="shared" si="125"/>
        <v/>
      </c>
      <c r="CA147" s="1" t="str">
        <f t="shared" si="126"/>
        <v/>
      </c>
      <c r="CB147" s="1" t="str">
        <f t="shared" si="127"/>
        <v/>
      </c>
      <c r="CC147" s="1" t="str">
        <f t="shared" si="128"/>
        <v/>
      </c>
      <c r="CD147" s="1" t="str">
        <f t="shared" si="129"/>
        <v/>
      </c>
      <c r="CE147" s="1" t="str">
        <f t="shared" si="130"/>
        <v/>
      </c>
    </row>
    <row r="148" spans="1:83" ht="18" customHeight="1" x14ac:dyDescent="0.2">
      <c r="A148" s="52" t="str">
        <f t="shared" si="92"/>
        <v>Chris Hughes</v>
      </c>
      <c r="B148" s="52" t="s">
        <v>31</v>
      </c>
      <c r="C148" s="62" t="s">
        <v>16</v>
      </c>
      <c r="D148" s="8"/>
      <c r="E148" s="8"/>
      <c r="F148" s="8" t="str">
        <f>IF(E148&lt;&gt; "",LOOKUP(E148,Points!$A$2:$A$27,Points!$B$2:$B$27),"")</f>
        <v/>
      </c>
      <c r="G148" s="114"/>
      <c r="H148" s="64"/>
      <c r="I148" s="8"/>
      <c r="J148" s="8" t="str">
        <f>IF(I148&lt;&gt; "",LOOKUP(I148,Points!$A$2:$A$27,Points!$B$2:$B$27),"")</f>
        <v/>
      </c>
      <c r="K148" s="114"/>
      <c r="L148" s="64"/>
      <c r="M148" s="8"/>
      <c r="N148" s="8" t="str">
        <f>IF(M148&lt;&gt; "",LOOKUP(M148,Points!$A$2:$A$27,Points!$B$2:$B$27),"")</f>
        <v/>
      </c>
      <c r="O148" s="114"/>
      <c r="P148" s="64"/>
      <c r="Q148" s="8"/>
      <c r="R148" s="8" t="str">
        <f>IF(Q148&lt;&gt; "",LOOKUP(Q148,Points!$A$2:$A$27,Points!$B$2:$B$27),"")</f>
        <v/>
      </c>
      <c r="S148" s="114"/>
      <c r="T148" s="64"/>
      <c r="U148" s="8"/>
      <c r="V148" s="8" t="str">
        <f>IF(U148&lt;&gt; "",LOOKUP(U148,Points!$A$2:$A$27,Points!$B$2:$B$27),"")</f>
        <v/>
      </c>
      <c r="W148" s="114"/>
      <c r="X148" s="64"/>
      <c r="Y148" s="8"/>
      <c r="Z148" s="8" t="str">
        <f>IF(Y148&lt;&gt; "",LOOKUP(Y148,Points!$A$2:$A$27,Points!$B$2:$B$27),"")</f>
        <v/>
      </c>
      <c r="AA148" s="114"/>
      <c r="AB148" s="64"/>
      <c r="AC148" s="8"/>
      <c r="AD148" s="8" t="str">
        <f>IF(AC148&lt;&gt; "",LOOKUP(AC148,Points!$A$2:$A$27,Points!$B$2:$B$27),"")</f>
        <v/>
      </c>
      <c r="AE148" s="114"/>
      <c r="AF148" s="64"/>
      <c r="AG148" s="8"/>
      <c r="AH148" s="8" t="str">
        <f>IF(AG148&lt;&gt; "",LOOKUP(AG148,Points!$A$2:$A$27,Points!$B$2:$B$27),"")</f>
        <v/>
      </c>
      <c r="AI148" s="114"/>
      <c r="AJ148" s="64"/>
      <c r="AK148" s="8"/>
      <c r="AL148" s="8" t="str">
        <f>IF(AK148&lt;&gt; "",LOOKUP(AK148,Points!$A$2:$A$27,Points!$B$2:$B$27),"")</f>
        <v/>
      </c>
      <c r="AM148" s="114"/>
      <c r="AO148" s="5">
        <f t="shared" si="132"/>
        <v>0</v>
      </c>
      <c r="AP148" s="5">
        <v>0</v>
      </c>
      <c r="AQ148" s="5">
        <f t="shared" si="94"/>
        <v>0</v>
      </c>
      <c r="AR148" s="5">
        <f t="shared" si="95"/>
        <v>0</v>
      </c>
      <c r="AS148" s="5">
        <f t="shared" si="96"/>
        <v>0</v>
      </c>
      <c r="AT148" s="5">
        <f t="shared" si="97"/>
        <v>0</v>
      </c>
      <c r="AU148" s="47">
        <f t="shared" si="98"/>
        <v>0</v>
      </c>
      <c r="AV148" s="47">
        <f t="shared" si="99"/>
        <v>0</v>
      </c>
      <c r="AW148" s="47">
        <f t="shared" si="100"/>
        <v>0</v>
      </c>
      <c r="AX148" s="8">
        <f t="shared" si="101"/>
        <v>0</v>
      </c>
      <c r="AY148" s="67">
        <f t="shared" si="102"/>
        <v>0</v>
      </c>
      <c r="AZ148" s="67"/>
      <c r="BA148" s="8">
        <f t="shared" si="103"/>
        <v>0</v>
      </c>
      <c r="BB148" s="8">
        <f t="shared" si="104"/>
        <v>0</v>
      </c>
      <c r="BC148" s="8">
        <f t="shared" si="105"/>
        <v>0</v>
      </c>
      <c r="BD148" s="8">
        <f t="shared" si="106"/>
        <v>0</v>
      </c>
      <c r="BE148" s="8">
        <f t="shared" si="107"/>
        <v>0</v>
      </c>
      <c r="BF148" s="8"/>
      <c r="BG148" s="8">
        <f t="shared" si="108"/>
        <v>0</v>
      </c>
      <c r="BH148" s="8">
        <f t="shared" si="109"/>
        <v>0</v>
      </c>
      <c r="BI148" s="8">
        <f t="shared" si="110"/>
        <v>0</v>
      </c>
      <c r="BJ148" s="8">
        <f t="shared" si="111"/>
        <v>0</v>
      </c>
      <c r="BK148" s="8">
        <f t="shared" si="112"/>
        <v>0</v>
      </c>
      <c r="BL148" s="8">
        <f t="shared" si="113"/>
        <v>0</v>
      </c>
      <c r="BM148" s="8">
        <f t="shared" si="114"/>
        <v>0</v>
      </c>
      <c r="BN148" s="8">
        <f t="shared" si="115"/>
        <v>0</v>
      </c>
      <c r="BO148" s="8">
        <f t="shared" si="116"/>
        <v>0</v>
      </c>
      <c r="BP148" s="8"/>
      <c r="BQ148" s="8" t="e">
        <f t="shared" si="117"/>
        <v>#NUM!</v>
      </c>
      <c r="BR148" s="8" t="e">
        <f t="shared" si="118"/>
        <v>#NUM!</v>
      </c>
      <c r="BS148" s="8" t="e">
        <f t="shared" si="119"/>
        <v>#NUM!</v>
      </c>
      <c r="BT148" s="8" t="e">
        <f t="shared" si="120"/>
        <v>#NUM!</v>
      </c>
      <c r="BU148" s="8" t="e">
        <f t="shared" si="121"/>
        <v>#NUM!</v>
      </c>
      <c r="BV148" s="8"/>
      <c r="BW148" s="1" t="str">
        <f t="shared" si="122"/>
        <v/>
      </c>
      <c r="BX148" s="1" t="str">
        <f t="shared" si="123"/>
        <v/>
      </c>
      <c r="BY148" s="1" t="str">
        <f t="shared" si="124"/>
        <v/>
      </c>
      <c r="BZ148" s="1" t="str">
        <f t="shared" si="125"/>
        <v/>
      </c>
      <c r="CA148" s="1" t="str">
        <f t="shared" si="126"/>
        <v/>
      </c>
      <c r="CB148" s="1" t="str">
        <f t="shared" si="127"/>
        <v/>
      </c>
      <c r="CC148" s="1" t="str">
        <f t="shared" si="128"/>
        <v/>
      </c>
      <c r="CD148" s="1" t="str">
        <f t="shared" si="129"/>
        <v/>
      </c>
      <c r="CE148" s="1" t="str">
        <f t="shared" si="130"/>
        <v/>
      </c>
    </row>
    <row r="149" spans="1:83" ht="18" customHeight="1" x14ac:dyDescent="0.2">
      <c r="A149" s="52" t="str">
        <f t="shared" si="92"/>
        <v>Michael Hunter</v>
      </c>
      <c r="B149" s="52" t="s">
        <v>397</v>
      </c>
      <c r="C149" s="62" t="s">
        <v>58</v>
      </c>
      <c r="D149" s="8"/>
      <c r="E149" s="8"/>
      <c r="F149" s="8" t="str">
        <f>IF(E149&lt;&gt; "",LOOKUP(E149,Points!$A$2:$A$27,Points!$B$2:$B$27),"")</f>
        <v/>
      </c>
      <c r="G149" s="114"/>
      <c r="H149" s="64"/>
      <c r="I149" s="8"/>
      <c r="J149" s="8" t="str">
        <f>IF(I149&lt;&gt; "",LOOKUP(I149,Points!$A$2:$A$27,Points!$B$2:$B$27),"")</f>
        <v/>
      </c>
      <c r="K149" s="114"/>
      <c r="L149" s="64"/>
      <c r="M149" s="8"/>
      <c r="N149" s="8" t="str">
        <f>IF(M149&lt;&gt; "",LOOKUP(M149,Points!$A$2:$A$27,Points!$B$2:$B$27),"")</f>
        <v/>
      </c>
      <c r="O149" s="114"/>
      <c r="P149" s="64"/>
      <c r="Q149" s="8"/>
      <c r="R149" s="8" t="str">
        <f>IF(Q149&lt;&gt; "",LOOKUP(Q149,Points!$A$2:$A$27,Points!$B$2:$B$27),"")</f>
        <v/>
      </c>
      <c r="S149" s="114"/>
      <c r="T149" s="64"/>
      <c r="U149" s="8"/>
      <c r="V149" s="8" t="str">
        <f>IF(U149&lt;&gt; "",LOOKUP(U149,Points!$A$2:$A$27,Points!$B$2:$B$27),"")</f>
        <v/>
      </c>
      <c r="W149" s="114"/>
      <c r="X149" s="64"/>
      <c r="Y149" s="8"/>
      <c r="Z149" s="8" t="str">
        <f>IF(Y149&lt;&gt; "",LOOKUP(Y149,Points!$A$2:$A$27,Points!$B$2:$B$27),"")</f>
        <v/>
      </c>
      <c r="AA149" s="114"/>
      <c r="AB149" s="64"/>
      <c r="AC149" s="8"/>
      <c r="AD149" s="8" t="str">
        <f>IF(AC149&lt;&gt; "",LOOKUP(AC149,Points!$A$2:$A$27,Points!$B$2:$B$27),"")</f>
        <v/>
      </c>
      <c r="AE149" s="114"/>
      <c r="AF149" s="64"/>
      <c r="AG149" s="8"/>
      <c r="AH149" s="8" t="str">
        <f>IF(AG149&lt;&gt; "",LOOKUP(AG149,Points!$A$2:$A$27,Points!$B$2:$B$27),"")</f>
        <v/>
      </c>
      <c r="AI149" s="114"/>
      <c r="AJ149" s="64"/>
      <c r="AK149" s="8"/>
      <c r="AL149" s="8" t="str">
        <f>IF(AK149&lt;&gt; "",LOOKUP(AK149,Points!$A$2:$A$27,Points!$B$2:$B$27),"")</f>
        <v/>
      </c>
      <c r="AM149" s="114"/>
      <c r="AO149" s="5">
        <f>+G149+K149+O149+S149+W149+AA149+AE149+AI149+AM149</f>
        <v>0</v>
      </c>
      <c r="AP149" s="5">
        <v>0</v>
      </c>
      <c r="AQ149" s="5">
        <f t="shared" si="94"/>
        <v>0</v>
      </c>
      <c r="AR149" s="5">
        <f t="shared" si="95"/>
        <v>0</v>
      </c>
      <c r="AS149" s="5">
        <f t="shared" si="96"/>
        <v>0</v>
      </c>
      <c r="AT149" s="5">
        <f t="shared" si="97"/>
        <v>0</v>
      </c>
      <c r="AU149" s="47">
        <f t="shared" si="98"/>
        <v>0</v>
      </c>
      <c r="AV149" s="47">
        <f t="shared" si="99"/>
        <v>0</v>
      </c>
      <c r="AW149" s="47">
        <f t="shared" si="100"/>
        <v>0</v>
      </c>
      <c r="AX149" s="8">
        <f t="shared" si="101"/>
        <v>0</v>
      </c>
      <c r="AY149" s="67">
        <f t="shared" si="102"/>
        <v>0</v>
      </c>
      <c r="AZ149" s="67"/>
      <c r="BA149" s="8">
        <f t="shared" si="103"/>
        <v>0</v>
      </c>
      <c r="BB149" s="8">
        <f t="shared" si="104"/>
        <v>0</v>
      </c>
      <c r="BC149" s="8">
        <f t="shared" si="105"/>
        <v>0</v>
      </c>
      <c r="BD149" s="8">
        <f t="shared" si="106"/>
        <v>0</v>
      </c>
      <c r="BE149" s="8">
        <f t="shared" si="107"/>
        <v>0</v>
      </c>
      <c r="BF149" s="8"/>
      <c r="BG149" s="8">
        <f t="shared" si="108"/>
        <v>0</v>
      </c>
      <c r="BH149" s="8">
        <f t="shared" si="109"/>
        <v>0</v>
      </c>
      <c r="BI149" s="8">
        <f t="shared" si="110"/>
        <v>0</v>
      </c>
      <c r="BJ149" s="8">
        <f t="shared" si="111"/>
        <v>0</v>
      </c>
      <c r="BK149" s="8">
        <f t="shared" si="112"/>
        <v>0</v>
      </c>
      <c r="BL149" s="8">
        <f t="shared" si="113"/>
        <v>0</v>
      </c>
      <c r="BM149" s="8">
        <f t="shared" si="114"/>
        <v>0</v>
      </c>
      <c r="BN149" s="8">
        <f t="shared" si="115"/>
        <v>0</v>
      </c>
      <c r="BO149" s="8">
        <f t="shared" si="116"/>
        <v>0</v>
      </c>
      <c r="BP149" s="8"/>
      <c r="BQ149" s="8" t="e">
        <f t="shared" si="117"/>
        <v>#NUM!</v>
      </c>
      <c r="BR149" s="8" t="e">
        <f t="shared" si="118"/>
        <v>#NUM!</v>
      </c>
      <c r="BS149" s="8" t="e">
        <f t="shared" si="119"/>
        <v>#NUM!</v>
      </c>
      <c r="BT149" s="8" t="e">
        <f t="shared" si="120"/>
        <v>#NUM!</v>
      </c>
      <c r="BU149" s="8" t="e">
        <f t="shared" si="121"/>
        <v>#NUM!</v>
      </c>
      <c r="BV149" s="8"/>
      <c r="BW149" s="1" t="str">
        <f t="shared" si="122"/>
        <v/>
      </c>
      <c r="BX149" s="1" t="str">
        <f t="shared" si="123"/>
        <v/>
      </c>
      <c r="BY149" s="1" t="str">
        <f t="shared" si="124"/>
        <v/>
      </c>
      <c r="BZ149" s="1" t="str">
        <f t="shared" si="125"/>
        <v/>
      </c>
      <c r="CA149" s="1" t="str">
        <f t="shared" si="126"/>
        <v/>
      </c>
      <c r="CB149" s="1" t="str">
        <f t="shared" si="127"/>
        <v/>
      </c>
      <c r="CC149" s="1" t="str">
        <f t="shared" si="128"/>
        <v/>
      </c>
      <c r="CD149" s="1" t="str">
        <f t="shared" si="129"/>
        <v/>
      </c>
      <c r="CE149" s="1" t="str">
        <f t="shared" si="130"/>
        <v/>
      </c>
    </row>
    <row r="150" spans="1:83" ht="18" customHeight="1" x14ac:dyDescent="0.2">
      <c r="A150" s="52" t="str">
        <f t="shared" si="92"/>
        <v>Chip Ikwild</v>
      </c>
      <c r="B150" s="52" t="s">
        <v>312</v>
      </c>
      <c r="C150" s="62" t="s">
        <v>59</v>
      </c>
      <c r="D150" s="8"/>
      <c r="E150" s="8"/>
      <c r="F150" s="8" t="str">
        <f>IF(E150&lt;&gt; "",LOOKUP(E150,Points!$A$2:$A$27,Points!$B$2:$B$27),"")</f>
        <v/>
      </c>
      <c r="G150" s="114"/>
      <c r="H150" s="64"/>
      <c r="I150" s="8"/>
      <c r="J150" s="8" t="str">
        <f>IF(I150&lt;&gt; "",LOOKUP(I150,Points!$A$2:$A$27,Points!$B$2:$B$27),"")</f>
        <v/>
      </c>
      <c r="K150" s="114"/>
      <c r="L150" s="64"/>
      <c r="M150" s="8"/>
      <c r="N150" s="8" t="str">
        <f>IF(M150&lt;&gt; "",LOOKUP(M150,Points!$A$2:$A$27,Points!$B$2:$B$27),"")</f>
        <v/>
      </c>
      <c r="O150" s="114"/>
      <c r="P150" s="64"/>
      <c r="Q150" s="8"/>
      <c r="R150" s="8" t="str">
        <f>IF(Q150&lt;&gt; "",LOOKUP(Q150,Points!$A$2:$A$27,Points!$B$2:$B$27),"")</f>
        <v/>
      </c>
      <c r="S150" s="114"/>
      <c r="T150" s="64"/>
      <c r="U150" s="8"/>
      <c r="V150" s="8" t="str">
        <f>IF(U150&lt;&gt; "",LOOKUP(U150,Points!$A$2:$A$27,Points!$B$2:$B$27),"")</f>
        <v/>
      </c>
      <c r="W150" s="114"/>
      <c r="X150" s="64"/>
      <c r="Y150" s="8"/>
      <c r="Z150" s="8" t="str">
        <f>IF(Y150&lt;&gt; "",LOOKUP(Y150,Points!$A$2:$A$27,Points!$B$2:$B$27),"")</f>
        <v/>
      </c>
      <c r="AA150" s="114"/>
      <c r="AB150" s="64"/>
      <c r="AC150" s="8"/>
      <c r="AD150" s="8" t="str">
        <f>IF(AC150&lt;&gt; "",LOOKUP(AC150,Points!$A$2:$A$27,Points!$B$2:$B$27),"")</f>
        <v/>
      </c>
      <c r="AE150" s="114"/>
      <c r="AF150" s="64"/>
      <c r="AG150" s="8"/>
      <c r="AH150" s="8" t="str">
        <f>IF(AG150&lt;&gt; "",LOOKUP(AG150,Points!$A$2:$A$27,Points!$B$2:$B$27),"")</f>
        <v/>
      </c>
      <c r="AI150" s="114"/>
      <c r="AJ150" s="64"/>
      <c r="AK150" s="8"/>
      <c r="AL150" s="8" t="str">
        <f>IF(AK150&lt;&gt; "",LOOKUP(AK150,Points!$A$2:$A$27,Points!$B$2:$B$27),"")</f>
        <v/>
      </c>
      <c r="AM150" s="114"/>
      <c r="AO150" s="5">
        <f t="shared" ref="AO150:AO162" si="133">SUM(LEN(G150),LEN(K150),LEN(O150),LEN(S150),LEN(W150),LEN(AA150),LEN(AE150),LEN(AI150),LEN(AM150))</f>
        <v>0</v>
      </c>
      <c r="AP150" s="5">
        <v>0</v>
      </c>
      <c r="AQ150" s="5">
        <f t="shared" si="94"/>
        <v>0</v>
      </c>
      <c r="AR150" s="5">
        <f t="shared" si="95"/>
        <v>0</v>
      </c>
      <c r="AS150" s="5">
        <f t="shared" si="96"/>
        <v>0</v>
      </c>
      <c r="AT150" s="5">
        <f t="shared" si="97"/>
        <v>0</v>
      </c>
      <c r="AU150" s="47">
        <f t="shared" si="98"/>
        <v>0</v>
      </c>
      <c r="AV150" s="47">
        <f t="shared" si="99"/>
        <v>0</v>
      </c>
      <c r="AW150" s="47">
        <f t="shared" si="100"/>
        <v>0</v>
      </c>
      <c r="AX150" s="8">
        <f t="shared" si="101"/>
        <v>0</v>
      </c>
      <c r="AY150" s="67">
        <f t="shared" si="102"/>
        <v>0</v>
      </c>
      <c r="AZ150" s="67"/>
      <c r="BA150" s="8">
        <f t="shared" si="103"/>
        <v>0</v>
      </c>
      <c r="BB150" s="8">
        <f t="shared" si="104"/>
        <v>0</v>
      </c>
      <c r="BC150" s="8">
        <f t="shared" si="105"/>
        <v>0</v>
      </c>
      <c r="BD150" s="8">
        <f t="shared" si="106"/>
        <v>0</v>
      </c>
      <c r="BE150" s="8">
        <f t="shared" si="107"/>
        <v>0</v>
      </c>
      <c r="BF150" s="8"/>
      <c r="BG150" s="8">
        <f t="shared" si="108"/>
        <v>0</v>
      </c>
      <c r="BH150" s="8">
        <f t="shared" si="109"/>
        <v>0</v>
      </c>
      <c r="BI150" s="8">
        <f t="shared" si="110"/>
        <v>0</v>
      </c>
      <c r="BJ150" s="8">
        <f t="shared" si="111"/>
        <v>0</v>
      </c>
      <c r="BK150" s="8">
        <f t="shared" si="112"/>
        <v>0</v>
      </c>
      <c r="BL150" s="8">
        <f t="shared" si="113"/>
        <v>0</v>
      </c>
      <c r="BM150" s="8">
        <f t="shared" si="114"/>
        <v>0</v>
      </c>
      <c r="BN150" s="8">
        <f t="shared" si="115"/>
        <v>0</v>
      </c>
      <c r="BO150" s="8">
        <f t="shared" si="116"/>
        <v>0</v>
      </c>
      <c r="BP150" s="8"/>
      <c r="BQ150" s="8" t="e">
        <f t="shared" si="117"/>
        <v>#NUM!</v>
      </c>
      <c r="BR150" s="8" t="e">
        <f t="shared" si="118"/>
        <v>#NUM!</v>
      </c>
      <c r="BS150" s="8" t="e">
        <f t="shared" si="119"/>
        <v>#NUM!</v>
      </c>
      <c r="BT150" s="8" t="e">
        <f t="shared" si="120"/>
        <v>#NUM!</v>
      </c>
      <c r="BU150" s="8" t="e">
        <f t="shared" si="121"/>
        <v>#NUM!</v>
      </c>
      <c r="BV150" s="8"/>
      <c r="BW150" s="1" t="str">
        <f t="shared" si="122"/>
        <v/>
      </c>
      <c r="BX150" s="1" t="str">
        <f t="shared" si="123"/>
        <v/>
      </c>
      <c r="BY150" s="1" t="str">
        <f t="shared" si="124"/>
        <v/>
      </c>
      <c r="BZ150" s="1" t="str">
        <f t="shared" si="125"/>
        <v/>
      </c>
      <c r="CA150" s="1" t="str">
        <f t="shared" si="126"/>
        <v/>
      </c>
      <c r="CB150" s="1" t="str">
        <f t="shared" si="127"/>
        <v/>
      </c>
      <c r="CC150" s="1" t="str">
        <f t="shared" si="128"/>
        <v/>
      </c>
      <c r="CD150" s="1" t="str">
        <f t="shared" si="129"/>
        <v/>
      </c>
      <c r="CE150" s="1" t="str">
        <f t="shared" si="130"/>
        <v/>
      </c>
    </row>
    <row r="151" spans="1:83" ht="18" customHeight="1" x14ac:dyDescent="0.2">
      <c r="A151" s="52" t="str">
        <f t="shared" si="92"/>
        <v>Gerry Jackson</v>
      </c>
      <c r="B151" s="52" t="s">
        <v>357</v>
      </c>
      <c r="C151" s="62" t="s">
        <v>358</v>
      </c>
      <c r="D151" s="8"/>
      <c r="E151" s="8"/>
      <c r="F151" s="8" t="str">
        <f>IF(E151&lt;&gt; "",LOOKUP(E151,Points!$A$2:$A$27,Points!$B$2:$B$27),"")</f>
        <v/>
      </c>
      <c r="G151" s="114"/>
      <c r="H151" s="64"/>
      <c r="I151" s="8"/>
      <c r="J151" s="8" t="str">
        <f>IF(I151&lt;&gt; "",LOOKUP(I151,Points!$A$2:$A$27,Points!$B$2:$B$27),"")</f>
        <v/>
      </c>
      <c r="K151" s="114"/>
      <c r="L151" s="64"/>
      <c r="M151" s="8"/>
      <c r="N151" s="8" t="str">
        <f>IF(M151&lt;&gt; "",LOOKUP(M151,Points!$A$2:$A$27,Points!$B$2:$B$27),"")</f>
        <v/>
      </c>
      <c r="O151" s="114"/>
      <c r="P151" s="64"/>
      <c r="Q151" s="8"/>
      <c r="R151" s="8" t="str">
        <f>IF(Q151&lt;&gt; "",LOOKUP(Q151,Points!$A$2:$A$27,Points!$B$2:$B$27),"")</f>
        <v/>
      </c>
      <c r="S151" s="114"/>
      <c r="T151" s="64"/>
      <c r="U151" s="8"/>
      <c r="V151" s="8" t="str">
        <f>IF(U151&lt;&gt; "",LOOKUP(U151,Points!$A$2:$A$27,Points!$B$2:$B$27),"")</f>
        <v/>
      </c>
      <c r="W151" s="114"/>
      <c r="X151" s="64"/>
      <c r="Y151" s="8"/>
      <c r="Z151" s="8" t="str">
        <f>IF(Y151&lt;&gt; "",LOOKUP(Y151,Points!$A$2:$A$27,Points!$B$2:$B$27),"")</f>
        <v/>
      </c>
      <c r="AA151" s="114"/>
      <c r="AB151" s="64"/>
      <c r="AC151" s="8"/>
      <c r="AD151" s="8" t="str">
        <f>IF(AC151&lt;&gt; "",LOOKUP(AC151,Points!$A$2:$A$27,Points!$B$2:$B$27),"")</f>
        <v/>
      </c>
      <c r="AE151" s="114"/>
      <c r="AF151" s="64"/>
      <c r="AG151" s="8"/>
      <c r="AH151" s="8" t="str">
        <f>IF(AG151&lt;&gt; "",LOOKUP(AG151,Points!$A$2:$A$27,Points!$B$2:$B$27),"")</f>
        <v/>
      </c>
      <c r="AI151" s="114"/>
      <c r="AJ151" s="64"/>
      <c r="AK151" s="8"/>
      <c r="AL151" s="8" t="str">
        <f>IF(AK151&lt;&gt; "",LOOKUP(AK151,Points!$A$2:$A$27,Points!$B$2:$B$27),"")</f>
        <v/>
      </c>
      <c r="AM151" s="114"/>
      <c r="AO151" s="5">
        <f t="shared" si="133"/>
        <v>0</v>
      </c>
      <c r="AP151" s="5">
        <v>0</v>
      </c>
      <c r="AQ151" s="5">
        <f t="shared" si="94"/>
        <v>0</v>
      </c>
      <c r="AR151" s="5">
        <f t="shared" si="95"/>
        <v>0</v>
      </c>
      <c r="AS151" s="5">
        <f t="shared" si="96"/>
        <v>0</v>
      </c>
      <c r="AT151" s="5">
        <f t="shared" si="97"/>
        <v>0</v>
      </c>
      <c r="AU151" s="47">
        <f t="shared" si="98"/>
        <v>0</v>
      </c>
      <c r="AV151" s="47">
        <f t="shared" si="99"/>
        <v>0</v>
      </c>
      <c r="AW151" s="47">
        <f t="shared" si="100"/>
        <v>0</v>
      </c>
      <c r="AX151" s="8">
        <f t="shared" si="101"/>
        <v>0</v>
      </c>
      <c r="AY151" s="67">
        <f t="shared" si="102"/>
        <v>0</v>
      </c>
      <c r="AZ151" s="67"/>
      <c r="BA151" s="8">
        <f t="shared" si="103"/>
        <v>0</v>
      </c>
      <c r="BB151" s="8">
        <f t="shared" si="104"/>
        <v>0</v>
      </c>
      <c r="BC151" s="8">
        <f t="shared" si="105"/>
        <v>0</v>
      </c>
      <c r="BD151" s="8">
        <f t="shared" si="106"/>
        <v>0</v>
      </c>
      <c r="BE151" s="8">
        <f t="shared" si="107"/>
        <v>0</v>
      </c>
      <c r="BF151" s="8"/>
      <c r="BG151" s="8">
        <f t="shared" si="108"/>
        <v>0</v>
      </c>
      <c r="BH151" s="8">
        <f t="shared" si="109"/>
        <v>0</v>
      </c>
      <c r="BI151" s="8">
        <f t="shared" si="110"/>
        <v>0</v>
      </c>
      <c r="BJ151" s="8">
        <f t="shared" si="111"/>
        <v>0</v>
      </c>
      <c r="BK151" s="8">
        <f t="shared" si="112"/>
        <v>0</v>
      </c>
      <c r="BL151" s="8">
        <f t="shared" si="113"/>
        <v>0</v>
      </c>
      <c r="BM151" s="8">
        <f t="shared" si="114"/>
        <v>0</v>
      </c>
      <c r="BN151" s="8">
        <f t="shared" si="115"/>
        <v>0</v>
      </c>
      <c r="BO151" s="8">
        <f t="shared" si="116"/>
        <v>0</v>
      </c>
      <c r="BP151" s="8"/>
      <c r="BQ151" s="8" t="e">
        <f t="shared" si="117"/>
        <v>#NUM!</v>
      </c>
      <c r="BR151" s="8" t="e">
        <f t="shared" si="118"/>
        <v>#NUM!</v>
      </c>
      <c r="BS151" s="8" t="e">
        <f t="shared" si="119"/>
        <v>#NUM!</v>
      </c>
      <c r="BT151" s="8" t="e">
        <f t="shared" si="120"/>
        <v>#NUM!</v>
      </c>
      <c r="BU151" s="8" t="e">
        <f t="shared" si="121"/>
        <v>#NUM!</v>
      </c>
      <c r="BV151" s="8"/>
      <c r="BW151" s="1" t="str">
        <f t="shared" si="122"/>
        <v/>
      </c>
      <c r="BX151" s="1" t="str">
        <f t="shared" si="123"/>
        <v/>
      </c>
      <c r="BY151" s="1" t="str">
        <f t="shared" si="124"/>
        <v/>
      </c>
      <c r="BZ151" s="1" t="str">
        <f t="shared" si="125"/>
        <v/>
      </c>
      <c r="CA151" s="1" t="str">
        <f t="shared" si="126"/>
        <v/>
      </c>
      <c r="CB151" s="1" t="str">
        <f t="shared" si="127"/>
        <v/>
      </c>
      <c r="CC151" s="1" t="str">
        <f t="shared" si="128"/>
        <v/>
      </c>
      <c r="CD151" s="1" t="str">
        <f t="shared" si="129"/>
        <v/>
      </c>
      <c r="CE151" s="1" t="str">
        <f t="shared" si="130"/>
        <v/>
      </c>
    </row>
    <row r="152" spans="1:83" ht="18" customHeight="1" x14ac:dyDescent="0.2">
      <c r="A152" s="52" t="str">
        <f t="shared" si="92"/>
        <v>Roger Jones</v>
      </c>
      <c r="B152" s="52" t="s">
        <v>206</v>
      </c>
      <c r="C152" s="62" t="s">
        <v>207</v>
      </c>
      <c r="D152" s="8"/>
      <c r="E152" s="8"/>
      <c r="F152" s="8" t="str">
        <f>IF(E152&lt;&gt; "",LOOKUP(E152,Points!$A$2:$A$27,Points!$B$2:$B$27),"")</f>
        <v/>
      </c>
      <c r="G152" s="114"/>
      <c r="H152" s="64"/>
      <c r="I152" s="8"/>
      <c r="J152" s="8" t="str">
        <f>IF(I152&lt;&gt; "",LOOKUP(I152,Points!$A$2:$A$27,Points!$B$2:$B$27),"")</f>
        <v/>
      </c>
      <c r="K152" s="114"/>
      <c r="L152" s="64"/>
      <c r="M152" s="8"/>
      <c r="N152" s="8" t="str">
        <f>IF(M152&lt;&gt; "",LOOKUP(M152,Points!$A$2:$A$27,Points!$B$2:$B$27),"")</f>
        <v/>
      </c>
      <c r="O152" s="114"/>
      <c r="P152" s="64"/>
      <c r="Q152" s="8"/>
      <c r="R152" s="8" t="str">
        <f>IF(Q152&lt;&gt; "",LOOKUP(Q152,Points!$A$2:$A$27,Points!$B$2:$B$27),"")</f>
        <v/>
      </c>
      <c r="S152" s="114"/>
      <c r="T152" s="64"/>
      <c r="U152" s="8"/>
      <c r="V152" s="8" t="str">
        <f>IF(U152&lt;&gt; "",LOOKUP(U152,Points!$A$2:$A$27,Points!$B$2:$B$27),"")</f>
        <v/>
      </c>
      <c r="W152" s="114"/>
      <c r="X152" s="64"/>
      <c r="Y152" s="8"/>
      <c r="Z152" s="8" t="str">
        <f>IF(Y152&lt;&gt; "",LOOKUP(Y152,Points!$A$2:$A$27,Points!$B$2:$B$27),"")</f>
        <v/>
      </c>
      <c r="AA152" s="114"/>
      <c r="AB152" s="64"/>
      <c r="AC152" s="8"/>
      <c r="AD152" s="8" t="str">
        <f>IF(AC152&lt;&gt; "",LOOKUP(AC152,Points!$A$2:$A$27,Points!$B$2:$B$27),"")</f>
        <v/>
      </c>
      <c r="AE152" s="114"/>
      <c r="AF152" s="64"/>
      <c r="AG152" s="8"/>
      <c r="AH152" s="8" t="str">
        <f>IF(AG152&lt;&gt; "",LOOKUP(AG152,Points!$A$2:$A$27,Points!$B$2:$B$27),"")</f>
        <v/>
      </c>
      <c r="AI152" s="114"/>
      <c r="AJ152" s="64"/>
      <c r="AK152" s="8"/>
      <c r="AL152" s="8" t="str">
        <f>IF(AK152&lt;&gt; "",LOOKUP(AK152,Points!$A$2:$A$27,Points!$B$2:$B$27),"")</f>
        <v/>
      </c>
      <c r="AM152" s="114"/>
      <c r="AO152" s="5">
        <f t="shared" si="133"/>
        <v>0</v>
      </c>
      <c r="AP152" s="5">
        <v>0</v>
      </c>
      <c r="AQ152" s="5">
        <f t="shared" si="94"/>
        <v>0</v>
      </c>
      <c r="AR152" s="5">
        <f t="shared" si="95"/>
        <v>0</v>
      </c>
      <c r="AS152" s="5">
        <f t="shared" si="96"/>
        <v>0</v>
      </c>
      <c r="AT152" s="5">
        <f t="shared" si="97"/>
        <v>0</v>
      </c>
      <c r="AU152" s="47">
        <f t="shared" si="98"/>
        <v>0</v>
      </c>
      <c r="AV152" s="47">
        <f t="shared" si="99"/>
        <v>0</v>
      </c>
      <c r="AW152" s="47">
        <f t="shared" si="100"/>
        <v>0</v>
      </c>
      <c r="AX152" s="8">
        <f t="shared" si="101"/>
        <v>0</v>
      </c>
      <c r="AY152" s="67">
        <f t="shared" si="102"/>
        <v>0</v>
      </c>
      <c r="AZ152" s="67"/>
      <c r="BA152" s="8">
        <f t="shared" si="103"/>
        <v>0</v>
      </c>
      <c r="BB152" s="8">
        <f t="shared" si="104"/>
        <v>0</v>
      </c>
      <c r="BC152" s="8">
        <f t="shared" si="105"/>
        <v>0</v>
      </c>
      <c r="BD152" s="8">
        <f t="shared" si="106"/>
        <v>0</v>
      </c>
      <c r="BE152" s="8">
        <f t="shared" si="107"/>
        <v>0</v>
      </c>
      <c r="BF152" s="8"/>
      <c r="BG152" s="8">
        <f t="shared" si="108"/>
        <v>0</v>
      </c>
      <c r="BH152" s="8">
        <f t="shared" si="109"/>
        <v>0</v>
      </c>
      <c r="BI152" s="8">
        <f t="shared" si="110"/>
        <v>0</v>
      </c>
      <c r="BJ152" s="8">
        <f t="shared" si="111"/>
        <v>0</v>
      </c>
      <c r="BK152" s="8">
        <f t="shared" si="112"/>
        <v>0</v>
      </c>
      <c r="BL152" s="8">
        <f t="shared" si="113"/>
        <v>0</v>
      </c>
      <c r="BM152" s="8">
        <f t="shared" si="114"/>
        <v>0</v>
      </c>
      <c r="BN152" s="8">
        <f t="shared" si="115"/>
        <v>0</v>
      </c>
      <c r="BO152" s="8">
        <f t="shared" si="116"/>
        <v>0</v>
      </c>
      <c r="BP152" s="8"/>
      <c r="BQ152" s="8" t="e">
        <f t="shared" si="117"/>
        <v>#NUM!</v>
      </c>
      <c r="BR152" s="8" t="e">
        <f t="shared" si="118"/>
        <v>#NUM!</v>
      </c>
      <c r="BS152" s="8" t="e">
        <f t="shared" si="119"/>
        <v>#NUM!</v>
      </c>
      <c r="BT152" s="8" t="e">
        <f t="shared" si="120"/>
        <v>#NUM!</v>
      </c>
      <c r="BU152" s="8" t="e">
        <f t="shared" si="121"/>
        <v>#NUM!</v>
      </c>
      <c r="BV152" s="8"/>
      <c r="BW152" s="1" t="str">
        <f t="shared" si="122"/>
        <v/>
      </c>
      <c r="BX152" s="1" t="str">
        <f t="shared" si="123"/>
        <v/>
      </c>
      <c r="BY152" s="1" t="str">
        <f t="shared" si="124"/>
        <v/>
      </c>
      <c r="BZ152" s="1" t="str">
        <f t="shared" si="125"/>
        <v/>
      </c>
      <c r="CA152" s="1" t="str">
        <f t="shared" si="126"/>
        <v/>
      </c>
      <c r="CB152" s="1" t="str">
        <f t="shared" si="127"/>
        <v/>
      </c>
      <c r="CC152" s="1" t="str">
        <f t="shared" si="128"/>
        <v/>
      </c>
      <c r="CD152" s="1" t="str">
        <f t="shared" si="129"/>
        <v/>
      </c>
      <c r="CE152" s="1" t="str">
        <f t="shared" si="130"/>
        <v/>
      </c>
    </row>
    <row r="153" spans="1:83" ht="18" customHeight="1" x14ac:dyDescent="0.2">
      <c r="A153" s="52" t="str">
        <f t="shared" si="92"/>
        <v>Rajeev Joshi</v>
      </c>
      <c r="B153" s="52" t="s">
        <v>34</v>
      </c>
      <c r="C153" s="62" t="s">
        <v>35</v>
      </c>
      <c r="D153" s="8"/>
      <c r="E153" s="8"/>
      <c r="F153" s="8" t="str">
        <f>IF(E153&lt;&gt; "",LOOKUP(E153,Points!$A$2:$A$27,Points!$B$2:$B$27),"")</f>
        <v/>
      </c>
      <c r="G153" s="114"/>
      <c r="H153" s="64"/>
      <c r="I153" s="8"/>
      <c r="J153" s="8" t="str">
        <f>IF(I153&lt;&gt; "",LOOKUP(I153,Points!$A$2:$A$27,Points!$B$2:$B$27),"")</f>
        <v/>
      </c>
      <c r="K153" s="114"/>
      <c r="L153" s="64"/>
      <c r="M153" s="8"/>
      <c r="N153" s="8" t="str">
        <f>IF(M153&lt;&gt; "",LOOKUP(M153,Points!$A$2:$A$27,Points!$B$2:$B$27),"")</f>
        <v/>
      </c>
      <c r="O153" s="114"/>
      <c r="P153" s="64"/>
      <c r="Q153" s="8"/>
      <c r="R153" s="8" t="str">
        <f>IF(Q153&lt;&gt; "",LOOKUP(Q153,Points!$A$2:$A$27,Points!$B$2:$B$27),"")</f>
        <v/>
      </c>
      <c r="S153" s="114"/>
      <c r="T153" s="64"/>
      <c r="U153" s="8"/>
      <c r="V153" s="8" t="str">
        <f>IF(U153&lt;&gt; "",LOOKUP(U153,Points!$A$2:$A$27,Points!$B$2:$B$27),"")</f>
        <v/>
      </c>
      <c r="W153" s="114"/>
      <c r="X153" s="64"/>
      <c r="Y153" s="8"/>
      <c r="Z153" s="8" t="str">
        <f>IF(Y153&lt;&gt; "",LOOKUP(Y153,Points!$A$2:$A$27,Points!$B$2:$B$27),"")</f>
        <v/>
      </c>
      <c r="AA153" s="114"/>
      <c r="AB153" s="64"/>
      <c r="AC153" s="8"/>
      <c r="AD153" s="8" t="str">
        <f>IF(AC153&lt;&gt; "",LOOKUP(AC153,Points!$A$2:$A$27,Points!$B$2:$B$27),"")</f>
        <v/>
      </c>
      <c r="AE153" s="114"/>
      <c r="AF153" s="64"/>
      <c r="AG153" s="8"/>
      <c r="AH153" s="8" t="str">
        <f>IF(AG153&lt;&gt; "",LOOKUP(AG153,Points!$A$2:$A$27,Points!$B$2:$B$27),"")</f>
        <v/>
      </c>
      <c r="AI153" s="114"/>
      <c r="AJ153" s="64"/>
      <c r="AK153" s="8"/>
      <c r="AL153" s="8" t="str">
        <f>IF(AK153&lt;&gt; "",LOOKUP(AK153,Points!$A$2:$A$27,Points!$B$2:$B$27),"")</f>
        <v/>
      </c>
      <c r="AM153" s="114"/>
      <c r="AO153" s="5">
        <f t="shared" si="133"/>
        <v>0</v>
      </c>
      <c r="AP153" s="5">
        <v>0</v>
      </c>
      <c r="AQ153" s="5">
        <f t="shared" si="94"/>
        <v>0</v>
      </c>
      <c r="AR153" s="5">
        <f t="shared" si="95"/>
        <v>0</v>
      </c>
      <c r="AS153" s="5">
        <f t="shared" si="96"/>
        <v>0</v>
      </c>
      <c r="AT153" s="5">
        <f t="shared" si="97"/>
        <v>0</v>
      </c>
      <c r="AU153" s="47">
        <f t="shared" si="98"/>
        <v>0</v>
      </c>
      <c r="AV153" s="47">
        <f t="shared" si="99"/>
        <v>0</v>
      </c>
      <c r="AW153" s="47">
        <f t="shared" si="100"/>
        <v>0</v>
      </c>
      <c r="AX153" s="8">
        <f t="shared" si="101"/>
        <v>0</v>
      </c>
      <c r="AY153" s="67">
        <f t="shared" si="102"/>
        <v>0</v>
      </c>
      <c r="AZ153" s="67"/>
      <c r="BA153" s="8">
        <f t="shared" si="103"/>
        <v>0</v>
      </c>
      <c r="BB153" s="8">
        <f t="shared" si="104"/>
        <v>0</v>
      </c>
      <c r="BC153" s="8">
        <f t="shared" si="105"/>
        <v>0</v>
      </c>
      <c r="BD153" s="8">
        <f t="shared" si="106"/>
        <v>0</v>
      </c>
      <c r="BE153" s="8">
        <f t="shared" si="107"/>
        <v>0</v>
      </c>
      <c r="BF153" s="8"/>
      <c r="BG153" s="8">
        <f t="shared" si="108"/>
        <v>0</v>
      </c>
      <c r="BH153" s="8">
        <f t="shared" si="109"/>
        <v>0</v>
      </c>
      <c r="BI153" s="8">
        <f t="shared" si="110"/>
        <v>0</v>
      </c>
      <c r="BJ153" s="8">
        <f t="shared" si="111"/>
        <v>0</v>
      </c>
      <c r="BK153" s="8">
        <f t="shared" si="112"/>
        <v>0</v>
      </c>
      <c r="BL153" s="8">
        <f t="shared" si="113"/>
        <v>0</v>
      </c>
      <c r="BM153" s="8">
        <f t="shared" si="114"/>
        <v>0</v>
      </c>
      <c r="BN153" s="8">
        <f t="shared" si="115"/>
        <v>0</v>
      </c>
      <c r="BO153" s="8">
        <f t="shared" si="116"/>
        <v>0</v>
      </c>
      <c r="BP153" s="8"/>
      <c r="BQ153" s="8" t="e">
        <f t="shared" si="117"/>
        <v>#NUM!</v>
      </c>
      <c r="BR153" s="8" t="e">
        <f t="shared" si="118"/>
        <v>#NUM!</v>
      </c>
      <c r="BS153" s="8" t="e">
        <f t="shared" si="119"/>
        <v>#NUM!</v>
      </c>
      <c r="BT153" s="8" t="e">
        <f t="shared" si="120"/>
        <v>#NUM!</v>
      </c>
      <c r="BU153" s="8" t="e">
        <f t="shared" si="121"/>
        <v>#NUM!</v>
      </c>
      <c r="BV153" s="8"/>
      <c r="BW153" s="1" t="str">
        <f t="shared" si="122"/>
        <v/>
      </c>
      <c r="BX153" s="1" t="str">
        <f t="shared" si="123"/>
        <v/>
      </c>
      <c r="BY153" s="1" t="str">
        <f t="shared" si="124"/>
        <v/>
      </c>
      <c r="BZ153" s="1" t="str">
        <f t="shared" si="125"/>
        <v/>
      </c>
      <c r="CA153" s="1" t="str">
        <f t="shared" si="126"/>
        <v/>
      </c>
      <c r="CB153" s="1" t="str">
        <f t="shared" si="127"/>
        <v/>
      </c>
      <c r="CC153" s="1" t="str">
        <f t="shared" si="128"/>
        <v/>
      </c>
      <c r="CD153" s="1" t="str">
        <f t="shared" si="129"/>
        <v/>
      </c>
      <c r="CE153" s="1" t="str">
        <f t="shared" si="130"/>
        <v/>
      </c>
    </row>
    <row r="154" spans="1:83" ht="18" customHeight="1" x14ac:dyDescent="0.2">
      <c r="A154" s="52" t="str">
        <f t="shared" si="92"/>
        <v>Bob Judd</v>
      </c>
      <c r="B154" s="52" t="s">
        <v>360</v>
      </c>
      <c r="C154" s="62" t="s">
        <v>39</v>
      </c>
      <c r="D154" s="8"/>
      <c r="E154" s="8"/>
      <c r="F154" s="8" t="str">
        <f>IF(E154&lt;&gt; "",LOOKUP(E154,Points!$A$2:$A$27,Points!$B$2:$B$27),"")</f>
        <v/>
      </c>
      <c r="G154" s="114"/>
      <c r="H154" s="64"/>
      <c r="I154" s="8"/>
      <c r="J154" s="8" t="str">
        <f>IF(I154&lt;&gt; "",LOOKUP(I154,Points!$A$2:$A$27,Points!$B$2:$B$27),"")</f>
        <v/>
      </c>
      <c r="K154" s="114"/>
      <c r="L154" s="64"/>
      <c r="M154" s="8"/>
      <c r="N154" s="8" t="str">
        <f>IF(M154&lt;&gt; "",LOOKUP(M154,Points!$A$2:$A$27,Points!$B$2:$B$27),"")</f>
        <v/>
      </c>
      <c r="O154" s="114"/>
      <c r="P154" s="64"/>
      <c r="Q154" s="8"/>
      <c r="R154" s="8" t="str">
        <f>IF(Q154&lt;&gt; "",LOOKUP(Q154,Points!$A$2:$A$27,Points!$B$2:$B$27),"")</f>
        <v/>
      </c>
      <c r="S154" s="114"/>
      <c r="T154" s="64"/>
      <c r="U154" s="8"/>
      <c r="V154" s="8" t="str">
        <f>IF(U154&lt;&gt; "",LOOKUP(U154,Points!$A$2:$A$27,Points!$B$2:$B$27),"")</f>
        <v/>
      </c>
      <c r="W154" s="114"/>
      <c r="X154" s="64"/>
      <c r="Y154" s="8"/>
      <c r="Z154" s="8" t="str">
        <f>IF(Y154&lt;&gt; "",LOOKUP(Y154,Points!$A$2:$A$27,Points!$B$2:$B$27),"")</f>
        <v/>
      </c>
      <c r="AA154" s="114"/>
      <c r="AB154" s="64"/>
      <c r="AC154" s="8"/>
      <c r="AD154" s="8" t="str">
        <f>IF(AC154&lt;&gt; "",LOOKUP(AC154,Points!$A$2:$A$27,Points!$B$2:$B$27),"")</f>
        <v/>
      </c>
      <c r="AE154" s="114"/>
      <c r="AF154" s="64"/>
      <c r="AG154" s="8"/>
      <c r="AH154" s="8" t="str">
        <f>IF(AG154&lt;&gt; "",LOOKUP(AG154,Points!$A$2:$A$27,Points!$B$2:$B$27),"")</f>
        <v/>
      </c>
      <c r="AI154" s="114"/>
      <c r="AJ154" s="64"/>
      <c r="AK154" s="8"/>
      <c r="AL154" s="8" t="str">
        <f>IF(AK154&lt;&gt; "",LOOKUP(AK154,Points!$A$2:$A$27,Points!$B$2:$B$27),"")</f>
        <v/>
      </c>
      <c r="AM154" s="114"/>
      <c r="AO154" s="5">
        <f t="shared" si="133"/>
        <v>0</v>
      </c>
      <c r="AP154" s="5">
        <v>0</v>
      </c>
      <c r="AQ154" s="5">
        <f t="shared" si="94"/>
        <v>0</v>
      </c>
      <c r="AR154" s="5">
        <f t="shared" si="95"/>
        <v>0</v>
      </c>
      <c r="AS154" s="5">
        <f t="shared" si="96"/>
        <v>0</v>
      </c>
      <c r="AT154" s="5">
        <f t="shared" si="97"/>
        <v>0</v>
      </c>
      <c r="AU154" s="47">
        <f t="shared" si="98"/>
        <v>0</v>
      </c>
      <c r="AV154" s="47">
        <f t="shared" si="99"/>
        <v>0</v>
      </c>
      <c r="AW154" s="47">
        <f t="shared" si="100"/>
        <v>0</v>
      </c>
      <c r="AX154" s="8">
        <f t="shared" si="101"/>
        <v>0</v>
      </c>
      <c r="AY154" s="67">
        <f t="shared" si="102"/>
        <v>0</v>
      </c>
      <c r="AZ154" s="67"/>
      <c r="BA154" s="8">
        <f t="shared" si="103"/>
        <v>0</v>
      </c>
      <c r="BB154" s="8">
        <f t="shared" si="104"/>
        <v>0</v>
      </c>
      <c r="BC154" s="8">
        <f t="shared" si="105"/>
        <v>0</v>
      </c>
      <c r="BD154" s="8">
        <f t="shared" si="106"/>
        <v>0</v>
      </c>
      <c r="BE154" s="8">
        <f t="shared" si="107"/>
        <v>0</v>
      </c>
      <c r="BF154" s="8"/>
      <c r="BG154" s="8">
        <f t="shared" si="108"/>
        <v>0</v>
      </c>
      <c r="BH154" s="8">
        <f t="shared" si="109"/>
        <v>0</v>
      </c>
      <c r="BI154" s="8">
        <f t="shared" si="110"/>
        <v>0</v>
      </c>
      <c r="BJ154" s="8">
        <f t="shared" si="111"/>
        <v>0</v>
      </c>
      <c r="BK154" s="8">
        <f t="shared" si="112"/>
        <v>0</v>
      </c>
      <c r="BL154" s="8">
        <f t="shared" si="113"/>
        <v>0</v>
      </c>
      <c r="BM154" s="8">
        <f t="shared" si="114"/>
        <v>0</v>
      </c>
      <c r="BN154" s="8">
        <f t="shared" si="115"/>
        <v>0</v>
      </c>
      <c r="BO154" s="8">
        <f t="shared" si="116"/>
        <v>0</v>
      </c>
      <c r="BP154" s="8"/>
      <c r="BQ154" s="8" t="e">
        <f t="shared" si="117"/>
        <v>#NUM!</v>
      </c>
      <c r="BR154" s="8" t="e">
        <f t="shared" si="118"/>
        <v>#NUM!</v>
      </c>
      <c r="BS154" s="8" t="e">
        <f t="shared" si="119"/>
        <v>#NUM!</v>
      </c>
      <c r="BT154" s="8" t="e">
        <f t="shared" si="120"/>
        <v>#NUM!</v>
      </c>
      <c r="BU154" s="8" t="e">
        <f t="shared" si="121"/>
        <v>#NUM!</v>
      </c>
      <c r="BV154" s="8"/>
      <c r="BW154" s="1" t="str">
        <f t="shared" si="122"/>
        <v/>
      </c>
      <c r="BX154" s="1" t="str">
        <f t="shared" si="123"/>
        <v/>
      </c>
      <c r="BY154" s="1" t="str">
        <f t="shared" si="124"/>
        <v/>
      </c>
      <c r="BZ154" s="1" t="str">
        <f t="shared" si="125"/>
        <v/>
      </c>
      <c r="CA154" s="1" t="str">
        <f t="shared" si="126"/>
        <v/>
      </c>
      <c r="CB154" s="1" t="str">
        <f t="shared" si="127"/>
        <v/>
      </c>
      <c r="CC154" s="1" t="str">
        <f t="shared" si="128"/>
        <v/>
      </c>
      <c r="CD154" s="1" t="str">
        <f t="shared" si="129"/>
        <v/>
      </c>
      <c r="CE154" s="1" t="str">
        <f t="shared" si="130"/>
        <v/>
      </c>
    </row>
    <row r="155" spans="1:83" ht="18" customHeight="1" x14ac:dyDescent="0.2">
      <c r="A155" s="52" t="str">
        <f t="shared" si="92"/>
        <v>Bruce Kane</v>
      </c>
      <c r="B155" s="52" t="s">
        <v>249</v>
      </c>
      <c r="C155" s="62" t="s">
        <v>250</v>
      </c>
      <c r="D155" s="8"/>
      <c r="E155" s="8"/>
      <c r="F155" s="8" t="str">
        <f>IF(E155&lt;&gt; "",LOOKUP(E155,Points!$A$2:$A$27,Points!$B$2:$B$27),"")</f>
        <v/>
      </c>
      <c r="G155" s="114"/>
      <c r="H155" s="64"/>
      <c r="I155" s="8"/>
      <c r="J155" s="8" t="str">
        <f>IF(I155&lt;&gt; "",LOOKUP(I155,Points!$A$2:$A$27,Points!$B$2:$B$27),"")</f>
        <v/>
      </c>
      <c r="K155" s="114"/>
      <c r="L155" s="64"/>
      <c r="M155" s="8"/>
      <c r="N155" s="8" t="str">
        <f>IF(M155&lt;&gt; "",LOOKUP(M155,Points!$A$2:$A$27,Points!$B$2:$B$27),"")</f>
        <v/>
      </c>
      <c r="O155" s="114"/>
      <c r="P155" s="64"/>
      <c r="Q155" s="8"/>
      <c r="R155" s="8" t="str">
        <f>IF(Q155&lt;&gt; "",LOOKUP(Q155,Points!$A$2:$A$27,Points!$B$2:$B$27),"")</f>
        <v/>
      </c>
      <c r="S155" s="114"/>
      <c r="T155" s="64"/>
      <c r="U155" s="8"/>
      <c r="V155" s="8" t="str">
        <f>IF(U155&lt;&gt; "",LOOKUP(U155,Points!$A$2:$A$27,Points!$B$2:$B$27),"")</f>
        <v/>
      </c>
      <c r="W155" s="114"/>
      <c r="X155" s="64"/>
      <c r="Y155" s="8"/>
      <c r="Z155" s="8" t="str">
        <f>IF(Y155&lt;&gt; "",LOOKUP(Y155,Points!$A$2:$A$27,Points!$B$2:$B$27),"")</f>
        <v/>
      </c>
      <c r="AA155" s="114"/>
      <c r="AB155" s="64"/>
      <c r="AC155" s="8"/>
      <c r="AD155" s="8" t="str">
        <f>IF(AC155&lt;&gt; "",LOOKUP(AC155,Points!$A$2:$A$27,Points!$B$2:$B$27),"")</f>
        <v/>
      </c>
      <c r="AE155" s="114"/>
      <c r="AF155" s="64"/>
      <c r="AG155" s="8"/>
      <c r="AH155" s="8" t="str">
        <f>IF(AG155&lt;&gt; "",LOOKUP(AG155,Points!$A$2:$A$27,Points!$B$2:$B$27),"")</f>
        <v/>
      </c>
      <c r="AI155" s="114"/>
      <c r="AJ155" s="64"/>
      <c r="AK155" s="8"/>
      <c r="AL155" s="8" t="str">
        <f>IF(AK155&lt;&gt; "",LOOKUP(AK155,Points!$A$2:$A$27,Points!$B$2:$B$27),"")</f>
        <v/>
      </c>
      <c r="AM155" s="114"/>
      <c r="AO155" s="5">
        <f t="shared" si="133"/>
        <v>0</v>
      </c>
      <c r="AP155" s="5">
        <v>0</v>
      </c>
      <c r="AQ155" s="5">
        <f t="shared" si="94"/>
        <v>0</v>
      </c>
      <c r="AR155" s="5">
        <f t="shared" si="95"/>
        <v>0</v>
      </c>
      <c r="AS155" s="5">
        <f t="shared" si="96"/>
        <v>0</v>
      </c>
      <c r="AT155" s="5">
        <f t="shared" si="97"/>
        <v>0</v>
      </c>
      <c r="AU155" s="47">
        <f t="shared" si="98"/>
        <v>0</v>
      </c>
      <c r="AV155" s="47">
        <f t="shared" si="99"/>
        <v>0</v>
      </c>
      <c r="AW155" s="47">
        <f t="shared" si="100"/>
        <v>0</v>
      </c>
      <c r="AX155" s="8">
        <f t="shared" si="101"/>
        <v>0</v>
      </c>
      <c r="AY155" s="67">
        <f t="shared" si="102"/>
        <v>0</v>
      </c>
      <c r="AZ155" s="67"/>
      <c r="BA155" s="8">
        <f t="shared" si="103"/>
        <v>0</v>
      </c>
      <c r="BB155" s="8">
        <f t="shared" si="104"/>
        <v>0</v>
      </c>
      <c r="BC155" s="8">
        <f t="shared" si="105"/>
        <v>0</v>
      </c>
      <c r="BD155" s="8">
        <f t="shared" si="106"/>
        <v>0</v>
      </c>
      <c r="BE155" s="8">
        <f t="shared" si="107"/>
        <v>0</v>
      </c>
      <c r="BF155" s="8"/>
      <c r="BG155" s="8">
        <f t="shared" si="108"/>
        <v>0</v>
      </c>
      <c r="BH155" s="8">
        <f t="shared" si="109"/>
        <v>0</v>
      </c>
      <c r="BI155" s="8">
        <f t="shared" si="110"/>
        <v>0</v>
      </c>
      <c r="BJ155" s="8">
        <f t="shared" si="111"/>
        <v>0</v>
      </c>
      <c r="BK155" s="8">
        <f t="shared" si="112"/>
        <v>0</v>
      </c>
      <c r="BL155" s="8">
        <f t="shared" si="113"/>
        <v>0</v>
      </c>
      <c r="BM155" s="8">
        <f t="shared" si="114"/>
        <v>0</v>
      </c>
      <c r="BN155" s="8">
        <f t="shared" si="115"/>
        <v>0</v>
      </c>
      <c r="BO155" s="8">
        <f t="shared" si="116"/>
        <v>0</v>
      </c>
      <c r="BP155" s="8"/>
      <c r="BQ155" s="8" t="e">
        <f t="shared" si="117"/>
        <v>#NUM!</v>
      </c>
      <c r="BR155" s="8" t="e">
        <f t="shared" si="118"/>
        <v>#NUM!</v>
      </c>
      <c r="BS155" s="8" t="e">
        <f t="shared" si="119"/>
        <v>#NUM!</v>
      </c>
      <c r="BT155" s="8" t="e">
        <f t="shared" si="120"/>
        <v>#NUM!</v>
      </c>
      <c r="BU155" s="8" t="e">
        <f t="shared" si="121"/>
        <v>#NUM!</v>
      </c>
      <c r="BV155" s="8"/>
      <c r="BW155" s="1" t="str">
        <f t="shared" si="122"/>
        <v/>
      </c>
      <c r="BX155" s="1" t="str">
        <f t="shared" si="123"/>
        <v/>
      </c>
      <c r="BY155" s="1" t="str">
        <f t="shared" si="124"/>
        <v/>
      </c>
      <c r="BZ155" s="1" t="str">
        <f t="shared" si="125"/>
        <v/>
      </c>
      <c r="CA155" s="1" t="str">
        <f t="shared" si="126"/>
        <v/>
      </c>
      <c r="CB155" s="1" t="str">
        <f t="shared" si="127"/>
        <v/>
      </c>
      <c r="CC155" s="1" t="str">
        <f t="shared" si="128"/>
        <v/>
      </c>
      <c r="CD155" s="1" t="str">
        <f t="shared" si="129"/>
        <v/>
      </c>
      <c r="CE155" s="1" t="str">
        <f t="shared" si="130"/>
        <v/>
      </c>
    </row>
    <row r="156" spans="1:83" ht="18" customHeight="1" x14ac:dyDescent="0.2">
      <c r="A156" s="52" t="str">
        <f t="shared" si="92"/>
        <v>Eric Kenneweg</v>
      </c>
      <c r="B156" s="52" t="s">
        <v>167</v>
      </c>
      <c r="C156" s="62" t="s">
        <v>166</v>
      </c>
      <c r="D156" s="8"/>
      <c r="E156" s="8"/>
      <c r="F156" s="8" t="str">
        <f>IF(E156&lt;&gt; "",LOOKUP(E156,Points!$A$2:$A$27,Points!$B$2:$B$27),"")</f>
        <v/>
      </c>
      <c r="G156" s="114"/>
      <c r="H156" s="64"/>
      <c r="I156" s="8"/>
      <c r="J156" s="8" t="str">
        <f>IF(I156&lt;&gt; "",LOOKUP(I156,Points!$A$2:$A$27,Points!$B$2:$B$27),"")</f>
        <v/>
      </c>
      <c r="K156" s="114"/>
      <c r="L156" s="64"/>
      <c r="M156" s="8"/>
      <c r="N156" s="8" t="str">
        <f>IF(M156&lt;&gt; "",LOOKUP(M156,Points!$A$2:$A$27,Points!$B$2:$B$27),"")</f>
        <v/>
      </c>
      <c r="O156" s="114"/>
      <c r="P156" s="64"/>
      <c r="Q156" s="8"/>
      <c r="R156" s="8" t="str">
        <f>IF(Q156&lt;&gt; "",LOOKUP(Q156,Points!$A$2:$A$27,Points!$B$2:$B$27),"")</f>
        <v/>
      </c>
      <c r="S156" s="114"/>
      <c r="T156" s="64"/>
      <c r="U156" s="8"/>
      <c r="V156" s="8" t="str">
        <f>IF(U156&lt;&gt; "",LOOKUP(U156,Points!$A$2:$A$27,Points!$B$2:$B$27),"")</f>
        <v/>
      </c>
      <c r="W156" s="114"/>
      <c r="X156" s="64"/>
      <c r="Y156" s="8"/>
      <c r="Z156" s="8" t="str">
        <f>IF(Y156&lt;&gt; "",LOOKUP(Y156,Points!$A$2:$A$27,Points!$B$2:$B$27),"")</f>
        <v/>
      </c>
      <c r="AA156" s="114"/>
      <c r="AB156" s="64"/>
      <c r="AC156" s="8"/>
      <c r="AD156" s="8" t="str">
        <f>IF(AC156&lt;&gt; "",LOOKUP(AC156,Points!$A$2:$A$27,Points!$B$2:$B$27),"")</f>
        <v/>
      </c>
      <c r="AE156" s="114"/>
      <c r="AF156" s="64"/>
      <c r="AG156" s="8"/>
      <c r="AH156" s="8" t="str">
        <f>IF(AG156&lt;&gt; "",LOOKUP(AG156,Points!$A$2:$A$27,Points!$B$2:$B$27),"")</f>
        <v/>
      </c>
      <c r="AI156" s="114"/>
      <c r="AJ156" s="64"/>
      <c r="AK156" s="8"/>
      <c r="AL156" s="8" t="str">
        <f>IF(AK156&lt;&gt; "",LOOKUP(AK156,Points!$A$2:$A$27,Points!$B$2:$B$27),"")</f>
        <v/>
      </c>
      <c r="AM156" s="114"/>
      <c r="AO156" s="5">
        <f t="shared" si="133"/>
        <v>0</v>
      </c>
      <c r="AP156" s="5">
        <v>0</v>
      </c>
      <c r="AQ156" s="5">
        <f t="shared" si="94"/>
        <v>0</v>
      </c>
      <c r="AR156" s="5">
        <f t="shared" si="95"/>
        <v>0</v>
      </c>
      <c r="AS156" s="5">
        <f t="shared" si="96"/>
        <v>0</v>
      </c>
      <c r="AT156" s="5">
        <f t="shared" si="97"/>
        <v>0</v>
      </c>
      <c r="AU156" s="47">
        <f t="shared" si="98"/>
        <v>0</v>
      </c>
      <c r="AV156" s="47">
        <f t="shared" si="99"/>
        <v>0</v>
      </c>
      <c r="AW156" s="47">
        <f t="shared" si="100"/>
        <v>0</v>
      </c>
      <c r="AX156" s="8">
        <f t="shared" si="101"/>
        <v>0</v>
      </c>
      <c r="AY156" s="67">
        <f t="shared" si="102"/>
        <v>0</v>
      </c>
      <c r="AZ156" s="67"/>
      <c r="BA156" s="8">
        <f t="shared" si="103"/>
        <v>0</v>
      </c>
      <c r="BB156" s="8">
        <f t="shared" si="104"/>
        <v>0</v>
      </c>
      <c r="BC156" s="8">
        <f t="shared" si="105"/>
        <v>0</v>
      </c>
      <c r="BD156" s="8">
        <f t="shared" si="106"/>
        <v>0</v>
      </c>
      <c r="BE156" s="8">
        <f t="shared" si="107"/>
        <v>0</v>
      </c>
      <c r="BF156" s="8"/>
      <c r="BG156" s="8">
        <f t="shared" si="108"/>
        <v>0</v>
      </c>
      <c r="BH156" s="8">
        <f t="shared" si="109"/>
        <v>0</v>
      </c>
      <c r="BI156" s="8">
        <f t="shared" si="110"/>
        <v>0</v>
      </c>
      <c r="BJ156" s="8">
        <f t="shared" si="111"/>
        <v>0</v>
      </c>
      <c r="BK156" s="8">
        <f t="shared" si="112"/>
        <v>0</v>
      </c>
      <c r="BL156" s="8">
        <f t="shared" si="113"/>
        <v>0</v>
      </c>
      <c r="BM156" s="8">
        <f t="shared" si="114"/>
        <v>0</v>
      </c>
      <c r="BN156" s="8">
        <f t="shared" si="115"/>
        <v>0</v>
      </c>
      <c r="BO156" s="8">
        <f t="shared" si="116"/>
        <v>0</v>
      </c>
      <c r="BP156" s="8"/>
      <c r="BQ156" s="8" t="e">
        <f t="shared" si="117"/>
        <v>#NUM!</v>
      </c>
      <c r="BR156" s="8" t="e">
        <f t="shared" si="118"/>
        <v>#NUM!</v>
      </c>
      <c r="BS156" s="8" t="e">
        <f t="shared" si="119"/>
        <v>#NUM!</v>
      </c>
      <c r="BT156" s="8" t="e">
        <f t="shared" si="120"/>
        <v>#NUM!</v>
      </c>
      <c r="BU156" s="8" t="e">
        <f t="shared" si="121"/>
        <v>#NUM!</v>
      </c>
      <c r="BV156" s="8"/>
      <c r="BW156" s="1" t="str">
        <f t="shared" si="122"/>
        <v/>
      </c>
      <c r="BX156" s="1" t="str">
        <f t="shared" si="123"/>
        <v/>
      </c>
      <c r="BY156" s="1" t="str">
        <f t="shared" si="124"/>
        <v/>
      </c>
      <c r="BZ156" s="1" t="str">
        <f t="shared" si="125"/>
        <v/>
      </c>
      <c r="CA156" s="1" t="str">
        <f t="shared" si="126"/>
        <v/>
      </c>
      <c r="CB156" s="1" t="str">
        <f t="shared" si="127"/>
        <v/>
      </c>
      <c r="CC156" s="1" t="str">
        <f t="shared" si="128"/>
        <v/>
      </c>
      <c r="CD156" s="1" t="str">
        <f t="shared" si="129"/>
        <v/>
      </c>
      <c r="CE156" s="1" t="str">
        <f t="shared" si="130"/>
        <v/>
      </c>
    </row>
    <row r="157" spans="1:83" ht="18" customHeight="1" x14ac:dyDescent="0.2">
      <c r="A157" s="52" t="str">
        <f t="shared" si="92"/>
        <v>Blaine Keyser</v>
      </c>
      <c r="B157" s="52" t="s">
        <v>422</v>
      </c>
      <c r="C157" s="62" t="s">
        <v>417</v>
      </c>
      <c r="D157" s="8"/>
      <c r="E157" s="8"/>
      <c r="F157" s="8" t="str">
        <f>IF(E157&lt;&gt; "",LOOKUP(E157,Points!$A$2:$A$27,Points!$B$2:$B$27),"")</f>
        <v/>
      </c>
      <c r="G157" s="114"/>
      <c r="H157" s="64"/>
      <c r="I157" s="8"/>
      <c r="J157" s="8" t="str">
        <f>IF(I157&lt;&gt; "",LOOKUP(I157,Points!$A$2:$A$27,Points!$B$2:$B$27),"")</f>
        <v/>
      </c>
      <c r="K157" s="114"/>
      <c r="L157" s="64"/>
      <c r="M157" s="8"/>
      <c r="N157" s="8" t="str">
        <f>IF(M157&lt;&gt; "",LOOKUP(M157,Points!$A$2:$A$27,Points!$B$2:$B$27),"")</f>
        <v/>
      </c>
      <c r="O157" s="114"/>
      <c r="P157" s="64"/>
      <c r="Q157" s="8"/>
      <c r="R157" s="8" t="str">
        <f>IF(Q157&lt;&gt; "",LOOKUP(Q157,Points!$A$2:$A$27,Points!$B$2:$B$27),"")</f>
        <v/>
      </c>
      <c r="S157" s="114"/>
      <c r="T157" s="64"/>
      <c r="U157" s="8"/>
      <c r="V157" s="8" t="str">
        <f>IF(U157&lt;&gt; "",LOOKUP(U157,Points!$A$2:$A$27,Points!$B$2:$B$27),"")</f>
        <v/>
      </c>
      <c r="W157" s="114"/>
      <c r="X157" s="64"/>
      <c r="Y157" s="8"/>
      <c r="Z157" s="8" t="str">
        <f>IF(Y157&lt;&gt; "",LOOKUP(Y157,Points!$A$2:$A$27,Points!$B$2:$B$27),"")</f>
        <v/>
      </c>
      <c r="AA157" s="114"/>
      <c r="AB157" s="64"/>
      <c r="AC157" s="8"/>
      <c r="AD157" s="8" t="str">
        <f>IF(AC157&lt;&gt; "",LOOKUP(AC157,Points!$A$2:$A$27,Points!$B$2:$B$27),"")</f>
        <v/>
      </c>
      <c r="AE157" s="114"/>
      <c r="AF157" s="64"/>
      <c r="AG157" s="8"/>
      <c r="AH157" s="8" t="str">
        <f>IF(AG157&lt;&gt; "",LOOKUP(AG157,Points!$A$2:$A$27,Points!$B$2:$B$27),"")</f>
        <v/>
      </c>
      <c r="AI157" s="114"/>
      <c r="AJ157" s="64"/>
      <c r="AK157" s="8"/>
      <c r="AL157" s="8" t="str">
        <f>IF(AK157&lt;&gt; "",LOOKUP(AK157,Points!$A$2:$A$27,Points!$B$2:$B$27),"")</f>
        <v/>
      </c>
      <c r="AM157" s="114"/>
      <c r="AO157" s="5">
        <f t="shared" si="133"/>
        <v>0</v>
      </c>
      <c r="AP157" s="5">
        <v>0</v>
      </c>
      <c r="AQ157" s="5">
        <f t="shared" si="94"/>
        <v>0</v>
      </c>
      <c r="AR157" s="5">
        <f t="shared" si="95"/>
        <v>0</v>
      </c>
      <c r="AS157" s="5">
        <f t="shared" si="96"/>
        <v>0</v>
      </c>
      <c r="AT157" s="5">
        <f t="shared" si="97"/>
        <v>0</v>
      </c>
      <c r="AU157" s="47">
        <f t="shared" si="98"/>
        <v>0</v>
      </c>
      <c r="AV157" s="47">
        <f t="shared" si="99"/>
        <v>0</v>
      </c>
      <c r="AW157" s="47">
        <f t="shared" si="100"/>
        <v>0</v>
      </c>
      <c r="AX157" s="8">
        <f t="shared" si="101"/>
        <v>0</v>
      </c>
      <c r="AY157" s="67">
        <f t="shared" si="102"/>
        <v>0</v>
      </c>
      <c r="AZ157" s="67"/>
      <c r="BA157" s="8">
        <f t="shared" si="103"/>
        <v>0</v>
      </c>
      <c r="BB157" s="8">
        <f t="shared" si="104"/>
        <v>0</v>
      </c>
      <c r="BC157" s="8">
        <f t="shared" si="105"/>
        <v>0</v>
      </c>
      <c r="BD157" s="8">
        <f t="shared" si="106"/>
        <v>0</v>
      </c>
      <c r="BE157" s="8">
        <f t="shared" si="107"/>
        <v>0</v>
      </c>
      <c r="BF157" s="8"/>
      <c r="BG157" s="8">
        <f t="shared" si="108"/>
        <v>0</v>
      </c>
      <c r="BH157" s="8">
        <f t="shared" si="109"/>
        <v>0</v>
      </c>
      <c r="BI157" s="8">
        <f t="shared" si="110"/>
        <v>0</v>
      </c>
      <c r="BJ157" s="8">
        <f t="shared" si="111"/>
        <v>0</v>
      </c>
      <c r="BK157" s="8">
        <f t="shared" si="112"/>
        <v>0</v>
      </c>
      <c r="BL157" s="8">
        <f t="shared" si="113"/>
        <v>0</v>
      </c>
      <c r="BM157" s="8">
        <f t="shared" si="114"/>
        <v>0</v>
      </c>
      <c r="BN157" s="8">
        <f t="shared" si="115"/>
        <v>0</v>
      </c>
      <c r="BO157" s="8">
        <f t="shared" si="116"/>
        <v>0</v>
      </c>
      <c r="BP157" s="8"/>
      <c r="BQ157" s="8" t="e">
        <f t="shared" si="117"/>
        <v>#NUM!</v>
      </c>
      <c r="BR157" s="8" t="e">
        <f t="shared" si="118"/>
        <v>#NUM!</v>
      </c>
      <c r="BS157" s="8" t="e">
        <f t="shared" si="119"/>
        <v>#NUM!</v>
      </c>
      <c r="BT157" s="8" t="e">
        <f t="shared" si="120"/>
        <v>#NUM!</v>
      </c>
      <c r="BU157" s="8" t="e">
        <f t="shared" si="121"/>
        <v>#NUM!</v>
      </c>
      <c r="BV157" s="8"/>
      <c r="BW157" s="1" t="str">
        <f t="shared" si="122"/>
        <v/>
      </c>
      <c r="BX157" s="1" t="str">
        <f t="shared" si="123"/>
        <v/>
      </c>
      <c r="BY157" s="1" t="str">
        <f t="shared" si="124"/>
        <v/>
      </c>
      <c r="BZ157" s="1" t="str">
        <f t="shared" si="125"/>
        <v/>
      </c>
      <c r="CA157" s="1" t="str">
        <f t="shared" si="126"/>
        <v/>
      </c>
      <c r="CB157" s="1" t="str">
        <f t="shared" si="127"/>
        <v/>
      </c>
      <c r="CC157" s="1" t="str">
        <f t="shared" si="128"/>
        <v/>
      </c>
      <c r="CD157" s="1" t="str">
        <f t="shared" si="129"/>
        <v/>
      </c>
      <c r="CE157" s="1" t="str">
        <f t="shared" si="130"/>
        <v/>
      </c>
    </row>
    <row r="158" spans="1:83" ht="18" customHeight="1" x14ac:dyDescent="0.2">
      <c r="A158" s="52" t="str">
        <f t="shared" si="92"/>
        <v>Don Kidwell</v>
      </c>
      <c r="B158" s="52" t="s">
        <v>273</v>
      </c>
      <c r="C158" s="62" t="s">
        <v>274</v>
      </c>
      <c r="D158" s="8"/>
      <c r="E158" s="8"/>
      <c r="F158" s="8" t="str">
        <f>IF(E158&lt;&gt; "",LOOKUP(E158,Points!$A$2:$A$27,Points!$B$2:$B$27),"")</f>
        <v/>
      </c>
      <c r="G158" s="114"/>
      <c r="H158" s="64"/>
      <c r="I158" s="8"/>
      <c r="J158" s="8" t="str">
        <f>IF(I158&lt;&gt; "",LOOKUP(I158,Points!$A$2:$A$27,Points!$B$2:$B$27),"")</f>
        <v/>
      </c>
      <c r="K158" s="114"/>
      <c r="L158" s="64"/>
      <c r="M158" s="8"/>
      <c r="N158" s="8" t="str">
        <f>IF(M158&lt;&gt; "",LOOKUP(M158,Points!$A$2:$A$27,Points!$B$2:$B$27),"")</f>
        <v/>
      </c>
      <c r="O158" s="114"/>
      <c r="P158" s="64"/>
      <c r="Q158" s="8"/>
      <c r="R158" s="8" t="str">
        <f>IF(Q158&lt;&gt; "",LOOKUP(Q158,Points!$A$2:$A$27,Points!$B$2:$B$27),"")</f>
        <v/>
      </c>
      <c r="S158" s="114"/>
      <c r="T158" s="64"/>
      <c r="U158" s="8"/>
      <c r="V158" s="8" t="str">
        <f>IF(U158&lt;&gt; "",LOOKUP(U158,Points!$A$2:$A$27,Points!$B$2:$B$27),"")</f>
        <v/>
      </c>
      <c r="W158" s="114"/>
      <c r="X158" s="64"/>
      <c r="Y158" s="8"/>
      <c r="Z158" s="8" t="str">
        <f>IF(Y158&lt;&gt; "",LOOKUP(Y158,Points!$A$2:$A$27,Points!$B$2:$B$27),"")</f>
        <v/>
      </c>
      <c r="AA158" s="114"/>
      <c r="AB158" s="64"/>
      <c r="AC158" s="8"/>
      <c r="AD158" s="8" t="str">
        <f>IF(AC158&lt;&gt; "",LOOKUP(AC158,Points!$A$2:$A$27,Points!$B$2:$B$27),"")</f>
        <v/>
      </c>
      <c r="AE158" s="114"/>
      <c r="AF158" s="64"/>
      <c r="AG158" s="8"/>
      <c r="AH158" s="8" t="str">
        <f>IF(AG158&lt;&gt; "",LOOKUP(AG158,Points!$A$2:$A$27,Points!$B$2:$B$27),"")</f>
        <v/>
      </c>
      <c r="AI158" s="114"/>
      <c r="AJ158" s="64"/>
      <c r="AK158" s="8"/>
      <c r="AL158" s="8" t="str">
        <f>IF(AK158&lt;&gt; "",LOOKUP(AK158,Points!$A$2:$A$27,Points!$B$2:$B$27),"")</f>
        <v/>
      </c>
      <c r="AM158" s="114"/>
      <c r="AO158" s="5">
        <f t="shared" si="133"/>
        <v>0</v>
      </c>
      <c r="AP158" s="5">
        <v>0</v>
      </c>
      <c r="AQ158" s="5">
        <f t="shared" si="94"/>
        <v>0</v>
      </c>
      <c r="AR158" s="5">
        <f t="shared" si="95"/>
        <v>0</v>
      </c>
      <c r="AS158" s="5">
        <f t="shared" si="96"/>
        <v>0</v>
      </c>
      <c r="AT158" s="5">
        <f t="shared" si="97"/>
        <v>0</v>
      </c>
      <c r="AU158" s="47">
        <f t="shared" si="98"/>
        <v>0</v>
      </c>
      <c r="AV158" s="47">
        <f t="shared" si="99"/>
        <v>0</v>
      </c>
      <c r="AW158" s="47">
        <f t="shared" si="100"/>
        <v>0</v>
      </c>
      <c r="AX158" s="8">
        <f t="shared" si="101"/>
        <v>0</v>
      </c>
      <c r="AY158" s="67">
        <f t="shared" si="102"/>
        <v>0</v>
      </c>
      <c r="AZ158" s="67"/>
      <c r="BA158" s="8">
        <f t="shared" si="103"/>
        <v>0</v>
      </c>
      <c r="BB158" s="8">
        <f t="shared" si="104"/>
        <v>0</v>
      </c>
      <c r="BC158" s="8">
        <f t="shared" si="105"/>
        <v>0</v>
      </c>
      <c r="BD158" s="8">
        <f t="shared" si="106"/>
        <v>0</v>
      </c>
      <c r="BE158" s="8">
        <f t="shared" si="107"/>
        <v>0</v>
      </c>
      <c r="BF158" s="8"/>
      <c r="BG158" s="8">
        <f t="shared" si="108"/>
        <v>0</v>
      </c>
      <c r="BH158" s="8">
        <f t="shared" si="109"/>
        <v>0</v>
      </c>
      <c r="BI158" s="8">
        <f t="shared" si="110"/>
        <v>0</v>
      </c>
      <c r="BJ158" s="8">
        <f t="shared" si="111"/>
        <v>0</v>
      </c>
      <c r="BK158" s="8">
        <f t="shared" si="112"/>
        <v>0</v>
      </c>
      <c r="BL158" s="8">
        <f t="shared" si="113"/>
        <v>0</v>
      </c>
      <c r="BM158" s="8">
        <f t="shared" si="114"/>
        <v>0</v>
      </c>
      <c r="BN158" s="8">
        <f t="shared" si="115"/>
        <v>0</v>
      </c>
      <c r="BO158" s="8">
        <f t="shared" si="116"/>
        <v>0</v>
      </c>
      <c r="BP158" s="8"/>
      <c r="BQ158" s="8" t="e">
        <f t="shared" si="117"/>
        <v>#NUM!</v>
      </c>
      <c r="BR158" s="8" t="e">
        <f t="shared" si="118"/>
        <v>#NUM!</v>
      </c>
      <c r="BS158" s="8" t="e">
        <f t="shared" si="119"/>
        <v>#NUM!</v>
      </c>
      <c r="BT158" s="8" t="e">
        <f t="shared" si="120"/>
        <v>#NUM!</v>
      </c>
      <c r="BU158" s="8" t="e">
        <f t="shared" si="121"/>
        <v>#NUM!</v>
      </c>
      <c r="BV158" s="8"/>
      <c r="BW158" s="1" t="str">
        <f t="shared" si="122"/>
        <v/>
      </c>
      <c r="BX158" s="1" t="str">
        <f t="shared" si="123"/>
        <v/>
      </c>
      <c r="BY158" s="1" t="str">
        <f t="shared" si="124"/>
        <v/>
      </c>
      <c r="BZ158" s="1" t="str">
        <f t="shared" si="125"/>
        <v/>
      </c>
      <c r="CA158" s="1" t="str">
        <f t="shared" si="126"/>
        <v/>
      </c>
      <c r="CB158" s="1" t="str">
        <f t="shared" si="127"/>
        <v/>
      </c>
      <c r="CC158" s="1" t="str">
        <f t="shared" si="128"/>
        <v/>
      </c>
      <c r="CD158" s="1" t="str">
        <f t="shared" si="129"/>
        <v/>
      </c>
      <c r="CE158" s="1" t="str">
        <f t="shared" si="130"/>
        <v/>
      </c>
    </row>
    <row r="159" spans="1:83" ht="18" customHeight="1" x14ac:dyDescent="0.2">
      <c r="A159" s="52" t="str">
        <f t="shared" si="92"/>
        <v>Mike Kim</v>
      </c>
      <c r="B159" s="52" t="s">
        <v>410</v>
      </c>
      <c r="C159" s="62" t="s">
        <v>33</v>
      </c>
      <c r="D159" s="8"/>
      <c r="E159" s="8"/>
      <c r="F159" s="8" t="str">
        <f>IF(E159&lt;&gt; "",LOOKUP(E159,Points!$A$2:$A$27,Points!$B$2:$B$27),"")</f>
        <v/>
      </c>
      <c r="G159" s="114"/>
      <c r="H159" s="64"/>
      <c r="I159" s="8"/>
      <c r="J159" s="8" t="str">
        <f>IF(I159&lt;&gt; "",LOOKUP(I159,Points!$A$2:$A$27,Points!$B$2:$B$27),"")</f>
        <v/>
      </c>
      <c r="K159" s="114"/>
      <c r="L159" s="64"/>
      <c r="M159" s="8"/>
      <c r="N159" s="8" t="str">
        <f>IF(M159&lt;&gt; "",LOOKUP(M159,Points!$A$2:$A$27,Points!$B$2:$B$27),"")</f>
        <v/>
      </c>
      <c r="O159" s="114"/>
      <c r="P159" s="64"/>
      <c r="Q159" s="8"/>
      <c r="R159" s="8" t="str">
        <f>IF(Q159&lt;&gt; "",LOOKUP(Q159,Points!$A$2:$A$27,Points!$B$2:$B$27),"")</f>
        <v/>
      </c>
      <c r="S159" s="114"/>
      <c r="T159" s="64"/>
      <c r="U159" s="8"/>
      <c r="V159" s="8" t="str">
        <f>IF(U159&lt;&gt; "",LOOKUP(U159,Points!$A$2:$A$27,Points!$B$2:$B$27),"")</f>
        <v/>
      </c>
      <c r="W159" s="114"/>
      <c r="X159" s="64"/>
      <c r="Y159" s="8"/>
      <c r="Z159" s="8" t="str">
        <f>IF(Y159&lt;&gt; "",LOOKUP(Y159,Points!$A$2:$A$27,Points!$B$2:$B$27),"")</f>
        <v/>
      </c>
      <c r="AA159" s="114"/>
      <c r="AB159" s="17"/>
      <c r="AC159" s="8"/>
      <c r="AD159" s="8" t="str">
        <f>IF(AC159&lt;&gt; "",LOOKUP(AC159,Points!$A$2:$A$27,Points!$B$2:$B$27),"")</f>
        <v/>
      </c>
      <c r="AE159" s="114"/>
      <c r="AF159" s="64"/>
      <c r="AG159" s="8"/>
      <c r="AH159" s="8" t="str">
        <f>IF(AG159&lt;&gt; "",LOOKUP(AG159,Points!$A$2:$A$27,Points!$B$2:$B$27),"")</f>
        <v/>
      </c>
      <c r="AI159" s="114"/>
      <c r="AJ159" s="64"/>
      <c r="AK159" s="8"/>
      <c r="AL159" s="8" t="str">
        <f>IF(AK159&lt;&gt; "",LOOKUP(AK159,Points!$A$2:$A$27,Points!$B$2:$B$27),"")</f>
        <v/>
      </c>
      <c r="AM159" s="114"/>
      <c r="AO159" s="5">
        <f t="shared" si="133"/>
        <v>0</v>
      </c>
      <c r="AP159" s="5">
        <v>0</v>
      </c>
      <c r="AQ159" s="5">
        <f t="shared" si="94"/>
        <v>0</v>
      </c>
      <c r="AR159" s="5">
        <f t="shared" si="95"/>
        <v>0</v>
      </c>
      <c r="AS159" s="5">
        <f t="shared" si="96"/>
        <v>0</v>
      </c>
      <c r="AT159" s="5">
        <f t="shared" si="97"/>
        <v>0</v>
      </c>
      <c r="AU159" s="47">
        <f t="shared" si="98"/>
        <v>0</v>
      </c>
      <c r="AV159" s="47">
        <f t="shared" si="99"/>
        <v>0</v>
      </c>
      <c r="AW159" s="47">
        <f t="shared" si="100"/>
        <v>0</v>
      </c>
      <c r="AX159" s="8">
        <f t="shared" si="101"/>
        <v>0</v>
      </c>
      <c r="AY159" s="67">
        <f t="shared" si="102"/>
        <v>0</v>
      </c>
      <c r="AZ159" s="67"/>
      <c r="BA159" s="8">
        <f t="shared" si="103"/>
        <v>0</v>
      </c>
      <c r="BB159" s="8">
        <f t="shared" si="104"/>
        <v>0</v>
      </c>
      <c r="BC159" s="8">
        <f t="shared" si="105"/>
        <v>0</v>
      </c>
      <c r="BD159" s="8">
        <f t="shared" si="106"/>
        <v>0</v>
      </c>
      <c r="BE159" s="8">
        <f t="shared" si="107"/>
        <v>0</v>
      </c>
      <c r="BF159" s="8"/>
      <c r="BG159" s="8">
        <f t="shared" si="108"/>
        <v>0</v>
      </c>
      <c r="BH159" s="8">
        <f t="shared" si="109"/>
        <v>0</v>
      </c>
      <c r="BI159" s="8">
        <f t="shared" si="110"/>
        <v>0</v>
      </c>
      <c r="BJ159" s="8">
        <f t="shared" si="111"/>
        <v>0</v>
      </c>
      <c r="BK159" s="8">
        <f t="shared" si="112"/>
        <v>0</v>
      </c>
      <c r="BL159" s="8">
        <f t="shared" si="113"/>
        <v>0</v>
      </c>
      <c r="BM159" s="8">
        <f t="shared" si="114"/>
        <v>0</v>
      </c>
      <c r="BN159" s="8">
        <f t="shared" si="115"/>
        <v>0</v>
      </c>
      <c r="BO159" s="8">
        <f t="shared" si="116"/>
        <v>0</v>
      </c>
      <c r="BP159" s="8"/>
      <c r="BQ159" s="8" t="e">
        <f t="shared" si="117"/>
        <v>#NUM!</v>
      </c>
      <c r="BR159" s="8" t="e">
        <f t="shared" si="118"/>
        <v>#NUM!</v>
      </c>
      <c r="BS159" s="8" t="e">
        <f t="shared" si="119"/>
        <v>#NUM!</v>
      </c>
      <c r="BT159" s="8" t="e">
        <f t="shared" si="120"/>
        <v>#NUM!</v>
      </c>
      <c r="BU159" s="8" t="e">
        <f t="shared" si="121"/>
        <v>#NUM!</v>
      </c>
      <c r="BV159" s="8"/>
      <c r="BW159" s="1" t="str">
        <f t="shared" si="122"/>
        <v/>
      </c>
      <c r="BX159" s="1" t="str">
        <f t="shared" si="123"/>
        <v/>
      </c>
      <c r="BY159" s="1" t="str">
        <f t="shared" si="124"/>
        <v/>
      </c>
      <c r="BZ159" s="1" t="str">
        <f t="shared" si="125"/>
        <v/>
      </c>
      <c r="CA159" s="1" t="str">
        <f t="shared" si="126"/>
        <v/>
      </c>
      <c r="CB159" s="1" t="str">
        <f t="shared" si="127"/>
        <v/>
      </c>
      <c r="CC159" s="1" t="str">
        <f t="shared" si="128"/>
        <v/>
      </c>
      <c r="CD159" s="1" t="str">
        <f t="shared" si="129"/>
        <v/>
      </c>
      <c r="CE159" s="1" t="str">
        <f t="shared" si="130"/>
        <v/>
      </c>
    </row>
    <row r="160" spans="1:83" ht="18" customHeight="1" x14ac:dyDescent="0.2">
      <c r="A160" s="52" t="str">
        <f t="shared" si="92"/>
        <v>Glenn Krauser</v>
      </c>
      <c r="B160" s="52" t="s">
        <v>56</v>
      </c>
      <c r="C160" s="62" t="s">
        <v>272</v>
      </c>
      <c r="D160" s="8"/>
      <c r="E160" s="8"/>
      <c r="F160" s="8" t="str">
        <f>IF(E160&lt;&gt; "",LOOKUP(E160,Points!$A$2:$A$27,Points!$B$2:$B$27),"")</f>
        <v/>
      </c>
      <c r="G160" s="114"/>
      <c r="H160" s="64"/>
      <c r="I160" s="8"/>
      <c r="J160" s="8" t="str">
        <f>IF(I160&lt;&gt; "",LOOKUP(I160,Points!$A$2:$A$27,Points!$B$2:$B$27),"")</f>
        <v/>
      </c>
      <c r="K160" s="114"/>
      <c r="L160" s="64"/>
      <c r="M160" s="8"/>
      <c r="N160" s="8" t="str">
        <f>IF(M160&lt;&gt; "",LOOKUP(M160,Points!$A$2:$A$27,Points!$B$2:$B$27),"")</f>
        <v/>
      </c>
      <c r="O160" s="114"/>
      <c r="P160" s="64"/>
      <c r="Q160" s="8"/>
      <c r="R160" s="8" t="str">
        <f>IF(Q160&lt;&gt; "",LOOKUP(Q160,Points!$A$2:$A$27,Points!$B$2:$B$27),"")</f>
        <v/>
      </c>
      <c r="S160" s="114"/>
      <c r="T160" s="64"/>
      <c r="U160" s="8"/>
      <c r="V160" s="8" t="str">
        <f>IF(U160&lt;&gt; "",LOOKUP(U160,Points!$A$2:$A$27,Points!$B$2:$B$27),"")</f>
        <v/>
      </c>
      <c r="W160" s="114"/>
      <c r="X160" s="64"/>
      <c r="Y160" s="8"/>
      <c r="Z160" s="8" t="str">
        <f>IF(Y160&lt;&gt; "",LOOKUP(Y160,Points!$A$2:$A$27,Points!$B$2:$B$27),"")</f>
        <v/>
      </c>
      <c r="AA160" s="114"/>
      <c r="AB160" s="64"/>
      <c r="AC160" s="8"/>
      <c r="AD160" s="8" t="str">
        <f>IF(AC160&lt;&gt; "",LOOKUP(AC160,Points!$A$2:$A$27,Points!$B$2:$B$27),"")</f>
        <v/>
      </c>
      <c r="AE160" s="114"/>
      <c r="AF160" s="64"/>
      <c r="AG160" s="8"/>
      <c r="AH160" s="8" t="str">
        <f>IF(AG160&lt;&gt; "",LOOKUP(AG160,Points!$A$2:$A$27,Points!$B$2:$B$27),"")</f>
        <v/>
      </c>
      <c r="AI160" s="114"/>
      <c r="AJ160" s="64"/>
      <c r="AK160" s="8"/>
      <c r="AL160" s="8" t="str">
        <f>IF(AK160&lt;&gt; "",LOOKUP(AK160,Points!$A$2:$A$27,Points!$B$2:$B$27),"")</f>
        <v/>
      </c>
      <c r="AM160" s="114"/>
      <c r="AO160" s="5">
        <f t="shared" si="133"/>
        <v>0</v>
      </c>
      <c r="AP160" s="5">
        <v>0</v>
      </c>
      <c r="AQ160" s="5">
        <f t="shared" si="94"/>
        <v>0</v>
      </c>
      <c r="AR160" s="5">
        <f t="shared" si="95"/>
        <v>0</v>
      </c>
      <c r="AS160" s="5">
        <f t="shared" si="96"/>
        <v>0</v>
      </c>
      <c r="AT160" s="5">
        <f t="shared" si="97"/>
        <v>0</v>
      </c>
      <c r="AU160" s="47">
        <f t="shared" si="98"/>
        <v>0</v>
      </c>
      <c r="AV160" s="47">
        <f t="shared" si="99"/>
        <v>0</v>
      </c>
      <c r="AW160" s="47">
        <f t="shared" si="100"/>
        <v>0</v>
      </c>
      <c r="AX160" s="8">
        <f t="shared" si="101"/>
        <v>0</v>
      </c>
      <c r="AY160" s="67">
        <f t="shared" si="102"/>
        <v>0</v>
      </c>
      <c r="AZ160" s="67"/>
      <c r="BA160" s="8">
        <f t="shared" si="103"/>
        <v>0</v>
      </c>
      <c r="BB160" s="8">
        <f t="shared" si="104"/>
        <v>0</v>
      </c>
      <c r="BC160" s="8">
        <f t="shared" si="105"/>
        <v>0</v>
      </c>
      <c r="BD160" s="8">
        <f t="shared" si="106"/>
        <v>0</v>
      </c>
      <c r="BE160" s="8">
        <f t="shared" si="107"/>
        <v>0</v>
      </c>
      <c r="BF160" s="8"/>
      <c r="BG160" s="8">
        <f t="shared" si="108"/>
        <v>0</v>
      </c>
      <c r="BH160" s="8">
        <f t="shared" si="109"/>
        <v>0</v>
      </c>
      <c r="BI160" s="8">
        <f t="shared" si="110"/>
        <v>0</v>
      </c>
      <c r="BJ160" s="8">
        <f t="shared" si="111"/>
        <v>0</v>
      </c>
      <c r="BK160" s="8">
        <f t="shared" si="112"/>
        <v>0</v>
      </c>
      <c r="BL160" s="8">
        <f t="shared" si="113"/>
        <v>0</v>
      </c>
      <c r="BM160" s="8">
        <f t="shared" si="114"/>
        <v>0</v>
      </c>
      <c r="BN160" s="8">
        <f t="shared" si="115"/>
        <v>0</v>
      </c>
      <c r="BO160" s="8">
        <f t="shared" si="116"/>
        <v>0</v>
      </c>
      <c r="BP160" s="8"/>
      <c r="BQ160" s="8" t="e">
        <f t="shared" si="117"/>
        <v>#NUM!</v>
      </c>
      <c r="BR160" s="8" t="e">
        <f t="shared" si="118"/>
        <v>#NUM!</v>
      </c>
      <c r="BS160" s="8" t="e">
        <f t="shared" si="119"/>
        <v>#NUM!</v>
      </c>
      <c r="BT160" s="8" t="e">
        <f t="shared" si="120"/>
        <v>#NUM!</v>
      </c>
      <c r="BU160" s="8" t="e">
        <f t="shared" si="121"/>
        <v>#NUM!</v>
      </c>
      <c r="BV160" s="8"/>
      <c r="BW160" s="1" t="str">
        <f t="shared" si="122"/>
        <v/>
      </c>
      <c r="BX160" s="1" t="str">
        <f t="shared" si="123"/>
        <v/>
      </c>
      <c r="BY160" s="1" t="str">
        <f t="shared" si="124"/>
        <v/>
      </c>
      <c r="BZ160" s="1" t="str">
        <f t="shared" si="125"/>
        <v/>
      </c>
      <c r="CA160" s="1" t="str">
        <f t="shared" si="126"/>
        <v/>
      </c>
      <c r="CB160" s="1" t="str">
        <f t="shared" si="127"/>
        <v/>
      </c>
      <c r="CC160" s="1" t="str">
        <f t="shared" si="128"/>
        <v/>
      </c>
      <c r="CD160" s="1" t="str">
        <f t="shared" si="129"/>
        <v/>
      </c>
      <c r="CE160" s="1" t="str">
        <f t="shared" si="130"/>
        <v/>
      </c>
    </row>
    <row r="161" spans="1:83" ht="18" customHeight="1" x14ac:dyDescent="0.2">
      <c r="A161" s="52" t="str">
        <f t="shared" si="92"/>
        <v>Joe Lewis</v>
      </c>
      <c r="B161" s="52" t="s">
        <v>491</v>
      </c>
      <c r="C161" s="62" t="s">
        <v>430</v>
      </c>
      <c r="D161" s="8"/>
      <c r="E161" s="8"/>
      <c r="F161" s="8" t="str">
        <f>IF(E161&lt;&gt; "",LOOKUP(E161,Points!$A$2:$A$27,Points!$B$2:$B$27),"")</f>
        <v/>
      </c>
      <c r="G161" s="114"/>
      <c r="H161" s="64"/>
      <c r="I161" s="8"/>
      <c r="J161" s="8" t="str">
        <f>IF(I161&lt;&gt; "",LOOKUP(I161,Points!$A$2:$A$27,Points!$B$2:$B$27),"")</f>
        <v/>
      </c>
      <c r="K161" s="114"/>
      <c r="L161" s="64"/>
      <c r="M161" s="8"/>
      <c r="N161" s="8" t="str">
        <f>IF(M161&lt;&gt; "",LOOKUP(M161,Points!$A$2:$A$27,Points!$B$2:$B$27),"")</f>
        <v/>
      </c>
      <c r="O161" s="114"/>
      <c r="P161" s="64"/>
      <c r="Q161" s="8"/>
      <c r="R161" s="8" t="str">
        <f>IF(Q161&lt;&gt; "",LOOKUP(Q161,Points!$A$2:$A$27,Points!$B$2:$B$27),"")</f>
        <v/>
      </c>
      <c r="S161" s="114"/>
      <c r="T161" s="64"/>
      <c r="U161" s="8"/>
      <c r="V161" s="8" t="str">
        <f>IF(U161&lt;&gt; "",LOOKUP(U161,Points!$A$2:$A$27,Points!$B$2:$B$27),"")</f>
        <v/>
      </c>
      <c r="W161" s="114"/>
      <c r="X161" s="64"/>
      <c r="Y161" s="8"/>
      <c r="Z161" s="8" t="str">
        <f>IF(Y161&lt;&gt; "",LOOKUP(Y161,Points!$A$2:$A$27,Points!$B$2:$B$27),"")</f>
        <v/>
      </c>
      <c r="AA161" s="114"/>
      <c r="AB161" s="64"/>
      <c r="AC161" s="8"/>
      <c r="AD161" s="8" t="str">
        <f>IF(AC161&lt;&gt; "",LOOKUP(AC161,Points!$A$2:$A$27,Points!$B$2:$B$27),"")</f>
        <v/>
      </c>
      <c r="AE161" s="114"/>
      <c r="AF161" s="64"/>
      <c r="AG161" s="8"/>
      <c r="AH161" s="8" t="str">
        <f>IF(AG161&lt;&gt; "",LOOKUP(AG161,Points!$A$2:$A$27,Points!$B$2:$B$27),"")</f>
        <v/>
      </c>
      <c r="AI161" s="114"/>
      <c r="AJ161" s="64"/>
      <c r="AK161" s="8"/>
      <c r="AL161" s="8" t="str">
        <f>IF(AK161&lt;&gt; "",LOOKUP(AK161,Points!$A$2:$A$27,Points!$B$2:$B$27),"")</f>
        <v/>
      </c>
      <c r="AM161" s="114"/>
      <c r="AO161" s="5">
        <f t="shared" si="133"/>
        <v>0</v>
      </c>
      <c r="AP161" s="5">
        <v>0</v>
      </c>
      <c r="AQ161" s="5">
        <f t="shared" si="94"/>
        <v>0</v>
      </c>
      <c r="AR161" s="5">
        <f t="shared" si="95"/>
        <v>0</v>
      </c>
      <c r="AS161" s="5">
        <f t="shared" si="96"/>
        <v>0</v>
      </c>
      <c r="AT161" s="5">
        <f t="shared" si="97"/>
        <v>0</v>
      </c>
      <c r="AU161" s="47">
        <f t="shared" si="98"/>
        <v>0</v>
      </c>
      <c r="AV161" s="47">
        <f t="shared" si="99"/>
        <v>0</v>
      </c>
      <c r="AW161" s="47">
        <f t="shared" si="100"/>
        <v>0</v>
      </c>
      <c r="AX161" s="8">
        <f t="shared" si="101"/>
        <v>0</v>
      </c>
      <c r="AY161" s="67">
        <f t="shared" si="102"/>
        <v>0</v>
      </c>
      <c r="AZ161" s="67"/>
      <c r="BA161" s="8">
        <f t="shared" si="103"/>
        <v>0</v>
      </c>
      <c r="BB161" s="8">
        <f t="shared" si="104"/>
        <v>0</v>
      </c>
      <c r="BC161" s="8">
        <f t="shared" si="105"/>
        <v>0</v>
      </c>
      <c r="BD161" s="8">
        <f t="shared" si="106"/>
        <v>0</v>
      </c>
      <c r="BE161" s="8">
        <f t="shared" si="107"/>
        <v>0</v>
      </c>
      <c r="BF161" s="8"/>
      <c r="BG161" s="8">
        <f t="shared" si="108"/>
        <v>0</v>
      </c>
      <c r="BH161" s="8">
        <f t="shared" si="109"/>
        <v>0</v>
      </c>
      <c r="BI161" s="8">
        <f t="shared" si="110"/>
        <v>0</v>
      </c>
      <c r="BJ161" s="8">
        <f t="shared" si="111"/>
        <v>0</v>
      </c>
      <c r="BK161" s="8">
        <f t="shared" si="112"/>
        <v>0</v>
      </c>
      <c r="BL161" s="8">
        <f t="shared" si="113"/>
        <v>0</v>
      </c>
      <c r="BM161" s="8">
        <f t="shared" si="114"/>
        <v>0</v>
      </c>
      <c r="BN161" s="8">
        <f t="shared" si="115"/>
        <v>0</v>
      </c>
      <c r="BO161" s="8">
        <f t="shared" si="116"/>
        <v>0</v>
      </c>
      <c r="BP161" s="8"/>
      <c r="BQ161" s="8" t="e">
        <f t="shared" si="117"/>
        <v>#NUM!</v>
      </c>
      <c r="BR161" s="8" t="e">
        <f t="shared" si="118"/>
        <v>#NUM!</v>
      </c>
      <c r="BS161" s="8" t="e">
        <f t="shared" si="119"/>
        <v>#NUM!</v>
      </c>
      <c r="BT161" s="8" t="e">
        <f t="shared" si="120"/>
        <v>#NUM!</v>
      </c>
      <c r="BU161" s="8" t="e">
        <f t="shared" si="121"/>
        <v>#NUM!</v>
      </c>
      <c r="BV161" s="8"/>
      <c r="BW161" s="1" t="str">
        <f t="shared" si="122"/>
        <v/>
      </c>
      <c r="BX161" s="1" t="str">
        <f t="shared" si="123"/>
        <v/>
      </c>
      <c r="BY161" s="1" t="str">
        <f t="shared" si="124"/>
        <v/>
      </c>
      <c r="BZ161" s="1" t="str">
        <f t="shared" si="125"/>
        <v/>
      </c>
      <c r="CA161" s="1" t="str">
        <f t="shared" si="126"/>
        <v/>
      </c>
      <c r="CB161" s="1" t="str">
        <f t="shared" si="127"/>
        <v/>
      </c>
      <c r="CC161" s="1" t="str">
        <f t="shared" si="128"/>
        <v/>
      </c>
      <c r="CD161" s="1" t="str">
        <f t="shared" si="129"/>
        <v/>
      </c>
      <c r="CE161" s="1" t="str">
        <f t="shared" si="130"/>
        <v/>
      </c>
    </row>
    <row r="162" spans="1:83" ht="18" customHeight="1" x14ac:dyDescent="0.2">
      <c r="A162" s="52" t="str">
        <f t="shared" si="92"/>
        <v>Mark Lubeley</v>
      </c>
      <c r="B162" s="52" t="s">
        <v>315</v>
      </c>
      <c r="C162" s="62" t="s">
        <v>37</v>
      </c>
      <c r="D162" s="8"/>
      <c r="E162" s="8"/>
      <c r="F162" s="8" t="str">
        <f>IF(E162&lt;&gt; "",LOOKUP(E162,Points!$A$2:$A$27,Points!$B$2:$B$27),"")</f>
        <v/>
      </c>
      <c r="G162" s="114"/>
      <c r="H162" s="64"/>
      <c r="I162" s="8"/>
      <c r="J162" s="8" t="str">
        <f>IF(I162&lt;&gt; "",LOOKUP(I162,Points!$A$2:$A$27,Points!$B$2:$B$27),"")</f>
        <v/>
      </c>
      <c r="K162" s="114"/>
      <c r="L162" s="64"/>
      <c r="M162" s="8"/>
      <c r="N162" s="8" t="str">
        <f>IF(M162&lt;&gt; "",LOOKUP(M162,Points!$A$2:$A$27,Points!$B$2:$B$27),"")</f>
        <v/>
      </c>
      <c r="O162" s="114"/>
      <c r="P162" s="64"/>
      <c r="Q162" s="8"/>
      <c r="R162" s="8" t="str">
        <f>IF(Q162&lt;&gt; "",LOOKUP(Q162,Points!$A$2:$A$27,Points!$B$2:$B$27),"")</f>
        <v/>
      </c>
      <c r="S162" s="114"/>
      <c r="T162" s="64"/>
      <c r="U162" s="8"/>
      <c r="V162" s="8" t="str">
        <f>IF(U162&lt;&gt; "",LOOKUP(U162,Points!$A$2:$A$27,Points!$B$2:$B$27),"")</f>
        <v/>
      </c>
      <c r="W162" s="114"/>
      <c r="X162" s="64"/>
      <c r="Y162" s="8"/>
      <c r="Z162" s="8" t="str">
        <f>IF(Y162&lt;&gt; "",LOOKUP(Y162,Points!$A$2:$A$27,Points!$B$2:$B$27),"")</f>
        <v/>
      </c>
      <c r="AA162" s="114"/>
      <c r="AB162" s="64"/>
      <c r="AC162" s="8"/>
      <c r="AD162" s="8" t="str">
        <f>IF(AC162&lt;&gt; "",LOOKUP(AC162,Points!$A$2:$A$27,Points!$B$2:$B$27),"")</f>
        <v/>
      </c>
      <c r="AE162" s="114"/>
      <c r="AF162" s="64"/>
      <c r="AG162" s="8"/>
      <c r="AH162" s="8" t="str">
        <f>IF(AG162&lt;&gt; "",LOOKUP(AG162,Points!$A$2:$A$27,Points!$B$2:$B$27),"")</f>
        <v/>
      </c>
      <c r="AI162" s="114"/>
      <c r="AJ162" s="64"/>
      <c r="AK162" s="8"/>
      <c r="AL162" s="8" t="str">
        <f>IF(AK162&lt;&gt; "",LOOKUP(AK162,Points!$A$2:$A$27,Points!$B$2:$B$27),"")</f>
        <v/>
      </c>
      <c r="AM162" s="114"/>
      <c r="AO162" s="5">
        <f t="shared" si="133"/>
        <v>0</v>
      </c>
      <c r="AP162" s="5">
        <v>0</v>
      </c>
      <c r="AQ162" s="5">
        <f t="shared" si="94"/>
        <v>0</v>
      </c>
      <c r="AR162" s="5">
        <f t="shared" si="95"/>
        <v>0</v>
      </c>
      <c r="AS162" s="5">
        <f t="shared" si="96"/>
        <v>0</v>
      </c>
      <c r="AT162" s="5">
        <f t="shared" si="97"/>
        <v>0</v>
      </c>
      <c r="AU162" s="47">
        <f t="shared" si="98"/>
        <v>0</v>
      </c>
      <c r="AV162" s="47">
        <f t="shared" si="99"/>
        <v>0</v>
      </c>
      <c r="AW162" s="47">
        <f t="shared" si="100"/>
        <v>0</v>
      </c>
      <c r="AX162" s="8">
        <f t="shared" si="101"/>
        <v>0</v>
      </c>
      <c r="AY162" s="67">
        <f t="shared" si="102"/>
        <v>0</v>
      </c>
      <c r="AZ162" s="67"/>
      <c r="BA162" s="8">
        <f t="shared" si="103"/>
        <v>0</v>
      </c>
      <c r="BB162" s="8">
        <f t="shared" si="104"/>
        <v>0</v>
      </c>
      <c r="BC162" s="8">
        <f t="shared" si="105"/>
        <v>0</v>
      </c>
      <c r="BD162" s="8">
        <f t="shared" si="106"/>
        <v>0</v>
      </c>
      <c r="BE162" s="8">
        <f t="shared" si="107"/>
        <v>0</v>
      </c>
      <c r="BF162" s="8"/>
      <c r="BG162" s="8">
        <f t="shared" si="108"/>
        <v>0</v>
      </c>
      <c r="BH162" s="8">
        <f t="shared" si="109"/>
        <v>0</v>
      </c>
      <c r="BI162" s="8">
        <f t="shared" si="110"/>
        <v>0</v>
      </c>
      <c r="BJ162" s="8">
        <f t="shared" si="111"/>
        <v>0</v>
      </c>
      <c r="BK162" s="8">
        <f t="shared" si="112"/>
        <v>0</v>
      </c>
      <c r="BL162" s="8">
        <f t="shared" si="113"/>
        <v>0</v>
      </c>
      <c r="BM162" s="8">
        <f t="shared" si="114"/>
        <v>0</v>
      </c>
      <c r="BN162" s="8">
        <f t="shared" si="115"/>
        <v>0</v>
      </c>
      <c r="BO162" s="8">
        <f t="shared" si="116"/>
        <v>0</v>
      </c>
      <c r="BP162" s="8"/>
      <c r="BQ162" s="8" t="e">
        <f t="shared" si="117"/>
        <v>#NUM!</v>
      </c>
      <c r="BR162" s="8" t="e">
        <f t="shared" si="118"/>
        <v>#NUM!</v>
      </c>
      <c r="BS162" s="8" t="e">
        <f t="shared" si="119"/>
        <v>#NUM!</v>
      </c>
      <c r="BT162" s="8" t="e">
        <f t="shared" si="120"/>
        <v>#NUM!</v>
      </c>
      <c r="BU162" s="8" t="e">
        <f t="shared" si="121"/>
        <v>#NUM!</v>
      </c>
      <c r="BV162" s="8"/>
      <c r="BW162" s="1" t="str">
        <f t="shared" si="122"/>
        <v/>
      </c>
      <c r="BX162" s="1" t="str">
        <f t="shared" si="123"/>
        <v/>
      </c>
      <c r="BY162" s="1" t="str">
        <f t="shared" si="124"/>
        <v/>
      </c>
      <c r="BZ162" s="1" t="str">
        <f t="shared" si="125"/>
        <v/>
      </c>
      <c r="CA162" s="1" t="str">
        <f t="shared" si="126"/>
        <v/>
      </c>
      <c r="CB162" s="1" t="str">
        <f t="shared" si="127"/>
        <v/>
      </c>
      <c r="CC162" s="1" t="str">
        <f t="shared" si="128"/>
        <v/>
      </c>
      <c r="CD162" s="1" t="str">
        <f t="shared" si="129"/>
        <v/>
      </c>
      <c r="CE162" s="1" t="str">
        <f t="shared" si="130"/>
        <v/>
      </c>
    </row>
    <row r="163" spans="1:83" ht="18" customHeight="1" x14ac:dyDescent="0.2">
      <c r="A163" s="52" t="str">
        <f t="shared" si="92"/>
        <v>Keith Ludeman</v>
      </c>
      <c r="B163" s="52" t="s">
        <v>530</v>
      </c>
      <c r="C163" s="62" t="s">
        <v>347</v>
      </c>
      <c r="D163" s="8"/>
      <c r="E163" s="8"/>
      <c r="F163" s="8" t="str">
        <f>IF(E163&lt;&gt; "",LOOKUP(E163,Points!$A$2:$A$27,Points!$B$2:$B$27),"")</f>
        <v/>
      </c>
      <c r="G163" s="114"/>
      <c r="H163" s="64"/>
      <c r="I163" s="8"/>
      <c r="J163" s="8" t="str">
        <f>IF(I163&lt;&gt; "",LOOKUP(I163,Points!$A$2:$A$27,Points!$B$2:$B$27),"")</f>
        <v/>
      </c>
      <c r="K163" s="114"/>
      <c r="L163" s="64"/>
      <c r="M163" s="8"/>
      <c r="N163" s="8" t="str">
        <f>IF(M163&lt;&gt; "",LOOKUP(M163,Points!$A$2:$A$27,Points!$B$2:$B$27),"")</f>
        <v/>
      </c>
      <c r="O163" s="114"/>
      <c r="P163" s="64"/>
      <c r="Q163" s="8"/>
      <c r="R163" s="8" t="str">
        <f>IF(Q163&lt;&gt; "",LOOKUP(Q163,Points!$A$2:$A$27,Points!$B$2:$B$27),"")</f>
        <v/>
      </c>
      <c r="S163" s="114"/>
      <c r="T163" s="64"/>
      <c r="U163" s="8"/>
      <c r="V163" s="8" t="str">
        <f>IF(U163&lt;&gt; "",LOOKUP(U163,Points!$A$2:$A$27,Points!$B$2:$B$27),"")</f>
        <v/>
      </c>
      <c r="W163" s="114"/>
      <c r="X163" s="64"/>
      <c r="Y163" s="8"/>
      <c r="Z163" s="8" t="str">
        <f>IF(Y163&lt;&gt; "",LOOKUP(Y163,Points!$A$2:$A$27,Points!$B$2:$B$27),"")</f>
        <v/>
      </c>
      <c r="AA163" s="114"/>
      <c r="AB163" s="64"/>
      <c r="AC163" s="8"/>
      <c r="AD163" s="8" t="str">
        <f>IF(AC163&lt;&gt; "",LOOKUP(AC163,Points!$A$2:$A$27,Points!$B$2:$B$27),"")</f>
        <v/>
      </c>
      <c r="AE163" s="114"/>
      <c r="AF163" s="64"/>
      <c r="AG163" s="8"/>
      <c r="AH163" s="8" t="str">
        <f>IF(AG163&lt;&gt; "",LOOKUP(AG163,Points!$A$2:$A$27,Points!$B$2:$B$27),"")</f>
        <v/>
      </c>
      <c r="AI163" s="114"/>
      <c r="AJ163" s="64"/>
      <c r="AK163" s="8"/>
      <c r="AL163" s="8" t="str">
        <f>IF(AK163&lt;&gt; "",LOOKUP(AK163,Points!$A$2:$A$27,Points!$B$2:$B$27),"")</f>
        <v/>
      </c>
      <c r="AM163" s="114"/>
      <c r="AO163" s="5">
        <f>+G163+K163+O163+S163+W163+AA163+AE163+AI163+AM163</f>
        <v>0</v>
      </c>
      <c r="AP163" s="5">
        <v>0</v>
      </c>
      <c r="AQ163" s="5">
        <f t="shared" si="94"/>
        <v>0</v>
      </c>
      <c r="AR163" s="5">
        <f t="shared" si="95"/>
        <v>0</v>
      </c>
      <c r="AS163" s="5">
        <f t="shared" si="96"/>
        <v>0</v>
      </c>
      <c r="AT163" s="5">
        <f t="shared" si="97"/>
        <v>0</v>
      </c>
      <c r="AU163" s="47">
        <f t="shared" si="98"/>
        <v>0</v>
      </c>
      <c r="AV163" s="47">
        <f t="shared" si="99"/>
        <v>0</v>
      </c>
      <c r="AW163" s="47">
        <f t="shared" si="100"/>
        <v>0</v>
      </c>
      <c r="AX163" s="8">
        <f t="shared" si="101"/>
        <v>0</v>
      </c>
      <c r="AY163" s="67">
        <f t="shared" si="102"/>
        <v>0</v>
      </c>
      <c r="AZ163" s="67"/>
      <c r="BA163" s="8">
        <f t="shared" si="103"/>
        <v>0</v>
      </c>
      <c r="BB163" s="8">
        <f t="shared" si="104"/>
        <v>0</v>
      </c>
      <c r="BC163" s="8">
        <f t="shared" si="105"/>
        <v>0</v>
      </c>
      <c r="BD163" s="8">
        <f t="shared" si="106"/>
        <v>0</v>
      </c>
      <c r="BE163" s="8">
        <f t="shared" si="107"/>
        <v>0</v>
      </c>
      <c r="BF163" s="8"/>
      <c r="BG163" s="8">
        <f t="shared" si="108"/>
        <v>0</v>
      </c>
      <c r="BH163" s="8">
        <f t="shared" si="109"/>
        <v>0</v>
      </c>
      <c r="BI163" s="8">
        <f t="shared" si="110"/>
        <v>0</v>
      </c>
      <c r="BJ163" s="8">
        <f t="shared" si="111"/>
        <v>0</v>
      </c>
      <c r="BK163" s="8">
        <f t="shared" si="112"/>
        <v>0</v>
      </c>
      <c r="BL163" s="8">
        <f t="shared" si="113"/>
        <v>0</v>
      </c>
      <c r="BM163" s="8">
        <f t="shared" si="114"/>
        <v>0</v>
      </c>
      <c r="BN163" s="8">
        <f t="shared" si="115"/>
        <v>0</v>
      </c>
      <c r="BO163" s="8">
        <f t="shared" si="116"/>
        <v>0</v>
      </c>
      <c r="BP163" s="8"/>
      <c r="BQ163" s="8" t="e">
        <f t="shared" si="117"/>
        <v>#NUM!</v>
      </c>
      <c r="BR163" s="8" t="e">
        <f t="shared" si="118"/>
        <v>#NUM!</v>
      </c>
      <c r="BS163" s="8" t="e">
        <f t="shared" si="119"/>
        <v>#NUM!</v>
      </c>
      <c r="BT163" s="8" t="e">
        <f t="shared" si="120"/>
        <v>#NUM!</v>
      </c>
      <c r="BU163" s="8" t="e">
        <f t="shared" si="121"/>
        <v>#NUM!</v>
      </c>
      <c r="BV163" s="8"/>
      <c r="BW163" s="1" t="str">
        <f t="shared" si="122"/>
        <v/>
      </c>
      <c r="BX163" s="1" t="str">
        <f t="shared" si="123"/>
        <v/>
      </c>
      <c r="BY163" s="1" t="str">
        <f t="shared" si="124"/>
        <v/>
      </c>
      <c r="BZ163" s="1" t="str">
        <f t="shared" si="125"/>
        <v/>
      </c>
      <c r="CA163" s="1" t="str">
        <f t="shared" si="126"/>
        <v/>
      </c>
      <c r="CB163" s="1" t="str">
        <f t="shared" si="127"/>
        <v/>
      </c>
      <c r="CC163" s="1" t="str">
        <f t="shared" si="128"/>
        <v/>
      </c>
      <c r="CD163" s="1" t="str">
        <f t="shared" si="129"/>
        <v/>
      </c>
      <c r="CE163" s="1" t="str">
        <f t="shared" si="130"/>
        <v/>
      </c>
    </row>
    <row r="164" spans="1:83" ht="18" customHeight="1" x14ac:dyDescent="0.2">
      <c r="A164" s="52" t="str">
        <f t="shared" si="92"/>
        <v>Ben Mannino</v>
      </c>
      <c r="B164" s="52" t="s">
        <v>369</v>
      </c>
      <c r="C164" s="62" t="s">
        <v>370</v>
      </c>
      <c r="D164" s="8"/>
      <c r="E164" s="8"/>
      <c r="F164" s="8" t="str">
        <f>IF(E164&lt;&gt; "",LOOKUP(E164,Points!$A$2:$A$27,Points!$B$2:$B$27),"")</f>
        <v/>
      </c>
      <c r="G164" s="114"/>
      <c r="H164" s="64"/>
      <c r="I164" s="8"/>
      <c r="J164" s="8" t="str">
        <f>IF(I164&lt;&gt; "",LOOKUP(I164,Points!$A$2:$A$27,Points!$B$2:$B$27),"")</f>
        <v/>
      </c>
      <c r="K164" s="114"/>
      <c r="L164" s="64"/>
      <c r="M164" s="8"/>
      <c r="N164" s="8" t="str">
        <f>IF(M164&lt;&gt; "",LOOKUP(M164,Points!$A$2:$A$27,Points!$B$2:$B$27),"")</f>
        <v/>
      </c>
      <c r="O164" s="114"/>
      <c r="P164" s="64"/>
      <c r="Q164" s="8"/>
      <c r="R164" s="8" t="str">
        <f>IF(Q164&lt;&gt; "",LOOKUP(Q164,Points!$A$2:$A$27,Points!$B$2:$B$27),"")</f>
        <v/>
      </c>
      <c r="S164" s="114"/>
      <c r="T164" s="64"/>
      <c r="U164" s="8"/>
      <c r="V164" s="8" t="str">
        <f>IF(U164&lt;&gt; "",LOOKUP(U164,Points!$A$2:$A$27,Points!$B$2:$B$27),"")</f>
        <v/>
      </c>
      <c r="W164" s="114"/>
      <c r="X164" s="64"/>
      <c r="Y164" s="8"/>
      <c r="Z164" s="8" t="str">
        <f>IF(Y164&lt;&gt; "",LOOKUP(Y164,Points!$A$2:$A$27,Points!$B$2:$B$27),"")</f>
        <v/>
      </c>
      <c r="AA164" s="114"/>
      <c r="AB164" s="17"/>
      <c r="AC164" s="8"/>
      <c r="AD164" s="8" t="str">
        <f>IF(AC164&lt;&gt; "",LOOKUP(AC164,Points!$A$2:$A$27,Points!$B$2:$B$27),"")</f>
        <v/>
      </c>
      <c r="AE164" s="114"/>
      <c r="AF164" s="64"/>
      <c r="AG164" s="8"/>
      <c r="AH164" s="8" t="str">
        <f>IF(AG164&lt;&gt; "",LOOKUP(AG164,Points!$A$2:$A$27,Points!$B$2:$B$27),"")</f>
        <v/>
      </c>
      <c r="AI164" s="114"/>
      <c r="AJ164" s="17"/>
      <c r="AK164" s="8"/>
      <c r="AL164" s="8" t="str">
        <f>IF(AK164&lt;&gt; "",LOOKUP(AK164,Points!$A$2:$A$27,Points!$B$2:$B$27),"")</f>
        <v/>
      </c>
      <c r="AM164" s="114"/>
      <c r="AO164" s="5">
        <f>SUM(LEN(G164),LEN(K164),LEN(O164),LEN(S164),LEN(W164),LEN(AA164),LEN(AE164),LEN(AI164),LEN(AM164))</f>
        <v>0</v>
      </c>
      <c r="AP164" s="5">
        <v>0</v>
      </c>
      <c r="AQ164" s="5">
        <f t="shared" si="94"/>
        <v>0</v>
      </c>
      <c r="AR164" s="5">
        <f t="shared" si="95"/>
        <v>0</v>
      </c>
      <c r="AS164" s="5">
        <f t="shared" si="96"/>
        <v>0</v>
      </c>
      <c r="AT164" s="5">
        <f t="shared" si="97"/>
        <v>0</v>
      </c>
      <c r="AU164" s="47">
        <f t="shared" si="98"/>
        <v>0</v>
      </c>
      <c r="AV164" s="47">
        <f t="shared" si="99"/>
        <v>0</v>
      </c>
      <c r="AW164" s="47">
        <f t="shared" si="100"/>
        <v>0</v>
      </c>
      <c r="AX164" s="8">
        <f t="shared" si="101"/>
        <v>0</v>
      </c>
      <c r="AY164" s="67">
        <f t="shared" si="102"/>
        <v>0</v>
      </c>
      <c r="AZ164" s="67"/>
      <c r="BA164" s="8">
        <f t="shared" si="103"/>
        <v>0</v>
      </c>
      <c r="BB164" s="8">
        <f t="shared" si="104"/>
        <v>0</v>
      </c>
      <c r="BC164" s="8">
        <f t="shared" si="105"/>
        <v>0</v>
      </c>
      <c r="BD164" s="8">
        <f t="shared" si="106"/>
        <v>0</v>
      </c>
      <c r="BE164" s="8">
        <f t="shared" si="107"/>
        <v>0</v>
      </c>
      <c r="BF164" s="8"/>
      <c r="BG164" s="8">
        <f t="shared" si="108"/>
        <v>0</v>
      </c>
      <c r="BH164" s="8">
        <f t="shared" si="109"/>
        <v>0</v>
      </c>
      <c r="BI164" s="8">
        <f t="shared" si="110"/>
        <v>0</v>
      </c>
      <c r="BJ164" s="8">
        <f t="shared" si="111"/>
        <v>0</v>
      </c>
      <c r="BK164" s="8">
        <f t="shared" si="112"/>
        <v>0</v>
      </c>
      <c r="BL164" s="8">
        <f t="shared" si="113"/>
        <v>0</v>
      </c>
      <c r="BM164" s="8">
        <f t="shared" si="114"/>
        <v>0</v>
      </c>
      <c r="BN164" s="8">
        <f t="shared" si="115"/>
        <v>0</v>
      </c>
      <c r="BO164" s="8">
        <f t="shared" si="116"/>
        <v>0</v>
      </c>
      <c r="BP164" s="8"/>
      <c r="BQ164" s="8" t="e">
        <f t="shared" si="117"/>
        <v>#NUM!</v>
      </c>
      <c r="BR164" s="8" t="e">
        <f t="shared" si="118"/>
        <v>#NUM!</v>
      </c>
      <c r="BS164" s="8" t="e">
        <f t="shared" si="119"/>
        <v>#NUM!</v>
      </c>
      <c r="BT164" s="8" t="e">
        <f t="shared" si="120"/>
        <v>#NUM!</v>
      </c>
      <c r="BU164" s="8" t="e">
        <f t="shared" si="121"/>
        <v>#NUM!</v>
      </c>
      <c r="BV164" s="8"/>
      <c r="BW164" s="1" t="str">
        <f t="shared" si="122"/>
        <v/>
      </c>
      <c r="BX164" s="1" t="str">
        <f t="shared" si="123"/>
        <v/>
      </c>
      <c r="BY164" s="1" t="str">
        <f t="shared" si="124"/>
        <v/>
      </c>
      <c r="BZ164" s="1" t="str">
        <f t="shared" si="125"/>
        <v/>
      </c>
      <c r="CA164" s="1" t="str">
        <f t="shared" si="126"/>
        <v/>
      </c>
      <c r="CB164" s="1" t="str">
        <f t="shared" si="127"/>
        <v/>
      </c>
      <c r="CC164" s="1" t="str">
        <f t="shared" si="128"/>
        <v/>
      </c>
      <c r="CD164" s="1" t="str">
        <f t="shared" si="129"/>
        <v/>
      </c>
      <c r="CE164" s="1" t="str">
        <f t="shared" si="130"/>
        <v/>
      </c>
    </row>
    <row r="165" spans="1:83" ht="18" customHeight="1" x14ac:dyDescent="0.2">
      <c r="A165" s="52" t="str">
        <f t="shared" si="92"/>
        <v>Scott Marshall</v>
      </c>
      <c r="B165" s="52" t="s">
        <v>285</v>
      </c>
      <c r="C165" s="62" t="s">
        <v>46</v>
      </c>
      <c r="D165" s="8"/>
      <c r="E165" s="8"/>
      <c r="F165" s="8" t="str">
        <f>IF(E165&lt;&gt; "",LOOKUP(E165,Points!$A$2:$A$27,Points!$B$2:$B$27),"")</f>
        <v/>
      </c>
      <c r="G165" s="114"/>
      <c r="H165" s="64"/>
      <c r="I165" s="8"/>
      <c r="J165" s="8" t="str">
        <f>IF(I165&lt;&gt; "",LOOKUP(I165,Points!$A$2:$A$27,Points!$B$2:$B$27),"")</f>
        <v/>
      </c>
      <c r="K165" s="114"/>
      <c r="L165" s="64"/>
      <c r="M165" s="8"/>
      <c r="N165" s="8" t="str">
        <f>IF(M165&lt;&gt; "",LOOKUP(M165,Points!$A$2:$A$27,Points!$B$2:$B$27),"")</f>
        <v/>
      </c>
      <c r="O165" s="114"/>
      <c r="P165" s="64"/>
      <c r="Q165" s="8"/>
      <c r="R165" s="8" t="str">
        <f>IF(Q165&lt;&gt; "",LOOKUP(Q165,Points!$A$2:$A$27,Points!$B$2:$B$27),"")</f>
        <v/>
      </c>
      <c r="S165" s="114"/>
      <c r="T165" s="64"/>
      <c r="U165" s="8"/>
      <c r="V165" s="8" t="str">
        <f>IF(U165&lt;&gt; "",LOOKUP(U165,Points!$A$2:$A$27,Points!$B$2:$B$27),"")</f>
        <v/>
      </c>
      <c r="W165" s="114"/>
      <c r="X165" s="64"/>
      <c r="Y165" s="8"/>
      <c r="Z165" s="8" t="str">
        <f>IF(Y165&lt;&gt; "",LOOKUP(Y165,Points!$A$2:$A$27,Points!$B$2:$B$27),"")</f>
        <v/>
      </c>
      <c r="AA165" s="114"/>
      <c r="AB165" s="64"/>
      <c r="AC165" s="8"/>
      <c r="AD165" s="8" t="str">
        <f>IF(AC165&lt;&gt; "",LOOKUP(AC165,Points!$A$2:$A$27,Points!$B$2:$B$27),"")</f>
        <v/>
      </c>
      <c r="AE165" s="114"/>
      <c r="AF165" s="64"/>
      <c r="AG165" s="8"/>
      <c r="AH165" s="8" t="str">
        <f>IF(AG165&lt;&gt; "",LOOKUP(AG165,Points!$A$2:$A$27,Points!$B$2:$B$27),"")</f>
        <v/>
      </c>
      <c r="AI165" s="114"/>
      <c r="AJ165" s="64"/>
      <c r="AK165" s="8"/>
      <c r="AL165" s="8" t="str">
        <f>IF(AK165&lt;&gt; "",LOOKUP(AK165,Points!$A$2:$A$27,Points!$B$2:$B$27),"")</f>
        <v/>
      </c>
      <c r="AM165" s="114"/>
      <c r="AO165" s="5">
        <f>SUM(LEN(G165),LEN(K165),LEN(O165),LEN(S165),LEN(W165),LEN(AA165),LEN(AE165),LEN(AI165),LEN(AM165))</f>
        <v>0</v>
      </c>
      <c r="AP165" s="5">
        <v>0</v>
      </c>
      <c r="AQ165" s="5">
        <f t="shared" si="94"/>
        <v>0</v>
      </c>
      <c r="AR165" s="5">
        <f t="shared" si="95"/>
        <v>0</v>
      </c>
      <c r="AS165" s="5">
        <f t="shared" si="96"/>
        <v>0</v>
      </c>
      <c r="AT165" s="5">
        <f t="shared" si="97"/>
        <v>0</v>
      </c>
      <c r="AU165" s="47">
        <f t="shared" si="98"/>
        <v>0</v>
      </c>
      <c r="AV165" s="47">
        <f t="shared" si="99"/>
        <v>0</v>
      </c>
      <c r="AW165" s="47">
        <f t="shared" si="100"/>
        <v>0</v>
      </c>
      <c r="AX165" s="8">
        <f t="shared" si="101"/>
        <v>0</v>
      </c>
      <c r="AY165" s="67">
        <f t="shared" si="102"/>
        <v>0</v>
      </c>
      <c r="AZ165" s="67"/>
      <c r="BA165" s="8">
        <f t="shared" si="103"/>
        <v>0</v>
      </c>
      <c r="BB165" s="8">
        <f t="shared" si="104"/>
        <v>0</v>
      </c>
      <c r="BC165" s="8">
        <f t="shared" si="105"/>
        <v>0</v>
      </c>
      <c r="BD165" s="8">
        <f t="shared" si="106"/>
        <v>0</v>
      </c>
      <c r="BE165" s="8">
        <f t="shared" si="107"/>
        <v>0</v>
      </c>
      <c r="BF165" s="8"/>
      <c r="BG165" s="8">
        <f t="shared" si="108"/>
        <v>0</v>
      </c>
      <c r="BH165" s="8">
        <f t="shared" si="109"/>
        <v>0</v>
      </c>
      <c r="BI165" s="8">
        <f t="shared" si="110"/>
        <v>0</v>
      </c>
      <c r="BJ165" s="8">
        <f t="shared" si="111"/>
        <v>0</v>
      </c>
      <c r="BK165" s="8">
        <f t="shared" si="112"/>
        <v>0</v>
      </c>
      <c r="BL165" s="8">
        <f t="shared" si="113"/>
        <v>0</v>
      </c>
      <c r="BM165" s="8">
        <f t="shared" si="114"/>
        <v>0</v>
      </c>
      <c r="BN165" s="8">
        <f t="shared" si="115"/>
        <v>0</v>
      </c>
      <c r="BO165" s="8">
        <f t="shared" si="116"/>
        <v>0</v>
      </c>
      <c r="BP165" s="8"/>
      <c r="BQ165" s="8" t="e">
        <f t="shared" si="117"/>
        <v>#NUM!</v>
      </c>
      <c r="BR165" s="8" t="e">
        <f t="shared" si="118"/>
        <v>#NUM!</v>
      </c>
      <c r="BS165" s="8" t="e">
        <f t="shared" si="119"/>
        <v>#NUM!</v>
      </c>
      <c r="BT165" s="8" t="e">
        <f t="shared" si="120"/>
        <v>#NUM!</v>
      </c>
      <c r="BU165" s="8" t="e">
        <f t="shared" si="121"/>
        <v>#NUM!</v>
      </c>
      <c r="BV165" s="8"/>
      <c r="BW165" s="1" t="str">
        <f t="shared" si="122"/>
        <v/>
      </c>
      <c r="BX165" s="1" t="str">
        <f t="shared" si="123"/>
        <v/>
      </c>
      <c r="BY165" s="1" t="str">
        <f t="shared" si="124"/>
        <v/>
      </c>
      <c r="BZ165" s="1" t="str">
        <f t="shared" si="125"/>
        <v/>
      </c>
      <c r="CA165" s="1" t="str">
        <f t="shared" si="126"/>
        <v/>
      </c>
      <c r="CB165" s="1" t="str">
        <f t="shared" si="127"/>
        <v/>
      </c>
      <c r="CC165" s="1" t="str">
        <f t="shared" si="128"/>
        <v/>
      </c>
      <c r="CD165" s="1" t="str">
        <f t="shared" si="129"/>
        <v/>
      </c>
      <c r="CE165" s="1" t="str">
        <f t="shared" si="130"/>
        <v/>
      </c>
    </row>
    <row r="166" spans="1:83" ht="18" customHeight="1" x14ac:dyDescent="0.2">
      <c r="A166" s="52" t="str">
        <f t="shared" si="92"/>
        <v>Joe Martz</v>
      </c>
      <c r="B166" s="52" t="s">
        <v>429</v>
      </c>
      <c r="C166" s="62" t="s">
        <v>430</v>
      </c>
      <c r="D166" s="8"/>
      <c r="E166" s="8"/>
      <c r="F166" s="8" t="str">
        <f>IF(E166&lt;&gt; "",LOOKUP(E166,Points!$A$2:$A$27,Points!$B$2:$B$27),"")</f>
        <v/>
      </c>
      <c r="G166" s="114"/>
      <c r="H166" s="64"/>
      <c r="I166" s="8"/>
      <c r="J166" s="8" t="str">
        <f>IF(I166&lt;&gt; "",LOOKUP(I166,Points!$A$2:$A$27,Points!$B$2:$B$27),"")</f>
        <v/>
      </c>
      <c r="K166" s="114"/>
      <c r="L166" s="64"/>
      <c r="M166" s="8"/>
      <c r="N166" s="8" t="str">
        <f>IF(M166&lt;&gt; "",LOOKUP(M166,Points!$A$2:$A$27,Points!$B$2:$B$27),"")</f>
        <v/>
      </c>
      <c r="O166" s="114"/>
      <c r="P166" s="64"/>
      <c r="Q166" s="8"/>
      <c r="R166" s="8" t="str">
        <f>IF(Q166&lt;&gt; "",LOOKUP(Q166,Points!$A$2:$A$27,Points!$B$2:$B$27),"")</f>
        <v/>
      </c>
      <c r="S166" s="114"/>
      <c r="T166" s="64"/>
      <c r="U166" s="8"/>
      <c r="V166" s="8" t="str">
        <f>IF(U166&lt;&gt; "",LOOKUP(U166,Points!$A$2:$A$27,Points!$B$2:$B$27),"")</f>
        <v/>
      </c>
      <c r="W166" s="114"/>
      <c r="X166" s="64"/>
      <c r="Y166" s="8"/>
      <c r="Z166" s="8" t="str">
        <f>IF(Y166&lt;&gt; "",LOOKUP(Y166,Points!$A$2:$A$27,Points!$B$2:$B$27),"")</f>
        <v/>
      </c>
      <c r="AA166" s="114"/>
      <c r="AB166" s="64"/>
      <c r="AC166" s="8"/>
      <c r="AD166" s="8" t="str">
        <f>IF(AC166&lt;&gt; "",LOOKUP(AC166,Points!$A$2:$A$27,Points!$B$2:$B$27),"")</f>
        <v/>
      </c>
      <c r="AE166" s="114"/>
      <c r="AF166" s="64"/>
      <c r="AG166" s="8"/>
      <c r="AH166" s="8" t="str">
        <f>IF(AG166&lt;&gt; "",LOOKUP(AG166,Points!$A$2:$A$27,Points!$B$2:$B$27),"")</f>
        <v/>
      </c>
      <c r="AI166" s="114"/>
      <c r="AJ166" s="64"/>
      <c r="AK166" s="8"/>
      <c r="AL166" s="8" t="str">
        <f>IF(AK166&lt;&gt; "",LOOKUP(AK166,Points!$A$2:$A$27,Points!$B$2:$B$27),"")</f>
        <v/>
      </c>
      <c r="AM166" s="114"/>
      <c r="AO166" s="5">
        <f>SUM(LEN(G166),LEN(K166),LEN(O166),LEN(S166),LEN(W166),LEN(AA166),LEN(AE166),LEN(AI166),LEN(AM166))</f>
        <v>0</v>
      </c>
      <c r="AP166" s="5">
        <v>0</v>
      </c>
      <c r="AQ166" s="5">
        <f t="shared" si="94"/>
        <v>0</v>
      </c>
      <c r="AR166" s="5">
        <f t="shared" si="95"/>
        <v>0</v>
      </c>
      <c r="AS166" s="5">
        <f t="shared" si="96"/>
        <v>0</v>
      </c>
      <c r="AT166" s="5">
        <f t="shared" si="97"/>
        <v>0</v>
      </c>
      <c r="AU166" s="47">
        <f t="shared" si="98"/>
        <v>0</v>
      </c>
      <c r="AV166" s="47">
        <f t="shared" si="99"/>
        <v>0</v>
      </c>
      <c r="AW166" s="47">
        <f t="shared" si="100"/>
        <v>0</v>
      </c>
      <c r="AX166" s="8">
        <f t="shared" si="101"/>
        <v>0</v>
      </c>
      <c r="AY166" s="67">
        <f t="shared" si="102"/>
        <v>0</v>
      </c>
      <c r="AZ166" s="67"/>
      <c r="BA166" s="8">
        <f t="shared" si="103"/>
        <v>0</v>
      </c>
      <c r="BB166" s="8">
        <f t="shared" si="104"/>
        <v>0</v>
      </c>
      <c r="BC166" s="8">
        <f t="shared" si="105"/>
        <v>0</v>
      </c>
      <c r="BD166" s="8">
        <f t="shared" si="106"/>
        <v>0</v>
      </c>
      <c r="BE166" s="8">
        <f t="shared" si="107"/>
        <v>0</v>
      </c>
      <c r="BF166" s="8"/>
      <c r="BG166" s="8">
        <f t="shared" si="108"/>
        <v>0</v>
      </c>
      <c r="BH166" s="8">
        <f t="shared" si="109"/>
        <v>0</v>
      </c>
      <c r="BI166" s="8">
        <f t="shared" si="110"/>
        <v>0</v>
      </c>
      <c r="BJ166" s="8">
        <f t="shared" si="111"/>
        <v>0</v>
      </c>
      <c r="BK166" s="8">
        <f t="shared" si="112"/>
        <v>0</v>
      </c>
      <c r="BL166" s="8">
        <f t="shared" si="113"/>
        <v>0</v>
      </c>
      <c r="BM166" s="8">
        <f t="shared" si="114"/>
        <v>0</v>
      </c>
      <c r="BN166" s="8">
        <f t="shared" si="115"/>
        <v>0</v>
      </c>
      <c r="BO166" s="8">
        <f t="shared" si="116"/>
        <v>0</v>
      </c>
      <c r="BP166" s="8"/>
      <c r="BQ166" s="8" t="e">
        <f t="shared" si="117"/>
        <v>#NUM!</v>
      </c>
      <c r="BR166" s="8" t="e">
        <f t="shared" si="118"/>
        <v>#NUM!</v>
      </c>
      <c r="BS166" s="8" t="e">
        <f t="shared" si="119"/>
        <v>#NUM!</v>
      </c>
      <c r="BT166" s="8" t="e">
        <f t="shared" si="120"/>
        <v>#NUM!</v>
      </c>
      <c r="BU166" s="8" t="e">
        <f t="shared" si="121"/>
        <v>#NUM!</v>
      </c>
      <c r="BV166" s="8"/>
      <c r="BW166" s="1" t="str">
        <f t="shared" si="122"/>
        <v/>
      </c>
      <c r="BX166" s="1" t="str">
        <f t="shared" si="123"/>
        <v/>
      </c>
      <c r="BY166" s="1" t="str">
        <f t="shared" si="124"/>
        <v/>
      </c>
      <c r="BZ166" s="1" t="str">
        <f t="shared" si="125"/>
        <v/>
      </c>
      <c r="CA166" s="1" t="str">
        <f t="shared" si="126"/>
        <v/>
      </c>
      <c r="CB166" s="1" t="str">
        <f t="shared" si="127"/>
        <v/>
      </c>
      <c r="CC166" s="1" t="str">
        <f t="shared" si="128"/>
        <v/>
      </c>
      <c r="CD166" s="1" t="str">
        <f t="shared" si="129"/>
        <v/>
      </c>
      <c r="CE166" s="1" t="str">
        <f t="shared" si="130"/>
        <v/>
      </c>
    </row>
    <row r="167" spans="1:83" ht="18" customHeight="1" x14ac:dyDescent="0.2">
      <c r="A167" s="52" t="str">
        <f t="shared" si="92"/>
        <v>Mickey McGarity</v>
      </c>
      <c r="B167" s="52" t="s">
        <v>413</v>
      </c>
      <c r="C167" s="62" t="s">
        <v>414</v>
      </c>
      <c r="D167" s="8"/>
      <c r="E167" s="8"/>
      <c r="F167" s="8" t="str">
        <f>IF(E167&lt;&gt; "",LOOKUP(E167,Points!$A$2:$A$27,Points!$B$2:$B$27),"")</f>
        <v/>
      </c>
      <c r="G167" s="114"/>
      <c r="H167" s="64"/>
      <c r="I167" s="8"/>
      <c r="J167" s="8" t="str">
        <f>IF(I167&lt;&gt; "",LOOKUP(I167,Points!$A$2:$A$27,Points!$B$2:$B$27),"")</f>
        <v/>
      </c>
      <c r="K167" s="114"/>
      <c r="L167" s="64"/>
      <c r="M167" s="8"/>
      <c r="N167" s="8" t="str">
        <f>IF(M167&lt;&gt; "",LOOKUP(M167,Points!$A$2:$A$27,Points!$B$2:$B$27),"")</f>
        <v/>
      </c>
      <c r="O167" s="114"/>
      <c r="P167" s="64"/>
      <c r="Q167" s="8"/>
      <c r="R167" s="8" t="str">
        <f>IF(Q167&lt;&gt; "",LOOKUP(Q167,Points!$A$2:$A$27,Points!$B$2:$B$27),"")</f>
        <v/>
      </c>
      <c r="S167" s="114"/>
      <c r="T167" s="64"/>
      <c r="U167" s="8"/>
      <c r="V167" s="8" t="str">
        <f>IF(U167&lt;&gt; "",LOOKUP(U167,Points!$A$2:$A$27,Points!$B$2:$B$27),"")</f>
        <v/>
      </c>
      <c r="W167" s="114"/>
      <c r="X167" s="64"/>
      <c r="Y167" s="8"/>
      <c r="Z167" s="8" t="str">
        <f>IF(Y167&lt;&gt; "",LOOKUP(Y167,Points!$A$2:$A$27,Points!$B$2:$B$27),"")</f>
        <v/>
      </c>
      <c r="AA167" s="114"/>
      <c r="AB167" s="64"/>
      <c r="AC167" s="8"/>
      <c r="AD167" s="8" t="str">
        <f>IF(AC167&lt;&gt; "",LOOKUP(AC167,Points!$A$2:$A$27,Points!$B$2:$B$27),"")</f>
        <v/>
      </c>
      <c r="AE167" s="114"/>
      <c r="AF167" s="64"/>
      <c r="AG167" s="8"/>
      <c r="AH167" s="8" t="str">
        <f>IF(AG167&lt;&gt; "",LOOKUP(AG167,Points!$A$2:$A$27,Points!$B$2:$B$27),"")</f>
        <v/>
      </c>
      <c r="AI167" s="114"/>
      <c r="AJ167" s="64"/>
      <c r="AK167" s="8"/>
      <c r="AL167" s="8" t="str">
        <f>IF(AK167&lt;&gt; "",LOOKUP(AK167,Points!$A$2:$A$27,Points!$B$2:$B$27),"")</f>
        <v/>
      </c>
      <c r="AM167" s="114"/>
      <c r="AO167" s="5">
        <f>SUM(LEN(G167),LEN(K167),LEN(O167),LEN(S167),LEN(W167),LEN(AA167),LEN(AE167),LEN(AI167),LEN(AM167))</f>
        <v>0</v>
      </c>
      <c r="AP167" s="5">
        <v>0</v>
      </c>
      <c r="AQ167" s="5">
        <f t="shared" si="94"/>
        <v>0</v>
      </c>
      <c r="AR167" s="5">
        <f t="shared" si="95"/>
        <v>0</v>
      </c>
      <c r="AS167" s="5">
        <f t="shared" si="96"/>
        <v>0</v>
      </c>
      <c r="AT167" s="5">
        <f t="shared" si="97"/>
        <v>0</v>
      </c>
      <c r="AU167" s="47">
        <f t="shared" si="98"/>
        <v>0</v>
      </c>
      <c r="AV167" s="47">
        <f t="shared" si="99"/>
        <v>0</v>
      </c>
      <c r="AW167" s="47">
        <f t="shared" si="100"/>
        <v>0</v>
      </c>
      <c r="AX167" s="8">
        <f t="shared" si="101"/>
        <v>0</v>
      </c>
      <c r="AY167" s="67">
        <f t="shared" si="102"/>
        <v>0</v>
      </c>
      <c r="AZ167" s="67"/>
      <c r="BA167" s="8">
        <f t="shared" si="103"/>
        <v>0</v>
      </c>
      <c r="BB167" s="8">
        <f t="shared" si="104"/>
        <v>0</v>
      </c>
      <c r="BC167" s="8">
        <f t="shared" si="105"/>
        <v>0</v>
      </c>
      <c r="BD167" s="8">
        <f t="shared" si="106"/>
        <v>0</v>
      </c>
      <c r="BE167" s="8">
        <f t="shared" si="107"/>
        <v>0</v>
      </c>
      <c r="BF167" s="8"/>
      <c r="BG167" s="8">
        <f t="shared" si="108"/>
        <v>0</v>
      </c>
      <c r="BH167" s="8">
        <f t="shared" si="109"/>
        <v>0</v>
      </c>
      <c r="BI167" s="8">
        <f t="shared" si="110"/>
        <v>0</v>
      </c>
      <c r="BJ167" s="8">
        <f t="shared" si="111"/>
        <v>0</v>
      </c>
      <c r="BK167" s="8">
        <f t="shared" si="112"/>
        <v>0</v>
      </c>
      <c r="BL167" s="8">
        <f t="shared" si="113"/>
        <v>0</v>
      </c>
      <c r="BM167" s="8">
        <f t="shared" si="114"/>
        <v>0</v>
      </c>
      <c r="BN167" s="8">
        <f t="shared" si="115"/>
        <v>0</v>
      </c>
      <c r="BO167" s="8">
        <f t="shared" si="116"/>
        <v>0</v>
      </c>
      <c r="BP167" s="8"/>
      <c r="BQ167" s="8" t="e">
        <f t="shared" si="117"/>
        <v>#NUM!</v>
      </c>
      <c r="BR167" s="8" t="e">
        <f t="shared" si="118"/>
        <v>#NUM!</v>
      </c>
      <c r="BS167" s="8" t="e">
        <f t="shared" si="119"/>
        <v>#NUM!</v>
      </c>
      <c r="BT167" s="8" t="e">
        <f t="shared" si="120"/>
        <v>#NUM!</v>
      </c>
      <c r="BU167" s="8" t="e">
        <f t="shared" si="121"/>
        <v>#NUM!</v>
      </c>
      <c r="BV167" s="8"/>
      <c r="BW167" s="1" t="str">
        <f t="shared" si="122"/>
        <v/>
      </c>
      <c r="BX167" s="1" t="str">
        <f t="shared" si="123"/>
        <v/>
      </c>
      <c r="BY167" s="1" t="str">
        <f t="shared" si="124"/>
        <v/>
      </c>
      <c r="BZ167" s="1" t="str">
        <f t="shared" si="125"/>
        <v/>
      </c>
      <c r="CA167" s="1" t="str">
        <f t="shared" si="126"/>
        <v/>
      </c>
      <c r="CB167" s="1" t="str">
        <f t="shared" si="127"/>
        <v/>
      </c>
      <c r="CC167" s="1" t="str">
        <f t="shared" si="128"/>
        <v/>
      </c>
      <c r="CD167" s="1" t="str">
        <f t="shared" si="129"/>
        <v/>
      </c>
      <c r="CE167" s="1" t="str">
        <f t="shared" si="130"/>
        <v/>
      </c>
    </row>
    <row r="168" spans="1:83" ht="18" customHeight="1" x14ac:dyDescent="0.2">
      <c r="A168" s="52" t="str">
        <f t="shared" ref="A168:A230" si="134">CONCATENATE(C168," ",B168)</f>
        <v>Orlando Meneses</v>
      </c>
      <c r="B168" s="52" t="s">
        <v>533</v>
      </c>
      <c r="C168" s="62" t="s">
        <v>531</v>
      </c>
      <c r="D168" s="8"/>
      <c r="E168" s="8"/>
      <c r="F168" s="8" t="str">
        <f>IF(E168&lt;&gt; "",LOOKUP(E168,Points!$A$2:$A$27,Points!$B$2:$B$27),"")</f>
        <v/>
      </c>
      <c r="G168" s="114"/>
      <c r="H168" s="64"/>
      <c r="I168" s="8"/>
      <c r="J168" s="8" t="str">
        <f>IF(I168&lt;&gt; "",LOOKUP(I168,Points!$A$2:$A$27,Points!$B$2:$B$27),"")</f>
        <v/>
      </c>
      <c r="K168" s="114"/>
      <c r="L168" s="64"/>
      <c r="M168" s="8"/>
      <c r="N168" s="8" t="str">
        <f>IF(M168&lt;&gt; "",LOOKUP(M168,Points!$A$2:$A$27,Points!$B$2:$B$27),"")</f>
        <v/>
      </c>
      <c r="O168" s="114"/>
      <c r="P168" s="64"/>
      <c r="Q168" s="8"/>
      <c r="R168" s="8" t="str">
        <f>IF(Q168&lt;&gt; "",LOOKUP(Q168,Points!$A$2:$A$27,Points!$B$2:$B$27),"")</f>
        <v/>
      </c>
      <c r="S168" s="114"/>
      <c r="T168" s="64"/>
      <c r="U168" s="8"/>
      <c r="V168" s="8" t="str">
        <f>IF(U168&lt;&gt; "",LOOKUP(U168,Points!$A$2:$A$27,Points!$B$2:$B$27),"")</f>
        <v/>
      </c>
      <c r="W168" s="114"/>
      <c r="X168" s="64"/>
      <c r="Y168" s="8"/>
      <c r="Z168" s="8" t="str">
        <f>IF(Y168&lt;&gt; "",LOOKUP(Y168,Points!$A$2:$A$27,Points!$B$2:$B$27),"")</f>
        <v/>
      </c>
      <c r="AA168" s="114"/>
      <c r="AB168" s="64"/>
      <c r="AC168" s="8"/>
      <c r="AD168" s="8" t="str">
        <f>IF(AC168&lt;&gt; "",LOOKUP(AC168,Points!$A$2:$A$27,Points!$B$2:$B$27),"")</f>
        <v/>
      </c>
      <c r="AE168" s="114"/>
      <c r="AF168" s="64"/>
      <c r="AG168" s="8"/>
      <c r="AH168" s="8" t="str">
        <f>IF(AG168&lt;&gt; "",LOOKUP(AG168,Points!$A$2:$A$27,Points!$B$2:$B$27),"")</f>
        <v/>
      </c>
      <c r="AI168" s="114"/>
      <c r="AJ168" s="64"/>
      <c r="AK168" s="8"/>
      <c r="AL168" s="8" t="str">
        <f>IF(AK168&lt;&gt; "",LOOKUP(AK168,Points!$A$2:$A$27,Points!$B$2:$B$27),"")</f>
        <v/>
      </c>
      <c r="AM168" s="114"/>
      <c r="AO168" s="5">
        <f>+G168+K168+O168+S168+W168+AA168+AE168+AI168+AM168</f>
        <v>0</v>
      </c>
      <c r="AP168" s="5">
        <v>0</v>
      </c>
      <c r="AQ168" s="5">
        <f t="shared" ref="AQ168:AQ230" si="135">COUNT(D168,H168,L168,P168,T168,X168,AB168,AF168,AJ168)</f>
        <v>0</v>
      </c>
      <c r="AR168" s="5">
        <f t="shared" ref="AR168:AR230" si="136">SUM(F168,J168,N168,R168,V168,Z168,AD168,AH168,AL168)</f>
        <v>0</v>
      </c>
      <c r="AS168" s="5">
        <f t="shared" ref="AS168:AS230" si="137">SUMIF($BQ168:$BU168, "&gt;0",$BQ168:$BU168)</f>
        <v>0</v>
      </c>
      <c r="AT168" s="5">
        <f t="shared" ref="AT168:AT230" si="138">SUM(D168,H168,L168,P168,T168,X168,AB168,AF168,AJ168)</f>
        <v>0</v>
      </c>
      <c r="AU168" s="47">
        <f t="shared" ref="AU168:AU230" si="139">IF(AQ168&gt;0,AT168/AQ168,0)</f>
        <v>0</v>
      </c>
      <c r="AV168" s="47">
        <f t="shared" ref="AV168:AV230" si="140">IF($AQ168&gt;2,$AT168/$AQ168,0)</f>
        <v>0</v>
      </c>
      <c r="AW168" s="47">
        <f t="shared" ref="AW168:AW230" si="141">IF($AQ168&gt;4,$AT168/$AQ168,0)</f>
        <v>0</v>
      </c>
      <c r="AX168" s="8">
        <f t="shared" ref="AX168:AX230" si="142">SUMIF($BA168:$BE168, "&gt;0",$BA168:$BE168)</f>
        <v>0</v>
      </c>
      <c r="AY168" s="67">
        <f t="shared" ref="AY168:AY230" si="143">IF(AQ168&gt;4,SUM(E168,I168,M168,Q168,U168,Y168,AC168,AG168,AK168)/AQ168,0)</f>
        <v>0</v>
      </c>
      <c r="AZ168" s="67"/>
      <c r="BA168" s="8">
        <f t="shared" ref="BA168:BA230" si="144">LARGE($BG168:$BO168,1)</f>
        <v>0</v>
      </c>
      <c r="BB168" s="8">
        <f t="shared" ref="BB168:BB230" si="145">LARGE($BG168:$BO168,2)</f>
        <v>0</v>
      </c>
      <c r="BC168" s="8">
        <f t="shared" ref="BC168:BC230" si="146">LARGE($BG168:$BO168,3)</f>
        <v>0</v>
      </c>
      <c r="BD168" s="8">
        <f t="shared" ref="BD168:BD230" si="147">LARGE($BG168:$BO168,4)</f>
        <v>0</v>
      </c>
      <c r="BE168" s="8">
        <f t="shared" ref="BE168:BE230" si="148">LARGE($BG168:$BO168,5)</f>
        <v>0</v>
      </c>
      <c r="BF168" s="8"/>
      <c r="BG168" s="8">
        <f t="shared" ref="BG168:BG230" si="149">D168</f>
        <v>0</v>
      </c>
      <c r="BH168" s="8">
        <f t="shared" ref="BH168:BH230" si="150">H168</f>
        <v>0</v>
      </c>
      <c r="BI168" s="8">
        <f t="shared" ref="BI168:BI230" si="151">L168</f>
        <v>0</v>
      </c>
      <c r="BJ168" s="8">
        <f t="shared" ref="BJ168:BJ230" si="152">P168</f>
        <v>0</v>
      </c>
      <c r="BK168" s="8">
        <f t="shared" ref="BK168:BK230" si="153">T168</f>
        <v>0</v>
      </c>
      <c r="BL168" s="8">
        <f t="shared" ref="BL168:BL230" si="154">X168</f>
        <v>0</v>
      </c>
      <c r="BM168" s="8">
        <f t="shared" ref="BM168:BM230" si="155">AB168</f>
        <v>0</v>
      </c>
      <c r="BN168" s="8">
        <f t="shared" ref="BN168:BN230" si="156">AF168</f>
        <v>0</v>
      </c>
      <c r="BO168" s="8">
        <f t="shared" ref="BO168:BO230" si="157">AJ168</f>
        <v>0</v>
      </c>
      <c r="BP168" s="8"/>
      <c r="BQ168" s="8" t="e">
        <f t="shared" ref="BQ168:BQ230" si="158">LARGE($BW168:$CE168,1)</f>
        <v>#NUM!</v>
      </c>
      <c r="BR168" s="8" t="e">
        <f t="shared" ref="BR168:BR230" si="159">LARGE($BW168:$CE168,2)</f>
        <v>#NUM!</v>
      </c>
      <c r="BS168" s="8" t="e">
        <f t="shared" ref="BS168:BS230" si="160">LARGE($BW168:$CE168,3)</f>
        <v>#NUM!</v>
      </c>
      <c r="BT168" s="8" t="e">
        <f t="shared" ref="BT168:BT230" si="161">LARGE($BW168:$CE168,4)</f>
        <v>#NUM!</v>
      </c>
      <c r="BU168" s="8" t="e">
        <f t="shared" ref="BU168:BU230" si="162">LARGE($BW168:$CE168,5)</f>
        <v>#NUM!</v>
      </c>
      <c r="BV168" s="8"/>
      <c r="BW168" s="1" t="str">
        <f t="shared" ref="BW168:BW230" si="163">F168</f>
        <v/>
      </c>
      <c r="BX168" s="1" t="str">
        <f t="shared" ref="BX168:BX230" si="164">J168</f>
        <v/>
      </c>
      <c r="BY168" s="1" t="str">
        <f t="shared" ref="BY168:BY230" si="165">N168</f>
        <v/>
      </c>
      <c r="BZ168" s="1" t="str">
        <f t="shared" ref="BZ168:BZ230" si="166">R168</f>
        <v/>
      </c>
      <c r="CA168" s="1" t="str">
        <f t="shared" ref="CA168:CA230" si="167">V168</f>
        <v/>
      </c>
      <c r="CB168" s="1" t="str">
        <f t="shared" ref="CB168:CB230" si="168">Z168</f>
        <v/>
      </c>
      <c r="CC168" s="1" t="str">
        <f t="shared" ref="CC168:CC230" si="169">AD168</f>
        <v/>
      </c>
      <c r="CD168" s="1" t="str">
        <f t="shared" ref="CD168:CD230" si="170">AH168</f>
        <v/>
      </c>
      <c r="CE168" s="1" t="str">
        <f t="shared" ref="CE168:CE230" si="171">AL168</f>
        <v/>
      </c>
    </row>
    <row r="169" spans="1:83" ht="18" customHeight="1" x14ac:dyDescent="0.2">
      <c r="A169" s="52" t="str">
        <f t="shared" si="134"/>
        <v>Mark Miller</v>
      </c>
      <c r="B169" s="52" t="s">
        <v>304</v>
      </c>
      <c r="C169" s="62" t="s">
        <v>37</v>
      </c>
      <c r="D169" s="8"/>
      <c r="E169" s="8"/>
      <c r="F169" s="8" t="str">
        <f>IF(E169&lt;&gt; "",LOOKUP(E169,Points!$A$2:$A$27,Points!$B$2:$B$27),"")</f>
        <v/>
      </c>
      <c r="G169" s="114"/>
      <c r="H169" s="64"/>
      <c r="I169" s="8"/>
      <c r="J169" s="8" t="str">
        <f>IF(I169&lt;&gt; "",LOOKUP(I169,Points!$A$2:$A$27,Points!$B$2:$B$27),"")</f>
        <v/>
      </c>
      <c r="K169" s="114"/>
      <c r="L169" s="64"/>
      <c r="M169" s="8"/>
      <c r="N169" s="8" t="str">
        <f>IF(M169&lt;&gt; "",LOOKUP(M169,Points!$A$2:$A$27,Points!$B$2:$B$27),"")</f>
        <v/>
      </c>
      <c r="O169" s="114"/>
      <c r="P169" s="64"/>
      <c r="Q169" s="8"/>
      <c r="R169" s="8" t="str">
        <f>IF(Q169&lt;&gt; "",LOOKUP(Q169,Points!$A$2:$A$27,Points!$B$2:$B$27),"")</f>
        <v/>
      </c>
      <c r="S169" s="114"/>
      <c r="T169" s="64"/>
      <c r="U169" s="8"/>
      <c r="V169" s="8" t="str">
        <f>IF(U169&lt;&gt; "",LOOKUP(U169,Points!$A$2:$A$27,Points!$B$2:$B$27),"")</f>
        <v/>
      </c>
      <c r="W169" s="114"/>
      <c r="X169" s="64"/>
      <c r="Y169" s="8"/>
      <c r="Z169" s="8" t="str">
        <f>IF(Y169&lt;&gt; "",LOOKUP(Y169,Points!$A$2:$A$27,Points!$B$2:$B$27),"")</f>
        <v/>
      </c>
      <c r="AA169" s="114"/>
      <c r="AB169" s="64"/>
      <c r="AC169" s="8"/>
      <c r="AD169" s="8" t="str">
        <f>IF(AC169&lt;&gt; "",LOOKUP(AC169,Points!$A$2:$A$27,Points!$B$2:$B$27),"")</f>
        <v/>
      </c>
      <c r="AE169" s="114"/>
      <c r="AF169" s="64"/>
      <c r="AG169" s="8"/>
      <c r="AH169" s="8" t="str">
        <f>IF(AG169&lt;&gt; "",LOOKUP(AG169,Points!$A$2:$A$27,Points!$B$2:$B$27),"")</f>
        <v/>
      </c>
      <c r="AI169" s="114"/>
      <c r="AJ169" s="64"/>
      <c r="AK169" s="8"/>
      <c r="AL169" s="8" t="str">
        <f>IF(AK169&lt;&gt; "",LOOKUP(AK169,Points!$A$2:$A$27,Points!$B$2:$B$27),"")</f>
        <v/>
      </c>
      <c r="AM169" s="114"/>
      <c r="AO169" s="5">
        <f>SUM(LEN(G169),LEN(K169),LEN(O169),LEN(S169),LEN(W169),LEN(AA169),LEN(AE169),LEN(AI169),LEN(AM169))</f>
        <v>0</v>
      </c>
      <c r="AP169" s="5">
        <v>0</v>
      </c>
      <c r="AQ169" s="5">
        <f t="shared" si="135"/>
        <v>0</v>
      </c>
      <c r="AR169" s="5">
        <f t="shared" si="136"/>
        <v>0</v>
      </c>
      <c r="AS169" s="5">
        <f t="shared" si="137"/>
        <v>0</v>
      </c>
      <c r="AT169" s="5">
        <f t="shared" si="138"/>
        <v>0</v>
      </c>
      <c r="AU169" s="47">
        <f t="shared" si="139"/>
        <v>0</v>
      </c>
      <c r="AV169" s="47">
        <f t="shared" si="140"/>
        <v>0</v>
      </c>
      <c r="AW169" s="47">
        <f t="shared" si="141"/>
        <v>0</v>
      </c>
      <c r="AX169" s="8">
        <f t="shared" si="142"/>
        <v>0</v>
      </c>
      <c r="AY169" s="67">
        <f t="shared" si="143"/>
        <v>0</v>
      </c>
      <c r="AZ169" s="67"/>
      <c r="BA169" s="8">
        <f t="shared" si="144"/>
        <v>0</v>
      </c>
      <c r="BB169" s="8">
        <f t="shared" si="145"/>
        <v>0</v>
      </c>
      <c r="BC169" s="8">
        <f t="shared" si="146"/>
        <v>0</v>
      </c>
      <c r="BD169" s="8">
        <f t="shared" si="147"/>
        <v>0</v>
      </c>
      <c r="BE169" s="8">
        <f t="shared" si="148"/>
        <v>0</v>
      </c>
      <c r="BF169" s="8"/>
      <c r="BG169" s="8">
        <f t="shared" si="149"/>
        <v>0</v>
      </c>
      <c r="BH169" s="8">
        <f t="shared" si="150"/>
        <v>0</v>
      </c>
      <c r="BI169" s="8">
        <f t="shared" si="151"/>
        <v>0</v>
      </c>
      <c r="BJ169" s="8">
        <f t="shared" si="152"/>
        <v>0</v>
      </c>
      <c r="BK169" s="8">
        <f t="shared" si="153"/>
        <v>0</v>
      </c>
      <c r="BL169" s="8">
        <f t="shared" si="154"/>
        <v>0</v>
      </c>
      <c r="BM169" s="8">
        <f t="shared" si="155"/>
        <v>0</v>
      </c>
      <c r="BN169" s="8">
        <f t="shared" si="156"/>
        <v>0</v>
      </c>
      <c r="BO169" s="8">
        <f t="shared" si="157"/>
        <v>0</v>
      </c>
      <c r="BP169" s="8"/>
      <c r="BQ169" s="8" t="e">
        <f t="shared" si="158"/>
        <v>#NUM!</v>
      </c>
      <c r="BR169" s="8" t="e">
        <f t="shared" si="159"/>
        <v>#NUM!</v>
      </c>
      <c r="BS169" s="8" t="e">
        <f t="shared" si="160"/>
        <v>#NUM!</v>
      </c>
      <c r="BT169" s="8" t="e">
        <f t="shared" si="161"/>
        <v>#NUM!</v>
      </c>
      <c r="BU169" s="8" t="e">
        <f t="shared" si="162"/>
        <v>#NUM!</v>
      </c>
      <c r="BV169" s="8"/>
      <c r="BW169" s="1" t="str">
        <f t="shared" si="163"/>
        <v/>
      </c>
      <c r="BX169" s="1" t="str">
        <f t="shared" si="164"/>
        <v/>
      </c>
      <c r="BY169" s="1" t="str">
        <f t="shared" si="165"/>
        <v/>
      </c>
      <c r="BZ169" s="1" t="str">
        <f t="shared" si="166"/>
        <v/>
      </c>
      <c r="CA169" s="1" t="str">
        <f t="shared" si="167"/>
        <v/>
      </c>
      <c r="CB169" s="1" t="str">
        <f t="shared" si="168"/>
        <v/>
      </c>
      <c r="CC169" s="1" t="str">
        <f t="shared" si="169"/>
        <v/>
      </c>
      <c r="CD169" s="1" t="str">
        <f t="shared" si="170"/>
        <v/>
      </c>
      <c r="CE169" s="1" t="str">
        <f t="shared" si="171"/>
        <v/>
      </c>
    </row>
    <row r="170" spans="1:83" ht="18" customHeight="1" x14ac:dyDescent="0.2">
      <c r="A170" s="52" t="str">
        <f t="shared" si="134"/>
        <v>Jamie Moreno</v>
      </c>
      <c r="B170" s="52" t="s">
        <v>532</v>
      </c>
      <c r="C170" s="62" t="s">
        <v>332</v>
      </c>
      <c r="D170" s="8"/>
      <c r="E170" s="8"/>
      <c r="F170" s="8" t="str">
        <f>IF(E170&lt;&gt; "",LOOKUP(E170,Points!$A$2:$A$27,Points!$B$2:$B$27),"")</f>
        <v/>
      </c>
      <c r="G170" s="114"/>
      <c r="H170" s="64"/>
      <c r="I170" s="8"/>
      <c r="J170" s="8" t="str">
        <f>IF(I170&lt;&gt; "",LOOKUP(I170,Points!$A$2:$A$27,Points!$B$2:$B$27),"")</f>
        <v/>
      </c>
      <c r="K170" s="114"/>
      <c r="L170" s="64"/>
      <c r="M170" s="8"/>
      <c r="N170" s="8" t="str">
        <f>IF(M170&lt;&gt; "",LOOKUP(M170,Points!$A$2:$A$27,Points!$B$2:$B$27),"")</f>
        <v/>
      </c>
      <c r="O170" s="114"/>
      <c r="P170" s="64"/>
      <c r="Q170" s="8"/>
      <c r="R170" s="8" t="str">
        <f>IF(Q170&lt;&gt; "",LOOKUP(Q170,Points!$A$2:$A$27,Points!$B$2:$B$27),"")</f>
        <v/>
      </c>
      <c r="S170" s="114"/>
      <c r="T170" s="64"/>
      <c r="U170" s="8"/>
      <c r="V170" s="8" t="str">
        <f>IF(U170&lt;&gt; "",LOOKUP(U170,Points!$A$2:$A$27,Points!$B$2:$B$27),"")</f>
        <v/>
      </c>
      <c r="W170" s="114"/>
      <c r="X170" s="64"/>
      <c r="Y170" s="8"/>
      <c r="Z170" s="8" t="str">
        <f>IF(Y170&lt;&gt; "",LOOKUP(Y170,Points!$A$2:$A$27,Points!$B$2:$B$27),"")</f>
        <v/>
      </c>
      <c r="AA170" s="114"/>
      <c r="AB170" s="64"/>
      <c r="AC170" s="8"/>
      <c r="AD170" s="8" t="str">
        <f>IF(AC170&lt;&gt; "",LOOKUP(AC170,Points!$A$2:$A$27,Points!$B$2:$B$27),"")</f>
        <v/>
      </c>
      <c r="AE170" s="114"/>
      <c r="AF170" s="64"/>
      <c r="AG170" s="8"/>
      <c r="AH170" s="8" t="str">
        <f>IF(AG170&lt;&gt; "",LOOKUP(AG170,Points!$A$2:$A$27,Points!$B$2:$B$27),"")</f>
        <v/>
      </c>
      <c r="AI170" s="114"/>
      <c r="AJ170" s="64"/>
      <c r="AK170" s="8"/>
      <c r="AL170" s="8" t="str">
        <f>IF(AK170&lt;&gt; "",LOOKUP(AK170,Points!$A$2:$A$27,Points!$B$2:$B$27),"")</f>
        <v/>
      </c>
      <c r="AM170" s="114"/>
      <c r="AO170" s="5">
        <f>+G170+K170+O170+S170+W170+AA170+AE170+AI170+AM170</f>
        <v>0</v>
      </c>
      <c r="AP170" s="5">
        <v>0</v>
      </c>
      <c r="AQ170" s="5">
        <f t="shared" si="135"/>
        <v>0</v>
      </c>
      <c r="AR170" s="5">
        <f t="shared" si="136"/>
        <v>0</v>
      </c>
      <c r="AS170" s="5">
        <f t="shared" si="137"/>
        <v>0</v>
      </c>
      <c r="AT170" s="5">
        <f t="shared" si="138"/>
        <v>0</v>
      </c>
      <c r="AU170" s="47">
        <f t="shared" si="139"/>
        <v>0</v>
      </c>
      <c r="AV170" s="47">
        <f t="shared" si="140"/>
        <v>0</v>
      </c>
      <c r="AW170" s="47">
        <f t="shared" si="141"/>
        <v>0</v>
      </c>
      <c r="AX170" s="8">
        <f t="shared" si="142"/>
        <v>0</v>
      </c>
      <c r="AY170" s="67">
        <f t="shared" si="143"/>
        <v>0</v>
      </c>
      <c r="AZ170" s="67"/>
      <c r="BA170" s="8">
        <f t="shared" si="144"/>
        <v>0</v>
      </c>
      <c r="BB170" s="8">
        <f t="shared" si="145"/>
        <v>0</v>
      </c>
      <c r="BC170" s="8">
        <f t="shared" si="146"/>
        <v>0</v>
      </c>
      <c r="BD170" s="8">
        <f t="shared" si="147"/>
        <v>0</v>
      </c>
      <c r="BE170" s="8">
        <f t="shared" si="148"/>
        <v>0</v>
      </c>
      <c r="BF170" s="8"/>
      <c r="BG170" s="8">
        <f t="shared" si="149"/>
        <v>0</v>
      </c>
      <c r="BH170" s="8">
        <f t="shared" si="150"/>
        <v>0</v>
      </c>
      <c r="BI170" s="8">
        <f t="shared" si="151"/>
        <v>0</v>
      </c>
      <c r="BJ170" s="8">
        <f t="shared" si="152"/>
        <v>0</v>
      </c>
      <c r="BK170" s="8">
        <f t="shared" si="153"/>
        <v>0</v>
      </c>
      <c r="BL170" s="8">
        <f t="shared" si="154"/>
        <v>0</v>
      </c>
      <c r="BM170" s="8">
        <f t="shared" si="155"/>
        <v>0</v>
      </c>
      <c r="BN170" s="8">
        <f t="shared" si="156"/>
        <v>0</v>
      </c>
      <c r="BO170" s="8">
        <f t="shared" si="157"/>
        <v>0</v>
      </c>
      <c r="BP170" s="8"/>
      <c r="BQ170" s="8" t="e">
        <f t="shared" si="158"/>
        <v>#NUM!</v>
      </c>
      <c r="BR170" s="8" t="e">
        <f t="shared" si="159"/>
        <v>#NUM!</v>
      </c>
      <c r="BS170" s="8" t="e">
        <f t="shared" si="160"/>
        <v>#NUM!</v>
      </c>
      <c r="BT170" s="8" t="e">
        <f t="shared" si="161"/>
        <v>#NUM!</v>
      </c>
      <c r="BU170" s="8" t="e">
        <f t="shared" si="162"/>
        <v>#NUM!</v>
      </c>
      <c r="BV170" s="8"/>
      <c r="BW170" s="1" t="str">
        <f t="shared" si="163"/>
        <v/>
      </c>
      <c r="BX170" s="1" t="str">
        <f t="shared" si="164"/>
        <v/>
      </c>
      <c r="BY170" s="1" t="str">
        <f t="shared" si="165"/>
        <v/>
      </c>
      <c r="BZ170" s="1" t="str">
        <f t="shared" si="166"/>
        <v/>
      </c>
      <c r="CA170" s="1" t="str">
        <f t="shared" si="167"/>
        <v/>
      </c>
      <c r="CB170" s="1" t="str">
        <f t="shared" si="168"/>
        <v/>
      </c>
      <c r="CC170" s="1" t="str">
        <f t="shared" si="169"/>
        <v/>
      </c>
      <c r="CD170" s="1" t="str">
        <f t="shared" si="170"/>
        <v/>
      </c>
      <c r="CE170" s="1" t="str">
        <f t="shared" si="171"/>
        <v/>
      </c>
    </row>
    <row r="171" spans="1:83" ht="18" customHeight="1" x14ac:dyDescent="0.2">
      <c r="A171" s="52" t="str">
        <f t="shared" si="134"/>
        <v>Brian Moser</v>
      </c>
      <c r="B171" s="52" t="s">
        <v>415</v>
      </c>
      <c r="C171" s="62" t="s">
        <v>20</v>
      </c>
      <c r="D171" s="8"/>
      <c r="E171" s="8"/>
      <c r="F171" s="8" t="str">
        <f>IF(E171&lt;&gt; "",LOOKUP(E171,Points!$A$2:$A$27,Points!$B$2:$B$27),"")</f>
        <v/>
      </c>
      <c r="G171" s="114"/>
      <c r="H171" s="64"/>
      <c r="I171" s="8"/>
      <c r="J171" s="8" t="str">
        <f>IF(I171&lt;&gt; "",LOOKUP(I171,Points!$A$2:$A$27,Points!$B$2:$B$27),"")</f>
        <v/>
      </c>
      <c r="K171" s="114"/>
      <c r="L171" s="64"/>
      <c r="M171" s="8"/>
      <c r="N171" s="8" t="str">
        <f>IF(M171&lt;&gt; "",LOOKUP(M171,Points!$A$2:$A$27,Points!$B$2:$B$27),"")</f>
        <v/>
      </c>
      <c r="O171" s="114"/>
      <c r="P171" s="64"/>
      <c r="Q171" s="8"/>
      <c r="R171" s="8" t="str">
        <f>IF(Q171&lt;&gt; "",LOOKUP(Q171,Points!$A$2:$A$27,Points!$B$2:$B$27),"")</f>
        <v/>
      </c>
      <c r="S171" s="114"/>
      <c r="T171" s="64"/>
      <c r="U171" s="8"/>
      <c r="V171" s="8" t="str">
        <f>IF(U171&lt;&gt; "",LOOKUP(U171,Points!$A$2:$A$27,Points!$B$2:$B$27),"")</f>
        <v/>
      </c>
      <c r="W171" s="114"/>
      <c r="X171" s="64"/>
      <c r="Y171" s="8"/>
      <c r="Z171" s="8" t="str">
        <f>IF(Y171&lt;&gt; "",LOOKUP(Y171,Points!$A$2:$A$27,Points!$B$2:$B$27),"")</f>
        <v/>
      </c>
      <c r="AA171" s="114"/>
      <c r="AB171" s="64"/>
      <c r="AC171" s="8"/>
      <c r="AD171" s="8" t="str">
        <f>IF(AC171&lt;&gt; "",LOOKUP(AC171,Points!$A$2:$A$27,Points!$B$2:$B$27),"")</f>
        <v/>
      </c>
      <c r="AE171" s="114"/>
      <c r="AF171" s="64"/>
      <c r="AG171" s="8"/>
      <c r="AH171" s="8" t="str">
        <f>IF(AG171&lt;&gt; "",LOOKUP(AG171,Points!$A$2:$A$27,Points!$B$2:$B$27),"")</f>
        <v/>
      </c>
      <c r="AI171" s="114"/>
      <c r="AJ171" s="64"/>
      <c r="AK171" s="8"/>
      <c r="AL171" s="8" t="str">
        <f>IF(AK171&lt;&gt; "",LOOKUP(AK171,Points!$A$2:$A$27,Points!$B$2:$B$27),"")</f>
        <v/>
      </c>
      <c r="AM171" s="114"/>
      <c r="AO171" s="5">
        <f>SUM(LEN(G171),LEN(K171),LEN(O171),LEN(S171),LEN(W171),LEN(AA171),LEN(AE171),LEN(AI171),LEN(AM171))</f>
        <v>0</v>
      </c>
      <c r="AP171" s="5">
        <v>0</v>
      </c>
      <c r="AQ171" s="5">
        <f t="shared" si="135"/>
        <v>0</v>
      </c>
      <c r="AR171" s="5">
        <f t="shared" si="136"/>
        <v>0</v>
      </c>
      <c r="AS171" s="5">
        <f t="shared" si="137"/>
        <v>0</v>
      </c>
      <c r="AT171" s="5">
        <f t="shared" si="138"/>
        <v>0</v>
      </c>
      <c r="AU171" s="47">
        <f t="shared" si="139"/>
        <v>0</v>
      </c>
      <c r="AV171" s="47">
        <f t="shared" si="140"/>
        <v>0</v>
      </c>
      <c r="AW171" s="47">
        <f t="shared" si="141"/>
        <v>0</v>
      </c>
      <c r="AX171" s="8">
        <f t="shared" si="142"/>
        <v>0</v>
      </c>
      <c r="AY171" s="67">
        <f t="shared" si="143"/>
        <v>0</v>
      </c>
      <c r="AZ171" s="67"/>
      <c r="BA171" s="8">
        <f t="shared" si="144"/>
        <v>0</v>
      </c>
      <c r="BB171" s="8">
        <f t="shared" si="145"/>
        <v>0</v>
      </c>
      <c r="BC171" s="8">
        <f t="shared" si="146"/>
        <v>0</v>
      </c>
      <c r="BD171" s="8">
        <f t="shared" si="147"/>
        <v>0</v>
      </c>
      <c r="BE171" s="8">
        <f t="shared" si="148"/>
        <v>0</v>
      </c>
      <c r="BF171" s="8"/>
      <c r="BG171" s="8">
        <f t="shared" si="149"/>
        <v>0</v>
      </c>
      <c r="BH171" s="8">
        <f t="shared" si="150"/>
        <v>0</v>
      </c>
      <c r="BI171" s="8">
        <f t="shared" si="151"/>
        <v>0</v>
      </c>
      <c r="BJ171" s="8">
        <f t="shared" si="152"/>
        <v>0</v>
      </c>
      <c r="BK171" s="8">
        <f t="shared" si="153"/>
        <v>0</v>
      </c>
      <c r="BL171" s="8">
        <f t="shared" si="154"/>
        <v>0</v>
      </c>
      <c r="BM171" s="8">
        <f t="shared" si="155"/>
        <v>0</v>
      </c>
      <c r="BN171" s="8">
        <f t="shared" si="156"/>
        <v>0</v>
      </c>
      <c r="BO171" s="8">
        <f t="shared" si="157"/>
        <v>0</v>
      </c>
      <c r="BP171" s="8"/>
      <c r="BQ171" s="8" t="e">
        <f t="shared" si="158"/>
        <v>#NUM!</v>
      </c>
      <c r="BR171" s="8" t="e">
        <f t="shared" si="159"/>
        <v>#NUM!</v>
      </c>
      <c r="BS171" s="8" t="e">
        <f t="shared" si="160"/>
        <v>#NUM!</v>
      </c>
      <c r="BT171" s="8" t="e">
        <f t="shared" si="161"/>
        <v>#NUM!</v>
      </c>
      <c r="BU171" s="8" t="e">
        <f t="shared" si="162"/>
        <v>#NUM!</v>
      </c>
      <c r="BV171" s="8"/>
      <c r="BW171" s="1" t="str">
        <f t="shared" si="163"/>
        <v/>
      </c>
      <c r="BX171" s="1" t="str">
        <f t="shared" si="164"/>
        <v/>
      </c>
      <c r="BY171" s="1" t="str">
        <f t="shared" si="165"/>
        <v/>
      </c>
      <c r="BZ171" s="1" t="str">
        <f t="shared" si="166"/>
        <v/>
      </c>
      <c r="CA171" s="1" t="str">
        <f t="shared" si="167"/>
        <v/>
      </c>
      <c r="CB171" s="1" t="str">
        <f t="shared" si="168"/>
        <v/>
      </c>
      <c r="CC171" s="1" t="str">
        <f t="shared" si="169"/>
        <v/>
      </c>
      <c r="CD171" s="1" t="str">
        <f t="shared" si="170"/>
        <v/>
      </c>
      <c r="CE171" s="1" t="str">
        <f t="shared" si="171"/>
        <v/>
      </c>
    </row>
    <row r="172" spans="1:83" ht="18" customHeight="1" x14ac:dyDescent="0.2">
      <c r="A172" s="52" t="str">
        <f t="shared" si="134"/>
        <v>Wendell Nixon</v>
      </c>
      <c r="B172" s="52" t="s">
        <v>313</v>
      </c>
      <c r="C172" s="62" t="s">
        <v>314</v>
      </c>
      <c r="D172" s="8"/>
      <c r="E172" s="8"/>
      <c r="F172" s="8" t="str">
        <f>IF(E172&lt;&gt; "",LOOKUP(E172,Points!$A$2:$A$27,Points!$B$2:$B$27),"")</f>
        <v/>
      </c>
      <c r="G172" s="114"/>
      <c r="H172" s="64"/>
      <c r="I172" s="8"/>
      <c r="J172" s="8" t="str">
        <f>IF(I172&lt;&gt; "",LOOKUP(I172,Points!$A$2:$A$27,Points!$B$2:$B$27),"")</f>
        <v/>
      </c>
      <c r="K172" s="114"/>
      <c r="L172" s="64"/>
      <c r="M172" s="8"/>
      <c r="N172" s="8" t="str">
        <f>IF(M172&lt;&gt; "",LOOKUP(M172,Points!$A$2:$A$27,Points!$B$2:$B$27),"")</f>
        <v/>
      </c>
      <c r="O172" s="114"/>
      <c r="P172" s="64"/>
      <c r="Q172" s="8"/>
      <c r="R172" s="8" t="str">
        <f>IF(Q172&lt;&gt; "",LOOKUP(Q172,Points!$A$2:$A$27,Points!$B$2:$B$27),"")</f>
        <v/>
      </c>
      <c r="S172" s="114"/>
      <c r="T172" s="64"/>
      <c r="U172" s="8"/>
      <c r="V172" s="8" t="str">
        <f>IF(U172&lt;&gt; "",LOOKUP(U172,Points!$A$2:$A$27,Points!$B$2:$B$27),"")</f>
        <v/>
      </c>
      <c r="W172" s="114"/>
      <c r="X172" s="64"/>
      <c r="Y172" s="8"/>
      <c r="Z172" s="8" t="str">
        <f>IF(Y172&lt;&gt; "",LOOKUP(Y172,Points!$A$2:$A$27,Points!$B$2:$B$27),"")</f>
        <v/>
      </c>
      <c r="AA172" s="114"/>
      <c r="AB172" s="64"/>
      <c r="AC172" s="8"/>
      <c r="AD172" s="8" t="str">
        <f>IF(AC172&lt;&gt; "",LOOKUP(AC172,Points!$A$2:$A$27,Points!$B$2:$B$27),"")</f>
        <v/>
      </c>
      <c r="AE172" s="114"/>
      <c r="AF172" s="64"/>
      <c r="AG172" s="8"/>
      <c r="AH172" s="8" t="str">
        <f>IF(AG172&lt;&gt; "",LOOKUP(AG172,Points!$A$2:$A$27,Points!$B$2:$B$27),"")</f>
        <v/>
      </c>
      <c r="AI172" s="114"/>
      <c r="AJ172" s="64"/>
      <c r="AK172" s="8"/>
      <c r="AL172" s="8" t="str">
        <f>IF(AK172&lt;&gt; "",LOOKUP(AK172,Points!$A$2:$A$27,Points!$B$2:$B$27),"")</f>
        <v/>
      </c>
      <c r="AM172" s="114"/>
      <c r="AO172" s="5">
        <f>SUM(LEN(G172),LEN(K172),LEN(O172),LEN(S172),LEN(W172),LEN(AA172),LEN(AE172),LEN(AI172),LEN(AM172))</f>
        <v>0</v>
      </c>
      <c r="AP172" s="5">
        <v>0</v>
      </c>
      <c r="AQ172" s="5">
        <f t="shared" si="135"/>
        <v>0</v>
      </c>
      <c r="AR172" s="5">
        <f t="shared" si="136"/>
        <v>0</v>
      </c>
      <c r="AS172" s="5">
        <f t="shared" si="137"/>
        <v>0</v>
      </c>
      <c r="AT172" s="5">
        <f t="shared" si="138"/>
        <v>0</v>
      </c>
      <c r="AU172" s="47">
        <f t="shared" si="139"/>
        <v>0</v>
      </c>
      <c r="AV172" s="47">
        <f t="shared" si="140"/>
        <v>0</v>
      </c>
      <c r="AW172" s="47">
        <f t="shared" si="141"/>
        <v>0</v>
      </c>
      <c r="AX172" s="8">
        <f t="shared" si="142"/>
        <v>0</v>
      </c>
      <c r="AY172" s="67">
        <f t="shared" si="143"/>
        <v>0</v>
      </c>
      <c r="AZ172" s="67"/>
      <c r="BA172" s="8">
        <f t="shared" si="144"/>
        <v>0</v>
      </c>
      <c r="BB172" s="8">
        <f t="shared" si="145"/>
        <v>0</v>
      </c>
      <c r="BC172" s="8">
        <f t="shared" si="146"/>
        <v>0</v>
      </c>
      <c r="BD172" s="8">
        <f t="shared" si="147"/>
        <v>0</v>
      </c>
      <c r="BE172" s="8">
        <f t="shared" si="148"/>
        <v>0</v>
      </c>
      <c r="BF172" s="8"/>
      <c r="BG172" s="8">
        <f t="shared" si="149"/>
        <v>0</v>
      </c>
      <c r="BH172" s="8">
        <f t="shared" si="150"/>
        <v>0</v>
      </c>
      <c r="BI172" s="8">
        <f t="shared" si="151"/>
        <v>0</v>
      </c>
      <c r="BJ172" s="8">
        <f t="shared" si="152"/>
        <v>0</v>
      </c>
      <c r="BK172" s="8">
        <f t="shared" si="153"/>
        <v>0</v>
      </c>
      <c r="BL172" s="8">
        <f t="shared" si="154"/>
        <v>0</v>
      </c>
      <c r="BM172" s="8">
        <f t="shared" si="155"/>
        <v>0</v>
      </c>
      <c r="BN172" s="8">
        <f t="shared" si="156"/>
        <v>0</v>
      </c>
      <c r="BO172" s="8">
        <f t="shared" si="157"/>
        <v>0</v>
      </c>
      <c r="BP172" s="8"/>
      <c r="BQ172" s="8" t="e">
        <f t="shared" si="158"/>
        <v>#NUM!</v>
      </c>
      <c r="BR172" s="8" t="e">
        <f t="shared" si="159"/>
        <v>#NUM!</v>
      </c>
      <c r="BS172" s="8" t="e">
        <f t="shared" si="160"/>
        <v>#NUM!</v>
      </c>
      <c r="BT172" s="8" t="e">
        <f t="shared" si="161"/>
        <v>#NUM!</v>
      </c>
      <c r="BU172" s="8" t="e">
        <f t="shared" si="162"/>
        <v>#NUM!</v>
      </c>
      <c r="BV172" s="8"/>
      <c r="BW172" s="1" t="str">
        <f t="shared" si="163"/>
        <v/>
      </c>
      <c r="BX172" s="1" t="str">
        <f t="shared" si="164"/>
        <v/>
      </c>
      <c r="BY172" s="1" t="str">
        <f t="shared" si="165"/>
        <v/>
      </c>
      <c r="BZ172" s="1" t="str">
        <f t="shared" si="166"/>
        <v/>
      </c>
      <c r="CA172" s="1" t="str">
        <f t="shared" si="167"/>
        <v/>
      </c>
      <c r="CB172" s="1" t="str">
        <f t="shared" si="168"/>
        <v/>
      </c>
      <c r="CC172" s="1" t="str">
        <f t="shared" si="169"/>
        <v/>
      </c>
      <c r="CD172" s="1" t="str">
        <f t="shared" si="170"/>
        <v/>
      </c>
      <c r="CE172" s="1" t="str">
        <f t="shared" si="171"/>
        <v/>
      </c>
    </row>
    <row r="173" spans="1:83" ht="18" customHeight="1" x14ac:dyDescent="0.2">
      <c r="A173" s="52" t="str">
        <f t="shared" si="134"/>
        <v>Fuzzy Norton</v>
      </c>
      <c r="B173" s="52" t="s">
        <v>349</v>
      </c>
      <c r="C173" s="62" t="s">
        <v>350</v>
      </c>
      <c r="D173" s="8"/>
      <c r="E173" s="8"/>
      <c r="F173" s="8" t="str">
        <f>IF(E173&lt;&gt; "",LOOKUP(E173,Points!$A$2:$A$27,Points!$B$2:$B$27),"")</f>
        <v/>
      </c>
      <c r="G173" s="114"/>
      <c r="H173" s="64"/>
      <c r="I173" s="8"/>
      <c r="J173" s="8" t="str">
        <f>IF(I173&lt;&gt; "",LOOKUP(I173,Points!$A$2:$A$27,Points!$B$2:$B$27),"")</f>
        <v/>
      </c>
      <c r="K173" s="114"/>
      <c r="L173" s="64"/>
      <c r="M173" s="8"/>
      <c r="N173" s="8" t="str">
        <f>IF(M173&lt;&gt; "",LOOKUP(M173,Points!$A$2:$A$27,Points!$B$2:$B$27),"")</f>
        <v/>
      </c>
      <c r="O173" s="114"/>
      <c r="P173" s="64"/>
      <c r="Q173" s="8"/>
      <c r="R173" s="8" t="str">
        <f>IF(Q173&lt;&gt; "",LOOKUP(Q173,Points!$A$2:$A$27,Points!$B$2:$B$27),"")</f>
        <v/>
      </c>
      <c r="S173" s="114"/>
      <c r="T173" s="64"/>
      <c r="U173" s="8"/>
      <c r="V173" s="8" t="str">
        <f>IF(U173&lt;&gt; "",LOOKUP(U173,Points!$A$2:$A$27,Points!$B$2:$B$27),"")</f>
        <v/>
      </c>
      <c r="W173" s="114"/>
      <c r="X173" s="64"/>
      <c r="Y173" s="8"/>
      <c r="Z173" s="8" t="str">
        <f>IF(Y173&lt;&gt; "",LOOKUP(Y173,Points!$A$2:$A$27,Points!$B$2:$B$27),"")</f>
        <v/>
      </c>
      <c r="AA173" s="114"/>
      <c r="AB173" s="64"/>
      <c r="AC173" s="8"/>
      <c r="AD173" s="8" t="str">
        <f>IF(AC173&lt;&gt; "",LOOKUP(AC173,Points!$A$2:$A$27,Points!$B$2:$B$27),"")</f>
        <v/>
      </c>
      <c r="AE173" s="114"/>
      <c r="AF173" s="64"/>
      <c r="AG173" s="8"/>
      <c r="AH173" s="8" t="str">
        <f>IF(AG173&lt;&gt; "",LOOKUP(AG173,Points!$A$2:$A$27,Points!$B$2:$B$27),"")</f>
        <v/>
      </c>
      <c r="AI173" s="114"/>
      <c r="AJ173" s="64"/>
      <c r="AK173" s="8"/>
      <c r="AL173" s="8" t="str">
        <f>IF(AK173&lt;&gt; "",LOOKUP(AK173,Points!$A$2:$A$27,Points!$B$2:$B$27),"")</f>
        <v/>
      </c>
      <c r="AM173" s="114"/>
      <c r="AO173" s="5">
        <f>SUM(LEN(G173),LEN(K173),LEN(O173),LEN(S173),LEN(W173),LEN(AA173),LEN(AE173),LEN(AI173),LEN(AM173))</f>
        <v>0</v>
      </c>
      <c r="AP173" s="5">
        <v>0</v>
      </c>
      <c r="AQ173" s="5">
        <f t="shared" si="135"/>
        <v>0</v>
      </c>
      <c r="AR173" s="5">
        <f t="shared" si="136"/>
        <v>0</v>
      </c>
      <c r="AS173" s="5">
        <f t="shared" si="137"/>
        <v>0</v>
      </c>
      <c r="AT173" s="5">
        <f t="shared" si="138"/>
        <v>0</v>
      </c>
      <c r="AU173" s="47">
        <f t="shared" si="139"/>
        <v>0</v>
      </c>
      <c r="AV173" s="47">
        <f t="shared" si="140"/>
        <v>0</v>
      </c>
      <c r="AW173" s="47">
        <f t="shared" si="141"/>
        <v>0</v>
      </c>
      <c r="AX173" s="8">
        <f t="shared" si="142"/>
        <v>0</v>
      </c>
      <c r="AY173" s="67">
        <f t="shared" si="143"/>
        <v>0</v>
      </c>
      <c r="AZ173" s="67"/>
      <c r="BA173" s="8">
        <f t="shared" si="144"/>
        <v>0</v>
      </c>
      <c r="BB173" s="8">
        <f t="shared" si="145"/>
        <v>0</v>
      </c>
      <c r="BC173" s="8">
        <f t="shared" si="146"/>
        <v>0</v>
      </c>
      <c r="BD173" s="8">
        <f t="shared" si="147"/>
        <v>0</v>
      </c>
      <c r="BE173" s="8">
        <f t="shared" si="148"/>
        <v>0</v>
      </c>
      <c r="BF173" s="8"/>
      <c r="BG173" s="8">
        <f t="shared" si="149"/>
        <v>0</v>
      </c>
      <c r="BH173" s="8">
        <f t="shared" si="150"/>
        <v>0</v>
      </c>
      <c r="BI173" s="8">
        <f t="shared" si="151"/>
        <v>0</v>
      </c>
      <c r="BJ173" s="8">
        <f t="shared" si="152"/>
        <v>0</v>
      </c>
      <c r="BK173" s="8">
        <f t="shared" si="153"/>
        <v>0</v>
      </c>
      <c r="BL173" s="8">
        <f t="shared" si="154"/>
        <v>0</v>
      </c>
      <c r="BM173" s="8">
        <f t="shared" si="155"/>
        <v>0</v>
      </c>
      <c r="BN173" s="8">
        <f t="shared" si="156"/>
        <v>0</v>
      </c>
      <c r="BO173" s="8">
        <f t="shared" si="157"/>
        <v>0</v>
      </c>
      <c r="BP173" s="8"/>
      <c r="BQ173" s="8" t="e">
        <f t="shared" si="158"/>
        <v>#NUM!</v>
      </c>
      <c r="BR173" s="8" t="e">
        <f t="shared" si="159"/>
        <v>#NUM!</v>
      </c>
      <c r="BS173" s="8" t="e">
        <f t="shared" si="160"/>
        <v>#NUM!</v>
      </c>
      <c r="BT173" s="8" t="e">
        <f t="shared" si="161"/>
        <v>#NUM!</v>
      </c>
      <c r="BU173" s="8" t="e">
        <f t="shared" si="162"/>
        <v>#NUM!</v>
      </c>
      <c r="BV173" s="8"/>
      <c r="BW173" s="1" t="str">
        <f t="shared" si="163"/>
        <v/>
      </c>
      <c r="BX173" s="1" t="str">
        <f t="shared" si="164"/>
        <v/>
      </c>
      <c r="BY173" s="1" t="str">
        <f t="shared" si="165"/>
        <v/>
      </c>
      <c r="BZ173" s="1" t="str">
        <f t="shared" si="166"/>
        <v/>
      </c>
      <c r="CA173" s="1" t="str">
        <f t="shared" si="167"/>
        <v/>
      </c>
      <c r="CB173" s="1" t="str">
        <f t="shared" si="168"/>
        <v/>
      </c>
      <c r="CC173" s="1" t="str">
        <f t="shared" si="169"/>
        <v/>
      </c>
      <c r="CD173" s="1" t="str">
        <f t="shared" si="170"/>
        <v/>
      </c>
      <c r="CE173" s="1" t="str">
        <f t="shared" si="171"/>
        <v/>
      </c>
    </row>
    <row r="174" spans="1:83" ht="18" customHeight="1" x14ac:dyDescent="0.2">
      <c r="A174" s="52" t="str">
        <f t="shared" si="134"/>
        <v>Russ Odom</v>
      </c>
      <c r="B174" s="52" t="s">
        <v>4</v>
      </c>
      <c r="C174" s="62" t="s">
        <v>5</v>
      </c>
      <c r="D174" s="8"/>
      <c r="E174" s="8"/>
      <c r="F174" s="8" t="str">
        <f>IF(E174&lt;&gt; "",LOOKUP(E174,Points!$A$2:$A$27,Points!$B$2:$B$27),"")</f>
        <v/>
      </c>
      <c r="G174" s="114"/>
      <c r="H174" s="64"/>
      <c r="I174" s="8"/>
      <c r="J174" s="8" t="str">
        <f>IF(I174&lt;&gt; "",LOOKUP(I174,Points!$A$2:$A$27,Points!$B$2:$B$27),"")</f>
        <v/>
      </c>
      <c r="K174" s="114"/>
      <c r="L174" s="64"/>
      <c r="M174" s="8"/>
      <c r="N174" s="8" t="str">
        <f>IF(M174&lt;&gt; "",LOOKUP(M174,Points!$A$2:$A$27,Points!$B$2:$B$27),"")</f>
        <v/>
      </c>
      <c r="O174" s="114"/>
      <c r="P174" s="64"/>
      <c r="Q174" s="8"/>
      <c r="R174" s="8" t="str">
        <f>IF(Q174&lt;&gt; "",LOOKUP(Q174,Points!$A$2:$A$27,Points!$B$2:$B$27),"")</f>
        <v/>
      </c>
      <c r="S174" s="114"/>
      <c r="T174" s="64"/>
      <c r="U174" s="8"/>
      <c r="V174" s="8" t="str">
        <f>IF(U174&lt;&gt; "",LOOKUP(U174,Points!$A$2:$A$27,Points!$B$2:$B$27),"")</f>
        <v/>
      </c>
      <c r="W174" s="114"/>
      <c r="X174" s="64"/>
      <c r="Y174" s="8"/>
      <c r="Z174" s="8" t="str">
        <f>IF(Y174&lt;&gt; "",LOOKUP(Y174,Points!$A$2:$A$27,Points!$B$2:$B$27),"")</f>
        <v/>
      </c>
      <c r="AA174" s="114"/>
      <c r="AB174" s="64"/>
      <c r="AC174" s="8"/>
      <c r="AD174" s="8" t="str">
        <f>IF(AC174&lt;&gt; "",LOOKUP(AC174,Points!$A$2:$A$27,Points!$B$2:$B$27),"")</f>
        <v/>
      </c>
      <c r="AE174" s="114"/>
      <c r="AF174" s="64"/>
      <c r="AG174" s="8"/>
      <c r="AH174" s="8" t="str">
        <f>IF(AG174&lt;&gt; "",LOOKUP(AG174,Points!$A$2:$A$27,Points!$B$2:$B$27),"")</f>
        <v/>
      </c>
      <c r="AI174" s="114"/>
      <c r="AJ174" s="64"/>
      <c r="AK174" s="8"/>
      <c r="AL174" s="8" t="str">
        <f>IF(AK174&lt;&gt; "",LOOKUP(AK174,Points!$A$2:$A$27,Points!$B$2:$B$27),"")</f>
        <v/>
      </c>
      <c r="AM174" s="114"/>
      <c r="AO174" s="5">
        <f>SUM(LEN(G174),LEN(K174),LEN(O174),LEN(S174),LEN(W174),LEN(AA174),LEN(AE174),LEN(AI174),LEN(AM174))</f>
        <v>0</v>
      </c>
      <c r="AP174" s="5">
        <v>0</v>
      </c>
      <c r="AQ174" s="5">
        <f t="shared" si="135"/>
        <v>0</v>
      </c>
      <c r="AR174" s="5">
        <f t="shared" si="136"/>
        <v>0</v>
      </c>
      <c r="AS174" s="5">
        <f t="shared" si="137"/>
        <v>0</v>
      </c>
      <c r="AT174" s="5">
        <f t="shared" si="138"/>
        <v>0</v>
      </c>
      <c r="AU174" s="47">
        <f t="shared" si="139"/>
        <v>0</v>
      </c>
      <c r="AV174" s="47">
        <f t="shared" si="140"/>
        <v>0</v>
      </c>
      <c r="AW174" s="47">
        <f t="shared" si="141"/>
        <v>0</v>
      </c>
      <c r="AX174" s="8">
        <f t="shared" si="142"/>
        <v>0</v>
      </c>
      <c r="AY174" s="67">
        <f t="shared" si="143"/>
        <v>0</v>
      </c>
      <c r="AZ174" s="67"/>
      <c r="BA174" s="8">
        <f t="shared" si="144"/>
        <v>0</v>
      </c>
      <c r="BB174" s="8">
        <f t="shared" si="145"/>
        <v>0</v>
      </c>
      <c r="BC174" s="8">
        <f t="shared" si="146"/>
        <v>0</v>
      </c>
      <c r="BD174" s="8">
        <f t="shared" si="147"/>
        <v>0</v>
      </c>
      <c r="BE174" s="8">
        <f t="shared" si="148"/>
        <v>0</v>
      </c>
      <c r="BF174" s="8"/>
      <c r="BG174" s="8">
        <f t="shared" si="149"/>
        <v>0</v>
      </c>
      <c r="BH174" s="8">
        <f t="shared" si="150"/>
        <v>0</v>
      </c>
      <c r="BI174" s="8">
        <f t="shared" si="151"/>
        <v>0</v>
      </c>
      <c r="BJ174" s="8">
        <f t="shared" si="152"/>
        <v>0</v>
      </c>
      <c r="BK174" s="8">
        <f t="shared" si="153"/>
        <v>0</v>
      </c>
      <c r="BL174" s="8">
        <f t="shared" si="154"/>
        <v>0</v>
      </c>
      <c r="BM174" s="8">
        <f t="shared" si="155"/>
        <v>0</v>
      </c>
      <c r="BN174" s="8">
        <f t="shared" si="156"/>
        <v>0</v>
      </c>
      <c r="BO174" s="8">
        <f t="shared" si="157"/>
        <v>0</v>
      </c>
      <c r="BP174" s="8"/>
      <c r="BQ174" s="8" t="e">
        <f t="shared" si="158"/>
        <v>#NUM!</v>
      </c>
      <c r="BR174" s="8" t="e">
        <f t="shared" si="159"/>
        <v>#NUM!</v>
      </c>
      <c r="BS174" s="8" t="e">
        <f t="shared" si="160"/>
        <v>#NUM!</v>
      </c>
      <c r="BT174" s="8" t="e">
        <f t="shared" si="161"/>
        <v>#NUM!</v>
      </c>
      <c r="BU174" s="8" t="e">
        <f t="shared" si="162"/>
        <v>#NUM!</v>
      </c>
      <c r="BV174" s="8"/>
      <c r="BW174" s="1" t="str">
        <f t="shared" si="163"/>
        <v/>
      </c>
      <c r="BX174" s="1" t="str">
        <f t="shared" si="164"/>
        <v/>
      </c>
      <c r="BY174" s="1" t="str">
        <f t="shared" si="165"/>
        <v/>
      </c>
      <c r="BZ174" s="1" t="str">
        <f t="shared" si="166"/>
        <v/>
      </c>
      <c r="CA174" s="1" t="str">
        <f t="shared" si="167"/>
        <v/>
      </c>
      <c r="CB174" s="1" t="str">
        <f t="shared" si="168"/>
        <v/>
      </c>
      <c r="CC174" s="1" t="str">
        <f t="shared" si="169"/>
        <v/>
      </c>
      <c r="CD174" s="1" t="str">
        <f t="shared" si="170"/>
        <v/>
      </c>
      <c r="CE174" s="1" t="str">
        <f t="shared" si="171"/>
        <v/>
      </c>
    </row>
    <row r="175" spans="1:83" ht="18" customHeight="1" x14ac:dyDescent="0.2">
      <c r="A175" s="52" t="str">
        <f t="shared" si="134"/>
        <v>Frank Offenbacher</v>
      </c>
      <c r="B175" s="52" t="s">
        <v>154</v>
      </c>
      <c r="C175" s="62" t="s">
        <v>155</v>
      </c>
      <c r="D175" s="8"/>
      <c r="E175" s="8"/>
      <c r="F175" s="8" t="str">
        <f>IF(E175&lt;&gt; "",LOOKUP(E175,Points!$A$2:$A$27,Points!$B$2:$B$27),"")</f>
        <v/>
      </c>
      <c r="G175" s="114"/>
      <c r="H175" s="64"/>
      <c r="I175" s="8"/>
      <c r="J175" s="8" t="str">
        <f>IF(I175&lt;&gt; "",LOOKUP(I175,Points!$A$2:$A$27,Points!$B$2:$B$27),"")</f>
        <v/>
      </c>
      <c r="K175" s="114"/>
      <c r="L175" s="64"/>
      <c r="M175" s="8"/>
      <c r="N175" s="8" t="str">
        <f>IF(M175&lt;&gt; "",LOOKUP(M175,Points!$A$2:$A$27,Points!$B$2:$B$27),"")</f>
        <v/>
      </c>
      <c r="O175" s="114"/>
      <c r="P175" s="64"/>
      <c r="Q175" s="8"/>
      <c r="R175" s="8" t="str">
        <f>IF(Q175&lt;&gt; "",LOOKUP(Q175,Points!$A$2:$A$27,Points!$B$2:$B$27),"")</f>
        <v/>
      </c>
      <c r="S175" s="114"/>
      <c r="T175" s="64"/>
      <c r="U175" s="8"/>
      <c r="V175" s="8" t="str">
        <f>IF(U175&lt;&gt; "",LOOKUP(U175,Points!$A$2:$A$27,Points!$B$2:$B$27),"")</f>
        <v/>
      </c>
      <c r="W175" s="114"/>
      <c r="X175" s="64"/>
      <c r="Y175" s="8"/>
      <c r="Z175" s="8" t="str">
        <f>IF(Y175&lt;&gt; "",LOOKUP(Y175,Points!$A$2:$A$27,Points!$B$2:$B$27),"")</f>
        <v/>
      </c>
      <c r="AA175" s="114"/>
      <c r="AB175" s="64"/>
      <c r="AC175" s="8"/>
      <c r="AD175" s="8" t="str">
        <f>IF(AC175&lt;&gt; "",LOOKUP(AC175,Points!$A$2:$A$27,Points!$B$2:$B$27),"")</f>
        <v/>
      </c>
      <c r="AE175" s="114"/>
      <c r="AF175" s="64"/>
      <c r="AG175" s="8"/>
      <c r="AH175" s="8" t="str">
        <f>IF(AG175&lt;&gt; "",LOOKUP(AG175,Points!$A$2:$A$27,Points!$B$2:$B$27),"")</f>
        <v/>
      </c>
      <c r="AI175" s="114"/>
      <c r="AJ175" s="64"/>
      <c r="AK175" s="8"/>
      <c r="AL175" s="8" t="str">
        <f>IF(AK175&lt;&gt; "",LOOKUP(AK175,Points!$A$2:$A$27,Points!$B$2:$B$27),"")</f>
        <v/>
      </c>
      <c r="AM175" s="114"/>
      <c r="AO175" s="5">
        <f>SUM(LEN(G175),LEN(K175),LEN(O175),LEN(S175),LEN(W175),LEN(AA175),LEN(AE175),LEN(AI175),LEN(AM175))</f>
        <v>0</v>
      </c>
      <c r="AP175" s="5">
        <v>0</v>
      </c>
      <c r="AQ175" s="5">
        <f t="shared" si="135"/>
        <v>0</v>
      </c>
      <c r="AR175" s="5">
        <f t="shared" si="136"/>
        <v>0</v>
      </c>
      <c r="AS175" s="5">
        <f t="shared" si="137"/>
        <v>0</v>
      </c>
      <c r="AT175" s="5">
        <f t="shared" si="138"/>
        <v>0</v>
      </c>
      <c r="AU175" s="47">
        <f t="shared" si="139"/>
        <v>0</v>
      </c>
      <c r="AV175" s="47">
        <f t="shared" si="140"/>
        <v>0</v>
      </c>
      <c r="AW175" s="47">
        <f t="shared" si="141"/>
        <v>0</v>
      </c>
      <c r="AX175" s="8">
        <f t="shared" si="142"/>
        <v>0</v>
      </c>
      <c r="AY175" s="67">
        <f t="shared" si="143"/>
        <v>0</v>
      </c>
      <c r="AZ175" s="67"/>
      <c r="BA175" s="8">
        <f t="shared" si="144"/>
        <v>0</v>
      </c>
      <c r="BB175" s="8">
        <f t="shared" si="145"/>
        <v>0</v>
      </c>
      <c r="BC175" s="8">
        <f t="shared" si="146"/>
        <v>0</v>
      </c>
      <c r="BD175" s="8">
        <f t="shared" si="147"/>
        <v>0</v>
      </c>
      <c r="BE175" s="8">
        <f t="shared" si="148"/>
        <v>0</v>
      </c>
      <c r="BF175" s="8"/>
      <c r="BG175" s="8">
        <f t="shared" si="149"/>
        <v>0</v>
      </c>
      <c r="BH175" s="8">
        <f t="shared" si="150"/>
        <v>0</v>
      </c>
      <c r="BI175" s="8">
        <f t="shared" si="151"/>
        <v>0</v>
      </c>
      <c r="BJ175" s="8">
        <f t="shared" si="152"/>
        <v>0</v>
      </c>
      <c r="BK175" s="8">
        <f t="shared" si="153"/>
        <v>0</v>
      </c>
      <c r="BL175" s="8">
        <f t="shared" si="154"/>
        <v>0</v>
      </c>
      <c r="BM175" s="8">
        <f t="shared" si="155"/>
        <v>0</v>
      </c>
      <c r="BN175" s="8">
        <f t="shared" si="156"/>
        <v>0</v>
      </c>
      <c r="BO175" s="8">
        <f t="shared" si="157"/>
        <v>0</v>
      </c>
      <c r="BP175" s="8"/>
      <c r="BQ175" s="8" t="e">
        <f t="shared" si="158"/>
        <v>#NUM!</v>
      </c>
      <c r="BR175" s="8" t="e">
        <f t="shared" si="159"/>
        <v>#NUM!</v>
      </c>
      <c r="BS175" s="8" t="e">
        <f t="shared" si="160"/>
        <v>#NUM!</v>
      </c>
      <c r="BT175" s="8" t="e">
        <f t="shared" si="161"/>
        <v>#NUM!</v>
      </c>
      <c r="BU175" s="8" t="e">
        <f t="shared" si="162"/>
        <v>#NUM!</v>
      </c>
      <c r="BV175" s="8"/>
      <c r="BW175" s="1" t="str">
        <f t="shared" si="163"/>
        <v/>
      </c>
      <c r="BX175" s="1" t="str">
        <f t="shared" si="164"/>
        <v/>
      </c>
      <c r="BY175" s="1" t="str">
        <f t="shared" si="165"/>
        <v/>
      </c>
      <c r="BZ175" s="1" t="str">
        <f t="shared" si="166"/>
        <v/>
      </c>
      <c r="CA175" s="1" t="str">
        <f t="shared" si="167"/>
        <v/>
      </c>
      <c r="CB175" s="1" t="str">
        <f t="shared" si="168"/>
        <v/>
      </c>
      <c r="CC175" s="1" t="str">
        <f t="shared" si="169"/>
        <v/>
      </c>
      <c r="CD175" s="1" t="str">
        <f t="shared" si="170"/>
        <v/>
      </c>
      <c r="CE175" s="1" t="str">
        <f t="shared" si="171"/>
        <v/>
      </c>
    </row>
    <row r="176" spans="1:83" ht="18" customHeight="1" x14ac:dyDescent="0.2">
      <c r="A176" s="52" t="str">
        <f t="shared" si="134"/>
        <v>Bruce O'Leary</v>
      </c>
      <c r="B176" s="93" t="s">
        <v>522</v>
      </c>
      <c r="C176" s="94" t="s">
        <v>250</v>
      </c>
      <c r="D176" s="8"/>
      <c r="E176" s="8"/>
      <c r="F176" s="8" t="str">
        <f>IF(E176&lt;&gt; "",LOOKUP(E176,Points!$A$2:$A$27,Points!$B$2:$B$27),"")</f>
        <v/>
      </c>
      <c r="G176" s="114"/>
      <c r="H176" s="64"/>
      <c r="I176" s="8"/>
      <c r="J176" s="8" t="str">
        <f>IF(I176&lt;&gt; "",LOOKUP(I176,Points!$A$2:$A$27,Points!$B$2:$B$27),"")</f>
        <v/>
      </c>
      <c r="K176" s="114"/>
      <c r="L176" s="64"/>
      <c r="M176" s="8"/>
      <c r="N176" s="8" t="str">
        <f>IF(M176&lt;&gt; "",LOOKUP(M176,Points!$A$2:$A$27,Points!$B$2:$B$27),"")</f>
        <v/>
      </c>
      <c r="O176" s="114"/>
      <c r="P176" s="64"/>
      <c r="Q176" s="8"/>
      <c r="R176" s="8" t="str">
        <f>IF(Q176&lt;&gt; "",LOOKUP(Q176,Points!$A$2:$A$27,Points!$B$2:$B$27),"")</f>
        <v/>
      </c>
      <c r="S176" s="114"/>
      <c r="T176" s="64"/>
      <c r="U176" s="8"/>
      <c r="V176" s="8" t="str">
        <f>IF(U176&lt;&gt; "",LOOKUP(U176,Points!$A$2:$A$27,Points!$B$2:$B$27),"")</f>
        <v/>
      </c>
      <c r="W176" s="114"/>
      <c r="X176" s="64"/>
      <c r="Y176" s="8"/>
      <c r="Z176" s="8" t="str">
        <f>IF(Y176&lt;&gt; "",LOOKUP(Y176,Points!$A$2:$A$27,Points!$B$2:$B$27),"")</f>
        <v/>
      </c>
      <c r="AA176" s="114"/>
      <c r="AB176" s="64"/>
      <c r="AC176" s="8"/>
      <c r="AD176" s="8" t="str">
        <f>IF(AC176&lt;&gt; "",LOOKUP(AC176,Points!$A$2:$A$27,Points!$B$2:$B$27),"")</f>
        <v/>
      </c>
      <c r="AE176" s="114"/>
      <c r="AF176" s="64"/>
      <c r="AG176" s="8"/>
      <c r="AH176" s="8" t="str">
        <f>IF(AG176&lt;&gt; "",LOOKUP(AG176,Points!$A$2:$A$27,Points!$B$2:$B$27),"")</f>
        <v/>
      </c>
      <c r="AI176" s="114"/>
      <c r="AJ176" s="64"/>
      <c r="AK176" s="8"/>
      <c r="AL176" s="8" t="str">
        <f>IF(AK176&lt;&gt; "",LOOKUP(AK176,Points!$A$2:$A$27,Points!$B$2:$B$27),"")</f>
        <v/>
      </c>
      <c r="AM176" s="114"/>
      <c r="AO176" s="5">
        <f>+G176+K176+O176+S176+W176+AA176+AE176+AI176+AM176</f>
        <v>0</v>
      </c>
      <c r="AP176" s="5">
        <v>0</v>
      </c>
      <c r="AQ176" s="5">
        <f t="shared" si="135"/>
        <v>0</v>
      </c>
      <c r="AR176" s="5">
        <f t="shared" si="136"/>
        <v>0</v>
      </c>
      <c r="AS176" s="5">
        <f t="shared" si="137"/>
        <v>0</v>
      </c>
      <c r="AT176" s="5">
        <f t="shared" si="138"/>
        <v>0</v>
      </c>
      <c r="AU176" s="47">
        <f t="shared" si="139"/>
        <v>0</v>
      </c>
      <c r="AV176" s="47">
        <f t="shared" si="140"/>
        <v>0</v>
      </c>
      <c r="AW176" s="47">
        <f t="shared" si="141"/>
        <v>0</v>
      </c>
      <c r="AX176" s="8">
        <f t="shared" si="142"/>
        <v>0</v>
      </c>
      <c r="AY176" s="67">
        <f t="shared" si="143"/>
        <v>0</v>
      </c>
      <c r="AZ176" s="67"/>
      <c r="BA176" s="8">
        <f t="shared" si="144"/>
        <v>0</v>
      </c>
      <c r="BB176" s="8">
        <f t="shared" si="145"/>
        <v>0</v>
      </c>
      <c r="BC176" s="8">
        <f t="shared" si="146"/>
        <v>0</v>
      </c>
      <c r="BD176" s="8">
        <f t="shared" si="147"/>
        <v>0</v>
      </c>
      <c r="BE176" s="8">
        <f t="shared" si="148"/>
        <v>0</v>
      </c>
      <c r="BF176" s="8"/>
      <c r="BG176" s="8">
        <f t="shared" si="149"/>
        <v>0</v>
      </c>
      <c r="BH176" s="8">
        <f t="shared" si="150"/>
        <v>0</v>
      </c>
      <c r="BI176" s="8">
        <f t="shared" si="151"/>
        <v>0</v>
      </c>
      <c r="BJ176" s="8">
        <f t="shared" si="152"/>
        <v>0</v>
      </c>
      <c r="BK176" s="8">
        <f t="shared" si="153"/>
        <v>0</v>
      </c>
      <c r="BL176" s="8">
        <f t="shared" si="154"/>
        <v>0</v>
      </c>
      <c r="BM176" s="8">
        <f t="shared" si="155"/>
        <v>0</v>
      </c>
      <c r="BN176" s="8">
        <f t="shared" si="156"/>
        <v>0</v>
      </c>
      <c r="BO176" s="8">
        <f t="shared" si="157"/>
        <v>0</v>
      </c>
      <c r="BP176" s="8"/>
      <c r="BQ176" s="8" t="e">
        <f t="shared" si="158"/>
        <v>#NUM!</v>
      </c>
      <c r="BR176" s="8" t="e">
        <f t="shared" si="159"/>
        <v>#NUM!</v>
      </c>
      <c r="BS176" s="8" t="e">
        <f t="shared" si="160"/>
        <v>#NUM!</v>
      </c>
      <c r="BT176" s="8" t="e">
        <f t="shared" si="161"/>
        <v>#NUM!</v>
      </c>
      <c r="BU176" s="8" t="e">
        <f t="shared" si="162"/>
        <v>#NUM!</v>
      </c>
      <c r="BV176" s="8"/>
      <c r="BW176" s="1" t="str">
        <f t="shared" si="163"/>
        <v/>
      </c>
      <c r="BX176" s="1" t="str">
        <f t="shared" si="164"/>
        <v/>
      </c>
      <c r="BY176" s="1" t="str">
        <f t="shared" si="165"/>
        <v/>
      </c>
      <c r="BZ176" s="1" t="str">
        <f t="shared" si="166"/>
        <v/>
      </c>
      <c r="CA176" s="1" t="str">
        <f t="shared" si="167"/>
        <v/>
      </c>
      <c r="CB176" s="1" t="str">
        <f t="shared" si="168"/>
        <v/>
      </c>
      <c r="CC176" s="1" t="str">
        <f t="shared" si="169"/>
        <v/>
      </c>
      <c r="CD176" s="1" t="str">
        <f t="shared" si="170"/>
        <v/>
      </c>
      <c r="CE176" s="1" t="str">
        <f t="shared" si="171"/>
        <v/>
      </c>
    </row>
    <row r="177" spans="1:83" ht="18" customHeight="1" x14ac:dyDescent="0.2">
      <c r="A177" s="52" t="str">
        <f t="shared" si="134"/>
        <v>Ruben Ortiz</v>
      </c>
      <c r="B177" s="52" t="s">
        <v>399</v>
      </c>
      <c r="C177" s="62" t="s">
        <v>400</v>
      </c>
      <c r="D177" s="8"/>
      <c r="E177" s="8"/>
      <c r="F177" s="8" t="str">
        <f>IF(E177&lt;&gt; "",LOOKUP(E177,Points!$A$2:$A$27,Points!$B$2:$B$27),"")</f>
        <v/>
      </c>
      <c r="G177" s="114"/>
      <c r="H177" s="64"/>
      <c r="I177" s="8"/>
      <c r="J177" s="8" t="str">
        <f>IF(I177&lt;&gt; "",LOOKUP(I177,Points!$A$2:$A$27,Points!$B$2:$B$27),"")</f>
        <v/>
      </c>
      <c r="K177" s="114"/>
      <c r="L177" s="64"/>
      <c r="M177" s="8"/>
      <c r="N177" s="8" t="str">
        <f>IF(M177&lt;&gt; "",LOOKUP(M177,Points!$A$2:$A$27,Points!$B$2:$B$27),"")</f>
        <v/>
      </c>
      <c r="O177" s="114"/>
      <c r="P177" s="64"/>
      <c r="Q177" s="8"/>
      <c r="R177" s="8" t="str">
        <f>IF(Q177&lt;&gt; "",LOOKUP(Q177,Points!$A$2:$A$27,Points!$B$2:$B$27),"")</f>
        <v/>
      </c>
      <c r="S177" s="114"/>
      <c r="T177" s="64"/>
      <c r="U177" s="8"/>
      <c r="V177" s="8" t="str">
        <f>IF(U177&lt;&gt; "",LOOKUP(U177,Points!$A$2:$A$27,Points!$B$2:$B$27),"")</f>
        <v/>
      </c>
      <c r="W177" s="114"/>
      <c r="X177" s="64"/>
      <c r="Y177" s="8"/>
      <c r="Z177" s="8" t="str">
        <f>IF(Y177&lt;&gt; "",LOOKUP(Y177,Points!$A$2:$A$27,Points!$B$2:$B$27),"")</f>
        <v/>
      </c>
      <c r="AA177" s="114"/>
      <c r="AB177" s="64"/>
      <c r="AC177" s="8"/>
      <c r="AD177" s="8" t="str">
        <f>IF(AC177&lt;&gt; "",LOOKUP(AC177,Points!$A$2:$A$27,Points!$B$2:$B$27),"")</f>
        <v/>
      </c>
      <c r="AE177" s="114"/>
      <c r="AF177" s="64"/>
      <c r="AG177" s="8"/>
      <c r="AH177" s="8" t="str">
        <f>IF(AG177&lt;&gt; "",LOOKUP(AG177,Points!$A$2:$A$27,Points!$B$2:$B$27),"")</f>
        <v/>
      </c>
      <c r="AI177" s="114"/>
      <c r="AJ177" s="64"/>
      <c r="AK177" s="8"/>
      <c r="AL177" s="8" t="str">
        <f>IF(AK177&lt;&gt; "",LOOKUP(AK177,Points!$A$2:$A$27,Points!$B$2:$B$27),"")</f>
        <v/>
      </c>
      <c r="AM177" s="114"/>
      <c r="AO177" s="5">
        <f t="shared" ref="AO177:AO184" si="172">SUM(LEN(G177),LEN(K177),LEN(O177),LEN(S177),LEN(W177),LEN(AA177),LEN(AE177),LEN(AI177),LEN(AM177))</f>
        <v>0</v>
      </c>
      <c r="AP177" s="5">
        <v>0</v>
      </c>
      <c r="AQ177" s="5">
        <f t="shared" si="135"/>
        <v>0</v>
      </c>
      <c r="AR177" s="5">
        <f t="shared" si="136"/>
        <v>0</v>
      </c>
      <c r="AS177" s="5">
        <f t="shared" si="137"/>
        <v>0</v>
      </c>
      <c r="AT177" s="5">
        <f t="shared" si="138"/>
        <v>0</v>
      </c>
      <c r="AU177" s="47">
        <f t="shared" si="139"/>
        <v>0</v>
      </c>
      <c r="AV177" s="47">
        <f t="shared" si="140"/>
        <v>0</v>
      </c>
      <c r="AW177" s="47">
        <f t="shared" si="141"/>
        <v>0</v>
      </c>
      <c r="AX177" s="8">
        <f t="shared" si="142"/>
        <v>0</v>
      </c>
      <c r="AY177" s="67">
        <f t="shared" si="143"/>
        <v>0</v>
      </c>
      <c r="AZ177" s="67"/>
      <c r="BA177" s="8">
        <f t="shared" si="144"/>
        <v>0</v>
      </c>
      <c r="BB177" s="8">
        <f t="shared" si="145"/>
        <v>0</v>
      </c>
      <c r="BC177" s="8">
        <f t="shared" si="146"/>
        <v>0</v>
      </c>
      <c r="BD177" s="8">
        <f t="shared" si="147"/>
        <v>0</v>
      </c>
      <c r="BE177" s="8">
        <f t="shared" si="148"/>
        <v>0</v>
      </c>
      <c r="BF177" s="8"/>
      <c r="BG177" s="8">
        <f t="shared" si="149"/>
        <v>0</v>
      </c>
      <c r="BH177" s="8">
        <f t="shared" si="150"/>
        <v>0</v>
      </c>
      <c r="BI177" s="8">
        <f t="shared" si="151"/>
        <v>0</v>
      </c>
      <c r="BJ177" s="8">
        <f t="shared" si="152"/>
        <v>0</v>
      </c>
      <c r="BK177" s="8">
        <f t="shared" si="153"/>
        <v>0</v>
      </c>
      <c r="BL177" s="8">
        <f t="shared" si="154"/>
        <v>0</v>
      </c>
      <c r="BM177" s="8">
        <f t="shared" si="155"/>
        <v>0</v>
      </c>
      <c r="BN177" s="8">
        <f t="shared" si="156"/>
        <v>0</v>
      </c>
      <c r="BO177" s="8">
        <f t="shared" si="157"/>
        <v>0</v>
      </c>
      <c r="BP177" s="8"/>
      <c r="BQ177" s="8" t="e">
        <f t="shared" si="158"/>
        <v>#NUM!</v>
      </c>
      <c r="BR177" s="8" t="e">
        <f t="shared" si="159"/>
        <v>#NUM!</v>
      </c>
      <c r="BS177" s="8" t="e">
        <f t="shared" si="160"/>
        <v>#NUM!</v>
      </c>
      <c r="BT177" s="8" t="e">
        <f t="shared" si="161"/>
        <v>#NUM!</v>
      </c>
      <c r="BU177" s="8" t="e">
        <f t="shared" si="162"/>
        <v>#NUM!</v>
      </c>
      <c r="BV177" s="8"/>
      <c r="BW177" s="1" t="str">
        <f t="shared" si="163"/>
        <v/>
      </c>
      <c r="BX177" s="1" t="str">
        <f t="shared" si="164"/>
        <v/>
      </c>
      <c r="BY177" s="1" t="str">
        <f t="shared" si="165"/>
        <v/>
      </c>
      <c r="BZ177" s="1" t="str">
        <f t="shared" si="166"/>
        <v/>
      </c>
      <c r="CA177" s="1" t="str">
        <f t="shared" si="167"/>
        <v/>
      </c>
      <c r="CB177" s="1" t="str">
        <f t="shared" si="168"/>
        <v/>
      </c>
      <c r="CC177" s="1" t="str">
        <f t="shared" si="169"/>
        <v/>
      </c>
      <c r="CD177" s="1" t="str">
        <f t="shared" si="170"/>
        <v/>
      </c>
      <c r="CE177" s="1" t="str">
        <f t="shared" si="171"/>
        <v/>
      </c>
    </row>
    <row r="178" spans="1:83" ht="18" customHeight="1" x14ac:dyDescent="0.2">
      <c r="A178" s="52" t="str">
        <f t="shared" si="134"/>
        <v>Mike Ozycz</v>
      </c>
      <c r="B178" s="52" t="s">
        <v>512</v>
      </c>
      <c r="C178" s="62" t="s">
        <v>33</v>
      </c>
      <c r="D178" s="8"/>
      <c r="E178" s="8"/>
      <c r="F178" s="8" t="str">
        <f>IF(E178&lt;&gt; "",LOOKUP(E178,Points!$A$2:$A$27,Points!$B$2:$B$27),"")</f>
        <v/>
      </c>
      <c r="G178" s="114"/>
      <c r="H178" s="64"/>
      <c r="I178" s="8"/>
      <c r="J178" s="8" t="str">
        <f>IF(I178&lt;&gt; "",LOOKUP(I178,Points!$A$2:$A$27,Points!$B$2:$B$27),"")</f>
        <v/>
      </c>
      <c r="K178" s="114"/>
      <c r="L178" s="64"/>
      <c r="M178" s="8"/>
      <c r="N178" s="8" t="str">
        <f>IF(M178&lt;&gt; "",LOOKUP(M178,Points!$A$2:$A$27,Points!$B$2:$B$27),"")</f>
        <v/>
      </c>
      <c r="O178" s="114"/>
      <c r="P178" s="64"/>
      <c r="Q178" s="8"/>
      <c r="R178" s="8" t="str">
        <f>IF(Q178&lt;&gt; "",LOOKUP(Q178,Points!$A$2:$A$27,Points!$B$2:$B$27),"")</f>
        <v/>
      </c>
      <c r="S178" s="114"/>
      <c r="T178" s="64"/>
      <c r="U178" s="8"/>
      <c r="V178" s="8" t="str">
        <f>IF(U178&lt;&gt; "",LOOKUP(U178,Points!$A$2:$A$27,Points!$B$2:$B$27),"")</f>
        <v/>
      </c>
      <c r="W178" s="114"/>
      <c r="X178" s="64"/>
      <c r="Y178" s="8"/>
      <c r="Z178" s="8" t="str">
        <f>IF(Y178&lt;&gt; "",LOOKUP(Y178,Points!$A$2:$A$27,Points!$B$2:$B$27),"")</f>
        <v/>
      </c>
      <c r="AA178" s="114"/>
      <c r="AB178" s="64"/>
      <c r="AC178" s="8"/>
      <c r="AD178" s="8" t="str">
        <f>IF(AC178&lt;&gt; "",LOOKUP(AC178,Points!$A$2:$A$27,Points!$B$2:$B$27),"")</f>
        <v/>
      </c>
      <c r="AE178" s="114"/>
      <c r="AF178" s="64"/>
      <c r="AG178" s="8"/>
      <c r="AH178" s="8" t="str">
        <f>IF(AG178&lt;&gt; "",LOOKUP(AG178,Points!$A$2:$A$27,Points!$B$2:$B$27),"")</f>
        <v/>
      </c>
      <c r="AI178" s="114"/>
      <c r="AJ178" s="64"/>
      <c r="AK178" s="8"/>
      <c r="AL178" s="8" t="str">
        <f>IF(AK178&lt;&gt; "",LOOKUP(AK178,Points!$A$2:$A$27,Points!$B$2:$B$27),"")</f>
        <v/>
      </c>
      <c r="AM178" s="114"/>
      <c r="AO178" s="5">
        <f t="shared" si="172"/>
        <v>0</v>
      </c>
      <c r="AP178" s="5">
        <v>0</v>
      </c>
      <c r="AQ178" s="5">
        <f t="shared" si="135"/>
        <v>0</v>
      </c>
      <c r="AR178" s="5">
        <f t="shared" si="136"/>
        <v>0</v>
      </c>
      <c r="AS178" s="5">
        <f t="shared" si="137"/>
        <v>0</v>
      </c>
      <c r="AT178" s="5">
        <f t="shared" si="138"/>
        <v>0</v>
      </c>
      <c r="AU178" s="47">
        <f t="shared" si="139"/>
        <v>0</v>
      </c>
      <c r="AV178" s="47">
        <f t="shared" si="140"/>
        <v>0</v>
      </c>
      <c r="AW178" s="47">
        <f t="shared" si="141"/>
        <v>0</v>
      </c>
      <c r="AX178" s="8">
        <f t="shared" si="142"/>
        <v>0</v>
      </c>
      <c r="AY178" s="67">
        <f t="shared" si="143"/>
        <v>0</v>
      </c>
      <c r="AZ178" s="67"/>
      <c r="BA178" s="8">
        <f t="shared" si="144"/>
        <v>0</v>
      </c>
      <c r="BB178" s="8">
        <f t="shared" si="145"/>
        <v>0</v>
      </c>
      <c r="BC178" s="8">
        <f t="shared" si="146"/>
        <v>0</v>
      </c>
      <c r="BD178" s="8">
        <f t="shared" si="147"/>
        <v>0</v>
      </c>
      <c r="BE178" s="8">
        <f t="shared" si="148"/>
        <v>0</v>
      </c>
      <c r="BF178" s="8"/>
      <c r="BG178" s="8">
        <f t="shared" si="149"/>
        <v>0</v>
      </c>
      <c r="BH178" s="8">
        <f t="shared" si="150"/>
        <v>0</v>
      </c>
      <c r="BI178" s="8">
        <f t="shared" si="151"/>
        <v>0</v>
      </c>
      <c r="BJ178" s="8">
        <f t="shared" si="152"/>
        <v>0</v>
      </c>
      <c r="BK178" s="8">
        <f t="shared" si="153"/>
        <v>0</v>
      </c>
      <c r="BL178" s="8">
        <f t="shared" si="154"/>
        <v>0</v>
      </c>
      <c r="BM178" s="8">
        <f t="shared" si="155"/>
        <v>0</v>
      </c>
      <c r="BN178" s="8">
        <f t="shared" si="156"/>
        <v>0</v>
      </c>
      <c r="BO178" s="8">
        <f t="shared" si="157"/>
        <v>0</v>
      </c>
      <c r="BP178" s="8"/>
      <c r="BQ178" s="8" t="e">
        <f t="shared" si="158"/>
        <v>#NUM!</v>
      </c>
      <c r="BR178" s="8" t="e">
        <f t="shared" si="159"/>
        <v>#NUM!</v>
      </c>
      <c r="BS178" s="8" t="e">
        <f t="shared" si="160"/>
        <v>#NUM!</v>
      </c>
      <c r="BT178" s="8" t="e">
        <f t="shared" si="161"/>
        <v>#NUM!</v>
      </c>
      <c r="BU178" s="8" t="e">
        <f t="shared" si="162"/>
        <v>#NUM!</v>
      </c>
      <c r="BV178" s="8"/>
      <c r="BW178" s="1" t="str">
        <f t="shared" si="163"/>
        <v/>
      </c>
      <c r="BX178" s="1" t="str">
        <f t="shared" si="164"/>
        <v/>
      </c>
      <c r="BY178" s="1" t="str">
        <f t="shared" si="165"/>
        <v/>
      </c>
      <c r="BZ178" s="1" t="str">
        <f t="shared" si="166"/>
        <v/>
      </c>
      <c r="CA178" s="1" t="str">
        <f t="shared" si="167"/>
        <v/>
      </c>
      <c r="CB178" s="1" t="str">
        <f t="shared" si="168"/>
        <v/>
      </c>
      <c r="CC178" s="1" t="str">
        <f t="shared" si="169"/>
        <v/>
      </c>
      <c r="CD178" s="1" t="str">
        <f t="shared" si="170"/>
        <v/>
      </c>
      <c r="CE178" s="1" t="str">
        <f t="shared" si="171"/>
        <v/>
      </c>
    </row>
    <row r="179" spans="1:83" ht="18" customHeight="1" x14ac:dyDescent="0.2">
      <c r="A179" s="52" t="str">
        <f t="shared" si="134"/>
        <v>Dan Payne</v>
      </c>
      <c r="B179" s="52" t="s">
        <v>275</v>
      </c>
      <c r="C179" s="62" t="s">
        <v>276</v>
      </c>
      <c r="D179" s="8"/>
      <c r="E179" s="8"/>
      <c r="F179" s="8" t="str">
        <f>IF(E179&lt;&gt; "",LOOKUP(E179,Points!$A$2:$A$27,Points!$B$2:$B$27),"")</f>
        <v/>
      </c>
      <c r="G179" s="114"/>
      <c r="H179" s="64"/>
      <c r="I179" s="8"/>
      <c r="J179" s="8" t="str">
        <f>IF(I179&lt;&gt; "",LOOKUP(I179,Points!$A$2:$A$27,Points!$B$2:$B$27),"")</f>
        <v/>
      </c>
      <c r="K179" s="114"/>
      <c r="L179" s="64"/>
      <c r="M179" s="8"/>
      <c r="N179" s="8" t="str">
        <f>IF(M179&lt;&gt; "",LOOKUP(M179,Points!$A$2:$A$27,Points!$B$2:$B$27),"")</f>
        <v/>
      </c>
      <c r="O179" s="114"/>
      <c r="P179" s="64"/>
      <c r="Q179" s="8"/>
      <c r="R179" s="8" t="str">
        <f>IF(Q179&lt;&gt; "",LOOKUP(Q179,Points!$A$2:$A$27,Points!$B$2:$B$27),"")</f>
        <v/>
      </c>
      <c r="S179" s="114"/>
      <c r="T179" s="64"/>
      <c r="U179" s="8"/>
      <c r="V179" s="8" t="str">
        <f>IF(U179&lt;&gt; "",LOOKUP(U179,Points!$A$2:$A$27,Points!$B$2:$B$27),"")</f>
        <v/>
      </c>
      <c r="W179" s="114"/>
      <c r="X179" s="64"/>
      <c r="Y179" s="8"/>
      <c r="Z179" s="8" t="str">
        <f>IF(Y179&lt;&gt; "",LOOKUP(Y179,Points!$A$2:$A$27,Points!$B$2:$B$27),"")</f>
        <v/>
      </c>
      <c r="AA179" s="114"/>
      <c r="AB179" s="64"/>
      <c r="AC179" s="8"/>
      <c r="AD179" s="8" t="str">
        <f>IF(AC179&lt;&gt; "",LOOKUP(AC179,Points!$A$2:$A$27,Points!$B$2:$B$27),"")</f>
        <v/>
      </c>
      <c r="AE179" s="114"/>
      <c r="AF179" s="64"/>
      <c r="AG179" s="8"/>
      <c r="AH179" s="8" t="str">
        <f>IF(AG179&lt;&gt; "",LOOKUP(AG179,Points!$A$2:$A$27,Points!$B$2:$B$27),"")</f>
        <v/>
      </c>
      <c r="AI179" s="114"/>
      <c r="AJ179" s="64"/>
      <c r="AK179" s="8"/>
      <c r="AL179" s="8" t="str">
        <f>IF(AK179&lt;&gt; "",LOOKUP(AK179,Points!$A$2:$A$27,Points!$B$2:$B$27),"")</f>
        <v/>
      </c>
      <c r="AM179" s="114"/>
      <c r="AO179" s="5">
        <f t="shared" si="172"/>
        <v>0</v>
      </c>
      <c r="AP179" s="5">
        <v>0</v>
      </c>
      <c r="AQ179" s="5">
        <f t="shared" si="135"/>
        <v>0</v>
      </c>
      <c r="AR179" s="5">
        <f t="shared" si="136"/>
        <v>0</v>
      </c>
      <c r="AS179" s="5">
        <f t="shared" si="137"/>
        <v>0</v>
      </c>
      <c r="AT179" s="5">
        <f t="shared" si="138"/>
        <v>0</v>
      </c>
      <c r="AU179" s="47">
        <f t="shared" si="139"/>
        <v>0</v>
      </c>
      <c r="AV179" s="47">
        <f t="shared" si="140"/>
        <v>0</v>
      </c>
      <c r="AW179" s="47">
        <f t="shared" si="141"/>
        <v>0</v>
      </c>
      <c r="AX179" s="8">
        <f t="shared" si="142"/>
        <v>0</v>
      </c>
      <c r="AY179" s="67">
        <f t="shared" si="143"/>
        <v>0</v>
      </c>
      <c r="AZ179" s="67"/>
      <c r="BA179" s="8">
        <f t="shared" si="144"/>
        <v>0</v>
      </c>
      <c r="BB179" s="8">
        <f t="shared" si="145"/>
        <v>0</v>
      </c>
      <c r="BC179" s="8">
        <f t="shared" si="146"/>
        <v>0</v>
      </c>
      <c r="BD179" s="8">
        <f t="shared" si="147"/>
        <v>0</v>
      </c>
      <c r="BE179" s="8">
        <f t="shared" si="148"/>
        <v>0</v>
      </c>
      <c r="BF179" s="8"/>
      <c r="BG179" s="8">
        <f t="shared" si="149"/>
        <v>0</v>
      </c>
      <c r="BH179" s="8">
        <f t="shared" si="150"/>
        <v>0</v>
      </c>
      <c r="BI179" s="8">
        <f t="shared" si="151"/>
        <v>0</v>
      </c>
      <c r="BJ179" s="8">
        <f t="shared" si="152"/>
        <v>0</v>
      </c>
      <c r="BK179" s="8">
        <f t="shared" si="153"/>
        <v>0</v>
      </c>
      <c r="BL179" s="8">
        <f t="shared" si="154"/>
        <v>0</v>
      </c>
      <c r="BM179" s="8">
        <f t="shared" si="155"/>
        <v>0</v>
      </c>
      <c r="BN179" s="8">
        <f t="shared" si="156"/>
        <v>0</v>
      </c>
      <c r="BO179" s="8">
        <f t="shared" si="157"/>
        <v>0</v>
      </c>
      <c r="BP179" s="8"/>
      <c r="BQ179" s="8" t="e">
        <f t="shared" si="158"/>
        <v>#NUM!</v>
      </c>
      <c r="BR179" s="8" t="e">
        <f t="shared" si="159"/>
        <v>#NUM!</v>
      </c>
      <c r="BS179" s="8" t="e">
        <f t="shared" si="160"/>
        <v>#NUM!</v>
      </c>
      <c r="BT179" s="8" t="e">
        <f t="shared" si="161"/>
        <v>#NUM!</v>
      </c>
      <c r="BU179" s="8" t="e">
        <f t="shared" si="162"/>
        <v>#NUM!</v>
      </c>
      <c r="BV179" s="8"/>
      <c r="BW179" s="1" t="str">
        <f t="shared" si="163"/>
        <v/>
      </c>
      <c r="BX179" s="1" t="str">
        <f t="shared" si="164"/>
        <v/>
      </c>
      <c r="BY179" s="1" t="str">
        <f t="shared" si="165"/>
        <v/>
      </c>
      <c r="BZ179" s="1" t="str">
        <f t="shared" si="166"/>
        <v/>
      </c>
      <c r="CA179" s="1" t="str">
        <f t="shared" si="167"/>
        <v/>
      </c>
      <c r="CB179" s="1" t="str">
        <f t="shared" si="168"/>
        <v/>
      </c>
      <c r="CC179" s="1" t="str">
        <f t="shared" si="169"/>
        <v/>
      </c>
      <c r="CD179" s="1" t="str">
        <f t="shared" si="170"/>
        <v/>
      </c>
      <c r="CE179" s="1" t="str">
        <f t="shared" si="171"/>
        <v/>
      </c>
    </row>
    <row r="180" spans="1:83" ht="18" customHeight="1" x14ac:dyDescent="0.2">
      <c r="A180" s="52" t="str">
        <f t="shared" si="134"/>
        <v xml:space="preserve">Steve Pera </v>
      </c>
      <c r="B180" s="52" t="s">
        <v>55</v>
      </c>
      <c r="C180" s="62" t="s">
        <v>15</v>
      </c>
      <c r="D180" s="8"/>
      <c r="E180" s="8"/>
      <c r="F180" s="8" t="str">
        <f>IF(E180&lt;&gt; "",LOOKUP(E180,Points!$A$2:$A$27,Points!$B$2:$B$27),"")</f>
        <v/>
      </c>
      <c r="G180" s="114"/>
      <c r="H180" s="64"/>
      <c r="I180" s="8"/>
      <c r="J180" s="8" t="str">
        <f>IF(I180&lt;&gt; "",LOOKUP(I180,Points!$A$2:$A$27,Points!$B$2:$B$27),"")</f>
        <v/>
      </c>
      <c r="K180" s="114"/>
      <c r="L180" s="64"/>
      <c r="M180" s="8"/>
      <c r="N180" s="8" t="str">
        <f>IF(M180&lt;&gt; "",LOOKUP(M180,Points!$A$2:$A$27,Points!$B$2:$B$27),"")</f>
        <v/>
      </c>
      <c r="O180" s="114"/>
      <c r="P180" s="64"/>
      <c r="Q180" s="8"/>
      <c r="R180" s="8" t="str">
        <f>IF(Q180&lt;&gt; "",LOOKUP(Q180,Points!$A$2:$A$27,Points!$B$2:$B$27),"")</f>
        <v/>
      </c>
      <c r="S180" s="114"/>
      <c r="T180" s="64"/>
      <c r="U180" s="8"/>
      <c r="V180" s="8" t="str">
        <f>IF(U180&lt;&gt; "",LOOKUP(U180,Points!$A$2:$A$27,Points!$B$2:$B$27),"")</f>
        <v/>
      </c>
      <c r="W180" s="114"/>
      <c r="X180" s="64"/>
      <c r="Y180" s="8"/>
      <c r="Z180" s="8" t="str">
        <f>IF(Y180&lt;&gt; "",LOOKUP(Y180,Points!$A$2:$A$27,Points!$B$2:$B$27),"")</f>
        <v/>
      </c>
      <c r="AA180" s="114"/>
      <c r="AB180" s="64"/>
      <c r="AC180" s="8"/>
      <c r="AD180" s="8" t="str">
        <f>IF(AC180&lt;&gt; "",LOOKUP(AC180,Points!$A$2:$A$27,Points!$B$2:$B$27),"")</f>
        <v/>
      </c>
      <c r="AE180" s="114"/>
      <c r="AF180" s="64"/>
      <c r="AG180" s="8"/>
      <c r="AH180" s="8" t="str">
        <f>IF(AG180&lt;&gt; "",LOOKUP(AG180,Points!$A$2:$A$27,Points!$B$2:$B$27),"")</f>
        <v/>
      </c>
      <c r="AI180" s="114"/>
      <c r="AJ180" s="64"/>
      <c r="AK180" s="8"/>
      <c r="AL180" s="8" t="str">
        <f>IF(AK180&lt;&gt; "",LOOKUP(AK180,Points!$A$2:$A$27,Points!$B$2:$B$27),"")</f>
        <v/>
      </c>
      <c r="AM180" s="114"/>
      <c r="AO180" s="5">
        <f t="shared" si="172"/>
        <v>0</v>
      </c>
      <c r="AP180" s="5">
        <v>0</v>
      </c>
      <c r="AQ180" s="5">
        <f t="shared" si="135"/>
        <v>0</v>
      </c>
      <c r="AR180" s="5">
        <f t="shared" si="136"/>
        <v>0</v>
      </c>
      <c r="AS180" s="5">
        <f t="shared" si="137"/>
        <v>0</v>
      </c>
      <c r="AT180" s="5">
        <f t="shared" si="138"/>
        <v>0</v>
      </c>
      <c r="AU180" s="47">
        <f t="shared" si="139"/>
        <v>0</v>
      </c>
      <c r="AV180" s="47">
        <f t="shared" si="140"/>
        <v>0</v>
      </c>
      <c r="AW180" s="47">
        <f t="shared" si="141"/>
        <v>0</v>
      </c>
      <c r="AX180" s="8">
        <f t="shared" si="142"/>
        <v>0</v>
      </c>
      <c r="AY180" s="67">
        <f t="shared" si="143"/>
        <v>0</v>
      </c>
      <c r="AZ180" s="67"/>
      <c r="BA180" s="8">
        <f t="shared" si="144"/>
        <v>0</v>
      </c>
      <c r="BB180" s="8">
        <f t="shared" si="145"/>
        <v>0</v>
      </c>
      <c r="BC180" s="8">
        <f t="shared" si="146"/>
        <v>0</v>
      </c>
      <c r="BD180" s="8">
        <f t="shared" si="147"/>
        <v>0</v>
      </c>
      <c r="BE180" s="8">
        <f t="shared" si="148"/>
        <v>0</v>
      </c>
      <c r="BF180" s="8"/>
      <c r="BG180" s="8">
        <f t="shared" si="149"/>
        <v>0</v>
      </c>
      <c r="BH180" s="8">
        <f t="shared" si="150"/>
        <v>0</v>
      </c>
      <c r="BI180" s="8">
        <f t="shared" si="151"/>
        <v>0</v>
      </c>
      <c r="BJ180" s="8">
        <f t="shared" si="152"/>
        <v>0</v>
      </c>
      <c r="BK180" s="8">
        <f t="shared" si="153"/>
        <v>0</v>
      </c>
      <c r="BL180" s="8">
        <f t="shared" si="154"/>
        <v>0</v>
      </c>
      <c r="BM180" s="8">
        <f t="shared" si="155"/>
        <v>0</v>
      </c>
      <c r="BN180" s="8">
        <f t="shared" si="156"/>
        <v>0</v>
      </c>
      <c r="BO180" s="8">
        <f t="shared" si="157"/>
        <v>0</v>
      </c>
      <c r="BP180" s="8"/>
      <c r="BQ180" s="8" t="e">
        <f t="shared" si="158"/>
        <v>#NUM!</v>
      </c>
      <c r="BR180" s="8" t="e">
        <f t="shared" si="159"/>
        <v>#NUM!</v>
      </c>
      <c r="BS180" s="8" t="e">
        <f t="shared" si="160"/>
        <v>#NUM!</v>
      </c>
      <c r="BT180" s="8" t="e">
        <f t="shared" si="161"/>
        <v>#NUM!</v>
      </c>
      <c r="BU180" s="8" t="e">
        <f t="shared" si="162"/>
        <v>#NUM!</v>
      </c>
      <c r="BV180" s="8"/>
      <c r="BW180" s="1" t="str">
        <f t="shared" si="163"/>
        <v/>
      </c>
      <c r="BX180" s="1" t="str">
        <f t="shared" si="164"/>
        <v/>
      </c>
      <c r="BY180" s="1" t="str">
        <f t="shared" si="165"/>
        <v/>
      </c>
      <c r="BZ180" s="1" t="str">
        <f t="shared" si="166"/>
        <v/>
      </c>
      <c r="CA180" s="1" t="str">
        <f t="shared" si="167"/>
        <v/>
      </c>
      <c r="CB180" s="1" t="str">
        <f t="shared" si="168"/>
        <v/>
      </c>
      <c r="CC180" s="1" t="str">
        <f t="shared" si="169"/>
        <v/>
      </c>
      <c r="CD180" s="1" t="str">
        <f t="shared" si="170"/>
        <v/>
      </c>
      <c r="CE180" s="1" t="str">
        <f t="shared" si="171"/>
        <v/>
      </c>
    </row>
    <row r="181" spans="1:83" ht="18" customHeight="1" x14ac:dyDescent="0.2">
      <c r="A181" s="52" t="str">
        <f t="shared" si="134"/>
        <v>Darryl Peterson</v>
      </c>
      <c r="B181" s="52" t="s">
        <v>222</v>
      </c>
      <c r="C181" s="62" t="s">
        <v>223</v>
      </c>
      <c r="D181" s="8"/>
      <c r="E181" s="8"/>
      <c r="F181" s="8" t="str">
        <f>IF(E181&lt;&gt; "",LOOKUP(E181,Points!$A$2:$A$27,Points!$B$2:$B$27),"")</f>
        <v/>
      </c>
      <c r="G181" s="114"/>
      <c r="H181" s="64"/>
      <c r="I181" s="8"/>
      <c r="J181" s="8" t="str">
        <f>IF(I181&lt;&gt; "",LOOKUP(I181,Points!$A$2:$A$27,Points!$B$2:$B$27),"")</f>
        <v/>
      </c>
      <c r="K181" s="114"/>
      <c r="L181" s="64"/>
      <c r="M181" s="8"/>
      <c r="N181" s="8" t="str">
        <f>IF(M181&lt;&gt; "",LOOKUP(M181,Points!$A$2:$A$27,Points!$B$2:$B$27),"")</f>
        <v/>
      </c>
      <c r="O181" s="114"/>
      <c r="P181" s="64"/>
      <c r="Q181" s="8"/>
      <c r="R181" s="8" t="str">
        <f>IF(Q181&lt;&gt; "",LOOKUP(Q181,Points!$A$2:$A$27,Points!$B$2:$B$27),"")</f>
        <v/>
      </c>
      <c r="S181" s="114"/>
      <c r="T181" s="64"/>
      <c r="U181" s="8"/>
      <c r="V181" s="8" t="str">
        <f>IF(U181&lt;&gt; "",LOOKUP(U181,Points!$A$2:$A$27,Points!$B$2:$B$27),"")</f>
        <v/>
      </c>
      <c r="W181" s="114"/>
      <c r="X181" s="64"/>
      <c r="Y181" s="8"/>
      <c r="Z181" s="8" t="str">
        <f>IF(Y181&lt;&gt; "",LOOKUP(Y181,Points!$A$2:$A$27,Points!$B$2:$B$27),"")</f>
        <v/>
      </c>
      <c r="AA181" s="114"/>
      <c r="AB181" s="64"/>
      <c r="AC181" s="8"/>
      <c r="AD181" s="8" t="str">
        <f>IF(AC181&lt;&gt; "",LOOKUP(AC181,Points!$A$2:$A$27,Points!$B$2:$B$27),"")</f>
        <v/>
      </c>
      <c r="AE181" s="114"/>
      <c r="AF181" s="64"/>
      <c r="AG181" s="8"/>
      <c r="AH181" s="8" t="str">
        <f>IF(AG181&lt;&gt; "",LOOKUP(AG181,Points!$A$2:$A$27,Points!$B$2:$B$27),"")</f>
        <v/>
      </c>
      <c r="AI181" s="114"/>
      <c r="AJ181" s="64"/>
      <c r="AK181" s="8"/>
      <c r="AL181" s="8" t="str">
        <f>IF(AK181&lt;&gt; "",LOOKUP(AK181,Points!$A$2:$A$27,Points!$B$2:$B$27),"")</f>
        <v/>
      </c>
      <c r="AM181" s="114"/>
      <c r="AO181" s="5">
        <f t="shared" si="172"/>
        <v>0</v>
      </c>
      <c r="AP181" s="5">
        <v>0</v>
      </c>
      <c r="AQ181" s="5">
        <f t="shared" si="135"/>
        <v>0</v>
      </c>
      <c r="AR181" s="5">
        <f t="shared" si="136"/>
        <v>0</v>
      </c>
      <c r="AS181" s="5">
        <f t="shared" si="137"/>
        <v>0</v>
      </c>
      <c r="AT181" s="5">
        <f t="shared" si="138"/>
        <v>0</v>
      </c>
      <c r="AU181" s="47">
        <f t="shared" si="139"/>
        <v>0</v>
      </c>
      <c r="AV181" s="47">
        <f t="shared" si="140"/>
        <v>0</v>
      </c>
      <c r="AW181" s="47">
        <f t="shared" si="141"/>
        <v>0</v>
      </c>
      <c r="AX181" s="8">
        <f t="shared" si="142"/>
        <v>0</v>
      </c>
      <c r="AY181" s="67">
        <f t="shared" si="143"/>
        <v>0</v>
      </c>
      <c r="AZ181" s="67"/>
      <c r="BA181" s="8">
        <f t="shared" si="144"/>
        <v>0</v>
      </c>
      <c r="BB181" s="8">
        <f t="shared" si="145"/>
        <v>0</v>
      </c>
      <c r="BC181" s="8">
        <f t="shared" si="146"/>
        <v>0</v>
      </c>
      <c r="BD181" s="8">
        <f t="shared" si="147"/>
        <v>0</v>
      </c>
      <c r="BE181" s="8">
        <f t="shared" si="148"/>
        <v>0</v>
      </c>
      <c r="BF181" s="8"/>
      <c r="BG181" s="8">
        <f t="shared" si="149"/>
        <v>0</v>
      </c>
      <c r="BH181" s="8">
        <f t="shared" si="150"/>
        <v>0</v>
      </c>
      <c r="BI181" s="8">
        <f t="shared" si="151"/>
        <v>0</v>
      </c>
      <c r="BJ181" s="8">
        <f t="shared" si="152"/>
        <v>0</v>
      </c>
      <c r="BK181" s="8">
        <f t="shared" si="153"/>
        <v>0</v>
      </c>
      <c r="BL181" s="8">
        <f t="shared" si="154"/>
        <v>0</v>
      </c>
      <c r="BM181" s="8">
        <f t="shared" si="155"/>
        <v>0</v>
      </c>
      <c r="BN181" s="8">
        <f t="shared" si="156"/>
        <v>0</v>
      </c>
      <c r="BO181" s="8">
        <f t="shared" si="157"/>
        <v>0</v>
      </c>
      <c r="BP181" s="8"/>
      <c r="BQ181" s="8" t="e">
        <f t="shared" si="158"/>
        <v>#NUM!</v>
      </c>
      <c r="BR181" s="8" t="e">
        <f t="shared" si="159"/>
        <v>#NUM!</v>
      </c>
      <c r="BS181" s="8" t="e">
        <f t="shared" si="160"/>
        <v>#NUM!</v>
      </c>
      <c r="BT181" s="8" t="e">
        <f t="shared" si="161"/>
        <v>#NUM!</v>
      </c>
      <c r="BU181" s="8" t="e">
        <f t="shared" si="162"/>
        <v>#NUM!</v>
      </c>
      <c r="BV181" s="8"/>
      <c r="BW181" s="1" t="str">
        <f t="shared" si="163"/>
        <v/>
      </c>
      <c r="BX181" s="1" t="str">
        <f t="shared" si="164"/>
        <v/>
      </c>
      <c r="BY181" s="1" t="str">
        <f t="shared" si="165"/>
        <v/>
      </c>
      <c r="BZ181" s="1" t="str">
        <f t="shared" si="166"/>
        <v/>
      </c>
      <c r="CA181" s="1" t="str">
        <f t="shared" si="167"/>
        <v/>
      </c>
      <c r="CB181" s="1" t="str">
        <f t="shared" si="168"/>
        <v/>
      </c>
      <c r="CC181" s="1" t="str">
        <f t="shared" si="169"/>
        <v/>
      </c>
      <c r="CD181" s="1" t="str">
        <f t="shared" si="170"/>
        <v/>
      </c>
      <c r="CE181" s="1" t="str">
        <f t="shared" si="171"/>
        <v/>
      </c>
    </row>
    <row r="182" spans="1:83" ht="18" customHeight="1" x14ac:dyDescent="0.2">
      <c r="A182" s="52" t="str">
        <f t="shared" si="134"/>
        <v>Phong Peverall</v>
      </c>
      <c r="B182" s="52" t="s">
        <v>405</v>
      </c>
      <c r="C182" s="62" t="s">
        <v>406</v>
      </c>
      <c r="D182" s="8"/>
      <c r="E182" s="8"/>
      <c r="F182" s="8" t="str">
        <f>IF(E182&lt;&gt; "",LOOKUP(E182,Points!$A$2:$A$27,Points!$B$2:$B$27),"")</f>
        <v/>
      </c>
      <c r="G182" s="114"/>
      <c r="H182" s="64"/>
      <c r="I182" s="8"/>
      <c r="J182" s="8" t="str">
        <f>IF(I182&lt;&gt; "",LOOKUP(I182,Points!$A$2:$A$27,Points!$B$2:$B$27),"")</f>
        <v/>
      </c>
      <c r="K182" s="114"/>
      <c r="L182" s="64"/>
      <c r="M182" s="8"/>
      <c r="N182" s="8" t="str">
        <f>IF(M182&lt;&gt; "",LOOKUP(M182,Points!$A$2:$A$27,Points!$B$2:$B$27),"")</f>
        <v/>
      </c>
      <c r="O182" s="114"/>
      <c r="P182" s="64"/>
      <c r="Q182" s="8"/>
      <c r="R182" s="8" t="str">
        <f>IF(Q182&lt;&gt; "",LOOKUP(Q182,Points!$A$2:$A$27,Points!$B$2:$B$27),"")</f>
        <v/>
      </c>
      <c r="S182" s="114"/>
      <c r="T182" s="64"/>
      <c r="U182" s="8"/>
      <c r="V182" s="8" t="str">
        <f>IF(U182&lt;&gt; "",LOOKUP(U182,Points!$A$2:$A$27,Points!$B$2:$B$27),"")</f>
        <v/>
      </c>
      <c r="W182" s="114"/>
      <c r="X182" s="64"/>
      <c r="Y182" s="8"/>
      <c r="Z182" s="8" t="str">
        <f>IF(Y182&lt;&gt; "",LOOKUP(Y182,Points!$A$2:$A$27,Points!$B$2:$B$27),"")</f>
        <v/>
      </c>
      <c r="AA182" s="114"/>
      <c r="AB182" s="64"/>
      <c r="AC182" s="8"/>
      <c r="AD182" s="8" t="str">
        <f>IF(AC182&lt;&gt; "",LOOKUP(AC182,Points!$A$2:$A$27,Points!$B$2:$B$27),"")</f>
        <v/>
      </c>
      <c r="AE182" s="114"/>
      <c r="AF182" s="64"/>
      <c r="AG182" s="8"/>
      <c r="AH182" s="8" t="str">
        <f>IF(AG182&lt;&gt; "",LOOKUP(AG182,Points!$A$2:$A$27,Points!$B$2:$B$27),"")</f>
        <v/>
      </c>
      <c r="AI182" s="114"/>
      <c r="AJ182" s="64"/>
      <c r="AK182" s="8"/>
      <c r="AL182" s="8" t="str">
        <f>IF(AK182&lt;&gt; "",LOOKUP(AK182,Points!$A$2:$A$27,Points!$B$2:$B$27),"")</f>
        <v/>
      </c>
      <c r="AM182" s="114"/>
      <c r="AO182" s="5">
        <f t="shared" si="172"/>
        <v>0</v>
      </c>
      <c r="AP182" s="5">
        <v>0</v>
      </c>
      <c r="AQ182" s="5">
        <f t="shared" si="135"/>
        <v>0</v>
      </c>
      <c r="AR182" s="5">
        <f t="shared" si="136"/>
        <v>0</v>
      </c>
      <c r="AS182" s="5">
        <f t="shared" si="137"/>
        <v>0</v>
      </c>
      <c r="AT182" s="5">
        <f t="shared" si="138"/>
        <v>0</v>
      </c>
      <c r="AU182" s="47">
        <f t="shared" si="139"/>
        <v>0</v>
      </c>
      <c r="AV182" s="47">
        <f t="shared" si="140"/>
        <v>0</v>
      </c>
      <c r="AW182" s="47">
        <f t="shared" si="141"/>
        <v>0</v>
      </c>
      <c r="AX182" s="8">
        <f t="shared" si="142"/>
        <v>0</v>
      </c>
      <c r="AY182" s="67">
        <f t="shared" si="143"/>
        <v>0</v>
      </c>
      <c r="AZ182" s="67"/>
      <c r="BA182" s="8">
        <f t="shared" si="144"/>
        <v>0</v>
      </c>
      <c r="BB182" s="8">
        <f t="shared" si="145"/>
        <v>0</v>
      </c>
      <c r="BC182" s="8">
        <f t="shared" si="146"/>
        <v>0</v>
      </c>
      <c r="BD182" s="8">
        <f t="shared" si="147"/>
        <v>0</v>
      </c>
      <c r="BE182" s="8">
        <f t="shared" si="148"/>
        <v>0</v>
      </c>
      <c r="BF182" s="8"/>
      <c r="BG182" s="8">
        <f t="shared" si="149"/>
        <v>0</v>
      </c>
      <c r="BH182" s="8">
        <f t="shared" si="150"/>
        <v>0</v>
      </c>
      <c r="BI182" s="8">
        <f t="shared" si="151"/>
        <v>0</v>
      </c>
      <c r="BJ182" s="8">
        <f t="shared" si="152"/>
        <v>0</v>
      </c>
      <c r="BK182" s="8">
        <f t="shared" si="153"/>
        <v>0</v>
      </c>
      <c r="BL182" s="8">
        <f t="shared" si="154"/>
        <v>0</v>
      </c>
      <c r="BM182" s="8">
        <f t="shared" si="155"/>
        <v>0</v>
      </c>
      <c r="BN182" s="8">
        <f t="shared" si="156"/>
        <v>0</v>
      </c>
      <c r="BO182" s="8">
        <f t="shared" si="157"/>
        <v>0</v>
      </c>
      <c r="BP182" s="8"/>
      <c r="BQ182" s="8" t="e">
        <f t="shared" si="158"/>
        <v>#NUM!</v>
      </c>
      <c r="BR182" s="8" t="e">
        <f t="shared" si="159"/>
        <v>#NUM!</v>
      </c>
      <c r="BS182" s="8" t="e">
        <f t="shared" si="160"/>
        <v>#NUM!</v>
      </c>
      <c r="BT182" s="8" t="e">
        <f t="shared" si="161"/>
        <v>#NUM!</v>
      </c>
      <c r="BU182" s="8" t="e">
        <f t="shared" si="162"/>
        <v>#NUM!</v>
      </c>
      <c r="BV182" s="8"/>
      <c r="BW182" s="1" t="str">
        <f t="shared" si="163"/>
        <v/>
      </c>
      <c r="BX182" s="1" t="str">
        <f t="shared" si="164"/>
        <v/>
      </c>
      <c r="BY182" s="1" t="str">
        <f t="shared" si="165"/>
        <v/>
      </c>
      <c r="BZ182" s="1" t="str">
        <f t="shared" si="166"/>
        <v/>
      </c>
      <c r="CA182" s="1" t="str">
        <f t="shared" si="167"/>
        <v/>
      </c>
      <c r="CB182" s="1" t="str">
        <f t="shared" si="168"/>
        <v/>
      </c>
      <c r="CC182" s="1" t="str">
        <f t="shared" si="169"/>
        <v/>
      </c>
      <c r="CD182" s="1" t="str">
        <f t="shared" si="170"/>
        <v/>
      </c>
      <c r="CE182" s="1" t="str">
        <f t="shared" si="171"/>
        <v/>
      </c>
    </row>
    <row r="183" spans="1:83" ht="18" customHeight="1" x14ac:dyDescent="0.2">
      <c r="A183" s="52" t="str">
        <f t="shared" si="134"/>
        <v>Greg Phillips</v>
      </c>
      <c r="B183" s="52" t="s">
        <v>373</v>
      </c>
      <c r="C183" s="62" t="s">
        <v>221</v>
      </c>
      <c r="D183" s="8"/>
      <c r="E183" s="8"/>
      <c r="F183" s="8" t="str">
        <f>IF(E183&lt;&gt; "",LOOKUP(E183,Points!$A$2:$A$27,Points!$B$2:$B$27),"")</f>
        <v/>
      </c>
      <c r="G183" s="114"/>
      <c r="H183" s="64"/>
      <c r="I183" s="8"/>
      <c r="J183" s="8" t="str">
        <f>IF(I183&lt;&gt; "",LOOKUP(I183,Points!$A$2:$A$27,Points!$B$2:$B$27),"")</f>
        <v/>
      </c>
      <c r="K183" s="114"/>
      <c r="L183" s="64"/>
      <c r="M183" s="8"/>
      <c r="N183" s="8" t="str">
        <f>IF(M183&lt;&gt; "",LOOKUP(M183,Points!$A$2:$A$27,Points!$B$2:$B$27),"")</f>
        <v/>
      </c>
      <c r="O183" s="114"/>
      <c r="P183" s="64"/>
      <c r="Q183" s="8"/>
      <c r="R183" s="8" t="str">
        <f>IF(Q183&lt;&gt; "",LOOKUP(Q183,Points!$A$2:$A$27,Points!$B$2:$B$27),"")</f>
        <v/>
      </c>
      <c r="S183" s="114"/>
      <c r="T183" s="64"/>
      <c r="U183" s="8"/>
      <c r="V183" s="8" t="str">
        <f>IF(U183&lt;&gt; "",LOOKUP(U183,Points!$A$2:$A$27,Points!$B$2:$B$27),"")</f>
        <v/>
      </c>
      <c r="W183" s="114"/>
      <c r="X183" s="64"/>
      <c r="Y183" s="8"/>
      <c r="Z183" s="8" t="str">
        <f>IF(Y183&lt;&gt; "",LOOKUP(Y183,Points!$A$2:$A$27,Points!$B$2:$B$27),"")</f>
        <v/>
      </c>
      <c r="AA183" s="114"/>
      <c r="AB183" s="64"/>
      <c r="AC183" s="8"/>
      <c r="AD183" s="8" t="str">
        <f>IF(AC183&lt;&gt; "",LOOKUP(AC183,Points!$A$2:$A$27,Points!$B$2:$B$27),"")</f>
        <v/>
      </c>
      <c r="AE183" s="114"/>
      <c r="AF183" s="64"/>
      <c r="AG183" s="8"/>
      <c r="AH183" s="8" t="str">
        <f>IF(AG183&lt;&gt; "",LOOKUP(AG183,Points!$A$2:$A$27,Points!$B$2:$B$27),"")</f>
        <v/>
      </c>
      <c r="AI183" s="114"/>
      <c r="AJ183" s="64"/>
      <c r="AK183" s="8"/>
      <c r="AL183" s="8" t="str">
        <f>IF(AK183&lt;&gt; "",LOOKUP(AK183,Points!$A$2:$A$27,Points!$B$2:$B$27),"")</f>
        <v/>
      </c>
      <c r="AM183" s="114"/>
      <c r="AO183" s="5">
        <f t="shared" si="172"/>
        <v>0</v>
      </c>
      <c r="AP183" s="5">
        <v>0</v>
      </c>
      <c r="AQ183" s="5">
        <f t="shared" si="135"/>
        <v>0</v>
      </c>
      <c r="AR183" s="5">
        <f t="shared" si="136"/>
        <v>0</v>
      </c>
      <c r="AS183" s="5">
        <f t="shared" si="137"/>
        <v>0</v>
      </c>
      <c r="AT183" s="5">
        <f t="shared" si="138"/>
        <v>0</v>
      </c>
      <c r="AU183" s="47">
        <f t="shared" si="139"/>
        <v>0</v>
      </c>
      <c r="AV183" s="47">
        <f t="shared" si="140"/>
        <v>0</v>
      </c>
      <c r="AW183" s="47">
        <f t="shared" si="141"/>
        <v>0</v>
      </c>
      <c r="AX183" s="8">
        <f t="shared" si="142"/>
        <v>0</v>
      </c>
      <c r="AY183" s="67">
        <f t="shared" si="143"/>
        <v>0</v>
      </c>
      <c r="AZ183" s="67"/>
      <c r="BA183" s="8">
        <f t="shared" si="144"/>
        <v>0</v>
      </c>
      <c r="BB183" s="8">
        <f t="shared" si="145"/>
        <v>0</v>
      </c>
      <c r="BC183" s="8">
        <f t="shared" si="146"/>
        <v>0</v>
      </c>
      <c r="BD183" s="8">
        <f t="shared" si="147"/>
        <v>0</v>
      </c>
      <c r="BE183" s="8">
        <f t="shared" si="148"/>
        <v>0</v>
      </c>
      <c r="BF183" s="8"/>
      <c r="BG183" s="8">
        <f t="shared" si="149"/>
        <v>0</v>
      </c>
      <c r="BH183" s="8">
        <f t="shared" si="150"/>
        <v>0</v>
      </c>
      <c r="BI183" s="8">
        <f t="shared" si="151"/>
        <v>0</v>
      </c>
      <c r="BJ183" s="8">
        <f t="shared" si="152"/>
        <v>0</v>
      </c>
      <c r="BK183" s="8">
        <f t="shared" si="153"/>
        <v>0</v>
      </c>
      <c r="BL183" s="8">
        <f t="shared" si="154"/>
        <v>0</v>
      </c>
      <c r="BM183" s="8">
        <f t="shared" si="155"/>
        <v>0</v>
      </c>
      <c r="BN183" s="8">
        <f t="shared" si="156"/>
        <v>0</v>
      </c>
      <c r="BO183" s="8">
        <f t="shared" si="157"/>
        <v>0</v>
      </c>
      <c r="BP183" s="8"/>
      <c r="BQ183" s="8" t="e">
        <f t="shared" si="158"/>
        <v>#NUM!</v>
      </c>
      <c r="BR183" s="8" t="e">
        <f t="shared" si="159"/>
        <v>#NUM!</v>
      </c>
      <c r="BS183" s="8" t="e">
        <f t="shared" si="160"/>
        <v>#NUM!</v>
      </c>
      <c r="BT183" s="8" t="e">
        <f t="shared" si="161"/>
        <v>#NUM!</v>
      </c>
      <c r="BU183" s="8" t="e">
        <f t="shared" si="162"/>
        <v>#NUM!</v>
      </c>
      <c r="BV183" s="8"/>
      <c r="BW183" s="1" t="str">
        <f t="shared" si="163"/>
        <v/>
      </c>
      <c r="BX183" s="1" t="str">
        <f t="shared" si="164"/>
        <v/>
      </c>
      <c r="BY183" s="1" t="str">
        <f t="shared" si="165"/>
        <v/>
      </c>
      <c r="BZ183" s="1" t="str">
        <f t="shared" si="166"/>
        <v/>
      </c>
      <c r="CA183" s="1" t="str">
        <f t="shared" si="167"/>
        <v/>
      </c>
      <c r="CB183" s="1" t="str">
        <f t="shared" si="168"/>
        <v/>
      </c>
      <c r="CC183" s="1" t="str">
        <f t="shared" si="169"/>
        <v/>
      </c>
      <c r="CD183" s="1" t="str">
        <f t="shared" si="170"/>
        <v/>
      </c>
      <c r="CE183" s="1" t="str">
        <f t="shared" si="171"/>
        <v/>
      </c>
    </row>
    <row r="184" spans="1:83" ht="18" customHeight="1" x14ac:dyDescent="0.2">
      <c r="A184" s="52" t="str">
        <f t="shared" si="134"/>
        <v>Doug Philyaw</v>
      </c>
      <c r="B184" s="52" t="s">
        <v>303</v>
      </c>
      <c r="C184" s="62" t="s">
        <v>289</v>
      </c>
      <c r="D184" s="8"/>
      <c r="E184" s="8"/>
      <c r="F184" s="8" t="str">
        <f>IF(E184&lt;&gt; "",LOOKUP(E184,Points!$A$2:$A$27,Points!$B$2:$B$27),"")</f>
        <v/>
      </c>
      <c r="G184" s="114"/>
      <c r="H184" s="64"/>
      <c r="I184" s="8"/>
      <c r="J184" s="8" t="str">
        <f>IF(I184&lt;&gt; "",LOOKUP(I184,Points!$A$2:$A$27,Points!$B$2:$B$27),"")</f>
        <v/>
      </c>
      <c r="K184" s="114"/>
      <c r="L184" s="64"/>
      <c r="M184" s="8"/>
      <c r="N184" s="8" t="str">
        <f>IF(M184&lt;&gt; "",LOOKUP(M184,Points!$A$2:$A$27,Points!$B$2:$B$27),"")</f>
        <v/>
      </c>
      <c r="O184" s="114"/>
      <c r="P184" s="64"/>
      <c r="Q184" s="8"/>
      <c r="R184" s="8" t="str">
        <f>IF(Q184&lt;&gt; "",LOOKUP(Q184,Points!$A$2:$A$27,Points!$B$2:$B$27),"")</f>
        <v/>
      </c>
      <c r="S184" s="114"/>
      <c r="T184" s="64"/>
      <c r="U184" s="8"/>
      <c r="V184" s="8" t="str">
        <f>IF(U184&lt;&gt; "",LOOKUP(U184,Points!$A$2:$A$27,Points!$B$2:$B$27),"")</f>
        <v/>
      </c>
      <c r="W184" s="114"/>
      <c r="X184" s="64"/>
      <c r="Y184" s="8"/>
      <c r="Z184" s="8" t="str">
        <f>IF(Y184&lt;&gt; "",LOOKUP(Y184,Points!$A$2:$A$27,Points!$B$2:$B$27),"")</f>
        <v/>
      </c>
      <c r="AA184" s="114"/>
      <c r="AB184" s="64"/>
      <c r="AC184" s="8"/>
      <c r="AD184" s="8" t="str">
        <f>IF(AC184&lt;&gt; "",LOOKUP(AC184,Points!$A$2:$A$27,Points!$B$2:$B$27),"")</f>
        <v/>
      </c>
      <c r="AE184" s="114"/>
      <c r="AF184" s="64"/>
      <c r="AG184" s="8"/>
      <c r="AH184" s="8" t="str">
        <f>IF(AG184&lt;&gt; "",LOOKUP(AG184,Points!$A$2:$A$27,Points!$B$2:$B$27),"")</f>
        <v/>
      </c>
      <c r="AI184" s="114"/>
      <c r="AJ184" s="64"/>
      <c r="AK184" s="8"/>
      <c r="AL184" s="8" t="str">
        <f>IF(AK184&lt;&gt; "",LOOKUP(AK184,Points!$A$2:$A$27,Points!$B$2:$B$27),"")</f>
        <v/>
      </c>
      <c r="AM184" s="114"/>
      <c r="AO184" s="5">
        <f t="shared" si="172"/>
        <v>0</v>
      </c>
      <c r="AP184" s="5">
        <v>0</v>
      </c>
      <c r="AQ184" s="5">
        <f t="shared" si="135"/>
        <v>0</v>
      </c>
      <c r="AR184" s="5">
        <f t="shared" si="136"/>
        <v>0</v>
      </c>
      <c r="AS184" s="5">
        <f t="shared" si="137"/>
        <v>0</v>
      </c>
      <c r="AT184" s="5">
        <f t="shared" si="138"/>
        <v>0</v>
      </c>
      <c r="AU184" s="47">
        <f t="shared" si="139"/>
        <v>0</v>
      </c>
      <c r="AV184" s="47">
        <f t="shared" si="140"/>
        <v>0</v>
      </c>
      <c r="AW184" s="47">
        <f t="shared" si="141"/>
        <v>0</v>
      </c>
      <c r="AX184" s="8">
        <f t="shared" si="142"/>
        <v>0</v>
      </c>
      <c r="AY184" s="67">
        <f t="shared" si="143"/>
        <v>0</v>
      </c>
      <c r="AZ184" s="67"/>
      <c r="BA184" s="8">
        <f t="shared" si="144"/>
        <v>0</v>
      </c>
      <c r="BB184" s="8">
        <f t="shared" si="145"/>
        <v>0</v>
      </c>
      <c r="BC184" s="8">
        <f t="shared" si="146"/>
        <v>0</v>
      </c>
      <c r="BD184" s="8">
        <f t="shared" si="147"/>
        <v>0</v>
      </c>
      <c r="BE184" s="8">
        <f t="shared" si="148"/>
        <v>0</v>
      </c>
      <c r="BF184" s="8"/>
      <c r="BG184" s="8">
        <f t="shared" si="149"/>
        <v>0</v>
      </c>
      <c r="BH184" s="8">
        <f t="shared" si="150"/>
        <v>0</v>
      </c>
      <c r="BI184" s="8">
        <f t="shared" si="151"/>
        <v>0</v>
      </c>
      <c r="BJ184" s="8">
        <f t="shared" si="152"/>
        <v>0</v>
      </c>
      <c r="BK184" s="8">
        <f t="shared" si="153"/>
        <v>0</v>
      </c>
      <c r="BL184" s="8">
        <f t="shared" si="154"/>
        <v>0</v>
      </c>
      <c r="BM184" s="8">
        <f t="shared" si="155"/>
        <v>0</v>
      </c>
      <c r="BN184" s="8">
        <f t="shared" si="156"/>
        <v>0</v>
      </c>
      <c r="BO184" s="8">
        <f t="shared" si="157"/>
        <v>0</v>
      </c>
      <c r="BP184" s="8"/>
      <c r="BQ184" s="8" t="e">
        <f t="shared" si="158"/>
        <v>#NUM!</v>
      </c>
      <c r="BR184" s="8" t="e">
        <f t="shared" si="159"/>
        <v>#NUM!</v>
      </c>
      <c r="BS184" s="8" t="e">
        <f t="shared" si="160"/>
        <v>#NUM!</v>
      </c>
      <c r="BT184" s="8" t="e">
        <f t="shared" si="161"/>
        <v>#NUM!</v>
      </c>
      <c r="BU184" s="8" t="e">
        <f t="shared" si="162"/>
        <v>#NUM!</v>
      </c>
      <c r="BV184" s="8"/>
      <c r="BW184" s="1" t="str">
        <f t="shared" si="163"/>
        <v/>
      </c>
      <c r="BX184" s="1" t="str">
        <f t="shared" si="164"/>
        <v/>
      </c>
      <c r="BY184" s="1" t="str">
        <f t="shared" si="165"/>
        <v/>
      </c>
      <c r="BZ184" s="1" t="str">
        <f t="shared" si="166"/>
        <v/>
      </c>
      <c r="CA184" s="1" t="str">
        <f t="shared" si="167"/>
        <v/>
      </c>
      <c r="CB184" s="1" t="str">
        <f t="shared" si="168"/>
        <v/>
      </c>
      <c r="CC184" s="1" t="str">
        <f t="shared" si="169"/>
        <v/>
      </c>
      <c r="CD184" s="1" t="str">
        <f t="shared" si="170"/>
        <v/>
      </c>
      <c r="CE184" s="1" t="str">
        <f t="shared" si="171"/>
        <v/>
      </c>
    </row>
    <row r="185" spans="1:83" ht="18" customHeight="1" x14ac:dyDescent="0.2">
      <c r="A185" s="52" t="str">
        <f t="shared" si="134"/>
        <v>Frank Piliere</v>
      </c>
      <c r="B185" s="52" t="s">
        <v>538</v>
      </c>
      <c r="C185" s="62" t="s">
        <v>155</v>
      </c>
      <c r="D185" s="8"/>
      <c r="E185" s="8"/>
      <c r="F185" s="8" t="str">
        <f>IF(E185&lt;&gt; "",LOOKUP(E185,Points!$A$2:$A$27,Points!$B$2:$B$27),"")</f>
        <v/>
      </c>
      <c r="G185" s="114"/>
      <c r="H185" s="64"/>
      <c r="I185" s="8"/>
      <c r="J185" s="8" t="str">
        <f>IF(I185&lt;&gt; "",LOOKUP(I185,Points!$A$2:$A$27,Points!$B$2:$B$27),"")</f>
        <v/>
      </c>
      <c r="K185" s="114"/>
      <c r="L185" s="64"/>
      <c r="M185" s="8"/>
      <c r="N185" s="8" t="str">
        <f>IF(M185&lt;&gt; "",LOOKUP(M185,Points!$A$2:$A$27,Points!$B$2:$B$27),"")</f>
        <v/>
      </c>
      <c r="O185" s="114"/>
      <c r="P185" s="64"/>
      <c r="Q185" s="8"/>
      <c r="R185" s="8" t="str">
        <f>IF(Q185&lt;&gt; "",LOOKUP(Q185,Points!$A$2:$A$27,Points!$B$2:$B$27),"")</f>
        <v/>
      </c>
      <c r="S185" s="114"/>
      <c r="T185" s="64"/>
      <c r="U185" s="8"/>
      <c r="V185" s="8" t="str">
        <f>IF(U185&lt;&gt; "",LOOKUP(U185,Points!$A$2:$A$27,Points!$B$2:$B$27),"")</f>
        <v/>
      </c>
      <c r="W185" s="114"/>
      <c r="X185" s="64"/>
      <c r="Y185" s="8"/>
      <c r="Z185" s="8" t="str">
        <f>IF(Y185&lt;&gt; "",LOOKUP(Y185,Points!$A$2:$A$27,Points!$B$2:$B$27),"")</f>
        <v/>
      </c>
      <c r="AA185" s="114"/>
      <c r="AB185" s="64"/>
      <c r="AC185" s="8"/>
      <c r="AD185" s="8" t="str">
        <f>IF(AC185&lt;&gt; "",LOOKUP(AC185,Points!$A$2:$A$27,Points!$B$2:$B$27),"")</f>
        <v/>
      </c>
      <c r="AE185" s="114"/>
      <c r="AF185" s="64"/>
      <c r="AG185" s="8"/>
      <c r="AH185" s="8" t="str">
        <f>IF(AG185&lt;&gt; "",LOOKUP(AG185,Points!$A$2:$A$27,Points!$B$2:$B$27),"")</f>
        <v/>
      </c>
      <c r="AI185" s="114"/>
      <c r="AJ185" s="64"/>
      <c r="AK185" s="8"/>
      <c r="AL185" s="8" t="str">
        <f>IF(AK185&lt;&gt; "",LOOKUP(AK185,Points!$A$2:$A$27,Points!$B$2:$B$27),"")</f>
        <v/>
      </c>
      <c r="AM185" s="114"/>
      <c r="AO185" s="5">
        <f>+G185+K185+O185+S185+W185+AA185+AE185+AI185+AM185</f>
        <v>0</v>
      </c>
      <c r="AP185" s="5">
        <v>0</v>
      </c>
      <c r="AQ185" s="5">
        <f t="shared" si="135"/>
        <v>0</v>
      </c>
      <c r="AR185" s="5">
        <f t="shared" si="136"/>
        <v>0</v>
      </c>
      <c r="AS185" s="5">
        <f t="shared" si="137"/>
        <v>0</v>
      </c>
      <c r="AT185" s="5">
        <f t="shared" si="138"/>
        <v>0</v>
      </c>
      <c r="AU185" s="47">
        <f t="shared" si="139"/>
        <v>0</v>
      </c>
      <c r="AV185" s="47">
        <f t="shared" si="140"/>
        <v>0</v>
      </c>
      <c r="AW185" s="47">
        <f t="shared" si="141"/>
        <v>0</v>
      </c>
      <c r="AX185" s="8">
        <f t="shared" si="142"/>
        <v>0</v>
      </c>
      <c r="AY185" s="67">
        <f t="shared" si="143"/>
        <v>0</v>
      </c>
      <c r="AZ185" s="67"/>
      <c r="BA185" s="8">
        <f t="shared" si="144"/>
        <v>0</v>
      </c>
      <c r="BB185" s="8">
        <f t="shared" si="145"/>
        <v>0</v>
      </c>
      <c r="BC185" s="8">
        <f t="shared" si="146"/>
        <v>0</v>
      </c>
      <c r="BD185" s="8">
        <f t="shared" si="147"/>
        <v>0</v>
      </c>
      <c r="BE185" s="8">
        <f t="shared" si="148"/>
        <v>0</v>
      </c>
      <c r="BF185" s="8"/>
      <c r="BG185" s="8">
        <f t="shared" si="149"/>
        <v>0</v>
      </c>
      <c r="BH185" s="8">
        <f t="shared" si="150"/>
        <v>0</v>
      </c>
      <c r="BI185" s="8">
        <f t="shared" si="151"/>
        <v>0</v>
      </c>
      <c r="BJ185" s="8">
        <f t="shared" si="152"/>
        <v>0</v>
      </c>
      <c r="BK185" s="8">
        <f t="shared" si="153"/>
        <v>0</v>
      </c>
      <c r="BL185" s="8">
        <f t="shared" si="154"/>
        <v>0</v>
      </c>
      <c r="BM185" s="8">
        <f t="shared" si="155"/>
        <v>0</v>
      </c>
      <c r="BN185" s="8">
        <f t="shared" si="156"/>
        <v>0</v>
      </c>
      <c r="BO185" s="8">
        <f t="shared" si="157"/>
        <v>0</v>
      </c>
      <c r="BP185" s="8"/>
      <c r="BQ185" s="8" t="e">
        <f t="shared" si="158"/>
        <v>#NUM!</v>
      </c>
      <c r="BR185" s="8" t="e">
        <f t="shared" si="159"/>
        <v>#NUM!</v>
      </c>
      <c r="BS185" s="8" t="e">
        <f t="shared" si="160"/>
        <v>#NUM!</v>
      </c>
      <c r="BT185" s="8" t="e">
        <f t="shared" si="161"/>
        <v>#NUM!</v>
      </c>
      <c r="BU185" s="8" t="e">
        <f t="shared" si="162"/>
        <v>#NUM!</v>
      </c>
      <c r="BV185" s="8"/>
      <c r="BW185" s="1" t="str">
        <f t="shared" si="163"/>
        <v/>
      </c>
      <c r="BX185" s="1" t="str">
        <f t="shared" si="164"/>
        <v/>
      </c>
      <c r="BY185" s="1" t="str">
        <f t="shared" si="165"/>
        <v/>
      </c>
      <c r="BZ185" s="1" t="str">
        <f t="shared" si="166"/>
        <v/>
      </c>
      <c r="CA185" s="1" t="str">
        <f t="shared" si="167"/>
        <v/>
      </c>
      <c r="CB185" s="1" t="str">
        <f t="shared" si="168"/>
        <v/>
      </c>
      <c r="CC185" s="1" t="str">
        <f t="shared" si="169"/>
        <v/>
      </c>
      <c r="CD185" s="1" t="str">
        <f t="shared" si="170"/>
        <v/>
      </c>
      <c r="CE185" s="1" t="str">
        <f t="shared" si="171"/>
        <v/>
      </c>
    </row>
    <row r="186" spans="1:83" ht="18" customHeight="1" x14ac:dyDescent="0.2">
      <c r="A186" s="52" t="str">
        <f t="shared" si="134"/>
        <v>Stu Plitman</v>
      </c>
      <c r="B186" s="52" t="s">
        <v>364</v>
      </c>
      <c r="C186" s="62" t="s">
        <v>365</v>
      </c>
      <c r="D186" s="8"/>
      <c r="E186" s="8"/>
      <c r="F186" s="8" t="str">
        <f>IF(E186&lt;&gt; "",LOOKUP(E186,Points!$A$2:$A$27,Points!$B$2:$B$27),"")</f>
        <v/>
      </c>
      <c r="G186" s="114"/>
      <c r="H186" s="64"/>
      <c r="I186" s="8"/>
      <c r="J186" s="8" t="str">
        <f>IF(I186&lt;&gt; "",LOOKUP(I186,Points!$A$2:$A$27,Points!$B$2:$B$27),"")</f>
        <v/>
      </c>
      <c r="K186" s="114"/>
      <c r="L186" s="64"/>
      <c r="M186" s="8"/>
      <c r="N186" s="8" t="str">
        <f>IF(M186&lt;&gt; "",LOOKUP(M186,Points!$A$2:$A$27,Points!$B$2:$B$27),"")</f>
        <v/>
      </c>
      <c r="O186" s="114"/>
      <c r="P186" s="64"/>
      <c r="Q186" s="8"/>
      <c r="R186" s="8" t="str">
        <f>IF(Q186&lt;&gt; "",LOOKUP(Q186,Points!$A$2:$A$27,Points!$B$2:$B$27),"")</f>
        <v/>
      </c>
      <c r="S186" s="114"/>
      <c r="T186" s="64"/>
      <c r="U186" s="8"/>
      <c r="V186" s="8" t="str">
        <f>IF(U186&lt;&gt; "",LOOKUP(U186,Points!$A$2:$A$27,Points!$B$2:$B$27),"")</f>
        <v/>
      </c>
      <c r="W186" s="114"/>
      <c r="X186" s="64"/>
      <c r="Y186" s="8"/>
      <c r="Z186" s="8" t="str">
        <f>IF(Y186&lt;&gt; "",LOOKUP(Y186,Points!$A$2:$A$27,Points!$B$2:$B$27),"")</f>
        <v/>
      </c>
      <c r="AA186" s="114"/>
      <c r="AB186" s="64"/>
      <c r="AC186" s="8"/>
      <c r="AD186" s="8" t="str">
        <f>IF(AC186&lt;&gt; "",LOOKUP(AC186,Points!$A$2:$A$27,Points!$B$2:$B$27),"")</f>
        <v/>
      </c>
      <c r="AE186" s="114"/>
      <c r="AF186" s="64"/>
      <c r="AG186" s="8"/>
      <c r="AH186" s="8" t="str">
        <f>IF(AG186&lt;&gt; "",LOOKUP(AG186,Points!$A$2:$A$27,Points!$B$2:$B$27),"")</f>
        <v/>
      </c>
      <c r="AI186" s="114"/>
      <c r="AJ186" s="64"/>
      <c r="AK186" s="8"/>
      <c r="AL186" s="8" t="str">
        <f>IF(AK186&lt;&gt; "",LOOKUP(AK186,Points!$A$2:$A$27,Points!$B$2:$B$27),"")</f>
        <v/>
      </c>
      <c r="AM186" s="114"/>
      <c r="AO186" s="5">
        <f t="shared" ref="AO186:AO191" si="173">SUM(LEN(G186),LEN(K186),LEN(O186),LEN(S186),LEN(W186),LEN(AA186),LEN(AE186),LEN(AI186),LEN(AM186))</f>
        <v>0</v>
      </c>
      <c r="AP186" s="5">
        <v>0</v>
      </c>
      <c r="AQ186" s="5">
        <f t="shared" si="135"/>
        <v>0</v>
      </c>
      <c r="AR186" s="5">
        <f t="shared" si="136"/>
        <v>0</v>
      </c>
      <c r="AS186" s="5">
        <f t="shared" si="137"/>
        <v>0</v>
      </c>
      <c r="AT186" s="5">
        <f t="shared" si="138"/>
        <v>0</v>
      </c>
      <c r="AU186" s="47">
        <f t="shared" si="139"/>
        <v>0</v>
      </c>
      <c r="AV186" s="47">
        <f t="shared" si="140"/>
        <v>0</v>
      </c>
      <c r="AW186" s="47">
        <f t="shared" si="141"/>
        <v>0</v>
      </c>
      <c r="AX186" s="8">
        <f t="shared" si="142"/>
        <v>0</v>
      </c>
      <c r="AY186" s="67">
        <f t="shared" si="143"/>
        <v>0</v>
      </c>
      <c r="AZ186" s="67"/>
      <c r="BA186" s="8">
        <f t="shared" si="144"/>
        <v>0</v>
      </c>
      <c r="BB186" s="8">
        <f t="shared" si="145"/>
        <v>0</v>
      </c>
      <c r="BC186" s="8">
        <f t="shared" si="146"/>
        <v>0</v>
      </c>
      <c r="BD186" s="8">
        <f t="shared" si="147"/>
        <v>0</v>
      </c>
      <c r="BE186" s="8">
        <f t="shared" si="148"/>
        <v>0</v>
      </c>
      <c r="BF186" s="8"/>
      <c r="BG186" s="8">
        <f t="shared" si="149"/>
        <v>0</v>
      </c>
      <c r="BH186" s="8">
        <f t="shared" si="150"/>
        <v>0</v>
      </c>
      <c r="BI186" s="8">
        <f t="shared" si="151"/>
        <v>0</v>
      </c>
      <c r="BJ186" s="8">
        <f t="shared" si="152"/>
        <v>0</v>
      </c>
      <c r="BK186" s="8">
        <f t="shared" si="153"/>
        <v>0</v>
      </c>
      <c r="BL186" s="8">
        <f t="shared" si="154"/>
        <v>0</v>
      </c>
      <c r="BM186" s="8">
        <f t="shared" si="155"/>
        <v>0</v>
      </c>
      <c r="BN186" s="8">
        <f t="shared" si="156"/>
        <v>0</v>
      </c>
      <c r="BO186" s="8">
        <f t="shared" si="157"/>
        <v>0</v>
      </c>
      <c r="BP186" s="8"/>
      <c r="BQ186" s="8" t="e">
        <f t="shared" si="158"/>
        <v>#NUM!</v>
      </c>
      <c r="BR186" s="8" t="e">
        <f t="shared" si="159"/>
        <v>#NUM!</v>
      </c>
      <c r="BS186" s="8" t="e">
        <f t="shared" si="160"/>
        <v>#NUM!</v>
      </c>
      <c r="BT186" s="8" t="e">
        <f t="shared" si="161"/>
        <v>#NUM!</v>
      </c>
      <c r="BU186" s="8" t="e">
        <f t="shared" si="162"/>
        <v>#NUM!</v>
      </c>
      <c r="BV186" s="8"/>
      <c r="BW186" s="1" t="str">
        <f t="shared" si="163"/>
        <v/>
      </c>
      <c r="BX186" s="1" t="str">
        <f t="shared" si="164"/>
        <v/>
      </c>
      <c r="BY186" s="1" t="str">
        <f t="shared" si="165"/>
        <v/>
      </c>
      <c r="BZ186" s="1" t="str">
        <f t="shared" si="166"/>
        <v/>
      </c>
      <c r="CA186" s="1" t="str">
        <f t="shared" si="167"/>
        <v/>
      </c>
      <c r="CB186" s="1" t="str">
        <f t="shared" si="168"/>
        <v/>
      </c>
      <c r="CC186" s="1" t="str">
        <f t="shared" si="169"/>
        <v/>
      </c>
      <c r="CD186" s="1" t="str">
        <f t="shared" si="170"/>
        <v/>
      </c>
      <c r="CE186" s="1" t="str">
        <f t="shared" si="171"/>
        <v/>
      </c>
    </row>
    <row r="187" spans="1:83" ht="18" customHeight="1" x14ac:dyDescent="0.2">
      <c r="A187" s="52" t="str">
        <f t="shared" si="134"/>
        <v>Charlie Price</v>
      </c>
      <c r="B187" s="52" t="s">
        <v>499</v>
      </c>
      <c r="C187" s="62" t="s">
        <v>500</v>
      </c>
      <c r="D187" s="8"/>
      <c r="E187" s="8"/>
      <c r="F187" s="8" t="str">
        <f>IF(E187&lt;&gt; "",LOOKUP(E187,Points!$A$2:$A$27,Points!$B$2:$B$27),"")</f>
        <v/>
      </c>
      <c r="G187" s="114"/>
      <c r="H187" s="64"/>
      <c r="I187" s="8"/>
      <c r="J187" s="8" t="str">
        <f>IF(I187&lt;&gt; "",LOOKUP(I187,Points!$A$2:$A$27,Points!$B$2:$B$27),"")</f>
        <v/>
      </c>
      <c r="K187" s="114"/>
      <c r="L187" s="64"/>
      <c r="M187" s="8"/>
      <c r="N187" s="8" t="str">
        <f>IF(M187&lt;&gt; "",LOOKUP(M187,Points!$A$2:$A$27,Points!$B$2:$B$27),"")</f>
        <v/>
      </c>
      <c r="O187" s="114"/>
      <c r="P187" s="64"/>
      <c r="Q187" s="8"/>
      <c r="R187" s="8" t="str">
        <f>IF(Q187&lt;&gt; "",LOOKUP(Q187,Points!$A$2:$A$27,Points!$B$2:$B$27),"")</f>
        <v/>
      </c>
      <c r="S187" s="114"/>
      <c r="T187" s="64"/>
      <c r="U187" s="8"/>
      <c r="V187" s="8" t="str">
        <f>IF(U187&lt;&gt; "",LOOKUP(U187,Points!$A$2:$A$27,Points!$B$2:$B$27),"")</f>
        <v/>
      </c>
      <c r="W187" s="114"/>
      <c r="X187" s="64"/>
      <c r="Y187" s="8"/>
      <c r="Z187" s="8" t="str">
        <f>IF(Y187&lt;&gt; "",LOOKUP(Y187,Points!$A$2:$A$27,Points!$B$2:$B$27),"")</f>
        <v/>
      </c>
      <c r="AA187" s="114"/>
      <c r="AB187" s="64"/>
      <c r="AC187" s="8"/>
      <c r="AD187" s="8" t="str">
        <f>IF(AC187&lt;&gt; "",LOOKUP(AC187,Points!$A$2:$A$27,Points!$B$2:$B$27),"")</f>
        <v/>
      </c>
      <c r="AE187" s="114"/>
      <c r="AF187" s="64"/>
      <c r="AG187" s="8"/>
      <c r="AH187" s="8" t="str">
        <f>IF(AG187&lt;&gt; "",LOOKUP(AG187,Points!$A$2:$A$27,Points!$B$2:$B$27),"")</f>
        <v/>
      </c>
      <c r="AI187" s="114"/>
      <c r="AJ187" s="64"/>
      <c r="AK187" s="8"/>
      <c r="AL187" s="8" t="str">
        <f>IF(AK187&lt;&gt; "",LOOKUP(AK187,Points!$A$2:$A$27,Points!$B$2:$B$27),"")</f>
        <v/>
      </c>
      <c r="AM187" s="114"/>
      <c r="AO187" s="5">
        <f t="shared" si="173"/>
        <v>0</v>
      </c>
      <c r="AP187" s="5">
        <v>0</v>
      </c>
      <c r="AQ187" s="5">
        <f t="shared" si="135"/>
        <v>0</v>
      </c>
      <c r="AR187" s="5">
        <f t="shared" si="136"/>
        <v>0</v>
      </c>
      <c r="AS187" s="5">
        <f t="shared" si="137"/>
        <v>0</v>
      </c>
      <c r="AT187" s="5">
        <f t="shared" si="138"/>
        <v>0</v>
      </c>
      <c r="AU187" s="47">
        <f t="shared" si="139"/>
        <v>0</v>
      </c>
      <c r="AV187" s="47">
        <f t="shared" si="140"/>
        <v>0</v>
      </c>
      <c r="AW187" s="47">
        <f t="shared" si="141"/>
        <v>0</v>
      </c>
      <c r="AX187" s="8">
        <f t="shared" si="142"/>
        <v>0</v>
      </c>
      <c r="AY187" s="67">
        <f t="shared" si="143"/>
        <v>0</v>
      </c>
      <c r="AZ187" s="67"/>
      <c r="BA187" s="8">
        <f t="shared" si="144"/>
        <v>0</v>
      </c>
      <c r="BB187" s="8">
        <f t="shared" si="145"/>
        <v>0</v>
      </c>
      <c r="BC187" s="8">
        <f t="shared" si="146"/>
        <v>0</v>
      </c>
      <c r="BD187" s="8">
        <f t="shared" si="147"/>
        <v>0</v>
      </c>
      <c r="BE187" s="8">
        <f t="shared" si="148"/>
        <v>0</v>
      </c>
      <c r="BF187" s="8"/>
      <c r="BG187" s="8">
        <f t="shared" si="149"/>
        <v>0</v>
      </c>
      <c r="BH187" s="8">
        <f t="shared" si="150"/>
        <v>0</v>
      </c>
      <c r="BI187" s="8">
        <f t="shared" si="151"/>
        <v>0</v>
      </c>
      <c r="BJ187" s="8">
        <f t="shared" si="152"/>
        <v>0</v>
      </c>
      <c r="BK187" s="8">
        <f t="shared" si="153"/>
        <v>0</v>
      </c>
      <c r="BL187" s="8">
        <f t="shared" si="154"/>
        <v>0</v>
      </c>
      <c r="BM187" s="8">
        <f t="shared" si="155"/>
        <v>0</v>
      </c>
      <c r="BN187" s="8">
        <f t="shared" si="156"/>
        <v>0</v>
      </c>
      <c r="BO187" s="8">
        <f t="shared" si="157"/>
        <v>0</v>
      </c>
      <c r="BP187" s="8"/>
      <c r="BQ187" s="8" t="e">
        <f t="shared" si="158"/>
        <v>#NUM!</v>
      </c>
      <c r="BR187" s="8" t="e">
        <f t="shared" si="159"/>
        <v>#NUM!</v>
      </c>
      <c r="BS187" s="8" t="e">
        <f t="shared" si="160"/>
        <v>#NUM!</v>
      </c>
      <c r="BT187" s="8" t="e">
        <f t="shared" si="161"/>
        <v>#NUM!</v>
      </c>
      <c r="BU187" s="8" t="e">
        <f t="shared" si="162"/>
        <v>#NUM!</v>
      </c>
      <c r="BV187" s="8"/>
      <c r="BW187" s="1" t="str">
        <f t="shared" si="163"/>
        <v/>
      </c>
      <c r="BX187" s="1" t="str">
        <f t="shared" si="164"/>
        <v/>
      </c>
      <c r="BY187" s="1" t="str">
        <f t="shared" si="165"/>
        <v/>
      </c>
      <c r="BZ187" s="1" t="str">
        <f t="shared" si="166"/>
        <v/>
      </c>
      <c r="CA187" s="1" t="str">
        <f t="shared" si="167"/>
        <v/>
      </c>
      <c r="CB187" s="1" t="str">
        <f t="shared" si="168"/>
        <v/>
      </c>
      <c r="CC187" s="1" t="str">
        <f t="shared" si="169"/>
        <v/>
      </c>
      <c r="CD187" s="1" t="str">
        <f t="shared" si="170"/>
        <v/>
      </c>
      <c r="CE187" s="1" t="str">
        <f t="shared" si="171"/>
        <v/>
      </c>
    </row>
    <row r="188" spans="1:83" ht="18" customHeight="1" x14ac:dyDescent="0.2">
      <c r="A188" s="52" t="str">
        <f t="shared" si="134"/>
        <v>Jack Printz</v>
      </c>
      <c r="B188" s="52" t="s">
        <v>244</v>
      </c>
      <c r="C188" s="62" t="s">
        <v>245</v>
      </c>
      <c r="D188" s="8"/>
      <c r="E188" s="8"/>
      <c r="F188" s="8" t="str">
        <f>IF(E188&lt;&gt; "",LOOKUP(E188,Points!$A$2:$A$27,Points!$B$2:$B$27),"")</f>
        <v/>
      </c>
      <c r="G188" s="114"/>
      <c r="H188" s="64"/>
      <c r="I188" s="8"/>
      <c r="J188" s="8" t="str">
        <f>IF(I188&lt;&gt; "",LOOKUP(I188,Points!$A$2:$A$27,Points!$B$2:$B$27),"")</f>
        <v/>
      </c>
      <c r="K188" s="114"/>
      <c r="L188" s="64"/>
      <c r="M188" s="8"/>
      <c r="N188" s="8" t="str">
        <f>IF(M188&lt;&gt; "",LOOKUP(M188,Points!$A$2:$A$27,Points!$B$2:$B$27),"")</f>
        <v/>
      </c>
      <c r="O188" s="114"/>
      <c r="P188" s="64"/>
      <c r="Q188" s="8"/>
      <c r="R188" s="8" t="str">
        <f>IF(Q188&lt;&gt; "",LOOKUP(Q188,Points!$A$2:$A$27,Points!$B$2:$B$27),"")</f>
        <v/>
      </c>
      <c r="S188" s="114"/>
      <c r="T188" s="64"/>
      <c r="U188" s="8"/>
      <c r="V188" s="8" t="str">
        <f>IF(U188&lt;&gt; "",LOOKUP(U188,Points!$A$2:$A$27,Points!$B$2:$B$27),"")</f>
        <v/>
      </c>
      <c r="W188" s="114"/>
      <c r="X188" s="64"/>
      <c r="Y188" s="8"/>
      <c r="Z188" s="8" t="str">
        <f>IF(Y188&lt;&gt; "",LOOKUP(Y188,Points!$A$2:$A$27,Points!$B$2:$B$27),"")</f>
        <v/>
      </c>
      <c r="AA188" s="114"/>
      <c r="AB188" s="64"/>
      <c r="AC188" s="8"/>
      <c r="AD188" s="8" t="str">
        <f>IF(AC188&lt;&gt; "",LOOKUP(AC188,Points!$A$2:$A$27,Points!$B$2:$B$27),"")</f>
        <v/>
      </c>
      <c r="AE188" s="114"/>
      <c r="AF188" s="64"/>
      <c r="AG188" s="8"/>
      <c r="AH188" s="8" t="str">
        <f>IF(AG188&lt;&gt; "",LOOKUP(AG188,Points!$A$2:$A$27,Points!$B$2:$B$27),"")</f>
        <v/>
      </c>
      <c r="AI188" s="114"/>
      <c r="AJ188" s="64"/>
      <c r="AK188" s="8"/>
      <c r="AL188" s="8" t="str">
        <f>IF(AK188&lt;&gt; "",LOOKUP(AK188,Points!$A$2:$A$27,Points!$B$2:$B$27),"")</f>
        <v/>
      </c>
      <c r="AM188" s="114"/>
      <c r="AO188" s="5">
        <f t="shared" si="173"/>
        <v>0</v>
      </c>
      <c r="AP188" s="5">
        <v>0</v>
      </c>
      <c r="AQ188" s="5">
        <f t="shared" si="135"/>
        <v>0</v>
      </c>
      <c r="AR188" s="5">
        <f t="shared" si="136"/>
        <v>0</v>
      </c>
      <c r="AS188" s="5">
        <f t="shared" si="137"/>
        <v>0</v>
      </c>
      <c r="AT188" s="5">
        <f t="shared" si="138"/>
        <v>0</v>
      </c>
      <c r="AU188" s="47">
        <f t="shared" si="139"/>
        <v>0</v>
      </c>
      <c r="AV188" s="47">
        <f t="shared" si="140"/>
        <v>0</v>
      </c>
      <c r="AW188" s="47">
        <f t="shared" si="141"/>
        <v>0</v>
      </c>
      <c r="AX188" s="8">
        <f t="shared" si="142"/>
        <v>0</v>
      </c>
      <c r="AY188" s="67">
        <f t="shared" si="143"/>
        <v>0</v>
      </c>
      <c r="AZ188" s="67"/>
      <c r="BA188" s="8">
        <f t="shared" si="144"/>
        <v>0</v>
      </c>
      <c r="BB188" s="8">
        <f t="shared" si="145"/>
        <v>0</v>
      </c>
      <c r="BC188" s="8">
        <f t="shared" si="146"/>
        <v>0</v>
      </c>
      <c r="BD188" s="8">
        <f t="shared" si="147"/>
        <v>0</v>
      </c>
      <c r="BE188" s="8">
        <f t="shared" si="148"/>
        <v>0</v>
      </c>
      <c r="BF188" s="8"/>
      <c r="BG188" s="8">
        <f t="shared" si="149"/>
        <v>0</v>
      </c>
      <c r="BH188" s="8">
        <f t="shared" si="150"/>
        <v>0</v>
      </c>
      <c r="BI188" s="8">
        <f t="shared" si="151"/>
        <v>0</v>
      </c>
      <c r="BJ188" s="8">
        <f t="shared" si="152"/>
        <v>0</v>
      </c>
      <c r="BK188" s="8">
        <f t="shared" si="153"/>
        <v>0</v>
      </c>
      <c r="BL188" s="8">
        <f t="shared" si="154"/>
        <v>0</v>
      </c>
      <c r="BM188" s="8">
        <f t="shared" si="155"/>
        <v>0</v>
      </c>
      <c r="BN188" s="8">
        <f t="shared" si="156"/>
        <v>0</v>
      </c>
      <c r="BO188" s="8">
        <f t="shared" si="157"/>
        <v>0</v>
      </c>
      <c r="BP188" s="8"/>
      <c r="BQ188" s="8" t="e">
        <f t="shared" si="158"/>
        <v>#NUM!</v>
      </c>
      <c r="BR188" s="8" t="e">
        <f t="shared" si="159"/>
        <v>#NUM!</v>
      </c>
      <c r="BS188" s="8" t="e">
        <f t="shared" si="160"/>
        <v>#NUM!</v>
      </c>
      <c r="BT188" s="8" t="e">
        <f t="shared" si="161"/>
        <v>#NUM!</v>
      </c>
      <c r="BU188" s="8" t="e">
        <f t="shared" si="162"/>
        <v>#NUM!</v>
      </c>
      <c r="BV188" s="8"/>
      <c r="BW188" s="1" t="str">
        <f t="shared" si="163"/>
        <v/>
      </c>
      <c r="BX188" s="1" t="str">
        <f t="shared" si="164"/>
        <v/>
      </c>
      <c r="BY188" s="1" t="str">
        <f t="shared" si="165"/>
        <v/>
      </c>
      <c r="BZ188" s="1" t="str">
        <f t="shared" si="166"/>
        <v/>
      </c>
      <c r="CA188" s="1" t="str">
        <f t="shared" si="167"/>
        <v/>
      </c>
      <c r="CB188" s="1" t="str">
        <f t="shared" si="168"/>
        <v/>
      </c>
      <c r="CC188" s="1" t="str">
        <f t="shared" si="169"/>
        <v/>
      </c>
      <c r="CD188" s="1" t="str">
        <f t="shared" si="170"/>
        <v/>
      </c>
      <c r="CE188" s="1" t="str">
        <f t="shared" si="171"/>
        <v/>
      </c>
    </row>
    <row r="189" spans="1:83" ht="18" customHeight="1" x14ac:dyDescent="0.2">
      <c r="A189" s="52" t="str">
        <f t="shared" si="134"/>
        <v>Doug Ramir</v>
      </c>
      <c r="B189" s="52" t="s">
        <v>431</v>
      </c>
      <c r="C189" s="62" t="s">
        <v>289</v>
      </c>
      <c r="D189" s="8"/>
      <c r="E189" s="8"/>
      <c r="F189" s="8" t="str">
        <f>IF(E189&lt;&gt; "",LOOKUP(E189,Points!$A$2:$A$27,Points!$B$2:$B$27),"")</f>
        <v/>
      </c>
      <c r="G189" s="114"/>
      <c r="H189" s="64"/>
      <c r="I189" s="8"/>
      <c r="J189" s="8" t="str">
        <f>IF(I189&lt;&gt; "",LOOKUP(I189,Points!$A$2:$A$27,Points!$B$2:$B$27),"")</f>
        <v/>
      </c>
      <c r="K189" s="114"/>
      <c r="L189" s="64"/>
      <c r="M189" s="8"/>
      <c r="N189" s="8" t="str">
        <f>IF(M189&lt;&gt; "",LOOKUP(M189,Points!$A$2:$A$27,Points!$B$2:$B$27),"")</f>
        <v/>
      </c>
      <c r="O189" s="114"/>
      <c r="P189" s="64"/>
      <c r="Q189" s="8"/>
      <c r="R189" s="8" t="str">
        <f>IF(Q189&lt;&gt; "",LOOKUP(Q189,Points!$A$2:$A$27,Points!$B$2:$B$27),"")</f>
        <v/>
      </c>
      <c r="S189" s="114"/>
      <c r="T189" s="64"/>
      <c r="U189" s="8"/>
      <c r="V189" s="8" t="str">
        <f>IF(U189&lt;&gt; "",LOOKUP(U189,Points!$A$2:$A$27,Points!$B$2:$B$27),"")</f>
        <v/>
      </c>
      <c r="W189" s="114"/>
      <c r="X189" s="64"/>
      <c r="Y189" s="8"/>
      <c r="Z189" s="8" t="str">
        <f>IF(Y189&lt;&gt; "",LOOKUP(Y189,Points!$A$2:$A$27,Points!$B$2:$B$27),"")</f>
        <v/>
      </c>
      <c r="AA189" s="114"/>
      <c r="AB189" s="64"/>
      <c r="AC189" s="8"/>
      <c r="AD189" s="8" t="str">
        <f>IF(AC189&lt;&gt; "",LOOKUP(AC189,Points!$A$2:$A$27,Points!$B$2:$B$27),"")</f>
        <v/>
      </c>
      <c r="AE189" s="114"/>
      <c r="AF189" s="64"/>
      <c r="AG189" s="8"/>
      <c r="AH189" s="8" t="str">
        <f>IF(AG189&lt;&gt; "",LOOKUP(AG189,Points!$A$2:$A$27,Points!$B$2:$B$27),"")</f>
        <v/>
      </c>
      <c r="AI189" s="114"/>
      <c r="AJ189" s="64"/>
      <c r="AK189" s="8"/>
      <c r="AL189" s="8" t="str">
        <f>IF(AK189&lt;&gt; "",LOOKUP(AK189,Points!$A$2:$A$27,Points!$B$2:$B$27),"")</f>
        <v/>
      </c>
      <c r="AM189" s="114"/>
      <c r="AO189" s="5">
        <f t="shared" si="173"/>
        <v>0</v>
      </c>
      <c r="AP189" s="5">
        <v>0</v>
      </c>
      <c r="AQ189" s="5">
        <f t="shared" si="135"/>
        <v>0</v>
      </c>
      <c r="AR189" s="5">
        <f t="shared" si="136"/>
        <v>0</v>
      </c>
      <c r="AS189" s="5">
        <f t="shared" si="137"/>
        <v>0</v>
      </c>
      <c r="AT189" s="5">
        <f t="shared" si="138"/>
        <v>0</v>
      </c>
      <c r="AU189" s="47">
        <f t="shared" si="139"/>
        <v>0</v>
      </c>
      <c r="AV189" s="47">
        <f t="shared" si="140"/>
        <v>0</v>
      </c>
      <c r="AW189" s="47">
        <f t="shared" si="141"/>
        <v>0</v>
      </c>
      <c r="AX189" s="8">
        <f t="shared" si="142"/>
        <v>0</v>
      </c>
      <c r="AY189" s="67">
        <f t="shared" si="143"/>
        <v>0</v>
      </c>
      <c r="AZ189" s="67"/>
      <c r="BA189" s="8">
        <f t="shared" si="144"/>
        <v>0</v>
      </c>
      <c r="BB189" s="8">
        <f t="shared" si="145"/>
        <v>0</v>
      </c>
      <c r="BC189" s="8">
        <f t="shared" si="146"/>
        <v>0</v>
      </c>
      <c r="BD189" s="8">
        <f t="shared" si="147"/>
        <v>0</v>
      </c>
      <c r="BE189" s="8">
        <f t="shared" si="148"/>
        <v>0</v>
      </c>
      <c r="BF189" s="8"/>
      <c r="BG189" s="8">
        <f t="shared" si="149"/>
        <v>0</v>
      </c>
      <c r="BH189" s="8">
        <f t="shared" si="150"/>
        <v>0</v>
      </c>
      <c r="BI189" s="8">
        <f t="shared" si="151"/>
        <v>0</v>
      </c>
      <c r="BJ189" s="8">
        <f t="shared" si="152"/>
        <v>0</v>
      </c>
      <c r="BK189" s="8">
        <f t="shared" si="153"/>
        <v>0</v>
      </c>
      <c r="BL189" s="8">
        <f t="shared" si="154"/>
        <v>0</v>
      </c>
      <c r="BM189" s="8">
        <f t="shared" si="155"/>
        <v>0</v>
      </c>
      <c r="BN189" s="8">
        <f t="shared" si="156"/>
        <v>0</v>
      </c>
      <c r="BO189" s="8">
        <f t="shared" si="157"/>
        <v>0</v>
      </c>
      <c r="BP189" s="8"/>
      <c r="BQ189" s="8" t="e">
        <f t="shared" si="158"/>
        <v>#NUM!</v>
      </c>
      <c r="BR189" s="8" t="e">
        <f t="shared" si="159"/>
        <v>#NUM!</v>
      </c>
      <c r="BS189" s="8" t="e">
        <f t="shared" si="160"/>
        <v>#NUM!</v>
      </c>
      <c r="BT189" s="8" t="e">
        <f t="shared" si="161"/>
        <v>#NUM!</v>
      </c>
      <c r="BU189" s="8" t="e">
        <f t="shared" si="162"/>
        <v>#NUM!</v>
      </c>
      <c r="BV189" s="8"/>
      <c r="BW189" s="1" t="str">
        <f t="shared" si="163"/>
        <v/>
      </c>
      <c r="BX189" s="1" t="str">
        <f t="shared" si="164"/>
        <v/>
      </c>
      <c r="BY189" s="1" t="str">
        <f t="shared" si="165"/>
        <v/>
      </c>
      <c r="BZ189" s="1" t="str">
        <f t="shared" si="166"/>
        <v/>
      </c>
      <c r="CA189" s="1" t="str">
        <f t="shared" si="167"/>
        <v/>
      </c>
      <c r="CB189" s="1" t="str">
        <f t="shared" si="168"/>
        <v/>
      </c>
      <c r="CC189" s="1" t="str">
        <f t="shared" si="169"/>
        <v/>
      </c>
      <c r="CD189" s="1" t="str">
        <f t="shared" si="170"/>
        <v/>
      </c>
      <c r="CE189" s="1" t="str">
        <f t="shared" si="171"/>
        <v/>
      </c>
    </row>
    <row r="190" spans="1:83" ht="18" customHeight="1" x14ac:dyDescent="0.2">
      <c r="A190" s="52" t="str">
        <f t="shared" si="134"/>
        <v>Will Rhymes</v>
      </c>
      <c r="B190" s="52" t="s">
        <v>513</v>
      </c>
      <c r="C190" s="62" t="s">
        <v>97</v>
      </c>
      <c r="D190" s="8"/>
      <c r="E190" s="8"/>
      <c r="F190" s="8" t="str">
        <f>IF(E190&lt;&gt; "",LOOKUP(E190,Points!$A$2:$A$27,Points!$B$2:$B$27),"")</f>
        <v/>
      </c>
      <c r="G190" s="114"/>
      <c r="H190" s="64"/>
      <c r="I190" s="8"/>
      <c r="J190" s="8" t="str">
        <f>IF(I190&lt;&gt; "",LOOKUP(I190,Points!$A$2:$A$27,Points!$B$2:$B$27),"")</f>
        <v/>
      </c>
      <c r="K190" s="114"/>
      <c r="L190" s="64"/>
      <c r="M190" s="8"/>
      <c r="N190" s="8" t="str">
        <f>IF(M190&lt;&gt; "",LOOKUP(M190,Points!$A$2:$A$27,Points!$B$2:$B$27),"")</f>
        <v/>
      </c>
      <c r="O190" s="114"/>
      <c r="P190" s="64"/>
      <c r="Q190" s="8"/>
      <c r="R190" s="8" t="str">
        <f>IF(Q190&lt;&gt; "",LOOKUP(Q190,Points!$A$2:$A$27,Points!$B$2:$B$27),"")</f>
        <v/>
      </c>
      <c r="S190" s="114"/>
      <c r="T190" s="64"/>
      <c r="U190" s="8"/>
      <c r="V190" s="8" t="str">
        <f>IF(U190&lt;&gt; "",LOOKUP(U190,Points!$A$2:$A$27,Points!$B$2:$B$27),"")</f>
        <v/>
      </c>
      <c r="W190" s="114"/>
      <c r="X190" s="64"/>
      <c r="Y190" s="8"/>
      <c r="Z190" s="8" t="str">
        <f>IF(Y190&lt;&gt; "",LOOKUP(Y190,Points!$A$2:$A$27,Points!$B$2:$B$27),"")</f>
        <v/>
      </c>
      <c r="AA190" s="114"/>
      <c r="AB190" s="64"/>
      <c r="AC190" s="8"/>
      <c r="AD190" s="8" t="str">
        <f>IF(AC190&lt;&gt; "",LOOKUP(AC190,Points!$A$2:$A$27,Points!$B$2:$B$27),"")</f>
        <v/>
      </c>
      <c r="AE190" s="114"/>
      <c r="AF190" s="64"/>
      <c r="AG190" s="8"/>
      <c r="AH190" s="8" t="str">
        <f>IF(AG190&lt;&gt; "",LOOKUP(AG190,Points!$A$2:$A$27,Points!$B$2:$B$27),"")</f>
        <v/>
      </c>
      <c r="AI190" s="114"/>
      <c r="AJ190" s="64"/>
      <c r="AK190" s="8"/>
      <c r="AL190" s="8" t="str">
        <f>IF(AK190&lt;&gt; "",LOOKUP(AK190,Points!$A$2:$A$27,Points!$B$2:$B$27),"")</f>
        <v/>
      </c>
      <c r="AM190" s="114"/>
      <c r="AO190" s="5">
        <f t="shared" si="173"/>
        <v>0</v>
      </c>
      <c r="AP190" s="5">
        <v>0</v>
      </c>
      <c r="AQ190" s="5">
        <f t="shared" si="135"/>
        <v>0</v>
      </c>
      <c r="AR190" s="5">
        <f t="shared" si="136"/>
        <v>0</v>
      </c>
      <c r="AS190" s="5">
        <f t="shared" si="137"/>
        <v>0</v>
      </c>
      <c r="AT190" s="5">
        <f t="shared" si="138"/>
        <v>0</v>
      </c>
      <c r="AU190" s="47">
        <f t="shared" si="139"/>
        <v>0</v>
      </c>
      <c r="AV190" s="47">
        <f t="shared" si="140"/>
        <v>0</v>
      </c>
      <c r="AW190" s="47">
        <f t="shared" si="141"/>
        <v>0</v>
      </c>
      <c r="AX190" s="8">
        <f t="shared" si="142"/>
        <v>0</v>
      </c>
      <c r="AY190" s="67">
        <f t="shared" si="143"/>
        <v>0</v>
      </c>
      <c r="AZ190" s="67"/>
      <c r="BA190" s="8">
        <f t="shared" si="144"/>
        <v>0</v>
      </c>
      <c r="BB190" s="8">
        <f t="shared" si="145"/>
        <v>0</v>
      </c>
      <c r="BC190" s="8">
        <f t="shared" si="146"/>
        <v>0</v>
      </c>
      <c r="BD190" s="8">
        <f t="shared" si="147"/>
        <v>0</v>
      </c>
      <c r="BE190" s="8">
        <f t="shared" si="148"/>
        <v>0</v>
      </c>
      <c r="BF190" s="8"/>
      <c r="BG190" s="8">
        <f t="shared" si="149"/>
        <v>0</v>
      </c>
      <c r="BH190" s="8">
        <f t="shared" si="150"/>
        <v>0</v>
      </c>
      <c r="BI190" s="8">
        <f t="shared" si="151"/>
        <v>0</v>
      </c>
      <c r="BJ190" s="8">
        <f t="shared" si="152"/>
        <v>0</v>
      </c>
      <c r="BK190" s="8">
        <f t="shared" si="153"/>
        <v>0</v>
      </c>
      <c r="BL190" s="8">
        <f t="shared" si="154"/>
        <v>0</v>
      </c>
      <c r="BM190" s="8">
        <f t="shared" si="155"/>
        <v>0</v>
      </c>
      <c r="BN190" s="8">
        <f t="shared" si="156"/>
        <v>0</v>
      </c>
      <c r="BO190" s="8">
        <f t="shared" si="157"/>
        <v>0</v>
      </c>
      <c r="BP190" s="8"/>
      <c r="BQ190" s="8" t="e">
        <f t="shared" si="158"/>
        <v>#NUM!</v>
      </c>
      <c r="BR190" s="8" t="e">
        <f t="shared" si="159"/>
        <v>#NUM!</v>
      </c>
      <c r="BS190" s="8" t="e">
        <f t="shared" si="160"/>
        <v>#NUM!</v>
      </c>
      <c r="BT190" s="8" t="e">
        <f t="shared" si="161"/>
        <v>#NUM!</v>
      </c>
      <c r="BU190" s="8" t="e">
        <f t="shared" si="162"/>
        <v>#NUM!</v>
      </c>
      <c r="BV190" s="8"/>
      <c r="BW190" s="1" t="str">
        <f t="shared" si="163"/>
        <v/>
      </c>
      <c r="BX190" s="1" t="str">
        <f t="shared" si="164"/>
        <v/>
      </c>
      <c r="BY190" s="1" t="str">
        <f t="shared" si="165"/>
        <v/>
      </c>
      <c r="BZ190" s="1" t="str">
        <f t="shared" si="166"/>
        <v/>
      </c>
      <c r="CA190" s="1" t="str">
        <f t="shared" si="167"/>
        <v/>
      </c>
      <c r="CB190" s="1" t="str">
        <f t="shared" si="168"/>
        <v/>
      </c>
      <c r="CC190" s="1" t="str">
        <f t="shared" si="169"/>
        <v/>
      </c>
      <c r="CD190" s="1" t="str">
        <f t="shared" si="170"/>
        <v/>
      </c>
      <c r="CE190" s="1" t="str">
        <f t="shared" si="171"/>
        <v/>
      </c>
    </row>
    <row r="191" spans="1:83" ht="18" customHeight="1" x14ac:dyDescent="0.2">
      <c r="A191" s="52" t="str">
        <f t="shared" si="134"/>
        <v>Randi Ridley</v>
      </c>
      <c r="B191" s="52" t="s">
        <v>286</v>
      </c>
      <c r="C191" s="62" t="s">
        <v>287</v>
      </c>
      <c r="D191" s="8"/>
      <c r="E191" s="8"/>
      <c r="F191" s="8" t="str">
        <f>IF(E191&lt;&gt; "",LOOKUP(E191,Points!$A$2:$A$27,Points!$B$2:$B$27),"")</f>
        <v/>
      </c>
      <c r="G191" s="114"/>
      <c r="H191" s="64"/>
      <c r="I191" s="8"/>
      <c r="J191" s="8" t="str">
        <f>IF(I191&lt;&gt; "",LOOKUP(I191,Points!$A$2:$A$27,Points!$B$2:$B$27),"")</f>
        <v/>
      </c>
      <c r="K191" s="114"/>
      <c r="L191" s="64"/>
      <c r="M191" s="8"/>
      <c r="N191" s="8" t="str">
        <f>IF(M191&lt;&gt; "",LOOKUP(M191,Points!$A$2:$A$27,Points!$B$2:$B$27),"")</f>
        <v/>
      </c>
      <c r="O191" s="114"/>
      <c r="P191" s="64"/>
      <c r="Q191" s="8"/>
      <c r="R191" s="8" t="str">
        <f>IF(Q191&lt;&gt; "",LOOKUP(Q191,Points!$A$2:$A$27,Points!$B$2:$B$27),"")</f>
        <v/>
      </c>
      <c r="S191" s="114"/>
      <c r="T191" s="64"/>
      <c r="U191" s="8"/>
      <c r="V191" s="8" t="str">
        <f>IF(U191&lt;&gt; "",LOOKUP(U191,Points!$A$2:$A$27,Points!$B$2:$B$27),"")</f>
        <v/>
      </c>
      <c r="W191" s="114"/>
      <c r="X191" s="64"/>
      <c r="Y191" s="8"/>
      <c r="Z191" s="8" t="str">
        <f>IF(Y191&lt;&gt; "",LOOKUP(Y191,Points!$A$2:$A$27,Points!$B$2:$B$27),"")</f>
        <v/>
      </c>
      <c r="AA191" s="114"/>
      <c r="AB191" s="64"/>
      <c r="AC191" s="8"/>
      <c r="AD191" s="8" t="str">
        <f>IF(AC191&lt;&gt; "",LOOKUP(AC191,Points!$A$2:$A$27,Points!$B$2:$B$27),"")</f>
        <v/>
      </c>
      <c r="AE191" s="114"/>
      <c r="AF191" s="64"/>
      <c r="AG191" s="8"/>
      <c r="AH191" s="8" t="str">
        <f>IF(AG191&lt;&gt; "",LOOKUP(AG191,Points!$A$2:$A$27,Points!$B$2:$B$27),"")</f>
        <v/>
      </c>
      <c r="AI191" s="114"/>
      <c r="AJ191" s="64"/>
      <c r="AK191" s="8"/>
      <c r="AL191" s="8" t="str">
        <f>IF(AK191&lt;&gt; "",LOOKUP(AK191,Points!$A$2:$A$27,Points!$B$2:$B$27),"")</f>
        <v/>
      </c>
      <c r="AM191" s="114"/>
      <c r="AO191" s="5">
        <f t="shared" si="173"/>
        <v>0</v>
      </c>
      <c r="AP191" s="5">
        <v>0</v>
      </c>
      <c r="AQ191" s="5">
        <f t="shared" si="135"/>
        <v>0</v>
      </c>
      <c r="AR191" s="5">
        <f t="shared" si="136"/>
        <v>0</v>
      </c>
      <c r="AS191" s="5">
        <f t="shared" si="137"/>
        <v>0</v>
      </c>
      <c r="AT191" s="5">
        <f t="shared" si="138"/>
        <v>0</v>
      </c>
      <c r="AU191" s="47">
        <f t="shared" si="139"/>
        <v>0</v>
      </c>
      <c r="AV191" s="47">
        <f t="shared" si="140"/>
        <v>0</v>
      </c>
      <c r="AW191" s="47">
        <f t="shared" si="141"/>
        <v>0</v>
      </c>
      <c r="AX191" s="8">
        <f t="shared" si="142"/>
        <v>0</v>
      </c>
      <c r="AY191" s="67">
        <f t="shared" si="143"/>
        <v>0</v>
      </c>
      <c r="AZ191" s="67"/>
      <c r="BA191" s="8">
        <f t="shared" si="144"/>
        <v>0</v>
      </c>
      <c r="BB191" s="8">
        <f t="shared" si="145"/>
        <v>0</v>
      </c>
      <c r="BC191" s="8">
        <f t="shared" si="146"/>
        <v>0</v>
      </c>
      <c r="BD191" s="8">
        <f t="shared" si="147"/>
        <v>0</v>
      </c>
      <c r="BE191" s="8">
        <f t="shared" si="148"/>
        <v>0</v>
      </c>
      <c r="BF191" s="8"/>
      <c r="BG191" s="8">
        <f t="shared" si="149"/>
        <v>0</v>
      </c>
      <c r="BH191" s="8">
        <f t="shared" si="150"/>
        <v>0</v>
      </c>
      <c r="BI191" s="8">
        <f t="shared" si="151"/>
        <v>0</v>
      </c>
      <c r="BJ191" s="8">
        <f t="shared" si="152"/>
        <v>0</v>
      </c>
      <c r="BK191" s="8">
        <f t="shared" si="153"/>
        <v>0</v>
      </c>
      <c r="BL191" s="8">
        <f t="shared" si="154"/>
        <v>0</v>
      </c>
      <c r="BM191" s="8">
        <f t="shared" si="155"/>
        <v>0</v>
      </c>
      <c r="BN191" s="8">
        <f t="shared" si="156"/>
        <v>0</v>
      </c>
      <c r="BO191" s="8">
        <f t="shared" si="157"/>
        <v>0</v>
      </c>
      <c r="BP191" s="8"/>
      <c r="BQ191" s="8" t="e">
        <f t="shared" si="158"/>
        <v>#NUM!</v>
      </c>
      <c r="BR191" s="8" t="e">
        <f t="shared" si="159"/>
        <v>#NUM!</v>
      </c>
      <c r="BS191" s="8" t="e">
        <f t="shared" si="160"/>
        <v>#NUM!</v>
      </c>
      <c r="BT191" s="8" t="e">
        <f t="shared" si="161"/>
        <v>#NUM!</v>
      </c>
      <c r="BU191" s="8" t="e">
        <f t="shared" si="162"/>
        <v>#NUM!</v>
      </c>
      <c r="BV191" s="8"/>
      <c r="BW191" s="1" t="str">
        <f t="shared" si="163"/>
        <v/>
      </c>
      <c r="BX191" s="1" t="str">
        <f t="shared" si="164"/>
        <v/>
      </c>
      <c r="BY191" s="1" t="str">
        <f t="shared" si="165"/>
        <v/>
      </c>
      <c r="BZ191" s="1" t="str">
        <f t="shared" si="166"/>
        <v/>
      </c>
      <c r="CA191" s="1" t="str">
        <f t="shared" si="167"/>
        <v/>
      </c>
      <c r="CB191" s="1" t="str">
        <f t="shared" si="168"/>
        <v/>
      </c>
      <c r="CC191" s="1" t="str">
        <f t="shared" si="169"/>
        <v/>
      </c>
      <c r="CD191" s="1" t="str">
        <f t="shared" si="170"/>
        <v/>
      </c>
      <c r="CE191" s="1" t="str">
        <f t="shared" si="171"/>
        <v/>
      </c>
    </row>
    <row r="192" spans="1:83" ht="18" customHeight="1" x14ac:dyDescent="0.2">
      <c r="A192" s="52" t="str">
        <f t="shared" si="134"/>
        <v>Mitch Rogers</v>
      </c>
      <c r="B192" s="93" t="s">
        <v>547</v>
      </c>
      <c r="C192" s="94" t="s">
        <v>391</v>
      </c>
      <c r="D192" s="8"/>
      <c r="E192" s="8"/>
      <c r="F192" s="8" t="str">
        <f>IF(E192&lt;&gt; "",LOOKUP(E192,Points!$A$2:$A$27,Points!$B$2:$B$27),"")</f>
        <v/>
      </c>
      <c r="G192" s="114"/>
      <c r="H192" s="64"/>
      <c r="I192" s="8"/>
      <c r="J192" s="8" t="str">
        <f>IF(I192&lt;&gt; "",LOOKUP(I192,Points!$A$2:$A$27,Points!$B$2:$B$27),"")</f>
        <v/>
      </c>
      <c r="K192" s="114"/>
      <c r="L192" s="64"/>
      <c r="M192" s="8"/>
      <c r="N192" s="8" t="str">
        <f>IF(M192&lt;&gt; "",LOOKUP(M192,Points!$A$2:$A$27,Points!$B$2:$B$27),"")</f>
        <v/>
      </c>
      <c r="O192" s="114"/>
      <c r="P192" s="64"/>
      <c r="Q192" s="8"/>
      <c r="R192" s="8" t="str">
        <f>IF(Q192&lt;&gt; "",LOOKUP(Q192,Points!$A$2:$A$27,Points!$B$2:$B$27),"")</f>
        <v/>
      </c>
      <c r="S192" s="114"/>
      <c r="T192" s="64"/>
      <c r="U192" s="8"/>
      <c r="V192" s="8" t="str">
        <f>IF(U192&lt;&gt; "",LOOKUP(U192,Points!$A$2:$A$27,Points!$B$2:$B$27),"")</f>
        <v/>
      </c>
      <c r="W192" s="114"/>
      <c r="X192" s="64"/>
      <c r="Y192" s="8"/>
      <c r="Z192" s="8" t="str">
        <f>IF(Y192&lt;&gt; "",LOOKUP(Y192,Points!$A$2:$A$27,Points!$B$2:$B$27),"")</f>
        <v/>
      </c>
      <c r="AA192" s="114"/>
      <c r="AB192" s="64"/>
      <c r="AC192" s="8"/>
      <c r="AD192" s="8" t="str">
        <f>IF(AC192&lt;&gt; "",LOOKUP(AC192,Points!$A$2:$A$27,Points!$B$2:$B$27),"")</f>
        <v/>
      </c>
      <c r="AE192" s="114"/>
      <c r="AF192" s="64"/>
      <c r="AG192" s="8"/>
      <c r="AH192" s="8" t="str">
        <f>IF(AG192&lt;&gt; "",LOOKUP(AG192,Points!$A$2:$A$27,Points!$B$2:$B$27),"")</f>
        <v/>
      </c>
      <c r="AI192" s="114"/>
      <c r="AJ192" s="64"/>
      <c r="AK192" s="8"/>
      <c r="AL192" s="8" t="str">
        <f>IF(AK192&lt;&gt; "",LOOKUP(AK192,Points!$A$2:$A$27,Points!$B$2:$B$27),"")</f>
        <v/>
      </c>
      <c r="AM192" s="114"/>
      <c r="AO192" s="5">
        <f>+G192+K192+O192+S192+W192+AA192+AE192+AI192+AM192</f>
        <v>0</v>
      </c>
      <c r="AP192" s="5">
        <v>0</v>
      </c>
      <c r="AQ192" s="5">
        <f t="shared" si="135"/>
        <v>0</v>
      </c>
      <c r="AR192" s="5">
        <f t="shared" si="136"/>
        <v>0</v>
      </c>
      <c r="AS192" s="5">
        <f t="shared" si="137"/>
        <v>0</v>
      </c>
      <c r="AT192" s="5">
        <f t="shared" si="138"/>
        <v>0</v>
      </c>
      <c r="AU192" s="47">
        <f t="shared" si="139"/>
        <v>0</v>
      </c>
      <c r="AV192" s="47">
        <f t="shared" si="140"/>
        <v>0</v>
      </c>
      <c r="AW192" s="47">
        <f t="shared" si="141"/>
        <v>0</v>
      </c>
      <c r="AX192" s="8">
        <f t="shared" si="142"/>
        <v>0</v>
      </c>
      <c r="AY192" s="67">
        <f t="shared" si="143"/>
        <v>0</v>
      </c>
      <c r="AZ192" s="67"/>
      <c r="BA192" s="8">
        <f t="shared" si="144"/>
        <v>0</v>
      </c>
      <c r="BB192" s="8">
        <f t="shared" si="145"/>
        <v>0</v>
      </c>
      <c r="BC192" s="8">
        <f t="shared" si="146"/>
        <v>0</v>
      </c>
      <c r="BD192" s="8">
        <f t="shared" si="147"/>
        <v>0</v>
      </c>
      <c r="BE192" s="8">
        <f t="shared" si="148"/>
        <v>0</v>
      </c>
      <c r="BF192" s="8"/>
      <c r="BG192" s="8">
        <f t="shared" si="149"/>
        <v>0</v>
      </c>
      <c r="BH192" s="8">
        <f t="shared" si="150"/>
        <v>0</v>
      </c>
      <c r="BI192" s="8">
        <f t="shared" si="151"/>
        <v>0</v>
      </c>
      <c r="BJ192" s="8">
        <f t="shared" si="152"/>
        <v>0</v>
      </c>
      <c r="BK192" s="8">
        <f t="shared" si="153"/>
        <v>0</v>
      </c>
      <c r="BL192" s="8">
        <f t="shared" si="154"/>
        <v>0</v>
      </c>
      <c r="BM192" s="8">
        <f t="shared" si="155"/>
        <v>0</v>
      </c>
      <c r="BN192" s="8">
        <f t="shared" si="156"/>
        <v>0</v>
      </c>
      <c r="BO192" s="8">
        <f t="shared" si="157"/>
        <v>0</v>
      </c>
      <c r="BP192" s="8"/>
      <c r="BQ192" s="8" t="e">
        <f t="shared" si="158"/>
        <v>#NUM!</v>
      </c>
      <c r="BR192" s="8" t="e">
        <f t="shared" si="159"/>
        <v>#NUM!</v>
      </c>
      <c r="BS192" s="8" t="e">
        <f t="shared" si="160"/>
        <v>#NUM!</v>
      </c>
      <c r="BT192" s="8" t="e">
        <f t="shared" si="161"/>
        <v>#NUM!</v>
      </c>
      <c r="BU192" s="8" t="e">
        <f t="shared" si="162"/>
        <v>#NUM!</v>
      </c>
      <c r="BV192" s="8"/>
      <c r="BW192" s="1" t="str">
        <f t="shared" si="163"/>
        <v/>
      </c>
      <c r="BX192" s="1" t="str">
        <f t="shared" si="164"/>
        <v/>
      </c>
      <c r="BY192" s="1" t="str">
        <f t="shared" si="165"/>
        <v/>
      </c>
      <c r="BZ192" s="1" t="str">
        <f t="shared" si="166"/>
        <v/>
      </c>
      <c r="CA192" s="1" t="str">
        <f t="shared" si="167"/>
        <v/>
      </c>
      <c r="CB192" s="1" t="str">
        <f t="shared" si="168"/>
        <v/>
      </c>
      <c r="CC192" s="1" t="str">
        <f t="shared" si="169"/>
        <v/>
      </c>
      <c r="CD192" s="1" t="str">
        <f t="shared" si="170"/>
        <v/>
      </c>
      <c r="CE192" s="1" t="str">
        <f t="shared" si="171"/>
        <v/>
      </c>
    </row>
    <row r="193" spans="1:83" ht="18" customHeight="1" x14ac:dyDescent="0.2">
      <c r="A193" s="52" t="str">
        <f t="shared" si="134"/>
        <v>Mark Rohr</v>
      </c>
      <c r="B193" s="52" t="s">
        <v>288</v>
      </c>
      <c r="C193" s="62" t="s">
        <v>37</v>
      </c>
      <c r="D193" s="8"/>
      <c r="E193" s="8"/>
      <c r="F193" s="8" t="str">
        <f>IF(E193&lt;&gt; "",LOOKUP(E193,Points!$A$2:$A$27,Points!$B$2:$B$27),"")</f>
        <v/>
      </c>
      <c r="G193" s="114"/>
      <c r="H193" s="64"/>
      <c r="I193" s="8"/>
      <c r="J193" s="8" t="str">
        <f>IF(I193&lt;&gt; "",LOOKUP(I193,Points!$A$2:$A$27,Points!$B$2:$B$27),"")</f>
        <v/>
      </c>
      <c r="K193" s="114"/>
      <c r="L193" s="64"/>
      <c r="M193" s="8"/>
      <c r="N193" s="8" t="str">
        <f>IF(M193&lt;&gt; "",LOOKUP(M193,Points!$A$2:$A$27,Points!$B$2:$B$27),"")</f>
        <v/>
      </c>
      <c r="O193" s="114"/>
      <c r="P193" s="64"/>
      <c r="Q193" s="8"/>
      <c r="R193" s="8" t="str">
        <f>IF(Q193&lt;&gt; "",LOOKUP(Q193,Points!$A$2:$A$27,Points!$B$2:$B$27),"")</f>
        <v/>
      </c>
      <c r="S193" s="114"/>
      <c r="T193" s="64"/>
      <c r="U193" s="8"/>
      <c r="V193" s="8" t="str">
        <f>IF(U193&lt;&gt; "",LOOKUP(U193,Points!$A$2:$A$27,Points!$B$2:$B$27),"")</f>
        <v/>
      </c>
      <c r="W193" s="114"/>
      <c r="X193" s="64"/>
      <c r="Y193" s="8"/>
      <c r="Z193" s="8" t="str">
        <f>IF(Y193&lt;&gt; "",LOOKUP(Y193,Points!$A$2:$A$27,Points!$B$2:$B$27),"")</f>
        <v/>
      </c>
      <c r="AA193" s="114"/>
      <c r="AB193" s="64"/>
      <c r="AC193" s="8"/>
      <c r="AD193" s="8" t="str">
        <f>IF(AC193&lt;&gt; "",LOOKUP(AC193,Points!$A$2:$A$27,Points!$B$2:$B$27),"")</f>
        <v/>
      </c>
      <c r="AE193" s="114"/>
      <c r="AF193" s="64"/>
      <c r="AG193" s="8"/>
      <c r="AH193" s="8" t="str">
        <f>IF(AG193&lt;&gt; "",LOOKUP(AG193,Points!$A$2:$A$27,Points!$B$2:$B$27),"")</f>
        <v/>
      </c>
      <c r="AI193" s="114"/>
      <c r="AJ193" s="64"/>
      <c r="AK193" s="8"/>
      <c r="AL193" s="8" t="str">
        <f>IF(AK193&lt;&gt; "",LOOKUP(AK193,Points!$A$2:$A$27,Points!$B$2:$B$27),"")</f>
        <v/>
      </c>
      <c r="AM193" s="114"/>
      <c r="AO193" s="5">
        <f t="shared" ref="AO193:AO200" si="174">SUM(LEN(G193),LEN(K193),LEN(O193),LEN(S193),LEN(W193),LEN(AA193),LEN(AE193),LEN(AI193),LEN(AM193))</f>
        <v>0</v>
      </c>
      <c r="AP193" s="5">
        <v>0</v>
      </c>
      <c r="AQ193" s="5">
        <f t="shared" si="135"/>
        <v>0</v>
      </c>
      <c r="AR193" s="5">
        <f t="shared" si="136"/>
        <v>0</v>
      </c>
      <c r="AS193" s="5">
        <f t="shared" si="137"/>
        <v>0</v>
      </c>
      <c r="AT193" s="5">
        <f t="shared" si="138"/>
        <v>0</v>
      </c>
      <c r="AU193" s="47">
        <f t="shared" si="139"/>
        <v>0</v>
      </c>
      <c r="AV193" s="47">
        <f t="shared" si="140"/>
        <v>0</v>
      </c>
      <c r="AW193" s="47">
        <f t="shared" si="141"/>
        <v>0</v>
      </c>
      <c r="AX193" s="8">
        <f t="shared" si="142"/>
        <v>0</v>
      </c>
      <c r="AY193" s="67">
        <f t="shared" si="143"/>
        <v>0</v>
      </c>
      <c r="AZ193" s="67"/>
      <c r="BA193" s="8">
        <f t="shared" si="144"/>
        <v>0</v>
      </c>
      <c r="BB193" s="8">
        <f t="shared" si="145"/>
        <v>0</v>
      </c>
      <c r="BC193" s="8">
        <f t="shared" si="146"/>
        <v>0</v>
      </c>
      <c r="BD193" s="8">
        <f t="shared" si="147"/>
        <v>0</v>
      </c>
      <c r="BE193" s="8">
        <f t="shared" si="148"/>
        <v>0</v>
      </c>
      <c r="BF193" s="8"/>
      <c r="BG193" s="8">
        <f t="shared" si="149"/>
        <v>0</v>
      </c>
      <c r="BH193" s="8">
        <f t="shared" si="150"/>
        <v>0</v>
      </c>
      <c r="BI193" s="8">
        <f t="shared" si="151"/>
        <v>0</v>
      </c>
      <c r="BJ193" s="8">
        <f t="shared" si="152"/>
        <v>0</v>
      </c>
      <c r="BK193" s="8">
        <f t="shared" si="153"/>
        <v>0</v>
      </c>
      <c r="BL193" s="8">
        <f t="shared" si="154"/>
        <v>0</v>
      </c>
      <c r="BM193" s="8">
        <f t="shared" si="155"/>
        <v>0</v>
      </c>
      <c r="BN193" s="8">
        <f t="shared" si="156"/>
        <v>0</v>
      </c>
      <c r="BO193" s="8">
        <f t="shared" si="157"/>
        <v>0</v>
      </c>
      <c r="BP193" s="8"/>
      <c r="BQ193" s="8" t="e">
        <f t="shared" si="158"/>
        <v>#NUM!</v>
      </c>
      <c r="BR193" s="8" t="e">
        <f t="shared" si="159"/>
        <v>#NUM!</v>
      </c>
      <c r="BS193" s="8" t="e">
        <f t="shared" si="160"/>
        <v>#NUM!</v>
      </c>
      <c r="BT193" s="8" t="e">
        <f t="shared" si="161"/>
        <v>#NUM!</v>
      </c>
      <c r="BU193" s="8" t="e">
        <f t="shared" si="162"/>
        <v>#NUM!</v>
      </c>
      <c r="BV193" s="8"/>
      <c r="BW193" s="1" t="str">
        <f t="shared" si="163"/>
        <v/>
      </c>
      <c r="BX193" s="1" t="str">
        <f t="shared" si="164"/>
        <v/>
      </c>
      <c r="BY193" s="1" t="str">
        <f t="shared" si="165"/>
        <v/>
      </c>
      <c r="BZ193" s="1" t="str">
        <f t="shared" si="166"/>
        <v/>
      </c>
      <c r="CA193" s="1" t="str">
        <f t="shared" si="167"/>
        <v/>
      </c>
      <c r="CB193" s="1" t="str">
        <f t="shared" si="168"/>
        <v/>
      </c>
      <c r="CC193" s="1" t="str">
        <f t="shared" si="169"/>
        <v/>
      </c>
      <c r="CD193" s="1" t="str">
        <f t="shared" si="170"/>
        <v/>
      </c>
      <c r="CE193" s="1" t="str">
        <f t="shared" si="171"/>
        <v/>
      </c>
    </row>
    <row r="194" spans="1:83" ht="18" customHeight="1" x14ac:dyDescent="0.2">
      <c r="A194" s="52" t="str">
        <f t="shared" si="134"/>
        <v>Mark Rooney</v>
      </c>
      <c r="B194" s="52" t="s">
        <v>322</v>
      </c>
      <c r="C194" s="62" t="s">
        <v>37</v>
      </c>
      <c r="D194" s="8"/>
      <c r="E194" s="8"/>
      <c r="F194" s="8" t="str">
        <f>IF(E194&lt;&gt; "",LOOKUP(E194,Points!$A$2:$A$27,Points!$B$2:$B$27),"")</f>
        <v/>
      </c>
      <c r="G194" s="114"/>
      <c r="H194" s="64"/>
      <c r="I194" s="8"/>
      <c r="J194" s="8" t="str">
        <f>IF(I194&lt;&gt; "",LOOKUP(I194,Points!$A$2:$A$27,Points!$B$2:$B$27),"")</f>
        <v/>
      </c>
      <c r="K194" s="114"/>
      <c r="L194" s="64"/>
      <c r="M194" s="8"/>
      <c r="N194" s="8" t="str">
        <f>IF(M194&lt;&gt; "",LOOKUP(M194,Points!$A$2:$A$27,Points!$B$2:$B$27),"")</f>
        <v/>
      </c>
      <c r="O194" s="114"/>
      <c r="P194" s="64"/>
      <c r="Q194" s="8"/>
      <c r="R194" s="8" t="str">
        <f>IF(Q194&lt;&gt; "",LOOKUP(Q194,Points!$A$2:$A$27,Points!$B$2:$B$27),"")</f>
        <v/>
      </c>
      <c r="S194" s="114"/>
      <c r="T194" s="64"/>
      <c r="U194" s="8"/>
      <c r="V194" s="8" t="str">
        <f>IF(U194&lt;&gt; "",LOOKUP(U194,Points!$A$2:$A$27,Points!$B$2:$B$27),"")</f>
        <v/>
      </c>
      <c r="W194" s="114"/>
      <c r="X194" s="64"/>
      <c r="Y194" s="8"/>
      <c r="Z194" s="8" t="str">
        <f>IF(Y194&lt;&gt; "",LOOKUP(Y194,Points!$A$2:$A$27,Points!$B$2:$B$27),"")</f>
        <v/>
      </c>
      <c r="AA194" s="114"/>
      <c r="AB194" s="64"/>
      <c r="AC194" s="8"/>
      <c r="AD194" s="8" t="str">
        <f>IF(AC194&lt;&gt; "",LOOKUP(AC194,Points!$A$2:$A$27,Points!$B$2:$B$27),"")</f>
        <v/>
      </c>
      <c r="AE194" s="114"/>
      <c r="AF194" s="64"/>
      <c r="AG194" s="8"/>
      <c r="AH194" s="8" t="str">
        <f>IF(AG194&lt;&gt; "",LOOKUP(AG194,Points!$A$2:$A$27,Points!$B$2:$B$27),"")</f>
        <v/>
      </c>
      <c r="AI194" s="114"/>
      <c r="AJ194" s="64"/>
      <c r="AK194" s="8"/>
      <c r="AL194" s="8" t="str">
        <f>IF(AK194&lt;&gt; "",LOOKUP(AK194,Points!$A$2:$A$27,Points!$B$2:$B$27),"")</f>
        <v/>
      </c>
      <c r="AM194" s="114"/>
      <c r="AO194" s="5">
        <f t="shared" si="174"/>
        <v>0</v>
      </c>
      <c r="AP194" s="5">
        <v>0</v>
      </c>
      <c r="AQ194" s="5">
        <f t="shared" si="135"/>
        <v>0</v>
      </c>
      <c r="AR194" s="5">
        <f t="shared" si="136"/>
        <v>0</v>
      </c>
      <c r="AS194" s="5">
        <f t="shared" si="137"/>
        <v>0</v>
      </c>
      <c r="AT194" s="5">
        <f t="shared" si="138"/>
        <v>0</v>
      </c>
      <c r="AU194" s="47">
        <f t="shared" si="139"/>
        <v>0</v>
      </c>
      <c r="AV194" s="47">
        <f t="shared" si="140"/>
        <v>0</v>
      </c>
      <c r="AW194" s="47">
        <f t="shared" si="141"/>
        <v>0</v>
      </c>
      <c r="AX194" s="8">
        <f t="shared" si="142"/>
        <v>0</v>
      </c>
      <c r="AY194" s="67">
        <f t="shared" si="143"/>
        <v>0</v>
      </c>
      <c r="AZ194" s="67"/>
      <c r="BA194" s="8">
        <f t="shared" si="144"/>
        <v>0</v>
      </c>
      <c r="BB194" s="8">
        <f t="shared" si="145"/>
        <v>0</v>
      </c>
      <c r="BC194" s="8">
        <f t="shared" si="146"/>
        <v>0</v>
      </c>
      <c r="BD194" s="8">
        <f t="shared" si="147"/>
        <v>0</v>
      </c>
      <c r="BE194" s="8">
        <f t="shared" si="148"/>
        <v>0</v>
      </c>
      <c r="BF194" s="8"/>
      <c r="BG194" s="8">
        <f t="shared" si="149"/>
        <v>0</v>
      </c>
      <c r="BH194" s="8">
        <f t="shared" si="150"/>
        <v>0</v>
      </c>
      <c r="BI194" s="8">
        <f t="shared" si="151"/>
        <v>0</v>
      </c>
      <c r="BJ194" s="8">
        <f t="shared" si="152"/>
        <v>0</v>
      </c>
      <c r="BK194" s="8">
        <f t="shared" si="153"/>
        <v>0</v>
      </c>
      <c r="BL194" s="8">
        <f t="shared" si="154"/>
        <v>0</v>
      </c>
      <c r="BM194" s="8">
        <f t="shared" si="155"/>
        <v>0</v>
      </c>
      <c r="BN194" s="8">
        <f t="shared" si="156"/>
        <v>0</v>
      </c>
      <c r="BO194" s="8">
        <f t="shared" si="157"/>
        <v>0</v>
      </c>
      <c r="BP194" s="8"/>
      <c r="BQ194" s="8" t="e">
        <f t="shared" si="158"/>
        <v>#NUM!</v>
      </c>
      <c r="BR194" s="8" t="e">
        <f t="shared" si="159"/>
        <v>#NUM!</v>
      </c>
      <c r="BS194" s="8" t="e">
        <f t="shared" si="160"/>
        <v>#NUM!</v>
      </c>
      <c r="BT194" s="8" t="e">
        <f t="shared" si="161"/>
        <v>#NUM!</v>
      </c>
      <c r="BU194" s="8" t="e">
        <f t="shared" si="162"/>
        <v>#NUM!</v>
      </c>
      <c r="BV194" s="8"/>
      <c r="BW194" s="1" t="str">
        <f t="shared" si="163"/>
        <v/>
      </c>
      <c r="BX194" s="1" t="str">
        <f t="shared" si="164"/>
        <v/>
      </c>
      <c r="BY194" s="1" t="str">
        <f t="shared" si="165"/>
        <v/>
      </c>
      <c r="BZ194" s="1" t="str">
        <f t="shared" si="166"/>
        <v/>
      </c>
      <c r="CA194" s="1" t="str">
        <f t="shared" si="167"/>
        <v/>
      </c>
      <c r="CB194" s="1" t="str">
        <f t="shared" si="168"/>
        <v/>
      </c>
      <c r="CC194" s="1" t="str">
        <f t="shared" si="169"/>
        <v/>
      </c>
      <c r="CD194" s="1" t="str">
        <f t="shared" si="170"/>
        <v/>
      </c>
      <c r="CE194" s="1" t="str">
        <f t="shared" si="171"/>
        <v/>
      </c>
    </row>
    <row r="195" spans="1:83" ht="18" customHeight="1" x14ac:dyDescent="0.2">
      <c r="A195" s="52" t="str">
        <f t="shared" si="134"/>
        <v>Barry Rubin</v>
      </c>
      <c r="B195" s="52" t="s">
        <v>42</v>
      </c>
      <c r="C195" s="62" t="s">
        <v>254</v>
      </c>
      <c r="D195" s="8"/>
      <c r="E195" s="8"/>
      <c r="F195" s="8" t="str">
        <f>IF(E195&lt;&gt; "",LOOKUP(E195,Points!$A$2:$A$27,Points!$B$2:$B$27),"")</f>
        <v/>
      </c>
      <c r="G195" s="114"/>
      <c r="H195" s="64"/>
      <c r="I195" s="8"/>
      <c r="J195" s="8" t="str">
        <f>IF(I195&lt;&gt; "",LOOKUP(I195,Points!$A$2:$A$27,Points!$B$2:$B$27),"")</f>
        <v/>
      </c>
      <c r="K195" s="114"/>
      <c r="L195" s="64"/>
      <c r="M195" s="8"/>
      <c r="N195" s="8" t="str">
        <f>IF(M195&lt;&gt; "",LOOKUP(M195,Points!$A$2:$A$27,Points!$B$2:$B$27),"")</f>
        <v/>
      </c>
      <c r="O195" s="114"/>
      <c r="P195" s="64"/>
      <c r="Q195" s="8"/>
      <c r="R195" s="8" t="str">
        <f>IF(Q195&lt;&gt; "",LOOKUP(Q195,Points!$A$2:$A$27,Points!$B$2:$B$27),"")</f>
        <v/>
      </c>
      <c r="S195" s="114"/>
      <c r="T195" s="64"/>
      <c r="U195" s="8"/>
      <c r="V195" s="8" t="str">
        <f>IF(U195&lt;&gt; "",LOOKUP(U195,Points!$A$2:$A$27,Points!$B$2:$B$27),"")</f>
        <v/>
      </c>
      <c r="W195" s="114"/>
      <c r="X195" s="64"/>
      <c r="Y195" s="8"/>
      <c r="Z195" s="8" t="str">
        <f>IF(Y195&lt;&gt; "",LOOKUP(Y195,Points!$A$2:$A$27,Points!$B$2:$B$27),"")</f>
        <v/>
      </c>
      <c r="AA195" s="114"/>
      <c r="AB195" s="64"/>
      <c r="AC195" s="8"/>
      <c r="AD195" s="8" t="str">
        <f>IF(AC195&lt;&gt; "",LOOKUP(AC195,Points!$A$2:$A$27,Points!$B$2:$B$27),"")</f>
        <v/>
      </c>
      <c r="AE195" s="114"/>
      <c r="AF195" s="64"/>
      <c r="AG195" s="8"/>
      <c r="AH195" s="8" t="str">
        <f>IF(AG195&lt;&gt; "",LOOKUP(AG195,Points!$A$2:$A$27,Points!$B$2:$B$27),"")</f>
        <v/>
      </c>
      <c r="AI195" s="114"/>
      <c r="AJ195" s="64"/>
      <c r="AK195" s="8"/>
      <c r="AL195" s="8" t="str">
        <f>IF(AK195&lt;&gt; "",LOOKUP(AK195,Points!$A$2:$A$27,Points!$B$2:$B$27),"")</f>
        <v/>
      </c>
      <c r="AM195" s="114"/>
      <c r="AO195" s="5">
        <f t="shared" si="174"/>
        <v>0</v>
      </c>
      <c r="AP195" s="5">
        <v>0</v>
      </c>
      <c r="AQ195" s="5">
        <f t="shared" si="135"/>
        <v>0</v>
      </c>
      <c r="AR195" s="5">
        <f t="shared" si="136"/>
        <v>0</v>
      </c>
      <c r="AS195" s="5">
        <f t="shared" si="137"/>
        <v>0</v>
      </c>
      <c r="AT195" s="5">
        <f t="shared" si="138"/>
        <v>0</v>
      </c>
      <c r="AU195" s="47">
        <f t="shared" si="139"/>
        <v>0</v>
      </c>
      <c r="AV195" s="47">
        <f t="shared" si="140"/>
        <v>0</v>
      </c>
      <c r="AW195" s="47">
        <f t="shared" si="141"/>
        <v>0</v>
      </c>
      <c r="AX195" s="8">
        <f t="shared" si="142"/>
        <v>0</v>
      </c>
      <c r="AY195" s="67">
        <f t="shared" si="143"/>
        <v>0</v>
      </c>
      <c r="AZ195" s="67"/>
      <c r="BA195" s="8">
        <f t="shared" si="144"/>
        <v>0</v>
      </c>
      <c r="BB195" s="8">
        <f t="shared" si="145"/>
        <v>0</v>
      </c>
      <c r="BC195" s="8">
        <f t="shared" si="146"/>
        <v>0</v>
      </c>
      <c r="BD195" s="8">
        <f t="shared" si="147"/>
        <v>0</v>
      </c>
      <c r="BE195" s="8">
        <f t="shared" si="148"/>
        <v>0</v>
      </c>
      <c r="BF195" s="8"/>
      <c r="BG195" s="8">
        <f t="shared" si="149"/>
        <v>0</v>
      </c>
      <c r="BH195" s="8">
        <f t="shared" si="150"/>
        <v>0</v>
      </c>
      <c r="BI195" s="8">
        <f t="shared" si="151"/>
        <v>0</v>
      </c>
      <c r="BJ195" s="8">
        <f t="shared" si="152"/>
        <v>0</v>
      </c>
      <c r="BK195" s="8">
        <f t="shared" si="153"/>
        <v>0</v>
      </c>
      <c r="BL195" s="8">
        <f t="shared" si="154"/>
        <v>0</v>
      </c>
      <c r="BM195" s="8">
        <f t="shared" si="155"/>
        <v>0</v>
      </c>
      <c r="BN195" s="8">
        <f t="shared" si="156"/>
        <v>0</v>
      </c>
      <c r="BO195" s="8">
        <f t="shared" si="157"/>
        <v>0</v>
      </c>
      <c r="BP195" s="8"/>
      <c r="BQ195" s="8" t="e">
        <f t="shared" si="158"/>
        <v>#NUM!</v>
      </c>
      <c r="BR195" s="8" t="e">
        <f t="shared" si="159"/>
        <v>#NUM!</v>
      </c>
      <c r="BS195" s="8" t="e">
        <f t="shared" si="160"/>
        <v>#NUM!</v>
      </c>
      <c r="BT195" s="8" t="e">
        <f t="shared" si="161"/>
        <v>#NUM!</v>
      </c>
      <c r="BU195" s="8" t="e">
        <f t="shared" si="162"/>
        <v>#NUM!</v>
      </c>
      <c r="BV195" s="8"/>
      <c r="BW195" s="1" t="str">
        <f t="shared" si="163"/>
        <v/>
      </c>
      <c r="BX195" s="1" t="str">
        <f t="shared" si="164"/>
        <v/>
      </c>
      <c r="BY195" s="1" t="str">
        <f t="shared" si="165"/>
        <v/>
      </c>
      <c r="BZ195" s="1" t="str">
        <f t="shared" si="166"/>
        <v/>
      </c>
      <c r="CA195" s="1" t="str">
        <f t="shared" si="167"/>
        <v/>
      </c>
      <c r="CB195" s="1" t="str">
        <f t="shared" si="168"/>
        <v/>
      </c>
      <c r="CC195" s="1" t="str">
        <f t="shared" si="169"/>
        <v/>
      </c>
      <c r="CD195" s="1" t="str">
        <f t="shared" si="170"/>
        <v/>
      </c>
      <c r="CE195" s="1" t="str">
        <f t="shared" si="171"/>
        <v/>
      </c>
    </row>
    <row r="196" spans="1:83" ht="18" customHeight="1" x14ac:dyDescent="0.2">
      <c r="A196" s="52" t="str">
        <f t="shared" si="134"/>
        <v>Harry Sarner</v>
      </c>
      <c r="B196" s="52" t="s">
        <v>239</v>
      </c>
      <c r="C196" s="62" t="s">
        <v>240</v>
      </c>
      <c r="D196" s="8"/>
      <c r="E196" s="8"/>
      <c r="F196" s="8" t="str">
        <f>IF(E196&lt;&gt; "",LOOKUP(E196,Points!$A$2:$A$27,Points!$B$2:$B$27),"")</f>
        <v/>
      </c>
      <c r="G196" s="114"/>
      <c r="H196" s="64"/>
      <c r="I196" s="8"/>
      <c r="J196" s="8" t="str">
        <f>IF(I196&lt;&gt; "",LOOKUP(I196,Points!$A$2:$A$27,Points!$B$2:$B$27),"")</f>
        <v/>
      </c>
      <c r="K196" s="114"/>
      <c r="L196" s="64"/>
      <c r="M196" s="8"/>
      <c r="N196" s="8" t="str">
        <f>IF(M196&lt;&gt; "",LOOKUP(M196,Points!$A$2:$A$27,Points!$B$2:$B$27),"")</f>
        <v/>
      </c>
      <c r="O196" s="114"/>
      <c r="P196" s="64"/>
      <c r="Q196" s="8"/>
      <c r="R196" s="8" t="str">
        <f>IF(Q196&lt;&gt; "",LOOKUP(Q196,Points!$A$2:$A$27,Points!$B$2:$B$27),"")</f>
        <v/>
      </c>
      <c r="S196" s="114"/>
      <c r="T196" s="64"/>
      <c r="U196" s="8"/>
      <c r="V196" s="8" t="str">
        <f>IF(U196&lt;&gt; "",LOOKUP(U196,Points!$A$2:$A$27,Points!$B$2:$B$27),"")</f>
        <v/>
      </c>
      <c r="W196" s="114"/>
      <c r="X196" s="64"/>
      <c r="Y196" s="8"/>
      <c r="Z196" s="8" t="str">
        <f>IF(Y196&lt;&gt; "",LOOKUP(Y196,Points!$A$2:$A$27,Points!$B$2:$B$27),"")</f>
        <v/>
      </c>
      <c r="AA196" s="114"/>
      <c r="AB196" s="64"/>
      <c r="AC196" s="8"/>
      <c r="AD196" s="8" t="str">
        <f>IF(AC196&lt;&gt; "",LOOKUP(AC196,Points!$A$2:$A$27,Points!$B$2:$B$27),"")</f>
        <v/>
      </c>
      <c r="AE196" s="114"/>
      <c r="AF196" s="64"/>
      <c r="AG196" s="8"/>
      <c r="AH196" s="8" t="str">
        <f>IF(AG196&lt;&gt; "",LOOKUP(AG196,Points!$A$2:$A$27,Points!$B$2:$B$27),"")</f>
        <v/>
      </c>
      <c r="AI196" s="114"/>
      <c r="AJ196" s="64"/>
      <c r="AK196" s="8"/>
      <c r="AL196" s="8" t="str">
        <f>IF(AK196&lt;&gt; "",LOOKUP(AK196,Points!$A$2:$A$27,Points!$B$2:$B$27),"")</f>
        <v/>
      </c>
      <c r="AM196" s="114"/>
      <c r="AO196" s="5">
        <f t="shared" si="174"/>
        <v>0</v>
      </c>
      <c r="AP196" s="5">
        <v>0</v>
      </c>
      <c r="AQ196" s="5">
        <f t="shared" si="135"/>
        <v>0</v>
      </c>
      <c r="AR196" s="5">
        <f t="shared" si="136"/>
        <v>0</v>
      </c>
      <c r="AS196" s="5">
        <f t="shared" si="137"/>
        <v>0</v>
      </c>
      <c r="AT196" s="5">
        <f t="shared" si="138"/>
        <v>0</v>
      </c>
      <c r="AU196" s="47">
        <f t="shared" si="139"/>
        <v>0</v>
      </c>
      <c r="AV196" s="47">
        <f t="shared" si="140"/>
        <v>0</v>
      </c>
      <c r="AW196" s="47">
        <f t="shared" si="141"/>
        <v>0</v>
      </c>
      <c r="AX196" s="8">
        <f t="shared" si="142"/>
        <v>0</v>
      </c>
      <c r="AY196" s="67">
        <f t="shared" si="143"/>
        <v>0</v>
      </c>
      <c r="AZ196" s="67"/>
      <c r="BA196" s="8">
        <f t="shared" si="144"/>
        <v>0</v>
      </c>
      <c r="BB196" s="8">
        <f t="shared" si="145"/>
        <v>0</v>
      </c>
      <c r="BC196" s="8">
        <f t="shared" si="146"/>
        <v>0</v>
      </c>
      <c r="BD196" s="8">
        <f t="shared" si="147"/>
        <v>0</v>
      </c>
      <c r="BE196" s="8">
        <f t="shared" si="148"/>
        <v>0</v>
      </c>
      <c r="BF196" s="8"/>
      <c r="BG196" s="8">
        <f t="shared" si="149"/>
        <v>0</v>
      </c>
      <c r="BH196" s="8">
        <f t="shared" si="150"/>
        <v>0</v>
      </c>
      <c r="BI196" s="8">
        <f t="shared" si="151"/>
        <v>0</v>
      </c>
      <c r="BJ196" s="8">
        <f t="shared" si="152"/>
        <v>0</v>
      </c>
      <c r="BK196" s="8">
        <f t="shared" si="153"/>
        <v>0</v>
      </c>
      <c r="BL196" s="8">
        <f t="shared" si="154"/>
        <v>0</v>
      </c>
      <c r="BM196" s="8">
        <f t="shared" si="155"/>
        <v>0</v>
      </c>
      <c r="BN196" s="8">
        <f t="shared" si="156"/>
        <v>0</v>
      </c>
      <c r="BO196" s="8">
        <f t="shared" si="157"/>
        <v>0</v>
      </c>
      <c r="BP196" s="8"/>
      <c r="BQ196" s="8" t="e">
        <f t="shared" si="158"/>
        <v>#NUM!</v>
      </c>
      <c r="BR196" s="8" t="e">
        <f t="shared" si="159"/>
        <v>#NUM!</v>
      </c>
      <c r="BS196" s="8" t="e">
        <f t="shared" si="160"/>
        <v>#NUM!</v>
      </c>
      <c r="BT196" s="8" t="e">
        <f t="shared" si="161"/>
        <v>#NUM!</v>
      </c>
      <c r="BU196" s="8" t="e">
        <f t="shared" si="162"/>
        <v>#NUM!</v>
      </c>
      <c r="BV196" s="8"/>
      <c r="BW196" s="1" t="str">
        <f t="shared" si="163"/>
        <v/>
      </c>
      <c r="BX196" s="1" t="str">
        <f t="shared" si="164"/>
        <v/>
      </c>
      <c r="BY196" s="1" t="str">
        <f t="shared" si="165"/>
        <v/>
      </c>
      <c r="BZ196" s="1" t="str">
        <f t="shared" si="166"/>
        <v/>
      </c>
      <c r="CA196" s="1" t="str">
        <f t="shared" si="167"/>
        <v/>
      </c>
      <c r="CB196" s="1" t="str">
        <f t="shared" si="168"/>
        <v/>
      </c>
      <c r="CC196" s="1" t="str">
        <f t="shared" si="169"/>
        <v/>
      </c>
      <c r="CD196" s="1" t="str">
        <f t="shared" si="170"/>
        <v/>
      </c>
      <c r="CE196" s="1" t="str">
        <f t="shared" si="171"/>
        <v/>
      </c>
    </row>
    <row r="197" spans="1:83" ht="18" customHeight="1" x14ac:dyDescent="0.2">
      <c r="A197" s="52" t="str">
        <f t="shared" si="134"/>
        <v>Bill Schneider</v>
      </c>
      <c r="B197" s="52" t="s">
        <v>238</v>
      </c>
      <c r="C197" s="62" t="s">
        <v>147</v>
      </c>
      <c r="D197" s="8"/>
      <c r="E197" s="8"/>
      <c r="F197" s="8" t="str">
        <f>IF(E197&lt;&gt; "",LOOKUP(E197,Points!$A$2:$A$27,Points!$B$2:$B$27),"")</f>
        <v/>
      </c>
      <c r="G197" s="114"/>
      <c r="H197" s="64"/>
      <c r="I197" s="8"/>
      <c r="J197" s="8" t="str">
        <f>IF(I197&lt;&gt; "",LOOKUP(I197,Points!$A$2:$A$27,Points!$B$2:$B$27),"")</f>
        <v/>
      </c>
      <c r="K197" s="114"/>
      <c r="L197" s="64"/>
      <c r="M197" s="8"/>
      <c r="N197" s="8" t="str">
        <f>IF(M197&lt;&gt; "",LOOKUP(M197,Points!$A$2:$A$27,Points!$B$2:$B$27),"")</f>
        <v/>
      </c>
      <c r="O197" s="114"/>
      <c r="P197" s="64"/>
      <c r="Q197" s="8"/>
      <c r="R197" s="8" t="str">
        <f>IF(Q197&lt;&gt; "",LOOKUP(Q197,Points!$A$2:$A$27,Points!$B$2:$B$27),"")</f>
        <v/>
      </c>
      <c r="S197" s="114"/>
      <c r="T197" s="64"/>
      <c r="U197" s="8"/>
      <c r="V197" s="8" t="str">
        <f>IF(U197&lt;&gt; "",LOOKUP(U197,Points!$A$2:$A$27,Points!$B$2:$B$27),"")</f>
        <v/>
      </c>
      <c r="W197" s="114"/>
      <c r="X197" s="64"/>
      <c r="Y197" s="8"/>
      <c r="Z197" s="8" t="str">
        <f>IF(Y197&lt;&gt; "",LOOKUP(Y197,Points!$A$2:$A$27,Points!$B$2:$B$27),"")</f>
        <v/>
      </c>
      <c r="AA197" s="114"/>
      <c r="AB197" s="64"/>
      <c r="AC197" s="8"/>
      <c r="AD197" s="8" t="str">
        <f>IF(AC197&lt;&gt; "",LOOKUP(AC197,Points!$A$2:$A$27,Points!$B$2:$B$27),"")</f>
        <v/>
      </c>
      <c r="AE197" s="114"/>
      <c r="AF197" s="64"/>
      <c r="AG197" s="8"/>
      <c r="AH197" s="8" t="str">
        <f>IF(AG197&lt;&gt; "",LOOKUP(AG197,Points!$A$2:$A$27,Points!$B$2:$B$27),"")</f>
        <v/>
      </c>
      <c r="AI197" s="114"/>
      <c r="AJ197" s="64"/>
      <c r="AK197" s="8"/>
      <c r="AL197" s="8" t="str">
        <f>IF(AK197&lt;&gt; "",LOOKUP(AK197,Points!$A$2:$A$27,Points!$B$2:$B$27),"")</f>
        <v/>
      </c>
      <c r="AM197" s="114"/>
      <c r="AO197" s="5">
        <f t="shared" si="174"/>
        <v>0</v>
      </c>
      <c r="AP197" s="5">
        <v>0</v>
      </c>
      <c r="AQ197" s="5">
        <f t="shared" si="135"/>
        <v>0</v>
      </c>
      <c r="AR197" s="5">
        <f t="shared" si="136"/>
        <v>0</v>
      </c>
      <c r="AS197" s="5">
        <f t="shared" si="137"/>
        <v>0</v>
      </c>
      <c r="AT197" s="5">
        <f t="shared" si="138"/>
        <v>0</v>
      </c>
      <c r="AU197" s="47">
        <f t="shared" si="139"/>
        <v>0</v>
      </c>
      <c r="AV197" s="47">
        <f t="shared" si="140"/>
        <v>0</v>
      </c>
      <c r="AW197" s="47">
        <f t="shared" si="141"/>
        <v>0</v>
      </c>
      <c r="AX197" s="8">
        <f t="shared" si="142"/>
        <v>0</v>
      </c>
      <c r="AY197" s="67">
        <f t="shared" si="143"/>
        <v>0</v>
      </c>
      <c r="AZ197" s="67"/>
      <c r="BA197" s="8">
        <f t="shared" si="144"/>
        <v>0</v>
      </c>
      <c r="BB197" s="8">
        <f t="shared" si="145"/>
        <v>0</v>
      </c>
      <c r="BC197" s="8">
        <f t="shared" si="146"/>
        <v>0</v>
      </c>
      <c r="BD197" s="8">
        <f t="shared" si="147"/>
        <v>0</v>
      </c>
      <c r="BE197" s="8">
        <f t="shared" si="148"/>
        <v>0</v>
      </c>
      <c r="BF197" s="8"/>
      <c r="BG197" s="8">
        <f t="shared" si="149"/>
        <v>0</v>
      </c>
      <c r="BH197" s="8">
        <f t="shared" si="150"/>
        <v>0</v>
      </c>
      <c r="BI197" s="8">
        <f t="shared" si="151"/>
        <v>0</v>
      </c>
      <c r="BJ197" s="8">
        <f t="shared" si="152"/>
        <v>0</v>
      </c>
      <c r="BK197" s="8">
        <f t="shared" si="153"/>
        <v>0</v>
      </c>
      <c r="BL197" s="8">
        <f t="shared" si="154"/>
        <v>0</v>
      </c>
      <c r="BM197" s="8">
        <f t="shared" si="155"/>
        <v>0</v>
      </c>
      <c r="BN197" s="8">
        <f t="shared" si="156"/>
        <v>0</v>
      </c>
      <c r="BO197" s="8">
        <f t="shared" si="157"/>
        <v>0</v>
      </c>
      <c r="BP197" s="8"/>
      <c r="BQ197" s="8" t="e">
        <f t="shared" si="158"/>
        <v>#NUM!</v>
      </c>
      <c r="BR197" s="8" t="e">
        <f t="shared" si="159"/>
        <v>#NUM!</v>
      </c>
      <c r="BS197" s="8" t="e">
        <f t="shared" si="160"/>
        <v>#NUM!</v>
      </c>
      <c r="BT197" s="8" t="e">
        <f t="shared" si="161"/>
        <v>#NUM!</v>
      </c>
      <c r="BU197" s="8" t="e">
        <f t="shared" si="162"/>
        <v>#NUM!</v>
      </c>
      <c r="BV197" s="8"/>
      <c r="BW197" s="1" t="str">
        <f t="shared" si="163"/>
        <v/>
      </c>
      <c r="BX197" s="1" t="str">
        <f t="shared" si="164"/>
        <v/>
      </c>
      <c r="BY197" s="1" t="str">
        <f t="shared" si="165"/>
        <v/>
      </c>
      <c r="BZ197" s="1" t="str">
        <f t="shared" si="166"/>
        <v/>
      </c>
      <c r="CA197" s="1" t="str">
        <f t="shared" si="167"/>
        <v/>
      </c>
      <c r="CB197" s="1" t="str">
        <f t="shared" si="168"/>
        <v/>
      </c>
      <c r="CC197" s="1" t="str">
        <f t="shared" si="169"/>
        <v/>
      </c>
      <c r="CD197" s="1" t="str">
        <f t="shared" si="170"/>
        <v/>
      </c>
      <c r="CE197" s="1" t="str">
        <f t="shared" si="171"/>
        <v/>
      </c>
    </row>
    <row r="198" spans="1:83" ht="18" customHeight="1" x14ac:dyDescent="0.2">
      <c r="A198" s="52" t="str">
        <f t="shared" si="134"/>
        <v>Zee Siekirski</v>
      </c>
      <c r="B198" s="52" t="s">
        <v>419</v>
      </c>
      <c r="C198" s="62" t="s">
        <v>420</v>
      </c>
      <c r="D198" s="8"/>
      <c r="E198" s="8"/>
      <c r="F198" s="8" t="str">
        <f>IF(E198&lt;&gt; "",LOOKUP(E198,Points!$A$2:$A$27,Points!$B$2:$B$27),"")</f>
        <v/>
      </c>
      <c r="G198" s="114"/>
      <c r="H198" s="64"/>
      <c r="I198" s="8"/>
      <c r="J198" s="8" t="str">
        <f>IF(I198&lt;&gt; "",LOOKUP(I198,Points!$A$2:$A$27,Points!$B$2:$B$27),"")</f>
        <v/>
      </c>
      <c r="K198" s="114"/>
      <c r="L198" s="64"/>
      <c r="M198" s="8"/>
      <c r="N198" s="8" t="str">
        <f>IF(M198&lt;&gt; "",LOOKUP(M198,Points!$A$2:$A$27,Points!$B$2:$B$27),"")</f>
        <v/>
      </c>
      <c r="O198" s="114"/>
      <c r="P198" s="64"/>
      <c r="Q198" s="8"/>
      <c r="R198" s="8" t="str">
        <f>IF(Q198&lt;&gt; "",LOOKUP(Q198,Points!$A$2:$A$27,Points!$B$2:$B$27),"")</f>
        <v/>
      </c>
      <c r="S198" s="114"/>
      <c r="T198" s="64"/>
      <c r="U198" s="8"/>
      <c r="V198" s="8" t="str">
        <f>IF(U198&lt;&gt; "",LOOKUP(U198,Points!$A$2:$A$27,Points!$B$2:$B$27),"")</f>
        <v/>
      </c>
      <c r="W198" s="114"/>
      <c r="X198" s="64"/>
      <c r="Y198" s="8"/>
      <c r="Z198" s="8" t="str">
        <f>IF(Y198&lt;&gt; "",LOOKUP(Y198,Points!$A$2:$A$27,Points!$B$2:$B$27),"")</f>
        <v/>
      </c>
      <c r="AA198" s="114"/>
      <c r="AB198" s="64"/>
      <c r="AC198" s="8"/>
      <c r="AD198" s="8" t="str">
        <f>IF(AC198&lt;&gt; "",LOOKUP(AC198,Points!$A$2:$A$27,Points!$B$2:$B$27),"")</f>
        <v/>
      </c>
      <c r="AE198" s="114"/>
      <c r="AF198" s="64"/>
      <c r="AG198" s="8"/>
      <c r="AH198" s="8" t="str">
        <f>IF(AG198&lt;&gt; "",LOOKUP(AG198,Points!$A$2:$A$27,Points!$B$2:$B$27),"")</f>
        <v/>
      </c>
      <c r="AI198" s="114"/>
      <c r="AJ198" s="64"/>
      <c r="AK198" s="8"/>
      <c r="AL198" s="8" t="str">
        <f>IF(AK198&lt;&gt; "",LOOKUP(AK198,Points!$A$2:$A$27,Points!$B$2:$B$27),"")</f>
        <v/>
      </c>
      <c r="AM198" s="114"/>
      <c r="AO198" s="5">
        <f t="shared" si="174"/>
        <v>0</v>
      </c>
      <c r="AP198" s="5">
        <v>0</v>
      </c>
      <c r="AQ198" s="5">
        <f t="shared" si="135"/>
        <v>0</v>
      </c>
      <c r="AR198" s="5">
        <f t="shared" si="136"/>
        <v>0</v>
      </c>
      <c r="AS198" s="5">
        <f t="shared" si="137"/>
        <v>0</v>
      </c>
      <c r="AT198" s="5">
        <f t="shared" si="138"/>
        <v>0</v>
      </c>
      <c r="AU198" s="47">
        <f t="shared" si="139"/>
        <v>0</v>
      </c>
      <c r="AV198" s="47">
        <f t="shared" si="140"/>
        <v>0</v>
      </c>
      <c r="AW198" s="47">
        <f t="shared" si="141"/>
        <v>0</v>
      </c>
      <c r="AX198" s="8">
        <f t="shared" si="142"/>
        <v>0</v>
      </c>
      <c r="AY198" s="67">
        <f t="shared" si="143"/>
        <v>0</v>
      </c>
      <c r="AZ198" s="67"/>
      <c r="BA198" s="8">
        <f t="shared" si="144"/>
        <v>0</v>
      </c>
      <c r="BB198" s="8">
        <f t="shared" si="145"/>
        <v>0</v>
      </c>
      <c r="BC198" s="8">
        <f t="shared" si="146"/>
        <v>0</v>
      </c>
      <c r="BD198" s="8">
        <f t="shared" si="147"/>
        <v>0</v>
      </c>
      <c r="BE198" s="8">
        <f t="shared" si="148"/>
        <v>0</v>
      </c>
      <c r="BF198" s="8"/>
      <c r="BG198" s="8">
        <f t="shared" si="149"/>
        <v>0</v>
      </c>
      <c r="BH198" s="8">
        <f t="shared" si="150"/>
        <v>0</v>
      </c>
      <c r="BI198" s="8">
        <f t="shared" si="151"/>
        <v>0</v>
      </c>
      <c r="BJ198" s="8">
        <f t="shared" si="152"/>
        <v>0</v>
      </c>
      <c r="BK198" s="8">
        <f t="shared" si="153"/>
        <v>0</v>
      </c>
      <c r="BL198" s="8">
        <f t="shared" si="154"/>
        <v>0</v>
      </c>
      <c r="BM198" s="8">
        <f t="shared" si="155"/>
        <v>0</v>
      </c>
      <c r="BN198" s="8">
        <f t="shared" si="156"/>
        <v>0</v>
      </c>
      <c r="BO198" s="8">
        <f t="shared" si="157"/>
        <v>0</v>
      </c>
      <c r="BP198" s="8"/>
      <c r="BQ198" s="8" t="e">
        <f t="shared" si="158"/>
        <v>#NUM!</v>
      </c>
      <c r="BR198" s="8" t="e">
        <f t="shared" si="159"/>
        <v>#NUM!</v>
      </c>
      <c r="BS198" s="8" t="e">
        <f t="shared" si="160"/>
        <v>#NUM!</v>
      </c>
      <c r="BT198" s="8" t="e">
        <f t="shared" si="161"/>
        <v>#NUM!</v>
      </c>
      <c r="BU198" s="8" t="e">
        <f t="shared" si="162"/>
        <v>#NUM!</v>
      </c>
      <c r="BV198" s="8"/>
      <c r="BW198" s="1" t="str">
        <f t="shared" si="163"/>
        <v/>
      </c>
      <c r="BX198" s="1" t="str">
        <f t="shared" si="164"/>
        <v/>
      </c>
      <c r="BY198" s="1" t="str">
        <f t="shared" si="165"/>
        <v/>
      </c>
      <c r="BZ198" s="1" t="str">
        <f t="shared" si="166"/>
        <v/>
      </c>
      <c r="CA198" s="1" t="str">
        <f t="shared" si="167"/>
        <v/>
      </c>
      <c r="CB198" s="1" t="str">
        <f t="shared" si="168"/>
        <v/>
      </c>
      <c r="CC198" s="1" t="str">
        <f t="shared" si="169"/>
        <v/>
      </c>
      <c r="CD198" s="1" t="str">
        <f t="shared" si="170"/>
        <v/>
      </c>
      <c r="CE198" s="1" t="str">
        <f t="shared" si="171"/>
        <v/>
      </c>
    </row>
    <row r="199" spans="1:83" ht="18" customHeight="1" x14ac:dyDescent="0.2">
      <c r="A199" s="52" t="str">
        <f t="shared" si="134"/>
        <v>Mark Simmons</v>
      </c>
      <c r="B199" s="52" t="s">
        <v>297</v>
      </c>
      <c r="C199" s="62" t="s">
        <v>37</v>
      </c>
      <c r="D199" s="8"/>
      <c r="E199" s="8"/>
      <c r="F199" s="8" t="str">
        <f>IF(E199&lt;&gt; "",LOOKUP(E199,Points!$A$2:$A$27,Points!$B$2:$B$27),"")</f>
        <v/>
      </c>
      <c r="G199" s="114"/>
      <c r="H199" s="64"/>
      <c r="I199" s="8"/>
      <c r="J199" s="8" t="str">
        <f>IF(I199&lt;&gt; "",LOOKUP(I199,Points!$A$2:$A$27,Points!$B$2:$B$27),"")</f>
        <v/>
      </c>
      <c r="K199" s="114"/>
      <c r="L199" s="64"/>
      <c r="M199" s="8"/>
      <c r="N199" s="8" t="str">
        <f>IF(M199&lt;&gt; "",LOOKUP(M199,Points!$A$2:$A$27,Points!$B$2:$B$27),"")</f>
        <v/>
      </c>
      <c r="O199" s="114"/>
      <c r="P199" s="64"/>
      <c r="Q199" s="8"/>
      <c r="R199" s="8" t="str">
        <f>IF(Q199&lt;&gt; "",LOOKUP(Q199,Points!$A$2:$A$27,Points!$B$2:$B$27),"")</f>
        <v/>
      </c>
      <c r="S199" s="114"/>
      <c r="T199" s="64"/>
      <c r="U199" s="8"/>
      <c r="V199" s="8" t="str">
        <f>IF(U199&lt;&gt; "",LOOKUP(U199,Points!$A$2:$A$27,Points!$B$2:$B$27),"")</f>
        <v/>
      </c>
      <c r="W199" s="114"/>
      <c r="X199" s="64"/>
      <c r="Y199" s="8"/>
      <c r="Z199" s="8" t="str">
        <f>IF(Y199&lt;&gt; "",LOOKUP(Y199,Points!$A$2:$A$27,Points!$B$2:$B$27),"")</f>
        <v/>
      </c>
      <c r="AA199" s="114"/>
      <c r="AB199" s="64"/>
      <c r="AC199" s="8"/>
      <c r="AD199" s="8" t="str">
        <f>IF(AC199&lt;&gt; "",LOOKUP(AC199,Points!$A$2:$A$27,Points!$B$2:$B$27),"")</f>
        <v/>
      </c>
      <c r="AE199" s="114"/>
      <c r="AF199" s="64"/>
      <c r="AG199" s="8"/>
      <c r="AH199" s="8" t="str">
        <f>IF(AG199&lt;&gt; "",LOOKUP(AG199,Points!$A$2:$A$27,Points!$B$2:$B$27),"")</f>
        <v/>
      </c>
      <c r="AI199" s="114"/>
      <c r="AJ199" s="64"/>
      <c r="AK199" s="8"/>
      <c r="AL199" s="8" t="str">
        <f>IF(AK199&lt;&gt; "",LOOKUP(AK199,Points!$A$2:$A$27,Points!$B$2:$B$27),"")</f>
        <v/>
      </c>
      <c r="AM199" s="114"/>
      <c r="AO199" s="5">
        <f t="shared" si="174"/>
        <v>0</v>
      </c>
      <c r="AP199" s="5">
        <v>0</v>
      </c>
      <c r="AQ199" s="5">
        <f t="shared" si="135"/>
        <v>0</v>
      </c>
      <c r="AR199" s="5">
        <f t="shared" si="136"/>
        <v>0</v>
      </c>
      <c r="AS199" s="5">
        <f t="shared" si="137"/>
        <v>0</v>
      </c>
      <c r="AT199" s="5">
        <f t="shared" si="138"/>
        <v>0</v>
      </c>
      <c r="AU199" s="47">
        <f t="shared" si="139"/>
        <v>0</v>
      </c>
      <c r="AV199" s="47">
        <f t="shared" si="140"/>
        <v>0</v>
      </c>
      <c r="AW199" s="47">
        <f t="shared" si="141"/>
        <v>0</v>
      </c>
      <c r="AX199" s="8">
        <f t="shared" si="142"/>
        <v>0</v>
      </c>
      <c r="AY199" s="67">
        <f t="shared" si="143"/>
        <v>0</v>
      </c>
      <c r="AZ199" s="67"/>
      <c r="BA199" s="8">
        <f t="shared" si="144"/>
        <v>0</v>
      </c>
      <c r="BB199" s="8">
        <f t="shared" si="145"/>
        <v>0</v>
      </c>
      <c r="BC199" s="8">
        <f t="shared" si="146"/>
        <v>0</v>
      </c>
      <c r="BD199" s="8">
        <f t="shared" si="147"/>
        <v>0</v>
      </c>
      <c r="BE199" s="8">
        <f t="shared" si="148"/>
        <v>0</v>
      </c>
      <c r="BF199" s="8"/>
      <c r="BG199" s="8">
        <f t="shared" si="149"/>
        <v>0</v>
      </c>
      <c r="BH199" s="8">
        <f t="shared" si="150"/>
        <v>0</v>
      </c>
      <c r="BI199" s="8">
        <f t="shared" si="151"/>
        <v>0</v>
      </c>
      <c r="BJ199" s="8">
        <f t="shared" si="152"/>
        <v>0</v>
      </c>
      <c r="BK199" s="8">
        <f t="shared" si="153"/>
        <v>0</v>
      </c>
      <c r="BL199" s="8">
        <f t="shared" si="154"/>
        <v>0</v>
      </c>
      <c r="BM199" s="8">
        <f t="shared" si="155"/>
        <v>0</v>
      </c>
      <c r="BN199" s="8">
        <f t="shared" si="156"/>
        <v>0</v>
      </c>
      <c r="BO199" s="8">
        <f t="shared" si="157"/>
        <v>0</v>
      </c>
      <c r="BP199" s="8"/>
      <c r="BQ199" s="8" t="e">
        <f t="shared" si="158"/>
        <v>#NUM!</v>
      </c>
      <c r="BR199" s="8" t="e">
        <f t="shared" si="159"/>
        <v>#NUM!</v>
      </c>
      <c r="BS199" s="8" t="e">
        <f t="shared" si="160"/>
        <v>#NUM!</v>
      </c>
      <c r="BT199" s="8" t="e">
        <f t="shared" si="161"/>
        <v>#NUM!</v>
      </c>
      <c r="BU199" s="8" t="e">
        <f t="shared" si="162"/>
        <v>#NUM!</v>
      </c>
      <c r="BV199" s="8"/>
      <c r="BW199" s="1" t="str">
        <f t="shared" si="163"/>
        <v/>
      </c>
      <c r="BX199" s="1" t="str">
        <f t="shared" si="164"/>
        <v/>
      </c>
      <c r="BY199" s="1" t="str">
        <f t="shared" si="165"/>
        <v/>
      </c>
      <c r="BZ199" s="1" t="str">
        <f t="shared" si="166"/>
        <v/>
      </c>
      <c r="CA199" s="1" t="str">
        <f t="shared" si="167"/>
        <v/>
      </c>
      <c r="CB199" s="1" t="str">
        <f t="shared" si="168"/>
        <v/>
      </c>
      <c r="CC199" s="1" t="str">
        <f t="shared" si="169"/>
        <v/>
      </c>
      <c r="CD199" s="1" t="str">
        <f t="shared" si="170"/>
        <v/>
      </c>
      <c r="CE199" s="1" t="str">
        <f t="shared" si="171"/>
        <v/>
      </c>
    </row>
    <row r="200" spans="1:83" ht="18" customHeight="1" x14ac:dyDescent="0.2">
      <c r="A200" s="52" t="str">
        <f t="shared" si="134"/>
        <v>Glenn Skillman</v>
      </c>
      <c r="B200" s="52" t="s">
        <v>271</v>
      </c>
      <c r="C200" s="62" t="s">
        <v>272</v>
      </c>
      <c r="D200" s="8"/>
      <c r="E200" s="8"/>
      <c r="F200" s="8" t="str">
        <f>IF(E200&lt;&gt; "",LOOKUP(E200,Points!$A$2:$A$27,Points!$B$2:$B$27),"")</f>
        <v/>
      </c>
      <c r="G200" s="114"/>
      <c r="H200" s="64"/>
      <c r="I200" s="8"/>
      <c r="J200" s="8" t="str">
        <f>IF(I200&lt;&gt; "",LOOKUP(I200,Points!$A$2:$A$27,Points!$B$2:$B$27),"")</f>
        <v/>
      </c>
      <c r="K200" s="114"/>
      <c r="L200" s="64"/>
      <c r="M200" s="8"/>
      <c r="N200" s="8" t="str">
        <f>IF(M200&lt;&gt; "",LOOKUP(M200,Points!$A$2:$A$27,Points!$B$2:$B$27),"")</f>
        <v/>
      </c>
      <c r="O200" s="114"/>
      <c r="P200" s="64"/>
      <c r="Q200" s="8"/>
      <c r="R200" s="8" t="str">
        <f>IF(Q200&lt;&gt; "",LOOKUP(Q200,Points!$A$2:$A$27,Points!$B$2:$B$27),"")</f>
        <v/>
      </c>
      <c r="S200" s="114"/>
      <c r="T200" s="64"/>
      <c r="U200" s="8"/>
      <c r="V200" s="8" t="str">
        <f>IF(U200&lt;&gt; "",LOOKUP(U200,Points!$A$2:$A$27,Points!$B$2:$B$27),"")</f>
        <v/>
      </c>
      <c r="W200" s="114"/>
      <c r="X200" s="64"/>
      <c r="Y200" s="8"/>
      <c r="Z200" s="8" t="str">
        <f>IF(Y200&lt;&gt; "",LOOKUP(Y200,Points!$A$2:$A$27,Points!$B$2:$B$27),"")</f>
        <v/>
      </c>
      <c r="AA200" s="114"/>
      <c r="AB200" s="64"/>
      <c r="AC200" s="8"/>
      <c r="AD200" s="8" t="str">
        <f>IF(AC200&lt;&gt; "",LOOKUP(AC200,Points!$A$2:$A$27,Points!$B$2:$B$27),"")</f>
        <v/>
      </c>
      <c r="AE200" s="114"/>
      <c r="AF200" s="64"/>
      <c r="AG200" s="8"/>
      <c r="AH200" s="8" t="str">
        <f>IF(AG200&lt;&gt; "",LOOKUP(AG200,Points!$A$2:$A$27,Points!$B$2:$B$27),"")</f>
        <v/>
      </c>
      <c r="AI200" s="114"/>
      <c r="AJ200" s="64"/>
      <c r="AK200" s="8"/>
      <c r="AL200" s="8" t="str">
        <f>IF(AK200&lt;&gt; "",LOOKUP(AK200,Points!$A$2:$A$27,Points!$B$2:$B$27),"")</f>
        <v/>
      </c>
      <c r="AM200" s="114"/>
      <c r="AO200" s="5">
        <f t="shared" si="174"/>
        <v>0</v>
      </c>
      <c r="AP200" s="5">
        <v>0</v>
      </c>
      <c r="AQ200" s="5">
        <f t="shared" si="135"/>
        <v>0</v>
      </c>
      <c r="AR200" s="5">
        <f t="shared" si="136"/>
        <v>0</v>
      </c>
      <c r="AS200" s="5">
        <f t="shared" si="137"/>
        <v>0</v>
      </c>
      <c r="AT200" s="5">
        <f t="shared" si="138"/>
        <v>0</v>
      </c>
      <c r="AU200" s="47">
        <f t="shared" si="139"/>
        <v>0</v>
      </c>
      <c r="AV200" s="47">
        <f t="shared" si="140"/>
        <v>0</v>
      </c>
      <c r="AW200" s="47">
        <f t="shared" si="141"/>
        <v>0</v>
      </c>
      <c r="AX200" s="8">
        <f t="shared" si="142"/>
        <v>0</v>
      </c>
      <c r="AY200" s="67">
        <f t="shared" si="143"/>
        <v>0</v>
      </c>
      <c r="AZ200" s="67"/>
      <c r="BA200" s="8">
        <f t="shared" si="144"/>
        <v>0</v>
      </c>
      <c r="BB200" s="8">
        <f t="shared" si="145"/>
        <v>0</v>
      </c>
      <c r="BC200" s="8">
        <f t="shared" si="146"/>
        <v>0</v>
      </c>
      <c r="BD200" s="8">
        <f t="shared" si="147"/>
        <v>0</v>
      </c>
      <c r="BE200" s="8">
        <f t="shared" si="148"/>
        <v>0</v>
      </c>
      <c r="BF200" s="8"/>
      <c r="BG200" s="8">
        <f t="shared" si="149"/>
        <v>0</v>
      </c>
      <c r="BH200" s="8">
        <f t="shared" si="150"/>
        <v>0</v>
      </c>
      <c r="BI200" s="8">
        <f t="shared" si="151"/>
        <v>0</v>
      </c>
      <c r="BJ200" s="8">
        <f t="shared" si="152"/>
        <v>0</v>
      </c>
      <c r="BK200" s="8">
        <f t="shared" si="153"/>
        <v>0</v>
      </c>
      <c r="BL200" s="8">
        <f t="shared" si="154"/>
        <v>0</v>
      </c>
      <c r="BM200" s="8">
        <f t="shared" si="155"/>
        <v>0</v>
      </c>
      <c r="BN200" s="8">
        <f t="shared" si="156"/>
        <v>0</v>
      </c>
      <c r="BO200" s="8">
        <f t="shared" si="157"/>
        <v>0</v>
      </c>
      <c r="BP200" s="8"/>
      <c r="BQ200" s="8" t="e">
        <f t="shared" si="158"/>
        <v>#NUM!</v>
      </c>
      <c r="BR200" s="8" t="e">
        <f t="shared" si="159"/>
        <v>#NUM!</v>
      </c>
      <c r="BS200" s="8" t="e">
        <f t="shared" si="160"/>
        <v>#NUM!</v>
      </c>
      <c r="BT200" s="8" t="e">
        <f t="shared" si="161"/>
        <v>#NUM!</v>
      </c>
      <c r="BU200" s="8" t="e">
        <f t="shared" si="162"/>
        <v>#NUM!</v>
      </c>
      <c r="BV200" s="8"/>
      <c r="BW200" s="1" t="str">
        <f t="shared" si="163"/>
        <v/>
      </c>
      <c r="BX200" s="1" t="str">
        <f t="shared" si="164"/>
        <v/>
      </c>
      <c r="BY200" s="1" t="str">
        <f t="shared" si="165"/>
        <v/>
      </c>
      <c r="BZ200" s="1" t="str">
        <f t="shared" si="166"/>
        <v/>
      </c>
      <c r="CA200" s="1" t="str">
        <f t="shared" si="167"/>
        <v/>
      </c>
      <c r="CB200" s="1" t="str">
        <f t="shared" si="168"/>
        <v/>
      </c>
      <c r="CC200" s="1" t="str">
        <f t="shared" si="169"/>
        <v/>
      </c>
      <c r="CD200" s="1" t="str">
        <f t="shared" si="170"/>
        <v/>
      </c>
      <c r="CE200" s="1" t="str">
        <f t="shared" si="171"/>
        <v/>
      </c>
    </row>
    <row r="201" spans="1:83" ht="18" customHeight="1" x14ac:dyDescent="0.2">
      <c r="A201" s="52" t="str">
        <f t="shared" si="134"/>
        <v>John Slye</v>
      </c>
      <c r="B201" s="93" t="s">
        <v>520</v>
      </c>
      <c r="C201" s="94" t="s">
        <v>3</v>
      </c>
      <c r="D201" s="8"/>
      <c r="E201" s="8"/>
      <c r="F201" s="8" t="str">
        <f>IF(E201&lt;&gt; "",LOOKUP(E201,Points!$A$2:$A$27,Points!$B$2:$B$27),"")</f>
        <v/>
      </c>
      <c r="G201" s="114"/>
      <c r="H201" s="64"/>
      <c r="I201" s="8"/>
      <c r="J201" s="8" t="str">
        <f>IF(I201&lt;&gt; "",LOOKUP(I201,Points!$A$2:$A$27,Points!$B$2:$B$27),"")</f>
        <v/>
      </c>
      <c r="K201" s="114"/>
      <c r="L201" s="64"/>
      <c r="M201" s="8"/>
      <c r="N201" s="8" t="str">
        <f>IF(M201&lt;&gt; "",LOOKUP(M201,Points!$A$2:$A$27,Points!$B$2:$B$27),"")</f>
        <v/>
      </c>
      <c r="O201" s="114"/>
      <c r="P201" s="64"/>
      <c r="Q201" s="8"/>
      <c r="R201" s="8" t="str">
        <f>IF(Q201&lt;&gt; "",LOOKUP(Q201,Points!$A$2:$A$27,Points!$B$2:$B$27),"")</f>
        <v/>
      </c>
      <c r="S201" s="114"/>
      <c r="T201" s="64"/>
      <c r="U201" s="8"/>
      <c r="V201" s="8" t="str">
        <f>IF(U201&lt;&gt; "",LOOKUP(U201,Points!$A$2:$A$27,Points!$B$2:$B$27),"")</f>
        <v/>
      </c>
      <c r="W201" s="114"/>
      <c r="X201" s="64"/>
      <c r="Y201" s="8"/>
      <c r="Z201" s="8" t="str">
        <f>IF(Y201&lt;&gt; "",LOOKUP(Y201,Points!$A$2:$A$27,Points!$B$2:$B$27),"")</f>
        <v/>
      </c>
      <c r="AA201" s="114"/>
      <c r="AB201" s="64"/>
      <c r="AC201" s="8"/>
      <c r="AD201" s="8" t="str">
        <f>IF(AC201&lt;&gt; "",LOOKUP(AC201,Points!$A$2:$A$27,Points!$B$2:$B$27),"")</f>
        <v/>
      </c>
      <c r="AE201" s="114"/>
      <c r="AF201" s="64"/>
      <c r="AG201" s="8"/>
      <c r="AH201" s="8" t="str">
        <f>IF(AG201&lt;&gt; "",LOOKUP(AG201,Points!$A$2:$A$27,Points!$B$2:$B$27),"")</f>
        <v/>
      </c>
      <c r="AI201" s="114"/>
      <c r="AJ201" s="64"/>
      <c r="AK201" s="8"/>
      <c r="AL201" s="8" t="str">
        <f>IF(AK201&lt;&gt; "",LOOKUP(AK201,Points!$A$2:$A$27,Points!$B$2:$B$27),"")</f>
        <v/>
      </c>
      <c r="AM201" s="114"/>
      <c r="AO201" s="5">
        <f>+G201+K201+O201+S201+W201+AA201+AE201+AI201+AM201</f>
        <v>0</v>
      </c>
      <c r="AP201" s="5">
        <v>0</v>
      </c>
      <c r="AQ201" s="5">
        <f t="shared" si="135"/>
        <v>0</v>
      </c>
      <c r="AR201" s="5">
        <f t="shared" si="136"/>
        <v>0</v>
      </c>
      <c r="AS201" s="5">
        <f t="shared" si="137"/>
        <v>0</v>
      </c>
      <c r="AT201" s="5">
        <f t="shared" si="138"/>
        <v>0</v>
      </c>
      <c r="AU201" s="47">
        <f t="shared" si="139"/>
        <v>0</v>
      </c>
      <c r="AV201" s="47">
        <f t="shared" si="140"/>
        <v>0</v>
      </c>
      <c r="AW201" s="47">
        <f t="shared" si="141"/>
        <v>0</v>
      </c>
      <c r="AX201" s="8">
        <f t="shared" si="142"/>
        <v>0</v>
      </c>
      <c r="AY201" s="67">
        <f t="shared" si="143"/>
        <v>0</v>
      </c>
      <c r="AZ201" s="67"/>
      <c r="BA201" s="8">
        <f t="shared" si="144"/>
        <v>0</v>
      </c>
      <c r="BB201" s="8">
        <f t="shared" si="145"/>
        <v>0</v>
      </c>
      <c r="BC201" s="8">
        <f t="shared" si="146"/>
        <v>0</v>
      </c>
      <c r="BD201" s="8">
        <f t="shared" si="147"/>
        <v>0</v>
      </c>
      <c r="BE201" s="8">
        <f t="shared" si="148"/>
        <v>0</v>
      </c>
      <c r="BF201" s="8"/>
      <c r="BG201" s="8">
        <f t="shared" si="149"/>
        <v>0</v>
      </c>
      <c r="BH201" s="8">
        <f t="shared" si="150"/>
        <v>0</v>
      </c>
      <c r="BI201" s="8">
        <f t="shared" si="151"/>
        <v>0</v>
      </c>
      <c r="BJ201" s="8">
        <f t="shared" si="152"/>
        <v>0</v>
      </c>
      <c r="BK201" s="8">
        <f t="shared" si="153"/>
        <v>0</v>
      </c>
      <c r="BL201" s="8">
        <f t="shared" si="154"/>
        <v>0</v>
      </c>
      <c r="BM201" s="8">
        <f t="shared" si="155"/>
        <v>0</v>
      </c>
      <c r="BN201" s="8">
        <f t="shared" si="156"/>
        <v>0</v>
      </c>
      <c r="BO201" s="8">
        <f t="shared" si="157"/>
        <v>0</v>
      </c>
      <c r="BP201" s="8"/>
      <c r="BQ201" s="8" t="e">
        <f t="shared" si="158"/>
        <v>#NUM!</v>
      </c>
      <c r="BR201" s="8" t="e">
        <f t="shared" si="159"/>
        <v>#NUM!</v>
      </c>
      <c r="BS201" s="8" t="e">
        <f t="shared" si="160"/>
        <v>#NUM!</v>
      </c>
      <c r="BT201" s="8" t="e">
        <f t="shared" si="161"/>
        <v>#NUM!</v>
      </c>
      <c r="BU201" s="8" t="e">
        <f t="shared" si="162"/>
        <v>#NUM!</v>
      </c>
      <c r="BV201" s="8"/>
      <c r="BW201" s="1" t="str">
        <f t="shared" si="163"/>
        <v/>
      </c>
      <c r="BX201" s="1" t="str">
        <f t="shared" si="164"/>
        <v/>
      </c>
      <c r="BY201" s="1" t="str">
        <f t="shared" si="165"/>
        <v/>
      </c>
      <c r="BZ201" s="1" t="str">
        <f t="shared" si="166"/>
        <v/>
      </c>
      <c r="CA201" s="1" t="str">
        <f t="shared" si="167"/>
        <v/>
      </c>
      <c r="CB201" s="1" t="str">
        <f t="shared" si="168"/>
        <v/>
      </c>
      <c r="CC201" s="1" t="str">
        <f t="shared" si="169"/>
        <v/>
      </c>
      <c r="CD201" s="1" t="str">
        <f t="shared" si="170"/>
        <v/>
      </c>
      <c r="CE201" s="1" t="str">
        <f t="shared" si="171"/>
        <v/>
      </c>
    </row>
    <row r="202" spans="1:83" ht="18" customHeight="1" x14ac:dyDescent="0.2">
      <c r="A202" s="52" t="str">
        <f t="shared" si="134"/>
        <v>Sean Smingler</v>
      </c>
      <c r="B202" s="52" t="s">
        <v>296</v>
      </c>
      <c r="C202" s="94" t="s">
        <v>282</v>
      </c>
      <c r="D202" s="8"/>
      <c r="E202" s="8"/>
      <c r="F202" s="8" t="str">
        <f>IF(E202&lt;&gt; "",LOOKUP(E202,Points!$A$2:$A$27,Points!$B$2:$B$27),"")</f>
        <v/>
      </c>
      <c r="G202" s="114"/>
      <c r="H202" s="64"/>
      <c r="I202" s="8"/>
      <c r="J202" s="8" t="str">
        <f>IF(I202&lt;&gt; "",LOOKUP(I202,Points!$A$2:$A$27,Points!$B$2:$B$27),"")</f>
        <v/>
      </c>
      <c r="K202" s="114"/>
      <c r="L202" s="64"/>
      <c r="M202" s="8"/>
      <c r="N202" s="8"/>
      <c r="O202" s="114"/>
      <c r="P202" s="64"/>
      <c r="Q202" s="8"/>
      <c r="R202" s="8" t="str">
        <f>IF(Q202&lt;&gt; "",LOOKUP(Q202,Points!$A$2:$A$27,Points!$B$2:$B$27),"")</f>
        <v/>
      </c>
      <c r="S202" s="114"/>
      <c r="T202" s="64"/>
      <c r="U202" s="8"/>
      <c r="V202" s="8" t="str">
        <f>IF(U202&lt;&gt; "",LOOKUP(U202,Points!$A$2:$A$27,Points!$B$2:$B$27),"")</f>
        <v/>
      </c>
      <c r="W202" s="114"/>
      <c r="X202" s="64"/>
      <c r="Y202" s="8"/>
      <c r="Z202" s="8" t="str">
        <f>IF(Y202&lt;&gt; "",LOOKUP(Y202,Points!$A$2:$A$27,Points!$B$2:$B$27),"")</f>
        <v/>
      </c>
      <c r="AA202" s="114"/>
      <c r="AB202" s="64"/>
      <c r="AC202" s="8"/>
      <c r="AD202" s="8" t="str">
        <f>IF(AC202&lt;&gt; "",LOOKUP(AC202,Points!$A$2:$A$27,Points!$B$2:$B$27),"")</f>
        <v/>
      </c>
      <c r="AE202" s="114"/>
      <c r="AF202" s="64"/>
      <c r="AG202" s="8"/>
      <c r="AH202" s="8" t="str">
        <f>IF(AG202&lt;&gt; "",LOOKUP(AG202,Points!$A$2:$A$27,Points!$B$2:$B$27),"")</f>
        <v/>
      </c>
      <c r="AI202" s="114"/>
      <c r="AJ202" s="64"/>
      <c r="AK202" s="8"/>
      <c r="AL202" s="8" t="str">
        <f>IF(AK202&lt;&gt; "",LOOKUP(AK202,Points!$A$2:$A$27,Points!$B$2:$B$27),"")</f>
        <v/>
      </c>
      <c r="AM202" s="114"/>
      <c r="AO202" s="5">
        <f t="shared" ref="AO202:AO208" si="175">SUM(LEN(G202),LEN(K202),LEN(O202),LEN(S202),LEN(W202),LEN(AA202),LEN(AE202),LEN(AI202),LEN(AM202))</f>
        <v>0</v>
      </c>
      <c r="AP202" s="5">
        <v>0</v>
      </c>
      <c r="AQ202" s="5">
        <f t="shared" si="135"/>
        <v>0</v>
      </c>
      <c r="AR202" s="5">
        <f t="shared" si="136"/>
        <v>0</v>
      </c>
      <c r="AS202" s="5">
        <f t="shared" si="137"/>
        <v>0</v>
      </c>
      <c r="AT202" s="5">
        <f t="shared" si="138"/>
        <v>0</v>
      </c>
      <c r="AU202" s="47">
        <f t="shared" si="139"/>
        <v>0</v>
      </c>
      <c r="AV202" s="47">
        <f t="shared" si="140"/>
        <v>0</v>
      </c>
      <c r="AW202" s="47">
        <f t="shared" si="141"/>
        <v>0</v>
      </c>
      <c r="AX202" s="8">
        <f t="shared" si="142"/>
        <v>0</v>
      </c>
      <c r="AY202" s="67">
        <f t="shared" si="143"/>
        <v>0</v>
      </c>
      <c r="AZ202" s="67"/>
      <c r="BA202" s="8">
        <f t="shared" si="144"/>
        <v>0</v>
      </c>
      <c r="BB202" s="8">
        <f t="shared" si="145"/>
        <v>0</v>
      </c>
      <c r="BC202" s="8">
        <f t="shared" si="146"/>
        <v>0</v>
      </c>
      <c r="BD202" s="8">
        <f t="shared" si="147"/>
        <v>0</v>
      </c>
      <c r="BE202" s="8">
        <f t="shared" si="148"/>
        <v>0</v>
      </c>
      <c r="BF202" s="8"/>
      <c r="BG202" s="8">
        <f t="shared" si="149"/>
        <v>0</v>
      </c>
      <c r="BH202" s="8">
        <f t="shared" si="150"/>
        <v>0</v>
      </c>
      <c r="BI202" s="8">
        <f t="shared" si="151"/>
        <v>0</v>
      </c>
      <c r="BJ202" s="8">
        <f t="shared" si="152"/>
        <v>0</v>
      </c>
      <c r="BK202" s="8">
        <f t="shared" si="153"/>
        <v>0</v>
      </c>
      <c r="BL202" s="8">
        <f t="shared" si="154"/>
        <v>0</v>
      </c>
      <c r="BM202" s="8">
        <f t="shared" si="155"/>
        <v>0</v>
      </c>
      <c r="BN202" s="8">
        <f t="shared" si="156"/>
        <v>0</v>
      </c>
      <c r="BO202" s="8">
        <f t="shared" si="157"/>
        <v>0</v>
      </c>
      <c r="BP202" s="8"/>
      <c r="BQ202" s="8">
        <f t="shared" si="158"/>
        <v>0</v>
      </c>
      <c r="BR202" s="8" t="e">
        <f t="shared" si="159"/>
        <v>#NUM!</v>
      </c>
      <c r="BS202" s="8" t="e">
        <f t="shared" si="160"/>
        <v>#NUM!</v>
      </c>
      <c r="BT202" s="8" t="e">
        <f t="shared" si="161"/>
        <v>#NUM!</v>
      </c>
      <c r="BU202" s="8" t="e">
        <f t="shared" si="162"/>
        <v>#NUM!</v>
      </c>
      <c r="BV202" s="8"/>
      <c r="BW202" s="1" t="str">
        <f t="shared" si="163"/>
        <v/>
      </c>
      <c r="BX202" s="1" t="str">
        <f t="shared" si="164"/>
        <v/>
      </c>
      <c r="BY202" s="1">
        <f t="shared" si="165"/>
        <v>0</v>
      </c>
      <c r="BZ202" s="1" t="str">
        <f t="shared" si="166"/>
        <v/>
      </c>
      <c r="CA202" s="1" t="str">
        <f t="shared" si="167"/>
        <v/>
      </c>
      <c r="CB202" s="1" t="str">
        <f t="shared" si="168"/>
        <v/>
      </c>
      <c r="CC202" s="1" t="str">
        <f t="shared" si="169"/>
        <v/>
      </c>
      <c r="CD202" s="1" t="str">
        <f t="shared" si="170"/>
        <v/>
      </c>
      <c r="CE202" s="1" t="str">
        <f t="shared" si="171"/>
        <v/>
      </c>
    </row>
    <row r="203" spans="1:83" ht="18" customHeight="1" x14ac:dyDescent="0.2">
      <c r="A203" s="52" t="str">
        <f t="shared" si="134"/>
        <v>Scott Smingler</v>
      </c>
      <c r="B203" s="52" t="s">
        <v>296</v>
      </c>
      <c r="C203" s="62" t="s">
        <v>46</v>
      </c>
      <c r="D203" s="8"/>
      <c r="E203" s="8"/>
      <c r="F203" s="8" t="str">
        <f>IF(E203&lt;&gt; "",LOOKUP(E203,Points!$A$2:$A$27,Points!$B$2:$B$27),"")</f>
        <v/>
      </c>
      <c r="G203" s="114"/>
      <c r="H203" s="64"/>
      <c r="I203" s="8"/>
      <c r="J203" s="8" t="str">
        <f>IF(I203&lt;&gt; "",LOOKUP(I203,Points!$A$2:$A$27,Points!$B$2:$B$27),"")</f>
        <v/>
      </c>
      <c r="K203" s="114"/>
      <c r="L203" s="64"/>
      <c r="M203" s="8"/>
      <c r="N203" s="8" t="str">
        <f>IF(M203&lt;&gt; "",LOOKUP(M203,Points!$A$2:$A$27,Points!$B$2:$B$27),"")</f>
        <v/>
      </c>
      <c r="O203" s="114"/>
      <c r="P203" s="64"/>
      <c r="Q203" s="8"/>
      <c r="R203" s="8" t="str">
        <f>IF(Q203&lt;&gt; "",LOOKUP(Q203,Points!$A$2:$A$27,Points!$B$2:$B$27),"")</f>
        <v/>
      </c>
      <c r="S203" s="114"/>
      <c r="T203" s="64"/>
      <c r="U203" s="8"/>
      <c r="V203" s="8" t="str">
        <f>IF(U203&lt;&gt; "",LOOKUP(U203,Points!$A$2:$A$27,Points!$B$2:$B$27),"")</f>
        <v/>
      </c>
      <c r="W203" s="114"/>
      <c r="X203" s="64"/>
      <c r="Y203" s="8"/>
      <c r="Z203" s="8" t="str">
        <f>IF(Y203&lt;&gt; "",LOOKUP(Y203,Points!$A$2:$A$27,Points!$B$2:$B$27),"")</f>
        <v/>
      </c>
      <c r="AA203" s="114"/>
      <c r="AB203" s="64"/>
      <c r="AC203" s="8"/>
      <c r="AD203" s="8" t="str">
        <f>IF(AC203&lt;&gt; "",LOOKUP(AC203,Points!$A$2:$A$27,Points!$B$2:$B$27),"")</f>
        <v/>
      </c>
      <c r="AE203" s="114"/>
      <c r="AF203" s="64"/>
      <c r="AG203" s="8"/>
      <c r="AH203" s="8" t="str">
        <f>IF(AG203&lt;&gt; "",LOOKUP(AG203,Points!$A$2:$A$27,Points!$B$2:$B$27),"")</f>
        <v/>
      </c>
      <c r="AI203" s="114"/>
      <c r="AJ203" s="64"/>
      <c r="AK203" s="8"/>
      <c r="AL203" s="8" t="str">
        <f>IF(AK203&lt;&gt; "",LOOKUP(AK203,Points!$A$2:$A$27,Points!$B$2:$B$27),"")</f>
        <v/>
      </c>
      <c r="AM203" s="114"/>
      <c r="AO203" s="5">
        <f t="shared" si="175"/>
        <v>0</v>
      </c>
      <c r="AP203" s="5">
        <v>0</v>
      </c>
      <c r="AQ203" s="5">
        <f t="shared" si="135"/>
        <v>0</v>
      </c>
      <c r="AR203" s="5">
        <f t="shared" si="136"/>
        <v>0</v>
      </c>
      <c r="AS203" s="5">
        <f t="shared" si="137"/>
        <v>0</v>
      </c>
      <c r="AT203" s="5">
        <f t="shared" si="138"/>
        <v>0</v>
      </c>
      <c r="AU203" s="47">
        <f t="shared" si="139"/>
        <v>0</v>
      </c>
      <c r="AV203" s="47">
        <f t="shared" si="140"/>
        <v>0</v>
      </c>
      <c r="AW203" s="47">
        <f t="shared" si="141"/>
        <v>0</v>
      </c>
      <c r="AX203" s="8">
        <f t="shared" si="142"/>
        <v>0</v>
      </c>
      <c r="AY203" s="67">
        <f t="shared" si="143"/>
        <v>0</v>
      </c>
      <c r="AZ203" s="67"/>
      <c r="BA203" s="8">
        <f t="shared" si="144"/>
        <v>0</v>
      </c>
      <c r="BB203" s="8">
        <f t="shared" si="145"/>
        <v>0</v>
      </c>
      <c r="BC203" s="8">
        <f t="shared" si="146"/>
        <v>0</v>
      </c>
      <c r="BD203" s="8">
        <f t="shared" si="147"/>
        <v>0</v>
      </c>
      <c r="BE203" s="8">
        <f t="shared" si="148"/>
        <v>0</v>
      </c>
      <c r="BF203" s="8"/>
      <c r="BG203" s="8">
        <f t="shared" si="149"/>
        <v>0</v>
      </c>
      <c r="BH203" s="8">
        <f t="shared" si="150"/>
        <v>0</v>
      </c>
      <c r="BI203" s="8">
        <f t="shared" si="151"/>
        <v>0</v>
      </c>
      <c r="BJ203" s="8">
        <f t="shared" si="152"/>
        <v>0</v>
      </c>
      <c r="BK203" s="8">
        <f t="shared" si="153"/>
        <v>0</v>
      </c>
      <c r="BL203" s="8">
        <f t="shared" si="154"/>
        <v>0</v>
      </c>
      <c r="BM203" s="8">
        <f t="shared" si="155"/>
        <v>0</v>
      </c>
      <c r="BN203" s="8">
        <f t="shared" si="156"/>
        <v>0</v>
      </c>
      <c r="BO203" s="8">
        <f t="shared" si="157"/>
        <v>0</v>
      </c>
      <c r="BP203" s="8"/>
      <c r="BQ203" s="8" t="e">
        <f t="shared" si="158"/>
        <v>#NUM!</v>
      </c>
      <c r="BR203" s="8" t="e">
        <f t="shared" si="159"/>
        <v>#NUM!</v>
      </c>
      <c r="BS203" s="8" t="e">
        <f t="shared" si="160"/>
        <v>#NUM!</v>
      </c>
      <c r="BT203" s="8" t="e">
        <f t="shared" si="161"/>
        <v>#NUM!</v>
      </c>
      <c r="BU203" s="8" t="e">
        <f t="shared" si="162"/>
        <v>#NUM!</v>
      </c>
      <c r="BV203" s="8"/>
      <c r="BW203" s="1" t="str">
        <f t="shared" si="163"/>
        <v/>
      </c>
      <c r="BX203" s="1" t="str">
        <f t="shared" si="164"/>
        <v/>
      </c>
      <c r="BY203" s="1" t="str">
        <f t="shared" si="165"/>
        <v/>
      </c>
      <c r="BZ203" s="1" t="str">
        <f t="shared" si="166"/>
        <v/>
      </c>
      <c r="CA203" s="1" t="str">
        <f t="shared" si="167"/>
        <v/>
      </c>
      <c r="CB203" s="1" t="str">
        <f t="shared" si="168"/>
        <v/>
      </c>
      <c r="CC203" s="1" t="str">
        <f t="shared" si="169"/>
        <v/>
      </c>
      <c r="CD203" s="1" t="str">
        <f t="shared" si="170"/>
        <v/>
      </c>
      <c r="CE203" s="1" t="str">
        <f t="shared" si="171"/>
        <v/>
      </c>
    </row>
    <row r="204" spans="1:83" ht="18" customHeight="1" x14ac:dyDescent="0.2">
      <c r="A204" s="52" t="str">
        <f t="shared" si="134"/>
        <v>Greg Southwick</v>
      </c>
      <c r="B204" s="52" t="s">
        <v>418</v>
      </c>
      <c r="C204" s="62" t="s">
        <v>221</v>
      </c>
      <c r="D204" s="8"/>
      <c r="E204" s="8"/>
      <c r="F204" s="8" t="str">
        <f>IF(E204&lt;&gt; "",LOOKUP(E204,Points!$A$2:$A$27,Points!$B$2:$B$27),"")</f>
        <v/>
      </c>
      <c r="G204" s="114"/>
      <c r="H204" s="64"/>
      <c r="I204" s="8"/>
      <c r="J204" s="8" t="str">
        <f>IF(I204&lt;&gt; "",LOOKUP(I204,Points!$A$2:$A$27,Points!$B$2:$B$27),"")</f>
        <v/>
      </c>
      <c r="K204" s="114"/>
      <c r="L204" s="64"/>
      <c r="M204" s="8"/>
      <c r="N204" s="8" t="str">
        <f>IF(M204&lt;&gt; "",LOOKUP(M204,Points!$A$2:$A$27,Points!$B$2:$B$27),"")</f>
        <v/>
      </c>
      <c r="O204" s="114"/>
      <c r="P204" s="64"/>
      <c r="Q204" s="8"/>
      <c r="R204" s="8" t="str">
        <f>IF(Q204&lt;&gt; "",LOOKUP(Q204,Points!$A$2:$A$27,Points!$B$2:$B$27),"")</f>
        <v/>
      </c>
      <c r="S204" s="114"/>
      <c r="T204" s="64"/>
      <c r="U204" s="8"/>
      <c r="V204" s="8" t="str">
        <f>IF(U204&lt;&gt; "",LOOKUP(U204,Points!$A$2:$A$27,Points!$B$2:$B$27),"")</f>
        <v/>
      </c>
      <c r="W204" s="114"/>
      <c r="X204" s="64"/>
      <c r="Y204" s="8"/>
      <c r="Z204" s="8" t="str">
        <f>IF(Y204&lt;&gt; "",LOOKUP(Y204,Points!$A$2:$A$27,Points!$B$2:$B$27),"")</f>
        <v/>
      </c>
      <c r="AA204" s="114"/>
      <c r="AB204" s="64"/>
      <c r="AC204" s="8"/>
      <c r="AD204" s="8" t="str">
        <f>IF(AC204&lt;&gt; "",LOOKUP(AC204,Points!$A$2:$A$27,Points!$B$2:$B$27),"")</f>
        <v/>
      </c>
      <c r="AE204" s="114"/>
      <c r="AF204" s="64"/>
      <c r="AG204" s="8"/>
      <c r="AH204" s="8" t="str">
        <f>IF(AG204&lt;&gt; "",LOOKUP(AG204,Points!$A$2:$A$27,Points!$B$2:$B$27),"")</f>
        <v/>
      </c>
      <c r="AI204" s="114"/>
      <c r="AJ204" s="64"/>
      <c r="AK204" s="8"/>
      <c r="AL204" s="8" t="str">
        <f>IF(AK204&lt;&gt; "",LOOKUP(AK204,Points!$A$2:$A$27,Points!$B$2:$B$27),"")</f>
        <v/>
      </c>
      <c r="AM204" s="114"/>
      <c r="AO204" s="5">
        <f t="shared" si="175"/>
        <v>0</v>
      </c>
      <c r="AP204" s="5">
        <v>0</v>
      </c>
      <c r="AQ204" s="5">
        <f t="shared" si="135"/>
        <v>0</v>
      </c>
      <c r="AR204" s="5">
        <f t="shared" si="136"/>
        <v>0</v>
      </c>
      <c r="AS204" s="5">
        <f t="shared" si="137"/>
        <v>0</v>
      </c>
      <c r="AT204" s="5">
        <f t="shared" si="138"/>
        <v>0</v>
      </c>
      <c r="AU204" s="47">
        <f t="shared" si="139"/>
        <v>0</v>
      </c>
      <c r="AV204" s="47">
        <f t="shared" si="140"/>
        <v>0</v>
      </c>
      <c r="AW204" s="47">
        <f t="shared" si="141"/>
        <v>0</v>
      </c>
      <c r="AX204" s="8">
        <f t="shared" si="142"/>
        <v>0</v>
      </c>
      <c r="AY204" s="67">
        <f t="shared" si="143"/>
        <v>0</v>
      </c>
      <c r="AZ204" s="67"/>
      <c r="BA204" s="8">
        <f t="shared" si="144"/>
        <v>0</v>
      </c>
      <c r="BB204" s="8">
        <f t="shared" si="145"/>
        <v>0</v>
      </c>
      <c r="BC204" s="8">
        <f t="shared" si="146"/>
        <v>0</v>
      </c>
      <c r="BD204" s="8">
        <f t="shared" si="147"/>
        <v>0</v>
      </c>
      <c r="BE204" s="8">
        <f t="shared" si="148"/>
        <v>0</v>
      </c>
      <c r="BF204" s="8"/>
      <c r="BG204" s="8">
        <f t="shared" si="149"/>
        <v>0</v>
      </c>
      <c r="BH204" s="8">
        <f t="shared" si="150"/>
        <v>0</v>
      </c>
      <c r="BI204" s="8">
        <f t="shared" si="151"/>
        <v>0</v>
      </c>
      <c r="BJ204" s="8">
        <f t="shared" si="152"/>
        <v>0</v>
      </c>
      <c r="BK204" s="8">
        <f t="shared" si="153"/>
        <v>0</v>
      </c>
      <c r="BL204" s="8">
        <f t="shared" si="154"/>
        <v>0</v>
      </c>
      <c r="BM204" s="8">
        <f t="shared" si="155"/>
        <v>0</v>
      </c>
      <c r="BN204" s="8">
        <f t="shared" si="156"/>
        <v>0</v>
      </c>
      <c r="BO204" s="8">
        <f t="shared" si="157"/>
        <v>0</v>
      </c>
      <c r="BP204" s="8"/>
      <c r="BQ204" s="8" t="e">
        <f t="shared" si="158"/>
        <v>#NUM!</v>
      </c>
      <c r="BR204" s="8" t="e">
        <f t="shared" si="159"/>
        <v>#NUM!</v>
      </c>
      <c r="BS204" s="8" t="e">
        <f t="shared" si="160"/>
        <v>#NUM!</v>
      </c>
      <c r="BT204" s="8" t="e">
        <f t="shared" si="161"/>
        <v>#NUM!</v>
      </c>
      <c r="BU204" s="8" t="e">
        <f t="shared" si="162"/>
        <v>#NUM!</v>
      </c>
      <c r="BV204" s="8"/>
      <c r="BW204" s="1" t="str">
        <f t="shared" si="163"/>
        <v/>
      </c>
      <c r="BX204" s="1" t="str">
        <f t="shared" si="164"/>
        <v/>
      </c>
      <c r="BY204" s="1" t="str">
        <f t="shared" si="165"/>
        <v/>
      </c>
      <c r="BZ204" s="1" t="str">
        <f t="shared" si="166"/>
        <v/>
      </c>
      <c r="CA204" s="1" t="str">
        <f t="shared" si="167"/>
        <v/>
      </c>
      <c r="CB204" s="1" t="str">
        <f t="shared" si="168"/>
        <v/>
      </c>
      <c r="CC204" s="1" t="str">
        <f t="shared" si="169"/>
        <v/>
      </c>
      <c r="CD204" s="1" t="str">
        <f t="shared" si="170"/>
        <v/>
      </c>
      <c r="CE204" s="1" t="str">
        <f t="shared" si="171"/>
        <v/>
      </c>
    </row>
    <row r="205" spans="1:83" ht="18" customHeight="1" x14ac:dyDescent="0.2">
      <c r="A205" s="52" t="str">
        <f t="shared" si="134"/>
        <v>Troy Spittle</v>
      </c>
      <c r="B205" s="52" t="s">
        <v>263</v>
      </c>
      <c r="C205" s="62" t="s">
        <v>264</v>
      </c>
      <c r="D205" s="8"/>
      <c r="E205" s="8"/>
      <c r="F205" s="8" t="str">
        <f>IF(E205&lt;&gt; "",LOOKUP(E205,Points!$A$2:$A$27,Points!$B$2:$B$27),"")</f>
        <v/>
      </c>
      <c r="G205" s="114"/>
      <c r="H205" s="64"/>
      <c r="I205" s="8"/>
      <c r="J205" s="8" t="str">
        <f>IF(I205&lt;&gt; "",LOOKUP(I205,Points!$A$2:$A$27,Points!$B$2:$B$27),"")</f>
        <v/>
      </c>
      <c r="K205" s="114"/>
      <c r="L205" s="64"/>
      <c r="M205" s="8"/>
      <c r="N205" s="8" t="str">
        <f>IF(M205&lt;&gt; "",LOOKUP(M205,Points!$A$2:$A$27,Points!$B$2:$B$27),"")</f>
        <v/>
      </c>
      <c r="O205" s="114"/>
      <c r="P205" s="64"/>
      <c r="Q205" s="8"/>
      <c r="R205" s="8" t="str">
        <f>IF(Q205&lt;&gt; "",LOOKUP(Q205,Points!$A$2:$A$27,Points!$B$2:$B$27),"")</f>
        <v/>
      </c>
      <c r="S205" s="114"/>
      <c r="T205" s="64"/>
      <c r="U205" s="8"/>
      <c r="V205" s="8" t="str">
        <f>IF(U205&lt;&gt; "",LOOKUP(U205,Points!$A$2:$A$27,Points!$B$2:$B$27),"")</f>
        <v/>
      </c>
      <c r="W205" s="114"/>
      <c r="X205" s="64"/>
      <c r="Y205" s="8"/>
      <c r="Z205" s="8" t="str">
        <f>IF(Y205&lt;&gt; "",LOOKUP(Y205,Points!$A$2:$A$27,Points!$B$2:$B$27),"")</f>
        <v/>
      </c>
      <c r="AA205" s="114"/>
      <c r="AB205" s="64"/>
      <c r="AC205" s="8"/>
      <c r="AD205" s="8" t="str">
        <f>IF(AC205&lt;&gt; "",LOOKUP(AC205,Points!$A$2:$A$27,Points!$B$2:$B$27),"")</f>
        <v/>
      </c>
      <c r="AE205" s="114"/>
      <c r="AF205" s="64"/>
      <c r="AG205" s="8"/>
      <c r="AH205" s="8" t="str">
        <f>IF(AG205&lt;&gt; "",LOOKUP(AG205,Points!$A$2:$A$27,Points!$B$2:$B$27),"")</f>
        <v/>
      </c>
      <c r="AI205" s="114"/>
      <c r="AJ205" s="64"/>
      <c r="AK205" s="8"/>
      <c r="AL205" s="8" t="str">
        <f>IF(AK205&lt;&gt; "",LOOKUP(AK205,Points!$A$2:$A$27,Points!$B$2:$B$27),"")</f>
        <v/>
      </c>
      <c r="AM205" s="114"/>
      <c r="AO205" s="5">
        <f t="shared" si="175"/>
        <v>0</v>
      </c>
      <c r="AP205" s="5">
        <v>0</v>
      </c>
      <c r="AQ205" s="5">
        <f t="shared" si="135"/>
        <v>0</v>
      </c>
      <c r="AR205" s="5">
        <f t="shared" si="136"/>
        <v>0</v>
      </c>
      <c r="AS205" s="5">
        <f t="shared" si="137"/>
        <v>0</v>
      </c>
      <c r="AT205" s="5">
        <f t="shared" si="138"/>
        <v>0</v>
      </c>
      <c r="AU205" s="47">
        <f t="shared" si="139"/>
        <v>0</v>
      </c>
      <c r="AV205" s="47">
        <f t="shared" si="140"/>
        <v>0</v>
      </c>
      <c r="AW205" s="47">
        <f t="shared" si="141"/>
        <v>0</v>
      </c>
      <c r="AX205" s="8">
        <f t="shared" si="142"/>
        <v>0</v>
      </c>
      <c r="AY205" s="67">
        <f t="shared" si="143"/>
        <v>0</v>
      </c>
      <c r="AZ205" s="67"/>
      <c r="BA205" s="8">
        <f t="shared" si="144"/>
        <v>0</v>
      </c>
      <c r="BB205" s="8">
        <f t="shared" si="145"/>
        <v>0</v>
      </c>
      <c r="BC205" s="8">
        <f t="shared" si="146"/>
        <v>0</v>
      </c>
      <c r="BD205" s="8">
        <f t="shared" si="147"/>
        <v>0</v>
      </c>
      <c r="BE205" s="8">
        <f t="shared" si="148"/>
        <v>0</v>
      </c>
      <c r="BF205" s="8"/>
      <c r="BG205" s="8">
        <f t="shared" si="149"/>
        <v>0</v>
      </c>
      <c r="BH205" s="8">
        <f t="shared" si="150"/>
        <v>0</v>
      </c>
      <c r="BI205" s="8">
        <f t="shared" si="151"/>
        <v>0</v>
      </c>
      <c r="BJ205" s="8">
        <f t="shared" si="152"/>
        <v>0</v>
      </c>
      <c r="BK205" s="8">
        <f t="shared" si="153"/>
        <v>0</v>
      </c>
      <c r="BL205" s="8">
        <f t="shared" si="154"/>
        <v>0</v>
      </c>
      <c r="BM205" s="8">
        <f t="shared" si="155"/>
        <v>0</v>
      </c>
      <c r="BN205" s="8">
        <f t="shared" si="156"/>
        <v>0</v>
      </c>
      <c r="BO205" s="8">
        <f t="shared" si="157"/>
        <v>0</v>
      </c>
      <c r="BP205" s="8"/>
      <c r="BQ205" s="8" t="e">
        <f t="shared" si="158"/>
        <v>#NUM!</v>
      </c>
      <c r="BR205" s="8" t="e">
        <f t="shared" si="159"/>
        <v>#NUM!</v>
      </c>
      <c r="BS205" s="8" t="e">
        <f t="shared" si="160"/>
        <v>#NUM!</v>
      </c>
      <c r="BT205" s="8" t="e">
        <f t="shared" si="161"/>
        <v>#NUM!</v>
      </c>
      <c r="BU205" s="8" t="e">
        <f t="shared" si="162"/>
        <v>#NUM!</v>
      </c>
      <c r="BV205" s="8"/>
      <c r="BW205" s="1" t="str">
        <f t="shared" si="163"/>
        <v/>
      </c>
      <c r="BX205" s="1" t="str">
        <f t="shared" si="164"/>
        <v/>
      </c>
      <c r="BY205" s="1" t="str">
        <f t="shared" si="165"/>
        <v/>
      </c>
      <c r="BZ205" s="1" t="str">
        <f t="shared" si="166"/>
        <v/>
      </c>
      <c r="CA205" s="1" t="str">
        <f t="shared" si="167"/>
        <v/>
      </c>
      <c r="CB205" s="1" t="str">
        <f t="shared" si="168"/>
        <v/>
      </c>
      <c r="CC205" s="1" t="str">
        <f t="shared" si="169"/>
        <v/>
      </c>
      <c r="CD205" s="1" t="str">
        <f t="shared" si="170"/>
        <v/>
      </c>
      <c r="CE205" s="1" t="str">
        <f t="shared" si="171"/>
        <v/>
      </c>
    </row>
    <row r="206" spans="1:83" ht="18" customHeight="1" x14ac:dyDescent="0.2">
      <c r="A206" s="52" t="str">
        <f t="shared" si="134"/>
        <v>Bill Stamm</v>
      </c>
      <c r="B206" s="52" t="s">
        <v>343</v>
      </c>
      <c r="C206" s="62" t="s">
        <v>147</v>
      </c>
      <c r="D206" s="8"/>
      <c r="E206" s="8"/>
      <c r="F206" s="8" t="str">
        <f>IF(E206&lt;&gt; "",LOOKUP(E206,Points!$A$2:$A$27,Points!$B$2:$B$27),"")</f>
        <v/>
      </c>
      <c r="G206" s="114"/>
      <c r="H206" s="64"/>
      <c r="I206" s="8"/>
      <c r="J206" s="8" t="str">
        <f>IF(I206&lt;&gt; "",LOOKUP(I206,Points!$A$2:$A$27,Points!$B$2:$B$27),"")</f>
        <v/>
      </c>
      <c r="K206" s="114"/>
      <c r="L206" s="64"/>
      <c r="M206" s="8"/>
      <c r="N206" s="8" t="str">
        <f>IF(M206&lt;&gt; "",LOOKUP(M206,Points!$A$2:$A$27,Points!$B$2:$B$27),"")</f>
        <v/>
      </c>
      <c r="O206" s="114"/>
      <c r="P206" s="64"/>
      <c r="Q206" s="8"/>
      <c r="R206" s="8" t="str">
        <f>IF(Q206&lt;&gt; "",LOOKUP(Q206,Points!$A$2:$A$27,Points!$B$2:$B$27),"")</f>
        <v/>
      </c>
      <c r="S206" s="114"/>
      <c r="T206" s="64"/>
      <c r="U206" s="8"/>
      <c r="V206" s="8" t="str">
        <f>IF(U206&lt;&gt; "",LOOKUP(U206,Points!$A$2:$A$27,Points!$B$2:$B$27),"")</f>
        <v/>
      </c>
      <c r="W206" s="114"/>
      <c r="X206" s="64"/>
      <c r="Y206" s="8"/>
      <c r="Z206" s="8" t="str">
        <f>IF(Y206&lt;&gt; "",LOOKUP(Y206,Points!$A$2:$A$27,Points!$B$2:$B$27),"")</f>
        <v/>
      </c>
      <c r="AA206" s="114"/>
      <c r="AB206" s="64"/>
      <c r="AC206" s="8"/>
      <c r="AD206" s="8" t="str">
        <f>IF(AC206&lt;&gt; "",LOOKUP(AC206,Points!$A$2:$A$27,Points!$B$2:$B$27),"")</f>
        <v/>
      </c>
      <c r="AE206" s="114"/>
      <c r="AF206" s="64"/>
      <c r="AG206" s="8"/>
      <c r="AH206" s="8" t="str">
        <f>IF(AG206&lt;&gt; "",LOOKUP(AG206,Points!$A$2:$A$27,Points!$B$2:$B$27),"")</f>
        <v/>
      </c>
      <c r="AI206" s="114"/>
      <c r="AJ206" s="64"/>
      <c r="AK206" s="8"/>
      <c r="AL206" s="8" t="str">
        <f>IF(AK206&lt;&gt; "",LOOKUP(AK206,Points!$A$2:$A$27,Points!$B$2:$B$27),"")</f>
        <v/>
      </c>
      <c r="AM206" s="114"/>
      <c r="AO206" s="5">
        <f t="shared" si="175"/>
        <v>0</v>
      </c>
      <c r="AP206" s="5">
        <v>0</v>
      </c>
      <c r="AQ206" s="5">
        <f t="shared" si="135"/>
        <v>0</v>
      </c>
      <c r="AR206" s="5">
        <f t="shared" si="136"/>
        <v>0</v>
      </c>
      <c r="AS206" s="5">
        <f t="shared" si="137"/>
        <v>0</v>
      </c>
      <c r="AT206" s="5">
        <f t="shared" si="138"/>
        <v>0</v>
      </c>
      <c r="AU206" s="47">
        <f t="shared" si="139"/>
        <v>0</v>
      </c>
      <c r="AV206" s="47">
        <f t="shared" si="140"/>
        <v>0</v>
      </c>
      <c r="AW206" s="47">
        <f t="shared" si="141"/>
        <v>0</v>
      </c>
      <c r="AX206" s="8">
        <f t="shared" si="142"/>
        <v>0</v>
      </c>
      <c r="AY206" s="67">
        <f t="shared" si="143"/>
        <v>0</v>
      </c>
      <c r="AZ206" s="67"/>
      <c r="BA206" s="8">
        <f t="shared" si="144"/>
        <v>0</v>
      </c>
      <c r="BB206" s="8">
        <f t="shared" si="145"/>
        <v>0</v>
      </c>
      <c r="BC206" s="8">
        <f t="shared" si="146"/>
        <v>0</v>
      </c>
      <c r="BD206" s="8">
        <f t="shared" si="147"/>
        <v>0</v>
      </c>
      <c r="BE206" s="8">
        <f t="shared" si="148"/>
        <v>0</v>
      </c>
      <c r="BF206" s="8"/>
      <c r="BG206" s="8">
        <f t="shared" si="149"/>
        <v>0</v>
      </c>
      <c r="BH206" s="8">
        <f t="shared" si="150"/>
        <v>0</v>
      </c>
      <c r="BI206" s="8">
        <f t="shared" si="151"/>
        <v>0</v>
      </c>
      <c r="BJ206" s="8">
        <f t="shared" si="152"/>
        <v>0</v>
      </c>
      <c r="BK206" s="8">
        <f t="shared" si="153"/>
        <v>0</v>
      </c>
      <c r="BL206" s="8">
        <f t="shared" si="154"/>
        <v>0</v>
      </c>
      <c r="BM206" s="8">
        <f t="shared" si="155"/>
        <v>0</v>
      </c>
      <c r="BN206" s="8">
        <f t="shared" si="156"/>
        <v>0</v>
      </c>
      <c r="BO206" s="8">
        <f t="shared" si="157"/>
        <v>0</v>
      </c>
      <c r="BP206" s="8"/>
      <c r="BQ206" s="8" t="e">
        <f t="shared" si="158"/>
        <v>#NUM!</v>
      </c>
      <c r="BR206" s="8" t="e">
        <f t="shared" si="159"/>
        <v>#NUM!</v>
      </c>
      <c r="BS206" s="8" t="e">
        <f t="shared" si="160"/>
        <v>#NUM!</v>
      </c>
      <c r="BT206" s="8" t="e">
        <f t="shared" si="161"/>
        <v>#NUM!</v>
      </c>
      <c r="BU206" s="8" t="e">
        <f t="shared" si="162"/>
        <v>#NUM!</v>
      </c>
      <c r="BV206" s="8"/>
      <c r="BW206" s="1" t="str">
        <f t="shared" si="163"/>
        <v/>
      </c>
      <c r="BX206" s="1" t="str">
        <f t="shared" si="164"/>
        <v/>
      </c>
      <c r="BY206" s="1" t="str">
        <f t="shared" si="165"/>
        <v/>
      </c>
      <c r="BZ206" s="1" t="str">
        <f t="shared" si="166"/>
        <v/>
      </c>
      <c r="CA206" s="1" t="str">
        <f t="shared" si="167"/>
        <v/>
      </c>
      <c r="CB206" s="1" t="str">
        <f t="shared" si="168"/>
        <v/>
      </c>
      <c r="CC206" s="1" t="str">
        <f t="shared" si="169"/>
        <v/>
      </c>
      <c r="CD206" s="1" t="str">
        <f t="shared" si="170"/>
        <v/>
      </c>
      <c r="CE206" s="1" t="str">
        <f t="shared" si="171"/>
        <v/>
      </c>
    </row>
    <row r="207" spans="1:83" ht="18" customHeight="1" x14ac:dyDescent="0.2">
      <c r="A207" s="52" t="str">
        <f t="shared" si="134"/>
        <v>Van Stemple</v>
      </c>
      <c r="B207" s="52" t="s">
        <v>301</v>
      </c>
      <c r="C207" s="62" t="s">
        <v>302</v>
      </c>
      <c r="D207" s="8"/>
      <c r="E207" s="8"/>
      <c r="F207" s="8" t="str">
        <f>IF(E207&lt;&gt; "",LOOKUP(E207,Points!$A$2:$A$27,Points!$B$2:$B$27),"")</f>
        <v/>
      </c>
      <c r="G207" s="114"/>
      <c r="H207" s="64"/>
      <c r="I207" s="8"/>
      <c r="J207" s="8" t="str">
        <f>IF(I207&lt;&gt; "",LOOKUP(I207,Points!$A$2:$A$27,Points!$B$2:$B$27),"")</f>
        <v/>
      </c>
      <c r="K207" s="114"/>
      <c r="L207" s="64"/>
      <c r="M207" s="8"/>
      <c r="N207" s="8" t="str">
        <f>IF(M207&lt;&gt; "",LOOKUP(M207,Points!$A$2:$A$27,Points!$B$2:$B$27),"")</f>
        <v/>
      </c>
      <c r="O207" s="114"/>
      <c r="P207" s="64"/>
      <c r="Q207" s="8"/>
      <c r="R207" s="8" t="str">
        <f>IF(Q207&lt;&gt; "",LOOKUP(Q207,Points!$A$2:$A$27,Points!$B$2:$B$27),"")</f>
        <v/>
      </c>
      <c r="S207" s="114"/>
      <c r="T207" s="64"/>
      <c r="U207" s="8"/>
      <c r="V207" s="8" t="str">
        <f>IF(U207&lt;&gt; "",LOOKUP(U207,Points!$A$2:$A$27,Points!$B$2:$B$27),"")</f>
        <v/>
      </c>
      <c r="W207" s="114"/>
      <c r="X207" s="64"/>
      <c r="Y207" s="8"/>
      <c r="Z207" s="8" t="str">
        <f>IF(Y207&lt;&gt; "",LOOKUP(Y207,Points!$A$2:$A$27,Points!$B$2:$B$27),"")</f>
        <v/>
      </c>
      <c r="AA207" s="114"/>
      <c r="AB207" s="64"/>
      <c r="AC207" s="8"/>
      <c r="AD207" s="8" t="str">
        <f>IF(AC207&lt;&gt; "",LOOKUP(AC207,Points!$A$2:$A$27,Points!$B$2:$B$27),"")</f>
        <v/>
      </c>
      <c r="AE207" s="114"/>
      <c r="AF207" s="64"/>
      <c r="AG207" s="8"/>
      <c r="AH207" s="8" t="str">
        <f>IF(AG207&lt;&gt; "",LOOKUP(AG207,Points!$A$2:$A$27,Points!$B$2:$B$27),"")</f>
        <v/>
      </c>
      <c r="AI207" s="114"/>
      <c r="AJ207" s="64"/>
      <c r="AK207" s="8"/>
      <c r="AL207" s="8" t="str">
        <f>IF(AK207&lt;&gt; "",LOOKUP(AK207,Points!$A$2:$A$27,Points!$B$2:$B$27),"")</f>
        <v/>
      </c>
      <c r="AM207" s="114"/>
      <c r="AO207" s="5">
        <f t="shared" si="175"/>
        <v>0</v>
      </c>
      <c r="AP207" s="5">
        <v>0</v>
      </c>
      <c r="AQ207" s="5">
        <f t="shared" si="135"/>
        <v>0</v>
      </c>
      <c r="AR207" s="5">
        <f t="shared" si="136"/>
        <v>0</v>
      </c>
      <c r="AS207" s="5">
        <f t="shared" si="137"/>
        <v>0</v>
      </c>
      <c r="AT207" s="5">
        <f t="shared" si="138"/>
        <v>0</v>
      </c>
      <c r="AU207" s="47">
        <f t="shared" si="139"/>
        <v>0</v>
      </c>
      <c r="AV207" s="47">
        <f t="shared" si="140"/>
        <v>0</v>
      </c>
      <c r="AW207" s="47">
        <f t="shared" si="141"/>
        <v>0</v>
      </c>
      <c r="AX207" s="8">
        <f t="shared" si="142"/>
        <v>0</v>
      </c>
      <c r="AY207" s="67">
        <f t="shared" si="143"/>
        <v>0</v>
      </c>
      <c r="AZ207" s="67"/>
      <c r="BA207" s="8">
        <f t="shared" si="144"/>
        <v>0</v>
      </c>
      <c r="BB207" s="8">
        <f t="shared" si="145"/>
        <v>0</v>
      </c>
      <c r="BC207" s="8">
        <f t="shared" si="146"/>
        <v>0</v>
      </c>
      <c r="BD207" s="8">
        <f t="shared" si="147"/>
        <v>0</v>
      </c>
      <c r="BE207" s="8">
        <f t="shared" si="148"/>
        <v>0</v>
      </c>
      <c r="BF207" s="8"/>
      <c r="BG207" s="8">
        <f t="shared" si="149"/>
        <v>0</v>
      </c>
      <c r="BH207" s="8">
        <f t="shared" si="150"/>
        <v>0</v>
      </c>
      <c r="BI207" s="8">
        <f t="shared" si="151"/>
        <v>0</v>
      </c>
      <c r="BJ207" s="8">
        <f t="shared" si="152"/>
        <v>0</v>
      </c>
      <c r="BK207" s="8">
        <f t="shared" si="153"/>
        <v>0</v>
      </c>
      <c r="BL207" s="8">
        <f t="shared" si="154"/>
        <v>0</v>
      </c>
      <c r="BM207" s="8">
        <f t="shared" si="155"/>
        <v>0</v>
      </c>
      <c r="BN207" s="8">
        <f t="shared" si="156"/>
        <v>0</v>
      </c>
      <c r="BO207" s="8">
        <f t="shared" si="157"/>
        <v>0</v>
      </c>
      <c r="BP207" s="8"/>
      <c r="BQ207" s="8" t="e">
        <f t="shared" si="158"/>
        <v>#NUM!</v>
      </c>
      <c r="BR207" s="8" t="e">
        <f t="shared" si="159"/>
        <v>#NUM!</v>
      </c>
      <c r="BS207" s="8" t="e">
        <f t="shared" si="160"/>
        <v>#NUM!</v>
      </c>
      <c r="BT207" s="8" t="e">
        <f t="shared" si="161"/>
        <v>#NUM!</v>
      </c>
      <c r="BU207" s="8" t="e">
        <f t="shared" si="162"/>
        <v>#NUM!</v>
      </c>
      <c r="BV207" s="8"/>
      <c r="BW207" s="1" t="str">
        <f t="shared" si="163"/>
        <v/>
      </c>
      <c r="BX207" s="1" t="str">
        <f t="shared" si="164"/>
        <v/>
      </c>
      <c r="BY207" s="1" t="str">
        <f t="shared" si="165"/>
        <v/>
      </c>
      <c r="BZ207" s="1" t="str">
        <f t="shared" si="166"/>
        <v/>
      </c>
      <c r="CA207" s="1" t="str">
        <f t="shared" si="167"/>
        <v/>
      </c>
      <c r="CB207" s="1" t="str">
        <f t="shared" si="168"/>
        <v/>
      </c>
      <c r="CC207" s="1" t="str">
        <f t="shared" si="169"/>
        <v/>
      </c>
      <c r="CD207" s="1" t="str">
        <f t="shared" si="170"/>
        <v/>
      </c>
      <c r="CE207" s="1" t="str">
        <f t="shared" si="171"/>
        <v/>
      </c>
    </row>
    <row r="208" spans="1:83" ht="18" customHeight="1" x14ac:dyDescent="0.2">
      <c r="A208" s="52" t="str">
        <f t="shared" si="134"/>
        <v>Rick Sterrett</v>
      </c>
      <c r="B208" s="52" t="s">
        <v>0</v>
      </c>
      <c r="C208" s="62" t="s">
        <v>1</v>
      </c>
      <c r="D208" s="8"/>
      <c r="E208" s="8"/>
      <c r="F208" s="8" t="str">
        <f>IF(E208&lt;&gt; "",LOOKUP(E208,Points!$A$2:$A$27,Points!$B$2:$B$27),"")</f>
        <v/>
      </c>
      <c r="G208" s="114"/>
      <c r="H208" s="64"/>
      <c r="I208" s="8"/>
      <c r="J208" s="8" t="str">
        <f>IF(I208&lt;&gt; "",LOOKUP(I208,Points!$A$2:$A$27,Points!$B$2:$B$27),"")</f>
        <v/>
      </c>
      <c r="K208" s="114"/>
      <c r="L208" s="64"/>
      <c r="M208" s="8"/>
      <c r="N208" s="8" t="str">
        <f>IF(M208&lt;&gt; "",LOOKUP(M208,Points!$A$2:$A$27,Points!$B$2:$B$27),"")</f>
        <v/>
      </c>
      <c r="O208" s="114"/>
      <c r="P208" s="64"/>
      <c r="Q208" s="8"/>
      <c r="R208" s="8" t="str">
        <f>IF(Q208&lt;&gt; "",LOOKUP(Q208,Points!$A$2:$A$27,Points!$B$2:$B$27),"")</f>
        <v/>
      </c>
      <c r="S208" s="114"/>
      <c r="T208" s="64"/>
      <c r="U208" s="8"/>
      <c r="V208" s="8" t="str">
        <f>IF(U208&lt;&gt; "",LOOKUP(U208,Points!$A$2:$A$27,Points!$B$2:$B$27),"")</f>
        <v/>
      </c>
      <c r="W208" s="114"/>
      <c r="X208" s="64"/>
      <c r="Y208" s="8"/>
      <c r="Z208" s="8" t="str">
        <f>IF(Y208&lt;&gt; "",LOOKUP(Y208,Points!$A$2:$A$27,Points!$B$2:$B$27),"")</f>
        <v/>
      </c>
      <c r="AA208" s="114"/>
      <c r="AB208" s="64"/>
      <c r="AC208" s="8"/>
      <c r="AD208" s="8" t="str">
        <f>IF(AC208&lt;&gt; "",LOOKUP(AC208,Points!$A$2:$A$27,Points!$B$2:$B$27),"")</f>
        <v/>
      </c>
      <c r="AE208" s="114"/>
      <c r="AF208" s="64"/>
      <c r="AG208" s="8"/>
      <c r="AH208" s="8" t="str">
        <f>IF(AG208&lt;&gt; "",LOOKUP(AG208,Points!$A$2:$A$27,Points!$B$2:$B$27),"")</f>
        <v/>
      </c>
      <c r="AI208" s="114"/>
      <c r="AJ208" s="64"/>
      <c r="AK208" s="8"/>
      <c r="AL208" s="8" t="str">
        <f>IF(AK208&lt;&gt; "",LOOKUP(AK208,Points!$A$2:$A$27,Points!$B$2:$B$27),"")</f>
        <v/>
      </c>
      <c r="AM208" s="114"/>
      <c r="AO208" s="5">
        <f t="shared" si="175"/>
        <v>0</v>
      </c>
      <c r="AP208" s="5">
        <v>0</v>
      </c>
      <c r="AQ208" s="5">
        <f t="shared" si="135"/>
        <v>0</v>
      </c>
      <c r="AR208" s="5">
        <f t="shared" si="136"/>
        <v>0</v>
      </c>
      <c r="AS208" s="5">
        <f t="shared" si="137"/>
        <v>0</v>
      </c>
      <c r="AT208" s="5">
        <f t="shared" si="138"/>
        <v>0</v>
      </c>
      <c r="AU208" s="47">
        <f t="shared" si="139"/>
        <v>0</v>
      </c>
      <c r="AV208" s="47">
        <f t="shared" si="140"/>
        <v>0</v>
      </c>
      <c r="AW208" s="47">
        <f t="shared" si="141"/>
        <v>0</v>
      </c>
      <c r="AX208" s="8">
        <f t="shared" si="142"/>
        <v>0</v>
      </c>
      <c r="AY208" s="67">
        <f t="shared" si="143"/>
        <v>0</v>
      </c>
      <c r="AZ208" s="67"/>
      <c r="BA208" s="8">
        <f t="shared" si="144"/>
        <v>0</v>
      </c>
      <c r="BB208" s="8">
        <f t="shared" si="145"/>
        <v>0</v>
      </c>
      <c r="BC208" s="8">
        <f t="shared" si="146"/>
        <v>0</v>
      </c>
      <c r="BD208" s="8">
        <f t="shared" si="147"/>
        <v>0</v>
      </c>
      <c r="BE208" s="8">
        <f t="shared" si="148"/>
        <v>0</v>
      </c>
      <c r="BF208" s="8"/>
      <c r="BG208" s="8">
        <f t="shared" si="149"/>
        <v>0</v>
      </c>
      <c r="BH208" s="8">
        <f t="shared" si="150"/>
        <v>0</v>
      </c>
      <c r="BI208" s="8">
        <f t="shared" si="151"/>
        <v>0</v>
      </c>
      <c r="BJ208" s="8">
        <f t="shared" si="152"/>
        <v>0</v>
      </c>
      <c r="BK208" s="8">
        <f t="shared" si="153"/>
        <v>0</v>
      </c>
      <c r="BL208" s="8">
        <f t="shared" si="154"/>
        <v>0</v>
      </c>
      <c r="BM208" s="8">
        <f t="shared" si="155"/>
        <v>0</v>
      </c>
      <c r="BN208" s="8">
        <f t="shared" si="156"/>
        <v>0</v>
      </c>
      <c r="BO208" s="8">
        <f t="shared" si="157"/>
        <v>0</v>
      </c>
      <c r="BP208" s="8"/>
      <c r="BQ208" s="8" t="e">
        <f t="shared" si="158"/>
        <v>#NUM!</v>
      </c>
      <c r="BR208" s="8" t="e">
        <f t="shared" si="159"/>
        <v>#NUM!</v>
      </c>
      <c r="BS208" s="8" t="e">
        <f t="shared" si="160"/>
        <v>#NUM!</v>
      </c>
      <c r="BT208" s="8" t="e">
        <f t="shared" si="161"/>
        <v>#NUM!</v>
      </c>
      <c r="BU208" s="8" t="e">
        <f t="shared" si="162"/>
        <v>#NUM!</v>
      </c>
      <c r="BV208" s="8"/>
      <c r="BW208" s="1" t="str">
        <f t="shared" si="163"/>
        <v/>
      </c>
      <c r="BX208" s="1" t="str">
        <f t="shared" si="164"/>
        <v/>
      </c>
      <c r="BY208" s="1" t="str">
        <f t="shared" si="165"/>
        <v/>
      </c>
      <c r="BZ208" s="1" t="str">
        <f t="shared" si="166"/>
        <v/>
      </c>
      <c r="CA208" s="1" t="str">
        <f t="shared" si="167"/>
        <v/>
      </c>
      <c r="CB208" s="1" t="str">
        <f t="shared" si="168"/>
        <v/>
      </c>
      <c r="CC208" s="1" t="str">
        <f t="shared" si="169"/>
        <v/>
      </c>
      <c r="CD208" s="1" t="str">
        <f t="shared" si="170"/>
        <v/>
      </c>
      <c r="CE208" s="1" t="str">
        <f t="shared" si="171"/>
        <v/>
      </c>
    </row>
    <row r="209" spans="1:83" ht="18" customHeight="1" x14ac:dyDescent="0.2">
      <c r="A209" s="52" t="str">
        <f t="shared" si="134"/>
        <v>Scott Stine</v>
      </c>
      <c r="B209" s="93" t="s">
        <v>523</v>
      </c>
      <c r="C209" s="94" t="s">
        <v>46</v>
      </c>
      <c r="D209" s="8"/>
      <c r="E209" s="8"/>
      <c r="F209" s="8" t="str">
        <f>IF(E209&lt;&gt; "",LOOKUP(E209,Points!$A$2:$A$27,Points!$B$2:$B$27),"")</f>
        <v/>
      </c>
      <c r="G209" s="114"/>
      <c r="H209" s="64"/>
      <c r="I209" s="8"/>
      <c r="J209" s="8" t="str">
        <f>IF(I209&lt;&gt; "",LOOKUP(I209,Points!$A$2:$A$27,Points!$B$2:$B$27),"")</f>
        <v/>
      </c>
      <c r="K209" s="114"/>
      <c r="L209" s="64"/>
      <c r="M209" s="8"/>
      <c r="N209" s="8" t="str">
        <f>IF(M209&lt;&gt; "",LOOKUP(M209,Points!$A$2:$A$27,Points!$B$2:$B$27),"")</f>
        <v/>
      </c>
      <c r="O209" s="114"/>
      <c r="P209" s="64"/>
      <c r="Q209" s="8"/>
      <c r="R209" s="8" t="str">
        <f>IF(Q209&lt;&gt; "",LOOKUP(Q209,Points!$A$2:$A$27,Points!$B$2:$B$27),"")</f>
        <v/>
      </c>
      <c r="S209" s="114"/>
      <c r="T209" s="64"/>
      <c r="U209" s="8"/>
      <c r="V209" s="8" t="str">
        <f>IF(U209&lt;&gt; "",LOOKUP(U209,Points!$A$2:$A$27,Points!$B$2:$B$27),"")</f>
        <v/>
      </c>
      <c r="W209" s="114"/>
      <c r="X209" s="64"/>
      <c r="Y209" s="8"/>
      <c r="Z209" s="8" t="str">
        <f>IF(Y209&lt;&gt; "",LOOKUP(Y209,Points!$A$2:$A$27,Points!$B$2:$B$27),"")</f>
        <v/>
      </c>
      <c r="AA209" s="114"/>
      <c r="AB209" s="64"/>
      <c r="AC209" s="8"/>
      <c r="AD209" s="8" t="str">
        <f>IF(AC209&lt;&gt; "",LOOKUP(AC209,Points!$A$2:$A$27,Points!$B$2:$B$27),"")</f>
        <v/>
      </c>
      <c r="AE209" s="114"/>
      <c r="AF209" s="64"/>
      <c r="AG209" s="8"/>
      <c r="AH209" s="8" t="str">
        <f>IF(AG209&lt;&gt; "",LOOKUP(AG209,Points!$A$2:$A$27,Points!$B$2:$B$27),"")</f>
        <v/>
      </c>
      <c r="AI209" s="114"/>
      <c r="AJ209" s="64"/>
      <c r="AK209" s="8"/>
      <c r="AL209" s="8" t="str">
        <f>IF(AK209&lt;&gt; "",LOOKUP(AK209,Points!$A$2:$A$27,Points!$B$2:$B$27),"")</f>
        <v/>
      </c>
      <c r="AM209" s="114"/>
      <c r="AO209" s="5">
        <f>+G209+K209+O209+S209+W209+AA209+AE209+AI209+AM209</f>
        <v>0</v>
      </c>
      <c r="AP209" s="5">
        <v>0</v>
      </c>
      <c r="AQ209" s="5">
        <f t="shared" si="135"/>
        <v>0</v>
      </c>
      <c r="AR209" s="5">
        <f t="shared" si="136"/>
        <v>0</v>
      </c>
      <c r="AS209" s="5">
        <f t="shared" si="137"/>
        <v>0</v>
      </c>
      <c r="AT209" s="5">
        <f t="shared" si="138"/>
        <v>0</v>
      </c>
      <c r="AU209" s="47">
        <f t="shared" si="139"/>
        <v>0</v>
      </c>
      <c r="AV209" s="47">
        <f t="shared" si="140"/>
        <v>0</v>
      </c>
      <c r="AW209" s="47">
        <f t="shared" si="141"/>
        <v>0</v>
      </c>
      <c r="AX209" s="8">
        <f t="shared" si="142"/>
        <v>0</v>
      </c>
      <c r="AY209" s="67">
        <f t="shared" si="143"/>
        <v>0</v>
      </c>
      <c r="AZ209" s="67"/>
      <c r="BA209" s="8">
        <f t="shared" si="144"/>
        <v>0</v>
      </c>
      <c r="BB209" s="8">
        <f t="shared" si="145"/>
        <v>0</v>
      </c>
      <c r="BC209" s="8">
        <f t="shared" si="146"/>
        <v>0</v>
      </c>
      <c r="BD209" s="8">
        <f t="shared" si="147"/>
        <v>0</v>
      </c>
      <c r="BE209" s="8">
        <f t="shared" si="148"/>
        <v>0</v>
      </c>
      <c r="BF209" s="8"/>
      <c r="BG209" s="8">
        <f t="shared" si="149"/>
        <v>0</v>
      </c>
      <c r="BH209" s="8">
        <f t="shared" si="150"/>
        <v>0</v>
      </c>
      <c r="BI209" s="8">
        <f t="shared" si="151"/>
        <v>0</v>
      </c>
      <c r="BJ209" s="8">
        <f t="shared" si="152"/>
        <v>0</v>
      </c>
      <c r="BK209" s="8">
        <f t="shared" si="153"/>
        <v>0</v>
      </c>
      <c r="BL209" s="8">
        <f t="shared" si="154"/>
        <v>0</v>
      </c>
      <c r="BM209" s="8">
        <f t="shared" si="155"/>
        <v>0</v>
      </c>
      <c r="BN209" s="8">
        <f t="shared" si="156"/>
        <v>0</v>
      </c>
      <c r="BO209" s="8">
        <f t="shared" si="157"/>
        <v>0</v>
      </c>
      <c r="BP209" s="8"/>
      <c r="BQ209" s="8" t="e">
        <f t="shared" si="158"/>
        <v>#NUM!</v>
      </c>
      <c r="BR209" s="8" t="e">
        <f t="shared" si="159"/>
        <v>#NUM!</v>
      </c>
      <c r="BS209" s="8" t="e">
        <f t="shared" si="160"/>
        <v>#NUM!</v>
      </c>
      <c r="BT209" s="8" t="e">
        <f t="shared" si="161"/>
        <v>#NUM!</v>
      </c>
      <c r="BU209" s="8" t="e">
        <f t="shared" si="162"/>
        <v>#NUM!</v>
      </c>
      <c r="BV209" s="8"/>
      <c r="BW209" s="1" t="str">
        <f t="shared" si="163"/>
        <v/>
      </c>
      <c r="BX209" s="1" t="str">
        <f t="shared" si="164"/>
        <v/>
      </c>
      <c r="BY209" s="1" t="str">
        <f t="shared" si="165"/>
        <v/>
      </c>
      <c r="BZ209" s="1" t="str">
        <f t="shared" si="166"/>
        <v/>
      </c>
      <c r="CA209" s="1" t="str">
        <f t="shared" si="167"/>
        <v/>
      </c>
      <c r="CB209" s="1" t="str">
        <f t="shared" si="168"/>
        <v/>
      </c>
      <c r="CC209" s="1" t="str">
        <f t="shared" si="169"/>
        <v/>
      </c>
      <c r="CD209" s="1" t="str">
        <f t="shared" si="170"/>
        <v/>
      </c>
      <c r="CE209" s="1" t="str">
        <f t="shared" si="171"/>
        <v/>
      </c>
    </row>
    <row r="210" spans="1:83" ht="18" customHeight="1" x14ac:dyDescent="0.2">
      <c r="A210" s="52" t="str">
        <f t="shared" si="134"/>
        <v>Gavin Sullivan</v>
      </c>
      <c r="B210" s="52" t="s">
        <v>2</v>
      </c>
      <c r="C210" s="62" t="s">
        <v>421</v>
      </c>
      <c r="D210" s="8"/>
      <c r="E210" s="8"/>
      <c r="F210" s="8" t="str">
        <f>IF(E210&lt;&gt; "",LOOKUP(E210,Points!$A$2:$A$27,Points!$B$2:$B$27),"")</f>
        <v/>
      </c>
      <c r="G210" s="114"/>
      <c r="H210" s="64"/>
      <c r="I210" s="8"/>
      <c r="J210" s="8" t="str">
        <f>IF(I210&lt;&gt; "",LOOKUP(I210,Points!$A$2:$A$27,Points!$B$2:$B$27),"")</f>
        <v/>
      </c>
      <c r="K210" s="114"/>
      <c r="L210" s="64"/>
      <c r="M210" s="8"/>
      <c r="N210" s="8" t="str">
        <f>IF(M210&lt;&gt; "",LOOKUP(M210,Points!$A$2:$A$27,Points!$B$2:$B$27),"")</f>
        <v/>
      </c>
      <c r="O210" s="114"/>
      <c r="P210" s="64"/>
      <c r="Q210" s="8"/>
      <c r="R210" s="8" t="str">
        <f>IF(Q210&lt;&gt; "",LOOKUP(Q210,Points!$A$2:$A$27,Points!$B$2:$B$27),"")</f>
        <v/>
      </c>
      <c r="S210" s="114"/>
      <c r="T210" s="64"/>
      <c r="U210" s="8"/>
      <c r="V210" s="8" t="str">
        <f>IF(U210&lt;&gt; "",LOOKUP(U210,Points!$A$2:$A$27,Points!$B$2:$B$27),"")</f>
        <v/>
      </c>
      <c r="W210" s="114"/>
      <c r="X210" s="64"/>
      <c r="Y210" s="8"/>
      <c r="Z210" s="8" t="str">
        <f>IF(Y210&lt;&gt; "",LOOKUP(Y210,Points!$A$2:$A$27,Points!$B$2:$B$27),"")</f>
        <v/>
      </c>
      <c r="AA210" s="114"/>
      <c r="AB210" s="64"/>
      <c r="AC210" s="8"/>
      <c r="AD210" s="8" t="str">
        <f>IF(AC210&lt;&gt; "",LOOKUP(AC210,Points!$A$2:$A$27,Points!$B$2:$B$27),"")</f>
        <v/>
      </c>
      <c r="AE210" s="114"/>
      <c r="AF210" s="64"/>
      <c r="AG210" s="8"/>
      <c r="AH210" s="8" t="str">
        <f>IF(AG210&lt;&gt; "",LOOKUP(AG210,Points!$A$2:$A$27,Points!$B$2:$B$27),"")</f>
        <v/>
      </c>
      <c r="AI210" s="114"/>
      <c r="AJ210" s="64"/>
      <c r="AK210" s="8"/>
      <c r="AL210" s="8" t="str">
        <f>IF(AK210&lt;&gt; "",LOOKUP(AK210,Points!$A$2:$A$27,Points!$B$2:$B$27),"")</f>
        <v/>
      </c>
      <c r="AM210" s="114"/>
      <c r="AO210" s="5">
        <f>+G210+K210+O210+S210+W210+AA210+AE210+AI210+AM210</f>
        <v>0</v>
      </c>
      <c r="AP210" s="5">
        <v>0</v>
      </c>
      <c r="AQ210" s="5">
        <f t="shared" si="135"/>
        <v>0</v>
      </c>
      <c r="AR210" s="5">
        <f t="shared" si="136"/>
        <v>0</v>
      </c>
      <c r="AS210" s="5">
        <f t="shared" si="137"/>
        <v>0</v>
      </c>
      <c r="AT210" s="5">
        <f t="shared" si="138"/>
        <v>0</v>
      </c>
      <c r="AU210" s="47">
        <f t="shared" si="139"/>
        <v>0</v>
      </c>
      <c r="AV210" s="47">
        <f t="shared" si="140"/>
        <v>0</v>
      </c>
      <c r="AW210" s="47">
        <f t="shared" si="141"/>
        <v>0</v>
      </c>
      <c r="AX210" s="8">
        <f t="shared" si="142"/>
        <v>0</v>
      </c>
      <c r="AY210" s="67">
        <f t="shared" si="143"/>
        <v>0</v>
      </c>
      <c r="AZ210" s="67"/>
      <c r="BA210" s="8">
        <f t="shared" si="144"/>
        <v>0</v>
      </c>
      <c r="BB210" s="8">
        <f t="shared" si="145"/>
        <v>0</v>
      </c>
      <c r="BC210" s="8">
        <f t="shared" si="146"/>
        <v>0</v>
      </c>
      <c r="BD210" s="8">
        <f t="shared" si="147"/>
        <v>0</v>
      </c>
      <c r="BE210" s="8">
        <f t="shared" si="148"/>
        <v>0</v>
      </c>
      <c r="BF210" s="8"/>
      <c r="BG210" s="8">
        <f t="shared" si="149"/>
        <v>0</v>
      </c>
      <c r="BH210" s="8">
        <f t="shared" si="150"/>
        <v>0</v>
      </c>
      <c r="BI210" s="8">
        <f t="shared" si="151"/>
        <v>0</v>
      </c>
      <c r="BJ210" s="8">
        <f t="shared" si="152"/>
        <v>0</v>
      </c>
      <c r="BK210" s="8">
        <f t="shared" si="153"/>
        <v>0</v>
      </c>
      <c r="BL210" s="8">
        <f t="shared" si="154"/>
        <v>0</v>
      </c>
      <c r="BM210" s="8">
        <f t="shared" si="155"/>
        <v>0</v>
      </c>
      <c r="BN210" s="8">
        <f t="shared" si="156"/>
        <v>0</v>
      </c>
      <c r="BO210" s="8">
        <f t="shared" si="157"/>
        <v>0</v>
      </c>
      <c r="BP210" s="8"/>
      <c r="BQ210" s="8" t="e">
        <f t="shared" si="158"/>
        <v>#NUM!</v>
      </c>
      <c r="BR210" s="8" t="e">
        <f t="shared" si="159"/>
        <v>#NUM!</v>
      </c>
      <c r="BS210" s="8" t="e">
        <f t="shared" si="160"/>
        <v>#NUM!</v>
      </c>
      <c r="BT210" s="8" t="e">
        <f t="shared" si="161"/>
        <v>#NUM!</v>
      </c>
      <c r="BU210" s="8" t="e">
        <f t="shared" si="162"/>
        <v>#NUM!</v>
      </c>
      <c r="BV210" s="8"/>
      <c r="BW210" s="1" t="str">
        <f t="shared" si="163"/>
        <v/>
      </c>
      <c r="BX210" s="1" t="str">
        <f t="shared" si="164"/>
        <v/>
      </c>
      <c r="BY210" s="1" t="str">
        <f t="shared" si="165"/>
        <v/>
      </c>
      <c r="BZ210" s="1" t="str">
        <f t="shared" si="166"/>
        <v/>
      </c>
      <c r="CA210" s="1" t="str">
        <f t="shared" si="167"/>
        <v/>
      </c>
      <c r="CB210" s="1" t="str">
        <f t="shared" si="168"/>
        <v/>
      </c>
      <c r="CC210" s="1" t="str">
        <f t="shared" si="169"/>
        <v/>
      </c>
      <c r="CD210" s="1" t="str">
        <f t="shared" si="170"/>
        <v/>
      </c>
      <c r="CE210" s="1" t="str">
        <f t="shared" si="171"/>
        <v/>
      </c>
    </row>
    <row r="211" spans="1:83" ht="18" customHeight="1" x14ac:dyDescent="0.2">
      <c r="A211" s="52" t="str">
        <f t="shared" si="134"/>
        <v>Sonny Suri</v>
      </c>
      <c r="B211" s="52" t="s">
        <v>325</v>
      </c>
      <c r="C211" s="62" t="s">
        <v>326</v>
      </c>
      <c r="D211" s="8"/>
      <c r="E211" s="8"/>
      <c r="F211" s="8" t="str">
        <f>IF(E211&lt;&gt; "",LOOKUP(E211,Points!$A$2:$A$27,Points!$B$2:$B$27),"")</f>
        <v/>
      </c>
      <c r="G211" s="114"/>
      <c r="H211" s="64"/>
      <c r="I211" s="8"/>
      <c r="J211" s="8" t="str">
        <f>IF(I211&lt;&gt; "",LOOKUP(I211,Points!$A$2:$A$27,Points!$B$2:$B$27),"")</f>
        <v/>
      </c>
      <c r="K211" s="114"/>
      <c r="L211" s="64"/>
      <c r="M211" s="8"/>
      <c r="N211" s="8" t="str">
        <f>IF(M211&lt;&gt; "",LOOKUP(M211,Points!$A$2:$A$27,Points!$B$2:$B$27),"")</f>
        <v/>
      </c>
      <c r="O211" s="114"/>
      <c r="P211" s="64"/>
      <c r="Q211" s="8"/>
      <c r="R211" s="8" t="str">
        <f>IF(Q211&lt;&gt; "",LOOKUP(Q211,Points!$A$2:$A$27,Points!$B$2:$B$27),"")</f>
        <v/>
      </c>
      <c r="S211" s="114"/>
      <c r="T211" s="64"/>
      <c r="U211" s="8"/>
      <c r="V211" s="8" t="str">
        <f>IF(U211&lt;&gt; "",LOOKUP(U211,Points!$A$2:$A$27,Points!$B$2:$B$27),"")</f>
        <v/>
      </c>
      <c r="W211" s="114"/>
      <c r="X211" s="64"/>
      <c r="Y211" s="8"/>
      <c r="Z211" s="8" t="str">
        <f>IF(Y211&lt;&gt; "",LOOKUP(Y211,Points!$A$2:$A$27,Points!$B$2:$B$27),"")</f>
        <v/>
      </c>
      <c r="AA211" s="114"/>
      <c r="AB211" s="64"/>
      <c r="AC211" s="8"/>
      <c r="AD211" s="8" t="str">
        <f>IF(AC211&lt;&gt; "",LOOKUP(AC211,Points!$A$2:$A$27,Points!$B$2:$B$27),"")</f>
        <v/>
      </c>
      <c r="AE211" s="114"/>
      <c r="AF211" s="64"/>
      <c r="AG211" s="8"/>
      <c r="AH211" s="8" t="str">
        <f>IF(AG211&lt;&gt; "",LOOKUP(AG211,Points!$A$2:$A$27,Points!$B$2:$B$27),"")</f>
        <v/>
      </c>
      <c r="AI211" s="114"/>
      <c r="AJ211" s="64"/>
      <c r="AK211" s="8"/>
      <c r="AL211" s="8" t="str">
        <f>IF(AK211&lt;&gt; "",LOOKUP(AK211,Points!$A$2:$A$27,Points!$B$2:$B$27),"")</f>
        <v/>
      </c>
      <c r="AM211" s="114"/>
      <c r="AO211" s="5">
        <f t="shared" ref="AO211:AO225" si="176">SUM(LEN(G211),LEN(K211),LEN(O211),LEN(S211),LEN(W211),LEN(AA211),LEN(AE211),LEN(AI211),LEN(AM211))</f>
        <v>0</v>
      </c>
      <c r="AP211" s="5">
        <v>0</v>
      </c>
      <c r="AQ211" s="5">
        <f t="shared" si="135"/>
        <v>0</v>
      </c>
      <c r="AR211" s="5">
        <f t="shared" si="136"/>
        <v>0</v>
      </c>
      <c r="AS211" s="5">
        <f t="shared" si="137"/>
        <v>0</v>
      </c>
      <c r="AT211" s="5">
        <f t="shared" si="138"/>
        <v>0</v>
      </c>
      <c r="AU211" s="47">
        <f t="shared" si="139"/>
        <v>0</v>
      </c>
      <c r="AV211" s="47">
        <f t="shared" si="140"/>
        <v>0</v>
      </c>
      <c r="AW211" s="47">
        <f t="shared" si="141"/>
        <v>0</v>
      </c>
      <c r="AX211" s="8">
        <f t="shared" si="142"/>
        <v>0</v>
      </c>
      <c r="AY211" s="67">
        <f t="shared" si="143"/>
        <v>0</v>
      </c>
      <c r="AZ211" s="67"/>
      <c r="BA211" s="8">
        <f t="shared" si="144"/>
        <v>0</v>
      </c>
      <c r="BB211" s="8">
        <f t="shared" si="145"/>
        <v>0</v>
      </c>
      <c r="BC211" s="8">
        <f t="shared" si="146"/>
        <v>0</v>
      </c>
      <c r="BD211" s="8">
        <f t="shared" si="147"/>
        <v>0</v>
      </c>
      <c r="BE211" s="8">
        <f t="shared" si="148"/>
        <v>0</v>
      </c>
      <c r="BF211" s="8"/>
      <c r="BG211" s="8">
        <f t="shared" si="149"/>
        <v>0</v>
      </c>
      <c r="BH211" s="8">
        <f t="shared" si="150"/>
        <v>0</v>
      </c>
      <c r="BI211" s="8">
        <f t="shared" si="151"/>
        <v>0</v>
      </c>
      <c r="BJ211" s="8">
        <f t="shared" si="152"/>
        <v>0</v>
      </c>
      <c r="BK211" s="8">
        <f t="shared" si="153"/>
        <v>0</v>
      </c>
      <c r="BL211" s="8">
        <f t="shared" si="154"/>
        <v>0</v>
      </c>
      <c r="BM211" s="8">
        <f t="shared" si="155"/>
        <v>0</v>
      </c>
      <c r="BN211" s="8">
        <f t="shared" si="156"/>
        <v>0</v>
      </c>
      <c r="BO211" s="8">
        <f t="shared" si="157"/>
        <v>0</v>
      </c>
      <c r="BP211" s="8"/>
      <c r="BQ211" s="8" t="e">
        <f t="shared" si="158"/>
        <v>#NUM!</v>
      </c>
      <c r="BR211" s="8" t="e">
        <f t="shared" si="159"/>
        <v>#NUM!</v>
      </c>
      <c r="BS211" s="8" t="e">
        <f t="shared" si="160"/>
        <v>#NUM!</v>
      </c>
      <c r="BT211" s="8" t="e">
        <f t="shared" si="161"/>
        <v>#NUM!</v>
      </c>
      <c r="BU211" s="8" t="e">
        <f t="shared" si="162"/>
        <v>#NUM!</v>
      </c>
      <c r="BV211" s="8"/>
      <c r="BW211" s="1" t="str">
        <f t="shared" si="163"/>
        <v/>
      </c>
      <c r="BX211" s="1" t="str">
        <f t="shared" si="164"/>
        <v/>
      </c>
      <c r="BY211" s="1" t="str">
        <f t="shared" si="165"/>
        <v/>
      </c>
      <c r="BZ211" s="1" t="str">
        <f t="shared" si="166"/>
        <v/>
      </c>
      <c r="CA211" s="1" t="str">
        <f t="shared" si="167"/>
        <v/>
      </c>
      <c r="CB211" s="1" t="str">
        <f t="shared" si="168"/>
        <v/>
      </c>
      <c r="CC211" s="1" t="str">
        <f t="shared" si="169"/>
        <v/>
      </c>
      <c r="CD211" s="1" t="str">
        <f t="shared" si="170"/>
        <v/>
      </c>
      <c r="CE211" s="1" t="str">
        <f t="shared" si="171"/>
        <v/>
      </c>
    </row>
    <row r="212" spans="1:83" ht="18" customHeight="1" x14ac:dyDescent="0.2">
      <c r="A212" s="52" t="str">
        <f t="shared" si="134"/>
        <v>Chip Swartz</v>
      </c>
      <c r="B212" s="52" t="s">
        <v>73</v>
      </c>
      <c r="C212" s="62" t="s">
        <v>59</v>
      </c>
      <c r="D212" s="8"/>
      <c r="E212" s="8"/>
      <c r="F212" s="8" t="str">
        <f>IF(E212&lt;&gt; "",LOOKUP(E212,Points!$A$2:$A$27,Points!$B$2:$B$27),"")</f>
        <v/>
      </c>
      <c r="G212" s="114"/>
      <c r="H212" s="64"/>
      <c r="I212" s="8"/>
      <c r="J212" s="8" t="str">
        <f>IF(I212&lt;&gt; "",LOOKUP(I212,Points!$A$2:$A$27,Points!$B$2:$B$27),"")</f>
        <v/>
      </c>
      <c r="K212" s="114"/>
      <c r="L212" s="64"/>
      <c r="M212" s="8"/>
      <c r="N212" s="8" t="str">
        <f>IF(M212&lt;&gt; "",LOOKUP(M212,Points!$A$2:$A$27,Points!$B$2:$B$27),"")</f>
        <v/>
      </c>
      <c r="O212" s="114"/>
      <c r="P212" s="64"/>
      <c r="Q212" s="8"/>
      <c r="R212" s="8" t="str">
        <f>IF(Q212&lt;&gt; "",LOOKUP(Q212,Points!$A$2:$A$27,Points!$B$2:$B$27),"")</f>
        <v/>
      </c>
      <c r="S212" s="114"/>
      <c r="T212" s="64"/>
      <c r="U212" s="8"/>
      <c r="V212" s="8" t="str">
        <f>IF(U212&lt;&gt; "",LOOKUP(U212,Points!$A$2:$A$27,Points!$B$2:$B$27),"")</f>
        <v/>
      </c>
      <c r="W212" s="114"/>
      <c r="X212" s="64"/>
      <c r="Y212" s="8"/>
      <c r="Z212" s="8" t="str">
        <f>IF(Y212&lt;&gt; "",LOOKUP(Y212,Points!$A$2:$A$27,Points!$B$2:$B$27),"")</f>
        <v/>
      </c>
      <c r="AA212" s="114"/>
      <c r="AB212" s="64"/>
      <c r="AC212" s="8"/>
      <c r="AD212" s="8" t="str">
        <f>IF(AC212&lt;&gt; "",LOOKUP(AC212,Points!$A$2:$A$27,Points!$B$2:$B$27),"")</f>
        <v/>
      </c>
      <c r="AE212" s="114"/>
      <c r="AF212" s="64"/>
      <c r="AG212" s="8"/>
      <c r="AH212" s="8" t="str">
        <f>IF(AG212&lt;&gt; "",LOOKUP(AG212,Points!$A$2:$A$27,Points!$B$2:$B$27),"")</f>
        <v/>
      </c>
      <c r="AI212" s="114"/>
      <c r="AJ212" s="64"/>
      <c r="AK212" s="8"/>
      <c r="AL212" s="8" t="str">
        <f>IF(AK212&lt;&gt; "",LOOKUP(AK212,Points!$A$2:$A$27,Points!$B$2:$B$27),"")</f>
        <v/>
      </c>
      <c r="AM212" s="114"/>
      <c r="AO212" s="5">
        <f t="shared" si="176"/>
        <v>0</v>
      </c>
      <c r="AP212" s="5">
        <v>0</v>
      </c>
      <c r="AQ212" s="5">
        <f t="shared" si="135"/>
        <v>0</v>
      </c>
      <c r="AR212" s="5">
        <f t="shared" si="136"/>
        <v>0</v>
      </c>
      <c r="AS212" s="5">
        <f t="shared" si="137"/>
        <v>0</v>
      </c>
      <c r="AT212" s="5">
        <f t="shared" si="138"/>
        <v>0</v>
      </c>
      <c r="AU212" s="47">
        <f t="shared" si="139"/>
        <v>0</v>
      </c>
      <c r="AV212" s="47">
        <f t="shared" si="140"/>
        <v>0</v>
      </c>
      <c r="AW212" s="47">
        <f t="shared" si="141"/>
        <v>0</v>
      </c>
      <c r="AX212" s="8">
        <f t="shared" si="142"/>
        <v>0</v>
      </c>
      <c r="AY212" s="67">
        <f t="shared" si="143"/>
        <v>0</v>
      </c>
      <c r="AZ212" s="67"/>
      <c r="BA212" s="8">
        <f t="shared" si="144"/>
        <v>0</v>
      </c>
      <c r="BB212" s="8">
        <f t="shared" si="145"/>
        <v>0</v>
      </c>
      <c r="BC212" s="8">
        <f t="shared" si="146"/>
        <v>0</v>
      </c>
      <c r="BD212" s="8">
        <f t="shared" si="147"/>
        <v>0</v>
      </c>
      <c r="BE212" s="8">
        <f t="shared" si="148"/>
        <v>0</v>
      </c>
      <c r="BF212" s="8"/>
      <c r="BG212" s="8">
        <f t="shared" si="149"/>
        <v>0</v>
      </c>
      <c r="BH212" s="8">
        <f t="shared" si="150"/>
        <v>0</v>
      </c>
      <c r="BI212" s="8">
        <f t="shared" si="151"/>
        <v>0</v>
      </c>
      <c r="BJ212" s="8">
        <f t="shared" si="152"/>
        <v>0</v>
      </c>
      <c r="BK212" s="8">
        <f t="shared" si="153"/>
        <v>0</v>
      </c>
      <c r="BL212" s="8">
        <f t="shared" si="154"/>
        <v>0</v>
      </c>
      <c r="BM212" s="8">
        <f t="shared" si="155"/>
        <v>0</v>
      </c>
      <c r="BN212" s="8">
        <f t="shared" si="156"/>
        <v>0</v>
      </c>
      <c r="BO212" s="8">
        <f t="shared" si="157"/>
        <v>0</v>
      </c>
      <c r="BP212" s="8"/>
      <c r="BQ212" s="8" t="e">
        <f t="shared" si="158"/>
        <v>#NUM!</v>
      </c>
      <c r="BR212" s="8" t="e">
        <f t="shared" si="159"/>
        <v>#NUM!</v>
      </c>
      <c r="BS212" s="8" t="e">
        <f t="shared" si="160"/>
        <v>#NUM!</v>
      </c>
      <c r="BT212" s="8" t="e">
        <f t="shared" si="161"/>
        <v>#NUM!</v>
      </c>
      <c r="BU212" s="8" t="e">
        <f t="shared" si="162"/>
        <v>#NUM!</v>
      </c>
      <c r="BV212" s="8"/>
      <c r="BW212" s="1" t="str">
        <f t="shared" si="163"/>
        <v/>
      </c>
      <c r="BX212" s="1" t="str">
        <f t="shared" si="164"/>
        <v/>
      </c>
      <c r="BY212" s="1" t="str">
        <f t="shared" si="165"/>
        <v/>
      </c>
      <c r="BZ212" s="1" t="str">
        <f t="shared" si="166"/>
        <v/>
      </c>
      <c r="CA212" s="1" t="str">
        <f t="shared" si="167"/>
        <v/>
      </c>
      <c r="CB212" s="1" t="str">
        <f t="shared" si="168"/>
        <v/>
      </c>
      <c r="CC212" s="1" t="str">
        <f t="shared" si="169"/>
        <v/>
      </c>
      <c r="CD212" s="1" t="str">
        <f t="shared" si="170"/>
        <v/>
      </c>
      <c r="CE212" s="1" t="str">
        <f t="shared" si="171"/>
        <v/>
      </c>
    </row>
    <row r="213" spans="1:83" ht="18" customHeight="1" x14ac:dyDescent="0.2">
      <c r="A213" s="52" t="str">
        <f t="shared" si="134"/>
        <v>Bob Tate</v>
      </c>
      <c r="B213" s="52" t="s">
        <v>328</v>
      </c>
      <c r="C213" s="62" t="s">
        <v>39</v>
      </c>
      <c r="D213" s="8"/>
      <c r="E213" s="8"/>
      <c r="F213" s="8" t="str">
        <f>IF(E213&lt;&gt; "",LOOKUP(E213,Points!$A$2:$A$27,Points!$B$2:$B$27),"")</f>
        <v/>
      </c>
      <c r="G213" s="114"/>
      <c r="H213" s="64"/>
      <c r="I213" s="8"/>
      <c r="J213" s="8" t="str">
        <f>IF(I213&lt;&gt; "",LOOKUP(I213,Points!$A$2:$A$27,Points!$B$2:$B$27),"")</f>
        <v/>
      </c>
      <c r="K213" s="114"/>
      <c r="L213" s="64"/>
      <c r="M213" s="8"/>
      <c r="N213" s="8" t="str">
        <f>IF(M213&lt;&gt; "",LOOKUP(M213,Points!$A$2:$A$27,Points!$B$2:$B$27),"")</f>
        <v/>
      </c>
      <c r="O213" s="114"/>
      <c r="P213" s="64"/>
      <c r="Q213" s="8"/>
      <c r="R213" s="8" t="str">
        <f>IF(Q213&lt;&gt; "",LOOKUP(Q213,Points!$A$2:$A$27,Points!$B$2:$B$27),"")</f>
        <v/>
      </c>
      <c r="S213" s="114"/>
      <c r="T213" s="64"/>
      <c r="U213" s="8"/>
      <c r="V213" s="8" t="str">
        <f>IF(U213&lt;&gt; "",LOOKUP(U213,Points!$A$2:$A$27,Points!$B$2:$B$27),"")</f>
        <v/>
      </c>
      <c r="W213" s="114"/>
      <c r="X213" s="64"/>
      <c r="Y213" s="8"/>
      <c r="Z213" s="8" t="str">
        <f>IF(Y213&lt;&gt; "",LOOKUP(Y213,Points!$A$2:$A$27,Points!$B$2:$B$27),"")</f>
        <v/>
      </c>
      <c r="AA213" s="114"/>
      <c r="AB213" s="64"/>
      <c r="AC213" s="8"/>
      <c r="AD213" s="8" t="str">
        <f>IF(AC213&lt;&gt; "",LOOKUP(AC213,Points!$A$2:$A$27,Points!$B$2:$B$27),"")</f>
        <v/>
      </c>
      <c r="AE213" s="114"/>
      <c r="AF213" s="64"/>
      <c r="AG213" s="8"/>
      <c r="AH213" s="8" t="str">
        <f>IF(AG213&lt;&gt; "",LOOKUP(AG213,Points!$A$2:$A$27,Points!$B$2:$B$27),"")</f>
        <v/>
      </c>
      <c r="AI213" s="114"/>
      <c r="AJ213" s="64"/>
      <c r="AK213" s="8"/>
      <c r="AL213" s="8" t="str">
        <f>IF(AK213&lt;&gt; "",LOOKUP(AK213,Points!$A$2:$A$27,Points!$B$2:$B$27),"")</f>
        <v/>
      </c>
      <c r="AM213" s="114"/>
      <c r="AO213" s="5">
        <f t="shared" si="176"/>
        <v>0</v>
      </c>
      <c r="AP213" s="5">
        <v>0</v>
      </c>
      <c r="AQ213" s="5">
        <f t="shared" si="135"/>
        <v>0</v>
      </c>
      <c r="AR213" s="5">
        <f t="shared" si="136"/>
        <v>0</v>
      </c>
      <c r="AS213" s="5">
        <f t="shared" si="137"/>
        <v>0</v>
      </c>
      <c r="AT213" s="5">
        <f t="shared" si="138"/>
        <v>0</v>
      </c>
      <c r="AU213" s="47">
        <f t="shared" si="139"/>
        <v>0</v>
      </c>
      <c r="AV213" s="47">
        <f t="shared" si="140"/>
        <v>0</v>
      </c>
      <c r="AW213" s="47">
        <f t="shared" si="141"/>
        <v>0</v>
      </c>
      <c r="AX213" s="8">
        <f t="shared" si="142"/>
        <v>0</v>
      </c>
      <c r="AY213" s="67">
        <f t="shared" si="143"/>
        <v>0</v>
      </c>
      <c r="AZ213" s="67"/>
      <c r="BA213" s="8">
        <f t="shared" si="144"/>
        <v>0</v>
      </c>
      <c r="BB213" s="8">
        <f t="shared" si="145"/>
        <v>0</v>
      </c>
      <c r="BC213" s="8">
        <f t="shared" si="146"/>
        <v>0</v>
      </c>
      <c r="BD213" s="8">
        <f t="shared" si="147"/>
        <v>0</v>
      </c>
      <c r="BE213" s="8">
        <f t="shared" si="148"/>
        <v>0</v>
      </c>
      <c r="BF213" s="8"/>
      <c r="BG213" s="8">
        <f t="shared" si="149"/>
        <v>0</v>
      </c>
      <c r="BH213" s="8">
        <f t="shared" si="150"/>
        <v>0</v>
      </c>
      <c r="BI213" s="8">
        <f t="shared" si="151"/>
        <v>0</v>
      </c>
      <c r="BJ213" s="8">
        <f t="shared" si="152"/>
        <v>0</v>
      </c>
      <c r="BK213" s="8">
        <f t="shared" si="153"/>
        <v>0</v>
      </c>
      <c r="BL213" s="8">
        <f t="shared" si="154"/>
        <v>0</v>
      </c>
      <c r="BM213" s="8">
        <f t="shared" si="155"/>
        <v>0</v>
      </c>
      <c r="BN213" s="8">
        <f t="shared" si="156"/>
        <v>0</v>
      </c>
      <c r="BO213" s="8">
        <f t="shared" si="157"/>
        <v>0</v>
      </c>
      <c r="BP213" s="8"/>
      <c r="BQ213" s="8" t="e">
        <f t="shared" si="158"/>
        <v>#NUM!</v>
      </c>
      <c r="BR213" s="8" t="e">
        <f t="shared" si="159"/>
        <v>#NUM!</v>
      </c>
      <c r="BS213" s="8" t="e">
        <f t="shared" si="160"/>
        <v>#NUM!</v>
      </c>
      <c r="BT213" s="8" t="e">
        <f t="shared" si="161"/>
        <v>#NUM!</v>
      </c>
      <c r="BU213" s="8" t="e">
        <f t="shared" si="162"/>
        <v>#NUM!</v>
      </c>
      <c r="BV213" s="8"/>
      <c r="BW213" s="1" t="str">
        <f t="shared" si="163"/>
        <v/>
      </c>
      <c r="BX213" s="1" t="str">
        <f t="shared" si="164"/>
        <v/>
      </c>
      <c r="BY213" s="1" t="str">
        <f t="shared" si="165"/>
        <v/>
      </c>
      <c r="BZ213" s="1" t="str">
        <f t="shared" si="166"/>
        <v/>
      </c>
      <c r="CA213" s="1" t="str">
        <f t="shared" si="167"/>
        <v/>
      </c>
      <c r="CB213" s="1" t="str">
        <f t="shared" si="168"/>
        <v/>
      </c>
      <c r="CC213" s="1" t="str">
        <f t="shared" si="169"/>
        <v/>
      </c>
      <c r="CD213" s="1" t="str">
        <f t="shared" si="170"/>
        <v/>
      </c>
      <c r="CE213" s="1" t="str">
        <f t="shared" si="171"/>
        <v/>
      </c>
    </row>
    <row r="214" spans="1:83" ht="18" customHeight="1" x14ac:dyDescent="0.2">
      <c r="A214" s="52" t="str">
        <f t="shared" si="134"/>
        <v>Don Taylor</v>
      </c>
      <c r="B214" s="52" t="s">
        <v>281</v>
      </c>
      <c r="C214" s="62" t="s">
        <v>274</v>
      </c>
      <c r="D214" s="8"/>
      <c r="E214" s="8"/>
      <c r="F214" s="8" t="str">
        <f>IF(E214&lt;&gt; "",LOOKUP(E214,Points!$A$2:$A$27,Points!$B$2:$B$27),"")</f>
        <v/>
      </c>
      <c r="G214" s="114"/>
      <c r="H214" s="64"/>
      <c r="I214" s="8"/>
      <c r="J214" s="8" t="str">
        <f>IF(I214&lt;&gt; "",LOOKUP(I214,Points!$A$2:$A$27,Points!$B$2:$B$27),"")</f>
        <v/>
      </c>
      <c r="K214" s="114"/>
      <c r="L214" s="64"/>
      <c r="M214" s="8"/>
      <c r="N214" s="8" t="str">
        <f>IF(M214&lt;&gt; "",LOOKUP(M214,Points!$A$2:$A$27,Points!$B$2:$B$27),"")</f>
        <v/>
      </c>
      <c r="O214" s="114"/>
      <c r="P214" s="64"/>
      <c r="Q214" s="8"/>
      <c r="R214" s="8" t="str">
        <f>IF(Q214&lt;&gt; "",LOOKUP(Q214,Points!$A$2:$A$27,Points!$B$2:$B$27),"")</f>
        <v/>
      </c>
      <c r="S214" s="114"/>
      <c r="T214" s="64"/>
      <c r="U214" s="8"/>
      <c r="V214" s="8" t="str">
        <f>IF(U214&lt;&gt; "",LOOKUP(U214,Points!$A$2:$A$27,Points!$B$2:$B$27),"")</f>
        <v/>
      </c>
      <c r="W214" s="114"/>
      <c r="X214" s="64"/>
      <c r="Y214" s="8"/>
      <c r="Z214" s="8" t="str">
        <f>IF(Y214&lt;&gt; "",LOOKUP(Y214,Points!$A$2:$A$27,Points!$B$2:$B$27),"")</f>
        <v/>
      </c>
      <c r="AA214" s="114"/>
      <c r="AB214" s="64"/>
      <c r="AC214" s="8"/>
      <c r="AD214" s="8" t="str">
        <f>IF(AC214&lt;&gt; "",LOOKUP(AC214,Points!$A$2:$A$27,Points!$B$2:$B$27),"")</f>
        <v/>
      </c>
      <c r="AE214" s="114"/>
      <c r="AF214" s="64"/>
      <c r="AG214" s="8"/>
      <c r="AH214" s="8" t="str">
        <f>IF(AG214&lt;&gt; "",LOOKUP(AG214,Points!$A$2:$A$27,Points!$B$2:$B$27),"")</f>
        <v/>
      </c>
      <c r="AI214" s="114"/>
      <c r="AJ214" s="64"/>
      <c r="AK214" s="8"/>
      <c r="AL214" s="8" t="str">
        <f>IF(AK214&lt;&gt; "",LOOKUP(AK214,Points!$A$2:$A$27,Points!$B$2:$B$27),"")</f>
        <v/>
      </c>
      <c r="AM214" s="114"/>
      <c r="AO214" s="5">
        <f t="shared" si="176"/>
        <v>0</v>
      </c>
      <c r="AP214" s="5">
        <v>0</v>
      </c>
      <c r="AQ214" s="5">
        <f t="shared" si="135"/>
        <v>0</v>
      </c>
      <c r="AR214" s="5">
        <f t="shared" si="136"/>
        <v>0</v>
      </c>
      <c r="AS214" s="5">
        <f t="shared" si="137"/>
        <v>0</v>
      </c>
      <c r="AT214" s="5">
        <f t="shared" si="138"/>
        <v>0</v>
      </c>
      <c r="AU214" s="47">
        <f t="shared" si="139"/>
        <v>0</v>
      </c>
      <c r="AV214" s="47">
        <f t="shared" si="140"/>
        <v>0</v>
      </c>
      <c r="AW214" s="47">
        <f t="shared" si="141"/>
        <v>0</v>
      </c>
      <c r="AX214" s="8">
        <f t="shared" si="142"/>
        <v>0</v>
      </c>
      <c r="AY214" s="67">
        <f t="shared" si="143"/>
        <v>0</v>
      </c>
      <c r="AZ214" s="67"/>
      <c r="BA214" s="8">
        <f t="shared" si="144"/>
        <v>0</v>
      </c>
      <c r="BB214" s="8">
        <f t="shared" si="145"/>
        <v>0</v>
      </c>
      <c r="BC214" s="8">
        <f t="shared" si="146"/>
        <v>0</v>
      </c>
      <c r="BD214" s="8">
        <f t="shared" si="147"/>
        <v>0</v>
      </c>
      <c r="BE214" s="8">
        <f t="shared" si="148"/>
        <v>0</v>
      </c>
      <c r="BF214" s="8"/>
      <c r="BG214" s="8">
        <f t="shared" si="149"/>
        <v>0</v>
      </c>
      <c r="BH214" s="8">
        <f t="shared" si="150"/>
        <v>0</v>
      </c>
      <c r="BI214" s="8">
        <f t="shared" si="151"/>
        <v>0</v>
      </c>
      <c r="BJ214" s="8">
        <f t="shared" si="152"/>
        <v>0</v>
      </c>
      <c r="BK214" s="8">
        <f t="shared" si="153"/>
        <v>0</v>
      </c>
      <c r="BL214" s="8">
        <f t="shared" si="154"/>
        <v>0</v>
      </c>
      <c r="BM214" s="8">
        <f t="shared" si="155"/>
        <v>0</v>
      </c>
      <c r="BN214" s="8">
        <f t="shared" si="156"/>
        <v>0</v>
      </c>
      <c r="BO214" s="8">
        <f t="shared" si="157"/>
        <v>0</v>
      </c>
      <c r="BP214" s="8"/>
      <c r="BQ214" s="8" t="e">
        <f t="shared" si="158"/>
        <v>#NUM!</v>
      </c>
      <c r="BR214" s="8" t="e">
        <f t="shared" si="159"/>
        <v>#NUM!</v>
      </c>
      <c r="BS214" s="8" t="e">
        <f t="shared" si="160"/>
        <v>#NUM!</v>
      </c>
      <c r="BT214" s="8" t="e">
        <f t="shared" si="161"/>
        <v>#NUM!</v>
      </c>
      <c r="BU214" s="8" t="e">
        <f t="shared" si="162"/>
        <v>#NUM!</v>
      </c>
      <c r="BV214" s="8"/>
      <c r="BW214" s="1" t="str">
        <f t="shared" si="163"/>
        <v/>
      </c>
      <c r="BX214" s="1" t="str">
        <f t="shared" si="164"/>
        <v/>
      </c>
      <c r="BY214" s="1" t="str">
        <f t="shared" si="165"/>
        <v/>
      </c>
      <c r="BZ214" s="1" t="str">
        <f t="shared" si="166"/>
        <v/>
      </c>
      <c r="CA214" s="1" t="str">
        <f t="shared" si="167"/>
        <v/>
      </c>
      <c r="CB214" s="1" t="str">
        <f t="shared" si="168"/>
        <v/>
      </c>
      <c r="CC214" s="1" t="str">
        <f t="shared" si="169"/>
        <v/>
      </c>
      <c r="CD214" s="1" t="str">
        <f t="shared" si="170"/>
        <v/>
      </c>
      <c r="CE214" s="1" t="str">
        <f t="shared" si="171"/>
        <v/>
      </c>
    </row>
    <row r="215" spans="1:83" ht="18" customHeight="1" x14ac:dyDescent="0.2">
      <c r="A215" s="52" t="str">
        <f t="shared" si="134"/>
        <v>Sean Taylor</v>
      </c>
      <c r="B215" s="52" t="s">
        <v>281</v>
      </c>
      <c r="C215" s="62" t="s">
        <v>282</v>
      </c>
      <c r="D215" s="8"/>
      <c r="E215" s="8"/>
      <c r="F215" s="8" t="str">
        <f>IF(E215&lt;&gt; "",LOOKUP(E215,Points!$A$2:$A$27,Points!$B$2:$B$27),"")</f>
        <v/>
      </c>
      <c r="G215" s="114"/>
      <c r="H215" s="64"/>
      <c r="I215" s="8"/>
      <c r="J215" s="8" t="str">
        <f>IF(I215&lt;&gt; "",LOOKUP(I215,Points!$A$2:$A$27,Points!$B$2:$B$27),"")</f>
        <v/>
      </c>
      <c r="K215" s="114"/>
      <c r="L215" s="64"/>
      <c r="M215" s="8"/>
      <c r="N215" s="8" t="str">
        <f>IF(M215&lt;&gt; "",LOOKUP(M215,Points!$A$2:$A$27,Points!$B$2:$B$27),"")</f>
        <v/>
      </c>
      <c r="O215" s="114"/>
      <c r="P215" s="64"/>
      <c r="Q215" s="8"/>
      <c r="R215" s="8" t="str">
        <f>IF(Q215&lt;&gt; "",LOOKUP(Q215,Points!$A$2:$A$27,Points!$B$2:$B$27),"")</f>
        <v/>
      </c>
      <c r="S215" s="114"/>
      <c r="T215" s="64"/>
      <c r="U215" s="8"/>
      <c r="V215" s="8" t="str">
        <f>IF(U215&lt;&gt; "",LOOKUP(U215,Points!$A$2:$A$27,Points!$B$2:$B$27),"")</f>
        <v/>
      </c>
      <c r="W215" s="114"/>
      <c r="X215" s="64"/>
      <c r="Y215" s="8"/>
      <c r="Z215" s="8" t="str">
        <f>IF(Y215&lt;&gt; "",LOOKUP(Y215,Points!$A$2:$A$27,Points!$B$2:$B$27),"")</f>
        <v/>
      </c>
      <c r="AA215" s="114"/>
      <c r="AB215" s="17"/>
      <c r="AC215" s="8"/>
      <c r="AD215" s="8" t="str">
        <f>IF(AC215&lt;&gt; "",LOOKUP(AC215,Points!$A$2:$A$27,Points!$B$2:$B$27),"")</f>
        <v/>
      </c>
      <c r="AE215" s="114"/>
      <c r="AF215" s="64"/>
      <c r="AG215" s="8"/>
      <c r="AH215" s="8" t="str">
        <f>IF(AG215&lt;&gt; "",LOOKUP(AG215,Points!$A$2:$A$27,Points!$B$2:$B$27),"")</f>
        <v/>
      </c>
      <c r="AI215" s="114"/>
      <c r="AJ215" s="64"/>
      <c r="AK215" s="8"/>
      <c r="AL215" s="8" t="str">
        <f>IF(AK215&lt;&gt; "",LOOKUP(AK215,Points!$A$2:$A$27,Points!$B$2:$B$27),"")</f>
        <v/>
      </c>
      <c r="AM215" s="114"/>
      <c r="AO215" s="5">
        <f t="shared" si="176"/>
        <v>0</v>
      </c>
      <c r="AP215" s="5">
        <v>0</v>
      </c>
      <c r="AQ215" s="5">
        <f t="shared" si="135"/>
        <v>0</v>
      </c>
      <c r="AR215" s="5">
        <f t="shared" si="136"/>
        <v>0</v>
      </c>
      <c r="AS215" s="5">
        <f t="shared" si="137"/>
        <v>0</v>
      </c>
      <c r="AT215" s="5">
        <f t="shared" si="138"/>
        <v>0</v>
      </c>
      <c r="AU215" s="47">
        <f t="shared" si="139"/>
        <v>0</v>
      </c>
      <c r="AV215" s="47">
        <f t="shared" si="140"/>
        <v>0</v>
      </c>
      <c r="AW215" s="47">
        <f t="shared" si="141"/>
        <v>0</v>
      </c>
      <c r="AX215" s="8">
        <f t="shared" si="142"/>
        <v>0</v>
      </c>
      <c r="AY215" s="67">
        <f t="shared" si="143"/>
        <v>0</v>
      </c>
      <c r="AZ215" s="67"/>
      <c r="BA215" s="8">
        <f t="shared" si="144"/>
        <v>0</v>
      </c>
      <c r="BB215" s="8">
        <f t="shared" si="145"/>
        <v>0</v>
      </c>
      <c r="BC215" s="8">
        <f t="shared" si="146"/>
        <v>0</v>
      </c>
      <c r="BD215" s="8">
        <f t="shared" si="147"/>
        <v>0</v>
      </c>
      <c r="BE215" s="8">
        <f t="shared" si="148"/>
        <v>0</v>
      </c>
      <c r="BF215" s="8"/>
      <c r="BG215" s="8">
        <f t="shared" si="149"/>
        <v>0</v>
      </c>
      <c r="BH215" s="8">
        <f t="shared" si="150"/>
        <v>0</v>
      </c>
      <c r="BI215" s="8">
        <f t="shared" si="151"/>
        <v>0</v>
      </c>
      <c r="BJ215" s="8">
        <f t="shared" si="152"/>
        <v>0</v>
      </c>
      <c r="BK215" s="8">
        <f t="shared" si="153"/>
        <v>0</v>
      </c>
      <c r="BL215" s="8">
        <f t="shared" si="154"/>
        <v>0</v>
      </c>
      <c r="BM215" s="8">
        <f t="shared" si="155"/>
        <v>0</v>
      </c>
      <c r="BN215" s="8">
        <f t="shared" si="156"/>
        <v>0</v>
      </c>
      <c r="BO215" s="8">
        <f t="shared" si="157"/>
        <v>0</v>
      </c>
      <c r="BP215" s="8"/>
      <c r="BQ215" s="8" t="e">
        <f t="shared" si="158"/>
        <v>#NUM!</v>
      </c>
      <c r="BR215" s="8" t="e">
        <f t="shared" si="159"/>
        <v>#NUM!</v>
      </c>
      <c r="BS215" s="8" t="e">
        <f t="shared" si="160"/>
        <v>#NUM!</v>
      </c>
      <c r="BT215" s="8" t="e">
        <f t="shared" si="161"/>
        <v>#NUM!</v>
      </c>
      <c r="BU215" s="8" t="e">
        <f t="shared" si="162"/>
        <v>#NUM!</v>
      </c>
      <c r="BV215" s="8"/>
      <c r="BW215" s="1" t="str">
        <f t="shared" si="163"/>
        <v/>
      </c>
      <c r="BX215" s="1" t="str">
        <f t="shared" si="164"/>
        <v/>
      </c>
      <c r="BY215" s="1" t="str">
        <f t="shared" si="165"/>
        <v/>
      </c>
      <c r="BZ215" s="1" t="str">
        <f t="shared" si="166"/>
        <v/>
      </c>
      <c r="CA215" s="1" t="str">
        <f t="shared" si="167"/>
        <v/>
      </c>
      <c r="CB215" s="1" t="str">
        <f t="shared" si="168"/>
        <v/>
      </c>
      <c r="CC215" s="1" t="str">
        <f t="shared" si="169"/>
        <v/>
      </c>
      <c r="CD215" s="1" t="str">
        <f t="shared" si="170"/>
        <v/>
      </c>
      <c r="CE215" s="1" t="str">
        <f t="shared" si="171"/>
        <v/>
      </c>
    </row>
    <row r="216" spans="1:83" ht="18" customHeight="1" x14ac:dyDescent="0.2">
      <c r="A216" s="52" t="str">
        <f t="shared" si="134"/>
        <v>Andy Titus</v>
      </c>
      <c r="B216" s="52" t="s">
        <v>476</v>
      </c>
      <c r="C216" s="62" t="s">
        <v>477</v>
      </c>
      <c r="D216" s="8"/>
      <c r="E216" s="8"/>
      <c r="F216" s="8" t="str">
        <f>IF(E216&lt;&gt; "",LOOKUP(E216,Points!$A$2:$A$27,Points!$B$2:$B$27),"")</f>
        <v/>
      </c>
      <c r="G216" s="114"/>
      <c r="H216" s="64"/>
      <c r="I216" s="8"/>
      <c r="J216" s="8" t="str">
        <f>IF(I216&lt;&gt; "",LOOKUP(I216,Points!$A$2:$A$27,Points!$B$2:$B$27),"")</f>
        <v/>
      </c>
      <c r="K216" s="114"/>
      <c r="L216" s="64"/>
      <c r="M216" s="8"/>
      <c r="N216" s="8" t="str">
        <f>IF(M216&lt;&gt; "",LOOKUP(M216,Points!$A$2:$A$27,Points!$B$2:$B$27),"")</f>
        <v/>
      </c>
      <c r="O216" s="114"/>
      <c r="P216" s="64"/>
      <c r="Q216" s="8"/>
      <c r="R216" s="8" t="str">
        <f>IF(Q216&lt;&gt; "",LOOKUP(Q216,Points!$A$2:$A$27,Points!$B$2:$B$27),"")</f>
        <v/>
      </c>
      <c r="S216" s="114"/>
      <c r="T216" s="64"/>
      <c r="U216" s="8"/>
      <c r="V216" s="8" t="str">
        <f>IF(U216&lt;&gt; "",LOOKUP(U216,Points!$A$2:$A$27,Points!$B$2:$B$27),"")</f>
        <v/>
      </c>
      <c r="W216" s="114"/>
      <c r="X216" s="64"/>
      <c r="Y216" s="8"/>
      <c r="Z216" s="8" t="str">
        <f>IF(Y216&lt;&gt; "",LOOKUP(Y216,Points!$A$2:$A$27,Points!$B$2:$B$27),"")</f>
        <v/>
      </c>
      <c r="AA216" s="114"/>
      <c r="AB216" s="64"/>
      <c r="AC216" s="8"/>
      <c r="AD216" s="8" t="str">
        <f>IF(AC216&lt;&gt; "",LOOKUP(AC216,Points!$A$2:$A$27,Points!$B$2:$B$27),"")</f>
        <v/>
      </c>
      <c r="AE216" s="114"/>
      <c r="AF216" s="64"/>
      <c r="AG216" s="8"/>
      <c r="AH216" s="8" t="str">
        <f>IF(AG216&lt;&gt; "",LOOKUP(AG216,Points!$A$2:$A$27,Points!$B$2:$B$27),"")</f>
        <v/>
      </c>
      <c r="AI216" s="114"/>
      <c r="AJ216" s="64"/>
      <c r="AK216" s="8"/>
      <c r="AL216" s="8" t="str">
        <f>IF(AK216&lt;&gt; "",LOOKUP(AK216,Points!$A$2:$A$27,Points!$B$2:$B$27),"")</f>
        <v/>
      </c>
      <c r="AM216" s="114"/>
      <c r="AO216" s="5">
        <f t="shared" si="176"/>
        <v>0</v>
      </c>
      <c r="AP216" s="5">
        <v>0</v>
      </c>
      <c r="AQ216" s="5">
        <f t="shared" si="135"/>
        <v>0</v>
      </c>
      <c r="AR216" s="5">
        <f t="shared" si="136"/>
        <v>0</v>
      </c>
      <c r="AS216" s="5">
        <f t="shared" si="137"/>
        <v>0</v>
      </c>
      <c r="AT216" s="5">
        <f t="shared" si="138"/>
        <v>0</v>
      </c>
      <c r="AU216" s="47">
        <f t="shared" si="139"/>
        <v>0</v>
      </c>
      <c r="AV216" s="47">
        <f t="shared" si="140"/>
        <v>0</v>
      </c>
      <c r="AW216" s="47">
        <f t="shared" si="141"/>
        <v>0</v>
      </c>
      <c r="AX216" s="8">
        <f t="shared" si="142"/>
        <v>0</v>
      </c>
      <c r="AY216" s="67">
        <f t="shared" si="143"/>
        <v>0</v>
      </c>
      <c r="AZ216" s="67"/>
      <c r="BA216" s="8">
        <f t="shared" si="144"/>
        <v>0</v>
      </c>
      <c r="BB216" s="8">
        <f t="shared" si="145"/>
        <v>0</v>
      </c>
      <c r="BC216" s="8">
        <f t="shared" si="146"/>
        <v>0</v>
      </c>
      <c r="BD216" s="8">
        <f t="shared" si="147"/>
        <v>0</v>
      </c>
      <c r="BE216" s="8">
        <f t="shared" si="148"/>
        <v>0</v>
      </c>
      <c r="BF216" s="8"/>
      <c r="BG216" s="8">
        <f t="shared" si="149"/>
        <v>0</v>
      </c>
      <c r="BH216" s="8">
        <f t="shared" si="150"/>
        <v>0</v>
      </c>
      <c r="BI216" s="8">
        <f t="shared" si="151"/>
        <v>0</v>
      </c>
      <c r="BJ216" s="8">
        <f t="shared" si="152"/>
        <v>0</v>
      </c>
      <c r="BK216" s="8">
        <f t="shared" si="153"/>
        <v>0</v>
      </c>
      <c r="BL216" s="8">
        <f t="shared" si="154"/>
        <v>0</v>
      </c>
      <c r="BM216" s="8">
        <f t="shared" si="155"/>
        <v>0</v>
      </c>
      <c r="BN216" s="8">
        <f t="shared" si="156"/>
        <v>0</v>
      </c>
      <c r="BO216" s="8">
        <f t="shared" si="157"/>
        <v>0</v>
      </c>
      <c r="BP216" s="8"/>
      <c r="BQ216" s="8" t="e">
        <f t="shared" si="158"/>
        <v>#NUM!</v>
      </c>
      <c r="BR216" s="8" t="e">
        <f t="shared" si="159"/>
        <v>#NUM!</v>
      </c>
      <c r="BS216" s="8" t="e">
        <f t="shared" si="160"/>
        <v>#NUM!</v>
      </c>
      <c r="BT216" s="8" t="e">
        <f t="shared" si="161"/>
        <v>#NUM!</v>
      </c>
      <c r="BU216" s="8" t="e">
        <f t="shared" si="162"/>
        <v>#NUM!</v>
      </c>
      <c r="BV216" s="8"/>
      <c r="BW216" s="1" t="str">
        <f t="shared" si="163"/>
        <v/>
      </c>
      <c r="BX216" s="1" t="str">
        <f t="shared" si="164"/>
        <v/>
      </c>
      <c r="BY216" s="1" t="str">
        <f t="shared" si="165"/>
        <v/>
      </c>
      <c r="BZ216" s="1" t="str">
        <f t="shared" si="166"/>
        <v/>
      </c>
      <c r="CA216" s="1" t="str">
        <f t="shared" si="167"/>
        <v/>
      </c>
      <c r="CB216" s="1" t="str">
        <f t="shared" si="168"/>
        <v/>
      </c>
      <c r="CC216" s="1" t="str">
        <f t="shared" si="169"/>
        <v/>
      </c>
      <c r="CD216" s="1" t="str">
        <f t="shared" si="170"/>
        <v/>
      </c>
      <c r="CE216" s="1" t="str">
        <f t="shared" si="171"/>
        <v/>
      </c>
    </row>
    <row r="217" spans="1:83" ht="18" customHeight="1" x14ac:dyDescent="0.2">
      <c r="A217" s="52" t="str">
        <f t="shared" si="134"/>
        <v>David Toney</v>
      </c>
      <c r="B217" s="52" t="s">
        <v>348</v>
      </c>
      <c r="C217" s="62" t="s">
        <v>209</v>
      </c>
      <c r="D217" s="8"/>
      <c r="E217" s="8"/>
      <c r="F217" s="8" t="str">
        <f>IF(E217&lt;&gt; "",LOOKUP(E217,Points!$A$2:$A$27,Points!$B$2:$B$27),"")</f>
        <v/>
      </c>
      <c r="G217" s="114"/>
      <c r="H217" s="64"/>
      <c r="I217" s="8"/>
      <c r="J217" s="8" t="str">
        <f>IF(I217&lt;&gt; "",LOOKUP(I217,Points!$A$2:$A$27,Points!$B$2:$B$27),"")</f>
        <v/>
      </c>
      <c r="K217" s="114"/>
      <c r="L217" s="64"/>
      <c r="M217" s="8"/>
      <c r="N217" s="8" t="str">
        <f>IF(M217&lt;&gt; "",LOOKUP(M217,Points!$A$2:$A$27,Points!$B$2:$B$27),"")</f>
        <v/>
      </c>
      <c r="O217" s="114"/>
      <c r="P217" s="64"/>
      <c r="Q217" s="8"/>
      <c r="R217" s="8" t="str">
        <f>IF(Q217&lt;&gt; "",LOOKUP(Q217,Points!$A$2:$A$27,Points!$B$2:$B$27),"")</f>
        <v/>
      </c>
      <c r="S217" s="114"/>
      <c r="T217" s="64"/>
      <c r="U217" s="8"/>
      <c r="V217" s="8" t="str">
        <f>IF(U217&lt;&gt; "",LOOKUP(U217,Points!$A$2:$A$27,Points!$B$2:$B$27),"")</f>
        <v/>
      </c>
      <c r="W217" s="114"/>
      <c r="X217" s="64"/>
      <c r="Y217" s="8"/>
      <c r="Z217" s="8" t="str">
        <f>IF(Y217&lt;&gt; "",LOOKUP(Y217,Points!$A$2:$A$27,Points!$B$2:$B$27),"")</f>
        <v/>
      </c>
      <c r="AA217" s="114"/>
      <c r="AB217" s="64"/>
      <c r="AC217" s="8"/>
      <c r="AD217" s="8" t="str">
        <f>IF(AC217&lt;&gt; "",LOOKUP(AC217,Points!$A$2:$A$27,Points!$B$2:$B$27),"")</f>
        <v/>
      </c>
      <c r="AE217" s="114"/>
      <c r="AF217" s="64"/>
      <c r="AG217" s="8"/>
      <c r="AH217" s="8" t="str">
        <f>IF(AG217&lt;&gt; "",LOOKUP(AG217,Points!$A$2:$A$27,Points!$B$2:$B$27),"")</f>
        <v/>
      </c>
      <c r="AI217" s="114"/>
      <c r="AJ217" s="64"/>
      <c r="AK217" s="8"/>
      <c r="AL217" s="8" t="str">
        <f>IF(AK217&lt;&gt; "",LOOKUP(AK217,Points!$A$2:$A$27,Points!$B$2:$B$27),"")</f>
        <v/>
      </c>
      <c r="AM217" s="114"/>
      <c r="AO217" s="5">
        <f t="shared" si="176"/>
        <v>0</v>
      </c>
      <c r="AP217" s="5">
        <v>0</v>
      </c>
      <c r="AQ217" s="5">
        <f t="shared" si="135"/>
        <v>0</v>
      </c>
      <c r="AR217" s="5">
        <f t="shared" si="136"/>
        <v>0</v>
      </c>
      <c r="AS217" s="5">
        <f t="shared" si="137"/>
        <v>0</v>
      </c>
      <c r="AT217" s="5">
        <f t="shared" si="138"/>
        <v>0</v>
      </c>
      <c r="AU217" s="47">
        <f t="shared" si="139"/>
        <v>0</v>
      </c>
      <c r="AV217" s="47">
        <f t="shared" si="140"/>
        <v>0</v>
      </c>
      <c r="AW217" s="47">
        <f t="shared" si="141"/>
        <v>0</v>
      </c>
      <c r="AX217" s="8">
        <f t="shared" si="142"/>
        <v>0</v>
      </c>
      <c r="AY217" s="67">
        <f t="shared" si="143"/>
        <v>0</v>
      </c>
      <c r="AZ217" s="67"/>
      <c r="BA217" s="8">
        <f t="shared" si="144"/>
        <v>0</v>
      </c>
      <c r="BB217" s="8">
        <f t="shared" si="145"/>
        <v>0</v>
      </c>
      <c r="BC217" s="8">
        <f t="shared" si="146"/>
        <v>0</v>
      </c>
      <c r="BD217" s="8">
        <f t="shared" si="147"/>
        <v>0</v>
      </c>
      <c r="BE217" s="8">
        <f t="shared" si="148"/>
        <v>0</v>
      </c>
      <c r="BF217" s="8"/>
      <c r="BG217" s="8">
        <f t="shared" si="149"/>
        <v>0</v>
      </c>
      <c r="BH217" s="8">
        <f t="shared" si="150"/>
        <v>0</v>
      </c>
      <c r="BI217" s="8">
        <f t="shared" si="151"/>
        <v>0</v>
      </c>
      <c r="BJ217" s="8">
        <f t="shared" si="152"/>
        <v>0</v>
      </c>
      <c r="BK217" s="8">
        <f t="shared" si="153"/>
        <v>0</v>
      </c>
      <c r="BL217" s="8">
        <f t="shared" si="154"/>
        <v>0</v>
      </c>
      <c r="BM217" s="8">
        <f t="shared" si="155"/>
        <v>0</v>
      </c>
      <c r="BN217" s="8">
        <f t="shared" si="156"/>
        <v>0</v>
      </c>
      <c r="BO217" s="8">
        <f t="shared" si="157"/>
        <v>0</v>
      </c>
      <c r="BP217" s="8"/>
      <c r="BQ217" s="8" t="e">
        <f t="shared" si="158"/>
        <v>#NUM!</v>
      </c>
      <c r="BR217" s="8" t="e">
        <f t="shared" si="159"/>
        <v>#NUM!</v>
      </c>
      <c r="BS217" s="8" t="e">
        <f t="shared" si="160"/>
        <v>#NUM!</v>
      </c>
      <c r="BT217" s="8" t="e">
        <f t="shared" si="161"/>
        <v>#NUM!</v>
      </c>
      <c r="BU217" s="8" t="e">
        <f t="shared" si="162"/>
        <v>#NUM!</v>
      </c>
      <c r="BV217" s="8"/>
      <c r="BW217" s="1" t="str">
        <f t="shared" si="163"/>
        <v/>
      </c>
      <c r="BX217" s="1" t="str">
        <f t="shared" si="164"/>
        <v/>
      </c>
      <c r="BY217" s="1" t="str">
        <f t="shared" si="165"/>
        <v/>
      </c>
      <c r="BZ217" s="1" t="str">
        <f t="shared" si="166"/>
        <v/>
      </c>
      <c r="CA217" s="1" t="str">
        <f t="shared" si="167"/>
        <v/>
      </c>
      <c r="CB217" s="1" t="str">
        <f t="shared" si="168"/>
        <v/>
      </c>
      <c r="CC217" s="1" t="str">
        <f t="shared" si="169"/>
        <v/>
      </c>
      <c r="CD217" s="1" t="str">
        <f t="shared" si="170"/>
        <v/>
      </c>
      <c r="CE217" s="1" t="str">
        <f t="shared" si="171"/>
        <v/>
      </c>
    </row>
    <row r="218" spans="1:83" ht="18" customHeight="1" x14ac:dyDescent="0.2">
      <c r="A218" s="52" t="str">
        <f t="shared" si="134"/>
        <v>Eric Torney</v>
      </c>
      <c r="B218" s="52" t="s">
        <v>534</v>
      </c>
      <c r="C218" s="62" t="s">
        <v>166</v>
      </c>
      <c r="D218" s="8"/>
      <c r="E218" s="8"/>
      <c r="F218" s="8" t="str">
        <f>IF(E218&lt;&gt; "",LOOKUP(E218,Points!$A$2:$A$27,Points!$B$2:$B$27),"")</f>
        <v/>
      </c>
      <c r="G218" s="114"/>
      <c r="H218" s="64"/>
      <c r="I218" s="8"/>
      <c r="J218" s="8" t="str">
        <f>IF(I218&lt;&gt; "",LOOKUP(I218,Points!$A$2:$A$27,Points!$B$2:$B$27),"")</f>
        <v/>
      </c>
      <c r="K218" s="114"/>
      <c r="L218" s="64"/>
      <c r="M218" s="8"/>
      <c r="N218" s="8" t="str">
        <f>IF(M218&lt;&gt; "",LOOKUP(M218,Points!$A$2:$A$27,Points!$B$2:$B$27),"")</f>
        <v/>
      </c>
      <c r="O218" s="114"/>
      <c r="P218" s="64"/>
      <c r="Q218" s="8"/>
      <c r="R218" s="8" t="str">
        <f>IF(Q218&lt;&gt; "",LOOKUP(Q218,Points!$A$2:$A$27,Points!$B$2:$B$27),"")</f>
        <v/>
      </c>
      <c r="S218" s="114"/>
      <c r="T218" s="64"/>
      <c r="U218" s="8"/>
      <c r="V218" s="8" t="str">
        <f>IF(U218&lt;&gt; "",LOOKUP(U218,Points!$A$2:$A$27,Points!$B$2:$B$27),"")</f>
        <v/>
      </c>
      <c r="W218" s="114"/>
      <c r="X218" s="64"/>
      <c r="Y218" s="8"/>
      <c r="Z218" s="8" t="str">
        <f>IF(Y218&lt;&gt; "",LOOKUP(Y218,Points!$A$2:$A$27,Points!$B$2:$B$27),"")</f>
        <v/>
      </c>
      <c r="AA218" s="114"/>
      <c r="AB218" s="64"/>
      <c r="AC218" s="8"/>
      <c r="AD218" s="8" t="str">
        <f>IF(AC218&lt;&gt; "",LOOKUP(AC218,Points!$A$2:$A$27,Points!$B$2:$B$27),"")</f>
        <v/>
      </c>
      <c r="AE218" s="114"/>
      <c r="AF218" s="64"/>
      <c r="AG218" s="8"/>
      <c r="AH218" s="8" t="str">
        <f>IF(AG218&lt;&gt; "",LOOKUP(AG218,Points!$A$2:$A$27,Points!$B$2:$B$27),"")</f>
        <v/>
      </c>
      <c r="AI218" s="114"/>
      <c r="AJ218" s="64"/>
      <c r="AK218" s="8"/>
      <c r="AL218" s="8" t="str">
        <f>IF(AK218&lt;&gt; "",LOOKUP(AK218,Points!$A$2:$A$27,Points!$B$2:$B$27),"")</f>
        <v/>
      </c>
      <c r="AM218" s="114"/>
      <c r="AO218" s="5">
        <f t="shared" si="176"/>
        <v>0</v>
      </c>
      <c r="AP218" s="5">
        <v>0</v>
      </c>
      <c r="AQ218" s="5">
        <f t="shared" si="135"/>
        <v>0</v>
      </c>
      <c r="AR218" s="5">
        <f t="shared" si="136"/>
        <v>0</v>
      </c>
      <c r="AS218" s="5">
        <f t="shared" si="137"/>
        <v>0</v>
      </c>
      <c r="AT218" s="5">
        <f t="shared" si="138"/>
        <v>0</v>
      </c>
      <c r="AU218" s="47">
        <f t="shared" si="139"/>
        <v>0</v>
      </c>
      <c r="AV218" s="47">
        <f t="shared" si="140"/>
        <v>0</v>
      </c>
      <c r="AW218" s="47">
        <f t="shared" si="141"/>
        <v>0</v>
      </c>
      <c r="AX218" s="8">
        <f t="shared" si="142"/>
        <v>0</v>
      </c>
      <c r="AY218" s="67">
        <f t="shared" si="143"/>
        <v>0</v>
      </c>
      <c r="AZ218" s="67"/>
      <c r="BA218" s="8">
        <f t="shared" si="144"/>
        <v>0</v>
      </c>
      <c r="BB218" s="8">
        <f t="shared" si="145"/>
        <v>0</v>
      </c>
      <c r="BC218" s="8">
        <f t="shared" si="146"/>
        <v>0</v>
      </c>
      <c r="BD218" s="8">
        <f t="shared" si="147"/>
        <v>0</v>
      </c>
      <c r="BE218" s="8">
        <f t="shared" si="148"/>
        <v>0</v>
      </c>
      <c r="BF218" s="8"/>
      <c r="BG218" s="8">
        <f t="shared" si="149"/>
        <v>0</v>
      </c>
      <c r="BH218" s="8">
        <f t="shared" si="150"/>
        <v>0</v>
      </c>
      <c r="BI218" s="8">
        <f t="shared" si="151"/>
        <v>0</v>
      </c>
      <c r="BJ218" s="8">
        <f t="shared" si="152"/>
        <v>0</v>
      </c>
      <c r="BK218" s="8">
        <f t="shared" si="153"/>
        <v>0</v>
      </c>
      <c r="BL218" s="8">
        <f t="shared" si="154"/>
        <v>0</v>
      </c>
      <c r="BM218" s="8">
        <f t="shared" si="155"/>
        <v>0</v>
      </c>
      <c r="BN218" s="8">
        <f t="shared" si="156"/>
        <v>0</v>
      </c>
      <c r="BO218" s="8">
        <f t="shared" si="157"/>
        <v>0</v>
      </c>
      <c r="BP218" s="8"/>
      <c r="BQ218" s="8" t="e">
        <f t="shared" si="158"/>
        <v>#NUM!</v>
      </c>
      <c r="BR218" s="8" t="e">
        <f t="shared" si="159"/>
        <v>#NUM!</v>
      </c>
      <c r="BS218" s="8" t="e">
        <f t="shared" si="160"/>
        <v>#NUM!</v>
      </c>
      <c r="BT218" s="8" t="e">
        <f t="shared" si="161"/>
        <v>#NUM!</v>
      </c>
      <c r="BU218" s="8" t="e">
        <f t="shared" si="162"/>
        <v>#NUM!</v>
      </c>
      <c r="BV218" s="8"/>
      <c r="BW218" s="1" t="str">
        <f t="shared" si="163"/>
        <v/>
      </c>
      <c r="BX218" s="1" t="str">
        <f t="shared" si="164"/>
        <v/>
      </c>
      <c r="BY218" s="1" t="str">
        <f t="shared" si="165"/>
        <v/>
      </c>
      <c r="BZ218" s="1" t="str">
        <f t="shared" si="166"/>
        <v/>
      </c>
      <c r="CA218" s="1" t="str">
        <f t="shared" si="167"/>
        <v/>
      </c>
      <c r="CB218" s="1" t="str">
        <f t="shared" si="168"/>
        <v/>
      </c>
      <c r="CC218" s="1" t="str">
        <f t="shared" si="169"/>
        <v/>
      </c>
      <c r="CD218" s="1" t="str">
        <f t="shared" si="170"/>
        <v/>
      </c>
      <c r="CE218" s="1" t="str">
        <f t="shared" si="171"/>
        <v/>
      </c>
    </row>
    <row r="219" spans="1:83" ht="18" customHeight="1" x14ac:dyDescent="0.2">
      <c r="A219" s="52" t="str">
        <f t="shared" si="134"/>
        <v>Ed Tucker</v>
      </c>
      <c r="B219" s="52" t="s">
        <v>105</v>
      </c>
      <c r="C219" s="62" t="s">
        <v>72</v>
      </c>
      <c r="D219" s="8"/>
      <c r="E219" s="8"/>
      <c r="F219" s="8" t="str">
        <f>IF(E219&lt;&gt; "",LOOKUP(E219,Points!$A$2:$A$27,Points!$B$2:$B$27),"")</f>
        <v/>
      </c>
      <c r="G219" s="114"/>
      <c r="H219" s="64"/>
      <c r="I219" s="8"/>
      <c r="J219" s="8" t="str">
        <f>IF(I219&lt;&gt; "",LOOKUP(I219,Points!$A$2:$A$27,Points!$B$2:$B$27),"")</f>
        <v/>
      </c>
      <c r="K219" s="114"/>
      <c r="L219" s="64"/>
      <c r="M219" s="8"/>
      <c r="N219" s="8" t="str">
        <f>IF(M219&lt;&gt; "",LOOKUP(M219,Points!$A$2:$A$27,Points!$B$2:$B$27),"")</f>
        <v/>
      </c>
      <c r="O219" s="114"/>
      <c r="P219" s="64"/>
      <c r="Q219" s="8"/>
      <c r="R219" s="8" t="str">
        <f>IF(Q219&lt;&gt; "",LOOKUP(Q219,Points!$A$2:$A$27,Points!$B$2:$B$27),"")</f>
        <v/>
      </c>
      <c r="S219" s="114"/>
      <c r="T219" s="64"/>
      <c r="U219" s="8"/>
      <c r="V219" s="8" t="str">
        <f>IF(U219&lt;&gt; "",LOOKUP(U219,Points!$A$2:$A$27,Points!$B$2:$B$27),"")</f>
        <v/>
      </c>
      <c r="W219" s="114"/>
      <c r="X219" s="64"/>
      <c r="Y219" s="8"/>
      <c r="Z219" s="8" t="str">
        <f>IF(Y219&lt;&gt; "",LOOKUP(Y219,Points!$A$2:$A$27,Points!$B$2:$B$27),"")</f>
        <v/>
      </c>
      <c r="AA219" s="114"/>
      <c r="AB219" s="64"/>
      <c r="AC219" s="8"/>
      <c r="AD219" s="8" t="str">
        <f>IF(AC219&lt;&gt; "",LOOKUP(AC219,Points!$A$2:$A$27,Points!$B$2:$B$27),"")</f>
        <v/>
      </c>
      <c r="AE219" s="114"/>
      <c r="AF219" s="64"/>
      <c r="AG219" s="8"/>
      <c r="AH219" s="8" t="str">
        <f>IF(AG219&lt;&gt; "",LOOKUP(AG219,Points!$A$2:$A$27,Points!$B$2:$B$27),"")</f>
        <v/>
      </c>
      <c r="AI219" s="114"/>
      <c r="AJ219" s="64"/>
      <c r="AK219" s="8"/>
      <c r="AL219" s="8" t="str">
        <f>IF(AK219&lt;&gt; "",LOOKUP(AK219,Points!$A$2:$A$27,Points!$B$2:$B$27),"")</f>
        <v/>
      </c>
      <c r="AM219" s="114"/>
      <c r="AO219" s="5">
        <f t="shared" si="176"/>
        <v>0</v>
      </c>
      <c r="AP219" s="5">
        <v>0</v>
      </c>
      <c r="AQ219" s="5">
        <f t="shared" si="135"/>
        <v>0</v>
      </c>
      <c r="AR219" s="5">
        <f t="shared" si="136"/>
        <v>0</v>
      </c>
      <c r="AS219" s="5">
        <f t="shared" si="137"/>
        <v>0</v>
      </c>
      <c r="AT219" s="5">
        <f t="shared" si="138"/>
        <v>0</v>
      </c>
      <c r="AU219" s="47">
        <f t="shared" si="139"/>
        <v>0</v>
      </c>
      <c r="AV219" s="47">
        <f t="shared" si="140"/>
        <v>0</v>
      </c>
      <c r="AW219" s="47">
        <f t="shared" si="141"/>
        <v>0</v>
      </c>
      <c r="AX219" s="8">
        <f t="shared" si="142"/>
        <v>0</v>
      </c>
      <c r="AY219" s="67">
        <f t="shared" si="143"/>
        <v>0</v>
      </c>
      <c r="AZ219" s="67"/>
      <c r="BA219" s="8">
        <f t="shared" si="144"/>
        <v>0</v>
      </c>
      <c r="BB219" s="8">
        <f t="shared" si="145"/>
        <v>0</v>
      </c>
      <c r="BC219" s="8">
        <f t="shared" si="146"/>
        <v>0</v>
      </c>
      <c r="BD219" s="8">
        <f t="shared" si="147"/>
        <v>0</v>
      </c>
      <c r="BE219" s="8">
        <f t="shared" si="148"/>
        <v>0</v>
      </c>
      <c r="BF219" s="8"/>
      <c r="BG219" s="8">
        <f t="shared" si="149"/>
        <v>0</v>
      </c>
      <c r="BH219" s="8">
        <f t="shared" si="150"/>
        <v>0</v>
      </c>
      <c r="BI219" s="8">
        <f t="shared" si="151"/>
        <v>0</v>
      </c>
      <c r="BJ219" s="8">
        <f t="shared" si="152"/>
        <v>0</v>
      </c>
      <c r="BK219" s="8">
        <f t="shared" si="153"/>
        <v>0</v>
      </c>
      <c r="BL219" s="8">
        <f t="shared" si="154"/>
        <v>0</v>
      </c>
      <c r="BM219" s="8">
        <f t="shared" si="155"/>
        <v>0</v>
      </c>
      <c r="BN219" s="8">
        <f t="shared" si="156"/>
        <v>0</v>
      </c>
      <c r="BO219" s="8">
        <f t="shared" si="157"/>
        <v>0</v>
      </c>
      <c r="BP219" s="8"/>
      <c r="BQ219" s="8" t="e">
        <f t="shared" si="158"/>
        <v>#NUM!</v>
      </c>
      <c r="BR219" s="8" t="e">
        <f t="shared" si="159"/>
        <v>#NUM!</v>
      </c>
      <c r="BS219" s="8" t="e">
        <f t="shared" si="160"/>
        <v>#NUM!</v>
      </c>
      <c r="BT219" s="8" t="e">
        <f t="shared" si="161"/>
        <v>#NUM!</v>
      </c>
      <c r="BU219" s="8" t="e">
        <f t="shared" si="162"/>
        <v>#NUM!</v>
      </c>
      <c r="BV219" s="8"/>
      <c r="BW219" s="1" t="str">
        <f t="shared" si="163"/>
        <v/>
      </c>
      <c r="BX219" s="1" t="str">
        <f t="shared" si="164"/>
        <v/>
      </c>
      <c r="BY219" s="1" t="str">
        <f t="shared" si="165"/>
        <v/>
      </c>
      <c r="BZ219" s="1" t="str">
        <f t="shared" si="166"/>
        <v/>
      </c>
      <c r="CA219" s="1" t="str">
        <f t="shared" si="167"/>
        <v/>
      </c>
      <c r="CB219" s="1" t="str">
        <f t="shared" si="168"/>
        <v/>
      </c>
      <c r="CC219" s="1" t="str">
        <f t="shared" si="169"/>
        <v/>
      </c>
      <c r="CD219" s="1" t="str">
        <f t="shared" si="170"/>
        <v/>
      </c>
      <c r="CE219" s="1" t="str">
        <f t="shared" si="171"/>
        <v/>
      </c>
    </row>
    <row r="220" spans="1:83" ht="18" customHeight="1" x14ac:dyDescent="0.2">
      <c r="A220" s="52" t="str">
        <f t="shared" si="134"/>
        <v>Ken Tucker</v>
      </c>
      <c r="B220" s="52" t="s">
        <v>105</v>
      </c>
      <c r="C220" s="62" t="s">
        <v>117</v>
      </c>
      <c r="D220" s="8"/>
      <c r="E220" s="8"/>
      <c r="F220" s="8" t="str">
        <f>IF(E220&lt;&gt; "",LOOKUP(E220,Points!$A$2:$A$27,Points!$B$2:$B$27),"")</f>
        <v/>
      </c>
      <c r="G220" s="114"/>
      <c r="H220" s="64"/>
      <c r="I220" s="8"/>
      <c r="J220" s="8" t="str">
        <f>IF(I220&lt;&gt; "",LOOKUP(I220,Points!$A$2:$A$27,Points!$B$2:$B$27),"")</f>
        <v/>
      </c>
      <c r="K220" s="114"/>
      <c r="L220" s="64"/>
      <c r="M220" s="8"/>
      <c r="N220" s="8" t="str">
        <f>IF(M220&lt;&gt; "",LOOKUP(M220,Points!$A$2:$A$27,Points!$B$2:$B$27),"")</f>
        <v/>
      </c>
      <c r="O220" s="114"/>
      <c r="P220" s="64"/>
      <c r="Q220" s="8"/>
      <c r="R220" s="8" t="str">
        <f>IF(Q220&lt;&gt; "",LOOKUP(Q220,Points!$A$2:$A$27,Points!$B$2:$B$27),"")</f>
        <v/>
      </c>
      <c r="S220" s="114"/>
      <c r="T220" s="64"/>
      <c r="U220" s="8"/>
      <c r="V220" s="8" t="str">
        <f>IF(U220&lt;&gt; "",LOOKUP(U220,Points!$A$2:$A$27,Points!$B$2:$B$27),"")</f>
        <v/>
      </c>
      <c r="W220" s="114"/>
      <c r="X220" s="64"/>
      <c r="Y220" s="8"/>
      <c r="Z220" s="8" t="str">
        <f>IF(Y220&lt;&gt; "",LOOKUP(Y220,Points!$A$2:$A$27,Points!$B$2:$B$27),"")</f>
        <v/>
      </c>
      <c r="AA220" s="114"/>
      <c r="AB220" s="64"/>
      <c r="AC220" s="8"/>
      <c r="AD220" s="8" t="str">
        <f>IF(AC220&lt;&gt; "",LOOKUP(AC220,Points!$A$2:$A$27,Points!$B$2:$B$27),"")</f>
        <v/>
      </c>
      <c r="AE220" s="114"/>
      <c r="AF220" s="64"/>
      <c r="AG220" s="8"/>
      <c r="AH220" s="8" t="str">
        <f>IF(AG220&lt;&gt; "",LOOKUP(AG220,Points!$A$2:$A$27,Points!$B$2:$B$27),"")</f>
        <v/>
      </c>
      <c r="AI220" s="114"/>
      <c r="AJ220" s="64"/>
      <c r="AK220" s="8"/>
      <c r="AL220" s="8" t="str">
        <f>IF(AK220&lt;&gt; "",LOOKUP(AK220,Points!$A$2:$A$27,Points!$B$2:$B$27),"")</f>
        <v/>
      </c>
      <c r="AM220" s="114"/>
      <c r="AO220" s="5">
        <f t="shared" si="176"/>
        <v>0</v>
      </c>
      <c r="AP220" s="5">
        <v>0</v>
      </c>
      <c r="AQ220" s="5">
        <f t="shared" si="135"/>
        <v>0</v>
      </c>
      <c r="AR220" s="5">
        <f t="shared" si="136"/>
        <v>0</v>
      </c>
      <c r="AS220" s="5">
        <f t="shared" si="137"/>
        <v>0</v>
      </c>
      <c r="AT220" s="5">
        <f t="shared" si="138"/>
        <v>0</v>
      </c>
      <c r="AU220" s="47">
        <f t="shared" si="139"/>
        <v>0</v>
      </c>
      <c r="AV220" s="47">
        <f t="shared" si="140"/>
        <v>0</v>
      </c>
      <c r="AW220" s="47">
        <f t="shared" si="141"/>
        <v>0</v>
      </c>
      <c r="AX220" s="8">
        <f t="shared" si="142"/>
        <v>0</v>
      </c>
      <c r="AY220" s="67">
        <f t="shared" si="143"/>
        <v>0</v>
      </c>
      <c r="AZ220" s="67"/>
      <c r="BA220" s="8">
        <f t="shared" si="144"/>
        <v>0</v>
      </c>
      <c r="BB220" s="8">
        <f t="shared" si="145"/>
        <v>0</v>
      </c>
      <c r="BC220" s="8">
        <f t="shared" si="146"/>
        <v>0</v>
      </c>
      <c r="BD220" s="8">
        <f t="shared" si="147"/>
        <v>0</v>
      </c>
      <c r="BE220" s="8">
        <f t="shared" si="148"/>
        <v>0</v>
      </c>
      <c r="BF220" s="8"/>
      <c r="BG220" s="8">
        <f t="shared" si="149"/>
        <v>0</v>
      </c>
      <c r="BH220" s="8">
        <f t="shared" si="150"/>
        <v>0</v>
      </c>
      <c r="BI220" s="8">
        <f t="shared" si="151"/>
        <v>0</v>
      </c>
      <c r="BJ220" s="8">
        <f t="shared" si="152"/>
        <v>0</v>
      </c>
      <c r="BK220" s="8">
        <f t="shared" si="153"/>
        <v>0</v>
      </c>
      <c r="BL220" s="8">
        <f t="shared" si="154"/>
        <v>0</v>
      </c>
      <c r="BM220" s="8">
        <f t="shared" si="155"/>
        <v>0</v>
      </c>
      <c r="BN220" s="8">
        <f t="shared" si="156"/>
        <v>0</v>
      </c>
      <c r="BO220" s="8">
        <f t="shared" si="157"/>
        <v>0</v>
      </c>
      <c r="BP220" s="8"/>
      <c r="BQ220" s="8" t="e">
        <f t="shared" si="158"/>
        <v>#NUM!</v>
      </c>
      <c r="BR220" s="8" t="e">
        <f t="shared" si="159"/>
        <v>#NUM!</v>
      </c>
      <c r="BS220" s="8" t="e">
        <f t="shared" si="160"/>
        <v>#NUM!</v>
      </c>
      <c r="BT220" s="8" t="e">
        <f t="shared" si="161"/>
        <v>#NUM!</v>
      </c>
      <c r="BU220" s="8" t="e">
        <f t="shared" si="162"/>
        <v>#NUM!</v>
      </c>
      <c r="BV220" s="8"/>
      <c r="BW220" s="1" t="str">
        <f t="shared" si="163"/>
        <v/>
      </c>
      <c r="BX220" s="1" t="str">
        <f t="shared" si="164"/>
        <v/>
      </c>
      <c r="BY220" s="1" t="str">
        <f t="shared" si="165"/>
        <v/>
      </c>
      <c r="BZ220" s="1" t="str">
        <f t="shared" si="166"/>
        <v/>
      </c>
      <c r="CA220" s="1" t="str">
        <f t="shared" si="167"/>
        <v/>
      </c>
      <c r="CB220" s="1" t="str">
        <f t="shared" si="168"/>
        <v/>
      </c>
      <c r="CC220" s="1" t="str">
        <f t="shared" si="169"/>
        <v/>
      </c>
      <c r="CD220" s="1" t="str">
        <f t="shared" si="170"/>
        <v/>
      </c>
      <c r="CE220" s="1" t="str">
        <f t="shared" si="171"/>
        <v/>
      </c>
    </row>
    <row r="221" spans="1:83" ht="18" customHeight="1" x14ac:dyDescent="0.2">
      <c r="A221" s="52" t="str">
        <f t="shared" si="134"/>
        <v>Mike Tucker</v>
      </c>
      <c r="B221" s="52" t="s">
        <v>105</v>
      </c>
      <c r="C221" s="62" t="s">
        <v>33</v>
      </c>
      <c r="D221" s="8"/>
      <c r="E221" s="8"/>
      <c r="F221" s="8" t="str">
        <f>IF(E221&lt;&gt; "",LOOKUP(E221,Points!$A$2:$A$27,Points!$B$2:$B$27),"")</f>
        <v/>
      </c>
      <c r="G221" s="114"/>
      <c r="H221" s="64"/>
      <c r="I221" s="8"/>
      <c r="J221" s="8" t="str">
        <f>IF(I221&lt;&gt; "",LOOKUP(I221,Points!$A$2:$A$27,Points!$B$2:$B$27),"")</f>
        <v/>
      </c>
      <c r="K221" s="114"/>
      <c r="L221" s="64"/>
      <c r="M221" s="8"/>
      <c r="N221" s="8" t="str">
        <f>IF(M221&lt;&gt; "",LOOKUP(M221,Points!$A$2:$A$27,Points!$B$2:$B$27),"")</f>
        <v/>
      </c>
      <c r="O221" s="114"/>
      <c r="P221" s="64"/>
      <c r="Q221" s="8"/>
      <c r="R221" s="8" t="str">
        <f>IF(Q221&lt;&gt; "",LOOKUP(Q221,Points!$A$2:$A$27,Points!$B$2:$B$27),"")</f>
        <v/>
      </c>
      <c r="S221" s="114"/>
      <c r="T221" s="64"/>
      <c r="U221" s="8"/>
      <c r="V221" s="8" t="str">
        <f>IF(U221&lt;&gt; "",LOOKUP(U221,Points!$A$2:$A$27,Points!$B$2:$B$27),"")</f>
        <v/>
      </c>
      <c r="W221" s="114"/>
      <c r="X221" s="64"/>
      <c r="Y221" s="8"/>
      <c r="Z221" s="8" t="str">
        <f>IF(Y221&lt;&gt; "",LOOKUP(Y221,Points!$A$2:$A$27,Points!$B$2:$B$27),"")</f>
        <v/>
      </c>
      <c r="AA221" s="114"/>
      <c r="AB221" s="64"/>
      <c r="AC221" s="8"/>
      <c r="AD221" s="8" t="str">
        <f>IF(AC221&lt;&gt; "",LOOKUP(AC221,Points!$A$2:$A$27,Points!$B$2:$B$27),"")</f>
        <v/>
      </c>
      <c r="AE221" s="114"/>
      <c r="AF221" s="64"/>
      <c r="AG221" s="8"/>
      <c r="AH221" s="8" t="str">
        <f>IF(AG221&lt;&gt; "",LOOKUP(AG221,Points!$A$2:$A$27,Points!$B$2:$B$27),"")</f>
        <v/>
      </c>
      <c r="AI221" s="114"/>
      <c r="AJ221" s="64"/>
      <c r="AK221" s="8"/>
      <c r="AL221" s="8" t="str">
        <f>IF(AK221&lt;&gt; "",LOOKUP(AK221,Points!$A$2:$A$27,Points!$B$2:$B$27),"")</f>
        <v/>
      </c>
      <c r="AM221" s="114"/>
      <c r="AO221" s="5">
        <f t="shared" si="176"/>
        <v>0</v>
      </c>
      <c r="AP221" s="5">
        <v>0</v>
      </c>
      <c r="AQ221" s="5">
        <f t="shared" si="135"/>
        <v>0</v>
      </c>
      <c r="AR221" s="5">
        <f t="shared" si="136"/>
        <v>0</v>
      </c>
      <c r="AS221" s="5">
        <f t="shared" si="137"/>
        <v>0</v>
      </c>
      <c r="AT221" s="5">
        <f t="shared" si="138"/>
        <v>0</v>
      </c>
      <c r="AU221" s="47">
        <f t="shared" si="139"/>
        <v>0</v>
      </c>
      <c r="AV221" s="47">
        <f t="shared" si="140"/>
        <v>0</v>
      </c>
      <c r="AW221" s="47">
        <f t="shared" si="141"/>
        <v>0</v>
      </c>
      <c r="AX221" s="8">
        <f t="shared" si="142"/>
        <v>0</v>
      </c>
      <c r="AY221" s="67">
        <f t="shared" si="143"/>
        <v>0</v>
      </c>
      <c r="AZ221" s="67"/>
      <c r="BA221" s="8">
        <f t="shared" si="144"/>
        <v>0</v>
      </c>
      <c r="BB221" s="8">
        <f t="shared" si="145"/>
        <v>0</v>
      </c>
      <c r="BC221" s="8">
        <f t="shared" si="146"/>
        <v>0</v>
      </c>
      <c r="BD221" s="8">
        <f t="shared" si="147"/>
        <v>0</v>
      </c>
      <c r="BE221" s="8">
        <f t="shared" si="148"/>
        <v>0</v>
      </c>
      <c r="BF221" s="8"/>
      <c r="BG221" s="8">
        <f t="shared" si="149"/>
        <v>0</v>
      </c>
      <c r="BH221" s="8">
        <f t="shared" si="150"/>
        <v>0</v>
      </c>
      <c r="BI221" s="8">
        <f t="shared" si="151"/>
        <v>0</v>
      </c>
      <c r="BJ221" s="8">
        <f t="shared" si="152"/>
        <v>0</v>
      </c>
      <c r="BK221" s="8">
        <f t="shared" si="153"/>
        <v>0</v>
      </c>
      <c r="BL221" s="8">
        <f t="shared" si="154"/>
        <v>0</v>
      </c>
      <c r="BM221" s="8">
        <f t="shared" si="155"/>
        <v>0</v>
      </c>
      <c r="BN221" s="8">
        <f t="shared" si="156"/>
        <v>0</v>
      </c>
      <c r="BO221" s="8">
        <f t="shared" si="157"/>
        <v>0</v>
      </c>
      <c r="BP221" s="8"/>
      <c r="BQ221" s="8" t="e">
        <f t="shared" si="158"/>
        <v>#NUM!</v>
      </c>
      <c r="BR221" s="8" t="e">
        <f t="shared" si="159"/>
        <v>#NUM!</v>
      </c>
      <c r="BS221" s="8" t="e">
        <f t="shared" si="160"/>
        <v>#NUM!</v>
      </c>
      <c r="BT221" s="8" t="e">
        <f t="shared" si="161"/>
        <v>#NUM!</v>
      </c>
      <c r="BU221" s="8" t="e">
        <f t="shared" si="162"/>
        <v>#NUM!</v>
      </c>
      <c r="BV221" s="8"/>
      <c r="BW221" s="1" t="str">
        <f t="shared" si="163"/>
        <v/>
      </c>
      <c r="BX221" s="1" t="str">
        <f t="shared" si="164"/>
        <v/>
      </c>
      <c r="BY221" s="1" t="str">
        <f t="shared" si="165"/>
        <v/>
      </c>
      <c r="BZ221" s="1" t="str">
        <f t="shared" si="166"/>
        <v/>
      </c>
      <c r="CA221" s="1" t="str">
        <f t="shared" si="167"/>
        <v/>
      </c>
      <c r="CB221" s="1" t="str">
        <f t="shared" si="168"/>
        <v/>
      </c>
      <c r="CC221" s="1" t="str">
        <f t="shared" si="169"/>
        <v/>
      </c>
      <c r="CD221" s="1" t="str">
        <f t="shared" si="170"/>
        <v/>
      </c>
      <c r="CE221" s="1" t="str">
        <f t="shared" si="171"/>
        <v/>
      </c>
    </row>
    <row r="222" spans="1:83" ht="18" customHeight="1" x14ac:dyDescent="0.2">
      <c r="A222" s="52" t="str">
        <f t="shared" si="134"/>
        <v>Orcun Turkay</v>
      </c>
      <c r="B222" s="52" t="s">
        <v>489</v>
      </c>
      <c r="C222" s="62" t="s">
        <v>490</v>
      </c>
      <c r="D222" s="8"/>
      <c r="E222" s="8"/>
      <c r="F222" s="8" t="str">
        <f>IF(E222&lt;&gt; "",LOOKUP(E222,Points!$A$2:$A$27,Points!$B$2:$B$27),"")</f>
        <v/>
      </c>
      <c r="G222" s="114"/>
      <c r="H222" s="64"/>
      <c r="I222" s="8"/>
      <c r="J222" s="8" t="str">
        <f>IF(I222&lt;&gt; "",LOOKUP(I222,Points!$A$2:$A$27,Points!$B$2:$B$27),"")</f>
        <v/>
      </c>
      <c r="K222" s="114"/>
      <c r="L222" s="64"/>
      <c r="M222" s="8"/>
      <c r="N222" s="8" t="str">
        <f>IF(M222&lt;&gt; "",LOOKUP(M222,Points!$A$2:$A$27,Points!$B$2:$B$27),"")</f>
        <v/>
      </c>
      <c r="O222" s="114"/>
      <c r="P222" s="64"/>
      <c r="Q222" s="8"/>
      <c r="R222" s="8" t="str">
        <f>IF(Q222&lt;&gt; "",LOOKUP(Q222,Points!$A$2:$A$27,Points!$B$2:$B$27),"")</f>
        <v/>
      </c>
      <c r="S222" s="114"/>
      <c r="T222" s="64"/>
      <c r="U222" s="8"/>
      <c r="V222" s="8" t="str">
        <f>IF(U222&lt;&gt; "",LOOKUP(U222,Points!$A$2:$A$27,Points!$B$2:$B$27),"")</f>
        <v/>
      </c>
      <c r="W222" s="114"/>
      <c r="X222" s="64"/>
      <c r="Y222" s="8"/>
      <c r="Z222" s="8" t="str">
        <f>IF(Y222&lt;&gt; "",LOOKUP(Y222,Points!$A$2:$A$27,Points!$B$2:$B$27),"")</f>
        <v/>
      </c>
      <c r="AA222" s="114"/>
      <c r="AB222" s="64"/>
      <c r="AC222" s="8"/>
      <c r="AD222" s="8" t="str">
        <f>IF(AC222&lt;&gt; "",LOOKUP(AC222,Points!$A$2:$A$27,Points!$B$2:$B$27),"")</f>
        <v/>
      </c>
      <c r="AE222" s="114"/>
      <c r="AF222" s="64"/>
      <c r="AG222" s="8"/>
      <c r="AH222" s="8" t="str">
        <f>IF(AG222&lt;&gt; "",LOOKUP(AG222,Points!$A$2:$A$27,Points!$B$2:$B$27),"")</f>
        <v/>
      </c>
      <c r="AI222" s="114"/>
      <c r="AJ222" s="64"/>
      <c r="AK222" s="8"/>
      <c r="AL222" s="8" t="str">
        <f>IF(AK222&lt;&gt; "",LOOKUP(AK222,Points!$A$2:$A$27,Points!$B$2:$B$27),"")</f>
        <v/>
      </c>
      <c r="AM222" s="114"/>
      <c r="AO222" s="5">
        <f t="shared" si="176"/>
        <v>0</v>
      </c>
      <c r="AP222" s="5">
        <v>0</v>
      </c>
      <c r="AQ222" s="5">
        <f t="shared" si="135"/>
        <v>0</v>
      </c>
      <c r="AR222" s="5">
        <f t="shared" si="136"/>
        <v>0</v>
      </c>
      <c r="AS222" s="5">
        <f t="shared" si="137"/>
        <v>0</v>
      </c>
      <c r="AT222" s="5">
        <f t="shared" si="138"/>
        <v>0</v>
      </c>
      <c r="AU222" s="47">
        <f t="shared" si="139"/>
        <v>0</v>
      </c>
      <c r="AV222" s="47">
        <f t="shared" si="140"/>
        <v>0</v>
      </c>
      <c r="AW222" s="47">
        <f t="shared" si="141"/>
        <v>0</v>
      </c>
      <c r="AX222" s="8">
        <f t="shared" si="142"/>
        <v>0</v>
      </c>
      <c r="AY222" s="67">
        <f t="shared" si="143"/>
        <v>0</v>
      </c>
      <c r="AZ222" s="67"/>
      <c r="BA222" s="8">
        <f t="shared" si="144"/>
        <v>0</v>
      </c>
      <c r="BB222" s="8">
        <f t="shared" si="145"/>
        <v>0</v>
      </c>
      <c r="BC222" s="8">
        <f t="shared" si="146"/>
        <v>0</v>
      </c>
      <c r="BD222" s="8">
        <f t="shared" si="147"/>
        <v>0</v>
      </c>
      <c r="BE222" s="8">
        <f t="shared" si="148"/>
        <v>0</v>
      </c>
      <c r="BF222" s="8"/>
      <c r="BG222" s="8">
        <f t="shared" si="149"/>
        <v>0</v>
      </c>
      <c r="BH222" s="8">
        <f t="shared" si="150"/>
        <v>0</v>
      </c>
      <c r="BI222" s="8">
        <f t="shared" si="151"/>
        <v>0</v>
      </c>
      <c r="BJ222" s="8">
        <f t="shared" si="152"/>
        <v>0</v>
      </c>
      <c r="BK222" s="8">
        <f t="shared" si="153"/>
        <v>0</v>
      </c>
      <c r="BL222" s="8">
        <f t="shared" si="154"/>
        <v>0</v>
      </c>
      <c r="BM222" s="8">
        <f t="shared" si="155"/>
        <v>0</v>
      </c>
      <c r="BN222" s="8">
        <f t="shared" si="156"/>
        <v>0</v>
      </c>
      <c r="BO222" s="8">
        <f t="shared" si="157"/>
        <v>0</v>
      </c>
      <c r="BP222" s="8"/>
      <c r="BQ222" s="8" t="e">
        <f t="shared" si="158"/>
        <v>#NUM!</v>
      </c>
      <c r="BR222" s="8" t="e">
        <f t="shared" si="159"/>
        <v>#NUM!</v>
      </c>
      <c r="BS222" s="8" t="e">
        <f t="shared" si="160"/>
        <v>#NUM!</v>
      </c>
      <c r="BT222" s="8" t="e">
        <f t="shared" si="161"/>
        <v>#NUM!</v>
      </c>
      <c r="BU222" s="8" t="e">
        <f t="shared" si="162"/>
        <v>#NUM!</v>
      </c>
      <c r="BV222" s="8"/>
      <c r="BW222" s="1" t="str">
        <f t="shared" si="163"/>
        <v/>
      </c>
      <c r="BX222" s="1" t="str">
        <f t="shared" si="164"/>
        <v/>
      </c>
      <c r="BY222" s="1" t="str">
        <f t="shared" si="165"/>
        <v/>
      </c>
      <c r="BZ222" s="1" t="str">
        <f t="shared" si="166"/>
        <v/>
      </c>
      <c r="CA222" s="1" t="str">
        <f t="shared" si="167"/>
        <v/>
      </c>
      <c r="CB222" s="1" t="str">
        <f t="shared" si="168"/>
        <v/>
      </c>
      <c r="CC222" s="1" t="str">
        <f t="shared" si="169"/>
        <v/>
      </c>
      <c r="CD222" s="1" t="str">
        <f t="shared" si="170"/>
        <v/>
      </c>
      <c r="CE222" s="1" t="str">
        <f t="shared" si="171"/>
        <v/>
      </c>
    </row>
    <row r="223" spans="1:83" ht="18" customHeight="1" x14ac:dyDescent="0.2">
      <c r="A223" s="52" t="str">
        <f t="shared" si="134"/>
        <v>Ed Umstead</v>
      </c>
      <c r="B223" s="52" t="s">
        <v>542</v>
      </c>
      <c r="C223" s="62" t="s">
        <v>72</v>
      </c>
      <c r="D223" s="8"/>
      <c r="E223" s="8"/>
      <c r="F223" s="8" t="str">
        <f>IF(E223&lt;&gt; "",LOOKUP(E223,Points!$A$2:$A$27,Points!$B$2:$B$27),"")</f>
        <v/>
      </c>
      <c r="G223" s="114"/>
      <c r="H223" s="64"/>
      <c r="I223" s="8"/>
      <c r="J223" s="8" t="str">
        <f>IF(I223&lt;&gt; "",LOOKUP(I223,Points!$A$2:$A$27,Points!$B$2:$B$27),"")</f>
        <v/>
      </c>
      <c r="K223" s="114"/>
      <c r="L223" s="64"/>
      <c r="M223" s="8"/>
      <c r="N223" s="8" t="str">
        <f>IF(M223&lt;&gt; "",LOOKUP(M223,Points!$A$2:$A$27,Points!$B$2:$B$27),"")</f>
        <v/>
      </c>
      <c r="O223" s="114"/>
      <c r="P223" s="64"/>
      <c r="Q223" s="8"/>
      <c r="R223" s="8" t="str">
        <f>IF(Q223&lt;&gt; "",LOOKUP(Q223,Points!$A$2:$A$27,Points!$B$2:$B$27),"")</f>
        <v/>
      </c>
      <c r="S223" s="114"/>
      <c r="T223" s="64"/>
      <c r="U223" s="8"/>
      <c r="V223" s="8" t="str">
        <f>IF(U223&lt;&gt; "",LOOKUP(U223,Points!$A$2:$A$27,Points!$B$2:$B$27),"")</f>
        <v/>
      </c>
      <c r="W223" s="114"/>
      <c r="X223" s="64"/>
      <c r="Y223" s="8"/>
      <c r="Z223" s="8" t="str">
        <f>IF(Y223&lt;&gt; "",LOOKUP(Y223,Points!$A$2:$A$27,Points!$B$2:$B$27),"")</f>
        <v/>
      </c>
      <c r="AA223" s="114"/>
      <c r="AB223" s="64"/>
      <c r="AC223" s="8"/>
      <c r="AD223" s="8" t="str">
        <f>IF(AC223&lt;&gt; "",LOOKUP(AC223,Points!$A$2:$A$27,Points!$B$2:$B$27),"")</f>
        <v/>
      </c>
      <c r="AE223" s="114"/>
      <c r="AF223" s="64"/>
      <c r="AG223" s="8"/>
      <c r="AH223" s="8" t="str">
        <f>IF(AG223&lt;&gt; "",LOOKUP(AG223,Points!$A$2:$A$27,Points!$B$2:$B$27),"")</f>
        <v/>
      </c>
      <c r="AI223" s="114"/>
      <c r="AJ223" s="64"/>
      <c r="AK223" s="8"/>
      <c r="AL223" s="8" t="str">
        <f>IF(AK223&lt;&gt; "",LOOKUP(AK223,Points!$A$2:$A$27,Points!$B$2:$B$27),"")</f>
        <v/>
      </c>
      <c r="AM223" s="114"/>
      <c r="AO223" s="5">
        <f t="shared" si="176"/>
        <v>0</v>
      </c>
      <c r="AP223" s="5">
        <v>0</v>
      </c>
      <c r="AQ223" s="5">
        <f t="shared" si="135"/>
        <v>0</v>
      </c>
      <c r="AR223" s="5">
        <f t="shared" si="136"/>
        <v>0</v>
      </c>
      <c r="AS223" s="5">
        <f t="shared" si="137"/>
        <v>0</v>
      </c>
      <c r="AT223" s="5">
        <f t="shared" si="138"/>
        <v>0</v>
      </c>
      <c r="AU223" s="47">
        <f t="shared" si="139"/>
        <v>0</v>
      </c>
      <c r="AV223" s="47">
        <f t="shared" si="140"/>
        <v>0</v>
      </c>
      <c r="AW223" s="47">
        <f t="shared" si="141"/>
        <v>0</v>
      </c>
      <c r="AX223" s="8">
        <f t="shared" si="142"/>
        <v>0</v>
      </c>
      <c r="AY223" s="67">
        <f t="shared" si="143"/>
        <v>0</v>
      </c>
      <c r="AZ223" s="67"/>
      <c r="BA223" s="8">
        <f t="shared" si="144"/>
        <v>0</v>
      </c>
      <c r="BB223" s="8">
        <f t="shared" si="145"/>
        <v>0</v>
      </c>
      <c r="BC223" s="8">
        <f t="shared" si="146"/>
        <v>0</v>
      </c>
      <c r="BD223" s="8">
        <f t="shared" si="147"/>
        <v>0</v>
      </c>
      <c r="BE223" s="8">
        <f t="shared" si="148"/>
        <v>0</v>
      </c>
      <c r="BF223" s="8"/>
      <c r="BG223" s="8">
        <f t="shared" si="149"/>
        <v>0</v>
      </c>
      <c r="BH223" s="8">
        <f t="shared" si="150"/>
        <v>0</v>
      </c>
      <c r="BI223" s="8">
        <f t="shared" si="151"/>
        <v>0</v>
      </c>
      <c r="BJ223" s="8">
        <f t="shared" si="152"/>
        <v>0</v>
      </c>
      <c r="BK223" s="8">
        <f t="shared" si="153"/>
        <v>0</v>
      </c>
      <c r="BL223" s="8">
        <f t="shared" si="154"/>
        <v>0</v>
      </c>
      <c r="BM223" s="8">
        <f t="shared" si="155"/>
        <v>0</v>
      </c>
      <c r="BN223" s="8">
        <f t="shared" si="156"/>
        <v>0</v>
      </c>
      <c r="BO223" s="8">
        <f t="shared" si="157"/>
        <v>0</v>
      </c>
      <c r="BP223" s="8"/>
      <c r="BQ223" s="8" t="e">
        <f t="shared" si="158"/>
        <v>#NUM!</v>
      </c>
      <c r="BR223" s="8" t="e">
        <f t="shared" si="159"/>
        <v>#NUM!</v>
      </c>
      <c r="BS223" s="8" t="e">
        <f t="shared" si="160"/>
        <v>#NUM!</v>
      </c>
      <c r="BT223" s="8" t="e">
        <f t="shared" si="161"/>
        <v>#NUM!</v>
      </c>
      <c r="BU223" s="8" t="e">
        <f t="shared" si="162"/>
        <v>#NUM!</v>
      </c>
      <c r="BV223" s="8"/>
      <c r="BW223" s="1" t="str">
        <f t="shared" si="163"/>
        <v/>
      </c>
      <c r="BX223" s="1" t="str">
        <f t="shared" si="164"/>
        <v/>
      </c>
      <c r="BY223" s="1" t="str">
        <f t="shared" si="165"/>
        <v/>
      </c>
      <c r="BZ223" s="1" t="str">
        <f t="shared" si="166"/>
        <v/>
      </c>
      <c r="CA223" s="1" t="str">
        <f t="shared" si="167"/>
        <v/>
      </c>
      <c r="CB223" s="1" t="str">
        <f t="shared" si="168"/>
        <v/>
      </c>
      <c r="CC223" s="1" t="str">
        <f t="shared" si="169"/>
        <v/>
      </c>
      <c r="CD223" s="1" t="str">
        <f t="shared" si="170"/>
        <v/>
      </c>
      <c r="CE223" s="1" t="str">
        <f t="shared" si="171"/>
        <v/>
      </c>
    </row>
    <row r="224" spans="1:83" ht="18" customHeight="1" x14ac:dyDescent="0.2">
      <c r="A224" s="52" t="str">
        <f t="shared" si="134"/>
        <v>Dirk Vandervart</v>
      </c>
      <c r="B224" s="52" t="s">
        <v>355</v>
      </c>
      <c r="C224" s="62" t="s">
        <v>356</v>
      </c>
      <c r="D224" s="8"/>
      <c r="E224" s="8"/>
      <c r="F224" s="8" t="str">
        <f>IF(E224&lt;&gt; "",LOOKUP(E224,Points!$A$2:$A$27,Points!$B$2:$B$27),"")</f>
        <v/>
      </c>
      <c r="G224" s="114"/>
      <c r="H224" s="64"/>
      <c r="I224" s="8"/>
      <c r="J224" s="8" t="str">
        <f>IF(I224&lt;&gt; "",LOOKUP(I224,Points!$A$2:$A$27,Points!$B$2:$B$27),"")</f>
        <v/>
      </c>
      <c r="K224" s="114"/>
      <c r="L224" s="64"/>
      <c r="M224" s="8"/>
      <c r="N224" s="8" t="str">
        <f>IF(M224&lt;&gt; "",LOOKUP(M224,Points!$A$2:$A$27,Points!$B$2:$B$27),"")</f>
        <v/>
      </c>
      <c r="O224" s="114"/>
      <c r="P224" s="64"/>
      <c r="Q224" s="8"/>
      <c r="R224" s="8" t="str">
        <f>IF(Q224&lt;&gt; "",LOOKUP(Q224,Points!$A$2:$A$27,Points!$B$2:$B$27),"")</f>
        <v/>
      </c>
      <c r="S224" s="114"/>
      <c r="T224" s="64"/>
      <c r="U224" s="8"/>
      <c r="V224" s="8" t="str">
        <f>IF(U224&lt;&gt; "",LOOKUP(U224,Points!$A$2:$A$27,Points!$B$2:$B$27),"")</f>
        <v/>
      </c>
      <c r="W224" s="114"/>
      <c r="X224" s="64"/>
      <c r="Y224" s="8"/>
      <c r="Z224" s="8" t="str">
        <f>IF(Y224&lt;&gt; "",LOOKUP(Y224,Points!$A$2:$A$27,Points!$B$2:$B$27),"")</f>
        <v/>
      </c>
      <c r="AA224" s="114"/>
      <c r="AB224" s="64"/>
      <c r="AC224" s="8"/>
      <c r="AD224" s="8" t="str">
        <f>IF(AC224&lt;&gt; "",LOOKUP(AC224,Points!$A$2:$A$27,Points!$B$2:$B$27),"")</f>
        <v/>
      </c>
      <c r="AE224" s="114"/>
      <c r="AF224" s="64"/>
      <c r="AG224" s="8"/>
      <c r="AH224" s="8" t="str">
        <f>IF(AG224&lt;&gt; "",LOOKUP(AG224,Points!$A$2:$A$27,Points!$B$2:$B$27),"")</f>
        <v/>
      </c>
      <c r="AI224" s="114"/>
      <c r="AJ224" s="64"/>
      <c r="AK224" s="8"/>
      <c r="AL224" s="8" t="str">
        <f>IF(AK224&lt;&gt; "",LOOKUP(AK224,Points!$A$2:$A$27,Points!$B$2:$B$27),"")</f>
        <v/>
      </c>
      <c r="AM224" s="114"/>
      <c r="AO224" s="5">
        <f t="shared" si="176"/>
        <v>0</v>
      </c>
      <c r="AP224" s="5">
        <v>0</v>
      </c>
      <c r="AQ224" s="5">
        <f t="shared" si="135"/>
        <v>0</v>
      </c>
      <c r="AR224" s="5">
        <f t="shared" si="136"/>
        <v>0</v>
      </c>
      <c r="AS224" s="5">
        <f t="shared" si="137"/>
        <v>0</v>
      </c>
      <c r="AT224" s="5">
        <f t="shared" si="138"/>
        <v>0</v>
      </c>
      <c r="AU224" s="47">
        <f t="shared" si="139"/>
        <v>0</v>
      </c>
      <c r="AV224" s="47">
        <f t="shared" si="140"/>
        <v>0</v>
      </c>
      <c r="AW224" s="47">
        <f t="shared" si="141"/>
        <v>0</v>
      </c>
      <c r="AX224" s="8">
        <f t="shared" si="142"/>
        <v>0</v>
      </c>
      <c r="AY224" s="67">
        <f t="shared" si="143"/>
        <v>0</v>
      </c>
      <c r="AZ224" s="67"/>
      <c r="BA224" s="8">
        <f t="shared" si="144"/>
        <v>0</v>
      </c>
      <c r="BB224" s="8">
        <f t="shared" si="145"/>
        <v>0</v>
      </c>
      <c r="BC224" s="8">
        <f t="shared" si="146"/>
        <v>0</v>
      </c>
      <c r="BD224" s="8">
        <f t="shared" si="147"/>
        <v>0</v>
      </c>
      <c r="BE224" s="8">
        <f t="shared" si="148"/>
        <v>0</v>
      </c>
      <c r="BF224" s="8"/>
      <c r="BG224" s="8">
        <f t="shared" si="149"/>
        <v>0</v>
      </c>
      <c r="BH224" s="8">
        <f t="shared" si="150"/>
        <v>0</v>
      </c>
      <c r="BI224" s="8">
        <f t="shared" si="151"/>
        <v>0</v>
      </c>
      <c r="BJ224" s="8">
        <f t="shared" si="152"/>
        <v>0</v>
      </c>
      <c r="BK224" s="8">
        <f t="shared" si="153"/>
        <v>0</v>
      </c>
      <c r="BL224" s="8">
        <f t="shared" si="154"/>
        <v>0</v>
      </c>
      <c r="BM224" s="8">
        <f t="shared" si="155"/>
        <v>0</v>
      </c>
      <c r="BN224" s="8">
        <f t="shared" si="156"/>
        <v>0</v>
      </c>
      <c r="BO224" s="8">
        <f t="shared" si="157"/>
        <v>0</v>
      </c>
      <c r="BP224" s="8"/>
      <c r="BQ224" s="8" t="e">
        <f t="shared" si="158"/>
        <v>#NUM!</v>
      </c>
      <c r="BR224" s="8" t="e">
        <f t="shared" si="159"/>
        <v>#NUM!</v>
      </c>
      <c r="BS224" s="8" t="e">
        <f t="shared" si="160"/>
        <v>#NUM!</v>
      </c>
      <c r="BT224" s="8" t="e">
        <f t="shared" si="161"/>
        <v>#NUM!</v>
      </c>
      <c r="BU224" s="8" t="e">
        <f t="shared" si="162"/>
        <v>#NUM!</v>
      </c>
      <c r="BV224" s="8"/>
      <c r="BW224" s="1" t="str">
        <f t="shared" si="163"/>
        <v/>
      </c>
      <c r="BX224" s="1" t="str">
        <f t="shared" si="164"/>
        <v/>
      </c>
      <c r="BY224" s="1" t="str">
        <f t="shared" si="165"/>
        <v/>
      </c>
      <c r="BZ224" s="1" t="str">
        <f t="shared" si="166"/>
        <v/>
      </c>
      <c r="CA224" s="1" t="str">
        <f t="shared" si="167"/>
        <v/>
      </c>
      <c r="CB224" s="1" t="str">
        <f t="shared" si="168"/>
        <v/>
      </c>
      <c r="CC224" s="1" t="str">
        <f t="shared" si="169"/>
        <v/>
      </c>
      <c r="CD224" s="1" t="str">
        <f t="shared" si="170"/>
        <v/>
      </c>
      <c r="CE224" s="1" t="str">
        <f t="shared" si="171"/>
        <v/>
      </c>
    </row>
    <row r="225" spans="1:88" ht="18" customHeight="1" x14ac:dyDescent="0.2">
      <c r="A225" s="52" t="str">
        <f t="shared" si="134"/>
        <v>Dave Watts</v>
      </c>
      <c r="B225" s="52" t="s">
        <v>137</v>
      </c>
      <c r="C225" s="62" t="s">
        <v>8</v>
      </c>
      <c r="D225" s="8"/>
      <c r="E225" s="8"/>
      <c r="F225" s="8" t="str">
        <f>IF(E225&lt;&gt; "",LOOKUP(E225,Points!$A$2:$A$27,Points!$B$2:$B$27),"")</f>
        <v/>
      </c>
      <c r="G225" s="114"/>
      <c r="H225" s="64"/>
      <c r="I225" s="8"/>
      <c r="J225" s="8" t="str">
        <f>IF(I225&lt;&gt; "",LOOKUP(I225,Points!$A$2:$A$27,Points!$B$2:$B$27),"")</f>
        <v/>
      </c>
      <c r="K225" s="114"/>
      <c r="L225" s="64"/>
      <c r="M225" s="8"/>
      <c r="N225" s="8" t="str">
        <f>IF(M225&lt;&gt; "",LOOKUP(M225,Points!$A$2:$A$27,Points!$B$2:$B$27),"")</f>
        <v/>
      </c>
      <c r="O225" s="114"/>
      <c r="P225" s="64"/>
      <c r="Q225" s="8"/>
      <c r="R225" s="8" t="str">
        <f>IF(Q225&lt;&gt; "",LOOKUP(Q225,Points!$A$2:$A$27,Points!$B$2:$B$27),"")</f>
        <v/>
      </c>
      <c r="S225" s="114"/>
      <c r="T225" s="64"/>
      <c r="U225" s="8"/>
      <c r="V225" s="8" t="str">
        <f>IF(U225&lt;&gt; "",LOOKUP(U225,Points!$A$2:$A$27,Points!$B$2:$B$27),"")</f>
        <v/>
      </c>
      <c r="W225" s="114"/>
      <c r="X225" s="64"/>
      <c r="Y225" s="8"/>
      <c r="Z225" s="8" t="str">
        <f>IF(Y225&lt;&gt; "",LOOKUP(Y225,Points!$A$2:$A$27,Points!$B$2:$B$27),"")</f>
        <v/>
      </c>
      <c r="AA225" s="114"/>
      <c r="AB225" s="64"/>
      <c r="AC225" s="8"/>
      <c r="AD225" s="8" t="str">
        <f>IF(AC225&lt;&gt; "",LOOKUP(AC225,Points!$A$2:$A$27,Points!$B$2:$B$27),"")</f>
        <v/>
      </c>
      <c r="AE225" s="114"/>
      <c r="AF225" s="64"/>
      <c r="AG225" s="8"/>
      <c r="AH225" s="8" t="str">
        <f>IF(AG225&lt;&gt; "",LOOKUP(AG225,Points!$A$2:$A$27,Points!$B$2:$B$27),"")</f>
        <v/>
      </c>
      <c r="AI225" s="114"/>
      <c r="AJ225" s="64"/>
      <c r="AK225" s="8"/>
      <c r="AL225" s="8" t="str">
        <f>IF(AK225&lt;&gt; "",LOOKUP(AK225,Points!$A$2:$A$27,Points!$B$2:$B$27),"")</f>
        <v/>
      </c>
      <c r="AM225" s="114"/>
      <c r="AO225" s="5">
        <f t="shared" si="176"/>
        <v>0</v>
      </c>
      <c r="AP225" s="5">
        <v>0</v>
      </c>
      <c r="AQ225" s="5">
        <f t="shared" si="135"/>
        <v>0</v>
      </c>
      <c r="AR225" s="5">
        <f t="shared" si="136"/>
        <v>0</v>
      </c>
      <c r="AS225" s="5">
        <f t="shared" si="137"/>
        <v>0</v>
      </c>
      <c r="AT225" s="5">
        <f t="shared" si="138"/>
        <v>0</v>
      </c>
      <c r="AU225" s="47">
        <f t="shared" si="139"/>
        <v>0</v>
      </c>
      <c r="AV225" s="47">
        <f t="shared" si="140"/>
        <v>0</v>
      </c>
      <c r="AW225" s="47">
        <f t="shared" si="141"/>
        <v>0</v>
      </c>
      <c r="AX225" s="8">
        <f t="shared" si="142"/>
        <v>0</v>
      </c>
      <c r="AY225" s="67">
        <f t="shared" si="143"/>
        <v>0</v>
      </c>
      <c r="AZ225" s="67"/>
      <c r="BA225" s="8">
        <f t="shared" si="144"/>
        <v>0</v>
      </c>
      <c r="BB225" s="8">
        <f t="shared" si="145"/>
        <v>0</v>
      </c>
      <c r="BC225" s="8">
        <f t="shared" si="146"/>
        <v>0</v>
      </c>
      <c r="BD225" s="8">
        <f t="shared" si="147"/>
        <v>0</v>
      </c>
      <c r="BE225" s="8">
        <f t="shared" si="148"/>
        <v>0</v>
      </c>
      <c r="BF225" s="8"/>
      <c r="BG225" s="8">
        <f t="shared" si="149"/>
        <v>0</v>
      </c>
      <c r="BH225" s="8">
        <f t="shared" si="150"/>
        <v>0</v>
      </c>
      <c r="BI225" s="8">
        <f t="shared" si="151"/>
        <v>0</v>
      </c>
      <c r="BJ225" s="8">
        <f t="shared" si="152"/>
        <v>0</v>
      </c>
      <c r="BK225" s="8">
        <f t="shared" si="153"/>
        <v>0</v>
      </c>
      <c r="BL225" s="8">
        <f t="shared" si="154"/>
        <v>0</v>
      </c>
      <c r="BM225" s="8">
        <f t="shared" si="155"/>
        <v>0</v>
      </c>
      <c r="BN225" s="8">
        <f t="shared" si="156"/>
        <v>0</v>
      </c>
      <c r="BO225" s="8">
        <f t="shared" si="157"/>
        <v>0</v>
      </c>
      <c r="BP225" s="8"/>
      <c r="BQ225" s="8" t="e">
        <f t="shared" si="158"/>
        <v>#NUM!</v>
      </c>
      <c r="BR225" s="8" t="e">
        <f t="shared" si="159"/>
        <v>#NUM!</v>
      </c>
      <c r="BS225" s="8" t="e">
        <f t="shared" si="160"/>
        <v>#NUM!</v>
      </c>
      <c r="BT225" s="8" t="e">
        <f t="shared" si="161"/>
        <v>#NUM!</v>
      </c>
      <c r="BU225" s="8" t="e">
        <f t="shared" si="162"/>
        <v>#NUM!</v>
      </c>
      <c r="BV225" s="8"/>
      <c r="BW225" s="1" t="str">
        <f t="shared" si="163"/>
        <v/>
      </c>
      <c r="BX225" s="1" t="str">
        <f t="shared" si="164"/>
        <v/>
      </c>
      <c r="BY225" s="1" t="str">
        <f t="shared" si="165"/>
        <v/>
      </c>
      <c r="BZ225" s="1" t="str">
        <f t="shared" si="166"/>
        <v/>
      </c>
      <c r="CA225" s="1" t="str">
        <f t="shared" si="167"/>
        <v/>
      </c>
      <c r="CB225" s="1" t="str">
        <f t="shared" si="168"/>
        <v/>
      </c>
      <c r="CC225" s="1" t="str">
        <f t="shared" si="169"/>
        <v/>
      </c>
      <c r="CD225" s="1" t="str">
        <f t="shared" si="170"/>
        <v/>
      </c>
      <c r="CE225" s="1" t="str">
        <f t="shared" si="171"/>
        <v/>
      </c>
    </row>
    <row r="226" spans="1:88" ht="18" customHeight="1" x14ac:dyDescent="0.2">
      <c r="A226" s="52" t="str">
        <f t="shared" si="134"/>
        <v>Greg Wells</v>
      </c>
      <c r="B226" s="93" t="s">
        <v>545</v>
      </c>
      <c r="C226" s="94" t="s">
        <v>221</v>
      </c>
      <c r="D226" s="8"/>
      <c r="E226" s="8"/>
      <c r="F226" s="8" t="str">
        <f>IF(E226&lt;&gt; "",LOOKUP(E226,Points!$A$2:$A$27,Points!$B$2:$B$27),"")</f>
        <v/>
      </c>
      <c r="G226" s="114"/>
      <c r="H226" s="64"/>
      <c r="I226" s="8"/>
      <c r="J226" s="8" t="str">
        <f>IF(I226&lt;&gt; "",LOOKUP(I226,Points!$A$2:$A$27,Points!$B$2:$B$27),"")</f>
        <v/>
      </c>
      <c r="K226" s="114"/>
      <c r="L226" s="64"/>
      <c r="M226" s="8"/>
      <c r="N226" s="8" t="str">
        <f>IF(M226&lt;&gt; "",LOOKUP(M226,Points!$A$2:$A$27,Points!$B$2:$B$27),"")</f>
        <v/>
      </c>
      <c r="O226" s="114"/>
      <c r="P226" s="64"/>
      <c r="Q226" s="8"/>
      <c r="R226" s="8" t="str">
        <f>IF(Q226&lt;&gt; "",LOOKUP(Q226,Points!$A$2:$A$27,Points!$B$2:$B$27),"")</f>
        <v/>
      </c>
      <c r="S226" s="114"/>
      <c r="T226" s="64"/>
      <c r="U226" s="8"/>
      <c r="V226" s="8" t="str">
        <f>IF(U226&lt;&gt; "",LOOKUP(U226,Points!$A$2:$A$27,Points!$B$2:$B$27),"")</f>
        <v/>
      </c>
      <c r="W226" s="114"/>
      <c r="X226" s="64"/>
      <c r="Y226" s="8"/>
      <c r="Z226" s="8" t="str">
        <f>IF(Y226&lt;&gt; "",LOOKUP(Y226,Points!$A$2:$A$27,Points!$B$2:$B$27),"")</f>
        <v/>
      </c>
      <c r="AA226" s="114"/>
      <c r="AB226" s="64"/>
      <c r="AC226" s="8"/>
      <c r="AD226" s="8" t="str">
        <f>IF(AC226&lt;&gt; "",LOOKUP(AC226,Points!$A$2:$A$27,Points!$B$2:$B$27),"")</f>
        <v/>
      </c>
      <c r="AE226" s="114"/>
      <c r="AF226" s="64"/>
      <c r="AG226" s="8"/>
      <c r="AH226" s="8" t="str">
        <f>IF(AG226&lt;&gt; "",LOOKUP(AG226,Points!$A$2:$A$27,Points!$B$2:$B$27),"")</f>
        <v/>
      </c>
      <c r="AI226" s="114"/>
      <c r="AJ226" s="64"/>
      <c r="AK226" s="8"/>
      <c r="AL226" s="8" t="str">
        <f>IF(AK226&lt;&gt; "",LOOKUP(AK226,Points!$A$2:$A$27,Points!$B$2:$B$27),"")</f>
        <v/>
      </c>
      <c r="AM226" s="114"/>
      <c r="AO226" s="5">
        <f>+G226+K226+O226+S226+W226+AA226+AE226+AI226+AM226</f>
        <v>0</v>
      </c>
      <c r="AP226" s="5">
        <v>0</v>
      </c>
      <c r="AQ226" s="5">
        <f t="shared" si="135"/>
        <v>0</v>
      </c>
      <c r="AR226" s="5">
        <f t="shared" si="136"/>
        <v>0</v>
      </c>
      <c r="AS226" s="5">
        <f t="shared" si="137"/>
        <v>0</v>
      </c>
      <c r="AT226" s="5">
        <f t="shared" si="138"/>
        <v>0</v>
      </c>
      <c r="AU226" s="47">
        <f t="shared" si="139"/>
        <v>0</v>
      </c>
      <c r="AV226" s="47">
        <f t="shared" si="140"/>
        <v>0</v>
      </c>
      <c r="AW226" s="47">
        <f t="shared" si="141"/>
        <v>0</v>
      </c>
      <c r="AX226" s="8">
        <f t="shared" si="142"/>
        <v>0</v>
      </c>
      <c r="AY226" s="67">
        <f t="shared" si="143"/>
        <v>0</v>
      </c>
      <c r="AZ226" s="67"/>
      <c r="BA226" s="8">
        <f t="shared" si="144"/>
        <v>0</v>
      </c>
      <c r="BB226" s="8">
        <f t="shared" si="145"/>
        <v>0</v>
      </c>
      <c r="BC226" s="8">
        <f t="shared" si="146"/>
        <v>0</v>
      </c>
      <c r="BD226" s="8">
        <f t="shared" si="147"/>
        <v>0</v>
      </c>
      <c r="BE226" s="8">
        <f t="shared" si="148"/>
        <v>0</v>
      </c>
      <c r="BF226" s="8"/>
      <c r="BG226" s="8">
        <f t="shared" si="149"/>
        <v>0</v>
      </c>
      <c r="BH226" s="8">
        <f t="shared" si="150"/>
        <v>0</v>
      </c>
      <c r="BI226" s="8">
        <f t="shared" si="151"/>
        <v>0</v>
      </c>
      <c r="BJ226" s="8">
        <f t="shared" si="152"/>
        <v>0</v>
      </c>
      <c r="BK226" s="8">
        <f t="shared" si="153"/>
        <v>0</v>
      </c>
      <c r="BL226" s="8">
        <f t="shared" si="154"/>
        <v>0</v>
      </c>
      <c r="BM226" s="8">
        <f t="shared" si="155"/>
        <v>0</v>
      </c>
      <c r="BN226" s="8">
        <f t="shared" si="156"/>
        <v>0</v>
      </c>
      <c r="BO226" s="8">
        <f t="shared" si="157"/>
        <v>0</v>
      </c>
      <c r="BP226" s="8"/>
      <c r="BQ226" s="8" t="e">
        <f t="shared" si="158"/>
        <v>#NUM!</v>
      </c>
      <c r="BR226" s="8" t="e">
        <f t="shared" si="159"/>
        <v>#NUM!</v>
      </c>
      <c r="BS226" s="8" t="e">
        <f t="shared" si="160"/>
        <v>#NUM!</v>
      </c>
      <c r="BT226" s="8" t="e">
        <f t="shared" si="161"/>
        <v>#NUM!</v>
      </c>
      <c r="BU226" s="8" t="e">
        <f t="shared" si="162"/>
        <v>#NUM!</v>
      </c>
      <c r="BV226" s="8"/>
      <c r="BW226" s="1" t="str">
        <f t="shared" si="163"/>
        <v/>
      </c>
      <c r="BX226" s="1" t="str">
        <f t="shared" si="164"/>
        <v/>
      </c>
      <c r="BY226" s="1" t="str">
        <f t="shared" si="165"/>
        <v/>
      </c>
      <c r="BZ226" s="1" t="str">
        <f t="shared" si="166"/>
        <v/>
      </c>
      <c r="CA226" s="1" t="str">
        <f t="shared" si="167"/>
        <v/>
      </c>
      <c r="CB226" s="1" t="str">
        <f t="shared" si="168"/>
        <v/>
      </c>
      <c r="CC226" s="1" t="str">
        <f t="shared" si="169"/>
        <v/>
      </c>
      <c r="CD226" s="1" t="str">
        <f t="shared" si="170"/>
        <v/>
      </c>
      <c r="CE226" s="1" t="str">
        <f t="shared" si="171"/>
        <v/>
      </c>
    </row>
    <row r="227" spans="1:88" ht="18" customHeight="1" x14ac:dyDescent="0.2">
      <c r="A227" s="52" t="str">
        <f t="shared" si="134"/>
        <v>Tanner Welsh</v>
      </c>
      <c r="B227" s="52" t="s">
        <v>484</v>
      </c>
      <c r="C227" s="62" t="s">
        <v>487</v>
      </c>
      <c r="D227" s="8"/>
      <c r="E227" s="8"/>
      <c r="F227" s="8" t="str">
        <f>IF(E227&lt;&gt; "",LOOKUP(E227,Points!$A$2:$A$27,Points!$B$2:$B$27),"")</f>
        <v/>
      </c>
      <c r="G227" s="114"/>
      <c r="H227" s="64"/>
      <c r="I227" s="8"/>
      <c r="J227" s="8" t="str">
        <f>IF(I227&lt;&gt; "",LOOKUP(I227,Points!$A$2:$A$27,Points!$B$2:$B$27),"")</f>
        <v/>
      </c>
      <c r="K227" s="114"/>
      <c r="L227" s="64"/>
      <c r="M227" s="8"/>
      <c r="N227" s="8" t="str">
        <f>IF(M227&lt;&gt; "",LOOKUP(M227,Points!$A$2:$A$27,Points!$B$2:$B$27),"")</f>
        <v/>
      </c>
      <c r="O227" s="114"/>
      <c r="P227" s="64"/>
      <c r="Q227" s="8"/>
      <c r="R227" s="8" t="str">
        <f>IF(Q227&lt;&gt; "",LOOKUP(Q227,Points!$A$2:$A$27,Points!$B$2:$B$27),"")</f>
        <v/>
      </c>
      <c r="S227" s="114"/>
      <c r="T227" s="64"/>
      <c r="U227" s="8"/>
      <c r="V227" s="8" t="str">
        <f>IF(U227&lt;&gt; "",LOOKUP(U227,Points!$A$2:$A$27,Points!$B$2:$B$27),"")</f>
        <v/>
      </c>
      <c r="W227" s="114"/>
      <c r="X227" s="64"/>
      <c r="Y227" s="8"/>
      <c r="Z227" s="8" t="str">
        <f>IF(Y227&lt;&gt; "",LOOKUP(Y227,Points!$A$2:$A$27,Points!$B$2:$B$27),"")</f>
        <v/>
      </c>
      <c r="AA227" s="114"/>
      <c r="AB227" s="64"/>
      <c r="AC227" s="8"/>
      <c r="AD227" s="8" t="str">
        <f>IF(AC227&lt;&gt; "",LOOKUP(AC227,Points!$A$2:$A$27,Points!$B$2:$B$27),"")</f>
        <v/>
      </c>
      <c r="AE227" s="114"/>
      <c r="AF227" s="64"/>
      <c r="AG227" s="8"/>
      <c r="AH227" s="8" t="str">
        <f>IF(AG227&lt;&gt; "",LOOKUP(AG227,Points!$A$2:$A$27,Points!$B$2:$B$27),"")</f>
        <v/>
      </c>
      <c r="AI227" s="114"/>
      <c r="AJ227" s="64"/>
      <c r="AK227" s="8"/>
      <c r="AL227" s="8" t="str">
        <f>IF(AK227&lt;&gt; "",LOOKUP(AK227,Points!$A$2:$A$27,Points!$B$2:$B$27),"")</f>
        <v/>
      </c>
      <c r="AM227" s="114"/>
      <c r="AO227" s="5">
        <f>+G227+K227+O227+S227+W227+AA227+AE227+AI227+AM227</f>
        <v>0</v>
      </c>
      <c r="AP227" s="5">
        <v>0</v>
      </c>
      <c r="AQ227" s="5">
        <f t="shared" si="135"/>
        <v>0</v>
      </c>
      <c r="AR227" s="5">
        <f t="shared" si="136"/>
        <v>0</v>
      </c>
      <c r="AS227" s="5">
        <f t="shared" si="137"/>
        <v>0</v>
      </c>
      <c r="AT227" s="5">
        <f t="shared" si="138"/>
        <v>0</v>
      </c>
      <c r="AU227" s="47">
        <f t="shared" si="139"/>
        <v>0</v>
      </c>
      <c r="AV227" s="47">
        <f t="shared" si="140"/>
        <v>0</v>
      </c>
      <c r="AW227" s="47">
        <f t="shared" si="141"/>
        <v>0</v>
      </c>
      <c r="AX227" s="8">
        <f t="shared" si="142"/>
        <v>0</v>
      </c>
      <c r="AY227" s="67">
        <f t="shared" si="143"/>
        <v>0</v>
      </c>
      <c r="AZ227" s="67"/>
      <c r="BA227" s="8">
        <f t="shared" si="144"/>
        <v>0</v>
      </c>
      <c r="BB227" s="8">
        <f t="shared" si="145"/>
        <v>0</v>
      </c>
      <c r="BC227" s="8">
        <f t="shared" si="146"/>
        <v>0</v>
      </c>
      <c r="BD227" s="8">
        <f t="shared" si="147"/>
        <v>0</v>
      </c>
      <c r="BE227" s="8">
        <f t="shared" si="148"/>
        <v>0</v>
      </c>
      <c r="BF227" s="8"/>
      <c r="BG227" s="8">
        <f t="shared" si="149"/>
        <v>0</v>
      </c>
      <c r="BH227" s="8">
        <f t="shared" si="150"/>
        <v>0</v>
      </c>
      <c r="BI227" s="8">
        <f t="shared" si="151"/>
        <v>0</v>
      </c>
      <c r="BJ227" s="8">
        <f t="shared" si="152"/>
        <v>0</v>
      </c>
      <c r="BK227" s="8">
        <f t="shared" si="153"/>
        <v>0</v>
      </c>
      <c r="BL227" s="8">
        <f t="shared" si="154"/>
        <v>0</v>
      </c>
      <c r="BM227" s="8">
        <f t="shared" si="155"/>
        <v>0</v>
      </c>
      <c r="BN227" s="8">
        <f t="shared" si="156"/>
        <v>0</v>
      </c>
      <c r="BO227" s="8">
        <f t="shared" si="157"/>
        <v>0</v>
      </c>
      <c r="BP227" s="8"/>
      <c r="BQ227" s="8" t="e">
        <f t="shared" si="158"/>
        <v>#NUM!</v>
      </c>
      <c r="BR227" s="8" t="e">
        <f t="shared" si="159"/>
        <v>#NUM!</v>
      </c>
      <c r="BS227" s="8" t="e">
        <f t="shared" si="160"/>
        <v>#NUM!</v>
      </c>
      <c r="BT227" s="8" t="e">
        <f t="shared" si="161"/>
        <v>#NUM!</v>
      </c>
      <c r="BU227" s="8" t="e">
        <f t="shared" si="162"/>
        <v>#NUM!</v>
      </c>
      <c r="BV227" s="8"/>
      <c r="BW227" s="1" t="str">
        <f t="shared" si="163"/>
        <v/>
      </c>
      <c r="BX227" s="1" t="str">
        <f t="shared" si="164"/>
        <v/>
      </c>
      <c r="BY227" s="1" t="str">
        <f t="shared" si="165"/>
        <v/>
      </c>
      <c r="BZ227" s="1" t="str">
        <f t="shared" si="166"/>
        <v/>
      </c>
      <c r="CA227" s="1" t="str">
        <f t="shared" si="167"/>
        <v/>
      </c>
      <c r="CB227" s="1" t="str">
        <f t="shared" si="168"/>
        <v/>
      </c>
      <c r="CC227" s="1" t="str">
        <f t="shared" si="169"/>
        <v/>
      </c>
      <c r="CD227" s="1" t="str">
        <f t="shared" si="170"/>
        <v/>
      </c>
      <c r="CE227" s="1" t="str">
        <f t="shared" si="171"/>
        <v/>
      </c>
    </row>
    <row r="228" spans="1:88" ht="18" customHeight="1" x14ac:dyDescent="0.2">
      <c r="A228" s="52" t="str">
        <f t="shared" si="134"/>
        <v>Michael Williams</v>
      </c>
      <c r="B228" s="52" t="s">
        <v>497</v>
      </c>
      <c r="C228" s="62" t="s">
        <v>58</v>
      </c>
      <c r="D228" s="8"/>
      <c r="E228" s="8"/>
      <c r="F228" s="8" t="str">
        <f>IF(E228&lt;&gt; "",LOOKUP(E228,Points!$A$2:$A$27,Points!$B$2:$B$27),"")</f>
        <v/>
      </c>
      <c r="G228" s="114"/>
      <c r="H228" s="64"/>
      <c r="I228" s="8"/>
      <c r="J228" s="8" t="str">
        <f>IF(I228&lt;&gt; "",LOOKUP(I228,Points!$A$2:$A$27,Points!$B$2:$B$27),"")</f>
        <v/>
      </c>
      <c r="K228" s="114"/>
      <c r="L228" s="64"/>
      <c r="M228" s="8"/>
      <c r="N228" s="8" t="str">
        <f>IF(M228&lt;&gt; "",LOOKUP(M228,Points!$A$2:$A$27,Points!$B$2:$B$27),"")</f>
        <v/>
      </c>
      <c r="O228" s="114"/>
      <c r="P228" s="64"/>
      <c r="Q228" s="8"/>
      <c r="R228" s="8" t="str">
        <f>IF(Q228&lt;&gt; "",LOOKUP(Q228,Points!$A$2:$A$27,Points!$B$2:$B$27),"")</f>
        <v/>
      </c>
      <c r="S228" s="114"/>
      <c r="T228" s="64"/>
      <c r="U228" s="8"/>
      <c r="V228" s="8" t="str">
        <f>IF(U228&lt;&gt; "",LOOKUP(U228,Points!$A$2:$A$27,Points!$B$2:$B$27),"")</f>
        <v/>
      </c>
      <c r="W228" s="114"/>
      <c r="X228" s="64"/>
      <c r="Y228" s="8"/>
      <c r="Z228" s="8" t="str">
        <f>IF(Y228&lt;&gt; "",LOOKUP(Y228,Points!$A$2:$A$27,Points!$B$2:$B$27),"")</f>
        <v/>
      </c>
      <c r="AA228" s="114"/>
      <c r="AB228" s="64"/>
      <c r="AC228" s="8"/>
      <c r="AD228" s="8" t="str">
        <f>IF(AC228&lt;&gt; "",LOOKUP(AC228,Points!$A$2:$A$27,Points!$B$2:$B$27),"")</f>
        <v/>
      </c>
      <c r="AE228" s="114"/>
      <c r="AF228" s="64"/>
      <c r="AG228" s="8"/>
      <c r="AH228" s="8" t="str">
        <f>IF(AG228&lt;&gt; "",LOOKUP(AG228,Points!$A$2:$A$27,Points!$B$2:$B$27),"")</f>
        <v/>
      </c>
      <c r="AI228" s="114"/>
      <c r="AJ228" s="64"/>
      <c r="AK228" s="8"/>
      <c r="AL228" s="8" t="str">
        <f>IF(AK228&lt;&gt; "",LOOKUP(AK228,Points!$A$2:$A$27,Points!$B$2:$B$27),"")</f>
        <v/>
      </c>
      <c r="AM228" s="114"/>
      <c r="AO228" s="5">
        <f>+G228+K228+O228+S228+W228+AA228+AE228+AI228+AM228</f>
        <v>0</v>
      </c>
      <c r="AP228" s="5">
        <v>0</v>
      </c>
      <c r="AQ228" s="5">
        <f t="shared" si="135"/>
        <v>0</v>
      </c>
      <c r="AR228" s="5">
        <f t="shared" si="136"/>
        <v>0</v>
      </c>
      <c r="AS228" s="5">
        <f t="shared" si="137"/>
        <v>0</v>
      </c>
      <c r="AT228" s="5">
        <f t="shared" si="138"/>
        <v>0</v>
      </c>
      <c r="AU228" s="47">
        <f t="shared" si="139"/>
        <v>0</v>
      </c>
      <c r="AV228" s="47">
        <f t="shared" si="140"/>
        <v>0</v>
      </c>
      <c r="AW228" s="47">
        <f t="shared" si="141"/>
        <v>0</v>
      </c>
      <c r="AX228" s="8">
        <f t="shared" si="142"/>
        <v>0</v>
      </c>
      <c r="AY228" s="67">
        <f t="shared" si="143"/>
        <v>0</v>
      </c>
      <c r="AZ228" s="67"/>
      <c r="BA228" s="8">
        <f t="shared" si="144"/>
        <v>0</v>
      </c>
      <c r="BB228" s="8">
        <f t="shared" si="145"/>
        <v>0</v>
      </c>
      <c r="BC228" s="8">
        <f t="shared" si="146"/>
        <v>0</v>
      </c>
      <c r="BD228" s="8">
        <f t="shared" si="147"/>
        <v>0</v>
      </c>
      <c r="BE228" s="8">
        <f t="shared" si="148"/>
        <v>0</v>
      </c>
      <c r="BF228" s="8"/>
      <c r="BG228" s="8">
        <f t="shared" si="149"/>
        <v>0</v>
      </c>
      <c r="BH228" s="8">
        <f t="shared" si="150"/>
        <v>0</v>
      </c>
      <c r="BI228" s="8">
        <f t="shared" si="151"/>
        <v>0</v>
      </c>
      <c r="BJ228" s="8">
        <f t="shared" si="152"/>
        <v>0</v>
      </c>
      <c r="BK228" s="8">
        <f t="shared" si="153"/>
        <v>0</v>
      </c>
      <c r="BL228" s="8">
        <f t="shared" si="154"/>
        <v>0</v>
      </c>
      <c r="BM228" s="8">
        <f t="shared" si="155"/>
        <v>0</v>
      </c>
      <c r="BN228" s="8">
        <f t="shared" si="156"/>
        <v>0</v>
      </c>
      <c r="BO228" s="8">
        <f t="shared" si="157"/>
        <v>0</v>
      </c>
      <c r="BP228" s="8"/>
      <c r="BQ228" s="8" t="e">
        <f t="shared" si="158"/>
        <v>#NUM!</v>
      </c>
      <c r="BR228" s="8" t="e">
        <f t="shared" si="159"/>
        <v>#NUM!</v>
      </c>
      <c r="BS228" s="8" t="e">
        <f t="shared" si="160"/>
        <v>#NUM!</v>
      </c>
      <c r="BT228" s="8" t="e">
        <f t="shared" si="161"/>
        <v>#NUM!</v>
      </c>
      <c r="BU228" s="8" t="e">
        <f t="shared" si="162"/>
        <v>#NUM!</v>
      </c>
      <c r="BV228" s="8"/>
      <c r="BW228" s="1" t="str">
        <f t="shared" si="163"/>
        <v/>
      </c>
      <c r="BX228" s="1" t="str">
        <f t="shared" si="164"/>
        <v/>
      </c>
      <c r="BY228" s="1" t="str">
        <f t="shared" si="165"/>
        <v/>
      </c>
      <c r="BZ228" s="1" t="str">
        <f t="shared" si="166"/>
        <v/>
      </c>
      <c r="CA228" s="1" t="str">
        <f t="shared" si="167"/>
        <v/>
      </c>
      <c r="CB228" s="1" t="str">
        <f t="shared" si="168"/>
        <v/>
      </c>
      <c r="CC228" s="1" t="str">
        <f t="shared" si="169"/>
        <v/>
      </c>
      <c r="CD228" s="1" t="str">
        <f t="shared" si="170"/>
        <v/>
      </c>
      <c r="CE228" s="1" t="str">
        <f t="shared" si="171"/>
        <v/>
      </c>
    </row>
    <row r="229" spans="1:88" ht="18" customHeight="1" x14ac:dyDescent="0.2">
      <c r="A229" s="52" t="str">
        <f t="shared" si="134"/>
        <v>Andy Woods</v>
      </c>
      <c r="B229" s="93" t="s">
        <v>548</v>
      </c>
      <c r="C229" s="94" t="s">
        <v>477</v>
      </c>
      <c r="D229" s="8"/>
      <c r="E229" s="8"/>
      <c r="F229" s="8" t="str">
        <f>IF(E229&lt;&gt; "",LOOKUP(E229,Points!$A$2:$A$27,Points!$B$2:$B$27),"")</f>
        <v/>
      </c>
      <c r="G229" s="114"/>
      <c r="H229" s="64"/>
      <c r="I229" s="8"/>
      <c r="J229" s="8" t="str">
        <f>IF(I229&lt;&gt; "",LOOKUP(I229,Points!$A$2:$A$27,Points!$B$2:$B$27),"")</f>
        <v/>
      </c>
      <c r="K229" s="114"/>
      <c r="L229" s="64"/>
      <c r="M229" s="8"/>
      <c r="N229" s="8" t="str">
        <f>IF(M229&lt;&gt; "",LOOKUP(M229,Points!$A$2:$A$27,Points!$B$2:$B$27),"")</f>
        <v/>
      </c>
      <c r="O229" s="114"/>
      <c r="P229" s="64"/>
      <c r="Q229" s="8"/>
      <c r="R229" s="8" t="str">
        <f>IF(Q229&lt;&gt; "",LOOKUP(Q229,Points!$A$2:$A$27,Points!$B$2:$B$27),"")</f>
        <v/>
      </c>
      <c r="S229" s="114"/>
      <c r="T229" s="64"/>
      <c r="U229" s="8"/>
      <c r="V229" s="8" t="str">
        <f>IF(U229&lt;&gt; "",LOOKUP(U229,Points!$A$2:$A$27,Points!$B$2:$B$27),"")</f>
        <v/>
      </c>
      <c r="W229" s="114"/>
      <c r="X229" s="64"/>
      <c r="Y229" s="8"/>
      <c r="Z229" s="8" t="str">
        <f>IF(Y229&lt;&gt; "",LOOKUP(Y229,Points!$A$2:$A$27,Points!$B$2:$B$27),"")</f>
        <v/>
      </c>
      <c r="AA229" s="114"/>
      <c r="AB229" s="64"/>
      <c r="AC229" s="8"/>
      <c r="AD229" s="8" t="str">
        <f>IF(AC229&lt;&gt; "",LOOKUP(AC229,Points!$A$2:$A$27,Points!$B$2:$B$27),"")</f>
        <v/>
      </c>
      <c r="AE229" s="114"/>
      <c r="AF229" s="64"/>
      <c r="AG229" s="8"/>
      <c r="AH229" s="8" t="str">
        <f>IF(AG229&lt;&gt; "",LOOKUP(AG229,Points!$A$2:$A$27,Points!$B$2:$B$27),"")</f>
        <v/>
      </c>
      <c r="AI229" s="114"/>
      <c r="AJ229" s="64"/>
      <c r="AK229" s="8"/>
      <c r="AL229" s="8" t="str">
        <f>IF(AK229&lt;&gt; "",LOOKUP(AK229,Points!$A$2:$A$27,Points!$B$2:$B$27),"")</f>
        <v/>
      </c>
      <c r="AM229" s="114"/>
      <c r="AO229" s="5">
        <f>+G229+K229+O229+S229+W229+AA229+AE229+AI229+AM229</f>
        <v>0</v>
      </c>
      <c r="AP229" s="5">
        <v>0</v>
      </c>
      <c r="AQ229" s="5">
        <f t="shared" si="135"/>
        <v>0</v>
      </c>
      <c r="AR229" s="5">
        <f t="shared" si="136"/>
        <v>0</v>
      </c>
      <c r="AS229" s="5">
        <f t="shared" si="137"/>
        <v>0</v>
      </c>
      <c r="AT229" s="5">
        <f t="shared" si="138"/>
        <v>0</v>
      </c>
      <c r="AU229" s="47">
        <f t="shared" si="139"/>
        <v>0</v>
      </c>
      <c r="AV229" s="47">
        <f t="shared" si="140"/>
        <v>0</v>
      </c>
      <c r="AW229" s="47">
        <f t="shared" si="141"/>
        <v>0</v>
      </c>
      <c r="AX229" s="8">
        <f t="shared" si="142"/>
        <v>0</v>
      </c>
      <c r="AY229" s="67">
        <f t="shared" si="143"/>
        <v>0</v>
      </c>
      <c r="AZ229" s="67"/>
      <c r="BA229" s="8">
        <f t="shared" si="144"/>
        <v>0</v>
      </c>
      <c r="BB229" s="8">
        <f t="shared" si="145"/>
        <v>0</v>
      </c>
      <c r="BC229" s="8">
        <f t="shared" si="146"/>
        <v>0</v>
      </c>
      <c r="BD229" s="8">
        <f t="shared" si="147"/>
        <v>0</v>
      </c>
      <c r="BE229" s="8">
        <f t="shared" si="148"/>
        <v>0</v>
      </c>
      <c r="BF229" s="8"/>
      <c r="BG229" s="8">
        <f t="shared" si="149"/>
        <v>0</v>
      </c>
      <c r="BH229" s="8">
        <f t="shared" si="150"/>
        <v>0</v>
      </c>
      <c r="BI229" s="8">
        <f t="shared" si="151"/>
        <v>0</v>
      </c>
      <c r="BJ229" s="8">
        <f t="shared" si="152"/>
        <v>0</v>
      </c>
      <c r="BK229" s="8">
        <f t="shared" si="153"/>
        <v>0</v>
      </c>
      <c r="BL229" s="8">
        <f t="shared" si="154"/>
        <v>0</v>
      </c>
      <c r="BM229" s="8">
        <f t="shared" si="155"/>
        <v>0</v>
      </c>
      <c r="BN229" s="8">
        <f t="shared" si="156"/>
        <v>0</v>
      </c>
      <c r="BO229" s="8">
        <f t="shared" si="157"/>
        <v>0</v>
      </c>
      <c r="BP229" s="8"/>
      <c r="BQ229" s="8" t="e">
        <f t="shared" si="158"/>
        <v>#NUM!</v>
      </c>
      <c r="BR229" s="8" t="e">
        <f t="shared" si="159"/>
        <v>#NUM!</v>
      </c>
      <c r="BS229" s="8" t="e">
        <f t="shared" si="160"/>
        <v>#NUM!</v>
      </c>
      <c r="BT229" s="8" t="e">
        <f t="shared" si="161"/>
        <v>#NUM!</v>
      </c>
      <c r="BU229" s="8" t="e">
        <f t="shared" si="162"/>
        <v>#NUM!</v>
      </c>
      <c r="BV229" s="8"/>
      <c r="BW229" s="1" t="str">
        <f t="shared" si="163"/>
        <v/>
      </c>
      <c r="BX229" s="1" t="str">
        <f t="shared" si="164"/>
        <v/>
      </c>
      <c r="BY229" s="1" t="str">
        <f t="shared" si="165"/>
        <v/>
      </c>
      <c r="BZ229" s="1" t="str">
        <f t="shared" si="166"/>
        <v/>
      </c>
      <c r="CA229" s="1" t="str">
        <f t="shared" si="167"/>
        <v/>
      </c>
      <c r="CB229" s="1" t="str">
        <f t="shared" si="168"/>
        <v/>
      </c>
      <c r="CC229" s="1" t="str">
        <f t="shared" si="169"/>
        <v/>
      </c>
      <c r="CD229" s="1" t="str">
        <f t="shared" si="170"/>
        <v/>
      </c>
      <c r="CE229" s="1" t="str">
        <f t="shared" si="171"/>
        <v/>
      </c>
    </row>
    <row r="230" spans="1:88" ht="18" customHeight="1" x14ac:dyDescent="0.2">
      <c r="A230" s="52" t="str">
        <f t="shared" si="134"/>
        <v>Harrison Young</v>
      </c>
      <c r="B230" s="52" t="s">
        <v>508</v>
      </c>
      <c r="C230" s="62" t="s">
        <v>509</v>
      </c>
      <c r="D230" s="8"/>
      <c r="E230" s="8"/>
      <c r="F230" s="8" t="str">
        <f>IF(E230&lt;&gt; "",LOOKUP(E230,Points!$A$2:$A$27,Points!$B$2:$B$27),"")</f>
        <v/>
      </c>
      <c r="G230" s="114"/>
      <c r="H230" s="64"/>
      <c r="I230" s="8"/>
      <c r="J230" s="8" t="str">
        <f>IF(I230&lt;&gt; "",LOOKUP(I230,Points!$A$2:$A$27,Points!$B$2:$B$27),"")</f>
        <v/>
      </c>
      <c r="K230" s="114"/>
      <c r="L230" s="64"/>
      <c r="M230" s="8"/>
      <c r="N230" s="8" t="str">
        <f>IF(M230&lt;&gt; "",LOOKUP(M230,Points!$A$2:$A$27,Points!$B$2:$B$27),"")</f>
        <v/>
      </c>
      <c r="O230" s="114"/>
      <c r="P230" s="64"/>
      <c r="Q230" s="8"/>
      <c r="R230" s="8" t="str">
        <f>IF(Q230&lt;&gt; "",LOOKUP(Q230,Points!$A$2:$A$27,Points!$B$2:$B$27),"")</f>
        <v/>
      </c>
      <c r="S230" s="114"/>
      <c r="T230" s="64"/>
      <c r="U230" s="8"/>
      <c r="V230" s="8" t="str">
        <f>IF(U230&lt;&gt; "",LOOKUP(U230,Points!$A$2:$A$27,Points!$B$2:$B$27),"")</f>
        <v/>
      </c>
      <c r="W230" s="114"/>
      <c r="X230" s="64"/>
      <c r="Y230" s="8"/>
      <c r="Z230" s="8" t="str">
        <f>IF(Y230&lt;&gt; "",LOOKUP(Y230,Points!$A$2:$A$27,Points!$B$2:$B$27),"")</f>
        <v/>
      </c>
      <c r="AA230" s="114"/>
      <c r="AB230" s="64"/>
      <c r="AC230" s="8"/>
      <c r="AD230" s="8" t="str">
        <f>IF(AC230&lt;&gt; "",LOOKUP(AC230,Points!$A$2:$A$27,Points!$B$2:$B$27),"")</f>
        <v/>
      </c>
      <c r="AE230" s="114"/>
      <c r="AF230" s="64"/>
      <c r="AG230" s="8"/>
      <c r="AH230" s="8" t="str">
        <f>IF(AG230&lt;&gt; "",LOOKUP(AG230,Points!$A$2:$A$27,Points!$B$2:$B$27),"")</f>
        <v/>
      </c>
      <c r="AI230" s="114"/>
      <c r="AJ230" s="64"/>
      <c r="AK230" s="8"/>
      <c r="AL230" s="8" t="str">
        <f>IF(AK230&lt;&gt; "",LOOKUP(AK230,Points!$A$2:$A$27,Points!$B$2:$B$27),"")</f>
        <v/>
      </c>
      <c r="AM230" s="114"/>
      <c r="AO230" s="5">
        <f>SUM(LEN(G230),LEN(K230),LEN(O230),LEN(S230),LEN(W230),LEN(AA230),LEN(AE230),LEN(AI230),LEN(AM230))</f>
        <v>0</v>
      </c>
      <c r="AP230" s="5">
        <v>0</v>
      </c>
      <c r="AQ230" s="5">
        <f t="shared" si="135"/>
        <v>0</v>
      </c>
      <c r="AR230" s="5">
        <f t="shared" si="136"/>
        <v>0</v>
      </c>
      <c r="AS230" s="5">
        <f t="shared" si="137"/>
        <v>0</v>
      </c>
      <c r="AT230" s="5">
        <f t="shared" si="138"/>
        <v>0</v>
      </c>
      <c r="AU230" s="47">
        <f t="shared" si="139"/>
        <v>0</v>
      </c>
      <c r="AV230" s="47">
        <f t="shared" si="140"/>
        <v>0</v>
      </c>
      <c r="AW230" s="47">
        <f t="shared" si="141"/>
        <v>0</v>
      </c>
      <c r="AX230" s="8">
        <f t="shared" si="142"/>
        <v>0</v>
      </c>
      <c r="AY230" s="67">
        <f t="shared" si="143"/>
        <v>0</v>
      </c>
      <c r="AZ230" s="67"/>
      <c r="BA230" s="8">
        <f t="shared" si="144"/>
        <v>0</v>
      </c>
      <c r="BB230" s="8">
        <f t="shared" si="145"/>
        <v>0</v>
      </c>
      <c r="BC230" s="8">
        <f t="shared" si="146"/>
        <v>0</v>
      </c>
      <c r="BD230" s="8">
        <f t="shared" si="147"/>
        <v>0</v>
      </c>
      <c r="BE230" s="8">
        <f t="shared" si="148"/>
        <v>0</v>
      </c>
      <c r="BF230" s="8"/>
      <c r="BG230" s="8">
        <f t="shared" si="149"/>
        <v>0</v>
      </c>
      <c r="BH230" s="8">
        <f t="shared" si="150"/>
        <v>0</v>
      </c>
      <c r="BI230" s="8">
        <f t="shared" si="151"/>
        <v>0</v>
      </c>
      <c r="BJ230" s="8">
        <f t="shared" si="152"/>
        <v>0</v>
      </c>
      <c r="BK230" s="8">
        <f t="shared" si="153"/>
        <v>0</v>
      </c>
      <c r="BL230" s="8">
        <f t="shared" si="154"/>
        <v>0</v>
      </c>
      <c r="BM230" s="8">
        <f t="shared" si="155"/>
        <v>0</v>
      </c>
      <c r="BN230" s="8">
        <f t="shared" si="156"/>
        <v>0</v>
      </c>
      <c r="BO230" s="8">
        <f t="shared" si="157"/>
        <v>0</v>
      </c>
      <c r="BP230" s="8"/>
      <c r="BQ230" s="8" t="e">
        <f t="shared" si="158"/>
        <v>#NUM!</v>
      </c>
      <c r="BR230" s="8" t="e">
        <f t="shared" si="159"/>
        <v>#NUM!</v>
      </c>
      <c r="BS230" s="8" t="e">
        <f t="shared" si="160"/>
        <v>#NUM!</v>
      </c>
      <c r="BT230" s="8" t="e">
        <f t="shared" si="161"/>
        <v>#NUM!</v>
      </c>
      <c r="BU230" s="8" t="e">
        <f t="shared" si="162"/>
        <v>#NUM!</v>
      </c>
      <c r="BV230" s="8"/>
      <c r="BW230" s="1" t="str">
        <f t="shared" si="163"/>
        <v/>
      </c>
      <c r="BX230" s="1" t="str">
        <f t="shared" si="164"/>
        <v/>
      </c>
      <c r="BY230" s="1" t="str">
        <f t="shared" si="165"/>
        <v/>
      </c>
      <c r="BZ230" s="1" t="str">
        <f t="shared" si="166"/>
        <v/>
      </c>
      <c r="CA230" s="1" t="str">
        <f t="shared" si="167"/>
        <v/>
      </c>
      <c r="CB230" s="1" t="str">
        <f t="shared" si="168"/>
        <v/>
      </c>
      <c r="CC230" s="1" t="str">
        <f t="shared" si="169"/>
        <v/>
      </c>
      <c r="CD230" s="1" t="str">
        <f t="shared" si="170"/>
        <v/>
      </c>
      <c r="CE230" s="1" t="str">
        <f t="shared" si="171"/>
        <v/>
      </c>
    </row>
    <row r="231" spans="1:88" x14ac:dyDescent="0.2">
      <c r="CG231" t="s">
        <v>495</v>
      </c>
      <c r="CH231" s="106">
        <v>15.666666666666666</v>
      </c>
      <c r="CJ231" s="107"/>
    </row>
    <row r="232" spans="1:88" x14ac:dyDescent="0.2">
      <c r="CG232" t="s">
        <v>554</v>
      </c>
      <c r="CH232" s="106">
        <v>8</v>
      </c>
      <c r="CI232">
        <v>10.199999999999999</v>
      </c>
      <c r="CJ232" s="107">
        <f>+CI232-CH232</f>
        <v>2.1999999999999993</v>
      </c>
    </row>
    <row r="233" spans="1:88" x14ac:dyDescent="0.2">
      <c r="CG233" t="s">
        <v>504</v>
      </c>
      <c r="CH233" s="106">
        <v>11.857142857142858</v>
      </c>
    </row>
  </sheetData>
  <autoFilter ref="AO4:AY83"/>
  <mergeCells count="19">
    <mergeCell ref="AB84:AE84"/>
    <mergeCell ref="X84:AA84"/>
    <mergeCell ref="D3:G3"/>
    <mergeCell ref="H3:K3"/>
    <mergeCell ref="L3:O3"/>
    <mergeCell ref="P3:S3"/>
    <mergeCell ref="T3:W3"/>
    <mergeCell ref="X3:AA3"/>
    <mergeCell ref="T84:W84"/>
    <mergeCell ref="AF84:AI84"/>
    <mergeCell ref="AJ84:AM84"/>
    <mergeCell ref="AB3:AE3"/>
    <mergeCell ref="AF3:AI3"/>
    <mergeCell ref="AJ3:AM3"/>
    <mergeCell ref="B84:C84"/>
    <mergeCell ref="D84:G84"/>
    <mergeCell ref="H84:K84"/>
    <mergeCell ref="L84:O84"/>
    <mergeCell ref="P84:S84"/>
  </mergeCells>
  <pageMargins left="0" right="0" top="0.25" bottom="0.25" header="0.3" footer="0.3"/>
  <pageSetup paperSize="17" scale="48" orientation="landscape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3:H80"/>
  <sheetViews>
    <sheetView workbookViewId="0">
      <selection activeCell="B69" sqref="B69"/>
    </sheetView>
  </sheetViews>
  <sheetFormatPr defaultRowHeight="12.75" x14ac:dyDescent="0.2"/>
  <cols>
    <col min="1" max="1" width="17" bestFit="1" customWidth="1"/>
    <col min="2" max="2" width="10.140625" customWidth="1"/>
    <col min="7" max="7" width="9.85546875" customWidth="1"/>
  </cols>
  <sheetData>
    <row r="3" spans="1:8" ht="38.25" x14ac:dyDescent="0.2">
      <c r="A3" s="122" t="s">
        <v>375</v>
      </c>
      <c r="B3" s="121"/>
      <c r="C3" s="121"/>
      <c r="D3" s="121"/>
      <c r="F3" s="126" t="s">
        <v>564</v>
      </c>
      <c r="G3" s="129" t="s">
        <v>566</v>
      </c>
      <c r="H3" s="48" t="s">
        <v>567</v>
      </c>
    </row>
    <row r="4" spans="1:8" x14ac:dyDescent="0.2">
      <c r="A4" s="125" t="s">
        <v>193</v>
      </c>
      <c r="B4" s="1">
        <v>2011</v>
      </c>
      <c r="C4" s="1">
        <v>2012</v>
      </c>
      <c r="D4" s="1">
        <v>2013</v>
      </c>
      <c r="E4" s="1">
        <v>2014</v>
      </c>
      <c r="F4" s="125" t="s">
        <v>565</v>
      </c>
      <c r="G4" s="61"/>
      <c r="H4" s="1"/>
    </row>
    <row r="5" spans="1:8" x14ac:dyDescent="0.2">
      <c r="A5" s="1" t="s">
        <v>372</v>
      </c>
      <c r="B5" s="1"/>
      <c r="C5" s="1"/>
      <c r="D5" s="123">
        <v>9.5</v>
      </c>
      <c r="E5" s="1">
        <v>9</v>
      </c>
      <c r="F5" s="124">
        <f t="shared" ref="F5:F16" si="0">+E5-D5</f>
        <v>-0.5</v>
      </c>
      <c r="G5" s="111">
        <v>5</v>
      </c>
      <c r="H5" s="133">
        <f>+F5/D5</f>
        <v>-5.2631578947368418E-2</v>
      </c>
    </row>
    <row r="6" spans="1:8" x14ac:dyDescent="0.2">
      <c r="A6" s="1" t="s">
        <v>515</v>
      </c>
      <c r="B6" s="1"/>
      <c r="C6" s="1">
        <v>10.5</v>
      </c>
      <c r="D6" s="123">
        <v>7.2857142857142856</v>
      </c>
      <c r="E6" s="1">
        <v>8.6</v>
      </c>
      <c r="F6" s="124">
        <f t="shared" si="0"/>
        <v>1.3142857142857141</v>
      </c>
      <c r="G6" s="111">
        <v>8</v>
      </c>
      <c r="H6" s="133">
        <f t="shared" ref="H6:H16" si="1">+F6/D6</f>
        <v>0.18039215686274507</v>
      </c>
    </row>
    <row r="7" spans="1:8" x14ac:dyDescent="0.2">
      <c r="A7" s="1" t="s">
        <v>247</v>
      </c>
      <c r="B7" s="1">
        <v>5.0999999999999996</v>
      </c>
      <c r="C7" s="1">
        <v>8.4</v>
      </c>
      <c r="D7" s="123">
        <v>8.7777777777777786</v>
      </c>
      <c r="E7" s="1">
        <v>10.6</v>
      </c>
      <c r="F7" s="124">
        <f t="shared" si="0"/>
        <v>1.8222222222222211</v>
      </c>
      <c r="G7" s="111">
        <v>9</v>
      </c>
      <c r="H7" s="133">
        <f t="shared" si="1"/>
        <v>0.20759493670886062</v>
      </c>
    </row>
    <row r="8" spans="1:8" x14ac:dyDescent="0.2">
      <c r="A8" s="1" t="s">
        <v>403</v>
      </c>
      <c r="B8" s="1">
        <v>5</v>
      </c>
      <c r="C8" s="1">
        <v>12.4</v>
      </c>
      <c r="D8" s="123">
        <v>6.5555555555555554</v>
      </c>
      <c r="E8" s="1">
        <v>6.2</v>
      </c>
      <c r="F8" s="124">
        <f t="shared" si="0"/>
        <v>-0.35555555555555518</v>
      </c>
      <c r="G8" s="111">
        <v>6</v>
      </c>
      <c r="H8" s="133">
        <f t="shared" si="1"/>
        <v>-5.4237288135593163E-2</v>
      </c>
    </row>
    <row r="9" spans="1:8" x14ac:dyDescent="0.2">
      <c r="A9" s="1" t="s">
        <v>362</v>
      </c>
      <c r="B9" s="1">
        <v>9.3000000000000007</v>
      </c>
      <c r="C9" s="1">
        <v>12.4</v>
      </c>
      <c r="D9" s="123">
        <v>11.125</v>
      </c>
      <c r="E9" s="1">
        <v>8.9</v>
      </c>
      <c r="F9" s="124">
        <f t="shared" si="0"/>
        <v>-2.2249999999999996</v>
      </c>
      <c r="G9" s="111">
        <v>3</v>
      </c>
      <c r="H9" s="133">
        <f t="shared" si="1"/>
        <v>-0.19999999999999996</v>
      </c>
    </row>
    <row r="10" spans="1:8" x14ac:dyDescent="0.2">
      <c r="A10" s="1" t="s">
        <v>164</v>
      </c>
      <c r="B10" s="1"/>
      <c r="C10" s="1"/>
      <c r="D10" s="123">
        <v>8.6666666666666661</v>
      </c>
      <c r="E10" s="1">
        <v>11.8</v>
      </c>
      <c r="F10" s="124">
        <f t="shared" si="0"/>
        <v>3.1333333333333346</v>
      </c>
      <c r="G10" s="111">
        <v>11</v>
      </c>
      <c r="H10" s="133">
        <f t="shared" si="1"/>
        <v>0.3615384615384617</v>
      </c>
    </row>
    <row r="11" spans="1:8" x14ac:dyDescent="0.2">
      <c r="A11" s="1" t="s">
        <v>480</v>
      </c>
      <c r="B11" s="1"/>
      <c r="C11" s="1">
        <v>3.8</v>
      </c>
      <c r="D11" s="123">
        <v>10.428571428571429</v>
      </c>
      <c r="E11" s="1">
        <v>8.1</v>
      </c>
      <c r="F11" s="124">
        <f t="shared" si="0"/>
        <v>-2.3285714285714292</v>
      </c>
      <c r="G11" s="111">
        <v>2</v>
      </c>
      <c r="H11" s="133">
        <f t="shared" si="1"/>
        <v>-0.22328767123287677</v>
      </c>
    </row>
    <row r="12" spans="1:8" x14ac:dyDescent="0.2">
      <c r="A12" s="1" t="s">
        <v>88</v>
      </c>
      <c r="B12" s="1">
        <v>6.1</v>
      </c>
      <c r="C12" s="1">
        <v>14.9</v>
      </c>
      <c r="D12" s="123">
        <v>15.4</v>
      </c>
      <c r="E12" s="1">
        <v>14.8</v>
      </c>
      <c r="F12" s="124">
        <f t="shared" si="0"/>
        <v>-0.59999999999999964</v>
      </c>
      <c r="G12" s="111">
        <v>4</v>
      </c>
      <c r="H12" s="133">
        <f t="shared" si="1"/>
        <v>-3.8961038961038939E-2</v>
      </c>
    </row>
    <row r="13" spans="1:8" x14ac:dyDescent="0.2">
      <c r="A13" s="1" t="s">
        <v>340</v>
      </c>
      <c r="B13" s="1">
        <v>8.6</v>
      </c>
      <c r="C13" s="1">
        <v>8.6</v>
      </c>
      <c r="D13" s="123">
        <v>12.222222222222221</v>
      </c>
      <c r="E13" s="1">
        <v>6.9</v>
      </c>
      <c r="F13" s="124">
        <f t="shared" si="0"/>
        <v>-5.3222222222222211</v>
      </c>
      <c r="G13" s="111">
        <v>1</v>
      </c>
      <c r="H13" s="133">
        <f t="shared" si="1"/>
        <v>-0.43545454545454537</v>
      </c>
    </row>
    <row r="14" spans="1:8" x14ac:dyDescent="0.2">
      <c r="A14" s="1" t="s">
        <v>77</v>
      </c>
      <c r="B14" s="1">
        <v>9.1999999999999993</v>
      </c>
      <c r="C14" s="1">
        <v>9.6999999999999993</v>
      </c>
      <c r="D14" s="123">
        <v>8</v>
      </c>
      <c r="E14" s="1">
        <v>8</v>
      </c>
      <c r="F14" s="124">
        <f t="shared" si="0"/>
        <v>0</v>
      </c>
      <c r="G14" s="111">
        <v>7</v>
      </c>
      <c r="H14" s="133">
        <f t="shared" si="1"/>
        <v>0</v>
      </c>
    </row>
    <row r="15" spans="1:8" x14ac:dyDescent="0.2">
      <c r="A15" s="1" t="s">
        <v>90</v>
      </c>
      <c r="B15" s="1">
        <v>5.2</v>
      </c>
      <c r="C15" s="1">
        <v>12.7</v>
      </c>
      <c r="D15" s="123">
        <v>7.2</v>
      </c>
      <c r="E15" s="1">
        <v>12.2</v>
      </c>
      <c r="F15" s="124">
        <f t="shared" si="0"/>
        <v>4.9999999999999991</v>
      </c>
      <c r="G15" s="111">
        <v>12</v>
      </c>
      <c r="H15" s="133">
        <f t="shared" si="1"/>
        <v>0.69444444444444431</v>
      </c>
    </row>
    <row r="16" spans="1:8" x14ac:dyDescent="0.2">
      <c r="A16" s="1" t="s">
        <v>554</v>
      </c>
      <c r="B16" s="1"/>
      <c r="C16" s="1"/>
      <c r="D16" s="123">
        <v>8</v>
      </c>
      <c r="E16" s="1">
        <v>10.199999999999999</v>
      </c>
      <c r="F16" s="124">
        <f t="shared" si="0"/>
        <v>2.1999999999999993</v>
      </c>
      <c r="G16" s="111">
        <v>10</v>
      </c>
      <c r="H16" s="133">
        <f t="shared" si="1"/>
        <v>0.27499999999999991</v>
      </c>
    </row>
    <row r="17" spans="1:8" x14ac:dyDescent="0.2">
      <c r="D17" s="106"/>
    </row>
    <row r="20" spans="1:8" ht="38.25" x14ac:dyDescent="0.2">
      <c r="A20" s="125" t="s">
        <v>563</v>
      </c>
      <c r="B20" s="1">
        <v>2011</v>
      </c>
      <c r="C20" s="1">
        <v>2012</v>
      </c>
      <c r="D20" s="1">
        <v>2013</v>
      </c>
      <c r="E20" s="1">
        <v>2014</v>
      </c>
      <c r="F20" s="126" t="s">
        <v>564</v>
      </c>
      <c r="G20" s="130" t="s">
        <v>566</v>
      </c>
    </row>
    <row r="21" spans="1:8" x14ac:dyDescent="0.2">
      <c r="A21" s="1" t="s">
        <v>372</v>
      </c>
      <c r="B21" s="1"/>
      <c r="C21" s="1"/>
      <c r="D21" s="1">
        <v>1</v>
      </c>
      <c r="E21" s="1"/>
      <c r="F21" s="128">
        <v>-1</v>
      </c>
      <c r="G21" s="131">
        <v>3</v>
      </c>
      <c r="H21" s="3"/>
    </row>
    <row r="22" spans="1:8" x14ac:dyDescent="0.2">
      <c r="A22" s="1" t="s">
        <v>515</v>
      </c>
      <c r="B22" s="1"/>
      <c r="C22" s="1"/>
      <c r="D22" s="1"/>
      <c r="E22" s="1">
        <v>1</v>
      </c>
      <c r="F22" s="128">
        <v>1</v>
      </c>
      <c r="G22" s="131">
        <v>1</v>
      </c>
      <c r="H22" s="3"/>
    </row>
    <row r="23" spans="1:8" x14ac:dyDescent="0.2">
      <c r="A23" s="1" t="s">
        <v>247</v>
      </c>
      <c r="B23" s="1">
        <v>1</v>
      </c>
      <c r="C23" s="1"/>
      <c r="D23" s="1">
        <v>1</v>
      </c>
      <c r="E23" s="1">
        <v>1</v>
      </c>
      <c r="F23" s="128"/>
      <c r="G23" s="132">
        <v>2</v>
      </c>
      <c r="H23" s="3"/>
    </row>
    <row r="24" spans="1:8" x14ac:dyDescent="0.2">
      <c r="A24" s="1" t="s">
        <v>403</v>
      </c>
      <c r="B24" s="1">
        <v>2</v>
      </c>
      <c r="C24" s="1"/>
      <c r="D24" s="1"/>
      <c r="E24" s="1">
        <v>1</v>
      </c>
      <c r="F24" s="128">
        <v>1</v>
      </c>
      <c r="G24" s="132">
        <v>1</v>
      </c>
      <c r="H24" s="3"/>
    </row>
    <row r="25" spans="1:8" x14ac:dyDescent="0.2">
      <c r="A25" s="1" t="s">
        <v>362</v>
      </c>
      <c r="B25" s="1">
        <v>1</v>
      </c>
      <c r="C25" s="1">
        <v>1</v>
      </c>
      <c r="D25" s="1">
        <v>1</v>
      </c>
      <c r="E25" s="1"/>
      <c r="F25" s="128">
        <v>-1</v>
      </c>
      <c r="G25" s="132">
        <v>3</v>
      </c>
      <c r="H25" s="3"/>
    </row>
    <row r="26" spans="1:8" x14ac:dyDescent="0.2">
      <c r="A26" s="1" t="s">
        <v>164</v>
      </c>
      <c r="B26" s="1"/>
      <c r="C26" s="1"/>
      <c r="D26" s="1">
        <v>1</v>
      </c>
      <c r="E26" s="1"/>
      <c r="F26" s="128">
        <v>-1</v>
      </c>
      <c r="G26" s="132">
        <v>3</v>
      </c>
      <c r="H26" s="3"/>
    </row>
    <row r="27" spans="1:8" x14ac:dyDescent="0.2">
      <c r="A27" s="1" t="s">
        <v>480</v>
      </c>
      <c r="B27" s="1"/>
      <c r="C27" s="1">
        <v>1</v>
      </c>
      <c r="D27" s="1">
        <v>1</v>
      </c>
      <c r="E27" s="1">
        <v>1</v>
      </c>
      <c r="F27" s="128"/>
      <c r="G27" s="132">
        <v>2</v>
      </c>
      <c r="H27" s="3"/>
    </row>
    <row r="28" spans="1:8" x14ac:dyDescent="0.2">
      <c r="A28" s="1" t="s">
        <v>88</v>
      </c>
      <c r="B28" s="1"/>
      <c r="C28" s="1"/>
      <c r="D28" s="1"/>
      <c r="E28" s="1">
        <v>1</v>
      </c>
      <c r="F28" s="128">
        <v>1</v>
      </c>
      <c r="G28" s="131">
        <v>1</v>
      </c>
      <c r="H28" s="3"/>
    </row>
    <row r="29" spans="1:8" x14ac:dyDescent="0.2">
      <c r="A29" s="1" t="s">
        <v>340</v>
      </c>
      <c r="B29" s="1">
        <v>1</v>
      </c>
      <c r="C29" s="1">
        <v>1</v>
      </c>
      <c r="D29" s="1"/>
      <c r="E29" s="1">
        <v>1</v>
      </c>
      <c r="F29" s="128">
        <v>1</v>
      </c>
      <c r="G29" s="132">
        <v>1</v>
      </c>
      <c r="H29" s="3"/>
    </row>
    <row r="30" spans="1:8" x14ac:dyDescent="0.2">
      <c r="A30" s="1" t="s">
        <v>77</v>
      </c>
      <c r="B30" s="1"/>
      <c r="C30" s="1"/>
      <c r="D30" s="1"/>
      <c r="E30" s="1">
        <v>1</v>
      </c>
      <c r="F30" s="128">
        <v>1</v>
      </c>
      <c r="G30" s="131">
        <v>1</v>
      </c>
      <c r="H30" s="3"/>
    </row>
    <row r="31" spans="1:8" x14ac:dyDescent="0.2">
      <c r="A31" s="1" t="s">
        <v>90</v>
      </c>
      <c r="B31" s="1">
        <v>2</v>
      </c>
      <c r="C31" s="1"/>
      <c r="D31" s="1"/>
      <c r="E31" s="1">
        <v>1</v>
      </c>
      <c r="F31" s="128">
        <v>1</v>
      </c>
      <c r="G31" s="132">
        <v>1</v>
      </c>
      <c r="H31" s="3"/>
    </row>
    <row r="32" spans="1:8" x14ac:dyDescent="0.2">
      <c r="A32" s="1" t="s">
        <v>554</v>
      </c>
      <c r="B32" s="1"/>
      <c r="C32" s="1"/>
      <c r="D32" s="1"/>
      <c r="E32" s="1"/>
      <c r="F32" s="128"/>
      <c r="G32" s="132">
        <v>2</v>
      </c>
      <c r="H32" s="3"/>
    </row>
    <row r="33" spans="1:8" x14ac:dyDescent="0.2">
      <c r="H33" s="3"/>
    </row>
    <row r="34" spans="1:8" x14ac:dyDescent="0.2">
      <c r="H34" s="3"/>
    </row>
    <row r="35" spans="1:8" x14ac:dyDescent="0.2">
      <c r="H35" s="3"/>
    </row>
    <row r="36" spans="1:8" ht="38.25" x14ac:dyDescent="0.2">
      <c r="A36" s="82" t="s">
        <v>462</v>
      </c>
      <c r="B36" s="1">
        <v>2011</v>
      </c>
      <c r="C36" s="1">
        <v>2012</v>
      </c>
      <c r="D36" s="1">
        <v>2013</v>
      </c>
      <c r="E36" s="1">
        <v>2014</v>
      </c>
      <c r="F36" s="126" t="s">
        <v>564</v>
      </c>
      <c r="G36" s="130" t="s">
        <v>566</v>
      </c>
      <c r="H36" s="48" t="s">
        <v>567</v>
      </c>
    </row>
    <row r="37" spans="1:8" x14ac:dyDescent="0.2">
      <c r="A37" s="1" t="s">
        <v>372</v>
      </c>
      <c r="B37" s="127" t="e">
        <f>VLOOKUP(A37,#REF!,47,FALSE)</f>
        <v>#REF!</v>
      </c>
      <c r="C37" s="127" t="e">
        <f>VLOOKUP(A37,#REF!,47,FALSE)</f>
        <v>#REF!</v>
      </c>
      <c r="D37" s="127" t="e">
        <f>VLOOKUP(A37,#REF!,47,FALSE)</f>
        <v>#REF!</v>
      </c>
      <c r="E37" s="127" t="e">
        <f>VLOOKUP(A37,#REF!,47,FALSE)</f>
        <v>#REF!</v>
      </c>
      <c r="F37" s="124" t="e">
        <f t="shared" ref="F37:F48" si="2">+E37-D37</f>
        <v>#REF!</v>
      </c>
      <c r="G37" s="131">
        <v>9</v>
      </c>
      <c r="H37" s="133" t="e">
        <f>+F37/D37</f>
        <v>#REF!</v>
      </c>
    </row>
    <row r="38" spans="1:8" x14ac:dyDescent="0.2">
      <c r="A38" s="1" t="s">
        <v>515</v>
      </c>
      <c r="B38" s="127" t="e">
        <f>VLOOKUP(A38,#REF!,47,FALSE)</f>
        <v>#REF!</v>
      </c>
      <c r="C38" s="127" t="e">
        <f>VLOOKUP(A38,#REF!,47,FALSE)</f>
        <v>#REF!</v>
      </c>
      <c r="D38" s="127" t="e">
        <f>VLOOKUP(A38,#REF!,47,FALSE)</f>
        <v>#REF!</v>
      </c>
      <c r="E38" s="127" t="e">
        <f>VLOOKUP(A38,#REF!,47,FALSE)</f>
        <v>#REF!</v>
      </c>
      <c r="F38" s="124" t="e">
        <f t="shared" si="2"/>
        <v>#REF!</v>
      </c>
      <c r="G38" s="131">
        <v>8</v>
      </c>
      <c r="H38" s="133" t="e">
        <f t="shared" ref="H38:H48" si="3">+F38/D38</f>
        <v>#REF!</v>
      </c>
    </row>
    <row r="39" spans="1:8" x14ac:dyDescent="0.2">
      <c r="A39" s="1" t="s">
        <v>247</v>
      </c>
      <c r="B39" s="127" t="e">
        <f>VLOOKUP(A39,#REF!,47,FALSE)</f>
        <v>#REF!</v>
      </c>
      <c r="C39" s="127" t="e">
        <f>VLOOKUP(A39,#REF!,47,FALSE)</f>
        <v>#REF!</v>
      </c>
      <c r="D39" s="127" t="e">
        <f>VLOOKUP(A39,#REF!,47,FALSE)</f>
        <v>#REF!</v>
      </c>
      <c r="E39" s="127" t="e">
        <f>VLOOKUP(A39,#REF!,47,FALSE)</f>
        <v>#REF!</v>
      </c>
      <c r="F39" s="124" t="e">
        <f t="shared" si="2"/>
        <v>#REF!</v>
      </c>
      <c r="G39" s="131">
        <v>10</v>
      </c>
      <c r="H39" s="133" t="e">
        <f t="shared" si="3"/>
        <v>#REF!</v>
      </c>
    </row>
    <row r="40" spans="1:8" x14ac:dyDescent="0.2">
      <c r="A40" s="1" t="s">
        <v>403</v>
      </c>
      <c r="B40" s="127" t="e">
        <f>VLOOKUP(A40,#REF!,47,FALSE)</f>
        <v>#REF!</v>
      </c>
      <c r="C40" s="127" t="e">
        <f>VLOOKUP(A40,#REF!,47,FALSE)</f>
        <v>#REF!</v>
      </c>
      <c r="D40" s="127" t="e">
        <f>VLOOKUP(A40,#REF!,47,FALSE)</f>
        <v>#REF!</v>
      </c>
      <c r="E40" s="127" t="e">
        <f>VLOOKUP(A40,#REF!,47,FALSE)</f>
        <v>#REF!</v>
      </c>
      <c r="F40" s="124" t="e">
        <f t="shared" si="2"/>
        <v>#REF!</v>
      </c>
      <c r="G40" s="131">
        <v>7</v>
      </c>
      <c r="H40" s="133" t="e">
        <f t="shared" si="3"/>
        <v>#REF!</v>
      </c>
    </row>
    <row r="41" spans="1:8" x14ac:dyDescent="0.2">
      <c r="A41" s="1" t="s">
        <v>362</v>
      </c>
      <c r="B41" s="127" t="e">
        <f>VLOOKUP(A41,#REF!,47,FALSE)</f>
        <v>#REF!</v>
      </c>
      <c r="C41" s="127" t="e">
        <f>VLOOKUP(A41,#REF!,47,FALSE)</f>
        <v>#REF!</v>
      </c>
      <c r="D41" s="127" t="e">
        <f>VLOOKUP(A41,#REF!,47,FALSE)</f>
        <v>#REF!</v>
      </c>
      <c r="E41" s="127" t="e">
        <f>VLOOKUP(A41,#REF!,47,FALSE)</f>
        <v>#REF!</v>
      </c>
      <c r="F41" s="124" t="e">
        <f t="shared" si="2"/>
        <v>#REF!</v>
      </c>
      <c r="G41" s="131">
        <v>5</v>
      </c>
      <c r="H41" s="133" t="e">
        <f t="shared" si="3"/>
        <v>#REF!</v>
      </c>
    </row>
    <row r="42" spans="1:8" x14ac:dyDescent="0.2">
      <c r="A42" s="1" t="s">
        <v>164</v>
      </c>
      <c r="B42" s="127" t="e">
        <f>VLOOKUP(A42,#REF!,47,FALSE)</f>
        <v>#REF!</v>
      </c>
      <c r="C42" s="127" t="e">
        <f>VLOOKUP(A42,#REF!,47,FALSE)</f>
        <v>#REF!</v>
      </c>
      <c r="D42" s="127" t="e">
        <f>VLOOKUP(A42,#REF!,47,FALSE)</f>
        <v>#REF!</v>
      </c>
      <c r="E42" s="127" t="e">
        <f>VLOOKUP(A42,#REF!,47,FALSE)</f>
        <v>#REF!</v>
      </c>
      <c r="F42" s="124" t="e">
        <f t="shared" si="2"/>
        <v>#REF!</v>
      </c>
      <c r="G42" s="131">
        <v>11</v>
      </c>
      <c r="H42" s="133" t="e">
        <f t="shared" si="3"/>
        <v>#REF!</v>
      </c>
    </row>
    <row r="43" spans="1:8" x14ac:dyDescent="0.2">
      <c r="A43" s="1" t="s">
        <v>480</v>
      </c>
      <c r="B43" s="127" t="e">
        <f>VLOOKUP(A43,#REF!,47,FALSE)</f>
        <v>#REF!</v>
      </c>
      <c r="C43" s="127" t="e">
        <f>VLOOKUP(A43,#REF!,47,FALSE)</f>
        <v>#REF!</v>
      </c>
      <c r="D43" s="127" t="e">
        <f>VLOOKUP(A43,#REF!,47,FALSE)</f>
        <v>#REF!</v>
      </c>
      <c r="E43" s="127" t="e">
        <f>VLOOKUP(A43,#REF!,47,FALSE)</f>
        <v>#REF!</v>
      </c>
      <c r="F43" s="124" t="e">
        <f t="shared" si="2"/>
        <v>#REF!</v>
      </c>
      <c r="G43" s="131">
        <v>3</v>
      </c>
      <c r="H43" s="133" t="e">
        <f t="shared" si="3"/>
        <v>#REF!</v>
      </c>
    </row>
    <row r="44" spans="1:8" x14ac:dyDescent="0.2">
      <c r="A44" s="1" t="s">
        <v>88</v>
      </c>
      <c r="B44" s="127" t="e">
        <f>VLOOKUP(A44,#REF!,47,FALSE)</f>
        <v>#REF!</v>
      </c>
      <c r="C44" s="127" t="e">
        <f>VLOOKUP(A44,#REF!,47,FALSE)</f>
        <v>#REF!</v>
      </c>
      <c r="D44" s="127" t="e">
        <f>VLOOKUP(A44,#REF!,47,FALSE)</f>
        <v>#REF!</v>
      </c>
      <c r="E44" s="127" t="e">
        <f>VLOOKUP(A44,#REF!,47,FALSE)</f>
        <v>#REF!</v>
      </c>
      <c r="F44" s="124" t="e">
        <f t="shared" si="2"/>
        <v>#REF!</v>
      </c>
      <c r="G44" s="131">
        <v>2</v>
      </c>
      <c r="H44" s="133" t="e">
        <f t="shared" si="3"/>
        <v>#REF!</v>
      </c>
    </row>
    <row r="45" spans="1:8" x14ac:dyDescent="0.2">
      <c r="A45" s="1" t="s">
        <v>340</v>
      </c>
      <c r="B45" s="127" t="e">
        <f>VLOOKUP(A45,#REF!,47,FALSE)</f>
        <v>#REF!</v>
      </c>
      <c r="C45" s="127" t="e">
        <f>VLOOKUP(A45,#REF!,47,FALSE)</f>
        <v>#REF!</v>
      </c>
      <c r="D45" s="127" t="e">
        <f>VLOOKUP(A45,#REF!,47,FALSE)</f>
        <v>#REF!</v>
      </c>
      <c r="E45" s="127" t="e">
        <f>VLOOKUP(A45,#REF!,47,FALSE)</f>
        <v>#REF!</v>
      </c>
      <c r="F45" s="124" t="e">
        <f t="shared" si="2"/>
        <v>#REF!</v>
      </c>
      <c r="G45" s="131">
        <v>1</v>
      </c>
      <c r="H45" s="133" t="e">
        <f t="shared" si="3"/>
        <v>#REF!</v>
      </c>
    </row>
    <row r="46" spans="1:8" x14ac:dyDescent="0.2">
      <c r="A46" s="1" t="s">
        <v>77</v>
      </c>
      <c r="B46" s="127" t="e">
        <f>VLOOKUP(A46,#REF!,47,FALSE)</f>
        <v>#REF!</v>
      </c>
      <c r="C46" s="127" t="e">
        <f>VLOOKUP(A46,#REF!,47,FALSE)</f>
        <v>#REF!</v>
      </c>
      <c r="D46" s="127" t="e">
        <f>VLOOKUP(A46,#REF!,47,FALSE)</f>
        <v>#REF!</v>
      </c>
      <c r="E46" s="127" t="e">
        <f>VLOOKUP(A46,#REF!,47,FALSE)</f>
        <v>#REF!</v>
      </c>
      <c r="F46" s="124" t="e">
        <f t="shared" si="2"/>
        <v>#REF!</v>
      </c>
      <c r="G46" s="131">
        <v>6</v>
      </c>
      <c r="H46" s="133" t="e">
        <f t="shared" si="3"/>
        <v>#REF!</v>
      </c>
    </row>
    <row r="47" spans="1:8" x14ac:dyDescent="0.2">
      <c r="A47" s="1" t="s">
        <v>90</v>
      </c>
      <c r="B47" s="127" t="e">
        <f>VLOOKUP(A47,#REF!,47,FALSE)</f>
        <v>#REF!</v>
      </c>
      <c r="C47" s="127" t="e">
        <f>VLOOKUP(A47,#REF!,47,FALSE)</f>
        <v>#REF!</v>
      </c>
      <c r="D47" s="127" t="e">
        <f>VLOOKUP(A47,#REF!,47,FALSE)</f>
        <v>#REF!</v>
      </c>
      <c r="E47" s="127" t="e">
        <f>VLOOKUP(A47,#REF!,47,FALSE)</f>
        <v>#REF!</v>
      </c>
      <c r="F47" s="124" t="e">
        <f t="shared" si="2"/>
        <v>#REF!</v>
      </c>
      <c r="G47" s="131">
        <v>12</v>
      </c>
      <c r="H47" s="133" t="e">
        <f t="shared" si="3"/>
        <v>#REF!</v>
      </c>
    </row>
    <row r="48" spans="1:8" x14ac:dyDescent="0.2">
      <c r="A48" s="1" t="s">
        <v>554</v>
      </c>
      <c r="B48" s="127" t="e">
        <f>VLOOKUP(A48,#REF!,47,FALSE)</f>
        <v>#REF!</v>
      </c>
      <c r="C48" s="127" t="e">
        <f>VLOOKUP(A48,#REF!,47,FALSE)</f>
        <v>#REF!</v>
      </c>
      <c r="D48" s="127" t="e">
        <f>VLOOKUP(A48,#REF!,47,FALSE)</f>
        <v>#REF!</v>
      </c>
      <c r="E48" s="127" t="e">
        <f>VLOOKUP(A48,#REF!,47,FALSE)</f>
        <v>#REF!</v>
      </c>
      <c r="F48" s="124" t="e">
        <f t="shared" si="2"/>
        <v>#REF!</v>
      </c>
      <c r="G48" s="131">
        <v>4</v>
      </c>
      <c r="H48" s="133" t="e">
        <f t="shared" si="3"/>
        <v>#REF!</v>
      </c>
    </row>
    <row r="49" spans="1:8" x14ac:dyDescent="0.2">
      <c r="H49" s="134"/>
    </row>
    <row r="50" spans="1:8" x14ac:dyDescent="0.2">
      <c r="H50" s="134"/>
    </row>
    <row r="51" spans="1:8" x14ac:dyDescent="0.2">
      <c r="H51" s="134"/>
    </row>
    <row r="52" spans="1:8" ht="38.25" x14ac:dyDescent="0.2">
      <c r="A52" s="82" t="s">
        <v>463</v>
      </c>
      <c r="B52" s="1">
        <v>2011</v>
      </c>
      <c r="C52" s="1">
        <v>2012</v>
      </c>
      <c r="D52" s="1">
        <v>2013</v>
      </c>
      <c r="E52" s="1">
        <v>2014</v>
      </c>
      <c r="F52" s="126" t="s">
        <v>564</v>
      </c>
      <c r="G52" s="130" t="s">
        <v>566</v>
      </c>
      <c r="H52" s="135" t="s">
        <v>567</v>
      </c>
    </row>
    <row r="53" spans="1:8" x14ac:dyDescent="0.2">
      <c r="A53" s="1" t="s">
        <v>372</v>
      </c>
      <c r="B53" s="127" t="e">
        <f>VLOOKUP(A53,#REF!,49,FALSE)</f>
        <v>#REF!</v>
      </c>
      <c r="C53" s="127" t="e">
        <f>VLOOKUP(A53,#REF!,49,FALSE)</f>
        <v>#REF!</v>
      </c>
      <c r="D53" s="127" t="e">
        <f>VLOOKUP(A53,#REF!,49,FALSE)</f>
        <v>#REF!</v>
      </c>
      <c r="E53" s="127" t="e">
        <f>VLOOKUP(A53,#REF!,49,FALSE)</f>
        <v>#REF!</v>
      </c>
      <c r="F53" s="124" t="e">
        <f t="shared" ref="F53:F64" si="4">+E53-D53</f>
        <v>#REF!</v>
      </c>
      <c r="G53" s="131">
        <v>7</v>
      </c>
      <c r="H53" s="133" t="e">
        <f>+F53/D53</f>
        <v>#REF!</v>
      </c>
    </row>
    <row r="54" spans="1:8" x14ac:dyDescent="0.2">
      <c r="A54" s="1" t="s">
        <v>515</v>
      </c>
      <c r="B54" s="127" t="e">
        <f>VLOOKUP(A54,#REF!,49,FALSE)</f>
        <v>#REF!</v>
      </c>
      <c r="C54" s="127" t="e">
        <f>VLOOKUP(A54,#REF!,49,FALSE)</f>
        <v>#REF!</v>
      </c>
      <c r="D54" s="127" t="e">
        <f>VLOOKUP(A54,#REF!,49,FALSE)</f>
        <v>#REF!</v>
      </c>
      <c r="E54" s="127" t="e">
        <f>VLOOKUP(A54,#REF!,49,FALSE)</f>
        <v>#REF!</v>
      </c>
      <c r="F54" s="124" t="e">
        <f t="shared" si="4"/>
        <v>#REF!</v>
      </c>
      <c r="G54" s="131">
        <v>10</v>
      </c>
      <c r="H54" s="133" t="e">
        <f t="shared" ref="H54:H64" si="5">+F54/D54</f>
        <v>#REF!</v>
      </c>
    </row>
    <row r="55" spans="1:8" x14ac:dyDescent="0.2">
      <c r="A55" s="1" t="s">
        <v>247</v>
      </c>
      <c r="B55" s="127" t="e">
        <f>VLOOKUP(A55,#REF!,49,FALSE)</f>
        <v>#REF!</v>
      </c>
      <c r="C55" s="127" t="e">
        <f>VLOOKUP(A55,#REF!,49,FALSE)</f>
        <v>#REF!</v>
      </c>
      <c r="D55" s="127" t="e">
        <f>VLOOKUP(A55,#REF!,49,FALSE)</f>
        <v>#REF!</v>
      </c>
      <c r="E55" s="127" t="e">
        <f>VLOOKUP(A55,#REF!,49,FALSE)</f>
        <v>#REF!</v>
      </c>
      <c r="F55" s="124" t="e">
        <f t="shared" si="4"/>
        <v>#REF!</v>
      </c>
      <c r="G55" s="131">
        <v>9</v>
      </c>
      <c r="H55" s="133" t="e">
        <f t="shared" si="5"/>
        <v>#REF!</v>
      </c>
    </row>
    <row r="56" spans="1:8" x14ac:dyDescent="0.2">
      <c r="A56" s="1" t="s">
        <v>403</v>
      </c>
      <c r="B56" s="127" t="e">
        <f>VLOOKUP(A56,#REF!,49,FALSE)</f>
        <v>#REF!</v>
      </c>
      <c r="C56" s="127" t="e">
        <f>VLOOKUP(A56,#REF!,49,FALSE)</f>
        <v>#REF!</v>
      </c>
      <c r="D56" s="127" t="e">
        <f>VLOOKUP(A56,#REF!,49,FALSE)</f>
        <v>#REF!</v>
      </c>
      <c r="E56" s="127" t="e">
        <f>VLOOKUP(A56,#REF!,49,FALSE)</f>
        <v>#REF!</v>
      </c>
      <c r="F56" s="124" t="e">
        <f t="shared" si="4"/>
        <v>#REF!</v>
      </c>
      <c r="G56" s="131">
        <v>5</v>
      </c>
      <c r="H56" s="133" t="e">
        <f t="shared" si="5"/>
        <v>#REF!</v>
      </c>
    </row>
    <row r="57" spans="1:8" x14ac:dyDescent="0.2">
      <c r="A57" s="1" t="s">
        <v>362</v>
      </c>
      <c r="B57" s="127" t="e">
        <f>VLOOKUP(A57,#REF!,49,FALSE)</f>
        <v>#REF!</v>
      </c>
      <c r="C57" s="127" t="e">
        <f>VLOOKUP(A57,#REF!,49,FALSE)</f>
        <v>#REF!</v>
      </c>
      <c r="D57" s="127" t="e">
        <f>VLOOKUP(A57,#REF!,49,FALSE)</f>
        <v>#REF!</v>
      </c>
      <c r="E57" s="127" t="e">
        <f>VLOOKUP(A57,#REF!,49,FALSE)</f>
        <v>#REF!</v>
      </c>
      <c r="F57" s="124" t="e">
        <f t="shared" si="4"/>
        <v>#REF!</v>
      </c>
      <c r="G57" s="131">
        <v>3</v>
      </c>
      <c r="H57" s="133" t="e">
        <f t="shared" si="5"/>
        <v>#REF!</v>
      </c>
    </row>
    <row r="58" spans="1:8" x14ac:dyDescent="0.2">
      <c r="A58" s="1" t="s">
        <v>164</v>
      </c>
      <c r="B58" s="127" t="e">
        <f>VLOOKUP(A58,#REF!,49,FALSE)</f>
        <v>#REF!</v>
      </c>
      <c r="C58" s="127" t="e">
        <f>VLOOKUP(A58,#REF!,49,FALSE)</f>
        <v>#REF!</v>
      </c>
      <c r="D58" s="127" t="e">
        <f>VLOOKUP(A58,#REF!,49,FALSE)</f>
        <v>#REF!</v>
      </c>
      <c r="E58" s="127" t="e">
        <f>VLOOKUP(A58,#REF!,49,FALSE)</f>
        <v>#REF!</v>
      </c>
      <c r="F58" s="124" t="e">
        <f t="shared" si="4"/>
        <v>#REF!</v>
      </c>
      <c r="G58" s="131">
        <v>11</v>
      </c>
      <c r="H58" s="133" t="e">
        <f t="shared" si="5"/>
        <v>#REF!</v>
      </c>
    </row>
    <row r="59" spans="1:8" x14ac:dyDescent="0.2">
      <c r="A59" s="1" t="s">
        <v>480</v>
      </c>
      <c r="B59" s="127" t="e">
        <f>VLOOKUP(A59,#REF!,49,FALSE)</f>
        <v>#REF!</v>
      </c>
      <c r="C59" s="127" t="e">
        <f>VLOOKUP(A59,#REF!,49,FALSE)</f>
        <v>#REF!</v>
      </c>
      <c r="D59" s="127" t="e">
        <f>VLOOKUP(A59,#REF!,49,FALSE)</f>
        <v>#REF!</v>
      </c>
      <c r="E59" s="127" t="e">
        <f>VLOOKUP(A59,#REF!,49,FALSE)</f>
        <v>#REF!</v>
      </c>
      <c r="F59" s="124" t="e">
        <f t="shared" si="4"/>
        <v>#REF!</v>
      </c>
      <c r="G59" s="131">
        <v>4</v>
      </c>
      <c r="H59" s="133" t="e">
        <f t="shared" si="5"/>
        <v>#REF!</v>
      </c>
    </row>
    <row r="60" spans="1:8" x14ac:dyDescent="0.2">
      <c r="A60" s="1" t="s">
        <v>88</v>
      </c>
      <c r="B60" s="127" t="e">
        <f>VLOOKUP(A60,#REF!,49,FALSE)</f>
        <v>#REF!</v>
      </c>
      <c r="C60" s="127" t="e">
        <f>VLOOKUP(A60,#REF!,49,FALSE)</f>
        <v>#REF!</v>
      </c>
      <c r="D60" s="127" t="e">
        <f>VLOOKUP(A60,#REF!,49,FALSE)</f>
        <v>#REF!</v>
      </c>
      <c r="E60" s="127" t="e">
        <f>VLOOKUP(A60,#REF!,49,FALSE)</f>
        <v>#REF!</v>
      </c>
      <c r="F60" s="124" t="e">
        <f t="shared" si="4"/>
        <v>#REF!</v>
      </c>
      <c r="G60" s="131">
        <v>2</v>
      </c>
      <c r="H60" s="133" t="e">
        <f t="shared" si="5"/>
        <v>#REF!</v>
      </c>
    </row>
    <row r="61" spans="1:8" x14ac:dyDescent="0.2">
      <c r="A61" s="1" t="s">
        <v>340</v>
      </c>
      <c r="B61" s="127" t="e">
        <f>VLOOKUP(A61,#REF!,49,FALSE)</f>
        <v>#REF!</v>
      </c>
      <c r="C61" s="127" t="e">
        <f>VLOOKUP(A61,#REF!,49,FALSE)</f>
        <v>#REF!</v>
      </c>
      <c r="D61" s="127" t="e">
        <f>VLOOKUP(A61,#REF!,49,FALSE)</f>
        <v>#REF!</v>
      </c>
      <c r="E61" s="127" t="e">
        <f>VLOOKUP(A61,#REF!,49,FALSE)</f>
        <v>#REF!</v>
      </c>
      <c r="F61" s="124" t="e">
        <f t="shared" si="4"/>
        <v>#REF!</v>
      </c>
      <c r="G61" s="131">
        <v>1</v>
      </c>
      <c r="H61" s="133" t="e">
        <f t="shared" si="5"/>
        <v>#REF!</v>
      </c>
    </row>
    <row r="62" spans="1:8" x14ac:dyDescent="0.2">
      <c r="A62" s="1" t="s">
        <v>77</v>
      </c>
      <c r="B62" s="127" t="e">
        <f>VLOOKUP(A62,#REF!,49,FALSE)</f>
        <v>#REF!</v>
      </c>
      <c r="C62" s="127" t="e">
        <f>VLOOKUP(A62,#REF!,49,FALSE)</f>
        <v>#REF!</v>
      </c>
      <c r="D62" s="127" t="e">
        <f>VLOOKUP(A62,#REF!,49,FALSE)</f>
        <v>#REF!</v>
      </c>
      <c r="E62" s="127" t="e">
        <f>VLOOKUP(A62,#REF!,49,FALSE)</f>
        <v>#REF!</v>
      </c>
      <c r="F62" s="124" t="e">
        <f t="shared" si="4"/>
        <v>#REF!</v>
      </c>
      <c r="G62" s="131">
        <v>6</v>
      </c>
      <c r="H62" s="133" t="e">
        <f t="shared" si="5"/>
        <v>#REF!</v>
      </c>
    </row>
    <row r="63" spans="1:8" x14ac:dyDescent="0.2">
      <c r="A63" s="1" t="s">
        <v>90</v>
      </c>
      <c r="B63" s="127" t="e">
        <f>VLOOKUP(A63,#REF!,49,FALSE)</f>
        <v>#REF!</v>
      </c>
      <c r="C63" s="127" t="e">
        <f>VLOOKUP(A63,#REF!,49,FALSE)</f>
        <v>#REF!</v>
      </c>
      <c r="D63" s="127" t="e">
        <f>VLOOKUP(A63,#REF!,49,FALSE)</f>
        <v>#REF!</v>
      </c>
      <c r="E63" s="127" t="e">
        <f>VLOOKUP(A63,#REF!,49,FALSE)</f>
        <v>#REF!</v>
      </c>
      <c r="F63" s="124" t="e">
        <f t="shared" si="4"/>
        <v>#REF!</v>
      </c>
      <c r="G63" s="131">
        <v>12</v>
      </c>
      <c r="H63" s="133" t="e">
        <f t="shared" si="5"/>
        <v>#REF!</v>
      </c>
    </row>
    <row r="64" spans="1:8" x14ac:dyDescent="0.2">
      <c r="A64" s="1" t="s">
        <v>554</v>
      </c>
      <c r="B64" s="127" t="e">
        <f>VLOOKUP(A64,#REF!,49,FALSE)</f>
        <v>#REF!</v>
      </c>
      <c r="C64" s="127" t="e">
        <f>VLOOKUP(A64,#REF!,49,FALSE)</f>
        <v>#REF!</v>
      </c>
      <c r="D64" s="127" t="e">
        <f>VLOOKUP(A64,#REF!,49,FALSE)</f>
        <v>#REF!</v>
      </c>
      <c r="E64" s="127" t="e">
        <f>VLOOKUP(A64,#REF!,49,FALSE)</f>
        <v>#REF!</v>
      </c>
      <c r="F64" s="124" t="e">
        <f t="shared" si="4"/>
        <v>#REF!</v>
      </c>
      <c r="G64" s="131">
        <v>8</v>
      </c>
      <c r="H64" s="133" t="e">
        <f t="shared" si="5"/>
        <v>#REF!</v>
      </c>
    </row>
    <row r="68" spans="1:2" ht="25.5" x14ac:dyDescent="0.2">
      <c r="B68" s="130" t="s">
        <v>321</v>
      </c>
    </row>
    <row r="69" spans="1:2" x14ac:dyDescent="0.2">
      <c r="A69" s="1" t="s">
        <v>372</v>
      </c>
      <c r="B69" s="1">
        <f>+G53+G37+G21+G5</f>
        <v>24</v>
      </c>
    </row>
    <row r="70" spans="1:2" x14ac:dyDescent="0.2">
      <c r="A70" s="1" t="s">
        <v>515</v>
      </c>
      <c r="B70" s="1">
        <f t="shared" ref="B70:B80" si="6">+G54+G38+G22+G6</f>
        <v>27</v>
      </c>
    </row>
    <row r="71" spans="1:2" x14ac:dyDescent="0.2">
      <c r="A71" s="1" t="s">
        <v>247</v>
      </c>
      <c r="B71" s="1">
        <f t="shared" si="6"/>
        <v>30</v>
      </c>
    </row>
    <row r="72" spans="1:2" x14ac:dyDescent="0.2">
      <c r="A72" s="1" t="s">
        <v>403</v>
      </c>
      <c r="B72" s="1">
        <f t="shared" si="6"/>
        <v>19</v>
      </c>
    </row>
    <row r="73" spans="1:2" x14ac:dyDescent="0.2">
      <c r="A73" s="1" t="s">
        <v>362</v>
      </c>
      <c r="B73" s="1">
        <f t="shared" si="6"/>
        <v>14</v>
      </c>
    </row>
    <row r="74" spans="1:2" x14ac:dyDescent="0.2">
      <c r="A74" s="1" t="s">
        <v>164</v>
      </c>
      <c r="B74" s="1">
        <f t="shared" si="6"/>
        <v>36</v>
      </c>
    </row>
    <row r="75" spans="1:2" x14ac:dyDescent="0.2">
      <c r="A75" s="1" t="s">
        <v>480</v>
      </c>
      <c r="B75" s="1">
        <f t="shared" si="6"/>
        <v>11</v>
      </c>
    </row>
    <row r="76" spans="1:2" x14ac:dyDescent="0.2">
      <c r="A76" s="1" t="s">
        <v>88</v>
      </c>
      <c r="B76" s="1">
        <f t="shared" si="6"/>
        <v>9</v>
      </c>
    </row>
    <row r="77" spans="1:2" x14ac:dyDescent="0.2">
      <c r="A77" s="1" t="s">
        <v>340</v>
      </c>
      <c r="B77" s="1">
        <f t="shared" si="6"/>
        <v>4</v>
      </c>
    </row>
    <row r="78" spans="1:2" x14ac:dyDescent="0.2">
      <c r="A78" s="1" t="s">
        <v>77</v>
      </c>
      <c r="B78" s="1">
        <f t="shared" si="6"/>
        <v>20</v>
      </c>
    </row>
    <row r="79" spans="1:2" x14ac:dyDescent="0.2">
      <c r="A79" s="1" t="s">
        <v>90</v>
      </c>
      <c r="B79" s="1">
        <f t="shared" si="6"/>
        <v>37</v>
      </c>
    </row>
    <row r="80" spans="1:2" x14ac:dyDescent="0.2">
      <c r="A80" s="1" t="s">
        <v>554</v>
      </c>
      <c r="B80" s="1">
        <f t="shared" si="6"/>
        <v>24</v>
      </c>
    </row>
  </sheetData>
  <pageMargins left="0" right="0" top="0.25" bottom="0.25" header="0.3" footer="0.3"/>
  <pageSetup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0"/>
  <sheetViews>
    <sheetView workbookViewId="0">
      <selection activeCell="F1" sqref="F1:G65536"/>
    </sheetView>
  </sheetViews>
  <sheetFormatPr defaultRowHeight="12.75" x14ac:dyDescent="0.2"/>
  <sheetData>
    <row r="1" spans="1:7" x14ac:dyDescent="0.2">
      <c r="A1" s="61" t="s">
        <v>334</v>
      </c>
      <c r="B1" s="61" t="s">
        <v>30</v>
      </c>
      <c r="F1">
        <v>-3.9</v>
      </c>
      <c r="G1" s="137">
        <v>1</v>
      </c>
    </row>
    <row r="2" spans="1:7" x14ac:dyDescent="0.2">
      <c r="A2" s="1">
        <v>1</v>
      </c>
      <c r="B2" s="1">
        <v>20</v>
      </c>
      <c r="F2">
        <v>-3.8</v>
      </c>
      <c r="G2" s="137">
        <v>1</v>
      </c>
    </row>
    <row r="3" spans="1:7" x14ac:dyDescent="0.2">
      <c r="A3" s="1">
        <v>2</v>
      </c>
      <c r="B3" s="1">
        <v>17</v>
      </c>
      <c r="F3">
        <v>-3.7</v>
      </c>
      <c r="G3" s="137">
        <v>1</v>
      </c>
    </row>
    <row r="4" spans="1:7" x14ac:dyDescent="0.2">
      <c r="A4" s="1">
        <v>3</v>
      </c>
      <c r="B4" s="1">
        <v>15</v>
      </c>
      <c r="F4">
        <v>-3.6</v>
      </c>
      <c r="G4" s="137">
        <v>1</v>
      </c>
    </row>
    <row r="5" spans="1:7" x14ac:dyDescent="0.2">
      <c r="A5" s="1">
        <v>4</v>
      </c>
      <c r="B5" s="1">
        <v>12</v>
      </c>
      <c r="F5">
        <v>-3.5</v>
      </c>
      <c r="G5" s="137">
        <v>1</v>
      </c>
    </row>
    <row r="6" spans="1:7" x14ac:dyDescent="0.2">
      <c r="A6" s="1">
        <v>5</v>
      </c>
      <c r="B6" s="1">
        <v>11</v>
      </c>
      <c r="F6">
        <v>-3.4</v>
      </c>
      <c r="G6" s="137">
        <v>1</v>
      </c>
    </row>
    <row r="7" spans="1:7" x14ac:dyDescent="0.2">
      <c r="A7" s="1">
        <v>6</v>
      </c>
      <c r="B7" s="1">
        <v>10</v>
      </c>
      <c r="F7">
        <v>-3.3</v>
      </c>
      <c r="G7" s="137">
        <v>1</v>
      </c>
    </row>
    <row r="8" spans="1:7" x14ac:dyDescent="0.2">
      <c r="A8" s="1">
        <v>7</v>
      </c>
      <c r="B8" s="1">
        <v>9</v>
      </c>
      <c r="F8">
        <v>-3.2</v>
      </c>
      <c r="G8" s="137">
        <v>1</v>
      </c>
    </row>
    <row r="9" spans="1:7" x14ac:dyDescent="0.2">
      <c r="A9" s="1">
        <v>8</v>
      </c>
      <c r="B9" s="1">
        <v>8</v>
      </c>
      <c r="F9">
        <v>-3.1</v>
      </c>
      <c r="G9" s="137">
        <v>1</v>
      </c>
    </row>
    <row r="10" spans="1:7" x14ac:dyDescent="0.2">
      <c r="A10" s="1">
        <v>9</v>
      </c>
      <c r="B10" s="1">
        <v>7</v>
      </c>
      <c r="F10">
        <v>-3</v>
      </c>
      <c r="G10" s="137">
        <v>1</v>
      </c>
    </row>
    <row r="11" spans="1:7" x14ac:dyDescent="0.2">
      <c r="A11" s="1">
        <v>10</v>
      </c>
      <c r="B11" s="1">
        <v>6</v>
      </c>
      <c r="F11">
        <v>-2.9</v>
      </c>
      <c r="G11" s="137">
        <v>1</v>
      </c>
    </row>
    <row r="12" spans="1:7" x14ac:dyDescent="0.2">
      <c r="A12" s="1">
        <v>11</v>
      </c>
      <c r="B12" s="1">
        <v>5</v>
      </c>
      <c r="F12">
        <v>-2.8</v>
      </c>
      <c r="G12" s="137">
        <v>1</v>
      </c>
    </row>
    <row r="13" spans="1:7" x14ac:dyDescent="0.2">
      <c r="A13" s="1">
        <v>12</v>
      </c>
      <c r="B13" s="1">
        <v>4</v>
      </c>
      <c r="F13">
        <v>-2.7</v>
      </c>
      <c r="G13" s="137">
        <v>1</v>
      </c>
    </row>
    <row r="14" spans="1:7" x14ac:dyDescent="0.2">
      <c r="A14" s="1">
        <v>13</v>
      </c>
      <c r="B14" s="1">
        <v>3</v>
      </c>
      <c r="F14">
        <v>-2.6</v>
      </c>
      <c r="G14" s="137">
        <v>1</v>
      </c>
    </row>
    <row r="15" spans="1:7" x14ac:dyDescent="0.2">
      <c r="A15" s="1">
        <v>14</v>
      </c>
      <c r="B15" s="1">
        <v>2</v>
      </c>
      <c r="F15">
        <v>-2.5</v>
      </c>
      <c r="G15" s="137">
        <v>1</v>
      </c>
    </row>
    <row r="16" spans="1:7" x14ac:dyDescent="0.2">
      <c r="A16" s="1">
        <v>15</v>
      </c>
      <c r="B16" s="1">
        <v>1</v>
      </c>
      <c r="F16">
        <v>-2.4</v>
      </c>
      <c r="G16" s="137">
        <v>1</v>
      </c>
    </row>
    <row r="17" spans="1:7" x14ac:dyDescent="0.2">
      <c r="A17" s="1">
        <v>16</v>
      </c>
      <c r="B17" s="1">
        <v>0</v>
      </c>
      <c r="F17">
        <v>-2.2999999999999998</v>
      </c>
      <c r="G17" s="137">
        <v>1</v>
      </c>
    </row>
    <row r="18" spans="1:7" x14ac:dyDescent="0.2">
      <c r="A18" s="1">
        <v>17</v>
      </c>
      <c r="B18" s="1">
        <v>0</v>
      </c>
      <c r="F18">
        <v>-2.2000000000000002</v>
      </c>
      <c r="G18" s="137">
        <v>1</v>
      </c>
    </row>
    <row r="19" spans="1:7" x14ac:dyDescent="0.2">
      <c r="A19" s="1">
        <v>18</v>
      </c>
      <c r="B19" s="1">
        <v>0</v>
      </c>
      <c r="F19">
        <v>-2.1</v>
      </c>
      <c r="G19" s="137">
        <v>1</v>
      </c>
    </row>
    <row r="20" spans="1:7" x14ac:dyDescent="0.2">
      <c r="A20" s="1">
        <v>19</v>
      </c>
      <c r="B20" s="1">
        <v>0</v>
      </c>
      <c r="F20">
        <v>-2</v>
      </c>
      <c r="G20" s="137">
        <v>1</v>
      </c>
    </row>
    <row r="21" spans="1:7" x14ac:dyDescent="0.2">
      <c r="A21" s="1">
        <v>20</v>
      </c>
      <c r="B21" s="1">
        <v>0</v>
      </c>
      <c r="F21">
        <v>-1.9</v>
      </c>
      <c r="G21" s="137">
        <v>1</v>
      </c>
    </row>
    <row r="22" spans="1:7" x14ac:dyDescent="0.2">
      <c r="A22" s="1">
        <v>21</v>
      </c>
      <c r="B22" s="1">
        <v>0</v>
      </c>
      <c r="F22">
        <v>-1.8</v>
      </c>
      <c r="G22" s="137">
        <v>1</v>
      </c>
    </row>
    <row r="23" spans="1:7" x14ac:dyDescent="0.2">
      <c r="A23" s="1">
        <v>22</v>
      </c>
      <c r="B23" s="1">
        <v>0</v>
      </c>
      <c r="F23">
        <v>-1.7</v>
      </c>
      <c r="G23" s="137">
        <v>1</v>
      </c>
    </row>
    <row r="24" spans="1:7" x14ac:dyDescent="0.2">
      <c r="A24" s="1">
        <v>23</v>
      </c>
      <c r="B24" s="1">
        <v>0</v>
      </c>
      <c r="F24">
        <v>-1.6</v>
      </c>
      <c r="G24" s="137">
        <v>1</v>
      </c>
    </row>
    <row r="25" spans="1:7" x14ac:dyDescent="0.2">
      <c r="A25" s="1">
        <v>24</v>
      </c>
      <c r="B25" s="1">
        <v>0</v>
      </c>
      <c r="F25">
        <v>-1.5</v>
      </c>
      <c r="G25" s="137">
        <v>1</v>
      </c>
    </row>
    <row r="26" spans="1:7" x14ac:dyDescent="0.2">
      <c r="A26" s="1" t="s">
        <v>107</v>
      </c>
      <c r="B26" s="1">
        <v>0</v>
      </c>
      <c r="F26">
        <v>-1.4</v>
      </c>
      <c r="G26" s="137">
        <v>1</v>
      </c>
    </row>
    <row r="27" spans="1:7" x14ac:dyDescent="0.2">
      <c r="A27" s="125" t="s">
        <v>50</v>
      </c>
      <c r="B27" s="1">
        <v>0</v>
      </c>
      <c r="F27">
        <v>-1.3</v>
      </c>
      <c r="G27" s="137">
        <v>1</v>
      </c>
    </row>
    <row r="28" spans="1:7" x14ac:dyDescent="0.2">
      <c r="F28">
        <v>-1.2</v>
      </c>
      <c r="G28" s="137">
        <v>1</v>
      </c>
    </row>
    <row r="29" spans="1:7" x14ac:dyDescent="0.2">
      <c r="F29">
        <v>-1.1000000000000001</v>
      </c>
      <c r="G29" s="137">
        <v>1</v>
      </c>
    </row>
    <row r="30" spans="1:7" x14ac:dyDescent="0.2">
      <c r="F30">
        <v>-1</v>
      </c>
      <c r="G30" s="137">
        <v>1</v>
      </c>
    </row>
    <row r="31" spans="1:7" x14ac:dyDescent="0.2">
      <c r="F31">
        <v>-0.9</v>
      </c>
      <c r="G31" s="137">
        <v>1</v>
      </c>
    </row>
    <row r="32" spans="1:7" x14ac:dyDescent="0.2">
      <c r="F32">
        <v>-0.8</v>
      </c>
      <c r="G32" s="137">
        <v>1</v>
      </c>
    </row>
    <row r="33" spans="6:7" x14ac:dyDescent="0.2">
      <c r="F33">
        <v>-0.7</v>
      </c>
      <c r="G33" s="137">
        <v>1</v>
      </c>
    </row>
    <row r="34" spans="6:7" x14ac:dyDescent="0.2">
      <c r="F34">
        <v>-0.6</v>
      </c>
      <c r="G34" s="137">
        <v>1</v>
      </c>
    </row>
    <row r="35" spans="6:7" x14ac:dyDescent="0.2">
      <c r="F35">
        <v>-0.5</v>
      </c>
      <c r="G35" s="137">
        <v>1</v>
      </c>
    </row>
    <row r="36" spans="6:7" x14ac:dyDescent="0.2">
      <c r="F36">
        <v>-0.4</v>
      </c>
      <c r="G36" s="137">
        <v>1</v>
      </c>
    </row>
    <row r="37" spans="6:7" x14ac:dyDescent="0.2">
      <c r="F37">
        <v>-0.3</v>
      </c>
      <c r="G37" s="137">
        <v>1</v>
      </c>
    </row>
    <row r="38" spans="6:7" x14ac:dyDescent="0.2">
      <c r="F38">
        <v>-0.2</v>
      </c>
      <c r="G38" s="137">
        <v>1</v>
      </c>
    </row>
    <row r="39" spans="6:7" x14ac:dyDescent="0.2">
      <c r="F39">
        <v>-0.1</v>
      </c>
      <c r="G39" s="137">
        <v>1</v>
      </c>
    </row>
    <row r="40" spans="6:7" x14ac:dyDescent="0.2">
      <c r="F40">
        <v>0</v>
      </c>
      <c r="G40" s="137">
        <v>1</v>
      </c>
    </row>
    <row r="41" spans="6:7" x14ac:dyDescent="0.2">
      <c r="F41">
        <v>0.1</v>
      </c>
      <c r="G41" s="137">
        <v>1</v>
      </c>
    </row>
    <row r="42" spans="6:7" x14ac:dyDescent="0.2">
      <c r="F42">
        <v>0.2</v>
      </c>
      <c r="G42" s="137">
        <v>1</v>
      </c>
    </row>
    <row r="43" spans="6:7" x14ac:dyDescent="0.2">
      <c r="F43">
        <v>0.3</v>
      </c>
      <c r="G43" s="137">
        <v>1</v>
      </c>
    </row>
    <row r="44" spans="6:7" x14ac:dyDescent="0.2">
      <c r="F44">
        <v>0.4</v>
      </c>
      <c r="G44" s="137">
        <v>1</v>
      </c>
    </row>
    <row r="45" spans="6:7" x14ac:dyDescent="0.2">
      <c r="F45">
        <v>0.5</v>
      </c>
      <c r="G45" s="137">
        <v>1</v>
      </c>
    </row>
    <row r="46" spans="6:7" x14ac:dyDescent="0.2">
      <c r="F46">
        <v>0.6</v>
      </c>
      <c r="G46" s="137">
        <v>1</v>
      </c>
    </row>
    <row r="47" spans="6:7" x14ac:dyDescent="0.2">
      <c r="F47">
        <v>0.7</v>
      </c>
      <c r="G47" s="137">
        <v>1</v>
      </c>
    </row>
    <row r="48" spans="6:7" x14ac:dyDescent="0.2">
      <c r="F48">
        <v>0.8</v>
      </c>
      <c r="G48" s="137">
        <v>1</v>
      </c>
    </row>
    <row r="49" spans="6:7" x14ac:dyDescent="0.2">
      <c r="F49">
        <v>0.9</v>
      </c>
      <c r="G49" s="137">
        <v>1</v>
      </c>
    </row>
    <row r="50" spans="6:7" x14ac:dyDescent="0.2">
      <c r="F50">
        <v>1</v>
      </c>
      <c r="G50" s="137">
        <v>1</v>
      </c>
    </row>
    <row r="51" spans="6:7" x14ac:dyDescent="0.2">
      <c r="F51">
        <v>1.1000000000000001</v>
      </c>
      <c r="G51" s="137">
        <v>1</v>
      </c>
    </row>
    <row r="52" spans="6:7" x14ac:dyDescent="0.2">
      <c r="F52">
        <v>1.2</v>
      </c>
      <c r="G52" s="137">
        <v>1</v>
      </c>
    </row>
    <row r="53" spans="6:7" x14ac:dyDescent="0.2">
      <c r="F53">
        <v>1.3</v>
      </c>
      <c r="G53" s="137">
        <v>1</v>
      </c>
    </row>
    <row r="54" spans="6:7" x14ac:dyDescent="0.2">
      <c r="F54">
        <v>1.4</v>
      </c>
      <c r="G54" s="137">
        <v>1</v>
      </c>
    </row>
    <row r="55" spans="6:7" x14ac:dyDescent="0.2">
      <c r="F55">
        <v>1.5</v>
      </c>
      <c r="G55" s="137">
        <v>1</v>
      </c>
    </row>
    <row r="56" spans="6:7" x14ac:dyDescent="0.2">
      <c r="F56">
        <v>1.6</v>
      </c>
      <c r="G56" s="137">
        <v>1</v>
      </c>
    </row>
    <row r="57" spans="6:7" x14ac:dyDescent="0.2">
      <c r="F57">
        <v>1.7</v>
      </c>
      <c r="G57" s="137">
        <v>1</v>
      </c>
    </row>
    <row r="58" spans="6:7" x14ac:dyDescent="0.2">
      <c r="F58">
        <v>1.8</v>
      </c>
      <c r="G58" s="137">
        <v>1</v>
      </c>
    </row>
    <row r="59" spans="6:7" x14ac:dyDescent="0.2">
      <c r="F59">
        <v>1.9</v>
      </c>
      <c r="G59" s="137">
        <v>1</v>
      </c>
    </row>
    <row r="60" spans="6:7" x14ac:dyDescent="0.2">
      <c r="F60">
        <v>2</v>
      </c>
      <c r="G60" s="137">
        <v>1</v>
      </c>
    </row>
    <row r="61" spans="6:7" x14ac:dyDescent="0.2">
      <c r="F61">
        <v>2.1</v>
      </c>
      <c r="G61" s="137">
        <v>1</v>
      </c>
    </row>
    <row r="62" spans="6:7" x14ac:dyDescent="0.2">
      <c r="F62">
        <v>2.2000000000000002</v>
      </c>
      <c r="G62" s="137">
        <v>1</v>
      </c>
    </row>
    <row r="63" spans="6:7" x14ac:dyDescent="0.2">
      <c r="F63">
        <v>2.2999999999999998</v>
      </c>
      <c r="G63" s="137">
        <v>1</v>
      </c>
    </row>
    <row r="64" spans="6:7" x14ac:dyDescent="0.2">
      <c r="F64">
        <v>2.4</v>
      </c>
      <c r="G64" s="137">
        <v>1</v>
      </c>
    </row>
    <row r="65" spans="6:7" x14ac:dyDescent="0.2">
      <c r="F65">
        <v>2.5</v>
      </c>
      <c r="G65" s="137">
        <v>1</v>
      </c>
    </row>
    <row r="66" spans="6:7" x14ac:dyDescent="0.2">
      <c r="F66">
        <v>2.6</v>
      </c>
      <c r="G66" s="137">
        <v>1</v>
      </c>
    </row>
    <row r="67" spans="6:7" x14ac:dyDescent="0.2">
      <c r="F67">
        <v>2.7</v>
      </c>
      <c r="G67" s="137">
        <v>1</v>
      </c>
    </row>
    <row r="68" spans="6:7" x14ac:dyDescent="0.2">
      <c r="F68">
        <v>2.8</v>
      </c>
      <c r="G68" s="137">
        <v>1</v>
      </c>
    </row>
    <row r="69" spans="6:7" x14ac:dyDescent="0.2">
      <c r="F69">
        <v>2.9</v>
      </c>
      <c r="G69" s="137">
        <v>1</v>
      </c>
    </row>
    <row r="70" spans="6:7" x14ac:dyDescent="0.2">
      <c r="F70">
        <v>3</v>
      </c>
      <c r="G70" s="137">
        <v>1</v>
      </c>
    </row>
    <row r="71" spans="6:7" x14ac:dyDescent="0.2">
      <c r="F71">
        <v>3.1</v>
      </c>
      <c r="G71" s="137">
        <v>1</v>
      </c>
    </row>
    <row r="72" spans="6:7" x14ac:dyDescent="0.2">
      <c r="F72">
        <v>3.2</v>
      </c>
      <c r="G72" s="137">
        <v>1</v>
      </c>
    </row>
    <row r="73" spans="6:7" x14ac:dyDescent="0.2">
      <c r="F73">
        <v>3.3</v>
      </c>
      <c r="G73" s="137">
        <v>1</v>
      </c>
    </row>
    <row r="74" spans="6:7" x14ac:dyDescent="0.2">
      <c r="F74">
        <v>3.4</v>
      </c>
      <c r="G74" s="137">
        <v>1</v>
      </c>
    </row>
    <row r="75" spans="6:7" x14ac:dyDescent="0.2">
      <c r="F75">
        <v>3.5</v>
      </c>
      <c r="G75" s="137">
        <v>1</v>
      </c>
    </row>
    <row r="76" spans="6:7" x14ac:dyDescent="0.2">
      <c r="F76">
        <v>3.6</v>
      </c>
      <c r="G76" s="137">
        <v>1</v>
      </c>
    </row>
    <row r="77" spans="6:7" x14ac:dyDescent="0.2">
      <c r="F77">
        <v>3.7</v>
      </c>
      <c r="G77" s="137">
        <v>1</v>
      </c>
    </row>
    <row r="78" spans="6:7" x14ac:dyDescent="0.2">
      <c r="F78">
        <v>3.8</v>
      </c>
      <c r="G78" s="137">
        <v>1</v>
      </c>
    </row>
    <row r="79" spans="6:7" x14ac:dyDescent="0.2">
      <c r="F79">
        <v>3.9</v>
      </c>
      <c r="G79" s="137">
        <v>1</v>
      </c>
    </row>
    <row r="80" spans="6:7" x14ac:dyDescent="0.2">
      <c r="F80">
        <v>4</v>
      </c>
      <c r="G80" s="137">
        <v>1</v>
      </c>
    </row>
    <row r="81" spans="6:7" x14ac:dyDescent="0.2">
      <c r="F81">
        <v>4.0999999999999996</v>
      </c>
      <c r="G81" s="137">
        <v>1</v>
      </c>
    </row>
    <row r="82" spans="6:7" x14ac:dyDescent="0.2">
      <c r="F82">
        <v>4.2</v>
      </c>
      <c r="G82" s="137">
        <v>1</v>
      </c>
    </row>
    <row r="83" spans="6:7" x14ac:dyDescent="0.2">
      <c r="F83">
        <v>4.3</v>
      </c>
      <c r="G83" s="137">
        <v>1</v>
      </c>
    </row>
    <row r="84" spans="6:7" x14ac:dyDescent="0.2">
      <c r="F84">
        <v>4.4000000000000004</v>
      </c>
      <c r="G84" s="137">
        <v>1</v>
      </c>
    </row>
    <row r="85" spans="6:7" x14ac:dyDescent="0.2">
      <c r="F85">
        <v>4.5</v>
      </c>
      <c r="G85" s="137">
        <v>1</v>
      </c>
    </row>
    <row r="86" spans="6:7" x14ac:dyDescent="0.2">
      <c r="F86">
        <v>4.5999999999999996</v>
      </c>
      <c r="G86" s="137">
        <v>1</v>
      </c>
    </row>
    <row r="87" spans="6:7" x14ac:dyDescent="0.2">
      <c r="F87">
        <v>4.7</v>
      </c>
      <c r="G87" s="137">
        <v>1</v>
      </c>
    </row>
    <row r="88" spans="6:7" x14ac:dyDescent="0.2">
      <c r="F88">
        <v>4.8</v>
      </c>
      <c r="G88" s="137">
        <v>1</v>
      </c>
    </row>
    <row r="89" spans="6:7" x14ac:dyDescent="0.2">
      <c r="F89">
        <v>4.9000000000000004</v>
      </c>
      <c r="G89" s="137">
        <v>1</v>
      </c>
    </row>
    <row r="90" spans="6:7" x14ac:dyDescent="0.2">
      <c r="F90">
        <v>5</v>
      </c>
      <c r="G90" s="137">
        <v>1</v>
      </c>
    </row>
    <row r="91" spans="6:7" x14ac:dyDescent="0.2">
      <c r="F91">
        <v>5.0999999999999996</v>
      </c>
      <c r="G91" s="137">
        <v>1</v>
      </c>
    </row>
    <row r="92" spans="6:7" x14ac:dyDescent="0.2">
      <c r="F92">
        <v>5.2</v>
      </c>
      <c r="G92" s="137">
        <v>1</v>
      </c>
    </row>
    <row r="93" spans="6:7" x14ac:dyDescent="0.2">
      <c r="F93">
        <v>5.3</v>
      </c>
      <c r="G93" s="137">
        <v>1</v>
      </c>
    </row>
    <row r="94" spans="6:7" x14ac:dyDescent="0.2">
      <c r="F94">
        <v>5.4</v>
      </c>
      <c r="G94" s="137">
        <v>1</v>
      </c>
    </row>
    <row r="95" spans="6:7" x14ac:dyDescent="0.2">
      <c r="F95">
        <v>5.5</v>
      </c>
      <c r="G95" s="137">
        <v>1</v>
      </c>
    </row>
    <row r="96" spans="6:7" x14ac:dyDescent="0.2">
      <c r="F96">
        <v>5.6</v>
      </c>
      <c r="G96" s="137">
        <v>1</v>
      </c>
    </row>
    <row r="97" spans="6:7" x14ac:dyDescent="0.2">
      <c r="F97">
        <v>5.7</v>
      </c>
      <c r="G97" s="137">
        <v>1</v>
      </c>
    </row>
    <row r="98" spans="6:7" x14ac:dyDescent="0.2">
      <c r="F98">
        <v>5.8</v>
      </c>
      <c r="G98" s="137">
        <v>1</v>
      </c>
    </row>
    <row r="99" spans="6:7" x14ac:dyDescent="0.2">
      <c r="F99">
        <v>5.9</v>
      </c>
      <c r="G99" s="137">
        <v>1</v>
      </c>
    </row>
    <row r="100" spans="6:7" x14ac:dyDescent="0.2">
      <c r="F100">
        <v>6</v>
      </c>
      <c r="G100" s="137">
        <v>1</v>
      </c>
    </row>
    <row r="101" spans="6:7" x14ac:dyDescent="0.2">
      <c r="F101">
        <v>6.1</v>
      </c>
      <c r="G101" s="137">
        <v>1</v>
      </c>
    </row>
    <row r="102" spans="6:7" x14ac:dyDescent="0.2">
      <c r="F102">
        <v>6.2</v>
      </c>
      <c r="G102" s="137">
        <v>1</v>
      </c>
    </row>
    <row r="103" spans="6:7" x14ac:dyDescent="0.2">
      <c r="F103">
        <v>6.3</v>
      </c>
      <c r="G103" s="137">
        <v>1</v>
      </c>
    </row>
    <row r="104" spans="6:7" x14ac:dyDescent="0.2">
      <c r="F104">
        <v>6.4</v>
      </c>
      <c r="G104" s="137">
        <v>1</v>
      </c>
    </row>
    <row r="105" spans="6:7" x14ac:dyDescent="0.2">
      <c r="F105">
        <v>6.5</v>
      </c>
      <c r="G105" s="137">
        <v>1</v>
      </c>
    </row>
    <row r="106" spans="6:7" x14ac:dyDescent="0.2">
      <c r="F106">
        <v>6.6</v>
      </c>
      <c r="G106" s="137">
        <v>1</v>
      </c>
    </row>
    <row r="107" spans="6:7" x14ac:dyDescent="0.2">
      <c r="F107">
        <v>6.7</v>
      </c>
      <c r="G107" s="137">
        <v>1</v>
      </c>
    </row>
    <row r="108" spans="6:7" x14ac:dyDescent="0.2">
      <c r="F108">
        <v>6.8</v>
      </c>
      <c r="G108" s="137">
        <v>1</v>
      </c>
    </row>
    <row r="109" spans="6:7" x14ac:dyDescent="0.2">
      <c r="F109">
        <v>6.9</v>
      </c>
      <c r="G109" s="137">
        <v>1</v>
      </c>
    </row>
    <row r="110" spans="6:7" x14ac:dyDescent="0.2">
      <c r="F110">
        <v>7</v>
      </c>
      <c r="G110" s="137">
        <v>1</v>
      </c>
    </row>
    <row r="111" spans="6:7" x14ac:dyDescent="0.2">
      <c r="F111">
        <v>7.1</v>
      </c>
      <c r="G111" s="137">
        <v>1</v>
      </c>
    </row>
    <row r="112" spans="6:7" x14ac:dyDescent="0.2">
      <c r="F112">
        <v>7.2</v>
      </c>
      <c r="G112" s="137">
        <v>1</v>
      </c>
    </row>
    <row r="113" spans="6:7" x14ac:dyDescent="0.2">
      <c r="F113">
        <v>7.3</v>
      </c>
      <c r="G113" s="137">
        <v>1</v>
      </c>
    </row>
    <row r="114" spans="6:7" x14ac:dyDescent="0.2">
      <c r="F114">
        <v>7.4</v>
      </c>
      <c r="G114" s="137">
        <v>1</v>
      </c>
    </row>
    <row r="115" spans="6:7" x14ac:dyDescent="0.2">
      <c r="F115">
        <v>7.5</v>
      </c>
      <c r="G115" s="137">
        <v>1</v>
      </c>
    </row>
    <row r="116" spans="6:7" x14ac:dyDescent="0.2">
      <c r="F116">
        <v>7.6</v>
      </c>
      <c r="G116" s="137">
        <v>1</v>
      </c>
    </row>
    <row r="117" spans="6:7" x14ac:dyDescent="0.2">
      <c r="F117">
        <v>7.7</v>
      </c>
      <c r="G117" s="137">
        <v>1</v>
      </c>
    </row>
    <row r="118" spans="6:7" x14ac:dyDescent="0.2">
      <c r="F118">
        <v>7.8</v>
      </c>
      <c r="G118" s="137">
        <v>1</v>
      </c>
    </row>
    <row r="119" spans="6:7" x14ac:dyDescent="0.2">
      <c r="F119">
        <v>7.9</v>
      </c>
      <c r="G119" s="137">
        <v>1</v>
      </c>
    </row>
    <row r="120" spans="6:7" x14ac:dyDescent="0.2">
      <c r="F120">
        <v>8</v>
      </c>
      <c r="G120" s="137">
        <v>1</v>
      </c>
    </row>
    <row r="121" spans="6:7" x14ac:dyDescent="0.2">
      <c r="F121">
        <v>8.1</v>
      </c>
      <c r="G121" s="137">
        <v>1</v>
      </c>
    </row>
    <row r="122" spans="6:7" x14ac:dyDescent="0.2">
      <c r="F122">
        <v>8.1999999999999993</v>
      </c>
      <c r="G122" s="137">
        <v>1</v>
      </c>
    </row>
    <row r="123" spans="6:7" x14ac:dyDescent="0.2">
      <c r="F123">
        <v>8.3000000000000007</v>
      </c>
      <c r="G123" s="137">
        <v>1</v>
      </c>
    </row>
    <row r="124" spans="6:7" x14ac:dyDescent="0.2">
      <c r="F124">
        <v>8.4</v>
      </c>
      <c r="G124" s="137">
        <v>1</v>
      </c>
    </row>
    <row r="125" spans="6:7" x14ac:dyDescent="0.2">
      <c r="F125">
        <v>8.5</v>
      </c>
      <c r="G125" s="137">
        <v>1</v>
      </c>
    </row>
    <row r="126" spans="6:7" x14ac:dyDescent="0.2">
      <c r="F126">
        <v>8.6</v>
      </c>
      <c r="G126" s="137">
        <v>1</v>
      </c>
    </row>
    <row r="127" spans="6:7" x14ac:dyDescent="0.2">
      <c r="F127">
        <v>8.6999999999999993</v>
      </c>
      <c r="G127" s="137">
        <v>1</v>
      </c>
    </row>
    <row r="128" spans="6:7" x14ac:dyDescent="0.2">
      <c r="F128">
        <v>8.8000000000000007</v>
      </c>
      <c r="G128" s="137">
        <v>1</v>
      </c>
    </row>
    <row r="129" spans="6:7" x14ac:dyDescent="0.2">
      <c r="F129">
        <v>8.9</v>
      </c>
      <c r="G129" s="137">
        <v>1</v>
      </c>
    </row>
    <row r="130" spans="6:7" x14ac:dyDescent="0.2">
      <c r="F130">
        <v>9</v>
      </c>
      <c r="G130" s="137">
        <v>1</v>
      </c>
    </row>
    <row r="131" spans="6:7" x14ac:dyDescent="0.2">
      <c r="F131">
        <v>9.1</v>
      </c>
      <c r="G131" s="137">
        <v>1</v>
      </c>
    </row>
    <row r="132" spans="6:7" x14ac:dyDescent="0.2">
      <c r="F132">
        <v>9.1999999999999993</v>
      </c>
      <c r="G132" s="137">
        <v>1</v>
      </c>
    </row>
    <row r="133" spans="6:7" x14ac:dyDescent="0.2">
      <c r="F133">
        <v>9.3000000000000007</v>
      </c>
      <c r="G133" s="137">
        <v>1</v>
      </c>
    </row>
    <row r="134" spans="6:7" x14ac:dyDescent="0.2">
      <c r="F134">
        <v>9.4</v>
      </c>
      <c r="G134" s="137">
        <v>1</v>
      </c>
    </row>
    <row r="135" spans="6:7" x14ac:dyDescent="0.2">
      <c r="F135">
        <v>9.5</v>
      </c>
      <c r="G135" s="137">
        <v>1</v>
      </c>
    </row>
    <row r="136" spans="6:7" x14ac:dyDescent="0.2">
      <c r="F136">
        <v>9.6</v>
      </c>
      <c r="G136" s="137">
        <v>1</v>
      </c>
    </row>
    <row r="137" spans="6:7" x14ac:dyDescent="0.2">
      <c r="F137">
        <v>9.6999999999999993</v>
      </c>
      <c r="G137" s="137">
        <v>1</v>
      </c>
    </row>
    <row r="138" spans="6:7" x14ac:dyDescent="0.2">
      <c r="F138">
        <v>9.8000000000000007</v>
      </c>
      <c r="G138" s="137">
        <v>1</v>
      </c>
    </row>
    <row r="139" spans="6:7" x14ac:dyDescent="0.2">
      <c r="F139">
        <v>9.9</v>
      </c>
      <c r="G139" s="137">
        <v>1</v>
      </c>
    </row>
    <row r="140" spans="6:7" x14ac:dyDescent="0.2">
      <c r="F140">
        <v>10</v>
      </c>
      <c r="G140" s="137">
        <v>1</v>
      </c>
    </row>
    <row r="141" spans="6:7" x14ac:dyDescent="0.2">
      <c r="F141">
        <v>10.1</v>
      </c>
      <c r="G141" s="137">
        <v>1</v>
      </c>
    </row>
    <row r="142" spans="6:7" x14ac:dyDescent="0.2">
      <c r="F142">
        <v>10.199999999999999</v>
      </c>
      <c r="G142" s="137">
        <v>1</v>
      </c>
    </row>
    <row r="143" spans="6:7" x14ac:dyDescent="0.2">
      <c r="F143">
        <v>10.3</v>
      </c>
      <c r="G143" s="137">
        <v>1</v>
      </c>
    </row>
    <row r="144" spans="6:7" x14ac:dyDescent="0.2">
      <c r="F144">
        <v>10.4</v>
      </c>
      <c r="G144" s="137">
        <v>1</v>
      </c>
    </row>
    <row r="145" spans="6:7" x14ac:dyDescent="0.2">
      <c r="F145">
        <v>10.5</v>
      </c>
      <c r="G145">
        <v>2</v>
      </c>
    </row>
    <row r="146" spans="6:7" x14ac:dyDescent="0.2">
      <c r="F146">
        <v>10.6</v>
      </c>
      <c r="G146">
        <v>2</v>
      </c>
    </row>
    <row r="147" spans="6:7" x14ac:dyDescent="0.2">
      <c r="F147">
        <v>10.7</v>
      </c>
      <c r="G147">
        <v>2</v>
      </c>
    </row>
    <row r="148" spans="6:7" x14ac:dyDescent="0.2">
      <c r="F148">
        <v>10.8</v>
      </c>
      <c r="G148">
        <v>2</v>
      </c>
    </row>
    <row r="149" spans="6:7" x14ac:dyDescent="0.2">
      <c r="F149">
        <v>10.9</v>
      </c>
      <c r="G149">
        <v>2</v>
      </c>
    </row>
    <row r="150" spans="6:7" x14ac:dyDescent="0.2">
      <c r="F150">
        <v>11</v>
      </c>
      <c r="G150">
        <v>2</v>
      </c>
    </row>
    <row r="151" spans="6:7" x14ac:dyDescent="0.2">
      <c r="F151">
        <v>11.1</v>
      </c>
      <c r="G151">
        <v>2</v>
      </c>
    </row>
    <row r="152" spans="6:7" x14ac:dyDescent="0.2">
      <c r="F152">
        <v>11.2</v>
      </c>
      <c r="G152">
        <v>2</v>
      </c>
    </row>
    <row r="153" spans="6:7" x14ac:dyDescent="0.2">
      <c r="F153">
        <v>11.3</v>
      </c>
      <c r="G153">
        <v>2</v>
      </c>
    </row>
    <row r="154" spans="6:7" x14ac:dyDescent="0.2">
      <c r="F154">
        <v>11.4</v>
      </c>
      <c r="G154">
        <v>2</v>
      </c>
    </row>
    <row r="155" spans="6:7" x14ac:dyDescent="0.2">
      <c r="F155">
        <v>11.5</v>
      </c>
      <c r="G155">
        <v>2</v>
      </c>
    </row>
    <row r="156" spans="6:7" x14ac:dyDescent="0.2">
      <c r="F156">
        <v>11.6</v>
      </c>
      <c r="G156">
        <v>2</v>
      </c>
    </row>
    <row r="157" spans="6:7" x14ac:dyDescent="0.2">
      <c r="F157">
        <v>11.7</v>
      </c>
      <c r="G157">
        <v>2</v>
      </c>
    </row>
    <row r="158" spans="6:7" x14ac:dyDescent="0.2">
      <c r="F158">
        <v>11.8</v>
      </c>
      <c r="G158">
        <v>2</v>
      </c>
    </row>
    <row r="159" spans="6:7" x14ac:dyDescent="0.2">
      <c r="F159">
        <v>11.9</v>
      </c>
      <c r="G159">
        <v>2</v>
      </c>
    </row>
    <row r="160" spans="6:7" x14ac:dyDescent="0.2">
      <c r="F160">
        <v>12</v>
      </c>
      <c r="G160">
        <v>2</v>
      </c>
    </row>
    <row r="161" spans="6:7" x14ac:dyDescent="0.2">
      <c r="F161">
        <v>12.1</v>
      </c>
      <c r="G161">
        <v>2</v>
      </c>
    </row>
    <row r="162" spans="6:7" x14ac:dyDescent="0.2">
      <c r="F162">
        <v>12.2</v>
      </c>
      <c r="G162">
        <v>2</v>
      </c>
    </row>
    <row r="163" spans="6:7" x14ac:dyDescent="0.2">
      <c r="F163">
        <v>12.3</v>
      </c>
      <c r="G163">
        <v>2</v>
      </c>
    </row>
    <row r="164" spans="6:7" x14ac:dyDescent="0.2">
      <c r="F164">
        <v>12.4</v>
      </c>
      <c r="G164">
        <v>2</v>
      </c>
    </row>
    <row r="165" spans="6:7" x14ac:dyDescent="0.2">
      <c r="F165">
        <v>12.5</v>
      </c>
      <c r="G165">
        <v>2</v>
      </c>
    </row>
    <row r="166" spans="6:7" x14ac:dyDescent="0.2">
      <c r="F166">
        <v>12.6</v>
      </c>
      <c r="G166">
        <v>2</v>
      </c>
    </row>
    <row r="167" spans="6:7" x14ac:dyDescent="0.2">
      <c r="F167">
        <v>12.7</v>
      </c>
      <c r="G167">
        <v>2</v>
      </c>
    </row>
    <row r="168" spans="6:7" x14ac:dyDescent="0.2">
      <c r="F168">
        <v>12.8</v>
      </c>
      <c r="G168">
        <v>2</v>
      </c>
    </row>
    <row r="169" spans="6:7" x14ac:dyDescent="0.2">
      <c r="F169">
        <v>12.9</v>
      </c>
      <c r="G169">
        <v>2</v>
      </c>
    </row>
    <row r="170" spans="6:7" x14ac:dyDescent="0.2">
      <c r="F170">
        <v>13</v>
      </c>
      <c r="G170">
        <v>2</v>
      </c>
    </row>
    <row r="171" spans="6:7" x14ac:dyDescent="0.2">
      <c r="F171">
        <v>13.1</v>
      </c>
      <c r="G171">
        <v>2</v>
      </c>
    </row>
    <row r="172" spans="6:7" x14ac:dyDescent="0.2">
      <c r="F172">
        <v>13.2</v>
      </c>
      <c r="G172">
        <v>2</v>
      </c>
    </row>
    <row r="173" spans="6:7" x14ac:dyDescent="0.2">
      <c r="F173">
        <v>13.3</v>
      </c>
      <c r="G173">
        <v>2</v>
      </c>
    </row>
    <row r="174" spans="6:7" x14ac:dyDescent="0.2">
      <c r="F174">
        <v>13.4</v>
      </c>
      <c r="G174">
        <v>2</v>
      </c>
    </row>
    <row r="175" spans="6:7" x14ac:dyDescent="0.2">
      <c r="F175">
        <v>13.5</v>
      </c>
      <c r="G175">
        <v>2</v>
      </c>
    </row>
    <row r="176" spans="6:7" x14ac:dyDescent="0.2">
      <c r="F176">
        <v>13.6</v>
      </c>
      <c r="G176">
        <v>2</v>
      </c>
    </row>
    <row r="177" spans="6:7" x14ac:dyDescent="0.2">
      <c r="F177">
        <v>13.7</v>
      </c>
      <c r="G177">
        <v>2</v>
      </c>
    </row>
    <row r="178" spans="6:7" x14ac:dyDescent="0.2">
      <c r="F178">
        <v>13.8</v>
      </c>
      <c r="G178">
        <v>2</v>
      </c>
    </row>
    <row r="179" spans="6:7" x14ac:dyDescent="0.2">
      <c r="F179">
        <v>13.9</v>
      </c>
      <c r="G179">
        <v>2</v>
      </c>
    </row>
    <row r="180" spans="6:7" x14ac:dyDescent="0.2">
      <c r="F180">
        <v>14</v>
      </c>
      <c r="G180">
        <v>2</v>
      </c>
    </row>
    <row r="181" spans="6:7" x14ac:dyDescent="0.2">
      <c r="F181">
        <v>14.1</v>
      </c>
      <c r="G181">
        <v>2</v>
      </c>
    </row>
    <row r="182" spans="6:7" x14ac:dyDescent="0.2">
      <c r="F182">
        <v>14.2</v>
      </c>
      <c r="G182">
        <v>2</v>
      </c>
    </row>
    <row r="183" spans="6:7" x14ac:dyDescent="0.2">
      <c r="F183">
        <v>14.3</v>
      </c>
      <c r="G183">
        <v>2</v>
      </c>
    </row>
    <row r="184" spans="6:7" x14ac:dyDescent="0.2">
      <c r="F184">
        <v>14.4</v>
      </c>
      <c r="G184">
        <v>2</v>
      </c>
    </row>
    <row r="185" spans="6:7" x14ac:dyDescent="0.2">
      <c r="F185">
        <v>14.5</v>
      </c>
      <c r="G185">
        <v>2</v>
      </c>
    </row>
    <row r="186" spans="6:7" x14ac:dyDescent="0.2">
      <c r="F186">
        <v>14.6</v>
      </c>
      <c r="G186">
        <v>2</v>
      </c>
    </row>
    <row r="187" spans="6:7" x14ac:dyDescent="0.2">
      <c r="F187">
        <v>14.7</v>
      </c>
      <c r="G187">
        <v>2</v>
      </c>
    </row>
    <row r="188" spans="6:7" x14ac:dyDescent="0.2">
      <c r="F188">
        <v>14.8</v>
      </c>
      <c r="G188">
        <v>2</v>
      </c>
    </row>
    <row r="189" spans="6:7" x14ac:dyDescent="0.2">
      <c r="F189">
        <v>14.9</v>
      </c>
      <c r="G189">
        <v>2</v>
      </c>
    </row>
    <row r="190" spans="6:7" x14ac:dyDescent="0.2">
      <c r="F190">
        <v>15</v>
      </c>
      <c r="G190">
        <v>2</v>
      </c>
    </row>
    <row r="191" spans="6:7" x14ac:dyDescent="0.2">
      <c r="F191">
        <v>15.1</v>
      </c>
      <c r="G191">
        <v>2</v>
      </c>
    </row>
    <row r="192" spans="6:7" x14ac:dyDescent="0.2">
      <c r="F192">
        <v>15.2</v>
      </c>
      <c r="G192">
        <v>2</v>
      </c>
    </row>
    <row r="193" spans="6:7" x14ac:dyDescent="0.2">
      <c r="F193">
        <v>15.3</v>
      </c>
      <c r="G193">
        <v>2</v>
      </c>
    </row>
    <row r="194" spans="6:7" x14ac:dyDescent="0.2">
      <c r="F194">
        <v>15.4</v>
      </c>
      <c r="G194">
        <v>2</v>
      </c>
    </row>
    <row r="195" spans="6:7" x14ac:dyDescent="0.2">
      <c r="F195">
        <v>15.5</v>
      </c>
      <c r="G195">
        <v>2</v>
      </c>
    </row>
    <row r="196" spans="6:7" x14ac:dyDescent="0.2">
      <c r="F196">
        <v>15.6</v>
      </c>
      <c r="G196">
        <v>2</v>
      </c>
    </row>
    <row r="197" spans="6:7" x14ac:dyDescent="0.2">
      <c r="F197">
        <v>15.7</v>
      </c>
      <c r="G197">
        <v>2</v>
      </c>
    </row>
    <row r="198" spans="6:7" x14ac:dyDescent="0.2">
      <c r="F198">
        <v>15.8</v>
      </c>
      <c r="G198">
        <v>2</v>
      </c>
    </row>
    <row r="199" spans="6:7" x14ac:dyDescent="0.2">
      <c r="F199">
        <v>15.9</v>
      </c>
      <c r="G199">
        <v>2</v>
      </c>
    </row>
    <row r="200" spans="6:7" x14ac:dyDescent="0.2">
      <c r="F200">
        <v>16</v>
      </c>
      <c r="G200">
        <v>2</v>
      </c>
    </row>
    <row r="201" spans="6:7" x14ac:dyDescent="0.2">
      <c r="F201">
        <v>16.100000000000001</v>
      </c>
      <c r="G201">
        <v>2</v>
      </c>
    </row>
    <row r="202" spans="6:7" x14ac:dyDescent="0.2">
      <c r="F202">
        <v>16.2</v>
      </c>
      <c r="G202">
        <v>2</v>
      </c>
    </row>
    <row r="203" spans="6:7" x14ac:dyDescent="0.2">
      <c r="F203">
        <v>16.3</v>
      </c>
      <c r="G203">
        <v>2</v>
      </c>
    </row>
    <row r="204" spans="6:7" x14ac:dyDescent="0.2">
      <c r="F204">
        <v>16.399999999999999</v>
      </c>
      <c r="G204">
        <v>2</v>
      </c>
    </row>
    <row r="205" spans="6:7" x14ac:dyDescent="0.2">
      <c r="F205">
        <v>16.5</v>
      </c>
      <c r="G205">
        <v>2</v>
      </c>
    </row>
    <row r="206" spans="6:7" x14ac:dyDescent="0.2">
      <c r="F206">
        <v>16.600000000000001</v>
      </c>
      <c r="G206">
        <v>2</v>
      </c>
    </row>
    <row r="207" spans="6:7" x14ac:dyDescent="0.2">
      <c r="F207">
        <v>16.7</v>
      </c>
      <c r="G207">
        <v>2</v>
      </c>
    </row>
    <row r="208" spans="6:7" x14ac:dyDescent="0.2">
      <c r="F208">
        <v>16.8</v>
      </c>
      <c r="G208">
        <v>2</v>
      </c>
    </row>
    <row r="209" spans="6:7" x14ac:dyDescent="0.2">
      <c r="F209">
        <v>16.899999999999999</v>
      </c>
      <c r="G209">
        <v>2</v>
      </c>
    </row>
    <row r="210" spans="6:7" x14ac:dyDescent="0.2">
      <c r="F210">
        <v>17</v>
      </c>
      <c r="G210">
        <v>2</v>
      </c>
    </row>
    <row r="211" spans="6:7" x14ac:dyDescent="0.2">
      <c r="F211">
        <v>17.100000000000001</v>
      </c>
      <c r="G211">
        <v>2</v>
      </c>
    </row>
    <row r="212" spans="6:7" x14ac:dyDescent="0.2">
      <c r="F212">
        <v>17.2</v>
      </c>
      <c r="G212">
        <v>2</v>
      </c>
    </row>
    <row r="213" spans="6:7" x14ac:dyDescent="0.2">
      <c r="F213">
        <v>17.3</v>
      </c>
      <c r="G213">
        <v>2</v>
      </c>
    </row>
    <row r="214" spans="6:7" x14ac:dyDescent="0.2">
      <c r="F214">
        <v>17.399999999999999</v>
      </c>
      <c r="G214">
        <v>2</v>
      </c>
    </row>
    <row r="215" spans="6:7" x14ac:dyDescent="0.2">
      <c r="F215">
        <v>17.5</v>
      </c>
      <c r="G215">
        <v>2</v>
      </c>
    </row>
    <row r="216" spans="6:7" x14ac:dyDescent="0.2">
      <c r="F216">
        <v>17.600000000000001</v>
      </c>
      <c r="G216">
        <v>2</v>
      </c>
    </row>
    <row r="217" spans="6:7" x14ac:dyDescent="0.2">
      <c r="F217">
        <v>17.7</v>
      </c>
      <c r="G217">
        <v>2</v>
      </c>
    </row>
    <row r="218" spans="6:7" x14ac:dyDescent="0.2">
      <c r="F218">
        <v>17.8</v>
      </c>
      <c r="G218">
        <v>2</v>
      </c>
    </row>
    <row r="219" spans="6:7" x14ac:dyDescent="0.2">
      <c r="F219">
        <v>17.899999999999999</v>
      </c>
      <c r="G219">
        <v>2</v>
      </c>
    </row>
    <row r="220" spans="6:7" x14ac:dyDescent="0.2">
      <c r="F220">
        <v>18</v>
      </c>
      <c r="G220">
        <v>2</v>
      </c>
    </row>
    <row r="221" spans="6:7" x14ac:dyDescent="0.2">
      <c r="F221">
        <v>18.100000000000001</v>
      </c>
      <c r="G221">
        <v>2</v>
      </c>
    </row>
    <row r="222" spans="6:7" x14ac:dyDescent="0.2">
      <c r="F222">
        <v>18.2</v>
      </c>
      <c r="G222">
        <v>2</v>
      </c>
    </row>
    <row r="223" spans="6:7" x14ac:dyDescent="0.2">
      <c r="F223">
        <v>18.3</v>
      </c>
      <c r="G223">
        <v>2</v>
      </c>
    </row>
    <row r="224" spans="6:7" x14ac:dyDescent="0.2">
      <c r="F224">
        <v>18.399999999999999</v>
      </c>
      <c r="G224">
        <v>2</v>
      </c>
    </row>
    <row r="225" spans="6:7" x14ac:dyDescent="0.2">
      <c r="F225">
        <v>18.5</v>
      </c>
      <c r="G225">
        <v>2</v>
      </c>
    </row>
    <row r="226" spans="6:7" x14ac:dyDescent="0.2">
      <c r="F226">
        <v>18.600000000000001</v>
      </c>
      <c r="G226">
        <v>2</v>
      </c>
    </row>
    <row r="227" spans="6:7" x14ac:dyDescent="0.2">
      <c r="F227">
        <v>18.7</v>
      </c>
      <c r="G227">
        <v>2</v>
      </c>
    </row>
    <row r="228" spans="6:7" x14ac:dyDescent="0.2">
      <c r="F228">
        <v>18.8</v>
      </c>
      <c r="G228">
        <v>2</v>
      </c>
    </row>
    <row r="229" spans="6:7" x14ac:dyDescent="0.2">
      <c r="F229">
        <v>18.899999999999999</v>
      </c>
      <c r="G229">
        <v>2</v>
      </c>
    </row>
    <row r="230" spans="6:7" x14ac:dyDescent="0.2">
      <c r="F230">
        <v>19</v>
      </c>
      <c r="G230">
        <v>2</v>
      </c>
    </row>
    <row r="231" spans="6:7" x14ac:dyDescent="0.2">
      <c r="F231">
        <v>19.100000000000001</v>
      </c>
      <c r="G231">
        <v>2</v>
      </c>
    </row>
    <row r="232" spans="6:7" x14ac:dyDescent="0.2">
      <c r="F232">
        <v>19.2</v>
      </c>
      <c r="G232">
        <v>2</v>
      </c>
    </row>
    <row r="233" spans="6:7" x14ac:dyDescent="0.2">
      <c r="F233">
        <v>19.3</v>
      </c>
      <c r="G233">
        <v>2</v>
      </c>
    </row>
    <row r="234" spans="6:7" x14ac:dyDescent="0.2">
      <c r="F234">
        <v>19.399999999999999</v>
      </c>
      <c r="G234">
        <v>2</v>
      </c>
    </row>
    <row r="235" spans="6:7" x14ac:dyDescent="0.2">
      <c r="F235">
        <v>19.5</v>
      </c>
      <c r="G235">
        <v>2</v>
      </c>
    </row>
    <row r="236" spans="6:7" x14ac:dyDescent="0.2">
      <c r="F236">
        <v>19.600000000000001</v>
      </c>
      <c r="G236">
        <v>2</v>
      </c>
    </row>
    <row r="237" spans="6:7" x14ac:dyDescent="0.2">
      <c r="F237">
        <v>19.7</v>
      </c>
      <c r="G237">
        <v>2</v>
      </c>
    </row>
    <row r="238" spans="6:7" x14ac:dyDescent="0.2">
      <c r="F238">
        <v>19.8</v>
      </c>
      <c r="G238">
        <v>2</v>
      </c>
    </row>
    <row r="239" spans="6:7" x14ac:dyDescent="0.2">
      <c r="F239">
        <v>19.899999999999999</v>
      </c>
      <c r="G239">
        <v>2</v>
      </c>
    </row>
    <row r="240" spans="6:7" x14ac:dyDescent="0.2">
      <c r="F240">
        <v>20</v>
      </c>
      <c r="G240">
        <v>2</v>
      </c>
    </row>
    <row r="241" spans="6:7" x14ac:dyDescent="0.2">
      <c r="F241">
        <v>20.100000000000001</v>
      </c>
      <c r="G241">
        <v>2</v>
      </c>
    </row>
    <row r="242" spans="6:7" x14ac:dyDescent="0.2">
      <c r="F242">
        <v>20.2</v>
      </c>
      <c r="G242">
        <v>2</v>
      </c>
    </row>
    <row r="243" spans="6:7" x14ac:dyDescent="0.2">
      <c r="F243">
        <v>20.3</v>
      </c>
      <c r="G243">
        <v>2</v>
      </c>
    </row>
    <row r="244" spans="6:7" x14ac:dyDescent="0.2">
      <c r="F244">
        <v>20.399999999999999</v>
      </c>
      <c r="G244">
        <v>2</v>
      </c>
    </row>
    <row r="245" spans="6:7" x14ac:dyDescent="0.2">
      <c r="F245">
        <v>20.5</v>
      </c>
      <c r="G245">
        <v>3</v>
      </c>
    </row>
    <row r="246" spans="6:7" x14ac:dyDescent="0.2">
      <c r="F246">
        <v>20.6</v>
      </c>
      <c r="G246">
        <v>3</v>
      </c>
    </row>
    <row r="247" spans="6:7" x14ac:dyDescent="0.2">
      <c r="F247">
        <v>20.7</v>
      </c>
      <c r="G247">
        <v>3</v>
      </c>
    </row>
    <row r="248" spans="6:7" x14ac:dyDescent="0.2">
      <c r="F248">
        <v>20.8</v>
      </c>
      <c r="G248">
        <v>3</v>
      </c>
    </row>
    <row r="249" spans="6:7" x14ac:dyDescent="0.2">
      <c r="F249">
        <v>20.9</v>
      </c>
      <c r="G249">
        <v>3</v>
      </c>
    </row>
    <row r="250" spans="6:7" x14ac:dyDescent="0.2">
      <c r="F250">
        <v>21</v>
      </c>
      <c r="G250">
        <v>3</v>
      </c>
    </row>
    <row r="251" spans="6:7" x14ac:dyDescent="0.2">
      <c r="F251">
        <v>21.1</v>
      </c>
      <c r="G251">
        <v>3</v>
      </c>
    </row>
    <row r="252" spans="6:7" x14ac:dyDescent="0.2">
      <c r="F252">
        <v>21.2</v>
      </c>
      <c r="G252">
        <v>3</v>
      </c>
    </row>
    <row r="253" spans="6:7" x14ac:dyDescent="0.2">
      <c r="F253">
        <v>21.3</v>
      </c>
      <c r="G253">
        <v>3</v>
      </c>
    </row>
    <row r="254" spans="6:7" x14ac:dyDescent="0.2">
      <c r="F254">
        <v>21.4</v>
      </c>
      <c r="G254">
        <v>3</v>
      </c>
    </row>
    <row r="255" spans="6:7" x14ac:dyDescent="0.2">
      <c r="F255">
        <v>21.5</v>
      </c>
      <c r="G255">
        <v>3</v>
      </c>
    </row>
    <row r="256" spans="6:7" x14ac:dyDescent="0.2">
      <c r="F256">
        <v>21.6</v>
      </c>
      <c r="G256">
        <v>3</v>
      </c>
    </row>
    <row r="257" spans="6:7" x14ac:dyDescent="0.2">
      <c r="F257">
        <v>21.7</v>
      </c>
      <c r="G257">
        <v>3</v>
      </c>
    </row>
    <row r="258" spans="6:7" x14ac:dyDescent="0.2">
      <c r="F258">
        <v>21.8</v>
      </c>
      <c r="G258">
        <v>3</v>
      </c>
    </row>
    <row r="259" spans="6:7" x14ac:dyDescent="0.2">
      <c r="F259">
        <v>21.9</v>
      </c>
      <c r="G259">
        <v>3</v>
      </c>
    </row>
    <row r="260" spans="6:7" x14ac:dyDescent="0.2">
      <c r="F260">
        <v>22</v>
      </c>
      <c r="G260">
        <v>3</v>
      </c>
    </row>
    <row r="261" spans="6:7" x14ac:dyDescent="0.2">
      <c r="F261">
        <v>22.1</v>
      </c>
      <c r="G261">
        <v>3</v>
      </c>
    </row>
    <row r="262" spans="6:7" x14ac:dyDescent="0.2">
      <c r="F262">
        <v>22.2</v>
      </c>
      <c r="G262">
        <v>3</v>
      </c>
    </row>
    <row r="263" spans="6:7" x14ac:dyDescent="0.2">
      <c r="F263">
        <v>22.3</v>
      </c>
      <c r="G263">
        <v>3</v>
      </c>
    </row>
    <row r="264" spans="6:7" x14ac:dyDescent="0.2">
      <c r="F264">
        <v>22.4</v>
      </c>
      <c r="G264">
        <v>3</v>
      </c>
    </row>
    <row r="265" spans="6:7" x14ac:dyDescent="0.2">
      <c r="F265">
        <v>22.5</v>
      </c>
      <c r="G265">
        <v>3</v>
      </c>
    </row>
    <row r="266" spans="6:7" x14ac:dyDescent="0.2">
      <c r="F266">
        <v>22.6</v>
      </c>
      <c r="G266">
        <v>3</v>
      </c>
    </row>
    <row r="267" spans="6:7" x14ac:dyDescent="0.2">
      <c r="F267">
        <v>22.7</v>
      </c>
      <c r="G267">
        <v>3</v>
      </c>
    </row>
    <row r="268" spans="6:7" x14ac:dyDescent="0.2">
      <c r="F268">
        <v>22.8</v>
      </c>
      <c r="G268">
        <v>3</v>
      </c>
    </row>
    <row r="269" spans="6:7" x14ac:dyDescent="0.2">
      <c r="F269">
        <v>22.9</v>
      </c>
      <c r="G269">
        <v>3</v>
      </c>
    </row>
    <row r="270" spans="6:7" x14ac:dyDescent="0.2">
      <c r="F270">
        <v>23</v>
      </c>
      <c r="G270">
        <v>3</v>
      </c>
    </row>
    <row r="271" spans="6:7" x14ac:dyDescent="0.2">
      <c r="F271">
        <v>23.1</v>
      </c>
      <c r="G271">
        <v>3</v>
      </c>
    </row>
    <row r="272" spans="6:7" x14ac:dyDescent="0.2">
      <c r="F272">
        <v>23.2</v>
      </c>
      <c r="G272">
        <v>3</v>
      </c>
    </row>
    <row r="273" spans="6:7" x14ac:dyDescent="0.2">
      <c r="F273">
        <v>23.3</v>
      </c>
      <c r="G273">
        <v>3</v>
      </c>
    </row>
    <row r="274" spans="6:7" x14ac:dyDescent="0.2">
      <c r="F274">
        <v>23.4</v>
      </c>
      <c r="G274">
        <v>3</v>
      </c>
    </row>
    <row r="275" spans="6:7" x14ac:dyDescent="0.2">
      <c r="F275">
        <v>23.5</v>
      </c>
      <c r="G275">
        <v>3</v>
      </c>
    </row>
    <row r="276" spans="6:7" x14ac:dyDescent="0.2">
      <c r="F276">
        <v>23.6</v>
      </c>
      <c r="G276">
        <v>3</v>
      </c>
    </row>
    <row r="277" spans="6:7" x14ac:dyDescent="0.2">
      <c r="F277">
        <v>23.7</v>
      </c>
      <c r="G277">
        <v>3</v>
      </c>
    </row>
    <row r="278" spans="6:7" x14ac:dyDescent="0.2">
      <c r="F278">
        <v>23.8</v>
      </c>
      <c r="G278">
        <v>3</v>
      </c>
    </row>
    <row r="279" spans="6:7" x14ac:dyDescent="0.2">
      <c r="F279">
        <v>23.9</v>
      </c>
      <c r="G279">
        <v>3</v>
      </c>
    </row>
    <row r="280" spans="6:7" x14ac:dyDescent="0.2">
      <c r="F280">
        <v>24</v>
      </c>
      <c r="G280">
        <v>3</v>
      </c>
    </row>
    <row r="281" spans="6:7" x14ac:dyDescent="0.2">
      <c r="F281">
        <v>24.1</v>
      </c>
      <c r="G281">
        <v>3</v>
      </c>
    </row>
    <row r="282" spans="6:7" x14ac:dyDescent="0.2">
      <c r="F282">
        <v>24.2</v>
      </c>
      <c r="G282">
        <v>3</v>
      </c>
    </row>
    <row r="283" spans="6:7" x14ac:dyDescent="0.2">
      <c r="F283">
        <v>24.3</v>
      </c>
      <c r="G283">
        <v>3</v>
      </c>
    </row>
    <row r="284" spans="6:7" x14ac:dyDescent="0.2">
      <c r="F284">
        <v>24.4</v>
      </c>
      <c r="G284">
        <v>3</v>
      </c>
    </row>
    <row r="285" spans="6:7" x14ac:dyDescent="0.2">
      <c r="F285">
        <v>24.5</v>
      </c>
      <c r="G285">
        <v>3</v>
      </c>
    </row>
    <row r="286" spans="6:7" x14ac:dyDescent="0.2">
      <c r="F286">
        <v>24.6</v>
      </c>
      <c r="G286">
        <v>3</v>
      </c>
    </row>
    <row r="287" spans="6:7" x14ac:dyDescent="0.2">
      <c r="F287">
        <v>24.7</v>
      </c>
      <c r="G287">
        <v>3</v>
      </c>
    </row>
    <row r="288" spans="6:7" x14ac:dyDescent="0.2">
      <c r="F288">
        <v>24.8</v>
      </c>
      <c r="G288">
        <v>3</v>
      </c>
    </row>
    <row r="289" spans="6:7" x14ac:dyDescent="0.2">
      <c r="F289">
        <v>24.9</v>
      </c>
      <c r="G289">
        <v>3</v>
      </c>
    </row>
    <row r="290" spans="6:7" x14ac:dyDescent="0.2">
      <c r="F290">
        <v>25</v>
      </c>
      <c r="G290">
        <v>3</v>
      </c>
    </row>
    <row r="291" spans="6:7" x14ac:dyDescent="0.2">
      <c r="F291">
        <v>25.1</v>
      </c>
      <c r="G291">
        <v>3</v>
      </c>
    </row>
    <row r="292" spans="6:7" x14ac:dyDescent="0.2">
      <c r="F292">
        <v>25.2</v>
      </c>
      <c r="G292">
        <v>3</v>
      </c>
    </row>
    <row r="293" spans="6:7" x14ac:dyDescent="0.2">
      <c r="F293">
        <v>25.3</v>
      </c>
      <c r="G293">
        <v>3</v>
      </c>
    </row>
    <row r="294" spans="6:7" x14ac:dyDescent="0.2">
      <c r="F294">
        <v>25.4</v>
      </c>
      <c r="G294">
        <v>3</v>
      </c>
    </row>
    <row r="295" spans="6:7" x14ac:dyDescent="0.2">
      <c r="F295">
        <v>25.5</v>
      </c>
      <c r="G295">
        <v>3</v>
      </c>
    </row>
    <row r="296" spans="6:7" x14ac:dyDescent="0.2">
      <c r="F296">
        <v>25.6</v>
      </c>
      <c r="G296">
        <v>3</v>
      </c>
    </row>
    <row r="297" spans="6:7" x14ac:dyDescent="0.2">
      <c r="F297">
        <v>25.7</v>
      </c>
      <c r="G297">
        <v>3</v>
      </c>
    </row>
    <row r="298" spans="6:7" x14ac:dyDescent="0.2">
      <c r="F298">
        <v>25.8</v>
      </c>
      <c r="G298">
        <v>3</v>
      </c>
    </row>
    <row r="299" spans="6:7" x14ac:dyDescent="0.2">
      <c r="F299">
        <v>25.9</v>
      </c>
      <c r="G299">
        <v>3</v>
      </c>
    </row>
    <row r="300" spans="6:7" x14ac:dyDescent="0.2">
      <c r="F300">
        <v>26</v>
      </c>
      <c r="G300">
        <v>3</v>
      </c>
    </row>
    <row r="301" spans="6:7" x14ac:dyDescent="0.2">
      <c r="F301">
        <v>26.1</v>
      </c>
      <c r="G301">
        <v>3</v>
      </c>
    </row>
    <row r="302" spans="6:7" x14ac:dyDescent="0.2">
      <c r="F302">
        <v>26.2</v>
      </c>
      <c r="G302">
        <v>3</v>
      </c>
    </row>
    <row r="303" spans="6:7" x14ac:dyDescent="0.2">
      <c r="F303">
        <v>26.3</v>
      </c>
      <c r="G303">
        <v>3</v>
      </c>
    </row>
    <row r="304" spans="6:7" x14ac:dyDescent="0.2">
      <c r="F304">
        <v>26.4</v>
      </c>
      <c r="G304">
        <v>3</v>
      </c>
    </row>
    <row r="305" spans="6:7" x14ac:dyDescent="0.2">
      <c r="F305">
        <v>26.5</v>
      </c>
      <c r="G305">
        <v>3</v>
      </c>
    </row>
    <row r="306" spans="6:7" x14ac:dyDescent="0.2">
      <c r="F306">
        <v>26.6</v>
      </c>
      <c r="G306">
        <v>3</v>
      </c>
    </row>
    <row r="307" spans="6:7" x14ac:dyDescent="0.2">
      <c r="F307">
        <v>26.7</v>
      </c>
      <c r="G307">
        <v>3</v>
      </c>
    </row>
    <row r="308" spans="6:7" x14ac:dyDescent="0.2">
      <c r="F308">
        <v>26.8</v>
      </c>
      <c r="G308">
        <v>3</v>
      </c>
    </row>
    <row r="309" spans="6:7" x14ac:dyDescent="0.2">
      <c r="F309">
        <v>26.9</v>
      </c>
      <c r="G309">
        <v>3</v>
      </c>
    </row>
    <row r="310" spans="6:7" x14ac:dyDescent="0.2">
      <c r="F310">
        <v>27</v>
      </c>
      <c r="G310">
        <v>3</v>
      </c>
    </row>
    <row r="311" spans="6:7" x14ac:dyDescent="0.2">
      <c r="F311">
        <v>27.1</v>
      </c>
      <c r="G311">
        <v>3</v>
      </c>
    </row>
    <row r="312" spans="6:7" x14ac:dyDescent="0.2">
      <c r="F312">
        <v>27.2</v>
      </c>
      <c r="G312">
        <v>3</v>
      </c>
    </row>
    <row r="313" spans="6:7" x14ac:dyDescent="0.2">
      <c r="F313">
        <v>27.3</v>
      </c>
      <c r="G313">
        <v>3</v>
      </c>
    </row>
    <row r="314" spans="6:7" x14ac:dyDescent="0.2">
      <c r="F314">
        <v>27.4</v>
      </c>
      <c r="G314">
        <v>3</v>
      </c>
    </row>
    <row r="315" spans="6:7" x14ac:dyDescent="0.2">
      <c r="F315">
        <v>27.5</v>
      </c>
      <c r="G315">
        <v>3</v>
      </c>
    </row>
    <row r="316" spans="6:7" x14ac:dyDescent="0.2">
      <c r="F316">
        <v>27.6</v>
      </c>
      <c r="G316">
        <v>3</v>
      </c>
    </row>
    <row r="317" spans="6:7" x14ac:dyDescent="0.2">
      <c r="F317">
        <v>27.7</v>
      </c>
      <c r="G317">
        <v>3</v>
      </c>
    </row>
    <row r="318" spans="6:7" x14ac:dyDescent="0.2">
      <c r="F318">
        <v>27.8</v>
      </c>
      <c r="G318">
        <v>3</v>
      </c>
    </row>
    <row r="319" spans="6:7" x14ac:dyDescent="0.2">
      <c r="F319">
        <v>27.9</v>
      </c>
      <c r="G319">
        <v>3</v>
      </c>
    </row>
    <row r="320" spans="6:7" x14ac:dyDescent="0.2">
      <c r="F320">
        <v>28</v>
      </c>
      <c r="G320">
        <v>3</v>
      </c>
    </row>
    <row r="321" spans="6:7" x14ac:dyDescent="0.2">
      <c r="F321">
        <v>28.1</v>
      </c>
      <c r="G321">
        <v>3</v>
      </c>
    </row>
    <row r="322" spans="6:7" x14ac:dyDescent="0.2">
      <c r="F322">
        <v>28.2</v>
      </c>
      <c r="G322">
        <v>3</v>
      </c>
    </row>
    <row r="323" spans="6:7" x14ac:dyDescent="0.2">
      <c r="F323">
        <v>28.3</v>
      </c>
      <c r="G323">
        <v>3</v>
      </c>
    </row>
    <row r="324" spans="6:7" x14ac:dyDescent="0.2">
      <c r="F324">
        <v>28.4</v>
      </c>
      <c r="G324">
        <v>3</v>
      </c>
    </row>
    <row r="325" spans="6:7" x14ac:dyDescent="0.2">
      <c r="F325">
        <v>28.5</v>
      </c>
      <c r="G325">
        <v>3</v>
      </c>
    </row>
    <row r="326" spans="6:7" x14ac:dyDescent="0.2">
      <c r="F326">
        <v>28.6</v>
      </c>
      <c r="G326">
        <v>3</v>
      </c>
    </row>
    <row r="327" spans="6:7" x14ac:dyDescent="0.2">
      <c r="F327">
        <v>28.7</v>
      </c>
      <c r="G327">
        <v>3</v>
      </c>
    </row>
    <row r="328" spans="6:7" x14ac:dyDescent="0.2">
      <c r="F328">
        <v>28.8</v>
      </c>
      <c r="G328">
        <v>3</v>
      </c>
    </row>
    <row r="329" spans="6:7" x14ac:dyDescent="0.2">
      <c r="F329">
        <v>28.9</v>
      </c>
      <c r="G329">
        <v>3</v>
      </c>
    </row>
    <row r="330" spans="6:7" x14ac:dyDescent="0.2">
      <c r="F330">
        <v>29</v>
      </c>
      <c r="G330">
        <v>3</v>
      </c>
    </row>
    <row r="331" spans="6:7" x14ac:dyDescent="0.2">
      <c r="F331">
        <v>29.1</v>
      </c>
      <c r="G331">
        <v>3</v>
      </c>
    </row>
    <row r="332" spans="6:7" x14ac:dyDescent="0.2">
      <c r="F332">
        <v>29.2</v>
      </c>
      <c r="G332">
        <v>3</v>
      </c>
    </row>
    <row r="333" spans="6:7" x14ac:dyDescent="0.2">
      <c r="F333">
        <v>29.3</v>
      </c>
      <c r="G333">
        <v>3</v>
      </c>
    </row>
    <row r="334" spans="6:7" x14ac:dyDescent="0.2">
      <c r="F334">
        <v>29.4</v>
      </c>
      <c r="G334">
        <v>3</v>
      </c>
    </row>
    <row r="335" spans="6:7" x14ac:dyDescent="0.2">
      <c r="F335">
        <v>29.5</v>
      </c>
      <c r="G335">
        <v>3</v>
      </c>
    </row>
    <row r="336" spans="6:7" x14ac:dyDescent="0.2">
      <c r="F336">
        <v>29.6</v>
      </c>
      <c r="G336">
        <v>3</v>
      </c>
    </row>
    <row r="337" spans="6:7" x14ac:dyDescent="0.2">
      <c r="F337">
        <v>29.7</v>
      </c>
      <c r="G337">
        <v>3</v>
      </c>
    </row>
    <row r="338" spans="6:7" x14ac:dyDescent="0.2">
      <c r="F338">
        <v>29.8</v>
      </c>
      <c r="G338">
        <v>3</v>
      </c>
    </row>
    <row r="339" spans="6:7" x14ac:dyDescent="0.2">
      <c r="F339">
        <v>29.9</v>
      </c>
      <c r="G339">
        <v>3</v>
      </c>
    </row>
    <row r="340" spans="6:7" x14ac:dyDescent="0.2">
      <c r="F340">
        <v>30</v>
      </c>
      <c r="G340">
        <v>3</v>
      </c>
    </row>
    <row r="341" spans="6:7" x14ac:dyDescent="0.2">
      <c r="F341">
        <v>30.1</v>
      </c>
      <c r="G341">
        <v>3</v>
      </c>
    </row>
    <row r="342" spans="6:7" x14ac:dyDescent="0.2">
      <c r="F342">
        <v>30.2</v>
      </c>
      <c r="G342">
        <v>3</v>
      </c>
    </row>
    <row r="343" spans="6:7" x14ac:dyDescent="0.2">
      <c r="F343">
        <v>30.3</v>
      </c>
      <c r="G343">
        <v>3</v>
      </c>
    </row>
    <row r="344" spans="6:7" x14ac:dyDescent="0.2">
      <c r="F344">
        <v>30.4</v>
      </c>
      <c r="G344">
        <v>3</v>
      </c>
    </row>
    <row r="345" spans="6:7" ht="13.5" thickBot="1" x14ac:dyDescent="0.25">
      <c r="F345">
        <v>30.5</v>
      </c>
      <c r="G345" s="13">
        <v>4</v>
      </c>
    </row>
    <row r="346" spans="6:7" ht="13.5" thickBot="1" x14ac:dyDescent="0.25">
      <c r="F346">
        <v>30.6</v>
      </c>
      <c r="G346" s="13">
        <v>4</v>
      </c>
    </row>
    <row r="347" spans="6:7" ht="13.5" thickBot="1" x14ac:dyDescent="0.25">
      <c r="F347">
        <v>30.7</v>
      </c>
      <c r="G347" s="13">
        <v>4</v>
      </c>
    </row>
    <row r="348" spans="6:7" ht="13.5" thickBot="1" x14ac:dyDescent="0.25">
      <c r="F348">
        <v>30.8</v>
      </c>
      <c r="G348" s="13">
        <v>4</v>
      </c>
    </row>
    <row r="349" spans="6:7" ht="13.5" thickBot="1" x14ac:dyDescent="0.25">
      <c r="F349">
        <v>30.9</v>
      </c>
      <c r="G349" s="13">
        <v>4</v>
      </c>
    </row>
    <row r="350" spans="6:7" ht="13.5" thickBot="1" x14ac:dyDescent="0.25">
      <c r="F350">
        <v>31</v>
      </c>
      <c r="G350" s="13">
        <v>4</v>
      </c>
    </row>
    <row r="351" spans="6:7" ht="13.5" thickBot="1" x14ac:dyDescent="0.25">
      <c r="F351">
        <v>31.1</v>
      </c>
      <c r="G351" s="13">
        <v>4</v>
      </c>
    </row>
    <row r="352" spans="6:7" ht="13.5" thickBot="1" x14ac:dyDescent="0.25">
      <c r="F352">
        <v>31.2</v>
      </c>
      <c r="G352" s="13">
        <v>4</v>
      </c>
    </row>
    <row r="353" spans="6:7" ht="13.5" thickBot="1" x14ac:dyDescent="0.25">
      <c r="F353">
        <v>31.3</v>
      </c>
      <c r="G353" s="13">
        <v>4</v>
      </c>
    </row>
    <row r="354" spans="6:7" ht="13.5" thickBot="1" x14ac:dyDescent="0.25">
      <c r="F354">
        <v>31.4</v>
      </c>
      <c r="G354" s="13">
        <v>4</v>
      </c>
    </row>
    <row r="355" spans="6:7" ht="13.5" thickBot="1" x14ac:dyDescent="0.25">
      <c r="F355">
        <v>31.5</v>
      </c>
      <c r="G355" s="13">
        <v>4</v>
      </c>
    </row>
    <row r="356" spans="6:7" ht="13.5" thickBot="1" x14ac:dyDescent="0.25">
      <c r="F356">
        <v>31.6</v>
      </c>
      <c r="G356" s="13">
        <v>4</v>
      </c>
    </row>
    <row r="357" spans="6:7" ht="13.5" thickBot="1" x14ac:dyDescent="0.25">
      <c r="F357">
        <v>31.7</v>
      </c>
      <c r="G357" s="13">
        <v>4</v>
      </c>
    </row>
    <row r="358" spans="6:7" ht="13.5" thickBot="1" x14ac:dyDescent="0.25">
      <c r="F358">
        <v>31.8</v>
      </c>
      <c r="G358" s="13">
        <v>4</v>
      </c>
    </row>
    <row r="359" spans="6:7" ht="13.5" thickBot="1" x14ac:dyDescent="0.25">
      <c r="F359">
        <v>31.9</v>
      </c>
      <c r="G359" s="13">
        <v>4</v>
      </c>
    </row>
    <row r="360" spans="6:7" ht="13.5" thickBot="1" x14ac:dyDescent="0.25">
      <c r="F360">
        <v>32</v>
      </c>
      <c r="G360" s="13">
        <v>4</v>
      </c>
    </row>
    <row r="361" spans="6:7" ht="13.5" thickBot="1" x14ac:dyDescent="0.25">
      <c r="F361">
        <v>32.1</v>
      </c>
      <c r="G361" s="13">
        <v>4</v>
      </c>
    </row>
    <row r="362" spans="6:7" ht="13.5" thickBot="1" x14ac:dyDescent="0.25">
      <c r="F362">
        <v>32.200000000000003</v>
      </c>
      <c r="G362" s="13">
        <v>4</v>
      </c>
    </row>
    <row r="363" spans="6:7" ht="13.5" thickBot="1" x14ac:dyDescent="0.25">
      <c r="F363">
        <v>32.299999999999997</v>
      </c>
      <c r="G363" s="13">
        <v>4</v>
      </c>
    </row>
    <row r="364" spans="6:7" ht="13.5" thickBot="1" x14ac:dyDescent="0.25">
      <c r="F364">
        <v>32.4</v>
      </c>
      <c r="G364" s="13">
        <v>4</v>
      </c>
    </row>
    <row r="365" spans="6:7" ht="13.5" thickBot="1" x14ac:dyDescent="0.25">
      <c r="F365">
        <v>32.5</v>
      </c>
      <c r="G365" s="13">
        <v>4</v>
      </c>
    </row>
    <row r="366" spans="6:7" ht="13.5" thickBot="1" x14ac:dyDescent="0.25">
      <c r="F366">
        <v>32.6</v>
      </c>
      <c r="G366" s="13">
        <v>4</v>
      </c>
    </row>
    <row r="367" spans="6:7" ht="13.5" thickBot="1" x14ac:dyDescent="0.25">
      <c r="F367">
        <v>32.700000000000003</v>
      </c>
      <c r="G367" s="13">
        <v>4</v>
      </c>
    </row>
    <row r="368" spans="6:7" ht="13.5" thickBot="1" x14ac:dyDescent="0.25">
      <c r="F368">
        <v>32.799999999999997</v>
      </c>
      <c r="G368" s="13">
        <v>4</v>
      </c>
    </row>
    <row r="369" spans="6:7" ht="13.5" thickBot="1" x14ac:dyDescent="0.25">
      <c r="F369">
        <v>32.9</v>
      </c>
      <c r="G369" s="13">
        <v>4</v>
      </c>
    </row>
    <row r="370" spans="6:7" ht="13.5" thickBot="1" x14ac:dyDescent="0.25">
      <c r="F370">
        <v>33</v>
      </c>
      <c r="G370" s="13">
        <v>4</v>
      </c>
    </row>
    <row r="371" spans="6:7" ht="13.5" thickBot="1" x14ac:dyDescent="0.25">
      <c r="F371">
        <v>33.1</v>
      </c>
      <c r="G371" s="13">
        <v>4</v>
      </c>
    </row>
    <row r="372" spans="6:7" ht="13.5" thickBot="1" x14ac:dyDescent="0.25">
      <c r="F372">
        <v>33.200000000000003</v>
      </c>
      <c r="G372" s="13">
        <v>4</v>
      </c>
    </row>
    <row r="373" spans="6:7" ht="13.5" thickBot="1" x14ac:dyDescent="0.25">
      <c r="F373">
        <v>33.299999999999997</v>
      </c>
      <c r="G373" s="13">
        <v>4</v>
      </c>
    </row>
    <row r="374" spans="6:7" ht="13.5" thickBot="1" x14ac:dyDescent="0.25">
      <c r="F374">
        <v>33.4</v>
      </c>
      <c r="G374" s="13">
        <v>4</v>
      </c>
    </row>
    <row r="375" spans="6:7" ht="13.5" thickBot="1" x14ac:dyDescent="0.25">
      <c r="F375">
        <v>33.5</v>
      </c>
      <c r="G375" s="13">
        <v>4</v>
      </c>
    </row>
    <row r="376" spans="6:7" ht="13.5" thickBot="1" x14ac:dyDescent="0.25">
      <c r="F376">
        <v>33.6</v>
      </c>
      <c r="G376" s="13">
        <v>4</v>
      </c>
    </row>
    <row r="377" spans="6:7" ht="13.5" thickBot="1" x14ac:dyDescent="0.25">
      <c r="F377">
        <v>33.700000000000003</v>
      </c>
      <c r="G377" s="13">
        <v>4</v>
      </c>
    </row>
    <row r="378" spans="6:7" ht="13.5" thickBot="1" x14ac:dyDescent="0.25">
      <c r="F378">
        <v>33.799999999999997</v>
      </c>
      <c r="G378" s="13">
        <v>4</v>
      </c>
    </row>
    <row r="379" spans="6:7" ht="13.5" thickBot="1" x14ac:dyDescent="0.25">
      <c r="F379">
        <v>33.9</v>
      </c>
      <c r="G379" s="13">
        <v>4</v>
      </c>
    </row>
    <row r="380" spans="6:7" ht="13.5" thickBot="1" x14ac:dyDescent="0.25">
      <c r="F380">
        <v>34</v>
      </c>
      <c r="G380" s="13">
        <v>4</v>
      </c>
    </row>
    <row r="381" spans="6:7" ht="13.5" thickBot="1" x14ac:dyDescent="0.25">
      <c r="F381">
        <v>34.1</v>
      </c>
      <c r="G381" s="13">
        <v>4</v>
      </c>
    </row>
    <row r="382" spans="6:7" ht="13.5" thickBot="1" x14ac:dyDescent="0.25">
      <c r="F382">
        <v>34.200000000000003</v>
      </c>
      <c r="G382" s="13">
        <v>4</v>
      </c>
    </row>
    <row r="383" spans="6:7" ht="13.5" thickBot="1" x14ac:dyDescent="0.25">
      <c r="F383">
        <v>34.299999999999997</v>
      </c>
      <c r="G383" s="13">
        <v>4</v>
      </c>
    </row>
    <row r="384" spans="6:7" ht="13.5" thickBot="1" x14ac:dyDescent="0.25">
      <c r="F384">
        <v>34.4</v>
      </c>
      <c r="G384" s="13">
        <v>4</v>
      </c>
    </row>
    <row r="385" spans="6:7" ht="13.5" thickBot="1" x14ac:dyDescent="0.25">
      <c r="F385">
        <v>34.5</v>
      </c>
      <c r="G385" s="13">
        <v>4</v>
      </c>
    </row>
    <row r="386" spans="6:7" ht="13.5" thickBot="1" x14ac:dyDescent="0.25">
      <c r="F386">
        <v>34.6</v>
      </c>
      <c r="G386" s="13">
        <v>4</v>
      </c>
    </row>
    <row r="387" spans="6:7" ht="13.5" thickBot="1" x14ac:dyDescent="0.25">
      <c r="F387">
        <v>34.700000000000003</v>
      </c>
      <c r="G387" s="13">
        <v>4</v>
      </c>
    </row>
    <row r="388" spans="6:7" ht="13.5" thickBot="1" x14ac:dyDescent="0.25">
      <c r="F388">
        <v>34.799999999999997</v>
      </c>
      <c r="G388" s="13">
        <v>4</v>
      </c>
    </row>
    <row r="389" spans="6:7" ht="13.5" thickBot="1" x14ac:dyDescent="0.25">
      <c r="F389">
        <v>34.9</v>
      </c>
      <c r="G389" s="13">
        <v>4</v>
      </c>
    </row>
    <row r="390" spans="6:7" ht="13.5" thickBot="1" x14ac:dyDescent="0.25">
      <c r="F390">
        <v>35</v>
      </c>
      <c r="G390" s="13">
        <v>4</v>
      </c>
    </row>
    <row r="391" spans="6:7" ht="13.5" thickBot="1" x14ac:dyDescent="0.25">
      <c r="F391">
        <v>35.1</v>
      </c>
      <c r="G391" s="13">
        <v>4</v>
      </c>
    </row>
    <row r="392" spans="6:7" ht="13.5" thickBot="1" x14ac:dyDescent="0.25">
      <c r="F392">
        <v>35.200000000000003</v>
      </c>
      <c r="G392" s="13">
        <v>4</v>
      </c>
    </row>
    <row r="393" spans="6:7" ht="13.5" thickBot="1" x14ac:dyDescent="0.25">
      <c r="F393">
        <v>35.299999999999997</v>
      </c>
      <c r="G393" s="13">
        <v>4</v>
      </c>
    </row>
    <row r="394" spans="6:7" ht="13.5" thickBot="1" x14ac:dyDescent="0.25">
      <c r="F394">
        <v>35.4</v>
      </c>
      <c r="G394" s="13">
        <v>4</v>
      </c>
    </row>
    <row r="395" spans="6:7" ht="13.5" thickBot="1" x14ac:dyDescent="0.25">
      <c r="F395">
        <v>35.5</v>
      </c>
      <c r="G395" s="13">
        <v>4</v>
      </c>
    </row>
    <row r="396" spans="6:7" ht="13.5" thickBot="1" x14ac:dyDescent="0.25">
      <c r="F396">
        <v>35.6</v>
      </c>
      <c r="G396" s="13">
        <v>4</v>
      </c>
    </row>
    <row r="397" spans="6:7" ht="13.5" thickBot="1" x14ac:dyDescent="0.25">
      <c r="F397">
        <v>35.700000000000003</v>
      </c>
      <c r="G397" s="13">
        <v>4</v>
      </c>
    </row>
    <row r="398" spans="6:7" ht="13.5" thickBot="1" x14ac:dyDescent="0.25">
      <c r="F398">
        <v>35.799999999999997</v>
      </c>
      <c r="G398" s="13">
        <v>4</v>
      </c>
    </row>
    <row r="399" spans="6:7" ht="13.5" thickBot="1" x14ac:dyDescent="0.25">
      <c r="F399">
        <v>35.9</v>
      </c>
      <c r="G399" s="13">
        <v>4</v>
      </c>
    </row>
    <row r="400" spans="6:7" ht="13.5" thickBot="1" x14ac:dyDescent="0.25">
      <c r="F400">
        <v>36</v>
      </c>
      <c r="G400" s="13">
        <v>4</v>
      </c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G400"/>
  <sheetViews>
    <sheetView tabSelected="1" workbookViewId="0">
      <selection activeCell="G400" sqref="G400"/>
    </sheetView>
  </sheetViews>
  <sheetFormatPr defaultRowHeight="12.75" x14ac:dyDescent="0.2"/>
  <sheetData>
    <row r="1" spans="1:7" x14ac:dyDescent="0.2">
      <c r="A1" s="61" t="s">
        <v>334</v>
      </c>
      <c r="B1" s="61" t="s">
        <v>30</v>
      </c>
      <c r="F1">
        <v>-3.9</v>
      </c>
      <c r="G1" s="137">
        <v>1</v>
      </c>
    </row>
    <row r="2" spans="1:7" x14ac:dyDescent="0.2">
      <c r="A2" s="1">
        <v>1</v>
      </c>
      <c r="B2" s="1">
        <v>15</v>
      </c>
      <c r="F2">
        <v>-3.8</v>
      </c>
      <c r="G2" s="137">
        <v>1</v>
      </c>
    </row>
    <row r="3" spans="1:7" x14ac:dyDescent="0.2">
      <c r="A3" s="1">
        <v>2</v>
      </c>
      <c r="B3" s="1">
        <v>14</v>
      </c>
      <c r="F3">
        <v>-3.7</v>
      </c>
      <c r="G3" s="137">
        <v>1</v>
      </c>
    </row>
    <row r="4" spans="1:7" x14ac:dyDescent="0.2">
      <c r="A4" s="1">
        <v>3</v>
      </c>
      <c r="B4" s="1">
        <v>13</v>
      </c>
      <c r="F4">
        <v>-3.6</v>
      </c>
      <c r="G4" s="137">
        <v>1</v>
      </c>
    </row>
    <row r="5" spans="1:7" x14ac:dyDescent="0.2">
      <c r="A5" s="1">
        <v>4</v>
      </c>
      <c r="B5" s="1">
        <v>12</v>
      </c>
      <c r="F5">
        <v>-3.5</v>
      </c>
      <c r="G5" s="137">
        <v>1</v>
      </c>
    </row>
    <row r="6" spans="1:7" x14ac:dyDescent="0.2">
      <c r="A6" s="1">
        <v>5</v>
      </c>
      <c r="B6" s="1">
        <v>11</v>
      </c>
      <c r="F6">
        <v>-3.4</v>
      </c>
      <c r="G6" s="137">
        <v>1</v>
      </c>
    </row>
    <row r="7" spans="1:7" x14ac:dyDescent="0.2">
      <c r="A7" s="1">
        <v>6</v>
      </c>
      <c r="B7" s="1">
        <v>10</v>
      </c>
      <c r="F7">
        <v>-3.3</v>
      </c>
      <c r="G7" s="137">
        <v>1</v>
      </c>
    </row>
    <row r="8" spans="1:7" x14ac:dyDescent="0.2">
      <c r="A8" s="1">
        <v>7</v>
      </c>
      <c r="B8" s="1">
        <v>9</v>
      </c>
      <c r="F8">
        <v>-3.2</v>
      </c>
      <c r="G8" s="137">
        <v>1</v>
      </c>
    </row>
    <row r="9" spans="1:7" x14ac:dyDescent="0.2">
      <c r="A9" s="1">
        <v>8</v>
      </c>
      <c r="B9" s="1">
        <v>8</v>
      </c>
      <c r="F9">
        <v>-3.1</v>
      </c>
      <c r="G9" s="137">
        <v>1</v>
      </c>
    </row>
    <row r="10" spans="1:7" x14ac:dyDescent="0.2">
      <c r="A10" s="1">
        <v>9</v>
      </c>
      <c r="B10" s="1">
        <v>7</v>
      </c>
      <c r="F10">
        <v>-3</v>
      </c>
      <c r="G10" s="137">
        <v>1</v>
      </c>
    </row>
    <row r="11" spans="1:7" x14ac:dyDescent="0.2">
      <c r="A11" s="1">
        <v>10</v>
      </c>
      <c r="B11" s="1">
        <v>6</v>
      </c>
      <c r="F11">
        <v>-2.9</v>
      </c>
      <c r="G11" s="137">
        <v>1</v>
      </c>
    </row>
    <row r="12" spans="1:7" x14ac:dyDescent="0.2">
      <c r="A12" s="1">
        <v>11</v>
      </c>
      <c r="B12" s="1">
        <v>5</v>
      </c>
      <c r="F12">
        <v>-2.8</v>
      </c>
      <c r="G12" s="137">
        <v>1</v>
      </c>
    </row>
    <row r="13" spans="1:7" x14ac:dyDescent="0.2">
      <c r="A13" s="1">
        <v>12</v>
      </c>
      <c r="B13" s="1">
        <v>4</v>
      </c>
      <c r="F13">
        <v>-2.7</v>
      </c>
      <c r="G13" s="137">
        <v>1</v>
      </c>
    </row>
    <row r="14" spans="1:7" x14ac:dyDescent="0.2">
      <c r="A14" s="1">
        <v>13</v>
      </c>
      <c r="B14" s="1">
        <v>3</v>
      </c>
      <c r="F14">
        <v>-2.6</v>
      </c>
      <c r="G14" s="137">
        <v>1</v>
      </c>
    </row>
    <row r="15" spans="1:7" x14ac:dyDescent="0.2">
      <c r="A15" s="1">
        <v>14</v>
      </c>
      <c r="B15" s="1">
        <v>2</v>
      </c>
      <c r="F15">
        <v>-2.5</v>
      </c>
      <c r="G15" s="137">
        <v>1</v>
      </c>
    </row>
    <row r="16" spans="1:7" x14ac:dyDescent="0.2">
      <c r="A16" s="1">
        <v>15</v>
      </c>
      <c r="B16" s="1">
        <v>1</v>
      </c>
      <c r="F16">
        <v>-2.4</v>
      </c>
      <c r="G16" s="137">
        <v>1</v>
      </c>
    </row>
    <row r="17" spans="1:7" x14ac:dyDescent="0.2">
      <c r="A17" s="1">
        <v>16</v>
      </c>
      <c r="B17" s="1">
        <v>0</v>
      </c>
      <c r="F17">
        <v>-2.2999999999999998</v>
      </c>
      <c r="G17" s="137">
        <v>1</v>
      </c>
    </row>
    <row r="18" spans="1:7" x14ac:dyDescent="0.2">
      <c r="A18" s="1">
        <v>17</v>
      </c>
      <c r="B18" s="1">
        <v>0</v>
      </c>
      <c r="F18">
        <v>-2.2000000000000002</v>
      </c>
      <c r="G18" s="137">
        <v>1</v>
      </c>
    </row>
    <row r="19" spans="1:7" x14ac:dyDescent="0.2">
      <c r="A19" s="1">
        <v>18</v>
      </c>
      <c r="B19" s="1">
        <v>0</v>
      </c>
      <c r="F19">
        <v>-2.1</v>
      </c>
      <c r="G19" s="137">
        <v>1</v>
      </c>
    </row>
    <row r="20" spans="1:7" x14ac:dyDescent="0.2">
      <c r="A20" s="1">
        <v>19</v>
      </c>
      <c r="B20" s="1">
        <v>0</v>
      </c>
      <c r="F20">
        <v>-2</v>
      </c>
      <c r="G20" s="137">
        <v>1</v>
      </c>
    </row>
    <row r="21" spans="1:7" x14ac:dyDescent="0.2">
      <c r="A21" s="1">
        <v>20</v>
      </c>
      <c r="B21" s="1">
        <v>0</v>
      </c>
      <c r="F21">
        <v>-1.9</v>
      </c>
      <c r="G21" s="137">
        <v>1</v>
      </c>
    </row>
    <row r="22" spans="1:7" x14ac:dyDescent="0.2">
      <c r="A22" s="1">
        <v>21</v>
      </c>
      <c r="B22" s="1">
        <v>0</v>
      </c>
      <c r="F22">
        <v>-1.8</v>
      </c>
      <c r="G22" s="137">
        <v>1</v>
      </c>
    </row>
    <row r="23" spans="1:7" x14ac:dyDescent="0.2">
      <c r="A23" s="1">
        <v>22</v>
      </c>
      <c r="B23" s="1">
        <v>0</v>
      </c>
      <c r="F23">
        <v>-1.7</v>
      </c>
      <c r="G23" s="137">
        <v>1</v>
      </c>
    </row>
    <row r="24" spans="1:7" x14ac:dyDescent="0.2">
      <c r="A24" s="1">
        <v>23</v>
      </c>
      <c r="B24" s="1">
        <v>0</v>
      </c>
      <c r="F24">
        <v>-1.6</v>
      </c>
      <c r="G24" s="137">
        <v>1</v>
      </c>
    </row>
    <row r="25" spans="1:7" x14ac:dyDescent="0.2">
      <c r="A25" s="1">
        <v>24</v>
      </c>
      <c r="B25" s="1">
        <v>0</v>
      </c>
      <c r="F25">
        <v>-1.5</v>
      </c>
      <c r="G25" s="137">
        <v>1</v>
      </c>
    </row>
    <row r="26" spans="1:7" x14ac:dyDescent="0.2">
      <c r="A26" s="1" t="s">
        <v>107</v>
      </c>
      <c r="B26" s="1">
        <v>0</v>
      </c>
      <c r="F26">
        <v>-1.4</v>
      </c>
      <c r="G26" s="137">
        <v>1</v>
      </c>
    </row>
    <row r="27" spans="1:7" x14ac:dyDescent="0.2">
      <c r="A27" s="1" t="s">
        <v>50</v>
      </c>
      <c r="B27" s="1">
        <v>0</v>
      </c>
      <c r="F27">
        <v>-1.3</v>
      </c>
      <c r="G27" s="137">
        <v>1</v>
      </c>
    </row>
    <row r="28" spans="1:7" x14ac:dyDescent="0.2">
      <c r="F28">
        <v>-1.2</v>
      </c>
      <c r="G28" s="137">
        <v>1</v>
      </c>
    </row>
    <row r="29" spans="1:7" x14ac:dyDescent="0.2">
      <c r="F29">
        <v>-1.1000000000000001</v>
      </c>
      <c r="G29" s="137">
        <v>1</v>
      </c>
    </row>
    <row r="30" spans="1:7" x14ac:dyDescent="0.2">
      <c r="F30">
        <v>-1</v>
      </c>
      <c r="G30" s="137">
        <v>1</v>
      </c>
    </row>
    <row r="31" spans="1:7" x14ac:dyDescent="0.2">
      <c r="F31">
        <v>-0.9</v>
      </c>
      <c r="G31" s="137">
        <v>1</v>
      </c>
    </row>
    <row r="32" spans="1:7" x14ac:dyDescent="0.2">
      <c r="F32">
        <v>-0.8</v>
      </c>
      <c r="G32" s="137">
        <v>1</v>
      </c>
    </row>
    <row r="33" spans="6:7" x14ac:dyDescent="0.2">
      <c r="F33">
        <v>-0.7</v>
      </c>
      <c r="G33" s="137">
        <v>1</v>
      </c>
    </row>
    <row r="34" spans="6:7" x14ac:dyDescent="0.2">
      <c r="F34">
        <v>-0.6</v>
      </c>
      <c r="G34" s="137">
        <v>1</v>
      </c>
    </row>
    <row r="35" spans="6:7" x14ac:dyDescent="0.2">
      <c r="F35">
        <v>-0.5</v>
      </c>
      <c r="G35" s="137">
        <v>1</v>
      </c>
    </row>
    <row r="36" spans="6:7" x14ac:dyDescent="0.2">
      <c r="F36">
        <v>-0.4</v>
      </c>
      <c r="G36" s="137">
        <v>1</v>
      </c>
    </row>
    <row r="37" spans="6:7" x14ac:dyDescent="0.2">
      <c r="F37">
        <v>-0.3</v>
      </c>
      <c r="G37" s="137">
        <v>1</v>
      </c>
    </row>
    <row r="38" spans="6:7" x14ac:dyDescent="0.2">
      <c r="F38">
        <v>-0.2</v>
      </c>
      <c r="G38" s="137">
        <v>1</v>
      </c>
    </row>
    <row r="39" spans="6:7" x14ac:dyDescent="0.2">
      <c r="F39">
        <v>-0.1</v>
      </c>
      <c r="G39" s="137">
        <v>1</v>
      </c>
    </row>
    <row r="40" spans="6:7" x14ac:dyDescent="0.2">
      <c r="F40">
        <v>0</v>
      </c>
      <c r="G40" s="137">
        <v>1</v>
      </c>
    </row>
    <row r="41" spans="6:7" x14ac:dyDescent="0.2">
      <c r="F41">
        <v>0.1</v>
      </c>
      <c r="G41" s="137">
        <v>1</v>
      </c>
    </row>
    <row r="42" spans="6:7" x14ac:dyDescent="0.2">
      <c r="F42">
        <v>0.2</v>
      </c>
      <c r="G42" s="137">
        <v>1</v>
      </c>
    </row>
    <row r="43" spans="6:7" x14ac:dyDescent="0.2">
      <c r="F43">
        <v>0.3</v>
      </c>
      <c r="G43" s="137">
        <v>1</v>
      </c>
    </row>
    <row r="44" spans="6:7" x14ac:dyDescent="0.2">
      <c r="F44">
        <v>0.4</v>
      </c>
      <c r="G44" s="137">
        <v>1</v>
      </c>
    </row>
    <row r="45" spans="6:7" x14ac:dyDescent="0.2">
      <c r="F45">
        <v>0.5</v>
      </c>
      <c r="G45" s="137">
        <v>1</v>
      </c>
    </row>
    <row r="46" spans="6:7" x14ac:dyDescent="0.2">
      <c r="F46">
        <v>0.6</v>
      </c>
      <c r="G46" s="137">
        <v>1</v>
      </c>
    </row>
    <row r="47" spans="6:7" x14ac:dyDescent="0.2">
      <c r="F47">
        <v>0.7</v>
      </c>
      <c r="G47" s="137">
        <v>1</v>
      </c>
    </row>
    <row r="48" spans="6:7" x14ac:dyDescent="0.2">
      <c r="F48">
        <v>0.8</v>
      </c>
      <c r="G48" s="137">
        <v>1</v>
      </c>
    </row>
    <row r="49" spans="6:7" x14ac:dyDescent="0.2">
      <c r="F49">
        <v>0.9</v>
      </c>
      <c r="G49" s="137">
        <v>1</v>
      </c>
    </row>
    <row r="50" spans="6:7" x14ac:dyDescent="0.2">
      <c r="F50">
        <v>1</v>
      </c>
      <c r="G50" s="137">
        <v>1</v>
      </c>
    </row>
    <row r="51" spans="6:7" x14ac:dyDescent="0.2">
      <c r="F51">
        <v>1.1000000000000001</v>
      </c>
      <c r="G51" s="137">
        <v>1</v>
      </c>
    </row>
    <row r="52" spans="6:7" x14ac:dyDescent="0.2">
      <c r="F52">
        <v>1.2</v>
      </c>
      <c r="G52" s="137">
        <v>1</v>
      </c>
    </row>
    <row r="53" spans="6:7" x14ac:dyDescent="0.2">
      <c r="F53">
        <v>1.3</v>
      </c>
      <c r="G53" s="137">
        <v>1</v>
      </c>
    </row>
    <row r="54" spans="6:7" x14ac:dyDescent="0.2">
      <c r="F54">
        <v>1.4</v>
      </c>
      <c r="G54" s="137">
        <v>1</v>
      </c>
    </row>
    <row r="55" spans="6:7" x14ac:dyDescent="0.2">
      <c r="F55">
        <v>1.5</v>
      </c>
      <c r="G55" s="137">
        <v>1</v>
      </c>
    </row>
    <row r="56" spans="6:7" x14ac:dyDescent="0.2">
      <c r="F56">
        <v>1.6</v>
      </c>
      <c r="G56" s="137">
        <v>1</v>
      </c>
    </row>
    <row r="57" spans="6:7" x14ac:dyDescent="0.2">
      <c r="F57">
        <v>1.7</v>
      </c>
      <c r="G57" s="137">
        <v>1</v>
      </c>
    </row>
    <row r="58" spans="6:7" x14ac:dyDescent="0.2">
      <c r="F58">
        <v>1.8</v>
      </c>
      <c r="G58" s="137">
        <v>1</v>
      </c>
    </row>
    <row r="59" spans="6:7" x14ac:dyDescent="0.2">
      <c r="F59">
        <v>1.9</v>
      </c>
      <c r="G59" s="137">
        <v>1</v>
      </c>
    </row>
    <row r="60" spans="6:7" x14ac:dyDescent="0.2">
      <c r="F60">
        <v>2</v>
      </c>
      <c r="G60" s="137">
        <v>1</v>
      </c>
    </row>
    <row r="61" spans="6:7" x14ac:dyDescent="0.2">
      <c r="F61">
        <v>2.1</v>
      </c>
      <c r="G61" s="137">
        <v>1</v>
      </c>
    </row>
    <row r="62" spans="6:7" x14ac:dyDescent="0.2">
      <c r="F62">
        <v>2.2000000000000002</v>
      </c>
      <c r="G62" s="137">
        <v>1</v>
      </c>
    </row>
    <row r="63" spans="6:7" x14ac:dyDescent="0.2">
      <c r="F63">
        <v>2.2999999999999998</v>
      </c>
      <c r="G63" s="137">
        <v>1</v>
      </c>
    </row>
    <row r="64" spans="6:7" x14ac:dyDescent="0.2">
      <c r="F64">
        <v>2.4</v>
      </c>
      <c r="G64" s="137">
        <v>1</v>
      </c>
    </row>
    <row r="65" spans="6:7" x14ac:dyDescent="0.2">
      <c r="F65">
        <v>2.5</v>
      </c>
      <c r="G65" s="137">
        <v>1</v>
      </c>
    </row>
    <row r="66" spans="6:7" x14ac:dyDescent="0.2">
      <c r="F66">
        <v>2.6</v>
      </c>
      <c r="G66" s="137">
        <v>1</v>
      </c>
    </row>
    <row r="67" spans="6:7" x14ac:dyDescent="0.2">
      <c r="F67">
        <v>2.7</v>
      </c>
      <c r="G67" s="137">
        <v>1</v>
      </c>
    </row>
    <row r="68" spans="6:7" x14ac:dyDescent="0.2">
      <c r="F68">
        <v>2.8</v>
      </c>
      <c r="G68" s="137">
        <v>1</v>
      </c>
    </row>
    <row r="69" spans="6:7" x14ac:dyDescent="0.2">
      <c r="F69">
        <v>2.9</v>
      </c>
      <c r="G69" s="137">
        <v>1</v>
      </c>
    </row>
    <row r="70" spans="6:7" x14ac:dyDescent="0.2">
      <c r="F70">
        <v>3</v>
      </c>
      <c r="G70" s="137">
        <v>1</v>
      </c>
    </row>
    <row r="71" spans="6:7" x14ac:dyDescent="0.2">
      <c r="F71">
        <v>3.1</v>
      </c>
      <c r="G71" s="137">
        <v>1</v>
      </c>
    </row>
    <row r="72" spans="6:7" x14ac:dyDescent="0.2">
      <c r="F72">
        <v>3.2</v>
      </c>
      <c r="G72" s="137">
        <v>1</v>
      </c>
    </row>
    <row r="73" spans="6:7" x14ac:dyDescent="0.2">
      <c r="F73">
        <v>3.3</v>
      </c>
      <c r="G73" s="137">
        <v>1</v>
      </c>
    </row>
    <row r="74" spans="6:7" x14ac:dyDescent="0.2">
      <c r="F74">
        <v>3.4</v>
      </c>
      <c r="G74" s="137">
        <v>1</v>
      </c>
    </row>
    <row r="75" spans="6:7" x14ac:dyDescent="0.2">
      <c r="F75">
        <v>3.5</v>
      </c>
      <c r="G75" s="137">
        <v>1</v>
      </c>
    </row>
    <row r="76" spans="6:7" x14ac:dyDescent="0.2">
      <c r="F76">
        <v>3.6</v>
      </c>
      <c r="G76" s="137">
        <v>1</v>
      </c>
    </row>
    <row r="77" spans="6:7" x14ac:dyDescent="0.2">
      <c r="F77">
        <v>3.7</v>
      </c>
      <c r="G77" s="137">
        <v>1</v>
      </c>
    </row>
    <row r="78" spans="6:7" x14ac:dyDescent="0.2">
      <c r="F78">
        <v>3.8</v>
      </c>
      <c r="G78" s="137">
        <v>1</v>
      </c>
    </row>
    <row r="79" spans="6:7" x14ac:dyDescent="0.2">
      <c r="F79">
        <v>3.9</v>
      </c>
      <c r="G79" s="137">
        <v>1</v>
      </c>
    </row>
    <row r="80" spans="6:7" x14ac:dyDescent="0.2">
      <c r="F80">
        <v>4</v>
      </c>
      <c r="G80" s="137">
        <v>1</v>
      </c>
    </row>
    <row r="81" spans="6:7" x14ac:dyDescent="0.2">
      <c r="F81">
        <v>4.0999999999999996</v>
      </c>
      <c r="G81" s="137">
        <v>1</v>
      </c>
    </row>
    <row r="82" spans="6:7" x14ac:dyDescent="0.2">
      <c r="F82">
        <v>4.2</v>
      </c>
      <c r="G82" s="137">
        <v>1</v>
      </c>
    </row>
    <row r="83" spans="6:7" x14ac:dyDescent="0.2">
      <c r="F83">
        <v>4.3</v>
      </c>
      <c r="G83" s="137">
        <v>1</v>
      </c>
    </row>
    <row r="84" spans="6:7" x14ac:dyDescent="0.2">
      <c r="F84">
        <v>4.4000000000000004</v>
      </c>
      <c r="G84" s="137">
        <v>1</v>
      </c>
    </row>
    <row r="85" spans="6:7" x14ac:dyDescent="0.2">
      <c r="F85">
        <v>4.5</v>
      </c>
      <c r="G85" s="137">
        <v>1</v>
      </c>
    </row>
    <row r="86" spans="6:7" x14ac:dyDescent="0.2">
      <c r="F86">
        <v>4.5999999999999996</v>
      </c>
      <c r="G86" s="137">
        <v>1</v>
      </c>
    </row>
    <row r="87" spans="6:7" x14ac:dyDescent="0.2">
      <c r="F87">
        <v>4.7</v>
      </c>
      <c r="G87" s="137">
        <v>1</v>
      </c>
    </row>
    <row r="88" spans="6:7" x14ac:dyDescent="0.2">
      <c r="F88">
        <v>4.8</v>
      </c>
      <c r="G88" s="137">
        <v>1</v>
      </c>
    </row>
    <row r="89" spans="6:7" x14ac:dyDescent="0.2">
      <c r="F89">
        <v>4.9000000000000004</v>
      </c>
      <c r="G89" s="137">
        <v>1</v>
      </c>
    </row>
    <row r="90" spans="6:7" x14ac:dyDescent="0.2">
      <c r="F90">
        <v>5</v>
      </c>
      <c r="G90" s="137">
        <v>1</v>
      </c>
    </row>
    <row r="91" spans="6:7" x14ac:dyDescent="0.2">
      <c r="F91">
        <v>5.0999999999999996</v>
      </c>
      <c r="G91" s="137">
        <v>1</v>
      </c>
    </row>
    <row r="92" spans="6:7" x14ac:dyDescent="0.2">
      <c r="F92">
        <v>5.2</v>
      </c>
      <c r="G92" s="137">
        <v>1</v>
      </c>
    </row>
    <row r="93" spans="6:7" x14ac:dyDescent="0.2">
      <c r="F93">
        <v>5.3</v>
      </c>
      <c r="G93" s="137">
        <v>1</v>
      </c>
    </row>
    <row r="94" spans="6:7" x14ac:dyDescent="0.2">
      <c r="F94">
        <v>5.4</v>
      </c>
      <c r="G94" s="137">
        <v>1</v>
      </c>
    </row>
    <row r="95" spans="6:7" x14ac:dyDescent="0.2">
      <c r="F95">
        <v>5.5</v>
      </c>
      <c r="G95" s="137">
        <v>1</v>
      </c>
    </row>
    <row r="96" spans="6:7" x14ac:dyDescent="0.2">
      <c r="F96">
        <v>5.6</v>
      </c>
      <c r="G96" s="137">
        <v>1</v>
      </c>
    </row>
    <row r="97" spans="6:7" x14ac:dyDescent="0.2">
      <c r="F97">
        <v>5.7</v>
      </c>
      <c r="G97" s="137">
        <v>1</v>
      </c>
    </row>
    <row r="98" spans="6:7" x14ac:dyDescent="0.2">
      <c r="F98">
        <v>5.8</v>
      </c>
      <c r="G98" s="137">
        <v>1</v>
      </c>
    </row>
    <row r="99" spans="6:7" x14ac:dyDescent="0.2">
      <c r="F99">
        <v>5.9</v>
      </c>
      <c r="G99" s="137">
        <v>1</v>
      </c>
    </row>
    <row r="100" spans="6:7" x14ac:dyDescent="0.2">
      <c r="F100">
        <v>6</v>
      </c>
      <c r="G100" s="137">
        <v>1</v>
      </c>
    </row>
    <row r="101" spans="6:7" x14ac:dyDescent="0.2">
      <c r="F101">
        <v>6.1</v>
      </c>
      <c r="G101" s="137">
        <v>1</v>
      </c>
    </row>
    <row r="102" spans="6:7" x14ac:dyDescent="0.2">
      <c r="F102">
        <v>6.2</v>
      </c>
      <c r="G102" s="137">
        <v>1</v>
      </c>
    </row>
    <row r="103" spans="6:7" x14ac:dyDescent="0.2">
      <c r="F103">
        <v>6.3</v>
      </c>
      <c r="G103" s="137">
        <v>1</v>
      </c>
    </row>
    <row r="104" spans="6:7" x14ac:dyDescent="0.2">
      <c r="F104">
        <v>6.4</v>
      </c>
      <c r="G104" s="137">
        <v>1</v>
      </c>
    </row>
    <row r="105" spans="6:7" x14ac:dyDescent="0.2">
      <c r="F105">
        <v>6.5</v>
      </c>
      <c r="G105" s="137">
        <v>1</v>
      </c>
    </row>
    <row r="106" spans="6:7" x14ac:dyDescent="0.2">
      <c r="F106">
        <v>6.6</v>
      </c>
      <c r="G106" s="137">
        <v>1</v>
      </c>
    </row>
    <row r="107" spans="6:7" x14ac:dyDescent="0.2">
      <c r="F107">
        <v>6.7</v>
      </c>
      <c r="G107" s="137">
        <v>1</v>
      </c>
    </row>
    <row r="108" spans="6:7" x14ac:dyDescent="0.2">
      <c r="F108">
        <v>6.8</v>
      </c>
      <c r="G108" s="137">
        <v>1</v>
      </c>
    </row>
    <row r="109" spans="6:7" x14ac:dyDescent="0.2">
      <c r="F109">
        <v>6.9</v>
      </c>
      <c r="G109" s="137">
        <v>1</v>
      </c>
    </row>
    <row r="110" spans="6:7" x14ac:dyDescent="0.2">
      <c r="F110">
        <v>7</v>
      </c>
      <c r="G110" s="137">
        <v>1</v>
      </c>
    </row>
    <row r="111" spans="6:7" x14ac:dyDescent="0.2">
      <c r="F111">
        <v>7.1</v>
      </c>
      <c r="G111" s="137">
        <v>1</v>
      </c>
    </row>
    <row r="112" spans="6:7" x14ac:dyDescent="0.2">
      <c r="F112">
        <v>7.2</v>
      </c>
      <c r="G112" s="137">
        <v>1</v>
      </c>
    </row>
    <row r="113" spans="6:7" x14ac:dyDescent="0.2">
      <c r="F113">
        <v>7.3</v>
      </c>
      <c r="G113" s="137">
        <v>1</v>
      </c>
    </row>
    <row r="114" spans="6:7" x14ac:dyDescent="0.2">
      <c r="F114">
        <v>7.4</v>
      </c>
      <c r="G114" s="137">
        <v>1</v>
      </c>
    </row>
    <row r="115" spans="6:7" x14ac:dyDescent="0.2">
      <c r="F115">
        <v>7.5</v>
      </c>
      <c r="G115" s="137">
        <v>1</v>
      </c>
    </row>
    <row r="116" spans="6:7" x14ac:dyDescent="0.2">
      <c r="F116">
        <v>7.6</v>
      </c>
      <c r="G116" s="137">
        <v>1</v>
      </c>
    </row>
    <row r="117" spans="6:7" x14ac:dyDescent="0.2">
      <c r="F117">
        <v>7.7</v>
      </c>
      <c r="G117" s="137">
        <v>1</v>
      </c>
    </row>
    <row r="118" spans="6:7" x14ac:dyDescent="0.2">
      <c r="F118">
        <v>7.8</v>
      </c>
      <c r="G118" s="137">
        <v>1</v>
      </c>
    </row>
    <row r="119" spans="6:7" x14ac:dyDescent="0.2">
      <c r="F119">
        <v>7.9</v>
      </c>
      <c r="G119" s="137">
        <v>1</v>
      </c>
    </row>
    <row r="120" spans="6:7" x14ac:dyDescent="0.2">
      <c r="F120">
        <v>8</v>
      </c>
      <c r="G120" s="137">
        <v>1</v>
      </c>
    </row>
    <row r="121" spans="6:7" x14ac:dyDescent="0.2">
      <c r="F121">
        <v>8.1</v>
      </c>
      <c r="G121" s="137">
        <v>1</v>
      </c>
    </row>
    <row r="122" spans="6:7" x14ac:dyDescent="0.2">
      <c r="F122">
        <v>8.1999999999999993</v>
      </c>
      <c r="G122" s="137">
        <v>1</v>
      </c>
    </row>
    <row r="123" spans="6:7" x14ac:dyDescent="0.2">
      <c r="F123">
        <v>8.3000000000000007</v>
      </c>
      <c r="G123" s="137">
        <v>1</v>
      </c>
    </row>
    <row r="124" spans="6:7" x14ac:dyDescent="0.2">
      <c r="F124">
        <v>8.4</v>
      </c>
      <c r="G124" s="137">
        <v>1</v>
      </c>
    </row>
    <row r="125" spans="6:7" x14ac:dyDescent="0.2">
      <c r="F125">
        <v>8.5</v>
      </c>
      <c r="G125" s="137">
        <v>1</v>
      </c>
    </row>
    <row r="126" spans="6:7" x14ac:dyDescent="0.2">
      <c r="F126">
        <v>8.6</v>
      </c>
      <c r="G126" s="137">
        <v>1</v>
      </c>
    </row>
    <row r="127" spans="6:7" x14ac:dyDescent="0.2">
      <c r="F127">
        <v>8.6999999999999993</v>
      </c>
      <c r="G127" s="137">
        <v>1</v>
      </c>
    </row>
    <row r="128" spans="6:7" x14ac:dyDescent="0.2">
      <c r="F128">
        <v>8.8000000000000007</v>
      </c>
      <c r="G128" s="137">
        <v>1</v>
      </c>
    </row>
    <row r="129" spans="6:7" x14ac:dyDescent="0.2">
      <c r="F129">
        <v>8.9</v>
      </c>
      <c r="G129" s="137">
        <v>1</v>
      </c>
    </row>
    <row r="130" spans="6:7" x14ac:dyDescent="0.2">
      <c r="F130">
        <v>9</v>
      </c>
      <c r="G130" s="137">
        <v>1</v>
      </c>
    </row>
    <row r="131" spans="6:7" x14ac:dyDescent="0.2">
      <c r="F131">
        <v>9.1</v>
      </c>
      <c r="G131" s="137">
        <v>1</v>
      </c>
    </row>
    <row r="132" spans="6:7" x14ac:dyDescent="0.2">
      <c r="F132">
        <v>9.1999999999999993</v>
      </c>
      <c r="G132" s="137">
        <v>1</v>
      </c>
    </row>
    <row r="133" spans="6:7" x14ac:dyDescent="0.2">
      <c r="F133">
        <v>9.3000000000000007</v>
      </c>
      <c r="G133" s="137">
        <v>1</v>
      </c>
    </row>
    <row r="134" spans="6:7" x14ac:dyDescent="0.2">
      <c r="F134">
        <v>9.4</v>
      </c>
      <c r="G134" s="137">
        <v>1</v>
      </c>
    </row>
    <row r="135" spans="6:7" x14ac:dyDescent="0.2">
      <c r="F135">
        <v>9.5</v>
      </c>
      <c r="G135" s="137">
        <v>1</v>
      </c>
    </row>
    <row r="136" spans="6:7" x14ac:dyDescent="0.2">
      <c r="F136">
        <v>9.6</v>
      </c>
      <c r="G136" s="137">
        <v>1</v>
      </c>
    </row>
    <row r="137" spans="6:7" x14ac:dyDescent="0.2">
      <c r="F137">
        <v>9.6999999999999993</v>
      </c>
      <c r="G137" s="137">
        <v>1</v>
      </c>
    </row>
    <row r="138" spans="6:7" x14ac:dyDescent="0.2">
      <c r="F138">
        <v>9.8000000000000007</v>
      </c>
      <c r="G138" s="137">
        <v>1</v>
      </c>
    </row>
    <row r="139" spans="6:7" x14ac:dyDescent="0.2">
      <c r="F139">
        <v>9.9</v>
      </c>
      <c r="G139" s="137">
        <v>1</v>
      </c>
    </row>
    <row r="140" spans="6:7" x14ac:dyDescent="0.2">
      <c r="F140">
        <v>10</v>
      </c>
      <c r="G140" s="137">
        <v>1</v>
      </c>
    </row>
    <row r="141" spans="6:7" x14ac:dyDescent="0.2">
      <c r="F141">
        <v>10.1</v>
      </c>
      <c r="G141" s="137">
        <v>1</v>
      </c>
    </row>
    <row r="142" spans="6:7" x14ac:dyDescent="0.2">
      <c r="F142">
        <v>10.199999999999999</v>
      </c>
      <c r="G142" s="137">
        <v>1</v>
      </c>
    </row>
    <row r="143" spans="6:7" x14ac:dyDescent="0.2">
      <c r="F143">
        <v>10.3</v>
      </c>
      <c r="G143" s="137">
        <v>1</v>
      </c>
    </row>
    <row r="144" spans="6:7" x14ac:dyDescent="0.2">
      <c r="F144">
        <v>10.4</v>
      </c>
      <c r="G144" s="137">
        <v>1</v>
      </c>
    </row>
    <row r="145" spans="6:7" x14ac:dyDescent="0.2">
      <c r="F145">
        <v>10.5</v>
      </c>
      <c r="G145">
        <v>2</v>
      </c>
    </row>
    <row r="146" spans="6:7" x14ac:dyDescent="0.2">
      <c r="F146">
        <v>10.6</v>
      </c>
      <c r="G146">
        <v>2</v>
      </c>
    </row>
    <row r="147" spans="6:7" x14ac:dyDescent="0.2">
      <c r="F147">
        <v>10.7</v>
      </c>
      <c r="G147">
        <v>2</v>
      </c>
    </row>
    <row r="148" spans="6:7" x14ac:dyDescent="0.2">
      <c r="F148">
        <v>10.8</v>
      </c>
      <c r="G148">
        <v>2</v>
      </c>
    </row>
    <row r="149" spans="6:7" x14ac:dyDescent="0.2">
      <c r="F149">
        <v>10.9</v>
      </c>
      <c r="G149">
        <v>2</v>
      </c>
    </row>
    <row r="150" spans="6:7" x14ac:dyDescent="0.2">
      <c r="F150">
        <v>11</v>
      </c>
      <c r="G150">
        <v>2</v>
      </c>
    </row>
    <row r="151" spans="6:7" x14ac:dyDescent="0.2">
      <c r="F151">
        <v>11.1</v>
      </c>
      <c r="G151">
        <v>2</v>
      </c>
    </row>
    <row r="152" spans="6:7" x14ac:dyDescent="0.2">
      <c r="F152">
        <v>11.2</v>
      </c>
      <c r="G152">
        <v>2</v>
      </c>
    </row>
    <row r="153" spans="6:7" x14ac:dyDescent="0.2">
      <c r="F153">
        <v>11.3</v>
      </c>
      <c r="G153">
        <v>2</v>
      </c>
    </row>
    <row r="154" spans="6:7" x14ac:dyDescent="0.2">
      <c r="F154">
        <v>11.4</v>
      </c>
      <c r="G154">
        <v>2</v>
      </c>
    </row>
    <row r="155" spans="6:7" x14ac:dyDescent="0.2">
      <c r="F155">
        <v>11.5</v>
      </c>
      <c r="G155">
        <v>2</v>
      </c>
    </row>
    <row r="156" spans="6:7" x14ac:dyDescent="0.2">
      <c r="F156">
        <v>11.6</v>
      </c>
      <c r="G156">
        <v>2</v>
      </c>
    </row>
    <row r="157" spans="6:7" x14ac:dyDescent="0.2">
      <c r="F157">
        <v>11.7</v>
      </c>
      <c r="G157">
        <v>2</v>
      </c>
    </row>
    <row r="158" spans="6:7" x14ac:dyDescent="0.2">
      <c r="F158">
        <v>11.8</v>
      </c>
      <c r="G158">
        <v>2</v>
      </c>
    </row>
    <row r="159" spans="6:7" x14ac:dyDescent="0.2">
      <c r="F159">
        <v>11.9</v>
      </c>
      <c r="G159">
        <v>2</v>
      </c>
    </row>
    <row r="160" spans="6:7" x14ac:dyDescent="0.2">
      <c r="F160">
        <v>12</v>
      </c>
      <c r="G160">
        <v>2</v>
      </c>
    </row>
    <row r="161" spans="6:7" x14ac:dyDescent="0.2">
      <c r="F161">
        <v>12.1</v>
      </c>
      <c r="G161">
        <v>2</v>
      </c>
    </row>
    <row r="162" spans="6:7" x14ac:dyDescent="0.2">
      <c r="F162">
        <v>12.2</v>
      </c>
      <c r="G162">
        <v>2</v>
      </c>
    </row>
    <row r="163" spans="6:7" x14ac:dyDescent="0.2">
      <c r="F163">
        <v>12.3</v>
      </c>
      <c r="G163">
        <v>2</v>
      </c>
    </row>
    <row r="164" spans="6:7" x14ac:dyDescent="0.2">
      <c r="F164">
        <v>12.4</v>
      </c>
      <c r="G164">
        <v>2</v>
      </c>
    </row>
    <row r="165" spans="6:7" x14ac:dyDescent="0.2">
      <c r="F165">
        <v>12.5</v>
      </c>
      <c r="G165">
        <v>2</v>
      </c>
    </row>
    <row r="166" spans="6:7" x14ac:dyDescent="0.2">
      <c r="F166">
        <v>12.6</v>
      </c>
      <c r="G166">
        <v>2</v>
      </c>
    </row>
    <row r="167" spans="6:7" x14ac:dyDescent="0.2">
      <c r="F167">
        <v>12.7</v>
      </c>
      <c r="G167">
        <v>2</v>
      </c>
    </row>
    <row r="168" spans="6:7" x14ac:dyDescent="0.2">
      <c r="F168">
        <v>12.8</v>
      </c>
      <c r="G168">
        <v>2</v>
      </c>
    </row>
    <row r="169" spans="6:7" x14ac:dyDescent="0.2">
      <c r="F169">
        <v>12.9</v>
      </c>
      <c r="G169">
        <v>2</v>
      </c>
    </row>
    <row r="170" spans="6:7" x14ac:dyDescent="0.2">
      <c r="F170">
        <v>13</v>
      </c>
      <c r="G170">
        <v>2</v>
      </c>
    </row>
    <row r="171" spans="6:7" x14ac:dyDescent="0.2">
      <c r="F171">
        <v>13.1</v>
      </c>
      <c r="G171">
        <v>2</v>
      </c>
    </row>
    <row r="172" spans="6:7" x14ac:dyDescent="0.2">
      <c r="F172">
        <v>13.2</v>
      </c>
      <c r="G172">
        <v>2</v>
      </c>
    </row>
    <row r="173" spans="6:7" x14ac:dyDescent="0.2">
      <c r="F173">
        <v>13.3</v>
      </c>
      <c r="G173">
        <v>2</v>
      </c>
    </row>
    <row r="174" spans="6:7" x14ac:dyDescent="0.2">
      <c r="F174">
        <v>13.4</v>
      </c>
      <c r="G174">
        <v>2</v>
      </c>
    </row>
    <row r="175" spans="6:7" x14ac:dyDescent="0.2">
      <c r="F175">
        <v>13.5</v>
      </c>
      <c r="G175">
        <v>2</v>
      </c>
    </row>
    <row r="176" spans="6:7" x14ac:dyDescent="0.2">
      <c r="F176">
        <v>13.6</v>
      </c>
      <c r="G176">
        <v>2</v>
      </c>
    </row>
    <row r="177" spans="6:7" x14ac:dyDescent="0.2">
      <c r="F177">
        <v>13.7</v>
      </c>
      <c r="G177">
        <v>2</v>
      </c>
    </row>
    <row r="178" spans="6:7" x14ac:dyDescent="0.2">
      <c r="F178">
        <v>13.8</v>
      </c>
      <c r="G178">
        <v>2</v>
      </c>
    </row>
    <row r="179" spans="6:7" x14ac:dyDescent="0.2">
      <c r="F179">
        <v>13.9</v>
      </c>
      <c r="G179">
        <v>2</v>
      </c>
    </row>
    <row r="180" spans="6:7" x14ac:dyDescent="0.2">
      <c r="F180">
        <v>14</v>
      </c>
      <c r="G180">
        <v>2</v>
      </c>
    </row>
    <row r="181" spans="6:7" x14ac:dyDescent="0.2">
      <c r="F181">
        <v>14.1</v>
      </c>
      <c r="G181">
        <v>2</v>
      </c>
    </row>
    <row r="182" spans="6:7" x14ac:dyDescent="0.2">
      <c r="F182">
        <v>14.2</v>
      </c>
      <c r="G182">
        <v>2</v>
      </c>
    </row>
    <row r="183" spans="6:7" x14ac:dyDescent="0.2">
      <c r="F183">
        <v>14.3</v>
      </c>
      <c r="G183">
        <v>2</v>
      </c>
    </row>
    <row r="184" spans="6:7" x14ac:dyDescent="0.2">
      <c r="F184">
        <v>14.4</v>
      </c>
      <c r="G184">
        <v>2</v>
      </c>
    </row>
    <row r="185" spans="6:7" x14ac:dyDescent="0.2">
      <c r="F185">
        <v>14.5</v>
      </c>
      <c r="G185">
        <v>2</v>
      </c>
    </row>
    <row r="186" spans="6:7" x14ac:dyDescent="0.2">
      <c r="F186">
        <v>14.6</v>
      </c>
      <c r="G186">
        <v>2</v>
      </c>
    </row>
    <row r="187" spans="6:7" x14ac:dyDescent="0.2">
      <c r="F187">
        <v>14.7</v>
      </c>
      <c r="G187">
        <v>2</v>
      </c>
    </row>
    <row r="188" spans="6:7" x14ac:dyDescent="0.2">
      <c r="F188">
        <v>14.8</v>
      </c>
      <c r="G188">
        <v>2</v>
      </c>
    </row>
    <row r="189" spans="6:7" x14ac:dyDescent="0.2">
      <c r="F189">
        <v>14.9</v>
      </c>
      <c r="G189">
        <v>2</v>
      </c>
    </row>
    <row r="190" spans="6:7" x14ac:dyDescent="0.2">
      <c r="F190">
        <v>15</v>
      </c>
      <c r="G190">
        <v>2</v>
      </c>
    </row>
    <row r="191" spans="6:7" x14ac:dyDescent="0.2">
      <c r="F191">
        <v>15.1</v>
      </c>
      <c r="G191">
        <v>2</v>
      </c>
    </row>
    <row r="192" spans="6:7" x14ac:dyDescent="0.2">
      <c r="F192">
        <v>15.2</v>
      </c>
      <c r="G192">
        <v>2</v>
      </c>
    </row>
    <row r="193" spans="6:7" x14ac:dyDescent="0.2">
      <c r="F193">
        <v>15.3</v>
      </c>
      <c r="G193">
        <v>2</v>
      </c>
    </row>
    <row r="194" spans="6:7" x14ac:dyDescent="0.2">
      <c r="F194">
        <v>15.4</v>
      </c>
      <c r="G194">
        <v>2</v>
      </c>
    </row>
    <row r="195" spans="6:7" x14ac:dyDescent="0.2">
      <c r="F195">
        <v>15.5</v>
      </c>
      <c r="G195">
        <v>2</v>
      </c>
    </row>
    <row r="196" spans="6:7" x14ac:dyDescent="0.2">
      <c r="F196">
        <v>15.6</v>
      </c>
      <c r="G196">
        <v>2</v>
      </c>
    </row>
    <row r="197" spans="6:7" x14ac:dyDescent="0.2">
      <c r="F197">
        <v>15.7</v>
      </c>
      <c r="G197">
        <v>2</v>
      </c>
    </row>
    <row r="198" spans="6:7" x14ac:dyDescent="0.2">
      <c r="F198">
        <v>15.8</v>
      </c>
      <c r="G198">
        <v>2</v>
      </c>
    </row>
    <row r="199" spans="6:7" x14ac:dyDescent="0.2">
      <c r="F199">
        <v>15.9</v>
      </c>
      <c r="G199">
        <v>2</v>
      </c>
    </row>
    <row r="200" spans="6:7" x14ac:dyDescent="0.2">
      <c r="F200">
        <v>16</v>
      </c>
      <c r="G200">
        <v>2</v>
      </c>
    </row>
    <row r="201" spans="6:7" x14ac:dyDescent="0.2">
      <c r="F201">
        <v>16.100000000000001</v>
      </c>
      <c r="G201">
        <v>2</v>
      </c>
    </row>
    <row r="202" spans="6:7" x14ac:dyDescent="0.2">
      <c r="F202">
        <v>16.2</v>
      </c>
      <c r="G202">
        <v>2</v>
      </c>
    </row>
    <row r="203" spans="6:7" x14ac:dyDescent="0.2">
      <c r="F203">
        <v>16.3</v>
      </c>
      <c r="G203">
        <v>2</v>
      </c>
    </row>
    <row r="204" spans="6:7" x14ac:dyDescent="0.2">
      <c r="F204">
        <v>16.399999999999999</v>
      </c>
      <c r="G204">
        <v>2</v>
      </c>
    </row>
    <row r="205" spans="6:7" x14ac:dyDescent="0.2">
      <c r="F205">
        <v>16.5</v>
      </c>
      <c r="G205">
        <v>2</v>
      </c>
    </row>
    <row r="206" spans="6:7" x14ac:dyDescent="0.2">
      <c r="F206">
        <v>16.600000000000001</v>
      </c>
      <c r="G206">
        <v>2</v>
      </c>
    </row>
    <row r="207" spans="6:7" x14ac:dyDescent="0.2">
      <c r="F207">
        <v>16.7</v>
      </c>
      <c r="G207">
        <v>2</v>
      </c>
    </row>
    <row r="208" spans="6:7" x14ac:dyDescent="0.2">
      <c r="F208">
        <v>16.8</v>
      </c>
      <c r="G208">
        <v>2</v>
      </c>
    </row>
    <row r="209" spans="6:7" x14ac:dyDescent="0.2">
      <c r="F209">
        <v>16.899999999999999</v>
      </c>
      <c r="G209">
        <v>2</v>
      </c>
    </row>
    <row r="210" spans="6:7" x14ac:dyDescent="0.2">
      <c r="F210">
        <v>17</v>
      </c>
      <c r="G210">
        <v>2</v>
      </c>
    </row>
    <row r="211" spans="6:7" x14ac:dyDescent="0.2">
      <c r="F211">
        <v>17.100000000000001</v>
      </c>
      <c r="G211">
        <v>2</v>
      </c>
    </row>
    <row r="212" spans="6:7" x14ac:dyDescent="0.2">
      <c r="F212">
        <v>17.2</v>
      </c>
      <c r="G212">
        <v>2</v>
      </c>
    </row>
    <row r="213" spans="6:7" x14ac:dyDescent="0.2">
      <c r="F213">
        <v>17.3</v>
      </c>
      <c r="G213">
        <v>2</v>
      </c>
    </row>
    <row r="214" spans="6:7" x14ac:dyDescent="0.2">
      <c r="F214">
        <v>17.399999999999999</v>
      </c>
      <c r="G214">
        <v>2</v>
      </c>
    </row>
    <row r="215" spans="6:7" x14ac:dyDescent="0.2">
      <c r="F215">
        <v>17.5</v>
      </c>
      <c r="G215">
        <v>2</v>
      </c>
    </row>
    <row r="216" spans="6:7" x14ac:dyDescent="0.2">
      <c r="F216">
        <v>17.600000000000001</v>
      </c>
      <c r="G216">
        <v>2</v>
      </c>
    </row>
    <row r="217" spans="6:7" x14ac:dyDescent="0.2">
      <c r="F217">
        <v>17.7</v>
      </c>
      <c r="G217">
        <v>2</v>
      </c>
    </row>
    <row r="218" spans="6:7" x14ac:dyDescent="0.2">
      <c r="F218">
        <v>17.8</v>
      </c>
      <c r="G218">
        <v>2</v>
      </c>
    </row>
    <row r="219" spans="6:7" x14ac:dyDescent="0.2">
      <c r="F219">
        <v>17.899999999999999</v>
      </c>
      <c r="G219">
        <v>2</v>
      </c>
    </row>
    <row r="220" spans="6:7" x14ac:dyDescent="0.2">
      <c r="F220">
        <v>18</v>
      </c>
      <c r="G220">
        <v>2</v>
      </c>
    </row>
    <row r="221" spans="6:7" x14ac:dyDescent="0.2">
      <c r="F221">
        <v>18.100000000000001</v>
      </c>
      <c r="G221">
        <v>2</v>
      </c>
    </row>
    <row r="222" spans="6:7" x14ac:dyDescent="0.2">
      <c r="F222">
        <v>18.2</v>
      </c>
      <c r="G222">
        <v>2</v>
      </c>
    </row>
    <row r="223" spans="6:7" x14ac:dyDescent="0.2">
      <c r="F223">
        <v>18.3</v>
      </c>
      <c r="G223">
        <v>2</v>
      </c>
    </row>
    <row r="224" spans="6:7" x14ac:dyDescent="0.2">
      <c r="F224">
        <v>18.399999999999999</v>
      </c>
      <c r="G224">
        <v>2</v>
      </c>
    </row>
    <row r="225" spans="6:7" x14ac:dyDescent="0.2">
      <c r="F225">
        <v>18.5</v>
      </c>
      <c r="G225">
        <v>2</v>
      </c>
    </row>
    <row r="226" spans="6:7" x14ac:dyDescent="0.2">
      <c r="F226">
        <v>18.600000000000001</v>
      </c>
      <c r="G226">
        <v>2</v>
      </c>
    </row>
    <row r="227" spans="6:7" x14ac:dyDescent="0.2">
      <c r="F227">
        <v>18.7</v>
      </c>
      <c r="G227">
        <v>2</v>
      </c>
    </row>
    <row r="228" spans="6:7" x14ac:dyDescent="0.2">
      <c r="F228">
        <v>18.8</v>
      </c>
      <c r="G228">
        <v>2</v>
      </c>
    </row>
    <row r="229" spans="6:7" x14ac:dyDescent="0.2">
      <c r="F229">
        <v>18.899999999999999</v>
      </c>
      <c r="G229">
        <v>2</v>
      </c>
    </row>
    <row r="230" spans="6:7" x14ac:dyDescent="0.2">
      <c r="F230">
        <v>19</v>
      </c>
      <c r="G230">
        <v>2</v>
      </c>
    </row>
    <row r="231" spans="6:7" x14ac:dyDescent="0.2">
      <c r="F231">
        <v>19.100000000000001</v>
      </c>
      <c r="G231">
        <v>2</v>
      </c>
    </row>
    <row r="232" spans="6:7" x14ac:dyDescent="0.2">
      <c r="F232">
        <v>19.2</v>
      </c>
      <c r="G232">
        <v>2</v>
      </c>
    </row>
    <row r="233" spans="6:7" x14ac:dyDescent="0.2">
      <c r="F233">
        <v>19.3</v>
      </c>
      <c r="G233">
        <v>2</v>
      </c>
    </row>
    <row r="234" spans="6:7" x14ac:dyDescent="0.2">
      <c r="F234">
        <v>19.399999999999999</v>
      </c>
      <c r="G234">
        <v>2</v>
      </c>
    </row>
    <row r="235" spans="6:7" x14ac:dyDescent="0.2">
      <c r="F235">
        <v>19.5</v>
      </c>
      <c r="G235">
        <v>2</v>
      </c>
    </row>
    <row r="236" spans="6:7" x14ac:dyDescent="0.2">
      <c r="F236">
        <v>19.600000000000001</v>
      </c>
      <c r="G236">
        <v>2</v>
      </c>
    </row>
    <row r="237" spans="6:7" x14ac:dyDescent="0.2">
      <c r="F237">
        <v>19.7</v>
      </c>
      <c r="G237">
        <v>2</v>
      </c>
    </row>
    <row r="238" spans="6:7" x14ac:dyDescent="0.2">
      <c r="F238">
        <v>19.8</v>
      </c>
      <c r="G238">
        <v>2</v>
      </c>
    </row>
    <row r="239" spans="6:7" x14ac:dyDescent="0.2">
      <c r="F239">
        <v>19.899999999999999</v>
      </c>
      <c r="G239">
        <v>2</v>
      </c>
    </row>
    <row r="240" spans="6:7" x14ac:dyDescent="0.2">
      <c r="F240">
        <v>20</v>
      </c>
      <c r="G240">
        <v>2</v>
      </c>
    </row>
    <row r="241" spans="6:7" x14ac:dyDescent="0.2">
      <c r="F241">
        <v>20.100000000000001</v>
      </c>
      <c r="G241">
        <v>2</v>
      </c>
    </row>
    <row r="242" spans="6:7" x14ac:dyDescent="0.2">
      <c r="F242">
        <v>20.2</v>
      </c>
      <c r="G242">
        <v>2</v>
      </c>
    </row>
    <row r="243" spans="6:7" x14ac:dyDescent="0.2">
      <c r="F243">
        <v>20.3</v>
      </c>
      <c r="G243">
        <v>2</v>
      </c>
    </row>
    <row r="244" spans="6:7" x14ac:dyDescent="0.2">
      <c r="F244">
        <v>20.399999999999999</v>
      </c>
      <c r="G244">
        <v>2</v>
      </c>
    </row>
    <row r="245" spans="6:7" x14ac:dyDescent="0.2">
      <c r="F245">
        <v>20.5</v>
      </c>
      <c r="G245">
        <v>3</v>
      </c>
    </row>
    <row r="246" spans="6:7" x14ac:dyDescent="0.2">
      <c r="F246">
        <v>20.6</v>
      </c>
      <c r="G246">
        <v>3</v>
      </c>
    </row>
    <row r="247" spans="6:7" x14ac:dyDescent="0.2">
      <c r="F247">
        <v>20.7</v>
      </c>
      <c r="G247">
        <v>3</v>
      </c>
    </row>
    <row r="248" spans="6:7" x14ac:dyDescent="0.2">
      <c r="F248">
        <v>20.8</v>
      </c>
      <c r="G248">
        <v>3</v>
      </c>
    </row>
    <row r="249" spans="6:7" x14ac:dyDescent="0.2">
      <c r="F249">
        <v>20.9</v>
      </c>
      <c r="G249">
        <v>3</v>
      </c>
    </row>
    <row r="250" spans="6:7" x14ac:dyDescent="0.2">
      <c r="F250">
        <v>21</v>
      </c>
      <c r="G250">
        <v>3</v>
      </c>
    </row>
    <row r="251" spans="6:7" x14ac:dyDescent="0.2">
      <c r="F251">
        <v>21.1</v>
      </c>
      <c r="G251">
        <v>3</v>
      </c>
    </row>
    <row r="252" spans="6:7" x14ac:dyDescent="0.2">
      <c r="F252">
        <v>21.2</v>
      </c>
      <c r="G252">
        <v>3</v>
      </c>
    </row>
    <row r="253" spans="6:7" x14ac:dyDescent="0.2">
      <c r="F253">
        <v>21.3</v>
      </c>
      <c r="G253">
        <v>3</v>
      </c>
    </row>
    <row r="254" spans="6:7" x14ac:dyDescent="0.2">
      <c r="F254">
        <v>21.4</v>
      </c>
      <c r="G254">
        <v>3</v>
      </c>
    </row>
    <row r="255" spans="6:7" x14ac:dyDescent="0.2">
      <c r="F255">
        <v>21.5</v>
      </c>
      <c r="G255">
        <v>3</v>
      </c>
    </row>
    <row r="256" spans="6:7" x14ac:dyDescent="0.2">
      <c r="F256">
        <v>21.6</v>
      </c>
      <c r="G256">
        <v>3</v>
      </c>
    </row>
    <row r="257" spans="6:7" x14ac:dyDescent="0.2">
      <c r="F257">
        <v>21.7</v>
      </c>
      <c r="G257">
        <v>3</v>
      </c>
    </row>
    <row r="258" spans="6:7" x14ac:dyDescent="0.2">
      <c r="F258">
        <v>21.8</v>
      </c>
      <c r="G258">
        <v>3</v>
      </c>
    </row>
    <row r="259" spans="6:7" x14ac:dyDescent="0.2">
      <c r="F259">
        <v>21.9</v>
      </c>
      <c r="G259">
        <v>3</v>
      </c>
    </row>
    <row r="260" spans="6:7" x14ac:dyDescent="0.2">
      <c r="F260">
        <v>22</v>
      </c>
      <c r="G260">
        <v>3</v>
      </c>
    </row>
    <row r="261" spans="6:7" x14ac:dyDescent="0.2">
      <c r="F261">
        <v>22.1</v>
      </c>
      <c r="G261">
        <v>3</v>
      </c>
    </row>
    <row r="262" spans="6:7" x14ac:dyDescent="0.2">
      <c r="F262">
        <v>22.2</v>
      </c>
      <c r="G262">
        <v>3</v>
      </c>
    </row>
    <row r="263" spans="6:7" x14ac:dyDescent="0.2">
      <c r="F263">
        <v>22.3</v>
      </c>
      <c r="G263">
        <v>3</v>
      </c>
    </row>
    <row r="264" spans="6:7" x14ac:dyDescent="0.2">
      <c r="F264">
        <v>22.4</v>
      </c>
      <c r="G264">
        <v>3</v>
      </c>
    </row>
    <row r="265" spans="6:7" x14ac:dyDescent="0.2">
      <c r="F265">
        <v>22.5</v>
      </c>
      <c r="G265">
        <v>3</v>
      </c>
    </row>
    <row r="266" spans="6:7" x14ac:dyDescent="0.2">
      <c r="F266">
        <v>22.6</v>
      </c>
      <c r="G266">
        <v>3</v>
      </c>
    </row>
    <row r="267" spans="6:7" x14ac:dyDescent="0.2">
      <c r="F267">
        <v>22.7</v>
      </c>
      <c r="G267">
        <v>3</v>
      </c>
    </row>
    <row r="268" spans="6:7" x14ac:dyDescent="0.2">
      <c r="F268">
        <v>22.8</v>
      </c>
      <c r="G268">
        <v>3</v>
      </c>
    </row>
    <row r="269" spans="6:7" x14ac:dyDescent="0.2">
      <c r="F269">
        <v>22.9</v>
      </c>
      <c r="G269">
        <v>3</v>
      </c>
    </row>
    <row r="270" spans="6:7" x14ac:dyDescent="0.2">
      <c r="F270">
        <v>23</v>
      </c>
      <c r="G270">
        <v>3</v>
      </c>
    </row>
    <row r="271" spans="6:7" x14ac:dyDescent="0.2">
      <c r="F271">
        <v>23.1</v>
      </c>
      <c r="G271">
        <v>3</v>
      </c>
    </row>
    <row r="272" spans="6:7" x14ac:dyDescent="0.2">
      <c r="F272">
        <v>23.2</v>
      </c>
      <c r="G272">
        <v>3</v>
      </c>
    </row>
    <row r="273" spans="6:7" x14ac:dyDescent="0.2">
      <c r="F273">
        <v>23.3</v>
      </c>
      <c r="G273">
        <v>3</v>
      </c>
    </row>
    <row r="274" spans="6:7" x14ac:dyDescent="0.2">
      <c r="F274">
        <v>23.4</v>
      </c>
      <c r="G274">
        <v>3</v>
      </c>
    </row>
    <row r="275" spans="6:7" x14ac:dyDescent="0.2">
      <c r="F275">
        <v>23.5</v>
      </c>
      <c r="G275">
        <v>3</v>
      </c>
    </row>
    <row r="276" spans="6:7" x14ac:dyDescent="0.2">
      <c r="F276">
        <v>23.6</v>
      </c>
      <c r="G276">
        <v>3</v>
      </c>
    </row>
    <row r="277" spans="6:7" x14ac:dyDescent="0.2">
      <c r="F277">
        <v>23.7</v>
      </c>
      <c r="G277">
        <v>3</v>
      </c>
    </row>
    <row r="278" spans="6:7" x14ac:dyDescent="0.2">
      <c r="F278">
        <v>23.8</v>
      </c>
      <c r="G278">
        <v>3</v>
      </c>
    </row>
    <row r="279" spans="6:7" x14ac:dyDescent="0.2">
      <c r="F279">
        <v>23.9</v>
      </c>
      <c r="G279">
        <v>3</v>
      </c>
    </row>
    <row r="280" spans="6:7" x14ac:dyDescent="0.2">
      <c r="F280">
        <v>24</v>
      </c>
      <c r="G280">
        <v>3</v>
      </c>
    </row>
    <row r="281" spans="6:7" x14ac:dyDescent="0.2">
      <c r="F281">
        <v>24.1</v>
      </c>
      <c r="G281">
        <v>3</v>
      </c>
    </row>
    <row r="282" spans="6:7" x14ac:dyDescent="0.2">
      <c r="F282">
        <v>24.2</v>
      </c>
      <c r="G282">
        <v>3</v>
      </c>
    </row>
    <row r="283" spans="6:7" x14ac:dyDescent="0.2">
      <c r="F283">
        <v>24.3</v>
      </c>
      <c r="G283">
        <v>3</v>
      </c>
    </row>
    <row r="284" spans="6:7" x14ac:dyDescent="0.2">
      <c r="F284">
        <v>24.4</v>
      </c>
      <c r="G284">
        <v>3</v>
      </c>
    </row>
    <row r="285" spans="6:7" x14ac:dyDescent="0.2">
      <c r="F285">
        <v>24.5</v>
      </c>
      <c r="G285">
        <v>3</v>
      </c>
    </row>
    <row r="286" spans="6:7" x14ac:dyDescent="0.2">
      <c r="F286">
        <v>24.6</v>
      </c>
      <c r="G286">
        <v>3</v>
      </c>
    </row>
    <row r="287" spans="6:7" x14ac:dyDescent="0.2">
      <c r="F287">
        <v>24.7</v>
      </c>
      <c r="G287">
        <v>3</v>
      </c>
    </row>
    <row r="288" spans="6:7" x14ac:dyDescent="0.2">
      <c r="F288">
        <v>24.8</v>
      </c>
      <c r="G288">
        <v>3</v>
      </c>
    </row>
    <row r="289" spans="6:7" x14ac:dyDescent="0.2">
      <c r="F289">
        <v>24.9</v>
      </c>
      <c r="G289">
        <v>3</v>
      </c>
    </row>
    <row r="290" spans="6:7" x14ac:dyDescent="0.2">
      <c r="F290">
        <v>25</v>
      </c>
      <c r="G290">
        <v>3</v>
      </c>
    </row>
    <row r="291" spans="6:7" x14ac:dyDescent="0.2">
      <c r="F291">
        <v>25.1</v>
      </c>
      <c r="G291">
        <v>3</v>
      </c>
    </row>
    <row r="292" spans="6:7" x14ac:dyDescent="0.2">
      <c r="F292">
        <v>25.2</v>
      </c>
      <c r="G292">
        <v>3</v>
      </c>
    </row>
    <row r="293" spans="6:7" x14ac:dyDescent="0.2">
      <c r="F293">
        <v>25.3</v>
      </c>
      <c r="G293">
        <v>3</v>
      </c>
    </row>
    <row r="294" spans="6:7" x14ac:dyDescent="0.2">
      <c r="F294">
        <v>25.4</v>
      </c>
      <c r="G294">
        <v>3</v>
      </c>
    </row>
    <row r="295" spans="6:7" x14ac:dyDescent="0.2">
      <c r="F295">
        <v>25.5</v>
      </c>
      <c r="G295">
        <v>3</v>
      </c>
    </row>
    <row r="296" spans="6:7" x14ac:dyDescent="0.2">
      <c r="F296">
        <v>25.6</v>
      </c>
      <c r="G296">
        <v>3</v>
      </c>
    </row>
    <row r="297" spans="6:7" x14ac:dyDescent="0.2">
      <c r="F297">
        <v>25.7</v>
      </c>
      <c r="G297">
        <v>3</v>
      </c>
    </row>
    <row r="298" spans="6:7" x14ac:dyDescent="0.2">
      <c r="F298">
        <v>25.8</v>
      </c>
      <c r="G298">
        <v>3</v>
      </c>
    </row>
    <row r="299" spans="6:7" x14ac:dyDescent="0.2">
      <c r="F299">
        <v>25.9</v>
      </c>
      <c r="G299">
        <v>3</v>
      </c>
    </row>
    <row r="300" spans="6:7" x14ac:dyDescent="0.2">
      <c r="F300">
        <v>26</v>
      </c>
      <c r="G300">
        <v>3</v>
      </c>
    </row>
    <row r="301" spans="6:7" x14ac:dyDescent="0.2">
      <c r="F301">
        <v>26.1</v>
      </c>
      <c r="G301">
        <v>3</v>
      </c>
    </row>
    <row r="302" spans="6:7" x14ac:dyDescent="0.2">
      <c r="F302">
        <v>26.2</v>
      </c>
      <c r="G302">
        <v>3</v>
      </c>
    </row>
    <row r="303" spans="6:7" x14ac:dyDescent="0.2">
      <c r="F303">
        <v>26.3</v>
      </c>
      <c r="G303">
        <v>3</v>
      </c>
    </row>
    <row r="304" spans="6:7" x14ac:dyDescent="0.2">
      <c r="F304">
        <v>26.4</v>
      </c>
      <c r="G304">
        <v>3</v>
      </c>
    </row>
    <row r="305" spans="6:7" x14ac:dyDescent="0.2">
      <c r="F305">
        <v>26.5</v>
      </c>
      <c r="G305">
        <v>3</v>
      </c>
    </row>
    <row r="306" spans="6:7" x14ac:dyDescent="0.2">
      <c r="F306">
        <v>26.6</v>
      </c>
      <c r="G306">
        <v>3</v>
      </c>
    </row>
    <row r="307" spans="6:7" x14ac:dyDescent="0.2">
      <c r="F307">
        <v>26.7</v>
      </c>
      <c r="G307">
        <v>3</v>
      </c>
    </row>
    <row r="308" spans="6:7" x14ac:dyDescent="0.2">
      <c r="F308">
        <v>26.8</v>
      </c>
      <c r="G308">
        <v>3</v>
      </c>
    </row>
    <row r="309" spans="6:7" x14ac:dyDescent="0.2">
      <c r="F309">
        <v>26.9</v>
      </c>
      <c r="G309">
        <v>3</v>
      </c>
    </row>
    <row r="310" spans="6:7" x14ac:dyDescent="0.2">
      <c r="F310">
        <v>27</v>
      </c>
      <c r="G310">
        <v>3</v>
      </c>
    </row>
    <row r="311" spans="6:7" x14ac:dyDescent="0.2">
      <c r="F311">
        <v>27.1</v>
      </c>
      <c r="G311">
        <v>3</v>
      </c>
    </row>
    <row r="312" spans="6:7" x14ac:dyDescent="0.2">
      <c r="F312">
        <v>27.2</v>
      </c>
      <c r="G312">
        <v>3</v>
      </c>
    </row>
    <row r="313" spans="6:7" x14ac:dyDescent="0.2">
      <c r="F313">
        <v>27.3</v>
      </c>
      <c r="G313">
        <v>3</v>
      </c>
    </row>
    <row r="314" spans="6:7" x14ac:dyDescent="0.2">
      <c r="F314">
        <v>27.4</v>
      </c>
      <c r="G314">
        <v>3</v>
      </c>
    </row>
    <row r="315" spans="6:7" x14ac:dyDescent="0.2">
      <c r="F315">
        <v>27.5</v>
      </c>
      <c r="G315">
        <v>3</v>
      </c>
    </row>
    <row r="316" spans="6:7" x14ac:dyDescent="0.2">
      <c r="F316">
        <v>27.6</v>
      </c>
      <c r="G316">
        <v>3</v>
      </c>
    </row>
    <row r="317" spans="6:7" x14ac:dyDescent="0.2">
      <c r="F317">
        <v>27.7</v>
      </c>
      <c r="G317">
        <v>3</v>
      </c>
    </row>
    <row r="318" spans="6:7" x14ac:dyDescent="0.2">
      <c r="F318">
        <v>27.8</v>
      </c>
      <c r="G318">
        <v>3</v>
      </c>
    </row>
    <row r="319" spans="6:7" x14ac:dyDescent="0.2">
      <c r="F319">
        <v>27.9</v>
      </c>
      <c r="G319">
        <v>3</v>
      </c>
    </row>
    <row r="320" spans="6:7" x14ac:dyDescent="0.2">
      <c r="F320">
        <v>28</v>
      </c>
      <c r="G320">
        <v>3</v>
      </c>
    </row>
    <row r="321" spans="6:7" x14ac:dyDescent="0.2">
      <c r="F321">
        <v>28.1</v>
      </c>
      <c r="G321">
        <v>3</v>
      </c>
    </row>
    <row r="322" spans="6:7" x14ac:dyDescent="0.2">
      <c r="F322">
        <v>28.2</v>
      </c>
      <c r="G322">
        <v>3</v>
      </c>
    </row>
    <row r="323" spans="6:7" x14ac:dyDescent="0.2">
      <c r="F323">
        <v>28.3</v>
      </c>
      <c r="G323">
        <v>3</v>
      </c>
    </row>
    <row r="324" spans="6:7" x14ac:dyDescent="0.2">
      <c r="F324">
        <v>28.4</v>
      </c>
      <c r="G324">
        <v>3</v>
      </c>
    </row>
    <row r="325" spans="6:7" x14ac:dyDescent="0.2">
      <c r="F325">
        <v>28.5</v>
      </c>
      <c r="G325">
        <v>3</v>
      </c>
    </row>
    <row r="326" spans="6:7" x14ac:dyDescent="0.2">
      <c r="F326">
        <v>28.6</v>
      </c>
      <c r="G326">
        <v>3</v>
      </c>
    </row>
    <row r="327" spans="6:7" x14ac:dyDescent="0.2">
      <c r="F327">
        <v>28.7</v>
      </c>
      <c r="G327">
        <v>3</v>
      </c>
    </row>
    <row r="328" spans="6:7" x14ac:dyDescent="0.2">
      <c r="F328">
        <v>28.8</v>
      </c>
      <c r="G328">
        <v>3</v>
      </c>
    </row>
    <row r="329" spans="6:7" x14ac:dyDescent="0.2">
      <c r="F329">
        <v>28.9</v>
      </c>
      <c r="G329">
        <v>3</v>
      </c>
    </row>
    <row r="330" spans="6:7" x14ac:dyDescent="0.2">
      <c r="F330">
        <v>29</v>
      </c>
      <c r="G330">
        <v>3</v>
      </c>
    </row>
    <row r="331" spans="6:7" x14ac:dyDescent="0.2">
      <c r="F331">
        <v>29.1</v>
      </c>
      <c r="G331">
        <v>3</v>
      </c>
    </row>
    <row r="332" spans="6:7" x14ac:dyDescent="0.2">
      <c r="F332">
        <v>29.2</v>
      </c>
      <c r="G332">
        <v>3</v>
      </c>
    </row>
    <row r="333" spans="6:7" x14ac:dyDescent="0.2">
      <c r="F333">
        <v>29.3</v>
      </c>
      <c r="G333">
        <v>3</v>
      </c>
    </row>
    <row r="334" spans="6:7" x14ac:dyDescent="0.2">
      <c r="F334">
        <v>29.4</v>
      </c>
      <c r="G334">
        <v>3</v>
      </c>
    </row>
    <row r="335" spans="6:7" x14ac:dyDescent="0.2">
      <c r="F335">
        <v>29.5</v>
      </c>
      <c r="G335">
        <v>3</v>
      </c>
    </row>
    <row r="336" spans="6:7" x14ac:dyDescent="0.2">
      <c r="F336">
        <v>29.6</v>
      </c>
      <c r="G336">
        <v>3</v>
      </c>
    </row>
    <row r="337" spans="6:7" x14ac:dyDescent="0.2">
      <c r="F337">
        <v>29.7</v>
      </c>
      <c r="G337">
        <v>3</v>
      </c>
    </row>
    <row r="338" spans="6:7" x14ac:dyDescent="0.2">
      <c r="F338">
        <v>29.8</v>
      </c>
      <c r="G338">
        <v>3</v>
      </c>
    </row>
    <row r="339" spans="6:7" x14ac:dyDescent="0.2">
      <c r="F339">
        <v>29.9</v>
      </c>
      <c r="G339">
        <v>3</v>
      </c>
    </row>
    <row r="340" spans="6:7" x14ac:dyDescent="0.2">
      <c r="F340">
        <v>30</v>
      </c>
      <c r="G340">
        <v>3</v>
      </c>
    </row>
    <row r="341" spans="6:7" x14ac:dyDescent="0.2">
      <c r="F341">
        <v>30.1</v>
      </c>
      <c r="G341">
        <v>3</v>
      </c>
    </row>
    <row r="342" spans="6:7" x14ac:dyDescent="0.2">
      <c r="F342">
        <v>30.2</v>
      </c>
      <c r="G342">
        <v>3</v>
      </c>
    </row>
    <row r="343" spans="6:7" x14ac:dyDescent="0.2">
      <c r="F343">
        <v>30.3</v>
      </c>
      <c r="G343">
        <v>3</v>
      </c>
    </row>
    <row r="344" spans="6:7" x14ac:dyDescent="0.2">
      <c r="F344">
        <v>30.4</v>
      </c>
      <c r="G344">
        <v>3</v>
      </c>
    </row>
    <row r="345" spans="6:7" ht="13.5" thickBot="1" x14ac:dyDescent="0.25">
      <c r="F345">
        <v>30.5</v>
      </c>
      <c r="G345" s="13">
        <v>4</v>
      </c>
    </row>
    <row r="346" spans="6:7" ht="13.5" thickBot="1" x14ac:dyDescent="0.25">
      <c r="F346">
        <v>30.6</v>
      </c>
      <c r="G346" s="13">
        <v>4</v>
      </c>
    </row>
    <row r="347" spans="6:7" ht="13.5" thickBot="1" x14ac:dyDescent="0.25">
      <c r="F347">
        <v>30.7</v>
      </c>
      <c r="G347" s="13">
        <v>4</v>
      </c>
    </row>
    <row r="348" spans="6:7" ht="13.5" thickBot="1" x14ac:dyDescent="0.25">
      <c r="F348">
        <v>30.8</v>
      </c>
      <c r="G348" s="13">
        <v>4</v>
      </c>
    </row>
    <row r="349" spans="6:7" ht="13.5" thickBot="1" x14ac:dyDescent="0.25">
      <c r="F349">
        <v>30.9</v>
      </c>
      <c r="G349" s="13">
        <v>4</v>
      </c>
    </row>
    <row r="350" spans="6:7" ht="13.5" thickBot="1" x14ac:dyDescent="0.25">
      <c r="F350">
        <v>31</v>
      </c>
      <c r="G350" s="13">
        <v>4</v>
      </c>
    </row>
    <row r="351" spans="6:7" ht="13.5" thickBot="1" x14ac:dyDescent="0.25">
      <c r="F351">
        <v>31.1</v>
      </c>
      <c r="G351" s="13">
        <v>4</v>
      </c>
    </row>
    <row r="352" spans="6:7" ht="13.5" thickBot="1" x14ac:dyDescent="0.25">
      <c r="F352">
        <v>31.2</v>
      </c>
      <c r="G352" s="13">
        <v>4</v>
      </c>
    </row>
    <row r="353" spans="6:7" ht="13.5" thickBot="1" x14ac:dyDescent="0.25">
      <c r="F353">
        <v>31.3</v>
      </c>
      <c r="G353" s="13">
        <v>4</v>
      </c>
    </row>
    <row r="354" spans="6:7" ht="13.5" thickBot="1" x14ac:dyDescent="0.25">
      <c r="F354">
        <v>31.4</v>
      </c>
      <c r="G354" s="13">
        <v>4</v>
      </c>
    </row>
    <row r="355" spans="6:7" ht="13.5" thickBot="1" x14ac:dyDescent="0.25">
      <c r="F355">
        <v>31.5</v>
      </c>
      <c r="G355" s="13">
        <v>4</v>
      </c>
    </row>
    <row r="356" spans="6:7" ht="13.5" thickBot="1" x14ac:dyDescent="0.25">
      <c r="F356">
        <v>31.6</v>
      </c>
      <c r="G356" s="13">
        <v>4</v>
      </c>
    </row>
    <row r="357" spans="6:7" ht="13.5" thickBot="1" x14ac:dyDescent="0.25">
      <c r="F357">
        <v>31.7</v>
      </c>
      <c r="G357" s="13">
        <v>4</v>
      </c>
    </row>
    <row r="358" spans="6:7" ht="13.5" thickBot="1" x14ac:dyDescent="0.25">
      <c r="F358">
        <v>31.8</v>
      </c>
      <c r="G358" s="13">
        <v>4</v>
      </c>
    </row>
    <row r="359" spans="6:7" ht="13.5" thickBot="1" x14ac:dyDescent="0.25">
      <c r="F359">
        <v>31.9</v>
      </c>
      <c r="G359" s="13">
        <v>4</v>
      </c>
    </row>
    <row r="360" spans="6:7" ht="13.5" thickBot="1" x14ac:dyDescent="0.25">
      <c r="F360">
        <v>32</v>
      </c>
      <c r="G360" s="13">
        <v>4</v>
      </c>
    </row>
    <row r="361" spans="6:7" ht="13.5" thickBot="1" x14ac:dyDescent="0.25">
      <c r="F361">
        <v>32.1</v>
      </c>
      <c r="G361" s="13">
        <v>4</v>
      </c>
    </row>
    <row r="362" spans="6:7" ht="13.5" thickBot="1" x14ac:dyDescent="0.25">
      <c r="F362">
        <v>32.200000000000003</v>
      </c>
      <c r="G362" s="13">
        <v>4</v>
      </c>
    </row>
    <row r="363" spans="6:7" ht="13.5" thickBot="1" x14ac:dyDescent="0.25">
      <c r="F363">
        <v>32.299999999999997</v>
      </c>
      <c r="G363" s="13">
        <v>4</v>
      </c>
    </row>
    <row r="364" spans="6:7" ht="13.5" thickBot="1" x14ac:dyDescent="0.25">
      <c r="F364">
        <v>32.4</v>
      </c>
      <c r="G364" s="13">
        <v>4</v>
      </c>
    </row>
    <row r="365" spans="6:7" ht="13.5" thickBot="1" x14ac:dyDescent="0.25">
      <c r="F365">
        <v>32.5</v>
      </c>
      <c r="G365" s="13">
        <v>4</v>
      </c>
    </row>
    <row r="366" spans="6:7" ht="13.5" thickBot="1" x14ac:dyDescent="0.25">
      <c r="F366">
        <v>32.6</v>
      </c>
      <c r="G366" s="13">
        <v>4</v>
      </c>
    </row>
    <row r="367" spans="6:7" ht="13.5" thickBot="1" x14ac:dyDescent="0.25">
      <c r="F367">
        <v>32.700000000000003</v>
      </c>
      <c r="G367" s="13">
        <v>4</v>
      </c>
    </row>
    <row r="368" spans="6:7" ht="13.5" thickBot="1" x14ac:dyDescent="0.25">
      <c r="F368">
        <v>32.799999999999997</v>
      </c>
      <c r="G368" s="13">
        <v>4</v>
      </c>
    </row>
    <row r="369" spans="6:7" ht="13.5" thickBot="1" x14ac:dyDescent="0.25">
      <c r="F369">
        <v>32.9</v>
      </c>
      <c r="G369" s="13">
        <v>4</v>
      </c>
    </row>
    <row r="370" spans="6:7" ht="13.5" thickBot="1" x14ac:dyDescent="0.25">
      <c r="F370">
        <v>33</v>
      </c>
      <c r="G370" s="13">
        <v>4</v>
      </c>
    </row>
    <row r="371" spans="6:7" ht="13.5" thickBot="1" x14ac:dyDescent="0.25">
      <c r="F371">
        <v>33.1</v>
      </c>
      <c r="G371" s="13">
        <v>4</v>
      </c>
    </row>
    <row r="372" spans="6:7" ht="13.5" thickBot="1" x14ac:dyDescent="0.25">
      <c r="F372">
        <v>33.200000000000003</v>
      </c>
      <c r="G372" s="13">
        <v>4</v>
      </c>
    </row>
    <row r="373" spans="6:7" ht="13.5" thickBot="1" x14ac:dyDescent="0.25">
      <c r="F373">
        <v>33.299999999999997</v>
      </c>
      <c r="G373" s="13">
        <v>4</v>
      </c>
    </row>
    <row r="374" spans="6:7" ht="13.5" thickBot="1" x14ac:dyDescent="0.25">
      <c r="F374">
        <v>33.4</v>
      </c>
      <c r="G374" s="13">
        <v>4</v>
      </c>
    </row>
    <row r="375" spans="6:7" ht="13.5" thickBot="1" x14ac:dyDescent="0.25">
      <c r="F375">
        <v>33.5</v>
      </c>
      <c r="G375" s="13">
        <v>4</v>
      </c>
    </row>
    <row r="376" spans="6:7" ht="13.5" thickBot="1" x14ac:dyDescent="0.25">
      <c r="F376">
        <v>33.6</v>
      </c>
      <c r="G376" s="13">
        <v>4</v>
      </c>
    </row>
    <row r="377" spans="6:7" ht="13.5" thickBot="1" x14ac:dyDescent="0.25">
      <c r="F377">
        <v>33.700000000000003</v>
      </c>
      <c r="G377" s="13">
        <v>4</v>
      </c>
    </row>
    <row r="378" spans="6:7" ht="13.5" thickBot="1" x14ac:dyDescent="0.25">
      <c r="F378">
        <v>33.799999999999997</v>
      </c>
      <c r="G378" s="13">
        <v>4</v>
      </c>
    </row>
    <row r="379" spans="6:7" ht="13.5" thickBot="1" x14ac:dyDescent="0.25">
      <c r="F379">
        <v>33.9</v>
      </c>
      <c r="G379" s="13">
        <v>4</v>
      </c>
    </row>
    <row r="380" spans="6:7" ht="13.5" thickBot="1" x14ac:dyDescent="0.25">
      <c r="F380">
        <v>34</v>
      </c>
      <c r="G380" s="13">
        <v>4</v>
      </c>
    </row>
    <row r="381" spans="6:7" ht="13.5" thickBot="1" x14ac:dyDescent="0.25">
      <c r="F381">
        <v>34.1</v>
      </c>
      <c r="G381" s="13">
        <v>4</v>
      </c>
    </row>
    <row r="382" spans="6:7" ht="13.5" thickBot="1" x14ac:dyDescent="0.25">
      <c r="F382">
        <v>34.200000000000003</v>
      </c>
      <c r="G382" s="13">
        <v>4</v>
      </c>
    </row>
    <row r="383" spans="6:7" ht="13.5" thickBot="1" x14ac:dyDescent="0.25">
      <c r="F383">
        <v>34.299999999999997</v>
      </c>
      <c r="G383" s="13">
        <v>4</v>
      </c>
    </row>
    <row r="384" spans="6:7" ht="13.5" thickBot="1" x14ac:dyDescent="0.25">
      <c r="F384">
        <v>34.4</v>
      </c>
      <c r="G384" s="13">
        <v>4</v>
      </c>
    </row>
    <row r="385" spans="6:7" ht="13.5" thickBot="1" x14ac:dyDescent="0.25">
      <c r="F385">
        <v>34.5</v>
      </c>
      <c r="G385" s="13">
        <v>4</v>
      </c>
    </row>
    <row r="386" spans="6:7" ht="13.5" thickBot="1" x14ac:dyDescent="0.25">
      <c r="F386">
        <v>34.6</v>
      </c>
      <c r="G386" s="13">
        <v>4</v>
      </c>
    </row>
    <row r="387" spans="6:7" ht="13.5" thickBot="1" x14ac:dyDescent="0.25">
      <c r="F387">
        <v>34.700000000000003</v>
      </c>
      <c r="G387" s="13">
        <v>4</v>
      </c>
    </row>
    <row r="388" spans="6:7" ht="13.5" thickBot="1" x14ac:dyDescent="0.25">
      <c r="F388">
        <v>34.799999999999997</v>
      </c>
      <c r="G388" s="13">
        <v>4</v>
      </c>
    </row>
    <row r="389" spans="6:7" ht="13.5" thickBot="1" x14ac:dyDescent="0.25">
      <c r="F389">
        <v>34.9</v>
      </c>
      <c r="G389" s="13">
        <v>4</v>
      </c>
    </row>
    <row r="390" spans="6:7" ht="13.5" thickBot="1" x14ac:dyDescent="0.25">
      <c r="F390">
        <v>35</v>
      </c>
      <c r="G390" s="13">
        <v>4</v>
      </c>
    </row>
    <row r="391" spans="6:7" ht="13.5" thickBot="1" x14ac:dyDescent="0.25">
      <c r="F391">
        <v>35.1</v>
      </c>
      <c r="G391" s="13">
        <v>4</v>
      </c>
    </row>
    <row r="392" spans="6:7" ht="13.5" thickBot="1" x14ac:dyDescent="0.25">
      <c r="F392">
        <v>35.200000000000003</v>
      </c>
      <c r="G392" s="13">
        <v>4</v>
      </c>
    </row>
    <row r="393" spans="6:7" ht="13.5" thickBot="1" x14ac:dyDescent="0.25">
      <c r="F393">
        <v>35.299999999999997</v>
      </c>
      <c r="G393" s="13">
        <v>4</v>
      </c>
    </row>
    <row r="394" spans="6:7" ht="13.5" thickBot="1" x14ac:dyDescent="0.25">
      <c r="F394">
        <v>35.4</v>
      </c>
      <c r="G394" s="13">
        <v>4</v>
      </c>
    </row>
    <row r="395" spans="6:7" ht="13.5" thickBot="1" x14ac:dyDescent="0.25">
      <c r="F395">
        <v>35.5</v>
      </c>
      <c r="G395" s="13">
        <v>4</v>
      </c>
    </row>
    <row r="396" spans="6:7" ht="13.5" thickBot="1" x14ac:dyDescent="0.25">
      <c r="F396">
        <v>35.6</v>
      </c>
      <c r="G396" s="13">
        <v>4</v>
      </c>
    </row>
    <row r="397" spans="6:7" ht="13.5" thickBot="1" x14ac:dyDescent="0.25">
      <c r="F397">
        <v>35.700000000000003</v>
      </c>
      <c r="G397" s="13">
        <v>4</v>
      </c>
    </row>
    <row r="398" spans="6:7" ht="13.5" thickBot="1" x14ac:dyDescent="0.25">
      <c r="F398">
        <v>35.799999999999997</v>
      </c>
      <c r="G398" s="13">
        <v>4</v>
      </c>
    </row>
    <row r="399" spans="6:7" ht="13.5" thickBot="1" x14ac:dyDescent="0.25">
      <c r="F399">
        <v>35.9</v>
      </c>
      <c r="G399" s="13">
        <v>4</v>
      </c>
    </row>
    <row r="400" spans="6:7" ht="13.5" thickBot="1" x14ac:dyDescent="0.25">
      <c r="F400">
        <v>36</v>
      </c>
      <c r="G400" s="13">
        <v>4</v>
      </c>
    </row>
  </sheetData>
  <phoneticPr fontId="6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216"/>
  <sheetViews>
    <sheetView zoomScale="115" zoomScaleNormal="115" workbookViewId="0">
      <selection activeCell="L5" sqref="L5"/>
    </sheetView>
  </sheetViews>
  <sheetFormatPr defaultRowHeight="12.75" x14ac:dyDescent="0.2"/>
  <cols>
    <col min="1" max="1" width="21.28515625" customWidth="1"/>
    <col min="2" max="2" width="22.5703125" customWidth="1"/>
    <col min="3" max="3" width="20" bestFit="1" customWidth="1"/>
    <col min="4" max="4" width="19.7109375" customWidth="1"/>
    <col min="5" max="5" width="3.140625" style="4" customWidth="1"/>
    <col min="6" max="6" width="22" customWidth="1"/>
    <col min="7" max="7" width="3.42578125" style="4" customWidth="1"/>
    <col min="8" max="8" width="19.7109375" customWidth="1"/>
    <col min="9" max="9" width="21.140625" bestFit="1" customWidth="1"/>
    <col min="10" max="10" width="21.28515625" bestFit="1" customWidth="1"/>
    <col min="11" max="11" width="17.5703125" customWidth="1"/>
    <col min="12" max="12" width="3.5703125" customWidth="1"/>
  </cols>
  <sheetData>
    <row r="1" spans="1:12" ht="15.75" x14ac:dyDescent="0.25">
      <c r="A1" s="210" t="s">
        <v>118</v>
      </c>
      <c r="B1" s="210" t="s">
        <v>119</v>
      </c>
      <c r="C1" s="210" t="s">
        <v>120</v>
      </c>
      <c r="D1" s="210" t="s">
        <v>182</v>
      </c>
      <c r="E1" s="210"/>
      <c r="F1" s="210" t="s">
        <v>183</v>
      </c>
      <c r="G1" s="210"/>
      <c r="H1" s="210" t="s">
        <v>49</v>
      </c>
      <c r="I1" s="210" t="s">
        <v>184</v>
      </c>
      <c r="J1" s="210" t="s">
        <v>309</v>
      </c>
      <c r="K1" s="210" t="s">
        <v>571</v>
      </c>
      <c r="L1" s="145"/>
    </row>
    <row r="2" spans="1:12" x14ac:dyDescent="0.2">
      <c r="A2" s="108" t="s">
        <v>70</v>
      </c>
      <c r="B2" s="109" t="s">
        <v>169</v>
      </c>
      <c r="C2" s="110">
        <v>44272</v>
      </c>
      <c r="D2" s="115" t="s">
        <v>403</v>
      </c>
      <c r="E2" s="154">
        <v>41</v>
      </c>
      <c r="F2" s="116" t="s">
        <v>88</v>
      </c>
      <c r="G2" s="153">
        <v>12</v>
      </c>
      <c r="H2" s="117" t="s">
        <v>656</v>
      </c>
      <c r="I2" s="118" t="s">
        <v>544</v>
      </c>
      <c r="J2" s="119" t="s">
        <v>340</v>
      </c>
      <c r="K2" s="140" t="s">
        <v>403</v>
      </c>
      <c r="L2" s="140">
        <v>76</v>
      </c>
    </row>
    <row r="3" spans="1:12" x14ac:dyDescent="0.2">
      <c r="A3" s="108" t="s">
        <v>85</v>
      </c>
      <c r="B3" s="109" t="s">
        <v>185</v>
      </c>
      <c r="C3" s="110">
        <v>44307</v>
      </c>
      <c r="D3" s="115" t="s">
        <v>554</v>
      </c>
      <c r="E3" s="154">
        <v>37</v>
      </c>
      <c r="F3" s="116" t="s">
        <v>403</v>
      </c>
      <c r="G3" s="153">
        <v>21</v>
      </c>
      <c r="H3" s="117" t="s">
        <v>797</v>
      </c>
      <c r="I3" s="118" t="s">
        <v>921</v>
      </c>
      <c r="J3" s="119" t="s">
        <v>544</v>
      </c>
      <c r="K3" s="140" t="s">
        <v>656</v>
      </c>
      <c r="L3" s="140">
        <v>77</v>
      </c>
    </row>
    <row r="4" spans="1:12" x14ac:dyDescent="0.2">
      <c r="A4" s="108" t="s">
        <v>95</v>
      </c>
      <c r="B4" s="109" t="s">
        <v>171</v>
      </c>
      <c r="C4" s="110">
        <v>44328</v>
      </c>
      <c r="D4" s="115" t="s">
        <v>688</v>
      </c>
      <c r="E4" s="154">
        <v>36</v>
      </c>
      <c r="F4" s="116" t="s">
        <v>372</v>
      </c>
      <c r="G4" s="153">
        <v>17</v>
      </c>
      <c r="H4" s="117" t="s">
        <v>977</v>
      </c>
      <c r="I4" s="118" t="s">
        <v>978</v>
      </c>
      <c r="J4" s="119" t="s">
        <v>883</v>
      </c>
      <c r="K4" s="140" t="s">
        <v>480</v>
      </c>
      <c r="L4" s="140">
        <v>77</v>
      </c>
    </row>
    <row r="5" spans="1:12" ht="25.5" x14ac:dyDescent="0.2">
      <c r="A5" s="108" t="s">
        <v>110</v>
      </c>
      <c r="B5" s="109" t="s">
        <v>715</v>
      </c>
      <c r="C5" s="110">
        <v>44358</v>
      </c>
      <c r="D5" s="115"/>
      <c r="E5" s="154"/>
      <c r="F5" s="116"/>
      <c r="G5" s="153"/>
      <c r="H5" s="117"/>
      <c r="I5" s="118"/>
      <c r="J5" s="119"/>
      <c r="K5" s="140"/>
      <c r="L5" s="140"/>
    </row>
    <row r="6" spans="1:12" x14ac:dyDescent="0.2">
      <c r="A6" s="108" t="s">
        <v>99</v>
      </c>
      <c r="B6" s="109" t="s">
        <v>173</v>
      </c>
      <c r="C6" s="110">
        <v>44388</v>
      </c>
      <c r="D6" s="115"/>
      <c r="E6" s="154"/>
      <c r="F6" s="116"/>
      <c r="G6" s="153"/>
      <c r="H6" s="117"/>
      <c r="I6" s="118"/>
      <c r="J6" s="119"/>
      <c r="K6" s="140"/>
      <c r="L6" s="140"/>
    </row>
    <row r="7" spans="1:12" ht="25.5" x14ac:dyDescent="0.2">
      <c r="A7" s="108" t="s">
        <v>111</v>
      </c>
      <c r="B7" s="109" t="s">
        <v>402</v>
      </c>
      <c r="C7" s="110">
        <v>44427</v>
      </c>
      <c r="D7" s="115"/>
      <c r="E7" s="154"/>
      <c r="F7" s="116"/>
      <c r="G7" s="153"/>
      <c r="H7" s="117"/>
      <c r="I7" s="118"/>
      <c r="J7" s="119"/>
      <c r="K7" s="140"/>
      <c r="L7" s="140"/>
    </row>
    <row r="8" spans="1:12" x14ac:dyDescent="0.2">
      <c r="A8" s="108" t="s">
        <v>308</v>
      </c>
      <c r="B8" s="139" t="s">
        <v>853</v>
      </c>
      <c r="C8" s="110">
        <v>44453</v>
      </c>
      <c r="D8" s="115"/>
      <c r="E8" s="154"/>
      <c r="F8" s="116"/>
      <c r="G8" s="153"/>
      <c r="H8" s="117"/>
      <c r="I8" s="118"/>
      <c r="J8" s="119"/>
      <c r="K8" s="140"/>
      <c r="L8" s="140"/>
    </row>
    <row r="9" spans="1:12" x14ac:dyDescent="0.2">
      <c r="A9" s="108" t="s">
        <v>218</v>
      </c>
      <c r="B9" s="109" t="s">
        <v>959</v>
      </c>
      <c r="C9" s="110">
        <v>44489</v>
      </c>
      <c r="D9" s="115"/>
      <c r="E9" s="154"/>
      <c r="F9" s="116"/>
      <c r="G9" s="153"/>
      <c r="H9" s="117"/>
      <c r="I9" s="118"/>
      <c r="J9" s="119"/>
      <c r="K9" s="140"/>
      <c r="L9" s="140"/>
    </row>
    <row r="10" spans="1:12" x14ac:dyDescent="0.2">
      <c r="A10" s="108" t="s">
        <v>129</v>
      </c>
      <c r="B10" s="109" t="s">
        <v>177</v>
      </c>
      <c r="C10" s="110">
        <v>44510</v>
      </c>
      <c r="D10" s="115"/>
      <c r="E10" s="154"/>
      <c r="F10" s="116"/>
      <c r="G10" s="153"/>
      <c r="H10" s="117"/>
      <c r="I10" s="118"/>
      <c r="J10" s="119"/>
      <c r="K10" s="140"/>
      <c r="L10" s="140"/>
    </row>
    <row r="12" spans="1:12" ht="15.75" x14ac:dyDescent="0.25">
      <c r="A12" s="210" t="s">
        <v>118</v>
      </c>
      <c r="B12" s="210" t="s">
        <v>119</v>
      </c>
      <c r="C12" s="210" t="s">
        <v>120</v>
      </c>
      <c r="D12" s="210" t="s">
        <v>182</v>
      </c>
      <c r="E12" s="210"/>
      <c r="F12" s="210" t="s">
        <v>183</v>
      </c>
      <c r="G12" s="210"/>
      <c r="H12" s="210" t="s">
        <v>49</v>
      </c>
      <c r="I12" s="210" t="s">
        <v>184</v>
      </c>
      <c r="J12" s="210" t="s">
        <v>309</v>
      </c>
      <c r="K12" s="210" t="s">
        <v>571</v>
      </c>
      <c r="L12" s="145"/>
    </row>
    <row r="13" spans="1:12" x14ac:dyDescent="0.2">
      <c r="A13" s="108" t="s">
        <v>70</v>
      </c>
      <c r="B13" s="109" t="s">
        <v>169</v>
      </c>
      <c r="C13" s="110">
        <v>43908</v>
      </c>
      <c r="D13" s="115" t="s">
        <v>915</v>
      </c>
      <c r="E13" s="154">
        <v>35</v>
      </c>
      <c r="F13" s="116" t="s">
        <v>88</v>
      </c>
      <c r="G13" s="153">
        <v>11</v>
      </c>
      <c r="H13" s="117" t="s">
        <v>923</v>
      </c>
      <c r="I13" s="118" t="s">
        <v>688</v>
      </c>
      <c r="J13" s="119" t="s">
        <v>924</v>
      </c>
      <c r="K13" s="140" t="s">
        <v>480</v>
      </c>
      <c r="L13" s="140">
        <v>79</v>
      </c>
    </row>
    <row r="14" spans="1:12" x14ac:dyDescent="0.2">
      <c r="A14" s="108" t="s">
        <v>85</v>
      </c>
      <c r="B14" s="109" t="s">
        <v>185</v>
      </c>
      <c r="C14" s="110">
        <v>43936</v>
      </c>
      <c r="D14" s="115" t="s">
        <v>340</v>
      </c>
      <c r="E14" s="154">
        <v>36</v>
      </c>
      <c r="F14" s="116" t="s">
        <v>928</v>
      </c>
      <c r="G14" s="153">
        <v>18</v>
      </c>
      <c r="H14" s="117" t="s">
        <v>931</v>
      </c>
      <c r="I14" s="118" t="s">
        <v>768</v>
      </c>
      <c r="J14" s="119" t="s">
        <v>930</v>
      </c>
      <c r="K14" s="140" t="s">
        <v>480</v>
      </c>
      <c r="L14" s="140">
        <v>78</v>
      </c>
    </row>
    <row r="15" spans="1:12" x14ac:dyDescent="0.2">
      <c r="A15" s="108" t="s">
        <v>95</v>
      </c>
      <c r="B15" s="109" t="s">
        <v>171</v>
      </c>
      <c r="C15" s="110">
        <v>43971</v>
      </c>
      <c r="D15" s="115" t="s">
        <v>874</v>
      </c>
      <c r="E15" s="154">
        <v>38</v>
      </c>
      <c r="F15" s="116" t="s">
        <v>544</v>
      </c>
      <c r="G15" s="153">
        <v>19</v>
      </c>
      <c r="H15" s="117" t="s">
        <v>887</v>
      </c>
      <c r="I15" s="118" t="s">
        <v>615</v>
      </c>
      <c r="J15" s="119" t="s">
        <v>924</v>
      </c>
      <c r="K15" s="140" t="s">
        <v>874</v>
      </c>
      <c r="L15" s="140">
        <v>71</v>
      </c>
    </row>
    <row r="16" spans="1:12" ht="25.5" x14ac:dyDescent="0.2">
      <c r="A16" s="108" t="s">
        <v>110</v>
      </c>
      <c r="B16" s="109" t="s">
        <v>715</v>
      </c>
      <c r="C16" s="110">
        <v>43994</v>
      </c>
      <c r="D16" s="115" t="s">
        <v>757</v>
      </c>
      <c r="E16" s="154">
        <v>43</v>
      </c>
      <c r="F16" s="116" t="s">
        <v>687</v>
      </c>
      <c r="G16" s="153">
        <v>27</v>
      </c>
      <c r="H16" s="117" t="s">
        <v>953</v>
      </c>
      <c r="I16" s="118" t="s">
        <v>957</v>
      </c>
      <c r="J16" s="119" t="s">
        <v>536</v>
      </c>
      <c r="K16" s="140" t="s">
        <v>874</v>
      </c>
      <c r="L16" s="140">
        <v>75</v>
      </c>
    </row>
    <row r="17" spans="1:12" x14ac:dyDescent="0.2">
      <c r="A17" s="108" t="s">
        <v>99</v>
      </c>
      <c r="B17" s="109" t="s">
        <v>173</v>
      </c>
      <c r="C17" s="110">
        <v>44027</v>
      </c>
      <c r="D17" s="115" t="s">
        <v>768</v>
      </c>
      <c r="E17" s="154">
        <v>38</v>
      </c>
      <c r="F17" s="116" t="s">
        <v>882</v>
      </c>
      <c r="G17" s="153">
        <v>22</v>
      </c>
      <c r="H17" s="117" t="s">
        <v>536</v>
      </c>
      <c r="I17" s="118" t="s">
        <v>202</v>
      </c>
      <c r="J17" s="119" t="s">
        <v>875</v>
      </c>
      <c r="K17" s="140" t="s">
        <v>480</v>
      </c>
      <c r="L17" s="140">
        <v>75</v>
      </c>
    </row>
    <row r="18" spans="1:12" ht="25.5" x14ac:dyDescent="0.2">
      <c r="A18" s="108" t="s">
        <v>111</v>
      </c>
      <c r="B18" s="109" t="s">
        <v>402</v>
      </c>
      <c r="C18" s="110">
        <v>44063</v>
      </c>
      <c r="D18" s="115" t="s">
        <v>887</v>
      </c>
      <c r="E18" s="154">
        <v>39</v>
      </c>
      <c r="F18" s="116" t="s">
        <v>758</v>
      </c>
      <c r="G18" s="153">
        <v>22</v>
      </c>
      <c r="H18" s="117" t="s">
        <v>887</v>
      </c>
      <c r="I18" s="118" t="s">
        <v>320</v>
      </c>
      <c r="J18" s="119" t="s">
        <v>319</v>
      </c>
      <c r="K18" s="140" t="s">
        <v>887</v>
      </c>
      <c r="L18" s="140">
        <v>76</v>
      </c>
    </row>
    <row r="19" spans="1:12" x14ac:dyDescent="0.2">
      <c r="A19" s="108" t="s">
        <v>308</v>
      </c>
      <c r="B19" s="139" t="s">
        <v>853</v>
      </c>
      <c r="C19" s="110">
        <v>44089</v>
      </c>
      <c r="D19" s="115" t="s">
        <v>319</v>
      </c>
      <c r="E19" s="154">
        <v>35</v>
      </c>
      <c r="F19" s="116" t="s">
        <v>340</v>
      </c>
      <c r="G19" s="153">
        <v>18</v>
      </c>
      <c r="H19" s="117" t="s">
        <v>403</v>
      </c>
      <c r="I19" s="118" t="s">
        <v>605</v>
      </c>
      <c r="J19" s="119" t="s">
        <v>553</v>
      </c>
      <c r="K19" s="140" t="s">
        <v>874</v>
      </c>
      <c r="L19" s="140">
        <v>74</v>
      </c>
    </row>
    <row r="20" spans="1:12" x14ac:dyDescent="0.2">
      <c r="A20" s="108" t="s">
        <v>218</v>
      </c>
      <c r="B20" s="109" t="s">
        <v>959</v>
      </c>
      <c r="C20" s="110">
        <v>44125</v>
      </c>
      <c r="D20" s="115" t="s">
        <v>605</v>
      </c>
      <c r="E20" s="154">
        <v>38</v>
      </c>
      <c r="F20" s="116" t="s">
        <v>319</v>
      </c>
      <c r="G20" s="153">
        <v>17</v>
      </c>
      <c r="H20" s="117" t="s">
        <v>887</v>
      </c>
      <c r="I20" s="118" t="s">
        <v>340</v>
      </c>
      <c r="J20" s="119" t="s">
        <v>924</v>
      </c>
      <c r="K20" s="140" t="s">
        <v>883</v>
      </c>
      <c r="L20" s="140">
        <v>75</v>
      </c>
    </row>
    <row r="21" spans="1:12" x14ac:dyDescent="0.2">
      <c r="A21" s="108" t="s">
        <v>129</v>
      </c>
      <c r="B21" s="109" t="s">
        <v>177</v>
      </c>
      <c r="C21" s="110">
        <v>44146</v>
      </c>
      <c r="D21" s="115" t="s">
        <v>319</v>
      </c>
      <c r="E21" s="154">
        <v>43</v>
      </c>
      <c r="F21" s="116" t="s">
        <v>605</v>
      </c>
      <c r="G21" s="153">
        <v>23</v>
      </c>
      <c r="H21" s="117" t="s">
        <v>403</v>
      </c>
      <c r="I21" s="118" t="s">
        <v>688</v>
      </c>
      <c r="J21" s="119" t="s">
        <v>875</v>
      </c>
      <c r="K21" s="140" t="s">
        <v>480</v>
      </c>
      <c r="L21" s="140">
        <v>73</v>
      </c>
    </row>
    <row r="23" spans="1:12" ht="15.75" x14ac:dyDescent="0.25">
      <c r="A23" s="210" t="s">
        <v>118</v>
      </c>
      <c r="B23" s="210" t="s">
        <v>119</v>
      </c>
      <c r="C23" s="210" t="s">
        <v>120</v>
      </c>
      <c r="D23" s="210" t="s">
        <v>182</v>
      </c>
      <c r="E23" s="210"/>
      <c r="F23" s="210" t="s">
        <v>183</v>
      </c>
      <c r="G23" s="210"/>
      <c r="H23" s="210" t="s">
        <v>49</v>
      </c>
      <c r="I23" s="210" t="s">
        <v>184</v>
      </c>
      <c r="J23" s="210" t="s">
        <v>309</v>
      </c>
      <c r="K23" s="210" t="s">
        <v>571</v>
      </c>
      <c r="L23" s="145"/>
    </row>
    <row r="24" spans="1:12" x14ac:dyDescent="0.2">
      <c r="A24" s="108" t="s">
        <v>70</v>
      </c>
      <c r="B24" s="109" t="s">
        <v>169</v>
      </c>
      <c r="C24" s="110">
        <v>43544</v>
      </c>
      <c r="D24" s="115" t="s">
        <v>786</v>
      </c>
      <c r="E24" s="154">
        <v>40</v>
      </c>
      <c r="F24" s="116" t="s">
        <v>554</v>
      </c>
      <c r="G24" s="153">
        <v>16</v>
      </c>
      <c r="H24" s="117" t="s">
        <v>591</v>
      </c>
      <c r="I24" s="118" t="s">
        <v>372</v>
      </c>
      <c r="J24" s="119" t="s">
        <v>480</v>
      </c>
      <c r="K24" s="140" t="s">
        <v>480</v>
      </c>
      <c r="L24" s="140">
        <v>78</v>
      </c>
    </row>
    <row r="25" spans="1:12" x14ac:dyDescent="0.2">
      <c r="A25" s="108" t="s">
        <v>85</v>
      </c>
      <c r="B25" s="109" t="s">
        <v>185</v>
      </c>
      <c r="C25" s="110">
        <v>43565</v>
      </c>
      <c r="D25" s="115" t="s">
        <v>843</v>
      </c>
      <c r="E25" s="154">
        <v>41</v>
      </c>
      <c r="F25" s="116" t="s">
        <v>868</v>
      </c>
      <c r="G25" s="153">
        <v>21</v>
      </c>
      <c r="H25" s="117" t="s">
        <v>403</v>
      </c>
      <c r="I25" s="118" t="s">
        <v>843</v>
      </c>
      <c r="J25" s="119" t="s">
        <v>554</v>
      </c>
      <c r="K25" s="140" t="s">
        <v>480</v>
      </c>
      <c r="L25" s="140">
        <v>74</v>
      </c>
    </row>
    <row r="26" spans="1:12" x14ac:dyDescent="0.2">
      <c r="A26" s="108" t="s">
        <v>95</v>
      </c>
      <c r="B26" s="109" t="s">
        <v>171</v>
      </c>
      <c r="C26" s="110">
        <v>43600</v>
      </c>
      <c r="D26" s="115" t="s">
        <v>612</v>
      </c>
      <c r="E26" s="154">
        <v>35</v>
      </c>
      <c r="F26" s="116" t="s">
        <v>372</v>
      </c>
      <c r="G26" s="153">
        <v>19</v>
      </c>
      <c r="H26" s="117" t="s">
        <v>247</v>
      </c>
      <c r="I26" s="118" t="s">
        <v>544</v>
      </c>
      <c r="J26" s="119" t="s">
        <v>656</v>
      </c>
      <c r="K26" s="140" t="s">
        <v>320</v>
      </c>
      <c r="L26" s="140">
        <v>83</v>
      </c>
    </row>
    <row r="27" spans="1:12" ht="25.5" x14ac:dyDescent="0.2">
      <c r="A27" s="108" t="s">
        <v>110</v>
      </c>
      <c r="B27" s="109" t="s">
        <v>715</v>
      </c>
      <c r="C27" s="110">
        <v>43636</v>
      </c>
      <c r="D27" s="115" t="s">
        <v>874</v>
      </c>
      <c r="E27" s="154">
        <v>38</v>
      </c>
      <c r="F27" s="116" t="s">
        <v>88</v>
      </c>
      <c r="G27" s="153">
        <v>21</v>
      </c>
      <c r="H27" s="117" t="s">
        <v>656</v>
      </c>
      <c r="I27" s="118" t="s">
        <v>758</v>
      </c>
      <c r="J27" s="119" t="s">
        <v>875</v>
      </c>
      <c r="K27" s="140" t="s">
        <v>874</v>
      </c>
      <c r="L27" s="140">
        <v>75</v>
      </c>
    </row>
    <row r="28" spans="1:12" x14ac:dyDescent="0.2">
      <c r="A28" s="108" t="s">
        <v>99</v>
      </c>
      <c r="B28" s="109" t="s">
        <v>173</v>
      </c>
      <c r="C28" s="110">
        <v>43663</v>
      </c>
      <c r="D28" s="115" t="s">
        <v>882</v>
      </c>
      <c r="E28" s="154">
        <v>42</v>
      </c>
      <c r="F28" s="116" t="s">
        <v>319</v>
      </c>
      <c r="G28" s="153">
        <v>19</v>
      </c>
      <c r="H28" s="117" t="s">
        <v>480</v>
      </c>
      <c r="I28" s="118" t="s">
        <v>319</v>
      </c>
      <c r="J28" s="119" t="s">
        <v>480</v>
      </c>
      <c r="K28" s="140" t="s">
        <v>874</v>
      </c>
      <c r="L28" s="140">
        <v>69</v>
      </c>
    </row>
    <row r="29" spans="1:12" ht="25.5" x14ac:dyDescent="0.2">
      <c r="A29" s="108" t="s">
        <v>111</v>
      </c>
      <c r="B29" s="109" t="s">
        <v>402</v>
      </c>
      <c r="C29" s="110">
        <v>43685</v>
      </c>
      <c r="D29" s="115" t="s">
        <v>797</v>
      </c>
      <c r="E29" s="154">
        <v>40</v>
      </c>
      <c r="F29" s="116" t="s">
        <v>605</v>
      </c>
      <c r="G29" s="153">
        <v>20</v>
      </c>
      <c r="H29" s="117" t="s">
        <v>403</v>
      </c>
      <c r="I29" s="118" t="s">
        <v>883</v>
      </c>
      <c r="J29" s="119" t="s">
        <v>882</v>
      </c>
      <c r="K29" s="140" t="s">
        <v>874</v>
      </c>
      <c r="L29" s="140">
        <v>74</v>
      </c>
    </row>
    <row r="30" spans="1:12" x14ac:dyDescent="0.2">
      <c r="A30" s="108" t="s">
        <v>308</v>
      </c>
      <c r="B30" s="139" t="s">
        <v>853</v>
      </c>
      <c r="C30" s="110">
        <v>43718</v>
      </c>
      <c r="D30" s="115" t="s">
        <v>372</v>
      </c>
      <c r="E30" s="154">
        <v>44</v>
      </c>
      <c r="F30" s="116" t="s">
        <v>886</v>
      </c>
      <c r="G30" s="153">
        <v>11</v>
      </c>
      <c r="H30" s="117" t="s">
        <v>887</v>
      </c>
      <c r="I30" s="118" t="s">
        <v>888</v>
      </c>
      <c r="J30" s="119" t="s">
        <v>480</v>
      </c>
      <c r="K30" s="140" t="s">
        <v>619</v>
      </c>
      <c r="L30" s="140">
        <v>75</v>
      </c>
    </row>
    <row r="31" spans="1:12" x14ac:dyDescent="0.2">
      <c r="A31" s="108" t="s">
        <v>218</v>
      </c>
      <c r="B31" s="109" t="s">
        <v>781</v>
      </c>
      <c r="C31" s="110">
        <v>43747</v>
      </c>
      <c r="D31" s="115" t="s">
        <v>544</v>
      </c>
      <c r="E31" s="154">
        <v>46</v>
      </c>
      <c r="F31" s="116" t="s">
        <v>619</v>
      </c>
      <c r="G31" s="153">
        <v>25</v>
      </c>
      <c r="H31" s="117" t="s">
        <v>247</v>
      </c>
      <c r="I31" s="118" t="s">
        <v>247</v>
      </c>
      <c r="J31" s="119" t="s">
        <v>786</v>
      </c>
      <c r="K31" s="140" t="s">
        <v>544</v>
      </c>
      <c r="L31" s="140">
        <v>74</v>
      </c>
    </row>
    <row r="32" spans="1:12" x14ac:dyDescent="0.2">
      <c r="A32" s="108" t="s">
        <v>129</v>
      </c>
      <c r="B32" s="109" t="s">
        <v>177</v>
      </c>
      <c r="C32" s="110">
        <v>43775</v>
      </c>
      <c r="D32" s="115" t="s">
        <v>554</v>
      </c>
      <c r="E32" s="154">
        <v>43</v>
      </c>
      <c r="F32" s="116" t="s">
        <v>536</v>
      </c>
      <c r="G32" s="153">
        <v>23</v>
      </c>
      <c r="H32" s="117" t="s">
        <v>768</v>
      </c>
      <c r="I32" s="118" t="s">
        <v>480</v>
      </c>
      <c r="J32" s="119" t="s">
        <v>797</v>
      </c>
      <c r="K32" s="140" t="s">
        <v>480</v>
      </c>
      <c r="L32" s="140">
        <v>74</v>
      </c>
    </row>
    <row r="34" spans="1:14" ht="15.75" x14ac:dyDescent="0.25">
      <c r="A34" s="210" t="s">
        <v>118</v>
      </c>
      <c r="B34" s="210" t="s">
        <v>119</v>
      </c>
      <c r="C34" s="210" t="s">
        <v>120</v>
      </c>
      <c r="D34" s="210" t="s">
        <v>182</v>
      </c>
      <c r="E34" s="210"/>
      <c r="F34" s="210" t="s">
        <v>183</v>
      </c>
      <c r="G34" s="210"/>
      <c r="H34" s="210" t="s">
        <v>49</v>
      </c>
      <c r="I34" s="210" t="s">
        <v>184</v>
      </c>
      <c r="J34" s="210" t="s">
        <v>309</v>
      </c>
      <c r="K34" s="210" t="s">
        <v>571</v>
      </c>
      <c r="L34" s="145"/>
    </row>
    <row r="35" spans="1:14" x14ac:dyDescent="0.2">
      <c r="A35" s="108" t="s">
        <v>70</v>
      </c>
      <c r="B35" s="109" t="s">
        <v>169</v>
      </c>
      <c r="C35" s="110">
        <v>43180</v>
      </c>
      <c r="D35" s="115" t="s">
        <v>591</v>
      </c>
      <c r="E35" s="154">
        <v>44</v>
      </c>
      <c r="F35" s="116" t="s">
        <v>265</v>
      </c>
      <c r="G35" s="153">
        <v>24</v>
      </c>
      <c r="H35" s="117" t="s">
        <v>782</v>
      </c>
      <c r="I35" s="118" t="s">
        <v>619</v>
      </c>
      <c r="J35" s="119" t="s">
        <v>605</v>
      </c>
      <c r="K35" s="140" t="s">
        <v>536</v>
      </c>
      <c r="L35" s="140">
        <v>76</v>
      </c>
      <c r="N35" s="57"/>
    </row>
    <row r="36" spans="1:14" x14ac:dyDescent="0.2">
      <c r="A36" s="108" t="s">
        <v>85</v>
      </c>
      <c r="B36" s="109" t="s">
        <v>185</v>
      </c>
      <c r="C36" s="110">
        <v>43201</v>
      </c>
      <c r="D36" s="115" t="s">
        <v>656</v>
      </c>
      <c r="E36" s="154">
        <v>40</v>
      </c>
      <c r="F36" s="116" t="s">
        <v>88</v>
      </c>
      <c r="G36" s="153">
        <v>21</v>
      </c>
      <c r="H36" s="117" t="s">
        <v>786</v>
      </c>
      <c r="I36" s="118" t="s">
        <v>320</v>
      </c>
      <c r="J36" s="119" t="s">
        <v>544</v>
      </c>
      <c r="K36" s="140" t="s">
        <v>656</v>
      </c>
      <c r="L36" s="140">
        <v>76</v>
      </c>
      <c r="N36" s="57"/>
    </row>
    <row r="37" spans="1:14" x14ac:dyDescent="0.2">
      <c r="A37" s="108" t="s">
        <v>95</v>
      </c>
      <c r="B37" s="109" t="s">
        <v>171</v>
      </c>
      <c r="C37" s="110">
        <v>43229</v>
      </c>
      <c r="D37" s="115" t="s">
        <v>615</v>
      </c>
      <c r="E37" s="154">
        <v>40</v>
      </c>
      <c r="F37" s="116" t="s">
        <v>515</v>
      </c>
      <c r="G37" s="153">
        <v>15</v>
      </c>
      <c r="H37" s="117" t="s">
        <v>536</v>
      </c>
      <c r="I37" s="118" t="s">
        <v>758</v>
      </c>
      <c r="J37" s="119" t="s">
        <v>543</v>
      </c>
      <c r="K37" s="140" t="s">
        <v>536</v>
      </c>
      <c r="L37" s="140">
        <v>80</v>
      </c>
      <c r="N37" s="57"/>
    </row>
    <row r="38" spans="1:14" ht="25.5" x14ac:dyDescent="0.2">
      <c r="A38" s="108" t="s">
        <v>110</v>
      </c>
      <c r="B38" s="109" t="s">
        <v>715</v>
      </c>
      <c r="C38" s="110">
        <v>43265</v>
      </c>
      <c r="D38" s="115" t="s">
        <v>554</v>
      </c>
      <c r="E38" s="154">
        <v>49</v>
      </c>
      <c r="F38" s="116" t="s">
        <v>758</v>
      </c>
      <c r="G38" s="153">
        <v>21</v>
      </c>
      <c r="H38" s="117" t="s">
        <v>544</v>
      </c>
      <c r="I38" s="118" t="s">
        <v>247</v>
      </c>
      <c r="J38" s="119" t="s">
        <v>797</v>
      </c>
      <c r="K38" s="140" t="s">
        <v>320</v>
      </c>
      <c r="L38" s="140">
        <v>80</v>
      </c>
      <c r="N38" s="57"/>
    </row>
    <row r="39" spans="1:14" x14ac:dyDescent="0.2">
      <c r="A39" s="108" t="s">
        <v>99</v>
      </c>
      <c r="B39" s="109" t="s">
        <v>173</v>
      </c>
      <c r="C39" s="110">
        <v>43299</v>
      </c>
      <c r="D39" s="115" t="s">
        <v>799</v>
      </c>
      <c r="E39" s="154">
        <v>45</v>
      </c>
      <c r="F39" s="116" t="s">
        <v>554</v>
      </c>
      <c r="G39" s="153">
        <v>23</v>
      </c>
      <c r="H39" s="117" t="s">
        <v>403</v>
      </c>
      <c r="I39" s="118" t="s">
        <v>320</v>
      </c>
      <c r="J39" s="119" t="s">
        <v>320</v>
      </c>
      <c r="K39" s="140" t="s">
        <v>320</v>
      </c>
      <c r="L39" s="140">
        <v>77</v>
      </c>
      <c r="N39" s="57"/>
    </row>
    <row r="40" spans="1:14" ht="25.5" x14ac:dyDescent="0.2">
      <c r="A40" s="108" t="s">
        <v>111</v>
      </c>
      <c r="B40" s="109" t="s">
        <v>402</v>
      </c>
      <c r="C40" s="110">
        <v>43321</v>
      </c>
      <c r="D40" s="115" t="s">
        <v>362</v>
      </c>
      <c r="E40" s="154">
        <v>43</v>
      </c>
      <c r="F40" s="116" t="s">
        <v>757</v>
      </c>
      <c r="G40" s="153">
        <v>7</v>
      </c>
      <c r="H40" s="117" t="s">
        <v>403</v>
      </c>
      <c r="I40" s="118" t="s">
        <v>480</v>
      </c>
      <c r="J40" s="119" t="s">
        <v>797</v>
      </c>
      <c r="K40" s="140" t="s">
        <v>480</v>
      </c>
      <c r="L40" s="140">
        <v>75</v>
      </c>
      <c r="N40" s="57"/>
    </row>
    <row r="41" spans="1:14" ht="25.5" x14ac:dyDescent="0.2">
      <c r="A41" s="108" t="s">
        <v>308</v>
      </c>
      <c r="B41" s="109" t="s">
        <v>569</v>
      </c>
      <c r="C41" s="110">
        <v>43355</v>
      </c>
      <c r="D41" s="115" t="s">
        <v>340</v>
      </c>
      <c r="E41" s="154">
        <v>38</v>
      </c>
      <c r="F41" s="116" t="s">
        <v>799</v>
      </c>
      <c r="G41" s="153">
        <v>22</v>
      </c>
      <c r="H41" s="117" t="s">
        <v>403</v>
      </c>
      <c r="I41" s="118" t="s">
        <v>554</v>
      </c>
      <c r="J41" s="119" t="s">
        <v>543</v>
      </c>
      <c r="K41" s="140" t="s">
        <v>480</v>
      </c>
      <c r="L41" s="140">
        <v>74</v>
      </c>
      <c r="N41" s="57"/>
    </row>
    <row r="42" spans="1:14" x14ac:dyDescent="0.2">
      <c r="A42" s="108" t="s">
        <v>218</v>
      </c>
      <c r="B42" s="139" t="s">
        <v>781</v>
      </c>
      <c r="C42" s="110">
        <v>43383</v>
      </c>
      <c r="D42" s="115" t="s">
        <v>619</v>
      </c>
      <c r="E42" s="154">
        <v>37</v>
      </c>
      <c r="F42" s="116" t="s">
        <v>552</v>
      </c>
      <c r="G42" s="153">
        <v>16</v>
      </c>
      <c r="H42" s="117" t="s">
        <v>797</v>
      </c>
      <c r="I42" s="118" t="s">
        <v>619</v>
      </c>
      <c r="J42" s="119" t="s">
        <v>797</v>
      </c>
      <c r="K42" s="140" t="s">
        <v>656</v>
      </c>
      <c r="L42" s="140">
        <v>79</v>
      </c>
      <c r="N42" s="57"/>
    </row>
    <row r="43" spans="1:14" x14ac:dyDescent="0.2">
      <c r="A43" s="108" t="s">
        <v>129</v>
      </c>
      <c r="B43" s="109" t="s">
        <v>177</v>
      </c>
      <c r="C43" s="110">
        <v>43405</v>
      </c>
      <c r="D43" s="115" t="s">
        <v>807</v>
      </c>
      <c r="E43" s="154">
        <v>39</v>
      </c>
      <c r="F43" s="116" t="s">
        <v>688</v>
      </c>
      <c r="G43" s="153">
        <v>19</v>
      </c>
      <c r="H43" s="117" t="s">
        <v>799</v>
      </c>
      <c r="I43" s="118" t="s">
        <v>605</v>
      </c>
      <c r="J43" s="119" t="s">
        <v>536</v>
      </c>
      <c r="K43" s="140" t="s">
        <v>536</v>
      </c>
      <c r="L43" s="140">
        <v>77</v>
      </c>
      <c r="N43" s="57"/>
    </row>
    <row r="44" spans="1:14" x14ac:dyDescent="0.2">
      <c r="A44" s="27"/>
      <c r="B44" s="27"/>
      <c r="C44" s="27"/>
      <c r="D44" s="27"/>
      <c r="E44" s="28"/>
      <c r="F44" s="27"/>
      <c r="G44" s="28"/>
      <c r="H44" s="27"/>
      <c r="I44" s="27"/>
      <c r="J44" s="27"/>
    </row>
    <row r="45" spans="1:14" ht="15.75" x14ac:dyDescent="0.25">
      <c r="A45" s="210" t="s">
        <v>118</v>
      </c>
      <c r="B45" s="210" t="s">
        <v>119</v>
      </c>
      <c r="C45" s="210" t="s">
        <v>120</v>
      </c>
      <c r="D45" s="210" t="s">
        <v>182</v>
      </c>
      <c r="E45" s="210"/>
      <c r="F45" s="210" t="s">
        <v>183</v>
      </c>
      <c r="G45" s="210"/>
      <c r="H45" s="210" t="s">
        <v>49</v>
      </c>
      <c r="I45" s="210" t="s">
        <v>184</v>
      </c>
      <c r="J45" s="210" t="s">
        <v>309</v>
      </c>
      <c r="K45" s="210" t="s">
        <v>571</v>
      </c>
      <c r="L45" s="145"/>
    </row>
    <row r="46" spans="1:14" x14ac:dyDescent="0.2">
      <c r="A46" s="108" t="s">
        <v>70</v>
      </c>
      <c r="B46" s="109" t="s">
        <v>169</v>
      </c>
      <c r="C46" s="110">
        <v>42816</v>
      </c>
      <c r="D46" s="115" t="s">
        <v>595</v>
      </c>
      <c r="E46" s="154">
        <v>46</v>
      </c>
      <c r="F46" s="116" t="s">
        <v>265</v>
      </c>
      <c r="G46" s="153">
        <v>12</v>
      </c>
      <c r="H46" s="117" t="s">
        <v>725</v>
      </c>
      <c r="I46" s="118" t="s">
        <v>544</v>
      </c>
      <c r="J46" s="119" t="s">
        <v>689</v>
      </c>
      <c r="K46" s="140" t="s">
        <v>480</v>
      </c>
      <c r="L46" s="140">
        <v>82</v>
      </c>
      <c r="N46" s="57"/>
    </row>
    <row r="47" spans="1:14" x14ac:dyDescent="0.2">
      <c r="A47" s="108" t="s">
        <v>85</v>
      </c>
      <c r="B47" s="109" t="s">
        <v>185</v>
      </c>
      <c r="C47" s="110">
        <v>42837</v>
      </c>
      <c r="D47" s="115" t="s">
        <v>536</v>
      </c>
      <c r="E47" s="154">
        <v>45</v>
      </c>
      <c r="F47" s="116" t="s">
        <v>605</v>
      </c>
      <c r="G47" s="153">
        <v>26</v>
      </c>
      <c r="H47" s="117" t="s">
        <v>536</v>
      </c>
      <c r="I47" s="118" t="s">
        <v>656</v>
      </c>
      <c r="J47" s="119" t="s">
        <v>536</v>
      </c>
      <c r="K47" s="140" t="s">
        <v>536</v>
      </c>
      <c r="L47" s="140">
        <v>75</v>
      </c>
      <c r="N47" s="57"/>
    </row>
    <row r="48" spans="1:14" x14ac:dyDescent="0.2">
      <c r="A48" s="108" t="s">
        <v>95</v>
      </c>
      <c r="B48" s="109" t="s">
        <v>171</v>
      </c>
      <c r="C48" s="110">
        <v>42872</v>
      </c>
      <c r="D48" s="115" t="s">
        <v>600</v>
      </c>
      <c r="E48" s="154">
        <v>46</v>
      </c>
      <c r="F48" s="116" t="s">
        <v>733</v>
      </c>
      <c r="G48" s="153">
        <v>11</v>
      </c>
      <c r="H48" s="117" t="s">
        <v>734</v>
      </c>
      <c r="I48" s="118" t="s">
        <v>656</v>
      </c>
      <c r="J48" s="119" t="s">
        <v>77</v>
      </c>
      <c r="K48" s="140" t="s">
        <v>600</v>
      </c>
      <c r="L48" s="140">
        <v>75</v>
      </c>
      <c r="N48" s="57"/>
    </row>
    <row r="49" spans="1:14" ht="25.5" x14ac:dyDescent="0.2">
      <c r="A49" s="108" t="s">
        <v>110</v>
      </c>
      <c r="B49" s="139" t="s">
        <v>715</v>
      </c>
      <c r="C49" s="110">
        <v>42894</v>
      </c>
      <c r="D49" s="115" t="s">
        <v>605</v>
      </c>
      <c r="E49" s="154">
        <v>44</v>
      </c>
      <c r="F49" s="116" t="s">
        <v>600</v>
      </c>
      <c r="G49" s="153">
        <v>21</v>
      </c>
      <c r="H49" s="117" t="s">
        <v>600</v>
      </c>
      <c r="I49" s="118" t="s">
        <v>372</v>
      </c>
      <c r="J49" s="119" t="s">
        <v>480</v>
      </c>
      <c r="K49" s="140" t="s">
        <v>480</v>
      </c>
      <c r="L49" s="140">
        <v>76</v>
      </c>
      <c r="N49" s="57"/>
    </row>
    <row r="50" spans="1:14" x14ac:dyDescent="0.2">
      <c r="A50" s="108" t="s">
        <v>99</v>
      </c>
      <c r="B50" s="109" t="s">
        <v>173</v>
      </c>
      <c r="C50" s="110">
        <v>42935</v>
      </c>
      <c r="D50" s="115" t="s">
        <v>319</v>
      </c>
      <c r="E50" s="154">
        <v>44</v>
      </c>
      <c r="F50" s="116" t="s">
        <v>746</v>
      </c>
      <c r="G50" s="153">
        <v>25</v>
      </c>
      <c r="H50" s="117" t="s">
        <v>536</v>
      </c>
      <c r="I50" s="118" t="s">
        <v>480</v>
      </c>
      <c r="J50" s="119" t="s">
        <v>480</v>
      </c>
      <c r="K50" s="140" t="s">
        <v>480</v>
      </c>
      <c r="L50" s="140">
        <v>77</v>
      </c>
      <c r="N50" s="57"/>
    </row>
    <row r="51" spans="1:14" ht="25.5" x14ac:dyDescent="0.2">
      <c r="A51" s="108" t="s">
        <v>111</v>
      </c>
      <c r="B51" s="109" t="s">
        <v>402</v>
      </c>
      <c r="C51" s="110">
        <v>42957</v>
      </c>
      <c r="D51" s="115" t="s">
        <v>320</v>
      </c>
      <c r="E51" s="154">
        <v>41</v>
      </c>
      <c r="F51" s="116" t="s">
        <v>748</v>
      </c>
      <c r="G51" s="153">
        <v>17</v>
      </c>
      <c r="H51" s="117" t="s">
        <v>749</v>
      </c>
      <c r="I51" s="118" t="s">
        <v>750</v>
      </c>
      <c r="J51" s="119" t="s">
        <v>656</v>
      </c>
      <c r="K51" s="140" t="s">
        <v>320</v>
      </c>
      <c r="L51" s="140">
        <v>77</v>
      </c>
      <c r="N51" s="57"/>
    </row>
    <row r="52" spans="1:14" ht="25.5" x14ac:dyDescent="0.2">
      <c r="A52" s="108" t="s">
        <v>308</v>
      </c>
      <c r="B52" s="109" t="s">
        <v>569</v>
      </c>
      <c r="C52" s="110">
        <v>42991</v>
      </c>
      <c r="D52" s="115" t="s">
        <v>656</v>
      </c>
      <c r="E52" s="154">
        <v>42</v>
      </c>
      <c r="F52" s="116" t="s">
        <v>77</v>
      </c>
      <c r="G52" s="153">
        <v>17</v>
      </c>
      <c r="H52" s="117" t="s">
        <v>403</v>
      </c>
      <c r="I52" s="118" t="s">
        <v>554</v>
      </c>
      <c r="J52" s="119" t="s">
        <v>480</v>
      </c>
      <c r="K52" s="140" t="s">
        <v>656</v>
      </c>
      <c r="L52" s="140">
        <v>76</v>
      </c>
      <c r="N52" s="57"/>
    </row>
    <row r="53" spans="1:14" x14ac:dyDescent="0.2">
      <c r="A53" s="108" t="s">
        <v>218</v>
      </c>
      <c r="B53" s="109" t="s">
        <v>216</v>
      </c>
      <c r="C53" s="110">
        <v>43019</v>
      </c>
      <c r="D53" s="115" t="s">
        <v>164</v>
      </c>
      <c r="E53" s="154">
        <v>44</v>
      </c>
      <c r="F53" s="116" t="s">
        <v>362</v>
      </c>
      <c r="G53" s="153">
        <v>22</v>
      </c>
      <c r="H53" s="117" t="s">
        <v>591</v>
      </c>
      <c r="I53" s="118" t="s">
        <v>656</v>
      </c>
      <c r="J53" s="119" t="s">
        <v>544</v>
      </c>
      <c r="K53" s="140" t="s">
        <v>480</v>
      </c>
      <c r="L53" s="140">
        <v>75</v>
      </c>
      <c r="N53" s="57"/>
    </row>
    <row r="54" spans="1:14" x14ac:dyDescent="0.2">
      <c r="A54" s="108" t="s">
        <v>129</v>
      </c>
      <c r="B54" s="109" t="s">
        <v>177</v>
      </c>
      <c r="C54" s="110">
        <v>43040</v>
      </c>
      <c r="D54" s="115" t="s">
        <v>77</v>
      </c>
      <c r="E54" s="154">
        <v>44</v>
      </c>
      <c r="F54" s="116" t="s">
        <v>554</v>
      </c>
      <c r="G54" s="153">
        <v>22</v>
      </c>
      <c r="H54" s="117" t="s">
        <v>536</v>
      </c>
      <c r="I54" s="118" t="s">
        <v>480</v>
      </c>
      <c r="J54" s="119" t="s">
        <v>619</v>
      </c>
      <c r="K54" s="140" t="s">
        <v>600</v>
      </c>
      <c r="L54" s="140">
        <v>77</v>
      </c>
      <c r="N54" s="57"/>
    </row>
    <row r="55" spans="1:14" x14ac:dyDescent="0.2">
      <c r="A55" s="27"/>
      <c r="B55" s="27"/>
      <c r="C55" s="27"/>
      <c r="D55" s="27"/>
      <c r="E55" s="28"/>
      <c r="F55" s="27"/>
      <c r="G55" s="28"/>
      <c r="H55" s="27"/>
      <c r="I55" s="27"/>
      <c r="J55" s="27"/>
    </row>
    <row r="56" spans="1:14" ht="15.75" x14ac:dyDescent="0.25">
      <c r="A56" s="210" t="s">
        <v>118</v>
      </c>
      <c r="B56" s="210" t="s">
        <v>119</v>
      </c>
      <c r="C56" s="210" t="s">
        <v>120</v>
      </c>
      <c r="D56" s="210" t="s">
        <v>182</v>
      </c>
      <c r="E56" s="210"/>
      <c r="F56" s="210" t="s">
        <v>183</v>
      </c>
      <c r="G56" s="210"/>
      <c r="H56" s="210" t="s">
        <v>49</v>
      </c>
      <c r="I56" s="210" t="s">
        <v>184</v>
      </c>
      <c r="J56" s="210" t="s">
        <v>309</v>
      </c>
      <c r="K56" s="210" t="s">
        <v>571</v>
      </c>
      <c r="L56" s="145"/>
    </row>
    <row r="57" spans="1:14" x14ac:dyDescent="0.2">
      <c r="A57" s="108" t="s">
        <v>70</v>
      </c>
      <c r="B57" s="109" t="s">
        <v>169</v>
      </c>
      <c r="C57" s="110">
        <v>42445</v>
      </c>
      <c r="D57" s="115" t="s">
        <v>595</v>
      </c>
      <c r="E57" s="154">
        <v>41</v>
      </c>
      <c r="F57" s="116" t="s">
        <v>88</v>
      </c>
      <c r="G57" s="153">
        <v>17</v>
      </c>
      <c r="H57" s="117" t="s">
        <v>619</v>
      </c>
      <c r="I57" s="118" t="s">
        <v>554</v>
      </c>
      <c r="J57" s="119" t="s">
        <v>341</v>
      </c>
      <c r="K57" s="140" t="s">
        <v>619</v>
      </c>
      <c r="L57" s="140">
        <v>77</v>
      </c>
      <c r="N57" s="57"/>
    </row>
    <row r="58" spans="1:14" x14ac:dyDescent="0.2">
      <c r="A58" s="108" t="s">
        <v>85</v>
      </c>
      <c r="B58" s="109" t="s">
        <v>185</v>
      </c>
      <c r="C58" s="110">
        <v>42473</v>
      </c>
      <c r="D58" s="115" t="s">
        <v>164</v>
      </c>
      <c r="E58" s="154">
        <v>43</v>
      </c>
      <c r="F58" s="116" t="s">
        <v>595</v>
      </c>
      <c r="G58" s="153">
        <v>23</v>
      </c>
      <c r="H58" s="117" t="s">
        <v>247</v>
      </c>
      <c r="I58" s="118" t="s">
        <v>505</v>
      </c>
      <c r="J58" s="119" t="s">
        <v>340</v>
      </c>
      <c r="K58" s="140" t="s">
        <v>403</v>
      </c>
      <c r="L58" s="140">
        <v>78</v>
      </c>
      <c r="N58" s="57"/>
    </row>
    <row r="59" spans="1:14" x14ac:dyDescent="0.2">
      <c r="A59" s="108" t="s">
        <v>95</v>
      </c>
      <c r="B59" s="109" t="s">
        <v>171</v>
      </c>
      <c r="C59" s="110">
        <v>42508</v>
      </c>
      <c r="D59" s="115" t="s">
        <v>536</v>
      </c>
      <c r="E59" s="154">
        <v>44</v>
      </c>
      <c r="F59" s="116" t="s">
        <v>605</v>
      </c>
      <c r="G59" s="153">
        <v>17</v>
      </c>
      <c r="H59" s="117" t="s">
        <v>247</v>
      </c>
      <c r="I59" s="118" t="s">
        <v>552</v>
      </c>
      <c r="J59" s="119" t="s">
        <v>77</v>
      </c>
      <c r="K59" s="140" t="s">
        <v>536</v>
      </c>
      <c r="L59" s="140">
        <v>79</v>
      </c>
      <c r="N59" s="57"/>
    </row>
    <row r="60" spans="1:14" x14ac:dyDescent="0.2">
      <c r="A60" s="108" t="s">
        <v>110</v>
      </c>
      <c r="B60" s="109" t="s">
        <v>568</v>
      </c>
      <c r="C60" s="110">
        <v>42536</v>
      </c>
      <c r="D60" s="115" t="s">
        <v>247</v>
      </c>
      <c r="E60" s="154">
        <v>40</v>
      </c>
      <c r="F60" s="116" t="s">
        <v>648</v>
      </c>
      <c r="G60" s="153">
        <v>22</v>
      </c>
      <c r="H60" s="117" t="s">
        <v>536</v>
      </c>
      <c r="I60" s="118" t="s">
        <v>320</v>
      </c>
      <c r="J60" s="119" t="s">
        <v>362</v>
      </c>
      <c r="K60" s="140" t="s">
        <v>247</v>
      </c>
      <c r="L60" s="140">
        <v>82</v>
      </c>
      <c r="N60" s="57"/>
    </row>
    <row r="61" spans="1:14" x14ac:dyDescent="0.2">
      <c r="A61" s="108" t="s">
        <v>99</v>
      </c>
      <c r="B61" s="109" t="s">
        <v>173</v>
      </c>
      <c r="C61" s="110">
        <v>42564</v>
      </c>
      <c r="D61" s="115" t="s">
        <v>480</v>
      </c>
      <c r="E61" s="154">
        <v>48</v>
      </c>
      <c r="F61" s="116" t="s">
        <v>656</v>
      </c>
      <c r="G61" s="153">
        <v>28</v>
      </c>
      <c r="H61" s="117" t="s">
        <v>480</v>
      </c>
      <c r="I61" s="118" t="s">
        <v>372</v>
      </c>
      <c r="J61" s="119" t="s">
        <v>340</v>
      </c>
      <c r="K61" s="140" t="s">
        <v>480</v>
      </c>
      <c r="L61" s="140">
        <v>68</v>
      </c>
      <c r="N61" s="57"/>
    </row>
    <row r="62" spans="1:14" ht="25.5" x14ac:dyDescent="0.2">
      <c r="A62" s="108" t="s">
        <v>111</v>
      </c>
      <c r="B62" s="109" t="s">
        <v>402</v>
      </c>
      <c r="C62" s="110">
        <v>42599</v>
      </c>
      <c r="D62" s="115" t="s">
        <v>77</v>
      </c>
      <c r="E62" s="154">
        <v>43</v>
      </c>
      <c r="F62" s="116" t="s">
        <v>403</v>
      </c>
      <c r="G62" s="153">
        <v>24</v>
      </c>
      <c r="H62" s="117" t="s">
        <v>657</v>
      </c>
      <c r="I62" s="118" t="s">
        <v>77</v>
      </c>
      <c r="J62" s="119" t="s">
        <v>77</v>
      </c>
      <c r="K62" s="140" t="s">
        <v>656</v>
      </c>
      <c r="L62" s="140">
        <v>81</v>
      </c>
      <c r="N62" s="57"/>
    </row>
    <row r="63" spans="1:14" ht="25.5" x14ac:dyDescent="0.2">
      <c r="A63" s="108" t="s">
        <v>308</v>
      </c>
      <c r="B63" s="109" t="s">
        <v>569</v>
      </c>
      <c r="C63" s="110">
        <v>42627</v>
      </c>
      <c r="D63" s="115" t="s">
        <v>372</v>
      </c>
      <c r="E63" s="154">
        <v>40</v>
      </c>
      <c r="F63" s="116" t="s">
        <v>619</v>
      </c>
      <c r="G63" s="153">
        <v>20</v>
      </c>
      <c r="H63" s="117" t="s">
        <v>656</v>
      </c>
      <c r="I63" s="118" t="s">
        <v>662</v>
      </c>
      <c r="J63" s="119" t="s">
        <v>372</v>
      </c>
      <c r="K63" s="140" t="s">
        <v>320</v>
      </c>
      <c r="L63" s="140">
        <v>84</v>
      </c>
      <c r="N63" s="57"/>
    </row>
    <row r="64" spans="1:14" x14ac:dyDescent="0.2">
      <c r="A64" s="108" t="s">
        <v>218</v>
      </c>
      <c r="B64" s="109" t="s">
        <v>216</v>
      </c>
      <c r="C64" s="110">
        <v>42655</v>
      </c>
      <c r="D64" s="115" t="s">
        <v>543</v>
      </c>
      <c r="E64" s="154">
        <v>47</v>
      </c>
      <c r="F64" s="116" t="s">
        <v>164</v>
      </c>
      <c r="G64" s="153">
        <v>21</v>
      </c>
      <c r="H64" s="117" t="s">
        <v>403</v>
      </c>
      <c r="I64" s="118" t="s">
        <v>536</v>
      </c>
      <c r="J64" s="119" t="s">
        <v>77</v>
      </c>
      <c r="K64" s="140" t="s">
        <v>340</v>
      </c>
      <c r="L64" s="140">
        <v>85</v>
      </c>
      <c r="N64" s="57"/>
    </row>
    <row r="65" spans="1:14" x14ac:dyDescent="0.2">
      <c r="A65" s="108" t="s">
        <v>129</v>
      </c>
      <c r="B65" s="109" t="s">
        <v>177</v>
      </c>
      <c r="C65" s="110">
        <v>42683</v>
      </c>
      <c r="D65" s="115" t="s">
        <v>102</v>
      </c>
      <c r="E65" s="154">
        <v>42</v>
      </c>
      <c r="F65" s="116" t="s">
        <v>552</v>
      </c>
      <c r="G65" s="153">
        <v>19</v>
      </c>
      <c r="H65" s="117" t="s">
        <v>247</v>
      </c>
      <c r="I65" s="118" t="s">
        <v>536</v>
      </c>
      <c r="J65" s="119" t="s">
        <v>480</v>
      </c>
      <c r="K65" s="140" t="s">
        <v>164</v>
      </c>
      <c r="L65" s="140">
        <v>90</v>
      </c>
      <c r="N65" s="57"/>
    </row>
    <row r="66" spans="1:14" x14ac:dyDescent="0.2">
      <c r="A66" s="27"/>
      <c r="B66" s="27"/>
      <c r="C66" s="27"/>
      <c r="D66" s="27"/>
      <c r="E66" s="28"/>
      <c r="F66" s="27"/>
      <c r="G66" s="28"/>
      <c r="H66" s="27"/>
      <c r="I66" s="27"/>
      <c r="J66" s="27"/>
    </row>
    <row r="67" spans="1:14" ht="15.75" x14ac:dyDescent="0.25">
      <c r="A67" s="210" t="s">
        <v>118</v>
      </c>
      <c r="B67" s="210" t="s">
        <v>119</v>
      </c>
      <c r="C67" s="210" t="s">
        <v>120</v>
      </c>
      <c r="D67" s="210" t="s">
        <v>182</v>
      </c>
      <c r="E67" s="210"/>
      <c r="F67" s="210" t="s">
        <v>183</v>
      </c>
      <c r="G67" s="210"/>
      <c r="H67" s="210" t="s">
        <v>49</v>
      </c>
      <c r="I67" s="210" t="s">
        <v>184</v>
      </c>
      <c r="J67" s="210" t="s">
        <v>309</v>
      </c>
      <c r="K67" s="210" t="s">
        <v>571</v>
      </c>
      <c r="L67" s="145"/>
    </row>
    <row r="68" spans="1:14" x14ac:dyDescent="0.2">
      <c r="A68" s="108" t="s">
        <v>70</v>
      </c>
      <c r="B68" s="109" t="s">
        <v>169</v>
      </c>
      <c r="C68" s="110">
        <v>42078</v>
      </c>
      <c r="D68" s="115" t="s">
        <v>164</v>
      </c>
      <c r="E68" s="154">
        <v>37</v>
      </c>
      <c r="F68" s="116" t="s">
        <v>572</v>
      </c>
      <c r="G68" s="153">
        <v>12</v>
      </c>
      <c r="H68" s="117" t="s">
        <v>536</v>
      </c>
      <c r="I68" s="118" t="s">
        <v>480</v>
      </c>
      <c r="J68" s="119" t="s">
        <v>362</v>
      </c>
      <c r="K68" s="140" t="s">
        <v>597</v>
      </c>
      <c r="L68" s="140">
        <v>78</v>
      </c>
      <c r="N68" s="57"/>
    </row>
    <row r="69" spans="1:14" x14ac:dyDescent="0.2">
      <c r="A69" s="108" t="s">
        <v>85</v>
      </c>
      <c r="B69" s="109" t="s">
        <v>185</v>
      </c>
      <c r="C69" s="110">
        <v>42109</v>
      </c>
      <c r="D69" s="115" t="s">
        <v>403</v>
      </c>
      <c r="E69" s="154">
        <v>43</v>
      </c>
      <c r="F69" s="116" t="s">
        <v>88</v>
      </c>
      <c r="G69" s="153">
        <v>21</v>
      </c>
      <c r="H69" s="117" t="s">
        <v>536</v>
      </c>
      <c r="I69" s="118" t="s">
        <v>403</v>
      </c>
      <c r="J69" s="119" t="s">
        <v>543</v>
      </c>
      <c r="K69" s="140" t="s">
        <v>403</v>
      </c>
      <c r="L69" s="140">
        <v>77</v>
      </c>
      <c r="N69" s="57"/>
    </row>
    <row r="70" spans="1:14" x14ac:dyDescent="0.2">
      <c r="A70" s="108" t="s">
        <v>95</v>
      </c>
      <c r="B70" s="109" t="s">
        <v>171</v>
      </c>
      <c r="C70" s="110">
        <v>42144</v>
      </c>
      <c r="D70" s="115" t="s">
        <v>515</v>
      </c>
      <c r="E70" s="154">
        <v>42</v>
      </c>
      <c r="F70" s="116" t="s">
        <v>590</v>
      </c>
      <c r="G70" s="153">
        <v>19</v>
      </c>
      <c r="H70" s="117" t="s">
        <v>590</v>
      </c>
      <c r="I70" s="118" t="s">
        <v>591</v>
      </c>
      <c r="J70" s="119" t="s">
        <v>340</v>
      </c>
      <c r="K70" s="140" t="s">
        <v>480</v>
      </c>
      <c r="L70" s="140">
        <v>80</v>
      </c>
      <c r="N70" s="57"/>
    </row>
    <row r="71" spans="1:14" x14ac:dyDescent="0.2">
      <c r="A71" s="108" t="s">
        <v>110</v>
      </c>
      <c r="B71" s="139" t="s">
        <v>568</v>
      </c>
      <c r="C71" s="110">
        <v>42172</v>
      </c>
      <c r="D71" s="115" t="s">
        <v>341</v>
      </c>
      <c r="E71" s="154">
        <v>42</v>
      </c>
      <c r="F71" s="116" t="s">
        <v>362</v>
      </c>
      <c r="G71" s="153">
        <v>23</v>
      </c>
      <c r="H71" s="117" t="s">
        <v>164</v>
      </c>
      <c r="I71" s="118" t="s">
        <v>595</v>
      </c>
      <c r="J71" s="119" t="s">
        <v>480</v>
      </c>
      <c r="K71" s="140" t="s">
        <v>598</v>
      </c>
      <c r="L71" s="140">
        <v>83</v>
      </c>
      <c r="N71" s="57"/>
    </row>
    <row r="72" spans="1:14" x14ac:dyDescent="0.2">
      <c r="A72" s="108" t="s">
        <v>99</v>
      </c>
      <c r="B72" s="109" t="s">
        <v>173</v>
      </c>
      <c r="C72" s="110">
        <v>42200</v>
      </c>
      <c r="D72" s="115" t="s">
        <v>515</v>
      </c>
      <c r="E72" s="154">
        <v>46</v>
      </c>
      <c r="F72" s="116" t="s">
        <v>319</v>
      </c>
      <c r="G72" s="153">
        <v>20</v>
      </c>
      <c r="H72" s="117" t="s">
        <v>599</v>
      </c>
      <c r="I72" s="146" t="s">
        <v>600</v>
      </c>
      <c r="J72" s="119" t="s">
        <v>544</v>
      </c>
      <c r="K72" s="140" t="s">
        <v>544</v>
      </c>
      <c r="L72" s="140">
        <v>81</v>
      </c>
      <c r="N72" s="57"/>
    </row>
    <row r="73" spans="1:14" ht="25.5" x14ac:dyDescent="0.2">
      <c r="A73" s="108" t="s">
        <v>111</v>
      </c>
      <c r="B73" s="109" t="s">
        <v>402</v>
      </c>
      <c r="C73" s="110">
        <v>42228</v>
      </c>
      <c r="D73" s="115" t="s">
        <v>552</v>
      </c>
      <c r="E73" s="154">
        <v>44</v>
      </c>
      <c r="F73" s="116" t="s">
        <v>164</v>
      </c>
      <c r="G73" s="153">
        <v>29</v>
      </c>
      <c r="H73" s="117" t="s">
        <v>602</v>
      </c>
      <c r="I73" s="118" t="s">
        <v>403</v>
      </c>
      <c r="J73" s="119" t="s">
        <v>77</v>
      </c>
      <c r="K73" s="140" t="s">
        <v>320</v>
      </c>
      <c r="L73" s="140">
        <v>83</v>
      </c>
      <c r="N73" s="57"/>
    </row>
    <row r="74" spans="1:14" ht="25.5" x14ac:dyDescent="0.2">
      <c r="A74" s="108" t="s">
        <v>308</v>
      </c>
      <c r="B74" s="139" t="s">
        <v>569</v>
      </c>
      <c r="C74" s="110">
        <v>42270</v>
      </c>
      <c r="D74" s="115" t="s">
        <v>361</v>
      </c>
      <c r="E74" s="154">
        <v>47</v>
      </c>
      <c r="F74" s="116" t="s">
        <v>595</v>
      </c>
      <c r="G74" s="153">
        <v>20</v>
      </c>
      <c r="H74" s="117" t="s">
        <v>605</v>
      </c>
      <c r="I74" s="118" t="s">
        <v>554</v>
      </c>
      <c r="J74" s="119" t="s">
        <v>372</v>
      </c>
      <c r="K74" s="140" t="s">
        <v>341</v>
      </c>
      <c r="L74" s="140">
        <v>85</v>
      </c>
      <c r="N74" s="57"/>
    </row>
    <row r="75" spans="1:14" x14ac:dyDescent="0.2">
      <c r="A75" s="108" t="s">
        <v>218</v>
      </c>
      <c r="B75" s="109" t="s">
        <v>216</v>
      </c>
      <c r="C75" s="110">
        <v>42291</v>
      </c>
      <c r="D75" s="115" t="s">
        <v>543</v>
      </c>
      <c r="E75" s="154">
        <v>44</v>
      </c>
      <c r="F75" s="116" t="s">
        <v>615</v>
      </c>
      <c r="G75" s="153">
        <v>13</v>
      </c>
      <c r="H75" s="117" t="s">
        <v>515</v>
      </c>
      <c r="I75" s="118" t="s">
        <v>615</v>
      </c>
      <c r="J75" s="119" t="s">
        <v>480</v>
      </c>
      <c r="K75" s="140" t="s">
        <v>619</v>
      </c>
      <c r="L75" s="140">
        <v>81</v>
      </c>
      <c r="N75" s="57"/>
    </row>
    <row r="76" spans="1:14" x14ac:dyDescent="0.2">
      <c r="A76" s="108" t="s">
        <v>129</v>
      </c>
      <c r="B76" s="109" t="s">
        <v>177</v>
      </c>
      <c r="C76" s="110">
        <v>42312</v>
      </c>
      <c r="D76" s="115" t="s">
        <v>361</v>
      </c>
      <c r="E76" s="154">
        <v>45</v>
      </c>
      <c r="F76" s="116" t="s">
        <v>591</v>
      </c>
      <c r="G76" s="153">
        <v>21</v>
      </c>
      <c r="H76" s="117" t="s">
        <v>247</v>
      </c>
      <c r="I76" s="118" t="s">
        <v>164</v>
      </c>
      <c r="J76" s="119" t="s">
        <v>480</v>
      </c>
      <c r="K76" s="140" t="s">
        <v>600</v>
      </c>
      <c r="L76" s="140">
        <v>80</v>
      </c>
      <c r="N76" s="57"/>
    </row>
    <row r="77" spans="1:14" x14ac:dyDescent="0.2">
      <c r="A77" s="27"/>
      <c r="B77" s="27"/>
      <c r="C77" s="27"/>
      <c r="D77" s="27"/>
      <c r="E77" s="28"/>
      <c r="F77" s="27"/>
      <c r="G77" s="28"/>
      <c r="H77" s="27"/>
      <c r="I77" s="27"/>
      <c r="J77" s="27"/>
    </row>
    <row r="78" spans="1:14" ht="15.75" x14ac:dyDescent="0.25">
      <c r="A78" s="210" t="s">
        <v>118</v>
      </c>
      <c r="B78" s="210" t="s">
        <v>119</v>
      </c>
      <c r="C78" s="210" t="s">
        <v>120</v>
      </c>
      <c r="D78" s="210" t="s">
        <v>182</v>
      </c>
      <c r="E78" s="210"/>
      <c r="F78" s="210" t="s">
        <v>183</v>
      </c>
      <c r="G78" s="210"/>
      <c r="H78" s="210" t="s">
        <v>49</v>
      </c>
      <c r="I78" s="210" t="s">
        <v>184</v>
      </c>
      <c r="J78" s="210" t="s">
        <v>309</v>
      </c>
    </row>
    <row r="79" spans="1:14" x14ac:dyDescent="0.2">
      <c r="A79" s="108" t="s">
        <v>70</v>
      </c>
      <c r="B79" s="109" t="s">
        <v>169</v>
      </c>
      <c r="C79" s="110">
        <v>41738</v>
      </c>
      <c r="D79" s="115" t="s">
        <v>515</v>
      </c>
      <c r="E79" s="154">
        <v>41</v>
      </c>
      <c r="F79" s="116" t="s">
        <v>361</v>
      </c>
      <c r="G79" s="153">
        <v>23</v>
      </c>
      <c r="H79" s="117" t="s">
        <v>77</v>
      </c>
      <c r="I79" s="118" t="s">
        <v>340</v>
      </c>
      <c r="J79" s="119" t="s">
        <v>164</v>
      </c>
      <c r="N79" s="57"/>
    </row>
    <row r="80" spans="1:14" x14ac:dyDescent="0.2">
      <c r="A80" s="108" t="s">
        <v>85</v>
      </c>
      <c r="B80" s="109" t="s">
        <v>185</v>
      </c>
      <c r="C80" s="110">
        <v>41745</v>
      </c>
      <c r="D80" s="115" t="s">
        <v>88</v>
      </c>
      <c r="E80" s="154">
        <v>44</v>
      </c>
      <c r="F80" s="116" t="s">
        <v>521</v>
      </c>
      <c r="G80" s="153">
        <v>26</v>
      </c>
      <c r="H80" s="117" t="s">
        <v>164</v>
      </c>
      <c r="I80" s="118" t="s">
        <v>247</v>
      </c>
      <c r="J80" s="119" t="s">
        <v>403</v>
      </c>
      <c r="N80" s="57"/>
    </row>
    <row r="81" spans="1:14" x14ac:dyDescent="0.2">
      <c r="A81" s="108" t="s">
        <v>95</v>
      </c>
      <c r="B81" s="109" t="s">
        <v>171</v>
      </c>
      <c r="C81" s="110">
        <v>41773</v>
      </c>
      <c r="D81" s="115" t="s">
        <v>403</v>
      </c>
      <c r="E81" s="154">
        <v>48</v>
      </c>
      <c r="F81" s="116" t="s">
        <v>505</v>
      </c>
      <c r="G81" s="153">
        <v>22</v>
      </c>
      <c r="H81" s="117" t="s">
        <v>525</v>
      </c>
      <c r="I81" s="118" t="s">
        <v>362</v>
      </c>
      <c r="J81" s="119" t="s">
        <v>480</v>
      </c>
      <c r="N81" s="57"/>
    </row>
    <row r="82" spans="1:14" x14ac:dyDescent="0.2">
      <c r="A82" s="108" t="s">
        <v>110</v>
      </c>
      <c r="B82" s="109" t="s">
        <v>335</v>
      </c>
      <c r="C82" s="110">
        <v>41808</v>
      </c>
      <c r="D82" s="115" t="s">
        <v>480</v>
      </c>
      <c r="E82" s="154">
        <v>35</v>
      </c>
      <c r="F82" s="116" t="s">
        <v>265</v>
      </c>
      <c r="G82" s="153">
        <v>15</v>
      </c>
      <c r="H82" s="117" t="s">
        <v>247</v>
      </c>
      <c r="I82" s="118" t="s">
        <v>480</v>
      </c>
      <c r="J82" s="119" t="s">
        <v>77</v>
      </c>
      <c r="N82" s="57"/>
    </row>
    <row r="83" spans="1:14" x14ac:dyDescent="0.2">
      <c r="A83" s="108" t="s">
        <v>99</v>
      </c>
      <c r="B83" s="109" t="s">
        <v>173</v>
      </c>
      <c r="C83" s="110">
        <v>41836</v>
      </c>
      <c r="D83" s="115" t="s">
        <v>90</v>
      </c>
      <c r="E83" s="154">
        <v>46</v>
      </c>
      <c r="F83" s="116" t="s">
        <v>341</v>
      </c>
      <c r="G83" s="153">
        <v>28</v>
      </c>
      <c r="H83" s="117" t="s">
        <v>480</v>
      </c>
      <c r="I83" s="118" t="s">
        <v>480</v>
      </c>
      <c r="J83" s="119" t="s">
        <v>535</v>
      </c>
      <c r="N83" s="57"/>
    </row>
    <row r="84" spans="1:14" ht="25.5" x14ac:dyDescent="0.2">
      <c r="A84" s="108" t="s">
        <v>111</v>
      </c>
      <c r="B84" s="109" t="s">
        <v>402</v>
      </c>
      <c r="C84" s="110">
        <v>41864</v>
      </c>
      <c r="D84" s="115" t="s">
        <v>319</v>
      </c>
      <c r="E84" s="154">
        <v>39</v>
      </c>
      <c r="F84" s="116" t="s">
        <v>88</v>
      </c>
      <c r="G84" s="153">
        <v>22</v>
      </c>
      <c r="H84" s="117" t="s">
        <v>536</v>
      </c>
      <c r="I84" s="118" t="s">
        <v>77</v>
      </c>
      <c r="J84" s="119" t="s">
        <v>537</v>
      </c>
      <c r="N84" s="57"/>
    </row>
    <row r="85" spans="1:14" x14ac:dyDescent="0.2">
      <c r="A85" s="108" t="s">
        <v>308</v>
      </c>
      <c r="B85" s="109" t="s">
        <v>624</v>
      </c>
      <c r="C85" s="110">
        <v>41899</v>
      </c>
      <c r="D85" s="115" t="s">
        <v>340</v>
      </c>
      <c r="E85" s="154">
        <v>39</v>
      </c>
      <c r="F85" s="116" t="s">
        <v>543</v>
      </c>
      <c r="G85" s="153">
        <v>18</v>
      </c>
      <c r="H85" s="117" t="s">
        <v>247</v>
      </c>
      <c r="I85" s="118" t="s">
        <v>164</v>
      </c>
      <c r="J85" s="119" t="s">
        <v>544</v>
      </c>
      <c r="N85" s="57"/>
    </row>
    <row r="86" spans="1:14" x14ac:dyDescent="0.2">
      <c r="A86" s="108" t="s">
        <v>218</v>
      </c>
      <c r="B86" s="109" t="s">
        <v>216</v>
      </c>
      <c r="C86" s="110">
        <v>41927</v>
      </c>
      <c r="D86" s="115" t="s">
        <v>247</v>
      </c>
      <c r="E86" s="154">
        <v>40</v>
      </c>
      <c r="F86" s="116" t="s">
        <v>90</v>
      </c>
      <c r="G86" s="153">
        <v>16</v>
      </c>
      <c r="H86" s="117" t="s">
        <v>247</v>
      </c>
      <c r="I86" s="118" t="s">
        <v>515</v>
      </c>
      <c r="J86" s="119" t="s">
        <v>372</v>
      </c>
      <c r="N86" s="57"/>
    </row>
    <row r="87" spans="1:14" x14ac:dyDescent="0.2">
      <c r="A87" s="108" t="s">
        <v>129</v>
      </c>
      <c r="B87" s="109" t="s">
        <v>177</v>
      </c>
      <c r="C87" s="110">
        <v>41955</v>
      </c>
      <c r="D87" s="115" t="s">
        <v>77</v>
      </c>
      <c r="E87" s="154">
        <v>43</v>
      </c>
      <c r="F87" s="116" t="s">
        <v>552</v>
      </c>
      <c r="G87" s="153">
        <v>17</v>
      </c>
      <c r="H87" s="117" t="s">
        <v>247</v>
      </c>
      <c r="I87" s="118" t="s">
        <v>544</v>
      </c>
      <c r="J87" s="119" t="s">
        <v>553</v>
      </c>
      <c r="N87" s="57"/>
    </row>
    <row r="88" spans="1:14" x14ac:dyDescent="0.2">
      <c r="A88" s="27"/>
      <c r="B88" s="27"/>
      <c r="C88" s="27"/>
      <c r="D88" s="27"/>
      <c r="E88" s="28"/>
      <c r="F88" s="27"/>
      <c r="G88" s="28"/>
      <c r="H88" s="27"/>
      <c r="I88" s="27"/>
      <c r="J88" s="27"/>
    </row>
    <row r="89" spans="1:14" ht="15.75" x14ac:dyDescent="0.25">
      <c r="A89" s="210" t="s">
        <v>118</v>
      </c>
      <c r="B89" s="210" t="s">
        <v>119</v>
      </c>
      <c r="C89" s="210" t="s">
        <v>120</v>
      </c>
      <c r="D89" s="210" t="s">
        <v>182</v>
      </c>
      <c r="E89" s="210"/>
      <c r="F89" s="210" t="s">
        <v>183</v>
      </c>
      <c r="G89" s="210"/>
      <c r="H89" s="210" t="s">
        <v>49</v>
      </c>
      <c r="I89" s="210" t="s">
        <v>184</v>
      </c>
      <c r="J89" s="210" t="s">
        <v>309</v>
      </c>
    </row>
    <row r="90" spans="1:14" x14ac:dyDescent="0.2">
      <c r="A90" s="108" t="s">
        <v>70</v>
      </c>
      <c r="B90" s="109" t="s">
        <v>169</v>
      </c>
      <c r="C90" s="110">
        <v>41346</v>
      </c>
      <c r="D90" s="115" t="s">
        <v>432</v>
      </c>
      <c r="E90" s="154">
        <v>44</v>
      </c>
      <c r="F90" s="116" t="s">
        <v>495</v>
      </c>
      <c r="G90" s="153">
        <v>15</v>
      </c>
      <c r="H90" s="117" t="s">
        <v>247</v>
      </c>
      <c r="I90" s="118" t="s">
        <v>432</v>
      </c>
      <c r="J90" s="119" t="s">
        <v>480</v>
      </c>
    </row>
    <row r="91" spans="1:14" x14ac:dyDescent="0.2">
      <c r="A91" s="108" t="s">
        <v>85</v>
      </c>
      <c r="B91" s="109" t="s">
        <v>185</v>
      </c>
      <c r="C91" s="110">
        <v>41374</v>
      </c>
      <c r="D91" s="115" t="s">
        <v>432</v>
      </c>
      <c r="E91" s="154">
        <v>42</v>
      </c>
      <c r="F91" s="116" t="s">
        <v>503</v>
      </c>
      <c r="G91" s="153">
        <v>25</v>
      </c>
      <c r="H91" s="117" t="s">
        <v>320</v>
      </c>
      <c r="I91" s="118" t="s">
        <v>372</v>
      </c>
      <c r="J91" s="119" t="s">
        <v>247</v>
      </c>
    </row>
    <row r="92" spans="1:14" x14ac:dyDescent="0.2">
      <c r="A92" s="108" t="s">
        <v>95</v>
      </c>
      <c r="B92" s="109" t="s">
        <v>171</v>
      </c>
      <c r="C92" s="110">
        <v>41402</v>
      </c>
      <c r="D92" s="115" t="s">
        <v>247</v>
      </c>
      <c r="E92" s="154">
        <v>42</v>
      </c>
      <c r="F92" s="116" t="s">
        <v>504</v>
      </c>
      <c r="G92" s="153">
        <v>21</v>
      </c>
      <c r="H92" s="117" t="s">
        <v>247</v>
      </c>
      <c r="I92" s="118" t="s">
        <v>77</v>
      </c>
      <c r="J92" s="119" t="s">
        <v>505</v>
      </c>
    </row>
    <row r="93" spans="1:14" x14ac:dyDescent="0.2">
      <c r="A93" s="108" t="s">
        <v>110</v>
      </c>
      <c r="B93" s="109" t="s">
        <v>335</v>
      </c>
      <c r="C93" s="110">
        <v>41437</v>
      </c>
      <c r="D93" s="115" t="s">
        <v>265</v>
      </c>
      <c r="E93" s="154">
        <v>39</v>
      </c>
      <c r="F93" s="116" t="s">
        <v>142</v>
      </c>
      <c r="G93" s="153">
        <v>21</v>
      </c>
      <c r="H93" s="117" t="s">
        <v>362</v>
      </c>
      <c r="I93" s="118" t="s">
        <v>340</v>
      </c>
      <c r="J93" s="119" t="s">
        <v>320</v>
      </c>
    </row>
    <row r="94" spans="1:14" x14ac:dyDescent="0.2">
      <c r="A94" s="108" t="s">
        <v>99</v>
      </c>
      <c r="B94" s="109" t="s">
        <v>173</v>
      </c>
      <c r="C94" s="110">
        <v>41472</v>
      </c>
      <c r="D94" s="115" t="s">
        <v>338</v>
      </c>
      <c r="E94" s="154">
        <v>43</v>
      </c>
      <c r="F94" s="116" t="s">
        <v>510</v>
      </c>
      <c r="G94" s="153">
        <v>20</v>
      </c>
      <c r="H94" s="117" t="s">
        <v>90</v>
      </c>
      <c r="I94" s="118" t="s">
        <v>432</v>
      </c>
      <c r="J94" s="119" t="s">
        <v>510</v>
      </c>
    </row>
    <row r="95" spans="1:14" ht="25.5" x14ac:dyDescent="0.2">
      <c r="A95" s="108" t="s">
        <v>111</v>
      </c>
      <c r="B95" s="109" t="s">
        <v>402</v>
      </c>
      <c r="C95" s="110">
        <v>41500</v>
      </c>
      <c r="D95" s="115" t="s">
        <v>372</v>
      </c>
      <c r="E95" s="154">
        <v>46</v>
      </c>
      <c r="F95" s="116" t="s">
        <v>340</v>
      </c>
      <c r="G95" s="153">
        <v>27</v>
      </c>
      <c r="H95" s="117" t="s">
        <v>247</v>
      </c>
      <c r="I95" s="118" t="s">
        <v>340</v>
      </c>
      <c r="J95" s="119" t="s">
        <v>340</v>
      </c>
    </row>
    <row r="96" spans="1:14" x14ac:dyDescent="0.2">
      <c r="A96" s="108" t="s">
        <v>308</v>
      </c>
      <c r="B96" s="109" t="s">
        <v>624</v>
      </c>
      <c r="C96" s="110">
        <v>41535</v>
      </c>
      <c r="D96" s="115" t="s">
        <v>480</v>
      </c>
      <c r="E96" s="154">
        <v>39</v>
      </c>
      <c r="F96" s="116" t="s">
        <v>224</v>
      </c>
      <c r="G96" s="153">
        <v>19</v>
      </c>
      <c r="H96" s="117" t="s">
        <v>480</v>
      </c>
      <c r="I96" s="118" t="s">
        <v>403</v>
      </c>
      <c r="J96" s="119" t="s">
        <v>362</v>
      </c>
    </row>
    <row r="97" spans="1:10" x14ac:dyDescent="0.2">
      <c r="A97" s="108" t="s">
        <v>218</v>
      </c>
      <c r="B97" s="109" t="s">
        <v>216</v>
      </c>
      <c r="C97" s="110">
        <v>41563</v>
      </c>
      <c r="D97" s="115" t="s">
        <v>164</v>
      </c>
      <c r="E97" s="154">
        <v>40</v>
      </c>
      <c r="F97" s="116" t="s">
        <v>88</v>
      </c>
      <c r="G97" s="153">
        <v>15</v>
      </c>
      <c r="H97" s="117" t="s">
        <v>247</v>
      </c>
      <c r="I97" s="118" t="s">
        <v>340</v>
      </c>
      <c r="J97" s="119" t="s">
        <v>247</v>
      </c>
    </row>
    <row r="98" spans="1:10" x14ac:dyDescent="0.2">
      <c r="A98" s="108" t="s">
        <v>129</v>
      </c>
      <c r="B98" s="109" t="s">
        <v>177</v>
      </c>
      <c r="C98" s="110">
        <v>41591</v>
      </c>
      <c r="D98" s="115" t="s">
        <v>362</v>
      </c>
      <c r="E98" s="154">
        <v>35</v>
      </c>
      <c r="F98" s="116" t="s">
        <v>265</v>
      </c>
      <c r="G98" s="153">
        <v>20</v>
      </c>
      <c r="H98" s="117" t="s">
        <v>480</v>
      </c>
      <c r="I98" s="118" t="s">
        <v>480</v>
      </c>
      <c r="J98" s="119" t="s">
        <v>403</v>
      </c>
    </row>
    <row r="99" spans="1:10" x14ac:dyDescent="0.2">
      <c r="A99" s="27"/>
      <c r="B99" s="27"/>
      <c r="C99" s="27"/>
      <c r="D99" s="27"/>
      <c r="E99" s="28"/>
      <c r="F99" s="27"/>
      <c r="G99" s="28"/>
      <c r="H99" s="27"/>
      <c r="I99" s="27"/>
      <c r="J99" s="27"/>
    </row>
    <row r="100" spans="1:10" ht="15.75" x14ac:dyDescent="0.25">
      <c r="A100" s="210" t="s">
        <v>118</v>
      </c>
      <c r="B100" s="210" t="s">
        <v>119</v>
      </c>
      <c r="C100" s="210" t="s">
        <v>120</v>
      </c>
      <c r="D100" s="210" t="s">
        <v>182</v>
      </c>
      <c r="E100" s="210"/>
      <c r="F100" s="210" t="s">
        <v>183</v>
      </c>
      <c r="G100" s="210"/>
      <c r="H100" s="210" t="s">
        <v>49</v>
      </c>
      <c r="I100" s="210" t="s">
        <v>184</v>
      </c>
      <c r="J100" s="210" t="s">
        <v>309</v>
      </c>
    </row>
    <row r="101" spans="1:10" x14ac:dyDescent="0.2">
      <c r="A101" s="108" t="s">
        <v>70</v>
      </c>
      <c r="B101" s="109" t="s">
        <v>169</v>
      </c>
      <c r="C101" s="110">
        <v>40982</v>
      </c>
      <c r="D101" s="115" t="s">
        <v>409</v>
      </c>
      <c r="E101" s="154">
        <v>41</v>
      </c>
      <c r="F101" s="116" t="s">
        <v>102</v>
      </c>
      <c r="G101" s="153">
        <v>15</v>
      </c>
      <c r="H101" s="117" t="s">
        <v>404</v>
      </c>
      <c r="I101" s="118" t="s">
        <v>478</v>
      </c>
      <c r="J101" s="119" t="s">
        <v>265</v>
      </c>
    </row>
    <row r="102" spans="1:10" x14ac:dyDescent="0.2">
      <c r="A102" s="108" t="s">
        <v>85</v>
      </c>
      <c r="B102" s="109" t="s">
        <v>185</v>
      </c>
      <c r="C102" s="110">
        <v>41017</v>
      </c>
      <c r="D102" s="115" t="s">
        <v>338</v>
      </c>
      <c r="E102" s="154">
        <v>50</v>
      </c>
      <c r="F102" s="116" t="s">
        <v>265</v>
      </c>
      <c r="G102" s="153">
        <v>24</v>
      </c>
      <c r="H102" s="117" t="s">
        <v>403</v>
      </c>
      <c r="I102" s="118" t="s">
        <v>362</v>
      </c>
      <c r="J102" s="119" t="s">
        <v>409</v>
      </c>
    </row>
    <row r="103" spans="1:10" x14ac:dyDescent="0.2">
      <c r="A103" s="108" t="s">
        <v>95</v>
      </c>
      <c r="B103" s="109" t="s">
        <v>171</v>
      </c>
      <c r="C103" s="110">
        <v>41038</v>
      </c>
      <c r="D103" s="115" t="s">
        <v>480</v>
      </c>
      <c r="E103" s="154">
        <v>41</v>
      </c>
      <c r="F103" s="116" t="s">
        <v>88</v>
      </c>
      <c r="G103" s="153">
        <v>23</v>
      </c>
      <c r="H103" s="117" t="s">
        <v>340</v>
      </c>
      <c r="I103" s="118" t="s">
        <v>480</v>
      </c>
      <c r="J103" s="119" t="s">
        <v>319</v>
      </c>
    </row>
    <row r="104" spans="1:10" x14ac:dyDescent="0.2">
      <c r="A104" s="108" t="s">
        <v>110</v>
      </c>
      <c r="B104" s="109" t="s">
        <v>335</v>
      </c>
      <c r="C104" s="110">
        <v>41080</v>
      </c>
      <c r="D104" s="115" t="s">
        <v>409</v>
      </c>
      <c r="E104" s="154">
        <v>42</v>
      </c>
      <c r="F104" s="116" t="s">
        <v>142</v>
      </c>
      <c r="G104" s="153">
        <v>23</v>
      </c>
      <c r="H104" s="117" t="s">
        <v>247</v>
      </c>
      <c r="I104" s="118" t="s">
        <v>372</v>
      </c>
      <c r="J104" s="119" t="s">
        <v>481</v>
      </c>
    </row>
    <row r="105" spans="1:10" x14ac:dyDescent="0.2">
      <c r="A105" s="108" t="s">
        <v>99</v>
      </c>
      <c r="B105" s="109" t="s">
        <v>173</v>
      </c>
      <c r="C105" s="110">
        <v>41108</v>
      </c>
      <c r="D105" s="115" t="s">
        <v>481</v>
      </c>
      <c r="E105" s="154">
        <v>45</v>
      </c>
      <c r="F105" s="116" t="s">
        <v>361</v>
      </c>
      <c r="G105" s="153">
        <v>23</v>
      </c>
      <c r="H105" s="117" t="s">
        <v>340</v>
      </c>
      <c r="I105" s="118" t="s">
        <v>340</v>
      </c>
      <c r="J105" s="119" t="s">
        <v>248</v>
      </c>
    </row>
    <row r="106" spans="1:10" ht="25.5" x14ac:dyDescent="0.2">
      <c r="A106" s="108" t="s">
        <v>111</v>
      </c>
      <c r="B106" s="109" t="s">
        <v>402</v>
      </c>
      <c r="C106" s="110">
        <v>41136</v>
      </c>
      <c r="D106" s="115" t="s">
        <v>362</v>
      </c>
      <c r="E106" s="154">
        <v>47</v>
      </c>
      <c r="F106" s="116" t="s">
        <v>481</v>
      </c>
      <c r="G106" s="153">
        <v>26</v>
      </c>
      <c r="H106" s="117" t="s">
        <v>488</v>
      </c>
      <c r="I106" s="118" t="s">
        <v>423</v>
      </c>
      <c r="J106" s="119" t="s">
        <v>480</v>
      </c>
    </row>
    <row r="107" spans="1:10" x14ac:dyDescent="0.2">
      <c r="A107" s="108" t="s">
        <v>308</v>
      </c>
      <c r="B107" s="109" t="s">
        <v>624</v>
      </c>
      <c r="C107" s="110">
        <v>41164</v>
      </c>
      <c r="D107" s="115" t="s">
        <v>409</v>
      </c>
      <c r="E107" s="154">
        <v>42</v>
      </c>
      <c r="F107" s="116" t="s">
        <v>90</v>
      </c>
      <c r="G107" s="153">
        <v>16</v>
      </c>
      <c r="H107" s="117" t="s">
        <v>403</v>
      </c>
      <c r="I107" s="118" t="s">
        <v>77</v>
      </c>
      <c r="J107" s="119" t="s">
        <v>480</v>
      </c>
    </row>
    <row r="108" spans="1:10" x14ac:dyDescent="0.2">
      <c r="A108" s="108" t="s">
        <v>218</v>
      </c>
      <c r="B108" s="109" t="s">
        <v>216</v>
      </c>
      <c r="C108" s="110">
        <v>41192</v>
      </c>
      <c r="D108" s="115" t="s">
        <v>340</v>
      </c>
      <c r="E108" s="154">
        <v>39</v>
      </c>
      <c r="F108" s="116" t="s">
        <v>492</v>
      </c>
      <c r="G108" s="153">
        <v>21</v>
      </c>
      <c r="H108" s="117" t="s">
        <v>340</v>
      </c>
      <c r="I108" s="118" t="s">
        <v>493</v>
      </c>
      <c r="J108" s="119" t="s">
        <v>265</v>
      </c>
    </row>
    <row r="109" spans="1:10" x14ac:dyDescent="0.2">
      <c r="A109" s="108" t="s">
        <v>129</v>
      </c>
      <c r="B109" s="109" t="s">
        <v>177</v>
      </c>
      <c r="C109" s="110">
        <v>41227</v>
      </c>
      <c r="D109" s="115" t="s">
        <v>341</v>
      </c>
      <c r="E109" s="154">
        <v>41</v>
      </c>
      <c r="F109" s="116" t="s">
        <v>495</v>
      </c>
      <c r="G109" s="153">
        <v>16</v>
      </c>
      <c r="H109" s="117" t="s">
        <v>480</v>
      </c>
      <c r="I109" s="118" t="s">
        <v>409</v>
      </c>
      <c r="J109" s="119" t="s">
        <v>247</v>
      </c>
    </row>
    <row r="110" spans="1:10" x14ac:dyDescent="0.2">
      <c r="A110" s="27"/>
      <c r="B110" s="27"/>
      <c r="C110" s="27"/>
      <c r="D110" s="27"/>
      <c r="E110" s="28"/>
      <c r="F110" s="27"/>
      <c r="G110" s="28"/>
      <c r="H110" s="27"/>
      <c r="I110" s="27"/>
      <c r="J110" s="27"/>
    </row>
    <row r="111" spans="1:10" ht="15.75" x14ac:dyDescent="0.25">
      <c r="A111" s="210" t="s">
        <v>118</v>
      </c>
      <c r="B111" s="210" t="s">
        <v>119</v>
      </c>
      <c r="C111" s="210" t="s">
        <v>120</v>
      </c>
      <c r="D111" s="210" t="s">
        <v>182</v>
      </c>
      <c r="E111" s="210"/>
      <c r="F111" s="210" t="s">
        <v>183</v>
      </c>
      <c r="G111" s="210"/>
      <c r="H111" s="210" t="s">
        <v>49</v>
      </c>
      <c r="I111" s="210" t="s">
        <v>184</v>
      </c>
      <c r="J111" s="210" t="s">
        <v>309</v>
      </c>
    </row>
    <row r="112" spans="1:10" x14ac:dyDescent="0.2">
      <c r="A112" s="108" t="s">
        <v>70</v>
      </c>
      <c r="B112" s="109" t="s">
        <v>169</v>
      </c>
      <c r="C112" s="110">
        <v>40618</v>
      </c>
      <c r="D112" s="115" t="s">
        <v>362</v>
      </c>
      <c r="E112" s="154">
        <v>38</v>
      </c>
      <c r="F112" s="116" t="s">
        <v>401</v>
      </c>
      <c r="G112" s="153">
        <v>15</v>
      </c>
      <c r="H112" s="117" t="s">
        <v>362</v>
      </c>
      <c r="I112" s="118" t="s">
        <v>265</v>
      </c>
      <c r="J112" s="119" t="s">
        <v>341</v>
      </c>
    </row>
    <row r="113" spans="1:10" x14ac:dyDescent="0.2">
      <c r="A113" s="108" t="s">
        <v>85</v>
      </c>
      <c r="B113" s="109" t="s">
        <v>172</v>
      </c>
      <c r="C113" s="110">
        <v>40646</v>
      </c>
      <c r="D113" s="115" t="s">
        <v>90</v>
      </c>
      <c r="E113" s="154">
        <v>38</v>
      </c>
      <c r="F113" s="116" t="s">
        <v>403</v>
      </c>
      <c r="G113" s="153">
        <v>21</v>
      </c>
      <c r="H113" s="117" t="s">
        <v>247</v>
      </c>
      <c r="I113" s="118" t="s">
        <v>404</v>
      </c>
      <c r="J113" s="119" t="s">
        <v>341</v>
      </c>
    </row>
    <row r="114" spans="1:10" x14ac:dyDescent="0.2">
      <c r="A114" s="108" t="s">
        <v>95</v>
      </c>
      <c r="B114" s="109" t="s">
        <v>171</v>
      </c>
      <c r="C114" s="110">
        <v>40681</v>
      </c>
      <c r="D114" s="115" t="s">
        <v>138</v>
      </c>
      <c r="E114" s="154">
        <v>41</v>
      </c>
      <c r="F114" s="116" t="s">
        <v>90</v>
      </c>
      <c r="G114" s="153">
        <v>20</v>
      </c>
      <c r="H114" s="117" t="s">
        <v>372</v>
      </c>
      <c r="I114" s="118" t="s">
        <v>320</v>
      </c>
      <c r="J114" s="119" t="s">
        <v>338</v>
      </c>
    </row>
    <row r="115" spans="1:10" x14ac:dyDescent="0.2">
      <c r="A115" s="108" t="s">
        <v>110</v>
      </c>
      <c r="B115" s="109" t="s">
        <v>335</v>
      </c>
      <c r="C115" s="110">
        <v>40709</v>
      </c>
      <c r="D115" s="115" t="s">
        <v>403</v>
      </c>
      <c r="E115" s="154">
        <v>48</v>
      </c>
      <c r="F115" s="116" t="s">
        <v>340</v>
      </c>
      <c r="G115" s="153">
        <v>20</v>
      </c>
      <c r="H115" s="117" t="s">
        <v>408</v>
      </c>
      <c r="I115" s="118" t="s">
        <v>409</v>
      </c>
      <c r="J115" s="119" t="s">
        <v>341</v>
      </c>
    </row>
    <row r="116" spans="1:10" x14ac:dyDescent="0.2">
      <c r="A116" s="108" t="s">
        <v>99</v>
      </c>
      <c r="B116" s="109" t="s">
        <v>173</v>
      </c>
      <c r="C116" s="110">
        <v>40744</v>
      </c>
      <c r="D116" s="115" t="s">
        <v>319</v>
      </c>
      <c r="E116" s="154">
        <v>50</v>
      </c>
      <c r="F116" s="116" t="s">
        <v>372</v>
      </c>
      <c r="G116" s="153">
        <v>29</v>
      </c>
      <c r="H116" s="117" t="s">
        <v>404</v>
      </c>
      <c r="I116" s="118" t="s">
        <v>340</v>
      </c>
      <c r="J116" s="119" t="s">
        <v>341</v>
      </c>
    </row>
    <row r="117" spans="1:10" ht="25.5" x14ac:dyDescent="0.2">
      <c r="A117" s="108" t="s">
        <v>111</v>
      </c>
      <c r="B117" s="109" t="s">
        <v>402</v>
      </c>
      <c r="C117" s="110">
        <v>40772</v>
      </c>
      <c r="D117" s="115" t="s">
        <v>340</v>
      </c>
      <c r="E117" s="154">
        <v>44</v>
      </c>
      <c r="F117" s="116" t="s">
        <v>178</v>
      </c>
      <c r="G117" s="153">
        <v>28</v>
      </c>
      <c r="H117" s="117" t="s">
        <v>372</v>
      </c>
      <c r="I117" s="118" t="s">
        <v>423</v>
      </c>
      <c r="J117" s="119" t="s">
        <v>88</v>
      </c>
    </row>
    <row r="118" spans="1:10" x14ac:dyDescent="0.2">
      <c r="A118" s="108" t="s">
        <v>308</v>
      </c>
      <c r="B118" s="109" t="s">
        <v>624</v>
      </c>
      <c r="C118" s="110">
        <v>40800</v>
      </c>
      <c r="D118" s="115" t="s">
        <v>90</v>
      </c>
      <c r="E118" s="154">
        <v>37</v>
      </c>
      <c r="F118" s="116" t="s">
        <v>338</v>
      </c>
      <c r="G118" s="153">
        <v>18</v>
      </c>
      <c r="H118" s="117" t="s">
        <v>423</v>
      </c>
      <c r="I118" s="118" t="s">
        <v>403</v>
      </c>
      <c r="J118" s="119" t="s">
        <v>341</v>
      </c>
    </row>
    <row r="119" spans="1:10" x14ac:dyDescent="0.2">
      <c r="A119" s="108" t="s">
        <v>218</v>
      </c>
      <c r="B119" s="109" t="s">
        <v>237</v>
      </c>
      <c r="C119" s="110">
        <v>40835</v>
      </c>
      <c r="D119" s="115" t="s">
        <v>247</v>
      </c>
      <c r="E119" s="154">
        <v>35</v>
      </c>
      <c r="F119" s="116" t="s">
        <v>280</v>
      </c>
      <c r="G119" s="153">
        <v>15</v>
      </c>
      <c r="H119" s="117" t="s">
        <v>247</v>
      </c>
      <c r="I119" s="118" t="s">
        <v>280</v>
      </c>
      <c r="J119" s="119" t="s">
        <v>340</v>
      </c>
    </row>
    <row r="120" spans="1:10" x14ac:dyDescent="0.2">
      <c r="A120" s="108" t="s">
        <v>129</v>
      </c>
      <c r="B120" s="109" t="s">
        <v>177</v>
      </c>
      <c r="C120" s="110">
        <v>40857</v>
      </c>
      <c r="D120" s="115" t="s">
        <v>403</v>
      </c>
      <c r="E120" s="154">
        <v>37</v>
      </c>
      <c r="F120" s="116" t="s">
        <v>409</v>
      </c>
      <c r="G120" s="153">
        <v>23</v>
      </c>
      <c r="H120" s="117" t="s">
        <v>404</v>
      </c>
      <c r="I120" s="118" t="s">
        <v>151</v>
      </c>
      <c r="J120" s="119" t="s">
        <v>340</v>
      </c>
    </row>
    <row r="122" spans="1:10" ht="15.75" x14ac:dyDescent="0.25">
      <c r="A122" s="35" t="s">
        <v>118</v>
      </c>
      <c r="B122" s="35" t="s">
        <v>119</v>
      </c>
      <c r="C122" s="35" t="s">
        <v>120</v>
      </c>
      <c r="D122" s="35" t="s">
        <v>182</v>
      </c>
      <c r="E122" s="35"/>
      <c r="F122" s="35" t="s">
        <v>183</v>
      </c>
      <c r="G122" s="35"/>
      <c r="H122" s="35" t="s">
        <v>49</v>
      </c>
      <c r="I122" s="35" t="s">
        <v>184</v>
      </c>
      <c r="J122" s="35" t="s">
        <v>309</v>
      </c>
    </row>
    <row r="123" spans="1:10" x14ac:dyDescent="0.2">
      <c r="A123" s="36" t="s">
        <v>70</v>
      </c>
      <c r="B123" s="37" t="s">
        <v>169</v>
      </c>
      <c r="C123" s="38">
        <v>40261</v>
      </c>
      <c r="D123" s="115" t="s">
        <v>340</v>
      </c>
      <c r="E123" s="154">
        <v>31</v>
      </c>
      <c r="F123" s="116" t="s">
        <v>361</v>
      </c>
      <c r="G123" s="153">
        <v>10</v>
      </c>
      <c r="H123" s="117" t="s">
        <v>247</v>
      </c>
      <c r="I123" s="43" t="s">
        <v>362</v>
      </c>
      <c r="J123" s="59" t="s">
        <v>363</v>
      </c>
    </row>
    <row r="124" spans="1:10" x14ac:dyDescent="0.2">
      <c r="A124" s="36" t="s">
        <v>85</v>
      </c>
      <c r="B124" s="37" t="s">
        <v>172</v>
      </c>
      <c r="C124" s="38">
        <v>40282</v>
      </c>
      <c r="D124" s="41" t="s">
        <v>248</v>
      </c>
      <c r="E124" s="154">
        <v>37</v>
      </c>
      <c r="F124" s="116" t="s">
        <v>366</v>
      </c>
      <c r="G124" s="153">
        <v>18</v>
      </c>
      <c r="H124" s="42" t="s">
        <v>248</v>
      </c>
      <c r="I124" s="118" t="s">
        <v>84</v>
      </c>
      <c r="J124" s="59" t="s">
        <v>164</v>
      </c>
    </row>
    <row r="125" spans="1:10" x14ac:dyDescent="0.2">
      <c r="A125" s="36" t="s">
        <v>95</v>
      </c>
      <c r="B125" s="37" t="s">
        <v>171</v>
      </c>
      <c r="C125" s="38">
        <v>40310</v>
      </c>
      <c r="D125" s="41" t="s">
        <v>164</v>
      </c>
      <c r="E125" s="154">
        <v>37</v>
      </c>
      <c r="F125" s="116" t="s">
        <v>319</v>
      </c>
      <c r="G125" s="153">
        <v>19</v>
      </c>
      <c r="H125" s="42" t="s">
        <v>248</v>
      </c>
      <c r="I125" s="43" t="s">
        <v>338</v>
      </c>
      <c r="J125" s="119" t="s">
        <v>362</v>
      </c>
    </row>
    <row r="126" spans="1:10" x14ac:dyDescent="0.2">
      <c r="A126" s="36" t="s">
        <v>110</v>
      </c>
      <c r="B126" s="37" t="s">
        <v>335</v>
      </c>
      <c r="C126" s="38">
        <v>40338</v>
      </c>
      <c r="D126" s="41" t="s">
        <v>338</v>
      </c>
      <c r="E126" s="154">
        <v>37</v>
      </c>
      <c r="F126" s="116" t="s">
        <v>77</v>
      </c>
      <c r="G126" s="153">
        <v>18</v>
      </c>
      <c r="H126" s="42" t="s">
        <v>339</v>
      </c>
      <c r="I126" s="43" t="s">
        <v>339</v>
      </c>
      <c r="J126" s="59" t="s">
        <v>340</v>
      </c>
    </row>
    <row r="127" spans="1:10" x14ac:dyDescent="0.2">
      <c r="A127" s="36" t="s">
        <v>99</v>
      </c>
      <c r="B127" s="37" t="s">
        <v>173</v>
      </c>
      <c r="C127" s="38">
        <v>40374</v>
      </c>
      <c r="D127" s="41" t="s">
        <v>340</v>
      </c>
      <c r="E127" s="154">
        <v>39</v>
      </c>
      <c r="F127" s="116" t="s">
        <v>265</v>
      </c>
      <c r="G127" s="153">
        <v>19</v>
      </c>
      <c r="H127" s="42" t="s">
        <v>84</v>
      </c>
      <c r="I127" s="43" t="s">
        <v>84</v>
      </c>
      <c r="J127" s="59" t="s">
        <v>341</v>
      </c>
    </row>
    <row r="128" spans="1:10" x14ac:dyDescent="0.2">
      <c r="A128" s="36" t="s">
        <v>111</v>
      </c>
      <c r="B128" s="37" t="s">
        <v>336</v>
      </c>
      <c r="C128" s="38">
        <v>40401</v>
      </c>
      <c r="D128" s="41" t="s">
        <v>248</v>
      </c>
      <c r="E128" s="154">
        <v>35</v>
      </c>
      <c r="F128" s="116" t="s">
        <v>161</v>
      </c>
      <c r="G128" s="153">
        <v>20</v>
      </c>
      <c r="H128" s="42" t="s">
        <v>372</v>
      </c>
      <c r="I128" s="43" t="s">
        <v>114</v>
      </c>
      <c r="J128" s="59" t="s">
        <v>320</v>
      </c>
    </row>
    <row r="129" spans="1:10" x14ac:dyDescent="0.2">
      <c r="A129" s="36" t="s">
        <v>308</v>
      </c>
      <c r="B129" s="37" t="s">
        <v>175</v>
      </c>
      <c r="C129" s="38">
        <v>40436</v>
      </c>
      <c r="D129" s="41" t="s">
        <v>90</v>
      </c>
      <c r="E129" s="154">
        <v>41</v>
      </c>
      <c r="F129" s="116" t="s">
        <v>181</v>
      </c>
      <c r="G129" s="153">
        <v>23</v>
      </c>
      <c r="H129" s="42" t="s">
        <v>320</v>
      </c>
      <c r="I129" s="43" t="s">
        <v>320</v>
      </c>
      <c r="J129" s="59" t="s">
        <v>102</v>
      </c>
    </row>
    <row r="130" spans="1:10" x14ac:dyDescent="0.2">
      <c r="A130" s="36" t="s">
        <v>218</v>
      </c>
      <c r="B130" s="37" t="s">
        <v>237</v>
      </c>
      <c r="C130" s="38">
        <v>40464</v>
      </c>
      <c r="D130" s="41" t="s">
        <v>372</v>
      </c>
      <c r="E130" s="154">
        <v>34</v>
      </c>
      <c r="F130" s="116" t="s">
        <v>142</v>
      </c>
      <c r="G130" s="153">
        <v>17</v>
      </c>
      <c r="H130" s="42" t="s">
        <v>374</v>
      </c>
      <c r="I130" s="43" t="s">
        <v>162</v>
      </c>
      <c r="J130" s="59" t="s">
        <v>161</v>
      </c>
    </row>
    <row r="131" spans="1:10" x14ac:dyDescent="0.2">
      <c r="A131" s="36" t="s">
        <v>129</v>
      </c>
      <c r="B131" s="37" t="s">
        <v>177</v>
      </c>
      <c r="C131" s="38">
        <v>40492</v>
      </c>
      <c r="D131" s="41" t="s">
        <v>77</v>
      </c>
      <c r="E131" s="154">
        <v>33</v>
      </c>
      <c r="F131" s="116" t="s">
        <v>340</v>
      </c>
      <c r="G131" s="153">
        <v>20</v>
      </c>
      <c r="H131" s="42" t="s">
        <v>77</v>
      </c>
      <c r="I131" s="43" t="s">
        <v>319</v>
      </c>
      <c r="J131" s="59" t="s">
        <v>247</v>
      </c>
    </row>
    <row r="133" spans="1:10" ht="15.75" x14ac:dyDescent="0.25">
      <c r="A133" s="35" t="s">
        <v>118</v>
      </c>
      <c r="B133" s="35" t="s">
        <v>119</v>
      </c>
      <c r="C133" s="35" t="s">
        <v>120</v>
      </c>
      <c r="D133" s="35" t="s">
        <v>182</v>
      </c>
      <c r="E133" s="35"/>
      <c r="F133" s="35" t="s">
        <v>183</v>
      </c>
      <c r="G133" s="35"/>
      <c r="H133" s="35" t="s">
        <v>49</v>
      </c>
      <c r="I133" s="35" t="s">
        <v>184</v>
      </c>
      <c r="J133" s="35" t="s">
        <v>309</v>
      </c>
    </row>
    <row r="134" spans="1:10" x14ac:dyDescent="0.2">
      <c r="A134" s="36" t="s">
        <v>70</v>
      </c>
      <c r="B134" s="37" t="s">
        <v>169</v>
      </c>
      <c r="C134" s="38">
        <v>39892</v>
      </c>
      <c r="D134" s="41" t="s">
        <v>265</v>
      </c>
      <c r="E134" s="154">
        <v>36</v>
      </c>
      <c r="F134" s="116" t="s">
        <v>318</v>
      </c>
      <c r="G134" s="153">
        <v>17</v>
      </c>
      <c r="H134" s="42" t="s">
        <v>247</v>
      </c>
      <c r="I134" s="43" t="s">
        <v>337</v>
      </c>
      <c r="J134" s="59"/>
    </row>
    <row r="135" spans="1:10" x14ac:dyDescent="0.2">
      <c r="A135" s="36" t="s">
        <v>85</v>
      </c>
      <c r="B135" s="37" t="s">
        <v>335</v>
      </c>
      <c r="C135" s="38">
        <v>39925</v>
      </c>
      <c r="D135" s="41" t="s">
        <v>280</v>
      </c>
      <c r="E135" s="154">
        <v>30</v>
      </c>
      <c r="F135" s="116" t="s">
        <v>338</v>
      </c>
      <c r="G135" s="153">
        <v>11</v>
      </c>
      <c r="H135" s="42" t="s">
        <v>280</v>
      </c>
      <c r="I135" s="43" t="s">
        <v>247</v>
      </c>
      <c r="J135" s="59"/>
    </row>
    <row r="136" spans="1:10" x14ac:dyDescent="0.2">
      <c r="A136" s="36" t="s">
        <v>95</v>
      </c>
      <c r="B136" s="37" t="s">
        <v>171</v>
      </c>
      <c r="C136" s="38">
        <v>39946</v>
      </c>
      <c r="D136" s="41" t="s">
        <v>339</v>
      </c>
      <c r="E136" s="154">
        <v>36</v>
      </c>
      <c r="F136" s="116" t="s">
        <v>88</v>
      </c>
      <c r="G136" s="153">
        <v>20</v>
      </c>
      <c r="H136" s="42" t="s">
        <v>339</v>
      </c>
      <c r="I136" s="43" t="s">
        <v>320</v>
      </c>
      <c r="J136" s="59" t="s">
        <v>90</v>
      </c>
    </row>
    <row r="137" spans="1:10" x14ac:dyDescent="0.2">
      <c r="A137" s="36" t="s">
        <v>110</v>
      </c>
      <c r="B137" s="37" t="s">
        <v>172</v>
      </c>
      <c r="C137" s="38">
        <v>39988</v>
      </c>
      <c r="D137" s="41" t="s">
        <v>340</v>
      </c>
      <c r="E137" s="154">
        <v>43</v>
      </c>
      <c r="F137" s="116" t="s">
        <v>77</v>
      </c>
      <c r="G137" s="153">
        <v>24</v>
      </c>
      <c r="H137" s="42" t="s">
        <v>340</v>
      </c>
      <c r="I137" s="43" t="s">
        <v>178</v>
      </c>
      <c r="J137" s="59" t="s">
        <v>265</v>
      </c>
    </row>
    <row r="138" spans="1:10" x14ac:dyDescent="0.2">
      <c r="A138" s="36" t="s">
        <v>99</v>
      </c>
      <c r="B138" s="37" t="s">
        <v>173</v>
      </c>
      <c r="C138" s="38">
        <v>40009</v>
      </c>
      <c r="D138" s="41" t="s">
        <v>341</v>
      </c>
      <c r="E138" s="154">
        <v>41</v>
      </c>
      <c r="F138" s="116" t="s">
        <v>164</v>
      </c>
      <c r="G138" s="153">
        <v>26</v>
      </c>
      <c r="H138" s="42" t="s">
        <v>342</v>
      </c>
      <c r="I138" s="43" t="s">
        <v>113</v>
      </c>
      <c r="J138" s="59" t="s">
        <v>319</v>
      </c>
    </row>
    <row r="139" spans="1:10" x14ac:dyDescent="0.2">
      <c r="A139" s="36" t="s">
        <v>111</v>
      </c>
      <c r="B139" s="37" t="s">
        <v>237</v>
      </c>
      <c r="C139" s="38">
        <v>40038</v>
      </c>
      <c r="D139" s="41" t="s">
        <v>319</v>
      </c>
      <c r="E139" s="154">
        <v>37</v>
      </c>
      <c r="F139" s="116" t="s">
        <v>102</v>
      </c>
      <c r="G139" s="153">
        <v>17</v>
      </c>
      <c r="H139" s="42" t="s">
        <v>339</v>
      </c>
      <c r="I139" s="43" t="s">
        <v>339</v>
      </c>
      <c r="J139" s="59" t="s">
        <v>319</v>
      </c>
    </row>
    <row r="140" spans="1:10" x14ac:dyDescent="0.2">
      <c r="A140" s="36" t="s">
        <v>308</v>
      </c>
      <c r="B140" s="37" t="s">
        <v>175</v>
      </c>
      <c r="C140" s="38">
        <v>40072</v>
      </c>
      <c r="D140" s="41" t="s">
        <v>339</v>
      </c>
      <c r="E140" s="154">
        <v>36</v>
      </c>
      <c r="F140" s="116" t="s">
        <v>84</v>
      </c>
      <c r="G140" s="153">
        <v>22</v>
      </c>
      <c r="H140" s="42" t="s">
        <v>340</v>
      </c>
      <c r="I140" s="43" t="s">
        <v>181</v>
      </c>
      <c r="J140" s="59" t="s">
        <v>340</v>
      </c>
    </row>
    <row r="141" spans="1:10" x14ac:dyDescent="0.2">
      <c r="A141" s="36" t="s">
        <v>218</v>
      </c>
      <c r="B141" s="37" t="s">
        <v>336</v>
      </c>
      <c r="C141" s="38">
        <v>40100</v>
      </c>
      <c r="D141" s="41" t="s">
        <v>161</v>
      </c>
      <c r="E141" s="154">
        <v>35</v>
      </c>
      <c r="F141" s="116" t="s">
        <v>90</v>
      </c>
      <c r="G141" s="153">
        <v>19</v>
      </c>
      <c r="H141" s="42" t="s">
        <v>114</v>
      </c>
      <c r="I141" s="43" t="s">
        <v>104</v>
      </c>
      <c r="J141" s="59" t="s">
        <v>181</v>
      </c>
    </row>
    <row r="142" spans="1:10" x14ac:dyDescent="0.2">
      <c r="A142" s="36" t="s">
        <v>129</v>
      </c>
      <c r="B142" s="37" t="s">
        <v>177</v>
      </c>
      <c r="C142" s="38">
        <v>40128</v>
      </c>
      <c r="D142" s="41" t="s">
        <v>102</v>
      </c>
      <c r="E142" s="154">
        <v>37</v>
      </c>
      <c r="F142" s="116" t="s">
        <v>319</v>
      </c>
      <c r="G142" s="153">
        <v>24</v>
      </c>
      <c r="H142" s="42" t="s">
        <v>339</v>
      </c>
      <c r="I142" s="43" t="s">
        <v>77</v>
      </c>
      <c r="J142" s="59" t="s">
        <v>202</v>
      </c>
    </row>
    <row r="144" spans="1:10" ht="15.75" x14ac:dyDescent="0.25">
      <c r="A144" s="35" t="s">
        <v>118</v>
      </c>
      <c r="B144" s="35" t="s">
        <v>119</v>
      </c>
      <c r="C144" s="35" t="s">
        <v>120</v>
      </c>
      <c r="D144" s="35" t="s">
        <v>182</v>
      </c>
      <c r="E144" s="35"/>
      <c r="F144" s="35" t="s">
        <v>183</v>
      </c>
      <c r="G144" s="35"/>
      <c r="H144" s="35" t="s">
        <v>49</v>
      </c>
      <c r="I144" s="35" t="s">
        <v>184</v>
      </c>
      <c r="J144" s="35" t="s">
        <v>309</v>
      </c>
    </row>
    <row r="145" spans="1:10" x14ac:dyDescent="0.2">
      <c r="A145" s="36" t="s">
        <v>70</v>
      </c>
      <c r="B145" s="37" t="s">
        <v>169</v>
      </c>
      <c r="C145" s="38">
        <v>39526</v>
      </c>
      <c r="D145" s="41" t="s">
        <v>181</v>
      </c>
      <c r="E145" s="154">
        <v>35</v>
      </c>
      <c r="F145" s="116" t="s">
        <v>90</v>
      </c>
      <c r="G145" s="153">
        <v>16</v>
      </c>
      <c r="H145" s="42" t="s">
        <v>280</v>
      </c>
      <c r="I145" s="43" t="s">
        <v>112</v>
      </c>
      <c r="J145" s="59" t="s">
        <v>202</v>
      </c>
    </row>
    <row r="146" spans="1:10" x14ac:dyDescent="0.2">
      <c r="A146" s="36" t="s">
        <v>85</v>
      </c>
      <c r="B146" s="37" t="s">
        <v>236</v>
      </c>
      <c r="C146" s="38">
        <v>39554</v>
      </c>
      <c r="D146" s="41" t="s">
        <v>112</v>
      </c>
      <c r="E146" s="154">
        <v>36</v>
      </c>
      <c r="F146" s="116" t="s">
        <v>161</v>
      </c>
      <c r="G146" s="153">
        <v>16</v>
      </c>
      <c r="H146" s="42" t="s">
        <v>280</v>
      </c>
      <c r="I146" s="43" t="s">
        <v>114</v>
      </c>
      <c r="J146" s="59" t="s">
        <v>202</v>
      </c>
    </row>
    <row r="147" spans="1:10" x14ac:dyDescent="0.2">
      <c r="A147" s="36" t="s">
        <v>95</v>
      </c>
      <c r="B147" s="37" t="s">
        <v>171</v>
      </c>
      <c r="C147" s="38">
        <v>39589</v>
      </c>
      <c r="D147" s="41" t="s">
        <v>77</v>
      </c>
      <c r="E147" s="154">
        <v>35</v>
      </c>
      <c r="F147" s="116" t="s">
        <v>181</v>
      </c>
      <c r="G147" s="153">
        <v>18</v>
      </c>
      <c r="H147" s="42" t="s">
        <v>114</v>
      </c>
      <c r="I147" s="43" t="s">
        <v>77</v>
      </c>
      <c r="J147" s="59" t="s">
        <v>202</v>
      </c>
    </row>
    <row r="148" spans="1:10" x14ac:dyDescent="0.2">
      <c r="A148" s="36" t="s">
        <v>110</v>
      </c>
      <c r="B148" s="37" t="s">
        <v>172</v>
      </c>
      <c r="C148" s="38">
        <v>39617</v>
      </c>
      <c r="D148" s="41" t="s">
        <v>293</v>
      </c>
      <c r="E148" s="154">
        <v>42</v>
      </c>
      <c r="F148" s="116" t="s">
        <v>102</v>
      </c>
      <c r="G148" s="153">
        <v>17</v>
      </c>
      <c r="H148" s="42" t="s">
        <v>294</v>
      </c>
      <c r="I148" s="43" t="s">
        <v>90</v>
      </c>
      <c r="J148" s="59" t="s">
        <v>202</v>
      </c>
    </row>
    <row r="149" spans="1:10" x14ac:dyDescent="0.2">
      <c r="A149" s="36" t="s">
        <v>99</v>
      </c>
      <c r="B149" s="37" t="s">
        <v>173</v>
      </c>
      <c r="C149" s="38">
        <v>39645</v>
      </c>
      <c r="D149" s="41" t="s">
        <v>265</v>
      </c>
      <c r="E149" s="154">
        <v>37</v>
      </c>
      <c r="F149" s="116" t="s">
        <v>77</v>
      </c>
      <c r="G149" s="153">
        <v>22</v>
      </c>
      <c r="H149" s="42" t="s">
        <v>161</v>
      </c>
      <c r="I149" s="43" t="s">
        <v>164</v>
      </c>
      <c r="J149" s="59" t="s">
        <v>202</v>
      </c>
    </row>
    <row r="150" spans="1:10" x14ac:dyDescent="0.2">
      <c r="A150" s="36" t="s">
        <v>111</v>
      </c>
      <c r="B150" s="37" t="s">
        <v>258</v>
      </c>
      <c r="C150" s="38">
        <v>39680</v>
      </c>
      <c r="D150" s="41" t="s">
        <v>299</v>
      </c>
      <c r="E150" s="154">
        <v>41</v>
      </c>
      <c r="F150" s="116" t="s">
        <v>178</v>
      </c>
      <c r="G150" s="153">
        <v>18</v>
      </c>
      <c r="H150" s="42" t="s">
        <v>298</v>
      </c>
      <c r="I150" s="43" t="s">
        <v>247</v>
      </c>
      <c r="J150" s="59" t="s">
        <v>202</v>
      </c>
    </row>
    <row r="151" spans="1:10" x14ac:dyDescent="0.2">
      <c r="A151" s="36" t="s">
        <v>308</v>
      </c>
      <c r="B151" s="37" t="s">
        <v>175</v>
      </c>
      <c r="C151" s="38">
        <v>39708</v>
      </c>
      <c r="D151" s="41" t="s">
        <v>114</v>
      </c>
      <c r="E151" s="154">
        <v>37</v>
      </c>
      <c r="F151" s="116" t="s">
        <v>266</v>
      </c>
      <c r="G151" s="153">
        <v>21</v>
      </c>
      <c r="H151" s="42" t="s">
        <v>77</v>
      </c>
      <c r="I151" s="43" t="s">
        <v>82</v>
      </c>
      <c r="J151" s="59" t="s">
        <v>90</v>
      </c>
    </row>
    <row r="152" spans="1:10" x14ac:dyDescent="0.2">
      <c r="A152" s="36" t="s">
        <v>218</v>
      </c>
      <c r="B152" s="37" t="s">
        <v>237</v>
      </c>
      <c r="C152" s="38">
        <v>39736</v>
      </c>
      <c r="D152" s="41" t="s">
        <v>316</v>
      </c>
      <c r="E152" s="154">
        <v>38</v>
      </c>
      <c r="F152" s="116" t="s">
        <v>265</v>
      </c>
      <c r="G152" s="153">
        <v>25</v>
      </c>
      <c r="H152" s="42" t="s">
        <v>114</v>
      </c>
      <c r="I152" s="43" t="s">
        <v>114</v>
      </c>
      <c r="J152" s="59" t="s">
        <v>77</v>
      </c>
    </row>
    <row r="153" spans="1:10" x14ac:dyDescent="0.2">
      <c r="A153" s="36" t="s">
        <v>129</v>
      </c>
      <c r="B153" s="37" t="s">
        <v>177</v>
      </c>
      <c r="C153" s="38">
        <v>39764</v>
      </c>
      <c r="D153" s="41" t="s">
        <v>317</v>
      </c>
      <c r="E153" s="154">
        <v>40</v>
      </c>
      <c r="F153" s="116" t="s">
        <v>318</v>
      </c>
      <c r="G153" s="153">
        <v>20</v>
      </c>
      <c r="H153" s="42" t="s">
        <v>178</v>
      </c>
      <c r="I153" s="43" t="s">
        <v>77</v>
      </c>
      <c r="J153" s="59" t="s">
        <v>318</v>
      </c>
    </row>
    <row r="155" spans="1:10" ht="15.75" x14ac:dyDescent="0.25">
      <c r="A155" s="35" t="s">
        <v>118</v>
      </c>
      <c r="B155" s="35" t="s">
        <v>119</v>
      </c>
      <c r="C155" s="35" t="s">
        <v>120</v>
      </c>
      <c r="D155" s="35" t="s">
        <v>182</v>
      </c>
      <c r="E155" s="35"/>
      <c r="F155" s="35" t="s">
        <v>183</v>
      </c>
      <c r="G155" s="35"/>
      <c r="H155" s="35" t="s">
        <v>49</v>
      </c>
      <c r="I155" s="35" t="s">
        <v>184</v>
      </c>
    </row>
    <row r="156" spans="1:10" x14ac:dyDescent="0.2">
      <c r="A156" s="36" t="s">
        <v>70</v>
      </c>
      <c r="B156" s="37" t="s">
        <v>169</v>
      </c>
      <c r="C156" s="38">
        <v>39169</v>
      </c>
      <c r="D156" s="41" t="s">
        <v>114</v>
      </c>
      <c r="E156" s="154">
        <v>35</v>
      </c>
      <c r="F156" s="116" t="s">
        <v>90</v>
      </c>
      <c r="G156" s="153">
        <v>12</v>
      </c>
      <c r="H156" s="42" t="s">
        <v>247</v>
      </c>
      <c r="I156" s="43" t="s">
        <v>248</v>
      </c>
    </row>
    <row r="157" spans="1:10" x14ac:dyDescent="0.2">
      <c r="A157" s="36" t="s">
        <v>85</v>
      </c>
      <c r="B157" s="37" t="s">
        <v>236</v>
      </c>
      <c r="C157" s="38">
        <v>39190</v>
      </c>
      <c r="D157" s="41" t="s">
        <v>248</v>
      </c>
      <c r="E157" s="154">
        <v>34</v>
      </c>
      <c r="F157" s="116" t="s">
        <v>104</v>
      </c>
      <c r="G157" s="153">
        <v>19</v>
      </c>
      <c r="H157" s="42" t="s">
        <v>90</v>
      </c>
      <c r="I157" s="43" t="s">
        <v>116</v>
      </c>
    </row>
    <row r="158" spans="1:10" x14ac:dyDescent="0.2">
      <c r="A158" s="36" t="s">
        <v>95</v>
      </c>
      <c r="B158" s="37" t="s">
        <v>171</v>
      </c>
      <c r="C158" s="38">
        <v>39218</v>
      </c>
      <c r="D158" s="41" t="s">
        <v>89</v>
      </c>
      <c r="E158" s="154">
        <v>31</v>
      </c>
      <c r="F158" s="116" t="s">
        <v>257</v>
      </c>
      <c r="G158" s="153">
        <v>17</v>
      </c>
      <c r="H158" s="42" t="s">
        <v>164</v>
      </c>
      <c r="I158" s="43" t="s">
        <v>248</v>
      </c>
    </row>
    <row r="159" spans="1:10" x14ac:dyDescent="0.2">
      <c r="A159" s="36" t="s">
        <v>110</v>
      </c>
      <c r="B159" s="37" t="s">
        <v>172</v>
      </c>
      <c r="C159" s="38">
        <v>39253</v>
      </c>
      <c r="D159" s="41" t="s">
        <v>259</v>
      </c>
      <c r="E159" s="154">
        <v>38</v>
      </c>
      <c r="F159" s="116" t="s">
        <v>98</v>
      </c>
      <c r="G159" s="153">
        <v>26</v>
      </c>
      <c r="H159" s="42" t="s">
        <v>89</v>
      </c>
      <c r="I159" s="43" t="s">
        <v>142</v>
      </c>
    </row>
    <row r="160" spans="1:10" x14ac:dyDescent="0.2">
      <c r="A160" s="36" t="s">
        <v>99</v>
      </c>
      <c r="B160" s="37" t="s">
        <v>173</v>
      </c>
      <c r="C160" s="38">
        <v>39281</v>
      </c>
      <c r="D160" s="41" t="s">
        <v>248</v>
      </c>
      <c r="E160" s="154">
        <v>42</v>
      </c>
      <c r="F160" s="116" t="s">
        <v>178</v>
      </c>
      <c r="G160" s="153">
        <v>19</v>
      </c>
      <c r="H160" s="42" t="s">
        <v>262</v>
      </c>
      <c r="I160" s="43" t="s">
        <v>84</v>
      </c>
    </row>
    <row r="161" spans="1:9" x14ac:dyDescent="0.2">
      <c r="A161" s="36" t="s">
        <v>111</v>
      </c>
      <c r="B161" s="37" t="s">
        <v>258</v>
      </c>
      <c r="C161" s="38">
        <v>39316</v>
      </c>
      <c r="D161" s="41" t="s">
        <v>116</v>
      </c>
      <c r="E161" s="154">
        <v>34</v>
      </c>
      <c r="F161" s="116" t="s">
        <v>265</v>
      </c>
      <c r="G161" s="153">
        <v>22</v>
      </c>
      <c r="H161" s="42" t="s">
        <v>114</v>
      </c>
      <c r="I161" s="43" t="s">
        <v>116</v>
      </c>
    </row>
    <row r="162" spans="1:9" x14ac:dyDescent="0.2">
      <c r="A162" s="36" t="s">
        <v>126</v>
      </c>
      <c r="B162" s="37" t="s">
        <v>175</v>
      </c>
      <c r="C162" s="38">
        <v>39344</v>
      </c>
      <c r="D162" s="41" t="s">
        <v>248</v>
      </c>
      <c r="E162" s="154">
        <v>36</v>
      </c>
      <c r="F162" s="116" t="s">
        <v>102</v>
      </c>
      <c r="G162" s="153">
        <v>19</v>
      </c>
      <c r="H162" s="42" t="s">
        <v>266</v>
      </c>
      <c r="I162" s="43" t="s">
        <v>267</v>
      </c>
    </row>
    <row r="163" spans="1:9" x14ac:dyDescent="0.2">
      <c r="A163" s="36" t="s">
        <v>218</v>
      </c>
      <c r="B163" s="37" t="s">
        <v>237</v>
      </c>
      <c r="C163" s="38">
        <v>39372</v>
      </c>
      <c r="D163" s="41" t="s">
        <v>265</v>
      </c>
      <c r="E163" s="154">
        <v>35</v>
      </c>
      <c r="F163" s="116" t="s">
        <v>270</v>
      </c>
      <c r="G163" s="153">
        <v>16</v>
      </c>
      <c r="H163" s="42" t="s">
        <v>248</v>
      </c>
      <c r="I163" s="43" t="s">
        <v>90</v>
      </c>
    </row>
    <row r="164" spans="1:9" x14ac:dyDescent="0.2">
      <c r="A164" s="36" t="s">
        <v>129</v>
      </c>
      <c r="B164" s="37" t="s">
        <v>177</v>
      </c>
      <c r="C164" s="38">
        <v>39393</v>
      </c>
      <c r="D164" s="41" t="s">
        <v>265</v>
      </c>
      <c r="E164" s="154">
        <v>43</v>
      </c>
      <c r="F164" s="116" t="s">
        <v>164</v>
      </c>
      <c r="G164" s="153">
        <v>23</v>
      </c>
      <c r="H164" s="42" t="s">
        <v>84</v>
      </c>
      <c r="I164" s="43" t="s">
        <v>104</v>
      </c>
    </row>
    <row r="166" spans="1:9" ht="15.75" x14ac:dyDescent="0.25">
      <c r="A166" s="35" t="s">
        <v>118</v>
      </c>
      <c r="B166" s="35" t="s">
        <v>119</v>
      </c>
      <c r="C166" s="35" t="s">
        <v>120</v>
      </c>
      <c r="D166" s="35" t="s">
        <v>182</v>
      </c>
      <c r="E166" s="35"/>
      <c r="F166" s="35" t="s">
        <v>183</v>
      </c>
      <c r="G166" s="35"/>
      <c r="H166" s="35" t="s">
        <v>49</v>
      </c>
      <c r="I166" s="35" t="s">
        <v>184</v>
      </c>
    </row>
    <row r="167" spans="1:9" x14ac:dyDescent="0.2">
      <c r="A167" s="36" t="s">
        <v>70</v>
      </c>
      <c r="B167" s="37" t="s">
        <v>169</v>
      </c>
      <c r="C167" s="38">
        <v>38791</v>
      </c>
      <c r="D167" s="41" t="s">
        <v>133</v>
      </c>
      <c r="E167" s="154">
        <v>38</v>
      </c>
      <c r="F167" s="116" t="s">
        <v>139</v>
      </c>
      <c r="G167" s="153">
        <v>12</v>
      </c>
      <c r="H167" s="42" t="s">
        <v>211</v>
      </c>
      <c r="I167" s="43" t="s">
        <v>104</v>
      </c>
    </row>
    <row r="168" spans="1:9" x14ac:dyDescent="0.2">
      <c r="A168" s="36" t="s">
        <v>85</v>
      </c>
      <c r="B168" s="37" t="s">
        <v>216</v>
      </c>
      <c r="C168" s="38">
        <v>38826</v>
      </c>
      <c r="D168" s="41" t="s">
        <v>180</v>
      </c>
      <c r="E168" s="154">
        <v>29</v>
      </c>
      <c r="F168" s="116" t="s">
        <v>133</v>
      </c>
      <c r="G168" s="153">
        <v>14</v>
      </c>
      <c r="H168" s="42" t="s">
        <v>112</v>
      </c>
      <c r="I168" s="43" t="s">
        <v>102</v>
      </c>
    </row>
    <row r="169" spans="1:9" x14ac:dyDescent="0.2">
      <c r="A169" s="36" t="s">
        <v>95</v>
      </c>
      <c r="B169" s="37" t="s">
        <v>171</v>
      </c>
      <c r="C169" s="38">
        <v>38854</v>
      </c>
      <c r="D169" s="41" t="s">
        <v>90</v>
      </c>
      <c r="E169" s="154">
        <v>40</v>
      </c>
      <c r="F169" s="116" t="s">
        <v>161</v>
      </c>
      <c r="G169" s="153">
        <v>19</v>
      </c>
      <c r="H169" s="42" t="s">
        <v>180</v>
      </c>
      <c r="I169" s="43" t="s">
        <v>224</v>
      </c>
    </row>
    <row r="170" spans="1:9" x14ac:dyDescent="0.2">
      <c r="A170" s="36" t="s">
        <v>110</v>
      </c>
      <c r="B170" s="37" t="s">
        <v>172</v>
      </c>
      <c r="C170" s="38">
        <v>38882</v>
      </c>
      <c r="D170" s="41" t="s">
        <v>224</v>
      </c>
      <c r="E170" s="154">
        <v>34</v>
      </c>
      <c r="F170" s="116" t="s">
        <v>90</v>
      </c>
      <c r="G170" s="153">
        <v>28</v>
      </c>
      <c r="H170" s="42" t="s">
        <v>227</v>
      </c>
      <c r="I170" s="43" t="s">
        <v>164</v>
      </c>
    </row>
    <row r="171" spans="1:9" x14ac:dyDescent="0.2">
      <c r="A171" s="36" t="s">
        <v>99</v>
      </c>
      <c r="B171" s="37" t="s">
        <v>173</v>
      </c>
      <c r="C171" s="38">
        <v>38917</v>
      </c>
      <c r="D171" s="41" t="s">
        <v>116</v>
      </c>
      <c r="E171" s="154">
        <v>49</v>
      </c>
      <c r="F171" s="116" t="s">
        <v>89</v>
      </c>
      <c r="G171" s="153">
        <v>24</v>
      </c>
      <c r="H171" s="42" t="s">
        <v>77</v>
      </c>
      <c r="I171" s="43" t="s">
        <v>80</v>
      </c>
    </row>
    <row r="172" spans="1:9" x14ac:dyDescent="0.2">
      <c r="A172" s="36" t="s">
        <v>111</v>
      </c>
      <c r="B172" s="37" t="s">
        <v>185</v>
      </c>
      <c r="C172" s="38">
        <v>38945</v>
      </c>
      <c r="D172" s="50"/>
      <c r="E172" s="30"/>
      <c r="F172" s="50"/>
      <c r="G172" s="30"/>
      <c r="H172" s="50"/>
      <c r="I172" s="50"/>
    </row>
    <row r="173" spans="1:9" x14ac:dyDescent="0.2">
      <c r="A173" s="36" t="s">
        <v>126</v>
      </c>
      <c r="B173" s="37" t="s">
        <v>175</v>
      </c>
      <c r="C173" s="38">
        <v>38973</v>
      </c>
      <c r="D173" s="41" t="s">
        <v>161</v>
      </c>
      <c r="E173" s="154">
        <v>42</v>
      </c>
      <c r="F173" s="116" t="s">
        <v>227</v>
      </c>
      <c r="G173" s="153">
        <v>21</v>
      </c>
      <c r="H173" s="50"/>
      <c r="I173" s="43" t="s">
        <v>89</v>
      </c>
    </row>
    <row r="174" spans="1:9" x14ac:dyDescent="0.2">
      <c r="A174" s="36" t="s">
        <v>218</v>
      </c>
      <c r="B174" s="37" t="s">
        <v>237</v>
      </c>
      <c r="C174" s="38">
        <v>39001</v>
      </c>
      <c r="D174" s="41" t="s">
        <v>181</v>
      </c>
      <c r="E174" s="154">
        <v>38</v>
      </c>
      <c r="F174" s="116" t="s">
        <v>142</v>
      </c>
      <c r="G174" s="153">
        <v>24</v>
      </c>
      <c r="H174" s="42" t="s">
        <v>77</v>
      </c>
      <c r="I174" s="43" t="s">
        <v>181</v>
      </c>
    </row>
    <row r="175" spans="1:9" x14ac:dyDescent="0.2">
      <c r="A175" s="36" t="s">
        <v>129</v>
      </c>
      <c r="B175" s="37" t="s">
        <v>177</v>
      </c>
      <c r="C175" s="38">
        <v>39029</v>
      </c>
      <c r="D175" s="41" t="s">
        <v>84</v>
      </c>
      <c r="E175" s="154">
        <v>34</v>
      </c>
      <c r="F175" s="116" t="s">
        <v>178</v>
      </c>
      <c r="G175" s="153">
        <v>19</v>
      </c>
      <c r="H175" s="42" t="s">
        <v>114</v>
      </c>
      <c r="I175" s="43" t="s">
        <v>77</v>
      </c>
    </row>
    <row r="177" spans="1:9" ht="15.75" x14ac:dyDescent="0.25">
      <c r="A177" s="35" t="s">
        <v>118</v>
      </c>
      <c r="B177" s="35" t="s">
        <v>119</v>
      </c>
      <c r="C177" s="35" t="s">
        <v>120</v>
      </c>
      <c r="D177" s="35" t="s">
        <v>182</v>
      </c>
      <c r="E177" s="35"/>
      <c r="F177" s="35" t="s">
        <v>183</v>
      </c>
      <c r="G177" s="35"/>
      <c r="H177" s="35" t="s">
        <v>49</v>
      </c>
      <c r="I177" s="35" t="s">
        <v>184</v>
      </c>
    </row>
    <row r="178" spans="1:9" x14ac:dyDescent="0.2">
      <c r="A178" s="36" t="s">
        <v>70</v>
      </c>
      <c r="B178" s="37" t="s">
        <v>169</v>
      </c>
      <c r="C178" s="38">
        <v>38427</v>
      </c>
      <c r="D178" s="41" t="s">
        <v>89</v>
      </c>
      <c r="E178" s="154">
        <v>42</v>
      </c>
      <c r="F178" s="116" t="s">
        <v>90</v>
      </c>
      <c r="G178" s="153">
        <v>18</v>
      </c>
      <c r="H178" s="42" t="s">
        <v>113</v>
      </c>
      <c r="I178" s="43" t="s">
        <v>112</v>
      </c>
    </row>
    <row r="179" spans="1:9" x14ac:dyDescent="0.2">
      <c r="A179" s="36" t="s">
        <v>85</v>
      </c>
      <c r="B179" s="37" t="s">
        <v>170</v>
      </c>
      <c r="C179" s="38">
        <v>38462</v>
      </c>
      <c r="D179" s="41" t="s">
        <v>84</v>
      </c>
      <c r="E179" s="154"/>
      <c r="F179" s="116" t="s">
        <v>102</v>
      </c>
      <c r="G179" s="153">
        <v>18</v>
      </c>
      <c r="H179" s="42" t="s">
        <v>90</v>
      </c>
      <c r="I179" s="43" t="s">
        <v>98</v>
      </c>
    </row>
    <row r="180" spans="1:9" x14ac:dyDescent="0.2">
      <c r="A180" s="36" t="s">
        <v>95</v>
      </c>
      <c r="B180" s="37" t="s">
        <v>171</v>
      </c>
      <c r="C180" s="38">
        <v>38490</v>
      </c>
      <c r="D180" s="41" t="s">
        <v>142</v>
      </c>
      <c r="E180" s="154">
        <v>38</v>
      </c>
      <c r="F180" s="116" t="s">
        <v>79</v>
      </c>
      <c r="G180" s="153"/>
      <c r="H180" s="42" t="s">
        <v>179</v>
      </c>
      <c r="I180" s="43" t="s">
        <v>112</v>
      </c>
    </row>
    <row r="181" spans="1:9" x14ac:dyDescent="0.2">
      <c r="A181" s="36" t="s">
        <v>110</v>
      </c>
      <c r="B181" s="37" t="s">
        <v>172</v>
      </c>
      <c r="C181" s="38">
        <v>38518</v>
      </c>
      <c r="D181" s="41" t="s">
        <v>164</v>
      </c>
      <c r="E181" s="154">
        <v>36</v>
      </c>
      <c r="F181" s="116" t="s">
        <v>88</v>
      </c>
      <c r="G181" s="153">
        <v>23</v>
      </c>
      <c r="H181" s="42" t="s">
        <v>79</v>
      </c>
      <c r="I181" s="43" t="s">
        <v>90</v>
      </c>
    </row>
    <row r="182" spans="1:9" x14ac:dyDescent="0.2">
      <c r="A182" s="36" t="s">
        <v>99</v>
      </c>
      <c r="B182" s="37" t="s">
        <v>173</v>
      </c>
      <c r="C182" s="38">
        <v>38546</v>
      </c>
      <c r="D182" s="41" t="s">
        <v>114</v>
      </c>
      <c r="E182" s="154">
        <v>39</v>
      </c>
      <c r="F182" s="116" t="s">
        <v>133</v>
      </c>
      <c r="G182" s="153">
        <v>20</v>
      </c>
      <c r="H182" s="42" t="s">
        <v>82</v>
      </c>
      <c r="I182" s="43" t="s">
        <v>104</v>
      </c>
    </row>
    <row r="183" spans="1:9" x14ac:dyDescent="0.2">
      <c r="A183" s="36" t="s">
        <v>111</v>
      </c>
      <c r="B183" s="37" t="s">
        <v>174</v>
      </c>
      <c r="C183" s="38">
        <v>38581</v>
      </c>
      <c r="D183" s="41" t="s">
        <v>80</v>
      </c>
      <c r="E183" s="154">
        <v>31</v>
      </c>
      <c r="F183" s="116" t="s">
        <v>89</v>
      </c>
      <c r="G183" s="153">
        <v>16</v>
      </c>
      <c r="H183" s="42" t="s">
        <v>112</v>
      </c>
      <c r="I183" s="43" t="s">
        <v>80</v>
      </c>
    </row>
    <row r="184" spans="1:9" x14ac:dyDescent="0.2">
      <c r="A184" s="36" t="s">
        <v>126</v>
      </c>
      <c r="B184" s="37" t="s">
        <v>175</v>
      </c>
      <c r="C184" s="38">
        <v>38609</v>
      </c>
      <c r="D184" s="41" t="s">
        <v>89</v>
      </c>
      <c r="E184" s="154">
        <v>37</v>
      </c>
      <c r="F184" s="116" t="s">
        <v>151</v>
      </c>
      <c r="G184" s="153">
        <v>22</v>
      </c>
      <c r="H184" s="42" t="s">
        <v>164</v>
      </c>
      <c r="I184" s="43" t="s">
        <v>104</v>
      </c>
    </row>
    <row r="185" spans="1:9" x14ac:dyDescent="0.2">
      <c r="A185" s="36" t="s">
        <v>218</v>
      </c>
      <c r="B185" s="37" t="s">
        <v>176</v>
      </c>
      <c r="C185" s="38">
        <v>38637</v>
      </c>
      <c r="D185" s="41" t="s">
        <v>104</v>
      </c>
      <c r="E185" s="154">
        <v>39</v>
      </c>
      <c r="F185" s="116" t="s">
        <v>178</v>
      </c>
      <c r="G185" s="153">
        <v>20</v>
      </c>
      <c r="H185" s="42" t="s">
        <v>180</v>
      </c>
      <c r="I185" s="43" t="s">
        <v>84</v>
      </c>
    </row>
    <row r="186" spans="1:9" x14ac:dyDescent="0.2">
      <c r="A186" s="36" t="s">
        <v>129</v>
      </c>
      <c r="B186" s="37" t="s">
        <v>177</v>
      </c>
      <c r="C186" s="38">
        <v>38672</v>
      </c>
      <c r="D186" s="41" t="s">
        <v>77</v>
      </c>
      <c r="E186" s="154">
        <v>34</v>
      </c>
      <c r="F186" s="116" t="s">
        <v>180</v>
      </c>
      <c r="G186" s="153"/>
      <c r="H186" s="42" t="s">
        <v>181</v>
      </c>
      <c r="I186" s="43" t="s">
        <v>112</v>
      </c>
    </row>
    <row r="188" spans="1:9" ht="15.75" x14ac:dyDescent="0.25">
      <c r="A188" s="35" t="s">
        <v>118</v>
      </c>
      <c r="B188" s="35" t="s">
        <v>119</v>
      </c>
      <c r="C188" s="35" t="s">
        <v>120</v>
      </c>
      <c r="D188" s="35" t="s">
        <v>182</v>
      </c>
      <c r="E188" s="35"/>
      <c r="F188" s="35" t="s">
        <v>183</v>
      </c>
      <c r="G188" s="35"/>
      <c r="H188" s="35" t="s">
        <v>49</v>
      </c>
      <c r="I188" s="35" t="s">
        <v>184</v>
      </c>
    </row>
    <row r="189" spans="1:9" x14ac:dyDescent="0.2">
      <c r="A189" s="36" t="s">
        <v>70</v>
      </c>
      <c r="B189" s="36" t="s">
        <v>121</v>
      </c>
      <c r="C189" s="38">
        <v>38063</v>
      </c>
      <c r="D189" s="41" t="s">
        <v>79</v>
      </c>
      <c r="E189" s="154">
        <v>40</v>
      </c>
      <c r="F189" s="116" t="s">
        <v>90</v>
      </c>
      <c r="G189" s="153">
        <v>16</v>
      </c>
      <c r="H189" s="42" t="s">
        <v>114</v>
      </c>
      <c r="I189" s="43" t="s">
        <v>148</v>
      </c>
    </row>
    <row r="190" spans="1:9" x14ac:dyDescent="0.2">
      <c r="A190" s="36" t="s">
        <v>85</v>
      </c>
      <c r="B190" s="36" t="s">
        <v>122</v>
      </c>
      <c r="C190" s="38">
        <v>38091</v>
      </c>
      <c r="D190" s="41" t="s">
        <v>112</v>
      </c>
      <c r="E190" s="154">
        <v>34</v>
      </c>
      <c r="F190" s="116" t="s">
        <v>217</v>
      </c>
      <c r="G190" s="153">
        <v>15</v>
      </c>
      <c r="H190" s="42" t="s">
        <v>152</v>
      </c>
      <c r="I190" s="43" t="s">
        <v>160</v>
      </c>
    </row>
    <row r="191" spans="1:9" x14ac:dyDescent="0.2">
      <c r="A191" s="36" t="s">
        <v>95</v>
      </c>
      <c r="B191" s="36" t="s">
        <v>123</v>
      </c>
      <c r="C191" s="38">
        <v>38126</v>
      </c>
      <c r="D191" s="41" t="s">
        <v>112</v>
      </c>
      <c r="E191" s="154">
        <v>38</v>
      </c>
      <c r="F191" s="116" t="s">
        <v>142</v>
      </c>
      <c r="G191" s="153">
        <v>29</v>
      </c>
      <c r="H191" s="42" t="s">
        <v>148</v>
      </c>
      <c r="I191" s="43" t="s">
        <v>152</v>
      </c>
    </row>
    <row r="192" spans="1:9" x14ac:dyDescent="0.2">
      <c r="A192" s="36" t="s">
        <v>110</v>
      </c>
      <c r="B192" s="36" t="s">
        <v>100</v>
      </c>
      <c r="C192" s="38">
        <v>38154</v>
      </c>
      <c r="D192" s="41" t="s">
        <v>152</v>
      </c>
      <c r="E192" s="154">
        <v>38</v>
      </c>
      <c r="F192" s="116" t="s">
        <v>133</v>
      </c>
      <c r="G192" s="153">
        <v>15</v>
      </c>
      <c r="H192" s="42" t="s">
        <v>138</v>
      </c>
      <c r="I192" s="43" t="s">
        <v>161</v>
      </c>
    </row>
    <row r="193" spans="1:9" x14ac:dyDescent="0.2">
      <c r="A193" s="36" t="s">
        <v>99</v>
      </c>
      <c r="B193" s="36" t="s">
        <v>124</v>
      </c>
      <c r="C193" s="38">
        <v>38182</v>
      </c>
      <c r="D193" s="41" t="s">
        <v>89</v>
      </c>
      <c r="E193" s="154">
        <v>35</v>
      </c>
      <c r="F193" s="116" t="s">
        <v>148</v>
      </c>
      <c r="G193" s="153">
        <v>23</v>
      </c>
      <c r="H193" s="42" t="s">
        <v>114</v>
      </c>
      <c r="I193" s="43" t="s">
        <v>82</v>
      </c>
    </row>
    <row r="194" spans="1:9" x14ac:dyDescent="0.2">
      <c r="A194" s="36" t="s">
        <v>111</v>
      </c>
      <c r="B194" s="36" t="s">
        <v>159</v>
      </c>
      <c r="C194" s="38">
        <v>38217</v>
      </c>
      <c r="D194" s="41" t="s">
        <v>151</v>
      </c>
      <c r="E194" s="154">
        <v>39</v>
      </c>
      <c r="F194" s="116" t="s">
        <v>103</v>
      </c>
      <c r="G194" s="153">
        <v>15</v>
      </c>
      <c r="H194" s="42" t="s">
        <v>152</v>
      </c>
      <c r="I194" s="43" t="s">
        <v>112</v>
      </c>
    </row>
    <row r="195" spans="1:9" x14ac:dyDescent="0.2">
      <c r="A195" s="36" t="s">
        <v>126</v>
      </c>
      <c r="B195" s="36" t="s">
        <v>127</v>
      </c>
      <c r="C195" s="38">
        <v>38245</v>
      </c>
      <c r="D195" s="41" t="s">
        <v>104</v>
      </c>
      <c r="E195" s="154">
        <v>40</v>
      </c>
      <c r="F195" s="116" t="s">
        <v>162</v>
      </c>
      <c r="G195" s="153">
        <v>22</v>
      </c>
      <c r="H195" s="42" t="s">
        <v>79</v>
      </c>
      <c r="I195" s="43" t="s">
        <v>163</v>
      </c>
    </row>
    <row r="196" spans="1:9" x14ac:dyDescent="0.2">
      <c r="A196" s="36" t="s">
        <v>218</v>
      </c>
      <c r="B196" s="36" t="s">
        <v>128</v>
      </c>
      <c r="C196" s="38">
        <v>38273</v>
      </c>
      <c r="D196" s="44" t="s">
        <v>113</v>
      </c>
      <c r="E196" s="154">
        <v>42</v>
      </c>
      <c r="F196" s="144" t="s">
        <v>163</v>
      </c>
      <c r="G196" s="153">
        <v>27</v>
      </c>
      <c r="H196" s="45" t="s">
        <v>164</v>
      </c>
      <c r="I196" s="46" t="s">
        <v>162</v>
      </c>
    </row>
    <row r="197" spans="1:9" x14ac:dyDescent="0.2">
      <c r="A197" s="36" t="s">
        <v>129</v>
      </c>
      <c r="B197" s="36" t="s">
        <v>130</v>
      </c>
      <c r="C197" s="38">
        <v>38308</v>
      </c>
      <c r="D197" s="44" t="s">
        <v>77</v>
      </c>
      <c r="E197" s="154">
        <v>38</v>
      </c>
      <c r="F197" s="144" t="s">
        <v>102</v>
      </c>
      <c r="G197" s="153"/>
      <c r="H197" s="39" t="s">
        <v>179</v>
      </c>
      <c r="I197" s="40" t="s">
        <v>179</v>
      </c>
    </row>
    <row r="199" spans="1:9" ht="15.75" x14ac:dyDescent="0.25">
      <c r="A199" s="35" t="s">
        <v>118</v>
      </c>
      <c r="B199" s="35" t="s">
        <v>119</v>
      </c>
      <c r="C199" s="35" t="s">
        <v>120</v>
      </c>
      <c r="D199" s="35" t="s">
        <v>182</v>
      </c>
      <c r="E199" s="35"/>
      <c r="F199" s="35" t="s">
        <v>183</v>
      </c>
      <c r="G199" s="35"/>
      <c r="H199" s="35" t="s">
        <v>49</v>
      </c>
      <c r="I199" s="35" t="s">
        <v>184</v>
      </c>
    </row>
    <row r="200" spans="1:9" x14ac:dyDescent="0.2">
      <c r="A200" s="36" t="s">
        <v>70</v>
      </c>
      <c r="B200" s="36" t="s">
        <v>121</v>
      </c>
      <c r="C200" s="38">
        <v>37699</v>
      </c>
      <c r="D200" s="41" t="s">
        <v>75</v>
      </c>
      <c r="E200" s="154">
        <v>40</v>
      </c>
      <c r="F200" s="116" t="s">
        <v>76</v>
      </c>
      <c r="G200" s="153">
        <v>10</v>
      </c>
      <c r="H200" s="42" t="s">
        <v>77</v>
      </c>
      <c r="I200" s="43" t="s">
        <v>84</v>
      </c>
    </row>
    <row r="201" spans="1:9" x14ac:dyDescent="0.2">
      <c r="A201" s="36" t="s">
        <v>85</v>
      </c>
      <c r="B201" s="36" t="s">
        <v>122</v>
      </c>
      <c r="C201" s="38">
        <v>37734</v>
      </c>
      <c r="D201" s="41" t="s">
        <v>87</v>
      </c>
      <c r="E201" s="154">
        <v>35</v>
      </c>
      <c r="F201" s="116" t="s">
        <v>88</v>
      </c>
      <c r="G201" s="153">
        <v>8</v>
      </c>
      <c r="H201" s="42" t="s">
        <v>89</v>
      </c>
      <c r="I201" s="43" t="s">
        <v>90</v>
      </c>
    </row>
    <row r="202" spans="1:9" x14ac:dyDescent="0.2">
      <c r="A202" s="36" t="s">
        <v>95</v>
      </c>
      <c r="B202" s="36" t="s">
        <v>123</v>
      </c>
      <c r="C202" s="38">
        <v>37762</v>
      </c>
      <c r="D202" s="41" t="s">
        <v>82</v>
      </c>
      <c r="E202" s="154">
        <v>32</v>
      </c>
      <c r="F202" s="116" t="s">
        <v>109</v>
      </c>
      <c r="G202" s="153">
        <v>22</v>
      </c>
      <c r="H202" s="42" t="s">
        <v>84</v>
      </c>
      <c r="I202" s="43" t="s">
        <v>98</v>
      </c>
    </row>
    <row r="203" spans="1:9" x14ac:dyDescent="0.2">
      <c r="A203" s="36" t="s">
        <v>110</v>
      </c>
      <c r="B203" s="36" t="s">
        <v>100</v>
      </c>
      <c r="C203" s="38">
        <v>37790</v>
      </c>
      <c r="D203" s="41" t="s">
        <v>102</v>
      </c>
      <c r="E203" s="154">
        <v>37</v>
      </c>
      <c r="F203" s="116" t="s">
        <v>103</v>
      </c>
      <c r="G203" s="153">
        <v>13</v>
      </c>
      <c r="H203" s="42" t="s">
        <v>89</v>
      </c>
      <c r="I203" s="43" t="s">
        <v>104</v>
      </c>
    </row>
    <row r="204" spans="1:9" x14ac:dyDescent="0.2">
      <c r="A204" s="36" t="s">
        <v>99</v>
      </c>
      <c r="B204" s="36" t="s">
        <v>124</v>
      </c>
      <c r="C204" s="38">
        <v>37818</v>
      </c>
      <c r="D204" s="41" t="s">
        <v>104</v>
      </c>
      <c r="E204" s="154">
        <v>35</v>
      </c>
      <c r="F204" s="116" t="s">
        <v>106</v>
      </c>
      <c r="G204" s="153">
        <v>16</v>
      </c>
      <c r="H204" s="42" t="s">
        <v>82</v>
      </c>
      <c r="I204" s="43" t="s">
        <v>78</v>
      </c>
    </row>
    <row r="205" spans="1:9" x14ac:dyDescent="0.2">
      <c r="A205" s="36" t="s">
        <v>111</v>
      </c>
      <c r="B205" s="36" t="s">
        <v>125</v>
      </c>
      <c r="C205" s="38">
        <v>37846</v>
      </c>
      <c r="D205" s="41" t="s">
        <v>116</v>
      </c>
      <c r="E205" s="154">
        <v>43</v>
      </c>
      <c r="F205" s="116" t="s">
        <v>132</v>
      </c>
      <c r="G205" s="153">
        <v>16</v>
      </c>
      <c r="H205" s="42" t="s">
        <v>114</v>
      </c>
      <c r="I205" s="43" t="s">
        <v>79</v>
      </c>
    </row>
    <row r="206" spans="1:9" x14ac:dyDescent="0.2">
      <c r="A206" s="36" t="s">
        <v>126</v>
      </c>
      <c r="B206" s="36" t="s">
        <v>127</v>
      </c>
      <c r="C206" s="38">
        <v>37881</v>
      </c>
      <c r="D206" s="41" t="s">
        <v>114</v>
      </c>
      <c r="E206" s="154">
        <v>38</v>
      </c>
      <c r="F206" s="116" t="s">
        <v>90</v>
      </c>
      <c r="G206" s="153">
        <v>15</v>
      </c>
      <c r="H206" s="42" t="s">
        <v>138</v>
      </c>
      <c r="I206" s="43" t="s">
        <v>139</v>
      </c>
    </row>
    <row r="207" spans="1:9" x14ac:dyDescent="0.2">
      <c r="A207" s="36" t="s">
        <v>218</v>
      </c>
      <c r="B207" s="36" t="s">
        <v>128</v>
      </c>
      <c r="C207" s="38">
        <v>37909</v>
      </c>
      <c r="D207" s="44" t="s">
        <v>89</v>
      </c>
      <c r="E207" s="154">
        <v>39</v>
      </c>
      <c r="F207" s="144" t="s">
        <v>142</v>
      </c>
      <c r="G207" s="153">
        <v>11</v>
      </c>
      <c r="H207" s="45" t="s">
        <v>143</v>
      </c>
      <c r="I207" s="46" t="s">
        <v>104</v>
      </c>
    </row>
    <row r="208" spans="1:9" x14ac:dyDescent="0.2">
      <c r="A208" s="36" t="s">
        <v>129</v>
      </c>
      <c r="B208" s="36" t="s">
        <v>130</v>
      </c>
      <c r="C208" s="38">
        <v>37937</v>
      </c>
      <c r="D208" s="44" t="s">
        <v>81</v>
      </c>
      <c r="E208" s="154">
        <v>37</v>
      </c>
      <c r="F208" s="144" t="s">
        <v>131</v>
      </c>
      <c r="G208" s="153">
        <v>15</v>
      </c>
      <c r="H208" s="45" t="s">
        <v>138</v>
      </c>
      <c r="I208" s="46" t="s">
        <v>144</v>
      </c>
    </row>
    <row r="209" spans="1:9" x14ac:dyDescent="0.2">
      <c r="A209" s="10"/>
      <c r="B209" s="10"/>
      <c r="C209" s="18"/>
      <c r="D209" s="4"/>
      <c r="F209" s="4"/>
      <c r="H209" s="4"/>
      <c r="I209" s="4"/>
    </row>
    <row r="210" spans="1:9" ht="15.75" x14ac:dyDescent="0.25">
      <c r="A210" s="35" t="s">
        <v>118</v>
      </c>
      <c r="B210" s="35" t="s">
        <v>119</v>
      </c>
      <c r="C210" s="35" t="s">
        <v>120</v>
      </c>
      <c r="D210" s="35" t="s">
        <v>182</v>
      </c>
      <c r="E210" s="35"/>
      <c r="F210" s="35" t="s">
        <v>183</v>
      </c>
      <c r="G210" s="35"/>
      <c r="H210" s="35" t="s">
        <v>49</v>
      </c>
      <c r="I210" s="35" t="s">
        <v>184</v>
      </c>
    </row>
    <row r="211" spans="1:9" x14ac:dyDescent="0.2">
      <c r="A211" s="36" t="s">
        <v>110</v>
      </c>
      <c r="B211" s="36" t="s">
        <v>123</v>
      </c>
      <c r="C211" s="38" t="s">
        <v>64</v>
      </c>
      <c r="D211" s="41" t="s">
        <v>81</v>
      </c>
      <c r="E211" s="154">
        <v>29</v>
      </c>
      <c r="F211" s="116" t="s">
        <v>131</v>
      </c>
      <c r="G211" s="153">
        <v>18</v>
      </c>
      <c r="H211" s="42" t="s">
        <v>113</v>
      </c>
      <c r="I211" s="43" t="s">
        <v>109</v>
      </c>
    </row>
    <row r="212" spans="1:9" x14ac:dyDescent="0.2">
      <c r="A212" s="36" t="s">
        <v>126</v>
      </c>
      <c r="B212" s="36" t="s">
        <v>122</v>
      </c>
      <c r="C212" s="38" t="s">
        <v>65</v>
      </c>
      <c r="D212" s="41" t="s">
        <v>84</v>
      </c>
      <c r="E212" s="154">
        <v>39</v>
      </c>
      <c r="F212" s="116" t="s">
        <v>132</v>
      </c>
      <c r="G212" s="153">
        <v>9</v>
      </c>
      <c r="H212" s="42" t="s">
        <v>131</v>
      </c>
      <c r="I212" s="43" t="s">
        <v>80</v>
      </c>
    </row>
    <row r="213" spans="1:9" x14ac:dyDescent="0.2">
      <c r="A213" s="36" t="s">
        <v>111</v>
      </c>
      <c r="B213" s="36" t="s">
        <v>128</v>
      </c>
      <c r="C213" s="38" t="s">
        <v>66</v>
      </c>
      <c r="D213" s="41" t="s">
        <v>115</v>
      </c>
      <c r="E213" s="154">
        <v>16</v>
      </c>
      <c r="F213" s="116" t="s">
        <v>89</v>
      </c>
      <c r="G213" s="153">
        <v>1</v>
      </c>
      <c r="H213" s="42" t="s">
        <v>77</v>
      </c>
      <c r="I213" s="43" t="s">
        <v>79</v>
      </c>
    </row>
    <row r="214" spans="1:9" x14ac:dyDescent="0.2">
      <c r="A214" s="36" t="s">
        <v>99</v>
      </c>
      <c r="B214" s="36" t="s">
        <v>127</v>
      </c>
      <c r="C214" s="38" t="s">
        <v>67</v>
      </c>
      <c r="D214" s="41" t="s">
        <v>79</v>
      </c>
      <c r="E214" s="154">
        <v>34</v>
      </c>
      <c r="F214" s="116" t="s">
        <v>76</v>
      </c>
      <c r="G214" s="153">
        <v>6</v>
      </c>
      <c r="H214" s="42" t="s">
        <v>113</v>
      </c>
      <c r="I214" s="43" t="s">
        <v>135</v>
      </c>
    </row>
    <row r="215" spans="1:9" x14ac:dyDescent="0.2">
      <c r="A215" s="36" t="s">
        <v>218</v>
      </c>
      <c r="B215" s="36" t="s">
        <v>128</v>
      </c>
      <c r="C215" s="38" t="s">
        <v>68</v>
      </c>
      <c r="D215" s="41" t="s">
        <v>81</v>
      </c>
      <c r="E215" s="154">
        <v>37</v>
      </c>
      <c r="F215" s="116" t="s">
        <v>88</v>
      </c>
      <c r="G215" s="153">
        <v>6</v>
      </c>
      <c r="H215" s="42" t="s">
        <v>133</v>
      </c>
      <c r="I215" s="43" t="s">
        <v>87</v>
      </c>
    </row>
    <row r="216" spans="1:9" x14ac:dyDescent="0.2">
      <c r="A216" s="36" t="s">
        <v>129</v>
      </c>
      <c r="B216" s="36" t="s">
        <v>130</v>
      </c>
      <c r="C216" s="38" t="s">
        <v>69</v>
      </c>
      <c r="D216" s="41" t="s">
        <v>134</v>
      </c>
      <c r="E216" s="154">
        <v>33</v>
      </c>
      <c r="F216" s="116" t="s">
        <v>109</v>
      </c>
      <c r="G216" s="153">
        <v>11</v>
      </c>
      <c r="H216" s="42" t="s">
        <v>82</v>
      </c>
      <c r="I216" s="43" t="s">
        <v>113</v>
      </c>
    </row>
  </sheetData>
  <autoFilter ref="A12:N216"/>
  <phoneticPr fontId="0" type="noConversion"/>
  <pageMargins left="0" right="0" top="0.25" bottom="0.25" header="0.3" footer="0.3"/>
  <pageSetup scale="70" fitToHeight="2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I181"/>
  <sheetViews>
    <sheetView zoomScaleNormal="100" workbookViewId="0">
      <pane xSplit="3" ySplit="5" topLeftCell="D30" activePane="bottomRight" state="frozen"/>
      <selection pane="topRight" activeCell="C1" sqref="C1"/>
      <selection pane="bottomLeft" activeCell="A5" sqref="A5"/>
      <selection pane="bottomRight" activeCell="F58" sqref="F58"/>
    </sheetView>
  </sheetViews>
  <sheetFormatPr defaultRowHeight="12.75" x14ac:dyDescent="0.2"/>
  <cols>
    <col min="1" max="1" width="5.42578125" hidden="1" customWidth="1"/>
    <col min="2" max="2" width="12.140625" customWidth="1"/>
    <col min="3" max="3" width="12.5703125" customWidth="1"/>
    <col min="4" max="5" width="6.28515625" bestFit="1" customWidth="1"/>
    <col min="6" max="6" width="6.7109375" bestFit="1" customWidth="1"/>
    <col min="7" max="7" width="6.28515625" bestFit="1" customWidth="1"/>
    <col min="8" max="8" width="6.28515625" customWidth="1"/>
    <col min="9" max="9" width="6.28515625" style="4" customWidth="1"/>
    <col min="10" max="10" width="8.5703125" style="4" bestFit="1" customWidth="1"/>
    <col min="11" max="11" width="6" style="4" bestFit="1" customWidth="1"/>
    <col min="12" max="12" width="6.28515625" style="4" customWidth="1"/>
    <col min="13" max="14" width="6.28515625" style="4" bestFit="1" customWidth="1"/>
    <col min="15" max="15" width="6.28515625" style="4" customWidth="1"/>
    <col min="16" max="17" width="6.28515625" style="4" bestFit="1" customWidth="1"/>
    <col min="18" max="18" width="6.28515625" style="4" customWidth="1"/>
    <col min="19" max="20" width="6.28515625" style="4" bestFit="1" customWidth="1"/>
    <col min="21" max="21" width="6.28515625" style="4" customWidth="1"/>
    <col min="22" max="23" width="6.28515625" style="4" bestFit="1" customWidth="1"/>
    <col min="24" max="24" width="6.28515625" style="4" customWidth="1"/>
    <col min="25" max="25" width="5.42578125" style="4" bestFit="1" customWidth="1"/>
    <col min="26" max="26" width="6.28515625" style="4" bestFit="1" customWidth="1"/>
    <col min="27" max="27" width="6.28515625" style="4" customWidth="1"/>
    <col min="28" max="29" width="6.28515625" style="4" bestFit="1" customWidth="1"/>
    <col min="30" max="30" width="6.28515625" style="4" customWidth="1"/>
    <col min="31" max="32" width="6.28515625" style="4" bestFit="1" customWidth="1"/>
    <col min="33" max="33" width="6.28515625" style="4" customWidth="1"/>
    <col min="34" max="35" width="6.28515625" style="4" bestFit="1" customWidth="1"/>
  </cols>
  <sheetData>
    <row r="1" spans="1:35" ht="26.25" customHeight="1" x14ac:dyDescent="0.2">
      <c r="D1" s="84"/>
      <c r="E1" s="84"/>
      <c r="F1" s="84"/>
      <c r="G1" s="84"/>
      <c r="H1" s="84" t="s">
        <v>425</v>
      </c>
      <c r="I1" s="57">
        <v>0.1</v>
      </c>
      <c r="J1" s="84"/>
      <c r="K1" s="84"/>
      <c r="N1" s="84" t="s">
        <v>426</v>
      </c>
      <c r="O1" s="57">
        <v>-0.1</v>
      </c>
      <c r="P1" s="84"/>
      <c r="Q1" s="84"/>
      <c r="S1" s="84"/>
      <c r="U1" s="84" t="s">
        <v>424</v>
      </c>
      <c r="V1" s="57">
        <v>36</v>
      </c>
      <c r="W1" s="84"/>
      <c r="Y1" s="84"/>
      <c r="AA1" s="84" t="s">
        <v>469</v>
      </c>
      <c r="AB1" s="57">
        <v>30</v>
      </c>
      <c r="AE1" s="84"/>
      <c r="AG1" s="84" t="s">
        <v>470</v>
      </c>
      <c r="AH1" s="57">
        <v>36</v>
      </c>
    </row>
    <row r="2" spans="1:35" ht="13.5" thickBot="1" x14ac:dyDescent="0.25">
      <c r="D2" s="81"/>
      <c r="E2" s="81"/>
      <c r="F2" s="81"/>
      <c r="G2" s="77"/>
      <c r="H2" s="77"/>
    </row>
    <row r="3" spans="1:35" ht="13.5" thickBot="1" x14ac:dyDescent="0.25">
      <c r="G3" s="2"/>
      <c r="H3" s="2"/>
      <c r="I3" s="385" t="s">
        <v>61</v>
      </c>
      <c r="J3" s="386"/>
      <c r="K3" s="387"/>
      <c r="L3" s="385" t="s">
        <v>62</v>
      </c>
      <c r="M3" s="386"/>
      <c r="N3" s="387"/>
      <c r="O3" s="385" t="s">
        <v>63</v>
      </c>
      <c r="P3" s="386"/>
      <c r="Q3" s="387"/>
      <c r="R3" s="385" t="s">
        <v>64</v>
      </c>
      <c r="S3" s="386"/>
      <c r="T3" s="387"/>
      <c r="U3" s="385" t="s">
        <v>65</v>
      </c>
      <c r="V3" s="386"/>
      <c r="W3" s="387"/>
      <c r="X3" s="385" t="s">
        <v>66</v>
      </c>
      <c r="Y3" s="386"/>
      <c r="Z3" s="387"/>
      <c r="AA3" s="385" t="s">
        <v>67</v>
      </c>
      <c r="AB3" s="386"/>
      <c r="AC3" s="387"/>
      <c r="AD3" s="385" t="s">
        <v>68</v>
      </c>
      <c r="AE3" s="386"/>
      <c r="AF3" s="387"/>
      <c r="AG3" s="385" t="s">
        <v>69</v>
      </c>
      <c r="AH3" s="386"/>
      <c r="AI3" s="387"/>
    </row>
    <row r="4" spans="1:35" ht="13.5" thickBot="1" x14ac:dyDescent="0.25">
      <c r="D4" s="388" t="s">
        <v>376</v>
      </c>
      <c r="E4" s="389"/>
      <c r="F4" s="389"/>
      <c r="G4" s="389"/>
      <c r="H4" s="390"/>
      <c r="I4" s="382" t="e">
        <f>#REF!</f>
        <v>#REF!</v>
      </c>
      <c r="J4" s="383"/>
      <c r="K4" s="384"/>
      <c r="L4" s="382" t="e">
        <f>#REF!</f>
        <v>#REF!</v>
      </c>
      <c r="M4" s="383"/>
      <c r="N4" s="384"/>
      <c r="O4" s="382" t="e">
        <f>#REF!</f>
        <v>#REF!</v>
      </c>
      <c r="P4" s="383"/>
      <c r="Q4" s="384"/>
      <c r="R4" s="382" t="e">
        <f>+#REF!</f>
        <v>#REF!</v>
      </c>
      <c r="S4" s="383"/>
      <c r="T4" s="384"/>
      <c r="U4" s="382" t="e">
        <f>+#REF!</f>
        <v>#REF!</v>
      </c>
      <c r="V4" s="383"/>
      <c r="W4" s="384"/>
      <c r="X4" s="382" t="e">
        <f>+#REF!</f>
        <v>#REF!</v>
      </c>
      <c r="Y4" s="383"/>
      <c r="Z4" s="384"/>
      <c r="AA4" s="382" t="e">
        <f>+#REF!</f>
        <v>#REF!</v>
      </c>
      <c r="AB4" s="383"/>
      <c r="AC4" s="384"/>
      <c r="AD4" s="382" t="e">
        <f>#REF!</f>
        <v>#REF!</v>
      </c>
      <c r="AE4" s="383"/>
      <c r="AF4" s="384"/>
      <c r="AG4" s="382" t="e">
        <f>#REF!</f>
        <v>#REF!</v>
      </c>
      <c r="AH4" s="383"/>
      <c r="AI4" s="384"/>
    </row>
    <row r="5" spans="1:35" ht="139.5" customHeight="1" thickBot="1" x14ac:dyDescent="0.25">
      <c r="A5" s="50" t="s">
        <v>392</v>
      </c>
      <c r="B5" s="50" t="s">
        <v>28</v>
      </c>
      <c r="C5" s="60" t="s">
        <v>29</v>
      </c>
      <c r="D5" s="68" t="s">
        <v>555</v>
      </c>
      <c r="E5" s="71" t="s">
        <v>556</v>
      </c>
      <c r="F5" s="71" t="s">
        <v>557</v>
      </c>
      <c r="G5" s="71" t="s">
        <v>558</v>
      </c>
      <c r="H5" s="70" t="s">
        <v>559</v>
      </c>
      <c r="I5" s="68" t="s">
        <v>377</v>
      </c>
      <c r="J5" s="71" t="s">
        <v>395</v>
      </c>
      <c r="K5" s="70" t="s">
        <v>378</v>
      </c>
      <c r="L5" s="68" t="s">
        <v>377</v>
      </c>
      <c r="M5" s="69" t="s">
        <v>395</v>
      </c>
      <c r="N5" s="70" t="s">
        <v>378</v>
      </c>
      <c r="O5" s="68" t="s">
        <v>377</v>
      </c>
      <c r="P5" s="69" t="s">
        <v>395</v>
      </c>
      <c r="Q5" s="70" t="s">
        <v>378</v>
      </c>
      <c r="R5" s="68" t="s">
        <v>377</v>
      </c>
      <c r="S5" s="69" t="s">
        <v>395</v>
      </c>
      <c r="T5" s="70" t="s">
        <v>378</v>
      </c>
      <c r="U5" s="68" t="s">
        <v>377</v>
      </c>
      <c r="V5" s="69" t="s">
        <v>395</v>
      </c>
      <c r="W5" s="70" t="s">
        <v>378</v>
      </c>
      <c r="X5" s="68" t="s">
        <v>377</v>
      </c>
      <c r="Y5" s="69" t="s">
        <v>395</v>
      </c>
      <c r="Z5" s="70" t="s">
        <v>378</v>
      </c>
      <c r="AA5" s="68" t="s">
        <v>377</v>
      </c>
      <c r="AB5" s="69" t="s">
        <v>395</v>
      </c>
      <c r="AC5" s="70" t="s">
        <v>378</v>
      </c>
      <c r="AD5" s="68" t="s">
        <v>377</v>
      </c>
      <c r="AE5" s="69" t="s">
        <v>395</v>
      </c>
      <c r="AF5" s="70" t="s">
        <v>378</v>
      </c>
      <c r="AG5" s="68" t="s">
        <v>377</v>
      </c>
      <c r="AH5" s="69" t="s">
        <v>395</v>
      </c>
      <c r="AI5" s="70" t="s">
        <v>378</v>
      </c>
    </row>
    <row r="6" spans="1:35" ht="18" customHeight="1" x14ac:dyDescent="0.2">
      <c r="A6" s="78" t="str">
        <f t="shared" ref="A6:A52" si="0">CONCATENATE(C6," ",B6)</f>
        <v>Johnathan Anderson</v>
      </c>
      <c r="B6" s="52" t="s">
        <v>514</v>
      </c>
      <c r="C6" s="62" t="s">
        <v>146</v>
      </c>
      <c r="D6" s="25" t="e">
        <f>VLOOKUP($A6,#REF!,34,FALSE)</f>
        <v>#REF!</v>
      </c>
      <c r="E6" s="8" t="e">
        <f>ROUND(IF(ISNA(VLOOKUP($A6,#REF!,46,FALSE)),0,VLOOKUP($A6,#REF!,46,FALSE)),1)</f>
        <v>#REF!</v>
      </c>
      <c r="F6" s="92" t="e">
        <f>ROUND(IF(ISNA(VLOOKUP($A6,#REF!,47,FALSE)),0,VLOOKUP($A6,#REF!,47,FALSE)),1)</f>
        <v>#REF!</v>
      </c>
      <c r="G6" s="80" t="e">
        <f t="shared" ref="G6:G52" si="1">IF($E6&gt;$AH$1,$D6-($E6-$AH$1),(IF(IF(AND(F6&lt;$AB$1,F6&lt;&gt;0),D6+($AB$1-F6),D6)&gt;36,36,IF(AND(F6&lt;$AB$1,F6&lt;&gt;0),D6+($AB$1-F6),D6))))</f>
        <v>#REF!</v>
      </c>
      <c r="H6" s="88" t="e">
        <f t="shared" ref="H6:H52" si="2">ROUND(G6,0)</f>
        <v>#REF!</v>
      </c>
      <c r="I6" s="72" t="e">
        <f>IF(ISNA(VLOOKUP($A6,#REF!,4,FALSE)),0,VLOOKUP($A6,#REF!,4,FALSE))</f>
        <v>#REF!</v>
      </c>
      <c r="J6" s="80" t="e">
        <f t="shared" ref="J6:J52" si="3">IF(  AND(I6&gt;0,G6&lt;&gt;36),   IF(ABS(I6-36)&gt;=10,  G6+SIGN(36-I6)*1,  (36-I6)*0.1+G6),      G6)</f>
        <v>#REF!</v>
      </c>
      <c r="K6" s="75" t="e">
        <f t="shared" ref="K6:K52" si="4">ROUND(J6,0)</f>
        <v>#REF!</v>
      </c>
      <c r="L6" s="83" t="e">
        <f>IF(ISNA(VLOOKUP($A6,#REF!,8,FALSE)),0,VLOOKUP($A6,#REF!,8,FALSE))</f>
        <v>#REF!</v>
      </c>
      <c r="M6" s="80" t="e">
        <f t="shared" ref="M6:M52" si="5">IF(  AND(L6&gt;0,J6&lt;&gt;36),   IF(ABS(L6-36)&gt;=10,  J6+SIGN(36-L6)*1,  (36-L6)*0.1+J6),      J6)</f>
        <v>#REF!</v>
      </c>
      <c r="N6" s="75" t="e">
        <f t="shared" ref="N6:N52" si="6">ROUND(M6,0)</f>
        <v>#REF!</v>
      </c>
      <c r="O6" s="64" t="e">
        <f>IF(ISNA(VLOOKUP($A6,#REF!,12,FALSE)),0,VLOOKUP($A6,#REF!,12,FALSE))</f>
        <v>#REF!</v>
      </c>
      <c r="P6" s="80" t="e">
        <f t="shared" ref="P6:P52" si="7">IF(  AND(O6&gt;0,M6&lt;&gt;36),   IF(ABS(O6-36)&gt;=10,  M6+SIGN(36-O6)*1,  (36-O6)*0.1+M6),      M6)</f>
        <v>#REF!</v>
      </c>
      <c r="Q6" s="75" t="e">
        <f t="shared" ref="Q6:Q52" si="8">ROUND(P6,0)</f>
        <v>#REF!</v>
      </c>
      <c r="R6" s="64" t="e">
        <f>IF(ISNA(VLOOKUP($A6,#REF!,16,FALSE)),0,VLOOKUP($A6,#REF!,16,FALSE))</f>
        <v>#REF!</v>
      </c>
      <c r="S6" s="80" t="e">
        <f t="shared" ref="S6:S52" si="9">IF(  AND(R6&gt;0,P6&lt;&gt;36),   IF(ABS(R6-36)&gt;=10,  P6+SIGN(36-R6)*1,  (36-R6)*0.1+P6),      P6)</f>
        <v>#REF!</v>
      </c>
      <c r="T6" s="75" t="e">
        <f t="shared" ref="T6:T52" si="10">ROUND(S6,0)</f>
        <v>#REF!</v>
      </c>
      <c r="U6" s="64" t="e">
        <f>IF(ISNA(VLOOKUP($A6,#REF!,20,FALSE)),0,VLOOKUP($A6,#REF!,20,FALSE))</f>
        <v>#REF!</v>
      </c>
      <c r="V6" s="80" t="e">
        <f t="shared" ref="V6:V52" si="11">IF(  AND(U6&gt;0,S6&lt;&gt;36),   IF(ABS(U6-36)&gt;=10,  S6+SIGN(36-U6)*1,  (36-U6)*0.1+S6),      S6)</f>
        <v>#REF!</v>
      </c>
      <c r="W6" s="75" t="e">
        <f t="shared" ref="W6:W52" si="12">ROUND(V6,0)</f>
        <v>#REF!</v>
      </c>
      <c r="X6" s="64" t="e">
        <f>IF(ISNA(VLOOKUP($A6,#REF!,24,FALSE)),0,VLOOKUP($A6,#REF!,24,FALSE))</f>
        <v>#REF!</v>
      </c>
      <c r="Y6" s="80" t="e">
        <f t="shared" ref="Y6:Y52" si="13">IF(  AND(X6&gt;0,V6&lt;&gt;36),   IF(ABS(X6-36)&gt;=10,  V6+SIGN(36-X6)*1,  (36-X6)*0.1+V6),      V6)</f>
        <v>#REF!</v>
      </c>
      <c r="Z6" s="75" t="e">
        <f t="shared" ref="Z6:Z52" si="14">ROUND(Y6,0)</f>
        <v>#REF!</v>
      </c>
      <c r="AA6" s="64" t="e">
        <f>IF(ISNA(VLOOKUP($A6,#REF!,28,FALSE)),0,VLOOKUP($A6,#REF!,28,FALSE))</f>
        <v>#REF!</v>
      </c>
      <c r="AB6" s="80" t="e">
        <f t="shared" ref="AB6:AB52" si="15">IF(  AND(AA6&gt;0,Y6&lt;&gt;36),   IF(ABS(AA6-36)&gt;=10,  Y6+SIGN(36-AA6)*1,  (36-AA6)*0.1+Y6),      Y6)</f>
        <v>#REF!</v>
      </c>
      <c r="AC6" s="75" t="e">
        <f t="shared" ref="AC6:AC52" si="16">ROUND(AB6,0)</f>
        <v>#REF!</v>
      </c>
      <c r="AD6" s="64" t="e">
        <f>IF(ISNA(VLOOKUP($A6,#REF!,32,FALSE)),0,VLOOKUP($A6,#REF!,32,FALSE))</f>
        <v>#REF!</v>
      </c>
      <c r="AE6" s="80" t="e">
        <f t="shared" ref="AE6:AE52" si="17">IF(  AND(AD6&gt;0,AB6&lt;&gt;36),   IF(ABS(AD6-36)&gt;=10,  AB6+SIGN(36-AD6)*1,  (36-AD6)*0.1+AB6),      AB6)</f>
        <v>#REF!</v>
      </c>
      <c r="AF6" s="75" t="e">
        <f t="shared" ref="AF6:AF52" si="18">ROUND(AE6,0)</f>
        <v>#REF!</v>
      </c>
      <c r="AG6" s="64" t="e">
        <f>IF(ISNA(VLOOKUP($A6,#REF!,36,FALSE)),0,VLOOKUP($A6,#REF!,36,FALSE))</f>
        <v>#REF!</v>
      </c>
      <c r="AH6" s="80" t="e">
        <f t="shared" ref="AH6:AH52" si="19">IF(  AND(AG6&gt;0,AE6&lt;&gt;36),   IF(ABS(AG6-36)&gt;=10,  AE6+SIGN(36-AG6)*1,  (36-AG6)*0.1+AE6),      AE6)</f>
        <v>#REF!</v>
      </c>
      <c r="AI6" s="75" t="e">
        <f t="shared" ref="AI6:AI52" si="20">ROUND(AH6,0)</f>
        <v>#REF!</v>
      </c>
    </row>
    <row r="7" spans="1:35" ht="18" customHeight="1" x14ac:dyDescent="0.2">
      <c r="A7" s="78" t="str">
        <f t="shared" si="0"/>
        <v>Joe Boling</v>
      </c>
      <c r="B7" s="85" t="s">
        <v>511</v>
      </c>
      <c r="C7" s="86" t="s">
        <v>430</v>
      </c>
      <c r="D7" s="25" t="e">
        <f>VLOOKUP($A7,#REF!,34,FALSE)</f>
        <v>#REF!</v>
      </c>
      <c r="E7" s="8" t="e">
        <f>ROUND(IF(ISNA(VLOOKUP($A7,#REF!,46,FALSE)),0,VLOOKUP($A7,#REF!,46,FALSE)),1)</f>
        <v>#REF!</v>
      </c>
      <c r="F7" s="92" t="e">
        <f>ROUND(IF(ISNA(VLOOKUP($A7,#REF!,47,FALSE)),0,VLOOKUP($A7,#REF!,47,FALSE)),1)</f>
        <v>#REF!</v>
      </c>
      <c r="G7" s="80" t="e">
        <f t="shared" si="1"/>
        <v>#REF!</v>
      </c>
      <c r="H7" s="113" t="e">
        <f t="shared" si="2"/>
        <v>#REF!</v>
      </c>
      <c r="I7" s="64" t="e">
        <f>IF(ISNA(VLOOKUP($A7,#REF!,4,FALSE)),0,VLOOKUP($A7,#REF!,4,FALSE))</f>
        <v>#REF!</v>
      </c>
      <c r="J7" s="80" t="e">
        <f t="shared" si="3"/>
        <v>#REF!</v>
      </c>
      <c r="K7" s="76" t="e">
        <f t="shared" si="4"/>
        <v>#REF!</v>
      </c>
      <c r="L7" s="83" t="e">
        <f>IF(ISNA(VLOOKUP($A7,#REF!,8,FALSE)),0,VLOOKUP($A7,#REF!,8,FALSE))</f>
        <v>#REF!</v>
      </c>
      <c r="M7" s="80" t="e">
        <f t="shared" si="5"/>
        <v>#REF!</v>
      </c>
      <c r="N7" s="76" t="e">
        <f t="shared" si="6"/>
        <v>#REF!</v>
      </c>
      <c r="O7" s="64" t="e">
        <f>IF(ISNA(VLOOKUP($A7,#REF!,12,FALSE)),0,VLOOKUP($A7,#REF!,12,FALSE))</f>
        <v>#REF!</v>
      </c>
      <c r="P7" s="80" t="e">
        <f t="shared" si="7"/>
        <v>#REF!</v>
      </c>
      <c r="Q7" s="76" t="e">
        <f t="shared" si="8"/>
        <v>#REF!</v>
      </c>
      <c r="R7" s="64" t="e">
        <f>IF(ISNA(VLOOKUP($A7,#REF!,16,FALSE)),0,VLOOKUP($A7,#REF!,16,FALSE))</f>
        <v>#REF!</v>
      </c>
      <c r="S7" s="80" t="e">
        <f t="shared" si="9"/>
        <v>#REF!</v>
      </c>
      <c r="T7" s="76" t="e">
        <f t="shared" si="10"/>
        <v>#REF!</v>
      </c>
      <c r="U7" s="64" t="e">
        <f>IF(ISNA(VLOOKUP($A7,#REF!,20,FALSE)),0,VLOOKUP($A7,#REF!,20,FALSE))</f>
        <v>#REF!</v>
      </c>
      <c r="V7" s="80" t="e">
        <f t="shared" si="11"/>
        <v>#REF!</v>
      </c>
      <c r="W7" s="76" t="e">
        <f t="shared" si="12"/>
        <v>#REF!</v>
      </c>
      <c r="X7" s="64" t="e">
        <f>IF(ISNA(VLOOKUP($A7,#REF!,24,FALSE)),0,VLOOKUP($A7,#REF!,24,FALSE))</f>
        <v>#REF!</v>
      </c>
      <c r="Y7" s="80" t="e">
        <f t="shared" si="13"/>
        <v>#REF!</v>
      </c>
      <c r="Z7" s="76" t="e">
        <f t="shared" si="14"/>
        <v>#REF!</v>
      </c>
      <c r="AA7" s="64" t="e">
        <f>IF(ISNA(VLOOKUP($A7,#REF!,28,FALSE)),0,VLOOKUP($A7,#REF!,28,FALSE))</f>
        <v>#REF!</v>
      </c>
      <c r="AB7" s="80" t="e">
        <f t="shared" si="15"/>
        <v>#REF!</v>
      </c>
      <c r="AC7" s="76" t="e">
        <f t="shared" si="16"/>
        <v>#REF!</v>
      </c>
      <c r="AD7" s="64" t="e">
        <f>IF(ISNA(VLOOKUP($A7,#REF!,32,FALSE)),0,VLOOKUP($A7,#REF!,32,FALSE))</f>
        <v>#REF!</v>
      </c>
      <c r="AE7" s="80" t="e">
        <f t="shared" si="17"/>
        <v>#REF!</v>
      </c>
      <c r="AF7" s="76" t="e">
        <f t="shared" si="18"/>
        <v>#REF!</v>
      </c>
      <c r="AG7" s="64" t="e">
        <f>IF(ISNA(VLOOKUP($A7,#REF!,36,FALSE)),0,VLOOKUP($A7,#REF!,36,FALSE))</f>
        <v>#REF!</v>
      </c>
      <c r="AH7" s="80" t="e">
        <f t="shared" si="19"/>
        <v>#REF!</v>
      </c>
      <c r="AI7" s="76" t="e">
        <f t="shared" si="20"/>
        <v>#REF!</v>
      </c>
    </row>
    <row r="8" spans="1:35" ht="18" customHeight="1" x14ac:dyDescent="0.2">
      <c r="A8" s="78" t="str">
        <f t="shared" si="0"/>
        <v>Larry Brooks</v>
      </c>
      <c r="B8" s="52" t="s">
        <v>327</v>
      </c>
      <c r="C8" s="62" t="s">
        <v>284</v>
      </c>
      <c r="D8" s="25" t="e">
        <f>VLOOKUP($A8,#REF!,34,FALSE)</f>
        <v>#REF!</v>
      </c>
      <c r="E8" s="8" t="e">
        <f>ROUND(IF(ISNA(VLOOKUP($A8,#REF!,46,FALSE)),0,VLOOKUP($A8,#REF!,46,FALSE)),1)</f>
        <v>#REF!</v>
      </c>
      <c r="F8" s="92" t="e">
        <f>ROUND(IF(ISNA(VLOOKUP($A8,#REF!,47,FALSE)),0,VLOOKUP($A8,#REF!,47,FALSE)),1)</f>
        <v>#REF!</v>
      </c>
      <c r="G8" s="80" t="e">
        <f t="shared" si="1"/>
        <v>#REF!</v>
      </c>
      <c r="H8" s="112" t="e">
        <f t="shared" si="2"/>
        <v>#REF!</v>
      </c>
      <c r="I8" s="64" t="e">
        <f>IF(ISNA(VLOOKUP($A8,#REF!,4,FALSE)),0,VLOOKUP($A8,#REF!,4,FALSE))</f>
        <v>#REF!</v>
      </c>
      <c r="J8" s="80" t="e">
        <f t="shared" si="3"/>
        <v>#REF!</v>
      </c>
      <c r="K8" s="76" t="e">
        <f t="shared" si="4"/>
        <v>#REF!</v>
      </c>
      <c r="L8" s="83" t="e">
        <f>IF(ISNA(VLOOKUP($A8,#REF!,8,FALSE)),0,VLOOKUP($A8,#REF!,8,FALSE))</f>
        <v>#REF!</v>
      </c>
      <c r="M8" s="80" t="e">
        <f t="shared" si="5"/>
        <v>#REF!</v>
      </c>
      <c r="N8" s="76" t="e">
        <f t="shared" si="6"/>
        <v>#REF!</v>
      </c>
      <c r="O8" s="64" t="e">
        <f>IF(ISNA(VLOOKUP($A8,#REF!,12,FALSE)),0,VLOOKUP($A8,#REF!,12,FALSE))</f>
        <v>#REF!</v>
      </c>
      <c r="P8" s="80" t="e">
        <f t="shared" si="7"/>
        <v>#REF!</v>
      </c>
      <c r="Q8" s="76" t="e">
        <f t="shared" si="8"/>
        <v>#REF!</v>
      </c>
      <c r="R8" s="64" t="e">
        <f>IF(ISNA(VLOOKUP($A8,#REF!,16,FALSE)),0,VLOOKUP($A8,#REF!,16,FALSE))</f>
        <v>#REF!</v>
      </c>
      <c r="S8" s="80" t="e">
        <f t="shared" si="9"/>
        <v>#REF!</v>
      </c>
      <c r="T8" s="76" t="e">
        <f t="shared" si="10"/>
        <v>#REF!</v>
      </c>
      <c r="U8" s="64" t="e">
        <f>IF(ISNA(VLOOKUP($A8,#REF!,20,FALSE)),0,VLOOKUP($A8,#REF!,20,FALSE))</f>
        <v>#REF!</v>
      </c>
      <c r="V8" s="80" t="e">
        <f t="shared" si="11"/>
        <v>#REF!</v>
      </c>
      <c r="W8" s="76" t="e">
        <f t="shared" si="12"/>
        <v>#REF!</v>
      </c>
      <c r="X8" s="64" t="e">
        <f>IF(ISNA(VLOOKUP($A8,#REF!,24,FALSE)),0,VLOOKUP($A8,#REF!,24,FALSE))</f>
        <v>#REF!</v>
      </c>
      <c r="Y8" s="80" t="e">
        <f t="shared" si="13"/>
        <v>#REF!</v>
      </c>
      <c r="Z8" s="76" t="e">
        <f t="shared" si="14"/>
        <v>#REF!</v>
      </c>
      <c r="AA8" s="64" t="e">
        <f>IF(ISNA(VLOOKUP($A8,#REF!,28,FALSE)),0,VLOOKUP($A8,#REF!,28,FALSE))</f>
        <v>#REF!</v>
      </c>
      <c r="AB8" s="80" t="e">
        <f t="shared" si="15"/>
        <v>#REF!</v>
      </c>
      <c r="AC8" s="76" t="e">
        <f t="shared" si="16"/>
        <v>#REF!</v>
      </c>
      <c r="AD8" s="64" t="e">
        <f>IF(ISNA(VLOOKUP($A8,#REF!,32,FALSE)),0,VLOOKUP($A8,#REF!,32,FALSE))</f>
        <v>#REF!</v>
      </c>
      <c r="AE8" s="80" t="e">
        <f t="shared" si="17"/>
        <v>#REF!</v>
      </c>
      <c r="AF8" s="76" t="e">
        <f t="shared" si="18"/>
        <v>#REF!</v>
      </c>
      <c r="AG8" s="64" t="e">
        <f>IF(ISNA(VLOOKUP($A8,#REF!,36,FALSE)),0,VLOOKUP($A8,#REF!,36,FALSE))</f>
        <v>#REF!</v>
      </c>
      <c r="AH8" s="80" t="e">
        <f t="shared" si="19"/>
        <v>#REF!</v>
      </c>
      <c r="AI8" s="76" t="e">
        <f t="shared" si="20"/>
        <v>#REF!</v>
      </c>
    </row>
    <row r="9" spans="1:35" ht="18" customHeight="1" x14ac:dyDescent="0.2">
      <c r="A9" s="78" t="str">
        <f t="shared" si="0"/>
        <v>Bob Caines</v>
      </c>
      <c r="B9" s="52" t="s">
        <v>371</v>
      </c>
      <c r="C9" s="62" t="s">
        <v>39</v>
      </c>
      <c r="D9" s="25" t="e">
        <f>VLOOKUP($A9,#REF!,34,FALSE)</f>
        <v>#REF!</v>
      </c>
      <c r="E9" s="8" t="e">
        <f>ROUND(IF(ISNA(VLOOKUP($A9,#REF!,46,FALSE)),0,VLOOKUP($A9,#REF!,46,FALSE)),1)</f>
        <v>#REF!</v>
      </c>
      <c r="F9" s="92" t="e">
        <f>ROUND(IF(ISNA(VLOOKUP($A9,#REF!,47,FALSE)),0,VLOOKUP($A9,#REF!,47,FALSE)),1)</f>
        <v>#REF!</v>
      </c>
      <c r="G9" s="80" t="e">
        <f t="shared" si="1"/>
        <v>#REF!</v>
      </c>
      <c r="H9" s="88" t="e">
        <f t="shared" si="2"/>
        <v>#REF!</v>
      </c>
      <c r="I9" s="64" t="e">
        <f>IF(ISNA(VLOOKUP($A9,#REF!,4,FALSE)),0,VLOOKUP($A9,#REF!,4,FALSE))</f>
        <v>#REF!</v>
      </c>
      <c r="J9" s="80" t="e">
        <f t="shared" si="3"/>
        <v>#REF!</v>
      </c>
      <c r="K9" s="76" t="e">
        <f t="shared" si="4"/>
        <v>#REF!</v>
      </c>
      <c r="L9" s="83" t="e">
        <f>IF(ISNA(VLOOKUP($A9,#REF!,8,FALSE)),0,VLOOKUP($A9,#REF!,8,FALSE))</f>
        <v>#REF!</v>
      </c>
      <c r="M9" s="80" t="e">
        <f t="shared" si="5"/>
        <v>#REF!</v>
      </c>
      <c r="N9" s="76" t="e">
        <f t="shared" si="6"/>
        <v>#REF!</v>
      </c>
      <c r="O9" s="64" t="e">
        <f>IF(ISNA(VLOOKUP($A9,#REF!,12,FALSE)),0,VLOOKUP($A9,#REF!,12,FALSE))</f>
        <v>#REF!</v>
      </c>
      <c r="P9" s="80" t="e">
        <f t="shared" si="7"/>
        <v>#REF!</v>
      </c>
      <c r="Q9" s="76" t="e">
        <f t="shared" si="8"/>
        <v>#REF!</v>
      </c>
      <c r="R9" s="64" t="e">
        <f>IF(ISNA(VLOOKUP($A9,#REF!,16,FALSE)),0,VLOOKUP($A9,#REF!,16,FALSE))</f>
        <v>#REF!</v>
      </c>
      <c r="S9" s="80" t="e">
        <f t="shared" si="9"/>
        <v>#REF!</v>
      </c>
      <c r="T9" s="76" t="e">
        <f t="shared" si="10"/>
        <v>#REF!</v>
      </c>
      <c r="U9" s="64" t="e">
        <f>IF(ISNA(VLOOKUP($A9,#REF!,20,FALSE)),0,VLOOKUP($A9,#REF!,20,FALSE))</f>
        <v>#REF!</v>
      </c>
      <c r="V9" s="80" t="e">
        <f t="shared" si="11"/>
        <v>#REF!</v>
      </c>
      <c r="W9" s="76" t="e">
        <f t="shared" si="12"/>
        <v>#REF!</v>
      </c>
      <c r="X9" s="64" t="e">
        <f>IF(ISNA(VLOOKUP($A9,#REF!,24,FALSE)),0,VLOOKUP($A9,#REF!,24,FALSE))</f>
        <v>#REF!</v>
      </c>
      <c r="Y9" s="80" t="e">
        <f t="shared" si="13"/>
        <v>#REF!</v>
      </c>
      <c r="Z9" s="76" t="e">
        <f t="shared" si="14"/>
        <v>#REF!</v>
      </c>
      <c r="AA9" s="64" t="e">
        <f>IF(ISNA(VLOOKUP($A9,#REF!,28,FALSE)),0,VLOOKUP($A9,#REF!,28,FALSE))</f>
        <v>#REF!</v>
      </c>
      <c r="AB9" s="80" t="e">
        <f t="shared" si="15"/>
        <v>#REF!</v>
      </c>
      <c r="AC9" s="76" t="e">
        <f t="shared" si="16"/>
        <v>#REF!</v>
      </c>
      <c r="AD9" s="64" t="e">
        <f>IF(ISNA(VLOOKUP($A9,#REF!,32,FALSE)),0,VLOOKUP($A9,#REF!,32,FALSE))</f>
        <v>#REF!</v>
      </c>
      <c r="AE9" s="80" t="e">
        <f t="shared" si="17"/>
        <v>#REF!</v>
      </c>
      <c r="AF9" s="76" t="e">
        <f t="shared" si="18"/>
        <v>#REF!</v>
      </c>
      <c r="AG9" s="64" t="e">
        <f>IF(ISNA(VLOOKUP($A9,#REF!,36,FALSE)),0,VLOOKUP($A9,#REF!,36,FALSE))</f>
        <v>#REF!</v>
      </c>
      <c r="AH9" s="80" t="e">
        <f t="shared" si="19"/>
        <v>#REF!</v>
      </c>
      <c r="AI9" s="76" t="e">
        <f t="shared" si="20"/>
        <v>#REF!</v>
      </c>
    </row>
    <row r="10" spans="1:35" ht="18" customHeight="1" x14ac:dyDescent="0.2">
      <c r="A10" s="78" t="str">
        <f t="shared" si="0"/>
        <v>Greg Corbett</v>
      </c>
      <c r="B10" s="93" t="s">
        <v>368</v>
      </c>
      <c r="C10" s="94" t="s">
        <v>221</v>
      </c>
      <c r="D10" s="25" t="e">
        <f>VLOOKUP($A10,#REF!,34,FALSE)</f>
        <v>#REF!</v>
      </c>
      <c r="E10" s="8" t="e">
        <f>ROUND(IF(ISNA(VLOOKUP($A10,#REF!,46,FALSE)),0,VLOOKUP($A10,#REF!,46,FALSE)),1)</f>
        <v>#REF!</v>
      </c>
      <c r="F10" s="92" t="e">
        <f>ROUND(IF(ISNA(VLOOKUP($A10,#REF!,47,FALSE)),0,VLOOKUP($A10,#REF!,47,FALSE)),1)</f>
        <v>#REF!</v>
      </c>
      <c r="G10" s="80" t="e">
        <f t="shared" si="1"/>
        <v>#REF!</v>
      </c>
      <c r="H10" s="88" t="e">
        <f t="shared" si="2"/>
        <v>#REF!</v>
      </c>
      <c r="I10" s="64" t="e">
        <f>IF(ISNA(VLOOKUP($A10,#REF!,4,FALSE)),0,VLOOKUP($A10,#REF!,4,FALSE))</f>
        <v>#REF!</v>
      </c>
      <c r="J10" s="80" t="e">
        <f t="shared" si="3"/>
        <v>#REF!</v>
      </c>
      <c r="K10" s="76" t="e">
        <f t="shared" si="4"/>
        <v>#REF!</v>
      </c>
      <c r="L10" s="83" t="e">
        <f>IF(ISNA(VLOOKUP($A10,#REF!,8,FALSE)),0,VLOOKUP($A10,#REF!,8,FALSE))</f>
        <v>#REF!</v>
      </c>
      <c r="M10" s="80" t="e">
        <f t="shared" si="5"/>
        <v>#REF!</v>
      </c>
      <c r="N10" s="76" t="e">
        <f t="shared" si="6"/>
        <v>#REF!</v>
      </c>
      <c r="O10" s="64" t="e">
        <f>IF(ISNA(VLOOKUP($A10,#REF!,12,FALSE)),0,VLOOKUP($A10,#REF!,12,FALSE))</f>
        <v>#REF!</v>
      </c>
      <c r="P10" s="80" t="e">
        <f t="shared" si="7"/>
        <v>#REF!</v>
      </c>
      <c r="Q10" s="76" t="e">
        <f t="shared" si="8"/>
        <v>#REF!</v>
      </c>
      <c r="R10" s="64" t="e">
        <f>IF(ISNA(VLOOKUP($A10,#REF!,16,FALSE)),0,VLOOKUP($A10,#REF!,16,FALSE))</f>
        <v>#REF!</v>
      </c>
      <c r="S10" s="80" t="e">
        <f t="shared" si="9"/>
        <v>#REF!</v>
      </c>
      <c r="T10" s="76" t="e">
        <f t="shared" si="10"/>
        <v>#REF!</v>
      </c>
      <c r="U10" s="64" t="e">
        <f>IF(ISNA(VLOOKUP($A10,#REF!,20,FALSE)),0,VLOOKUP($A10,#REF!,20,FALSE))</f>
        <v>#REF!</v>
      </c>
      <c r="V10" s="80" t="e">
        <f t="shared" si="11"/>
        <v>#REF!</v>
      </c>
      <c r="W10" s="76" t="e">
        <f t="shared" si="12"/>
        <v>#REF!</v>
      </c>
      <c r="X10" s="64" t="e">
        <f>IF(ISNA(VLOOKUP($A10,#REF!,24,FALSE)),0,VLOOKUP($A10,#REF!,24,FALSE))</f>
        <v>#REF!</v>
      </c>
      <c r="Y10" s="80" t="e">
        <f t="shared" si="13"/>
        <v>#REF!</v>
      </c>
      <c r="Z10" s="76" t="e">
        <f t="shared" si="14"/>
        <v>#REF!</v>
      </c>
      <c r="AA10" s="64" t="e">
        <f>IF(ISNA(VLOOKUP($A10,#REF!,28,FALSE)),0,VLOOKUP($A10,#REF!,28,FALSE))</f>
        <v>#REF!</v>
      </c>
      <c r="AB10" s="80" t="e">
        <f t="shared" si="15"/>
        <v>#REF!</v>
      </c>
      <c r="AC10" s="76" t="e">
        <f t="shared" si="16"/>
        <v>#REF!</v>
      </c>
      <c r="AD10" s="64" t="e">
        <f>IF(ISNA(VLOOKUP($A10,#REF!,32,FALSE)),0,VLOOKUP($A10,#REF!,32,FALSE))</f>
        <v>#REF!</v>
      </c>
      <c r="AE10" s="80" t="e">
        <f t="shared" si="17"/>
        <v>#REF!</v>
      </c>
      <c r="AF10" s="76" t="e">
        <f t="shared" si="18"/>
        <v>#REF!</v>
      </c>
      <c r="AG10" s="64" t="e">
        <f>IF(ISNA(VLOOKUP($A10,#REF!,36,FALSE)),0,VLOOKUP($A10,#REF!,36,FALSE))</f>
        <v>#REF!</v>
      </c>
      <c r="AH10" s="80" t="e">
        <f t="shared" si="19"/>
        <v>#REF!</v>
      </c>
      <c r="AI10" s="76" t="e">
        <f t="shared" si="20"/>
        <v>#REF!</v>
      </c>
    </row>
    <row r="11" spans="1:35" ht="18" customHeight="1" x14ac:dyDescent="0.2">
      <c r="A11" s="78" t="str">
        <f t="shared" si="0"/>
        <v>Todd Davis</v>
      </c>
      <c r="B11" s="52" t="s">
        <v>277</v>
      </c>
      <c r="C11" s="62" t="s">
        <v>278</v>
      </c>
      <c r="D11" s="25" t="e">
        <f>VLOOKUP($A11,#REF!,34,FALSE)</f>
        <v>#REF!</v>
      </c>
      <c r="E11" s="8" t="e">
        <f>ROUND(IF(ISNA(VLOOKUP($A11,#REF!,46,FALSE)),0,VLOOKUP($A11,#REF!,46,FALSE)),1)</f>
        <v>#REF!</v>
      </c>
      <c r="F11" s="92" t="e">
        <f>ROUND(IF(ISNA(VLOOKUP($A11,#REF!,47,FALSE)),0,VLOOKUP($A11,#REF!,47,FALSE)),1)</f>
        <v>#REF!</v>
      </c>
      <c r="G11" s="80" t="e">
        <f t="shared" si="1"/>
        <v>#REF!</v>
      </c>
      <c r="H11" s="112" t="e">
        <f t="shared" si="2"/>
        <v>#REF!</v>
      </c>
      <c r="I11" s="64" t="e">
        <f>IF(ISNA(VLOOKUP($A11,#REF!,4,FALSE)),0,VLOOKUP($A11,#REF!,4,FALSE))</f>
        <v>#REF!</v>
      </c>
      <c r="J11" s="80" t="e">
        <f t="shared" si="3"/>
        <v>#REF!</v>
      </c>
      <c r="K11" s="76" t="e">
        <f t="shared" si="4"/>
        <v>#REF!</v>
      </c>
      <c r="L11" s="83" t="e">
        <f>IF(ISNA(VLOOKUP($A11,#REF!,8,FALSE)),0,VLOOKUP($A11,#REF!,8,FALSE))</f>
        <v>#REF!</v>
      </c>
      <c r="M11" s="80" t="e">
        <f t="shared" si="5"/>
        <v>#REF!</v>
      </c>
      <c r="N11" s="76" t="e">
        <f t="shared" si="6"/>
        <v>#REF!</v>
      </c>
      <c r="O11" s="64" t="e">
        <f>IF(ISNA(VLOOKUP($A11,#REF!,12,FALSE)),0,VLOOKUP($A11,#REF!,12,FALSE))</f>
        <v>#REF!</v>
      </c>
      <c r="P11" s="80" t="e">
        <f t="shared" si="7"/>
        <v>#REF!</v>
      </c>
      <c r="Q11" s="76" t="e">
        <f t="shared" si="8"/>
        <v>#REF!</v>
      </c>
      <c r="R11" s="64" t="e">
        <f>IF(ISNA(VLOOKUP($A11,#REF!,16,FALSE)),0,VLOOKUP($A11,#REF!,16,FALSE))</f>
        <v>#REF!</v>
      </c>
      <c r="S11" s="80" t="e">
        <f t="shared" si="9"/>
        <v>#REF!</v>
      </c>
      <c r="T11" s="76" t="e">
        <f t="shared" si="10"/>
        <v>#REF!</v>
      </c>
      <c r="U11" s="64" t="e">
        <f>IF(ISNA(VLOOKUP($A11,#REF!,20,FALSE)),0,VLOOKUP($A11,#REF!,20,FALSE))</f>
        <v>#REF!</v>
      </c>
      <c r="V11" s="80" t="e">
        <f t="shared" si="11"/>
        <v>#REF!</v>
      </c>
      <c r="W11" s="76" t="e">
        <f t="shared" si="12"/>
        <v>#REF!</v>
      </c>
      <c r="X11" s="64" t="e">
        <f>IF(ISNA(VLOOKUP($A11,#REF!,24,FALSE)),0,VLOOKUP($A11,#REF!,24,FALSE))</f>
        <v>#REF!</v>
      </c>
      <c r="Y11" s="80" t="e">
        <f t="shared" si="13"/>
        <v>#REF!</v>
      </c>
      <c r="Z11" s="76" t="e">
        <f t="shared" si="14"/>
        <v>#REF!</v>
      </c>
      <c r="AA11" s="64" t="e">
        <f>IF(ISNA(VLOOKUP($A11,#REF!,28,FALSE)),0,VLOOKUP($A11,#REF!,28,FALSE))</f>
        <v>#REF!</v>
      </c>
      <c r="AB11" s="80" t="e">
        <f t="shared" si="15"/>
        <v>#REF!</v>
      </c>
      <c r="AC11" s="76" t="e">
        <f t="shared" si="16"/>
        <v>#REF!</v>
      </c>
      <c r="AD11" s="64" t="e">
        <f>IF(ISNA(VLOOKUP($A11,#REF!,32,FALSE)),0,VLOOKUP($A11,#REF!,32,FALSE))</f>
        <v>#REF!</v>
      </c>
      <c r="AE11" s="80" t="e">
        <f t="shared" si="17"/>
        <v>#REF!</v>
      </c>
      <c r="AF11" s="76" t="e">
        <f t="shared" si="18"/>
        <v>#REF!</v>
      </c>
      <c r="AG11" s="64" t="e">
        <f>IF(ISNA(VLOOKUP($A11,#REF!,36,FALSE)),0,VLOOKUP($A11,#REF!,36,FALSE))</f>
        <v>#REF!</v>
      </c>
      <c r="AH11" s="80" t="e">
        <f t="shared" si="19"/>
        <v>#REF!</v>
      </c>
      <c r="AI11" s="76" t="e">
        <f t="shared" si="20"/>
        <v>#REF!</v>
      </c>
    </row>
    <row r="12" spans="1:35" ht="18" customHeight="1" x14ac:dyDescent="0.2">
      <c r="A12" s="78" t="str">
        <f t="shared" si="0"/>
        <v>Roy Edwards</v>
      </c>
      <c r="B12" s="93" t="s">
        <v>351</v>
      </c>
      <c r="C12" s="94" t="s">
        <v>517</v>
      </c>
      <c r="D12" s="25" t="e">
        <f>VLOOKUP($A12,#REF!,34,FALSE)</f>
        <v>#REF!</v>
      </c>
      <c r="E12" s="8" t="e">
        <f>ROUND(IF(ISNA(VLOOKUP($A12,#REF!,46,FALSE)),0,VLOOKUP($A12,#REF!,46,FALSE)),1)</f>
        <v>#REF!</v>
      </c>
      <c r="F12" s="92" t="e">
        <f>ROUND(IF(ISNA(VLOOKUP($A12,#REF!,47,FALSE)),0,VLOOKUP($A12,#REF!,47,FALSE)),1)</f>
        <v>#REF!</v>
      </c>
      <c r="G12" s="80" t="e">
        <f t="shared" si="1"/>
        <v>#REF!</v>
      </c>
      <c r="H12" s="88" t="e">
        <f t="shared" si="2"/>
        <v>#REF!</v>
      </c>
      <c r="I12" s="64" t="e">
        <f>IF(ISNA(VLOOKUP($A12,#REF!,4,FALSE)),0,VLOOKUP($A12,#REF!,4,FALSE))</f>
        <v>#REF!</v>
      </c>
      <c r="J12" s="80" t="e">
        <f t="shared" si="3"/>
        <v>#REF!</v>
      </c>
      <c r="K12" s="76" t="e">
        <f t="shared" si="4"/>
        <v>#REF!</v>
      </c>
      <c r="L12" s="83" t="e">
        <f>IF(ISNA(VLOOKUP($A12,#REF!,8,FALSE)),0,VLOOKUP($A12,#REF!,8,FALSE))</f>
        <v>#REF!</v>
      </c>
      <c r="M12" s="80" t="e">
        <f t="shared" si="5"/>
        <v>#REF!</v>
      </c>
      <c r="N12" s="76" t="e">
        <f t="shared" si="6"/>
        <v>#REF!</v>
      </c>
      <c r="O12" s="64" t="e">
        <f>IF(ISNA(VLOOKUP($A12,#REF!,12,FALSE)),0,VLOOKUP($A12,#REF!,12,FALSE))</f>
        <v>#REF!</v>
      </c>
      <c r="P12" s="80" t="e">
        <f t="shared" si="7"/>
        <v>#REF!</v>
      </c>
      <c r="Q12" s="76" t="e">
        <f t="shared" si="8"/>
        <v>#REF!</v>
      </c>
      <c r="R12" s="64" t="e">
        <f>IF(ISNA(VLOOKUP($A12,#REF!,16,FALSE)),0,VLOOKUP($A12,#REF!,16,FALSE))</f>
        <v>#REF!</v>
      </c>
      <c r="S12" s="80" t="e">
        <f t="shared" si="9"/>
        <v>#REF!</v>
      </c>
      <c r="T12" s="76" t="e">
        <f t="shared" si="10"/>
        <v>#REF!</v>
      </c>
      <c r="U12" s="64" t="e">
        <f>IF(ISNA(VLOOKUP($A12,#REF!,20,FALSE)),0,VLOOKUP($A12,#REF!,20,FALSE))</f>
        <v>#REF!</v>
      </c>
      <c r="V12" s="80" t="e">
        <f t="shared" si="11"/>
        <v>#REF!</v>
      </c>
      <c r="W12" s="76" t="e">
        <f t="shared" si="12"/>
        <v>#REF!</v>
      </c>
      <c r="X12" s="64" t="e">
        <f>IF(ISNA(VLOOKUP($A12,#REF!,24,FALSE)),0,VLOOKUP($A12,#REF!,24,FALSE))</f>
        <v>#REF!</v>
      </c>
      <c r="Y12" s="80" t="e">
        <f t="shared" si="13"/>
        <v>#REF!</v>
      </c>
      <c r="Z12" s="76" t="e">
        <f t="shared" si="14"/>
        <v>#REF!</v>
      </c>
      <c r="AA12" s="64" t="e">
        <f>IF(ISNA(VLOOKUP($A12,#REF!,28,FALSE)),0,VLOOKUP($A12,#REF!,28,FALSE))</f>
        <v>#REF!</v>
      </c>
      <c r="AB12" s="80" t="e">
        <f t="shared" si="15"/>
        <v>#REF!</v>
      </c>
      <c r="AC12" s="76" t="e">
        <f t="shared" si="16"/>
        <v>#REF!</v>
      </c>
      <c r="AD12" s="64" t="e">
        <f>IF(ISNA(VLOOKUP($A12,#REF!,32,FALSE)),0,VLOOKUP($A12,#REF!,32,FALSE))</f>
        <v>#REF!</v>
      </c>
      <c r="AE12" s="80" t="e">
        <f t="shared" si="17"/>
        <v>#REF!</v>
      </c>
      <c r="AF12" s="76" t="e">
        <f t="shared" si="18"/>
        <v>#REF!</v>
      </c>
      <c r="AG12" s="64" t="e">
        <f>IF(ISNA(VLOOKUP($A12,#REF!,36,FALSE)),0,VLOOKUP($A12,#REF!,36,FALSE))</f>
        <v>#REF!</v>
      </c>
      <c r="AH12" s="80" t="e">
        <f t="shared" si="19"/>
        <v>#REF!</v>
      </c>
      <c r="AI12" s="76" t="e">
        <f t="shared" si="20"/>
        <v>#REF!</v>
      </c>
    </row>
    <row r="13" spans="1:35" ht="18" customHeight="1" x14ac:dyDescent="0.2">
      <c r="A13" s="78" t="str">
        <f t="shared" si="0"/>
        <v>Clifton Edwards</v>
      </c>
      <c r="B13" s="52" t="s">
        <v>351</v>
      </c>
      <c r="C13" s="62" t="s">
        <v>475</v>
      </c>
      <c r="D13" s="25" t="e">
        <f>VLOOKUP($A13,#REF!,34,FALSE)</f>
        <v>#REF!</v>
      </c>
      <c r="E13" s="8" t="e">
        <f>ROUND(IF(ISNA(VLOOKUP($A13,#REF!,46,FALSE)),0,VLOOKUP($A13,#REF!,46,FALSE)),1)</f>
        <v>#REF!</v>
      </c>
      <c r="F13" s="92" t="e">
        <f>ROUND(IF(ISNA(VLOOKUP($A13,#REF!,47,FALSE)),0,VLOOKUP($A13,#REF!,47,FALSE)),1)</f>
        <v>#REF!</v>
      </c>
      <c r="G13" s="80" t="e">
        <f t="shared" si="1"/>
        <v>#REF!</v>
      </c>
      <c r="H13" s="88" t="e">
        <f t="shared" si="2"/>
        <v>#REF!</v>
      </c>
      <c r="I13" s="64" t="e">
        <f>IF(ISNA(VLOOKUP($A13,#REF!,4,FALSE)),0,VLOOKUP($A13,#REF!,4,FALSE))</f>
        <v>#REF!</v>
      </c>
      <c r="J13" s="80" t="e">
        <f t="shared" si="3"/>
        <v>#REF!</v>
      </c>
      <c r="K13" s="76" t="e">
        <f t="shared" si="4"/>
        <v>#REF!</v>
      </c>
      <c r="L13" s="83" t="e">
        <f>IF(ISNA(VLOOKUP($A13,#REF!,8,FALSE)),0,VLOOKUP($A13,#REF!,8,FALSE))</f>
        <v>#REF!</v>
      </c>
      <c r="M13" s="80" t="e">
        <f t="shared" si="5"/>
        <v>#REF!</v>
      </c>
      <c r="N13" s="76" t="e">
        <f t="shared" si="6"/>
        <v>#REF!</v>
      </c>
      <c r="O13" s="64" t="e">
        <f>IF(ISNA(VLOOKUP($A13,#REF!,12,FALSE)),0,VLOOKUP($A13,#REF!,12,FALSE))</f>
        <v>#REF!</v>
      </c>
      <c r="P13" s="80" t="e">
        <f t="shared" si="7"/>
        <v>#REF!</v>
      </c>
      <c r="Q13" s="76" t="e">
        <f t="shared" si="8"/>
        <v>#REF!</v>
      </c>
      <c r="R13" s="64" t="e">
        <f>IF(ISNA(VLOOKUP($A13,#REF!,16,FALSE)),0,VLOOKUP($A13,#REF!,16,FALSE))</f>
        <v>#REF!</v>
      </c>
      <c r="S13" s="80" t="e">
        <f t="shared" si="9"/>
        <v>#REF!</v>
      </c>
      <c r="T13" s="76" t="e">
        <f t="shared" si="10"/>
        <v>#REF!</v>
      </c>
      <c r="U13" s="64" t="e">
        <f>IF(ISNA(VLOOKUP($A13,#REF!,20,FALSE)),0,VLOOKUP($A13,#REF!,20,FALSE))</f>
        <v>#REF!</v>
      </c>
      <c r="V13" s="80" t="e">
        <f t="shared" si="11"/>
        <v>#REF!</v>
      </c>
      <c r="W13" s="76" t="e">
        <f t="shared" si="12"/>
        <v>#REF!</v>
      </c>
      <c r="X13" s="64" t="e">
        <f>IF(ISNA(VLOOKUP($A13,#REF!,24,FALSE)),0,VLOOKUP($A13,#REF!,24,FALSE))</f>
        <v>#REF!</v>
      </c>
      <c r="Y13" s="80" t="e">
        <f t="shared" si="13"/>
        <v>#REF!</v>
      </c>
      <c r="Z13" s="76" t="e">
        <f t="shared" si="14"/>
        <v>#REF!</v>
      </c>
      <c r="AA13" s="64" t="e">
        <f>IF(ISNA(VLOOKUP($A13,#REF!,28,FALSE)),0,VLOOKUP($A13,#REF!,28,FALSE))</f>
        <v>#REF!</v>
      </c>
      <c r="AB13" s="80" t="e">
        <f t="shared" si="15"/>
        <v>#REF!</v>
      </c>
      <c r="AC13" s="76" t="e">
        <f t="shared" si="16"/>
        <v>#REF!</v>
      </c>
      <c r="AD13" s="64" t="e">
        <f>IF(ISNA(VLOOKUP($A13,#REF!,32,FALSE)),0,VLOOKUP($A13,#REF!,32,FALSE))</f>
        <v>#REF!</v>
      </c>
      <c r="AE13" s="80" t="e">
        <f t="shared" si="17"/>
        <v>#REF!</v>
      </c>
      <c r="AF13" s="76" t="e">
        <f t="shared" si="18"/>
        <v>#REF!</v>
      </c>
      <c r="AG13" s="64" t="e">
        <f>IF(ISNA(VLOOKUP($A13,#REF!,36,FALSE)),0,VLOOKUP($A13,#REF!,36,FALSE))</f>
        <v>#REF!</v>
      </c>
      <c r="AH13" s="80" t="e">
        <f t="shared" si="19"/>
        <v>#REF!</v>
      </c>
      <c r="AI13" s="76" t="e">
        <f t="shared" si="20"/>
        <v>#REF!</v>
      </c>
    </row>
    <row r="14" spans="1:35" ht="18" customHeight="1" x14ac:dyDescent="0.2">
      <c r="A14" s="78" t="str">
        <f t="shared" si="0"/>
        <v>Chris Eller</v>
      </c>
      <c r="B14" s="52" t="s">
        <v>541</v>
      </c>
      <c r="C14" s="62" t="s">
        <v>16</v>
      </c>
      <c r="D14" s="25" t="e">
        <f>VLOOKUP($A14,#REF!,34,FALSE)</f>
        <v>#REF!</v>
      </c>
      <c r="E14" s="8" t="e">
        <f>ROUND(IF(ISNA(VLOOKUP($A14,#REF!,46,FALSE)),0,VLOOKUP($A14,#REF!,46,FALSE)),1)</f>
        <v>#REF!</v>
      </c>
      <c r="F14" s="92" t="e">
        <f>ROUND(IF(ISNA(VLOOKUP($A14,#REF!,47,FALSE)),0,VLOOKUP($A14,#REF!,47,FALSE)),1)</f>
        <v>#REF!</v>
      </c>
      <c r="G14" s="80" t="e">
        <f t="shared" si="1"/>
        <v>#REF!</v>
      </c>
      <c r="H14" s="88" t="e">
        <f t="shared" si="2"/>
        <v>#REF!</v>
      </c>
      <c r="I14" s="64" t="e">
        <f>IF(ISNA(VLOOKUP($A14,#REF!,4,FALSE)),0,VLOOKUP($A14,#REF!,4,FALSE))</f>
        <v>#REF!</v>
      </c>
      <c r="J14" s="80" t="e">
        <f t="shared" si="3"/>
        <v>#REF!</v>
      </c>
      <c r="K14" s="76" t="e">
        <f t="shared" si="4"/>
        <v>#REF!</v>
      </c>
      <c r="L14" s="83" t="e">
        <f>IF(ISNA(VLOOKUP($A14,#REF!,8,FALSE)),0,VLOOKUP($A14,#REF!,8,FALSE))</f>
        <v>#REF!</v>
      </c>
      <c r="M14" s="80" t="e">
        <f t="shared" si="5"/>
        <v>#REF!</v>
      </c>
      <c r="N14" s="76" t="e">
        <f t="shared" si="6"/>
        <v>#REF!</v>
      </c>
      <c r="O14" s="64" t="e">
        <f>IF(ISNA(VLOOKUP($A14,#REF!,12,FALSE)),0,VLOOKUP($A14,#REF!,12,FALSE))</f>
        <v>#REF!</v>
      </c>
      <c r="P14" s="80" t="e">
        <f t="shared" si="7"/>
        <v>#REF!</v>
      </c>
      <c r="Q14" s="76" t="e">
        <f t="shared" si="8"/>
        <v>#REF!</v>
      </c>
      <c r="R14" s="64" t="e">
        <f>IF(ISNA(VLOOKUP($A14,#REF!,16,FALSE)),0,VLOOKUP($A14,#REF!,16,FALSE))</f>
        <v>#REF!</v>
      </c>
      <c r="S14" s="80" t="e">
        <f t="shared" si="9"/>
        <v>#REF!</v>
      </c>
      <c r="T14" s="76" t="e">
        <f t="shared" si="10"/>
        <v>#REF!</v>
      </c>
      <c r="U14" s="64" t="e">
        <f>IF(ISNA(VLOOKUP($A14,#REF!,20,FALSE)),0,VLOOKUP($A14,#REF!,20,FALSE))</f>
        <v>#REF!</v>
      </c>
      <c r="V14" s="80" t="e">
        <f t="shared" si="11"/>
        <v>#REF!</v>
      </c>
      <c r="W14" s="76" t="e">
        <f t="shared" si="12"/>
        <v>#REF!</v>
      </c>
      <c r="X14" s="64" t="e">
        <f>IF(ISNA(VLOOKUP($A14,#REF!,24,FALSE)),0,VLOOKUP($A14,#REF!,24,FALSE))</f>
        <v>#REF!</v>
      </c>
      <c r="Y14" s="80" t="e">
        <f t="shared" si="13"/>
        <v>#REF!</v>
      </c>
      <c r="Z14" s="76" t="e">
        <f t="shared" si="14"/>
        <v>#REF!</v>
      </c>
      <c r="AA14" s="64" t="e">
        <f>IF(ISNA(VLOOKUP($A14,#REF!,28,FALSE)),0,VLOOKUP($A14,#REF!,28,FALSE))</f>
        <v>#REF!</v>
      </c>
      <c r="AB14" s="80" t="e">
        <f t="shared" si="15"/>
        <v>#REF!</v>
      </c>
      <c r="AC14" s="76" t="e">
        <f t="shared" si="16"/>
        <v>#REF!</v>
      </c>
      <c r="AD14" s="64" t="e">
        <f>IF(ISNA(VLOOKUP($A14,#REF!,32,FALSE)),0,VLOOKUP($A14,#REF!,32,FALSE))</f>
        <v>#REF!</v>
      </c>
      <c r="AE14" s="80" t="e">
        <f t="shared" si="17"/>
        <v>#REF!</v>
      </c>
      <c r="AF14" s="76" t="e">
        <f t="shared" si="18"/>
        <v>#REF!</v>
      </c>
      <c r="AG14" s="64" t="e">
        <f>IF(ISNA(VLOOKUP($A14,#REF!,36,FALSE)),0,VLOOKUP($A14,#REF!,36,FALSE))</f>
        <v>#REF!</v>
      </c>
      <c r="AH14" s="80" t="e">
        <f t="shared" si="19"/>
        <v>#REF!</v>
      </c>
      <c r="AI14" s="76" t="e">
        <f t="shared" si="20"/>
        <v>#REF!</v>
      </c>
    </row>
    <row r="15" spans="1:35" ht="18" customHeight="1" x14ac:dyDescent="0.2">
      <c r="A15" s="78" t="str">
        <f t="shared" si="0"/>
        <v>Kenny Engram</v>
      </c>
      <c r="B15" s="52" t="s">
        <v>473</v>
      </c>
      <c r="C15" s="62" t="s">
        <v>474</v>
      </c>
      <c r="D15" s="25" t="e">
        <f>VLOOKUP($A15,#REF!,34,FALSE)</f>
        <v>#REF!</v>
      </c>
      <c r="E15" s="8" t="e">
        <f>ROUND(IF(ISNA(VLOOKUP($A15,#REF!,46,FALSE)),0,VLOOKUP($A15,#REF!,46,FALSE)),1)</f>
        <v>#REF!</v>
      </c>
      <c r="F15" s="92" t="e">
        <f>ROUND(IF(ISNA(VLOOKUP($A15,#REF!,47,FALSE)),0,VLOOKUP($A15,#REF!,47,FALSE)),1)</f>
        <v>#REF!</v>
      </c>
      <c r="G15" s="80" t="e">
        <f t="shared" si="1"/>
        <v>#REF!</v>
      </c>
      <c r="H15" s="88" t="e">
        <f t="shared" si="2"/>
        <v>#REF!</v>
      </c>
      <c r="I15" s="64" t="e">
        <f>IF(ISNA(VLOOKUP($A15,#REF!,4,FALSE)),0,VLOOKUP($A15,#REF!,4,FALSE))</f>
        <v>#REF!</v>
      </c>
      <c r="J15" s="80" t="e">
        <f t="shared" si="3"/>
        <v>#REF!</v>
      </c>
      <c r="K15" s="76" t="e">
        <f t="shared" si="4"/>
        <v>#REF!</v>
      </c>
      <c r="L15" s="83" t="e">
        <f>IF(ISNA(VLOOKUP($A15,#REF!,8,FALSE)),0,VLOOKUP($A15,#REF!,8,FALSE))</f>
        <v>#REF!</v>
      </c>
      <c r="M15" s="80" t="e">
        <f t="shared" si="5"/>
        <v>#REF!</v>
      </c>
      <c r="N15" s="76" t="e">
        <f t="shared" si="6"/>
        <v>#REF!</v>
      </c>
      <c r="O15" s="64" t="e">
        <f>IF(ISNA(VLOOKUP($A15,#REF!,12,FALSE)),0,VLOOKUP($A15,#REF!,12,FALSE))</f>
        <v>#REF!</v>
      </c>
      <c r="P15" s="80" t="e">
        <f t="shared" si="7"/>
        <v>#REF!</v>
      </c>
      <c r="Q15" s="76" t="e">
        <f t="shared" si="8"/>
        <v>#REF!</v>
      </c>
      <c r="R15" s="64" t="e">
        <f>IF(ISNA(VLOOKUP($A15,#REF!,16,FALSE)),0,VLOOKUP($A15,#REF!,16,FALSE))</f>
        <v>#REF!</v>
      </c>
      <c r="S15" s="80" t="e">
        <f t="shared" si="9"/>
        <v>#REF!</v>
      </c>
      <c r="T15" s="76" t="e">
        <f t="shared" si="10"/>
        <v>#REF!</v>
      </c>
      <c r="U15" s="64" t="e">
        <f>IF(ISNA(VLOOKUP($A15,#REF!,20,FALSE)),0,VLOOKUP($A15,#REF!,20,FALSE))</f>
        <v>#REF!</v>
      </c>
      <c r="V15" s="80" t="e">
        <f t="shared" si="11"/>
        <v>#REF!</v>
      </c>
      <c r="W15" s="76" t="e">
        <f t="shared" si="12"/>
        <v>#REF!</v>
      </c>
      <c r="X15" s="64" t="e">
        <f>IF(ISNA(VLOOKUP($A15,#REF!,24,FALSE)),0,VLOOKUP($A15,#REF!,24,FALSE))</f>
        <v>#REF!</v>
      </c>
      <c r="Y15" s="80" t="e">
        <f t="shared" si="13"/>
        <v>#REF!</v>
      </c>
      <c r="Z15" s="76" t="e">
        <f t="shared" si="14"/>
        <v>#REF!</v>
      </c>
      <c r="AA15" s="64" t="e">
        <f>IF(ISNA(VLOOKUP($A15,#REF!,28,FALSE)),0,VLOOKUP($A15,#REF!,28,FALSE))</f>
        <v>#REF!</v>
      </c>
      <c r="AB15" s="80" t="e">
        <f t="shared" si="15"/>
        <v>#REF!</v>
      </c>
      <c r="AC15" s="76" t="e">
        <f t="shared" si="16"/>
        <v>#REF!</v>
      </c>
      <c r="AD15" s="64" t="e">
        <f>IF(ISNA(VLOOKUP($A15,#REF!,32,FALSE)),0,VLOOKUP($A15,#REF!,32,FALSE))</f>
        <v>#REF!</v>
      </c>
      <c r="AE15" s="80" t="e">
        <f t="shared" si="17"/>
        <v>#REF!</v>
      </c>
      <c r="AF15" s="76" t="e">
        <f t="shared" si="18"/>
        <v>#REF!</v>
      </c>
      <c r="AG15" s="64" t="e">
        <f>IF(ISNA(VLOOKUP($A15,#REF!,36,FALSE)),0,VLOOKUP($A15,#REF!,36,FALSE))</f>
        <v>#REF!</v>
      </c>
      <c r="AH15" s="80" t="e">
        <f t="shared" si="19"/>
        <v>#REF!</v>
      </c>
      <c r="AI15" s="76" t="e">
        <f t="shared" si="20"/>
        <v>#REF!</v>
      </c>
    </row>
    <row r="16" spans="1:35" ht="18" customHeight="1" x14ac:dyDescent="0.2">
      <c r="A16" s="78" t="str">
        <f t="shared" si="0"/>
        <v>Jon Fraim</v>
      </c>
      <c r="B16" s="52" t="s">
        <v>241</v>
      </c>
      <c r="C16" s="62" t="s">
        <v>150</v>
      </c>
      <c r="D16" s="25" t="e">
        <f>VLOOKUP($A16,#REF!,34,FALSE)</f>
        <v>#REF!</v>
      </c>
      <c r="E16" s="8" t="e">
        <f>ROUND(IF(ISNA(VLOOKUP($A16,#REF!,46,FALSE)),0,VLOOKUP($A16,#REF!,46,FALSE)),1)</f>
        <v>#REF!</v>
      </c>
      <c r="F16" s="92" t="e">
        <f>ROUND(IF(ISNA(VLOOKUP($A16,#REF!,47,FALSE)),0,VLOOKUP($A16,#REF!,47,FALSE)),1)</f>
        <v>#REF!</v>
      </c>
      <c r="G16" s="80" t="e">
        <f t="shared" si="1"/>
        <v>#REF!</v>
      </c>
      <c r="H16" s="88" t="e">
        <f t="shared" si="2"/>
        <v>#REF!</v>
      </c>
      <c r="I16" s="64" t="e">
        <f>IF(ISNA(VLOOKUP($A16,#REF!,4,FALSE)),0,VLOOKUP($A16,#REF!,4,FALSE))</f>
        <v>#REF!</v>
      </c>
      <c r="J16" s="80" t="e">
        <f t="shared" si="3"/>
        <v>#REF!</v>
      </c>
      <c r="K16" s="76" t="e">
        <f t="shared" si="4"/>
        <v>#REF!</v>
      </c>
      <c r="L16" s="83" t="e">
        <f>IF(ISNA(VLOOKUP($A16,#REF!,8,FALSE)),0,VLOOKUP($A16,#REF!,8,FALSE))</f>
        <v>#REF!</v>
      </c>
      <c r="M16" s="80" t="e">
        <f t="shared" si="5"/>
        <v>#REF!</v>
      </c>
      <c r="N16" s="76" t="e">
        <f t="shared" si="6"/>
        <v>#REF!</v>
      </c>
      <c r="O16" s="64" t="e">
        <f>IF(ISNA(VLOOKUP($A16,#REF!,12,FALSE)),0,VLOOKUP($A16,#REF!,12,FALSE))</f>
        <v>#REF!</v>
      </c>
      <c r="P16" s="80" t="e">
        <f t="shared" si="7"/>
        <v>#REF!</v>
      </c>
      <c r="Q16" s="76" t="e">
        <f t="shared" si="8"/>
        <v>#REF!</v>
      </c>
      <c r="R16" s="64" t="e">
        <f>IF(ISNA(VLOOKUP($A16,#REF!,16,FALSE)),0,VLOOKUP($A16,#REF!,16,FALSE))</f>
        <v>#REF!</v>
      </c>
      <c r="S16" s="80" t="e">
        <f t="shared" si="9"/>
        <v>#REF!</v>
      </c>
      <c r="T16" s="76" t="e">
        <f t="shared" si="10"/>
        <v>#REF!</v>
      </c>
      <c r="U16" s="64" t="e">
        <f>IF(ISNA(VLOOKUP($A16,#REF!,20,FALSE)),0,VLOOKUP($A16,#REF!,20,FALSE))</f>
        <v>#REF!</v>
      </c>
      <c r="V16" s="80" t="e">
        <f t="shared" si="11"/>
        <v>#REF!</v>
      </c>
      <c r="W16" s="76" t="e">
        <f t="shared" si="12"/>
        <v>#REF!</v>
      </c>
      <c r="X16" s="64" t="e">
        <f>IF(ISNA(VLOOKUP($A16,#REF!,24,FALSE)),0,VLOOKUP($A16,#REF!,24,FALSE))</f>
        <v>#REF!</v>
      </c>
      <c r="Y16" s="80" t="e">
        <f t="shared" si="13"/>
        <v>#REF!</v>
      </c>
      <c r="Z16" s="76" t="e">
        <f t="shared" si="14"/>
        <v>#REF!</v>
      </c>
      <c r="AA16" s="64" t="e">
        <f>IF(ISNA(VLOOKUP($A16,#REF!,28,FALSE)),0,VLOOKUP($A16,#REF!,28,FALSE))</f>
        <v>#REF!</v>
      </c>
      <c r="AB16" s="80" t="e">
        <f t="shared" si="15"/>
        <v>#REF!</v>
      </c>
      <c r="AC16" s="76" t="e">
        <f t="shared" si="16"/>
        <v>#REF!</v>
      </c>
      <c r="AD16" s="64" t="e">
        <f>IF(ISNA(VLOOKUP($A16,#REF!,32,FALSE)),0,VLOOKUP($A16,#REF!,32,FALSE))</f>
        <v>#REF!</v>
      </c>
      <c r="AE16" s="80" t="e">
        <f t="shared" si="17"/>
        <v>#REF!</v>
      </c>
      <c r="AF16" s="76" t="e">
        <f t="shared" si="18"/>
        <v>#REF!</v>
      </c>
      <c r="AG16" s="64" t="e">
        <f>IF(ISNA(VLOOKUP($A16,#REF!,36,FALSE)),0,VLOOKUP($A16,#REF!,36,FALSE))</f>
        <v>#REF!</v>
      </c>
      <c r="AH16" s="80" t="e">
        <f t="shared" si="19"/>
        <v>#REF!</v>
      </c>
      <c r="AI16" s="76" t="e">
        <f t="shared" si="20"/>
        <v>#REF!</v>
      </c>
    </row>
    <row r="17" spans="1:35" ht="18" customHeight="1" x14ac:dyDescent="0.2">
      <c r="A17" s="78" t="str">
        <f t="shared" si="0"/>
        <v>Haile Ghebre-Michael</v>
      </c>
      <c r="B17" s="93" t="s">
        <v>549</v>
      </c>
      <c r="C17" s="94" t="s">
        <v>550</v>
      </c>
      <c r="D17" s="25" t="e">
        <f>VLOOKUP($A17,#REF!,34,FALSE)</f>
        <v>#REF!</v>
      </c>
      <c r="E17" s="8" t="e">
        <f>ROUND(IF(ISNA(VLOOKUP($A17,#REF!,46,FALSE)),0,VLOOKUP($A17,#REF!,46,FALSE)),1)</f>
        <v>#REF!</v>
      </c>
      <c r="F17" s="92" t="e">
        <f>ROUND(IF(ISNA(VLOOKUP($A17,#REF!,47,FALSE)),0,VLOOKUP($A17,#REF!,47,FALSE)),1)</f>
        <v>#REF!</v>
      </c>
      <c r="G17" s="80" t="e">
        <f t="shared" si="1"/>
        <v>#REF!</v>
      </c>
      <c r="H17" s="88" t="e">
        <f t="shared" si="2"/>
        <v>#REF!</v>
      </c>
      <c r="I17" s="64" t="e">
        <f>IF(ISNA(VLOOKUP($A17,#REF!,4,FALSE)),0,VLOOKUP($A17,#REF!,4,FALSE))</f>
        <v>#REF!</v>
      </c>
      <c r="J17" s="80" t="e">
        <f t="shared" si="3"/>
        <v>#REF!</v>
      </c>
      <c r="K17" s="76" t="e">
        <f t="shared" si="4"/>
        <v>#REF!</v>
      </c>
      <c r="L17" s="83" t="e">
        <f>IF(ISNA(VLOOKUP($A17,#REF!,8,FALSE)),0,VLOOKUP($A17,#REF!,8,FALSE))</f>
        <v>#REF!</v>
      </c>
      <c r="M17" s="80" t="e">
        <f t="shared" si="5"/>
        <v>#REF!</v>
      </c>
      <c r="N17" s="76" t="e">
        <f t="shared" si="6"/>
        <v>#REF!</v>
      </c>
      <c r="O17" s="64" t="e">
        <f>IF(ISNA(VLOOKUP($A17,#REF!,12,FALSE)),0,VLOOKUP($A17,#REF!,12,FALSE))</f>
        <v>#REF!</v>
      </c>
      <c r="P17" s="80" t="e">
        <f t="shared" si="7"/>
        <v>#REF!</v>
      </c>
      <c r="Q17" s="76" t="e">
        <f t="shared" si="8"/>
        <v>#REF!</v>
      </c>
      <c r="R17" s="64" t="e">
        <f>IF(ISNA(VLOOKUP($A17,#REF!,16,FALSE)),0,VLOOKUP($A17,#REF!,16,FALSE))</f>
        <v>#REF!</v>
      </c>
      <c r="S17" s="80" t="e">
        <f t="shared" si="9"/>
        <v>#REF!</v>
      </c>
      <c r="T17" s="76" t="e">
        <f t="shared" si="10"/>
        <v>#REF!</v>
      </c>
      <c r="U17" s="64" t="e">
        <f>IF(ISNA(VLOOKUP($A17,#REF!,20,FALSE)),0,VLOOKUP($A17,#REF!,20,FALSE))</f>
        <v>#REF!</v>
      </c>
      <c r="V17" s="80" t="e">
        <f t="shared" si="11"/>
        <v>#REF!</v>
      </c>
      <c r="W17" s="76" t="e">
        <f t="shared" si="12"/>
        <v>#REF!</v>
      </c>
      <c r="X17" s="64" t="e">
        <f>IF(ISNA(VLOOKUP($A17,#REF!,24,FALSE)),0,VLOOKUP($A17,#REF!,24,FALSE))</f>
        <v>#REF!</v>
      </c>
      <c r="Y17" s="80" t="e">
        <f t="shared" si="13"/>
        <v>#REF!</v>
      </c>
      <c r="Z17" s="76" t="e">
        <f t="shared" si="14"/>
        <v>#REF!</v>
      </c>
      <c r="AA17" s="64" t="e">
        <f>IF(ISNA(VLOOKUP($A17,#REF!,28,FALSE)),0,VLOOKUP($A17,#REF!,28,FALSE))</f>
        <v>#REF!</v>
      </c>
      <c r="AB17" s="80" t="e">
        <f t="shared" si="15"/>
        <v>#REF!</v>
      </c>
      <c r="AC17" s="76" t="e">
        <f t="shared" si="16"/>
        <v>#REF!</v>
      </c>
      <c r="AD17" s="64" t="e">
        <f>IF(ISNA(VLOOKUP($A17,#REF!,32,FALSE)),0,VLOOKUP($A17,#REF!,32,FALSE))</f>
        <v>#REF!</v>
      </c>
      <c r="AE17" s="80" t="e">
        <f t="shared" si="17"/>
        <v>#REF!</v>
      </c>
      <c r="AF17" s="76" t="e">
        <f t="shared" si="18"/>
        <v>#REF!</v>
      </c>
      <c r="AG17" s="64" t="e">
        <f>IF(ISNA(VLOOKUP($A17,#REF!,36,FALSE)),0,VLOOKUP($A17,#REF!,36,FALSE))</f>
        <v>#REF!</v>
      </c>
      <c r="AH17" s="80" t="e">
        <f t="shared" si="19"/>
        <v>#REF!</v>
      </c>
      <c r="AI17" s="76" t="e">
        <f t="shared" si="20"/>
        <v>#REF!</v>
      </c>
    </row>
    <row r="18" spans="1:35" ht="18" customHeight="1" x14ac:dyDescent="0.2">
      <c r="A18" s="78" t="str">
        <f t="shared" si="0"/>
        <v>Brian Hogan</v>
      </c>
      <c r="B18" s="52" t="s">
        <v>398</v>
      </c>
      <c r="C18" s="62" t="s">
        <v>20</v>
      </c>
      <c r="D18" s="25" t="e">
        <f>VLOOKUP($A18,#REF!,34,FALSE)</f>
        <v>#REF!</v>
      </c>
      <c r="E18" s="8" t="e">
        <f>ROUND(IF(ISNA(VLOOKUP($A18,#REF!,46,FALSE)),0,VLOOKUP($A18,#REF!,46,FALSE)),1)</f>
        <v>#REF!</v>
      </c>
      <c r="F18" s="92" t="e">
        <f>ROUND(IF(ISNA(VLOOKUP($A18,#REF!,47,FALSE)),0,VLOOKUP($A18,#REF!,47,FALSE)),1)</f>
        <v>#REF!</v>
      </c>
      <c r="G18" s="80" t="e">
        <f t="shared" si="1"/>
        <v>#REF!</v>
      </c>
      <c r="H18" s="88" t="e">
        <f t="shared" si="2"/>
        <v>#REF!</v>
      </c>
      <c r="I18" s="64" t="e">
        <f>IF(ISNA(VLOOKUP($A18,#REF!,4,FALSE)),0,VLOOKUP($A18,#REF!,4,FALSE))</f>
        <v>#REF!</v>
      </c>
      <c r="J18" s="80" t="e">
        <f t="shared" si="3"/>
        <v>#REF!</v>
      </c>
      <c r="K18" s="76" t="e">
        <f t="shared" si="4"/>
        <v>#REF!</v>
      </c>
      <c r="L18" s="83" t="e">
        <f>IF(ISNA(VLOOKUP($A18,#REF!,8,FALSE)),0,VLOOKUP($A18,#REF!,8,FALSE))</f>
        <v>#REF!</v>
      </c>
      <c r="M18" s="80" t="e">
        <f t="shared" si="5"/>
        <v>#REF!</v>
      </c>
      <c r="N18" s="76" t="e">
        <f t="shared" si="6"/>
        <v>#REF!</v>
      </c>
      <c r="O18" s="64" t="e">
        <f>IF(ISNA(VLOOKUP($A18,#REF!,12,FALSE)),0,VLOOKUP($A18,#REF!,12,FALSE))</f>
        <v>#REF!</v>
      </c>
      <c r="P18" s="80" t="e">
        <f t="shared" si="7"/>
        <v>#REF!</v>
      </c>
      <c r="Q18" s="76" t="e">
        <f t="shared" si="8"/>
        <v>#REF!</v>
      </c>
      <c r="R18" s="64" t="e">
        <f>IF(ISNA(VLOOKUP($A18,#REF!,16,FALSE)),0,VLOOKUP($A18,#REF!,16,FALSE))</f>
        <v>#REF!</v>
      </c>
      <c r="S18" s="80" t="e">
        <f t="shared" si="9"/>
        <v>#REF!</v>
      </c>
      <c r="T18" s="76" t="e">
        <f t="shared" si="10"/>
        <v>#REF!</v>
      </c>
      <c r="U18" s="64" t="e">
        <f>IF(ISNA(VLOOKUP($A18,#REF!,20,FALSE)),0,VLOOKUP($A18,#REF!,20,FALSE))</f>
        <v>#REF!</v>
      </c>
      <c r="V18" s="80" t="e">
        <f t="shared" si="11"/>
        <v>#REF!</v>
      </c>
      <c r="W18" s="76" t="e">
        <f t="shared" si="12"/>
        <v>#REF!</v>
      </c>
      <c r="X18" s="64" t="e">
        <f>IF(ISNA(VLOOKUP($A18,#REF!,24,FALSE)),0,VLOOKUP($A18,#REF!,24,FALSE))</f>
        <v>#REF!</v>
      </c>
      <c r="Y18" s="80" t="e">
        <f t="shared" si="13"/>
        <v>#REF!</v>
      </c>
      <c r="Z18" s="76" t="e">
        <f t="shared" si="14"/>
        <v>#REF!</v>
      </c>
      <c r="AA18" s="64" t="e">
        <f>IF(ISNA(VLOOKUP($A18,#REF!,28,FALSE)),0,VLOOKUP($A18,#REF!,28,FALSE))</f>
        <v>#REF!</v>
      </c>
      <c r="AB18" s="80" t="e">
        <f t="shared" si="15"/>
        <v>#REF!</v>
      </c>
      <c r="AC18" s="76" t="e">
        <f t="shared" si="16"/>
        <v>#REF!</v>
      </c>
      <c r="AD18" s="64" t="e">
        <f>IF(ISNA(VLOOKUP($A18,#REF!,32,FALSE)),0,VLOOKUP($A18,#REF!,32,FALSE))</f>
        <v>#REF!</v>
      </c>
      <c r="AE18" s="80" t="e">
        <f t="shared" si="17"/>
        <v>#REF!</v>
      </c>
      <c r="AF18" s="76" t="e">
        <f t="shared" si="18"/>
        <v>#REF!</v>
      </c>
      <c r="AG18" s="64" t="e">
        <f>IF(ISNA(VLOOKUP($A18,#REF!,36,FALSE)),0,VLOOKUP($A18,#REF!,36,FALSE))</f>
        <v>#REF!</v>
      </c>
      <c r="AH18" s="80" t="e">
        <f t="shared" si="19"/>
        <v>#REF!</v>
      </c>
      <c r="AI18" s="76" t="e">
        <f t="shared" si="20"/>
        <v>#REF!</v>
      </c>
    </row>
    <row r="19" spans="1:35" ht="18" customHeight="1" x14ac:dyDescent="0.2">
      <c r="A19" s="78" t="str">
        <f t="shared" si="0"/>
        <v>Michael Hunter</v>
      </c>
      <c r="B19" s="52" t="s">
        <v>397</v>
      </c>
      <c r="C19" s="62" t="s">
        <v>58</v>
      </c>
      <c r="D19" s="25" t="e">
        <f>VLOOKUP($A19,#REF!,34,FALSE)</f>
        <v>#REF!</v>
      </c>
      <c r="E19" s="8" t="e">
        <f>ROUND(IF(ISNA(VLOOKUP($A19,#REF!,46,FALSE)),0,VLOOKUP($A19,#REF!,46,FALSE)),1)</f>
        <v>#REF!</v>
      </c>
      <c r="F19" s="92" t="e">
        <f>ROUND(IF(ISNA(VLOOKUP($A19,#REF!,47,FALSE)),0,VLOOKUP($A19,#REF!,47,FALSE)),1)</f>
        <v>#REF!</v>
      </c>
      <c r="G19" s="80" t="e">
        <f t="shared" si="1"/>
        <v>#REF!</v>
      </c>
      <c r="H19" s="88" t="e">
        <f t="shared" si="2"/>
        <v>#REF!</v>
      </c>
      <c r="I19" s="64" t="e">
        <f>IF(ISNA(VLOOKUP($A19,#REF!,4,FALSE)),0,VLOOKUP($A19,#REF!,4,FALSE))</f>
        <v>#REF!</v>
      </c>
      <c r="J19" s="80" t="e">
        <f t="shared" si="3"/>
        <v>#REF!</v>
      </c>
      <c r="K19" s="76" t="e">
        <f t="shared" si="4"/>
        <v>#REF!</v>
      </c>
      <c r="L19" s="83" t="e">
        <f>IF(ISNA(VLOOKUP($A19,#REF!,8,FALSE)),0,VLOOKUP($A19,#REF!,8,FALSE))</f>
        <v>#REF!</v>
      </c>
      <c r="M19" s="80" t="e">
        <f t="shared" si="5"/>
        <v>#REF!</v>
      </c>
      <c r="N19" s="76" t="e">
        <f t="shared" si="6"/>
        <v>#REF!</v>
      </c>
      <c r="O19" s="64" t="e">
        <f>IF(ISNA(VLOOKUP($A19,#REF!,12,FALSE)),0,VLOOKUP($A19,#REF!,12,FALSE))</f>
        <v>#REF!</v>
      </c>
      <c r="P19" s="80" t="e">
        <f t="shared" si="7"/>
        <v>#REF!</v>
      </c>
      <c r="Q19" s="76" t="e">
        <f t="shared" si="8"/>
        <v>#REF!</v>
      </c>
      <c r="R19" s="64" t="e">
        <f>IF(ISNA(VLOOKUP($A19,#REF!,16,FALSE)),0,VLOOKUP($A19,#REF!,16,FALSE))</f>
        <v>#REF!</v>
      </c>
      <c r="S19" s="80" t="e">
        <f t="shared" si="9"/>
        <v>#REF!</v>
      </c>
      <c r="T19" s="76" t="e">
        <f t="shared" si="10"/>
        <v>#REF!</v>
      </c>
      <c r="U19" s="64" t="e">
        <f>IF(ISNA(VLOOKUP($A19,#REF!,20,FALSE)),0,VLOOKUP($A19,#REF!,20,FALSE))</f>
        <v>#REF!</v>
      </c>
      <c r="V19" s="80" t="e">
        <f t="shared" si="11"/>
        <v>#REF!</v>
      </c>
      <c r="W19" s="76" t="e">
        <f t="shared" si="12"/>
        <v>#REF!</v>
      </c>
      <c r="X19" s="64" t="e">
        <f>IF(ISNA(VLOOKUP($A19,#REF!,24,FALSE)),0,VLOOKUP($A19,#REF!,24,FALSE))</f>
        <v>#REF!</v>
      </c>
      <c r="Y19" s="80" t="e">
        <f t="shared" si="13"/>
        <v>#REF!</v>
      </c>
      <c r="Z19" s="76" t="e">
        <f t="shared" si="14"/>
        <v>#REF!</v>
      </c>
      <c r="AA19" s="64" t="e">
        <f>IF(ISNA(VLOOKUP($A19,#REF!,28,FALSE)),0,VLOOKUP($A19,#REF!,28,FALSE))</f>
        <v>#REF!</v>
      </c>
      <c r="AB19" s="80" t="e">
        <f t="shared" si="15"/>
        <v>#REF!</v>
      </c>
      <c r="AC19" s="76" t="e">
        <f t="shared" si="16"/>
        <v>#REF!</v>
      </c>
      <c r="AD19" s="64" t="e">
        <f>IF(ISNA(VLOOKUP($A19,#REF!,32,FALSE)),0,VLOOKUP($A19,#REF!,32,FALSE))</f>
        <v>#REF!</v>
      </c>
      <c r="AE19" s="80" t="e">
        <f t="shared" si="17"/>
        <v>#REF!</v>
      </c>
      <c r="AF19" s="76" t="e">
        <f t="shared" si="18"/>
        <v>#REF!</v>
      </c>
      <c r="AG19" s="64" t="e">
        <f>IF(ISNA(VLOOKUP($A19,#REF!,36,FALSE)),0,VLOOKUP($A19,#REF!,36,FALSE))</f>
        <v>#REF!</v>
      </c>
      <c r="AH19" s="80" t="e">
        <f t="shared" si="19"/>
        <v>#REF!</v>
      </c>
      <c r="AI19" s="76" t="e">
        <f t="shared" si="20"/>
        <v>#REF!</v>
      </c>
    </row>
    <row r="20" spans="1:35" ht="18" customHeight="1" x14ac:dyDescent="0.2">
      <c r="A20" s="78" t="str">
        <f t="shared" si="0"/>
        <v>Matt Jacobs</v>
      </c>
      <c r="B20" s="52" t="s">
        <v>251</v>
      </c>
      <c r="C20" s="62" t="s">
        <v>252</v>
      </c>
      <c r="D20" s="25" t="e">
        <f>VLOOKUP($A20,#REF!,34,FALSE)</f>
        <v>#REF!</v>
      </c>
      <c r="E20" s="8" t="e">
        <f>ROUND(IF(ISNA(VLOOKUP($A20,#REF!,46,FALSE)),0,VLOOKUP($A20,#REF!,46,FALSE)),1)</f>
        <v>#REF!</v>
      </c>
      <c r="F20" s="92" t="e">
        <f>ROUND(IF(ISNA(VLOOKUP($A20,#REF!,47,FALSE)),0,VLOOKUP($A20,#REF!,47,FALSE)),1)</f>
        <v>#REF!</v>
      </c>
      <c r="G20" s="80" t="e">
        <f t="shared" si="1"/>
        <v>#REF!</v>
      </c>
      <c r="H20" s="112" t="e">
        <f t="shared" si="2"/>
        <v>#REF!</v>
      </c>
      <c r="I20" s="64" t="e">
        <f>IF(ISNA(VLOOKUP($A20,#REF!,4,FALSE)),0,VLOOKUP($A20,#REF!,4,FALSE))</f>
        <v>#REF!</v>
      </c>
      <c r="J20" s="80" t="e">
        <f t="shared" si="3"/>
        <v>#REF!</v>
      </c>
      <c r="K20" s="76" t="e">
        <f t="shared" si="4"/>
        <v>#REF!</v>
      </c>
      <c r="L20" s="83" t="e">
        <f>IF(ISNA(VLOOKUP($A20,#REF!,8,FALSE)),0,VLOOKUP($A20,#REF!,8,FALSE))</f>
        <v>#REF!</v>
      </c>
      <c r="M20" s="80" t="e">
        <f t="shared" si="5"/>
        <v>#REF!</v>
      </c>
      <c r="N20" s="76" t="e">
        <f t="shared" si="6"/>
        <v>#REF!</v>
      </c>
      <c r="O20" s="64" t="e">
        <f>IF(ISNA(VLOOKUP($A20,#REF!,12,FALSE)),0,VLOOKUP($A20,#REF!,12,FALSE))</f>
        <v>#REF!</v>
      </c>
      <c r="P20" s="80" t="e">
        <f t="shared" si="7"/>
        <v>#REF!</v>
      </c>
      <c r="Q20" s="76" t="e">
        <f t="shared" si="8"/>
        <v>#REF!</v>
      </c>
      <c r="R20" s="64" t="e">
        <f>IF(ISNA(VLOOKUP($A20,#REF!,16,FALSE)),0,VLOOKUP($A20,#REF!,16,FALSE))</f>
        <v>#REF!</v>
      </c>
      <c r="S20" s="80" t="e">
        <f t="shared" si="9"/>
        <v>#REF!</v>
      </c>
      <c r="T20" s="76" t="e">
        <f t="shared" si="10"/>
        <v>#REF!</v>
      </c>
      <c r="U20" s="64" t="e">
        <f>IF(ISNA(VLOOKUP($A20,#REF!,20,FALSE)),0,VLOOKUP($A20,#REF!,20,FALSE))</f>
        <v>#REF!</v>
      </c>
      <c r="V20" s="80" t="e">
        <f t="shared" si="11"/>
        <v>#REF!</v>
      </c>
      <c r="W20" s="76" t="e">
        <f t="shared" si="12"/>
        <v>#REF!</v>
      </c>
      <c r="X20" s="64" t="e">
        <f>IF(ISNA(VLOOKUP($A20,#REF!,24,FALSE)),0,VLOOKUP($A20,#REF!,24,FALSE))</f>
        <v>#REF!</v>
      </c>
      <c r="Y20" s="80" t="e">
        <f t="shared" si="13"/>
        <v>#REF!</v>
      </c>
      <c r="Z20" s="76" t="e">
        <f t="shared" si="14"/>
        <v>#REF!</v>
      </c>
      <c r="AA20" s="64" t="e">
        <f>IF(ISNA(VLOOKUP($A20,#REF!,28,FALSE)),0,VLOOKUP($A20,#REF!,28,FALSE))</f>
        <v>#REF!</v>
      </c>
      <c r="AB20" s="80" t="e">
        <f t="shared" si="15"/>
        <v>#REF!</v>
      </c>
      <c r="AC20" s="76" t="e">
        <f t="shared" si="16"/>
        <v>#REF!</v>
      </c>
      <c r="AD20" s="64" t="e">
        <f>IF(ISNA(VLOOKUP($A20,#REF!,32,FALSE)),0,VLOOKUP($A20,#REF!,32,FALSE))</f>
        <v>#REF!</v>
      </c>
      <c r="AE20" s="80" t="e">
        <f t="shared" si="17"/>
        <v>#REF!</v>
      </c>
      <c r="AF20" s="76" t="e">
        <f t="shared" si="18"/>
        <v>#REF!</v>
      </c>
      <c r="AG20" s="64" t="e">
        <f>IF(ISNA(VLOOKUP($A20,#REF!,36,FALSE)),0,VLOOKUP($A20,#REF!,36,FALSE))</f>
        <v>#REF!</v>
      </c>
      <c r="AH20" s="80" t="e">
        <f t="shared" si="19"/>
        <v>#REF!</v>
      </c>
      <c r="AI20" s="76" t="e">
        <f t="shared" si="20"/>
        <v>#REF!</v>
      </c>
    </row>
    <row r="21" spans="1:35" ht="18" customHeight="1" x14ac:dyDescent="0.2">
      <c r="A21" s="78" t="str">
        <f t="shared" si="0"/>
        <v>Adam Kennedy</v>
      </c>
      <c r="B21" s="52" t="s">
        <v>539</v>
      </c>
      <c r="C21" s="62" t="s">
        <v>540</v>
      </c>
      <c r="D21" s="25" t="e">
        <f>VLOOKUP($A21,#REF!,34,FALSE)</f>
        <v>#REF!</v>
      </c>
      <c r="E21" s="8" t="e">
        <f>ROUND(IF(ISNA(VLOOKUP($A21,#REF!,46,FALSE)),0,VLOOKUP($A21,#REF!,46,FALSE)),1)</f>
        <v>#REF!</v>
      </c>
      <c r="F21" s="92" t="e">
        <f>ROUND(IF(ISNA(VLOOKUP($A21,#REF!,47,FALSE)),0,VLOOKUP($A21,#REF!,47,FALSE)),1)</f>
        <v>#REF!</v>
      </c>
      <c r="G21" s="80" t="e">
        <f t="shared" si="1"/>
        <v>#REF!</v>
      </c>
      <c r="H21" s="88" t="e">
        <f t="shared" si="2"/>
        <v>#REF!</v>
      </c>
      <c r="I21" s="64" t="e">
        <f>IF(ISNA(VLOOKUP($A21,#REF!,4,FALSE)),0,VLOOKUP($A21,#REF!,4,FALSE))</f>
        <v>#REF!</v>
      </c>
      <c r="J21" s="80" t="e">
        <f t="shared" si="3"/>
        <v>#REF!</v>
      </c>
      <c r="K21" s="76" t="e">
        <f t="shared" si="4"/>
        <v>#REF!</v>
      </c>
      <c r="L21" s="83" t="e">
        <f>IF(ISNA(VLOOKUP($A21,#REF!,8,FALSE)),0,VLOOKUP($A21,#REF!,8,FALSE))</f>
        <v>#REF!</v>
      </c>
      <c r="M21" s="80" t="e">
        <f t="shared" si="5"/>
        <v>#REF!</v>
      </c>
      <c r="N21" s="76" t="e">
        <f t="shared" si="6"/>
        <v>#REF!</v>
      </c>
      <c r="O21" s="64" t="e">
        <f>IF(ISNA(VLOOKUP($A21,#REF!,12,FALSE)),0,VLOOKUP($A21,#REF!,12,FALSE))</f>
        <v>#REF!</v>
      </c>
      <c r="P21" s="80" t="e">
        <f t="shared" si="7"/>
        <v>#REF!</v>
      </c>
      <c r="Q21" s="76" t="e">
        <f t="shared" si="8"/>
        <v>#REF!</v>
      </c>
      <c r="R21" s="64" t="e">
        <f>IF(ISNA(VLOOKUP($A21,#REF!,16,FALSE)),0,VLOOKUP($A21,#REF!,16,FALSE))</f>
        <v>#REF!</v>
      </c>
      <c r="S21" s="80" t="e">
        <f t="shared" si="9"/>
        <v>#REF!</v>
      </c>
      <c r="T21" s="76" t="e">
        <f t="shared" si="10"/>
        <v>#REF!</v>
      </c>
      <c r="U21" s="64" t="e">
        <f>IF(ISNA(VLOOKUP($A21,#REF!,20,FALSE)),0,VLOOKUP($A21,#REF!,20,FALSE))</f>
        <v>#REF!</v>
      </c>
      <c r="V21" s="80" t="e">
        <f t="shared" si="11"/>
        <v>#REF!</v>
      </c>
      <c r="W21" s="76" t="e">
        <f t="shared" si="12"/>
        <v>#REF!</v>
      </c>
      <c r="X21" s="64" t="e">
        <f>IF(ISNA(VLOOKUP($A21,#REF!,24,FALSE)),0,VLOOKUP($A21,#REF!,24,FALSE))</f>
        <v>#REF!</v>
      </c>
      <c r="Y21" s="80" t="e">
        <f t="shared" si="13"/>
        <v>#REF!</v>
      </c>
      <c r="Z21" s="76" t="e">
        <f t="shared" si="14"/>
        <v>#REF!</v>
      </c>
      <c r="AA21" s="64" t="e">
        <f>IF(ISNA(VLOOKUP($A21,#REF!,28,FALSE)),0,VLOOKUP($A21,#REF!,28,FALSE))</f>
        <v>#REF!</v>
      </c>
      <c r="AB21" s="80" t="e">
        <f t="shared" si="15"/>
        <v>#REF!</v>
      </c>
      <c r="AC21" s="76" t="e">
        <f t="shared" si="16"/>
        <v>#REF!</v>
      </c>
      <c r="AD21" s="64" t="e">
        <f>IF(ISNA(VLOOKUP($A21,#REF!,32,FALSE)),0,VLOOKUP($A21,#REF!,32,FALSE))</f>
        <v>#REF!</v>
      </c>
      <c r="AE21" s="80" t="e">
        <f t="shared" si="17"/>
        <v>#REF!</v>
      </c>
      <c r="AF21" s="76" t="e">
        <f t="shared" si="18"/>
        <v>#REF!</v>
      </c>
      <c r="AG21" s="64" t="e">
        <f>IF(ISNA(VLOOKUP($A21,#REF!,36,FALSE)),0,VLOOKUP($A21,#REF!,36,FALSE))</f>
        <v>#REF!</v>
      </c>
      <c r="AH21" s="80" t="e">
        <f t="shared" si="19"/>
        <v>#REF!</v>
      </c>
      <c r="AI21" s="76" t="e">
        <f t="shared" si="20"/>
        <v>#REF!</v>
      </c>
    </row>
    <row r="22" spans="1:35" ht="18" customHeight="1" x14ac:dyDescent="0.2">
      <c r="A22" s="78" t="str">
        <f t="shared" si="0"/>
        <v>John Kravatz</v>
      </c>
      <c r="B22" s="52" t="s">
        <v>359</v>
      </c>
      <c r="C22" s="62" t="s">
        <v>3</v>
      </c>
      <c r="D22" s="25" t="e">
        <f>VLOOKUP($A22,#REF!,34,FALSE)</f>
        <v>#REF!</v>
      </c>
      <c r="E22" s="8" t="e">
        <f>ROUND(IF(ISNA(VLOOKUP($A22,#REF!,46,FALSE)),0,VLOOKUP($A22,#REF!,46,FALSE)),1)</f>
        <v>#REF!</v>
      </c>
      <c r="F22" s="92" t="e">
        <f>ROUND(IF(ISNA(VLOOKUP($A22,#REF!,47,FALSE)),0,VLOOKUP($A22,#REF!,47,FALSE)),1)</f>
        <v>#REF!</v>
      </c>
      <c r="G22" s="80" t="e">
        <f t="shared" si="1"/>
        <v>#REF!</v>
      </c>
      <c r="H22" s="88" t="e">
        <f t="shared" si="2"/>
        <v>#REF!</v>
      </c>
      <c r="I22" s="64" t="e">
        <f>IF(ISNA(VLOOKUP($A22,#REF!,4,FALSE)),0,VLOOKUP($A22,#REF!,4,FALSE))</f>
        <v>#REF!</v>
      </c>
      <c r="J22" s="80" t="e">
        <f t="shared" si="3"/>
        <v>#REF!</v>
      </c>
      <c r="K22" s="76" t="e">
        <f t="shared" si="4"/>
        <v>#REF!</v>
      </c>
      <c r="L22" s="83" t="e">
        <f>IF(ISNA(VLOOKUP($A22,#REF!,8,FALSE)),0,VLOOKUP($A22,#REF!,8,FALSE))</f>
        <v>#REF!</v>
      </c>
      <c r="M22" s="80" t="e">
        <f t="shared" si="5"/>
        <v>#REF!</v>
      </c>
      <c r="N22" s="76" t="e">
        <f t="shared" si="6"/>
        <v>#REF!</v>
      </c>
      <c r="O22" s="64" t="e">
        <f>IF(ISNA(VLOOKUP($A22,#REF!,12,FALSE)),0,VLOOKUP($A22,#REF!,12,FALSE))</f>
        <v>#REF!</v>
      </c>
      <c r="P22" s="80" t="e">
        <f t="shared" si="7"/>
        <v>#REF!</v>
      </c>
      <c r="Q22" s="76" t="e">
        <f t="shared" si="8"/>
        <v>#REF!</v>
      </c>
      <c r="R22" s="64" t="e">
        <f>IF(ISNA(VLOOKUP($A22,#REF!,16,FALSE)),0,VLOOKUP($A22,#REF!,16,FALSE))</f>
        <v>#REF!</v>
      </c>
      <c r="S22" s="80" t="e">
        <f t="shared" si="9"/>
        <v>#REF!</v>
      </c>
      <c r="T22" s="76" t="e">
        <f t="shared" si="10"/>
        <v>#REF!</v>
      </c>
      <c r="U22" s="64" t="e">
        <f>IF(ISNA(VLOOKUP($A22,#REF!,20,FALSE)),0,VLOOKUP($A22,#REF!,20,FALSE))</f>
        <v>#REF!</v>
      </c>
      <c r="V22" s="80" t="e">
        <f t="shared" si="11"/>
        <v>#REF!</v>
      </c>
      <c r="W22" s="76" t="e">
        <f t="shared" si="12"/>
        <v>#REF!</v>
      </c>
      <c r="X22" s="64" t="e">
        <f>IF(ISNA(VLOOKUP($A22,#REF!,24,FALSE)),0,VLOOKUP($A22,#REF!,24,FALSE))</f>
        <v>#REF!</v>
      </c>
      <c r="Y22" s="80" t="e">
        <f t="shared" si="13"/>
        <v>#REF!</v>
      </c>
      <c r="Z22" s="76" t="e">
        <f t="shared" si="14"/>
        <v>#REF!</v>
      </c>
      <c r="AA22" s="64" t="e">
        <f>IF(ISNA(VLOOKUP($A22,#REF!,28,FALSE)),0,VLOOKUP($A22,#REF!,28,FALSE))</f>
        <v>#REF!</v>
      </c>
      <c r="AB22" s="80" t="e">
        <f t="shared" si="15"/>
        <v>#REF!</v>
      </c>
      <c r="AC22" s="76" t="e">
        <f t="shared" si="16"/>
        <v>#REF!</v>
      </c>
      <c r="AD22" s="64" t="e">
        <f>IF(ISNA(VLOOKUP($A22,#REF!,32,FALSE)),0,VLOOKUP($A22,#REF!,32,FALSE))</f>
        <v>#REF!</v>
      </c>
      <c r="AE22" s="80" t="e">
        <f t="shared" si="17"/>
        <v>#REF!</v>
      </c>
      <c r="AF22" s="76" t="e">
        <f t="shared" si="18"/>
        <v>#REF!</v>
      </c>
      <c r="AG22" s="64" t="e">
        <f>IF(ISNA(VLOOKUP($A22,#REF!,36,FALSE)),0,VLOOKUP($A22,#REF!,36,FALSE))</f>
        <v>#REF!</v>
      </c>
      <c r="AH22" s="80" t="e">
        <f t="shared" si="19"/>
        <v>#REF!</v>
      </c>
      <c r="AI22" s="76" t="e">
        <f t="shared" si="20"/>
        <v>#REF!</v>
      </c>
    </row>
    <row r="23" spans="1:35" ht="18" customHeight="1" x14ac:dyDescent="0.2">
      <c r="A23" s="78" t="str">
        <f t="shared" si="0"/>
        <v>Shane Langdon</v>
      </c>
      <c r="B23" s="52" t="s">
        <v>528</v>
      </c>
      <c r="C23" s="62" t="s">
        <v>529</v>
      </c>
      <c r="D23" s="25" t="e">
        <f>VLOOKUP($A23,#REF!,34,FALSE)</f>
        <v>#REF!</v>
      </c>
      <c r="E23" s="8" t="e">
        <f>ROUND(IF(ISNA(VLOOKUP($A23,#REF!,46,FALSE)),0,VLOOKUP($A23,#REF!,46,FALSE)),1)</f>
        <v>#REF!</v>
      </c>
      <c r="F23" s="92" t="e">
        <f>ROUND(IF(ISNA(VLOOKUP($A23,#REF!,47,FALSE)),0,VLOOKUP($A23,#REF!,47,FALSE)),1)</f>
        <v>#REF!</v>
      </c>
      <c r="G23" s="80" t="e">
        <f t="shared" si="1"/>
        <v>#REF!</v>
      </c>
      <c r="H23" s="88" t="e">
        <f t="shared" si="2"/>
        <v>#REF!</v>
      </c>
      <c r="I23" s="64" t="e">
        <f>IF(ISNA(VLOOKUP($A23,#REF!,4,FALSE)),0,VLOOKUP($A23,#REF!,4,FALSE))</f>
        <v>#REF!</v>
      </c>
      <c r="J23" s="80" t="e">
        <f t="shared" si="3"/>
        <v>#REF!</v>
      </c>
      <c r="K23" s="76" t="e">
        <f t="shared" si="4"/>
        <v>#REF!</v>
      </c>
      <c r="L23" s="83" t="e">
        <f>IF(ISNA(VLOOKUP($A23,#REF!,8,FALSE)),0,VLOOKUP($A23,#REF!,8,FALSE))</f>
        <v>#REF!</v>
      </c>
      <c r="M23" s="80" t="e">
        <f t="shared" si="5"/>
        <v>#REF!</v>
      </c>
      <c r="N23" s="76" t="e">
        <f t="shared" si="6"/>
        <v>#REF!</v>
      </c>
      <c r="O23" s="64" t="e">
        <f>IF(ISNA(VLOOKUP($A23,#REF!,12,FALSE)),0,VLOOKUP($A23,#REF!,12,FALSE))</f>
        <v>#REF!</v>
      </c>
      <c r="P23" s="80" t="e">
        <f t="shared" si="7"/>
        <v>#REF!</v>
      </c>
      <c r="Q23" s="76" t="e">
        <f t="shared" si="8"/>
        <v>#REF!</v>
      </c>
      <c r="R23" s="64" t="e">
        <f>IF(ISNA(VLOOKUP($A23,#REF!,16,FALSE)),0,VLOOKUP($A23,#REF!,16,FALSE))</f>
        <v>#REF!</v>
      </c>
      <c r="S23" s="80" t="e">
        <f t="shared" si="9"/>
        <v>#REF!</v>
      </c>
      <c r="T23" s="76" t="e">
        <f t="shared" si="10"/>
        <v>#REF!</v>
      </c>
      <c r="U23" s="64" t="e">
        <f>IF(ISNA(VLOOKUP($A23,#REF!,20,FALSE)),0,VLOOKUP($A23,#REF!,20,FALSE))</f>
        <v>#REF!</v>
      </c>
      <c r="V23" s="80" t="e">
        <f t="shared" si="11"/>
        <v>#REF!</v>
      </c>
      <c r="W23" s="76" t="e">
        <f t="shared" si="12"/>
        <v>#REF!</v>
      </c>
      <c r="X23" s="64" t="e">
        <f>IF(ISNA(VLOOKUP($A23,#REF!,24,FALSE)),0,VLOOKUP($A23,#REF!,24,FALSE))</f>
        <v>#REF!</v>
      </c>
      <c r="Y23" s="80" t="e">
        <f t="shared" si="13"/>
        <v>#REF!</v>
      </c>
      <c r="Z23" s="76" t="e">
        <f t="shared" si="14"/>
        <v>#REF!</v>
      </c>
      <c r="AA23" s="64" t="e">
        <f>IF(ISNA(VLOOKUP($A23,#REF!,28,FALSE)),0,VLOOKUP($A23,#REF!,28,FALSE))</f>
        <v>#REF!</v>
      </c>
      <c r="AB23" s="80" t="e">
        <f t="shared" si="15"/>
        <v>#REF!</v>
      </c>
      <c r="AC23" s="76" t="e">
        <f t="shared" si="16"/>
        <v>#REF!</v>
      </c>
      <c r="AD23" s="64" t="e">
        <f>IF(ISNA(VLOOKUP($A23,#REF!,32,FALSE)),0,VLOOKUP($A23,#REF!,32,FALSE))</f>
        <v>#REF!</v>
      </c>
      <c r="AE23" s="80" t="e">
        <f t="shared" si="17"/>
        <v>#REF!</v>
      </c>
      <c r="AF23" s="76" t="e">
        <f t="shared" si="18"/>
        <v>#REF!</v>
      </c>
      <c r="AG23" s="64" t="e">
        <f>IF(ISNA(VLOOKUP($A23,#REF!,36,FALSE)),0,VLOOKUP($A23,#REF!,36,FALSE))</f>
        <v>#REF!</v>
      </c>
      <c r="AH23" s="80" t="e">
        <f t="shared" si="19"/>
        <v>#REF!</v>
      </c>
      <c r="AI23" s="76" t="e">
        <f t="shared" si="20"/>
        <v>#REF!</v>
      </c>
    </row>
    <row r="24" spans="1:35" ht="18" customHeight="1" x14ac:dyDescent="0.2">
      <c r="A24" s="78" t="str">
        <f t="shared" si="0"/>
        <v>Pedro Lopez</v>
      </c>
      <c r="B24" s="93" t="s">
        <v>526</v>
      </c>
      <c r="C24" s="94" t="s">
        <v>527</v>
      </c>
      <c r="D24" s="25" t="e">
        <f>VLOOKUP($A24,#REF!,34,FALSE)</f>
        <v>#REF!</v>
      </c>
      <c r="E24" s="8" t="e">
        <f>ROUND(IF(ISNA(VLOOKUP($A24,#REF!,46,FALSE)),0,VLOOKUP($A24,#REF!,46,FALSE)),1)</f>
        <v>#REF!</v>
      </c>
      <c r="F24" s="92" t="e">
        <f>ROUND(IF(ISNA(VLOOKUP($A24,#REF!,47,FALSE)),0,VLOOKUP($A24,#REF!,47,FALSE)),1)</f>
        <v>#REF!</v>
      </c>
      <c r="G24" s="80" t="e">
        <f t="shared" si="1"/>
        <v>#REF!</v>
      </c>
      <c r="H24" s="112" t="e">
        <f t="shared" si="2"/>
        <v>#REF!</v>
      </c>
      <c r="I24" s="64" t="e">
        <f>IF(ISNA(VLOOKUP($A24,#REF!,4,FALSE)),0,VLOOKUP($A24,#REF!,4,FALSE))</f>
        <v>#REF!</v>
      </c>
      <c r="J24" s="80" t="e">
        <f t="shared" si="3"/>
        <v>#REF!</v>
      </c>
      <c r="K24" s="76" t="e">
        <f t="shared" si="4"/>
        <v>#REF!</v>
      </c>
      <c r="L24" s="83" t="e">
        <f>IF(ISNA(VLOOKUP($A24,#REF!,8,FALSE)),0,VLOOKUP($A24,#REF!,8,FALSE))</f>
        <v>#REF!</v>
      </c>
      <c r="M24" s="80" t="e">
        <f t="shared" si="5"/>
        <v>#REF!</v>
      </c>
      <c r="N24" s="76" t="e">
        <f t="shared" si="6"/>
        <v>#REF!</v>
      </c>
      <c r="O24" s="64" t="e">
        <f>IF(ISNA(VLOOKUP($A24,#REF!,12,FALSE)),0,VLOOKUP($A24,#REF!,12,FALSE))</f>
        <v>#REF!</v>
      </c>
      <c r="P24" s="80" t="e">
        <f t="shared" si="7"/>
        <v>#REF!</v>
      </c>
      <c r="Q24" s="76" t="e">
        <f t="shared" si="8"/>
        <v>#REF!</v>
      </c>
      <c r="R24" s="64" t="e">
        <f>IF(ISNA(VLOOKUP($A24,#REF!,16,FALSE)),0,VLOOKUP($A24,#REF!,16,FALSE))</f>
        <v>#REF!</v>
      </c>
      <c r="S24" s="80" t="e">
        <f t="shared" si="9"/>
        <v>#REF!</v>
      </c>
      <c r="T24" s="76" t="e">
        <f t="shared" si="10"/>
        <v>#REF!</v>
      </c>
      <c r="U24" s="64" t="e">
        <f>IF(ISNA(VLOOKUP($A24,#REF!,20,FALSE)),0,VLOOKUP($A24,#REF!,20,FALSE))</f>
        <v>#REF!</v>
      </c>
      <c r="V24" s="80" t="e">
        <f t="shared" si="11"/>
        <v>#REF!</v>
      </c>
      <c r="W24" s="76" t="e">
        <f t="shared" si="12"/>
        <v>#REF!</v>
      </c>
      <c r="X24" s="64" t="e">
        <f>IF(ISNA(VLOOKUP($A24,#REF!,24,FALSE)),0,VLOOKUP($A24,#REF!,24,FALSE))</f>
        <v>#REF!</v>
      </c>
      <c r="Y24" s="80" t="e">
        <f t="shared" si="13"/>
        <v>#REF!</v>
      </c>
      <c r="Z24" s="76" t="e">
        <f t="shared" si="14"/>
        <v>#REF!</v>
      </c>
      <c r="AA24" s="64" t="e">
        <f>IF(ISNA(VLOOKUP($A24,#REF!,28,FALSE)),0,VLOOKUP($A24,#REF!,28,FALSE))</f>
        <v>#REF!</v>
      </c>
      <c r="AB24" s="80" t="e">
        <f t="shared" si="15"/>
        <v>#REF!</v>
      </c>
      <c r="AC24" s="76" t="e">
        <f t="shared" si="16"/>
        <v>#REF!</v>
      </c>
      <c r="AD24" s="64" t="e">
        <f>IF(ISNA(VLOOKUP($A24,#REF!,32,FALSE)),0,VLOOKUP($A24,#REF!,32,FALSE))</f>
        <v>#REF!</v>
      </c>
      <c r="AE24" s="80" t="e">
        <f t="shared" si="17"/>
        <v>#REF!</v>
      </c>
      <c r="AF24" s="76" t="e">
        <f t="shared" si="18"/>
        <v>#REF!</v>
      </c>
      <c r="AG24" s="64" t="e">
        <f>IF(ISNA(VLOOKUP($A24,#REF!,36,FALSE)),0,VLOOKUP($A24,#REF!,36,FALSE))</f>
        <v>#REF!</v>
      </c>
      <c r="AH24" s="80" t="e">
        <f t="shared" si="19"/>
        <v>#REF!</v>
      </c>
      <c r="AI24" s="76" t="e">
        <f t="shared" si="20"/>
        <v>#REF!</v>
      </c>
    </row>
    <row r="25" spans="1:35" ht="18" customHeight="1" x14ac:dyDescent="0.2">
      <c r="A25" s="78" t="str">
        <f t="shared" si="0"/>
        <v>Keith Ludeman</v>
      </c>
      <c r="B25" s="52" t="s">
        <v>530</v>
      </c>
      <c r="C25" s="62" t="s">
        <v>347</v>
      </c>
      <c r="D25" s="25" t="e">
        <f>VLOOKUP($A25,#REF!,34,FALSE)</f>
        <v>#REF!</v>
      </c>
      <c r="E25" s="8" t="e">
        <f>ROUND(IF(ISNA(VLOOKUP($A25,#REF!,46,FALSE)),0,VLOOKUP($A25,#REF!,46,FALSE)),1)</f>
        <v>#REF!</v>
      </c>
      <c r="F25" s="92" t="e">
        <f>ROUND(IF(ISNA(VLOOKUP($A25,#REF!,47,FALSE)),0,VLOOKUP($A25,#REF!,47,FALSE)),1)</f>
        <v>#REF!</v>
      </c>
      <c r="G25" s="80" t="e">
        <f t="shared" si="1"/>
        <v>#REF!</v>
      </c>
      <c r="H25" s="88" t="e">
        <f t="shared" si="2"/>
        <v>#REF!</v>
      </c>
      <c r="I25" s="64" t="e">
        <f>IF(ISNA(VLOOKUP($A25,#REF!,4,FALSE)),0,VLOOKUP($A25,#REF!,4,FALSE))</f>
        <v>#REF!</v>
      </c>
      <c r="J25" s="80" t="e">
        <f t="shared" si="3"/>
        <v>#REF!</v>
      </c>
      <c r="K25" s="76" t="e">
        <f t="shared" si="4"/>
        <v>#REF!</v>
      </c>
      <c r="L25" s="83" t="e">
        <f>IF(ISNA(VLOOKUP($A25,#REF!,8,FALSE)),0,VLOOKUP($A25,#REF!,8,FALSE))</f>
        <v>#REF!</v>
      </c>
      <c r="M25" s="80" t="e">
        <f t="shared" si="5"/>
        <v>#REF!</v>
      </c>
      <c r="N25" s="76" t="e">
        <f t="shared" si="6"/>
        <v>#REF!</v>
      </c>
      <c r="O25" s="64" t="e">
        <f>IF(ISNA(VLOOKUP($A25,#REF!,12,FALSE)),0,VLOOKUP($A25,#REF!,12,FALSE))</f>
        <v>#REF!</v>
      </c>
      <c r="P25" s="80" t="e">
        <f t="shared" si="7"/>
        <v>#REF!</v>
      </c>
      <c r="Q25" s="76" t="e">
        <f t="shared" si="8"/>
        <v>#REF!</v>
      </c>
      <c r="R25" s="64" t="e">
        <f>IF(ISNA(VLOOKUP($A25,#REF!,16,FALSE)),0,VLOOKUP($A25,#REF!,16,FALSE))</f>
        <v>#REF!</v>
      </c>
      <c r="S25" s="80" t="e">
        <f t="shared" si="9"/>
        <v>#REF!</v>
      </c>
      <c r="T25" s="76" t="e">
        <f t="shared" si="10"/>
        <v>#REF!</v>
      </c>
      <c r="U25" s="64" t="e">
        <f>IF(ISNA(VLOOKUP($A25,#REF!,20,FALSE)),0,VLOOKUP($A25,#REF!,20,FALSE))</f>
        <v>#REF!</v>
      </c>
      <c r="V25" s="80" t="e">
        <f t="shared" si="11"/>
        <v>#REF!</v>
      </c>
      <c r="W25" s="76" t="e">
        <f t="shared" si="12"/>
        <v>#REF!</v>
      </c>
      <c r="X25" s="64" t="e">
        <f>IF(ISNA(VLOOKUP($A25,#REF!,24,FALSE)),0,VLOOKUP($A25,#REF!,24,FALSE))</f>
        <v>#REF!</v>
      </c>
      <c r="Y25" s="80" t="e">
        <f t="shared" si="13"/>
        <v>#REF!</v>
      </c>
      <c r="Z25" s="76" t="e">
        <f t="shared" si="14"/>
        <v>#REF!</v>
      </c>
      <c r="AA25" s="64" t="e">
        <f>IF(ISNA(VLOOKUP($A25,#REF!,28,FALSE)),0,VLOOKUP($A25,#REF!,28,FALSE))</f>
        <v>#REF!</v>
      </c>
      <c r="AB25" s="80" t="e">
        <f t="shared" si="15"/>
        <v>#REF!</v>
      </c>
      <c r="AC25" s="76" t="e">
        <f t="shared" si="16"/>
        <v>#REF!</v>
      </c>
      <c r="AD25" s="64" t="e">
        <f>IF(ISNA(VLOOKUP($A25,#REF!,32,FALSE)),0,VLOOKUP($A25,#REF!,32,FALSE))</f>
        <v>#REF!</v>
      </c>
      <c r="AE25" s="80" t="e">
        <f t="shared" si="17"/>
        <v>#REF!</v>
      </c>
      <c r="AF25" s="76" t="e">
        <f t="shared" si="18"/>
        <v>#REF!</v>
      </c>
      <c r="AG25" s="64" t="e">
        <f>IF(ISNA(VLOOKUP($A25,#REF!,36,FALSE)),0,VLOOKUP($A25,#REF!,36,FALSE))</f>
        <v>#REF!</v>
      </c>
      <c r="AH25" s="80" t="e">
        <f t="shared" si="19"/>
        <v>#REF!</v>
      </c>
      <c r="AI25" s="76" t="e">
        <f t="shared" si="20"/>
        <v>#REF!</v>
      </c>
    </row>
    <row r="26" spans="1:35" ht="18" customHeight="1" x14ac:dyDescent="0.2">
      <c r="A26" s="78" t="str">
        <f t="shared" si="0"/>
        <v>Orlando Meneses</v>
      </c>
      <c r="B26" s="52" t="s">
        <v>533</v>
      </c>
      <c r="C26" s="62" t="s">
        <v>531</v>
      </c>
      <c r="D26" s="25" t="e">
        <f>VLOOKUP($A26,#REF!,34,FALSE)</f>
        <v>#REF!</v>
      </c>
      <c r="E26" s="8" t="e">
        <f>ROUND(IF(ISNA(VLOOKUP($A26,#REF!,46,FALSE)),0,VLOOKUP($A26,#REF!,46,FALSE)),1)</f>
        <v>#REF!</v>
      </c>
      <c r="F26" s="92" t="e">
        <f>ROUND(IF(ISNA(VLOOKUP($A26,#REF!,47,FALSE)),0,VLOOKUP($A26,#REF!,47,FALSE)),1)</f>
        <v>#REF!</v>
      </c>
      <c r="G26" s="80" t="e">
        <f t="shared" si="1"/>
        <v>#REF!</v>
      </c>
      <c r="H26" s="88" t="e">
        <f t="shared" si="2"/>
        <v>#REF!</v>
      </c>
      <c r="I26" s="64" t="e">
        <f>IF(ISNA(VLOOKUP($A26,#REF!,4,FALSE)),0,VLOOKUP($A26,#REF!,4,FALSE))</f>
        <v>#REF!</v>
      </c>
      <c r="J26" s="80" t="e">
        <f t="shared" si="3"/>
        <v>#REF!</v>
      </c>
      <c r="K26" s="76" t="e">
        <f t="shared" si="4"/>
        <v>#REF!</v>
      </c>
      <c r="L26" s="83" t="e">
        <f>IF(ISNA(VLOOKUP($A26,#REF!,8,FALSE)),0,VLOOKUP($A26,#REF!,8,FALSE))</f>
        <v>#REF!</v>
      </c>
      <c r="M26" s="80" t="e">
        <f t="shared" si="5"/>
        <v>#REF!</v>
      </c>
      <c r="N26" s="76" t="e">
        <f t="shared" si="6"/>
        <v>#REF!</v>
      </c>
      <c r="O26" s="64" t="e">
        <f>IF(ISNA(VLOOKUP($A26,#REF!,12,FALSE)),0,VLOOKUP($A26,#REF!,12,FALSE))</f>
        <v>#REF!</v>
      </c>
      <c r="P26" s="80" t="e">
        <f t="shared" si="7"/>
        <v>#REF!</v>
      </c>
      <c r="Q26" s="76" t="e">
        <f t="shared" si="8"/>
        <v>#REF!</v>
      </c>
      <c r="R26" s="64" t="e">
        <f>IF(ISNA(VLOOKUP($A26,#REF!,16,FALSE)),0,VLOOKUP($A26,#REF!,16,FALSE))</f>
        <v>#REF!</v>
      </c>
      <c r="S26" s="80" t="e">
        <f t="shared" si="9"/>
        <v>#REF!</v>
      </c>
      <c r="T26" s="76" t="e">
        <f t="shared" si="10"/>
        <v>#REF!</v>
      </c>
      <c r="U26" s="64" t="e">
        <f>IF(ISNA(VLOOKUP($A26,#REF!,20,FALSE)),0,VLOOKUP($A26,#REF!,20,FALSE))</f>
        <v>#REF!</v>
      </c>
      <c r="V26" s="80" t="e">
        <f t="shared" si="11"/>
        <v>#REF!</v>
      </c>
      <c r="W26" s="76" t="e">
        <f t="shared" si="12"/>
        <v>#REF!</v>
      </c>
      <c r="X26" s="64" t="e">
        <f>IF(ISNA(VLOOKUP($A26,#REF!,24,FALSE)),0,VLOOKUP($A26,#REF!,24,FALSE))</f>
        <v>#REF!</v>
      </c>
      <c r="Y26" s="80" t="e">
        <f t="shared" si="13"/>
        <v>#REF!</v>
      </c>
      <c r="Z26" s="76" t="e">
        <f t="shared" si="14"/>
        <v>#REF!</v>
      </c>
      <c r="AA26" s="64" t="e">
        <f>IF(ISNA(VLOOKUP($A26,#REF!,28,FALSE)),0,VLOOKUP($A26,#REF!,28,FALSE))</f>
        <v>#REF!</v>
      </c>
      <c r="AB26" s="80" t="e">
        <f t="shared" si="15"/>
        <v>#REF!</v>
      </c>
      <c r="AC26" s="76" t="e">
        <f t="shared" si="16"/>
        <v>#REF!</v>
      </c>
      <c r="AD26" s="64" t="e">
        <f>IF(ISNA(VLOOKUP($A26,#REF!,32,FALSE)),0,VLOOKUP($A26,#REF!,32,FALSE))</f>
        <v>#REF!</v>
      </c>
      <c r="AE26" s="80" t="e">
        <f t="shared" si="17"/>
        <v>#REF!</v>
      </c>
      <c r="AF26" s="76" t="e">
        <f t="shared" si="18"/>
        <v>#REF!</v>
      </c>
      <c r="AG26" s="64" t="e">
        <f>IF(ISNA(VLOOKUP($A26,#REF!,36,FALSE)),0,VLOOKUP($A26,#REF!,36,FALSE))</f>
        <v>#REF!</v>
      </c>
      <c r="AH26" s="80" t="e">
        <f t="shared" si="19"/>
        <v>#REF!</v>
      </c>
      <c r="AI26" s="76" t="e">
        <f t="shared" si="20"/>
        <v>#REF!</v>
      </c>
    </row>
    <row r="27" spans="1:35" ht="18" customHeight="1" x14ac:dyDescent="0.2">
      <c r="A27" s="78" t="str">
        <f t="shared" si="0"/>
        <v>Michael Moody</v>
      </c>
      <c r="B27" s="52" t="s">
        <v>407</v>
      </c>
      <c r="C27" s="62" t="s">
        <v>58</v>
      </c>
      <c r="D27" s="25" t="e">
        <f>VLOOKUP($A27,#REF!,34,FALSE)</f>
        <v>#REF!</v>
      </c>
      <c r="E27" s="8" t="e">
        <f>ROUND(IF(ISNA(VLOOKUP($A27,#REF!,46,FALSE)),0,VLOOKUP($A27,#REF!,46,FALSE)),1)</f>
        <v>#REF!</v>
      </c>
      <c r="F27" s="92" t="e">
        <f>ROUND(IF(ISNA(VLOOKUP($A27,#REF!,47,FALSE)),0,VLOOKUP($A27,#REF!,47,FALSE)),1)</f>
        <v>#REF!</v>
      </c>
      <c r="G27" s="80" t="e">
        <f t="shared" si="1"/>
        <v>#REF!</v>
      </c>
      <c r="H27" s="88" t="e">
        <f t="shared" si="2"/>
        <v>#REF!</v>
      </c>
      <c r="I27" s="64" t="e">
        <f>IF(ISNA(VLOOKUP($A27,#REF!,4,FALSE)),0,VLOOKUP($A27,#REF!,4,FALSE))</f>
        <v>#REF!</v>
      </c>
      <c r="J27" s="80" t="e">
        <f t="shared" si="3"/>
        <v>#REF!</v>
      </c>
      <c r="K27" s="76" t="e">
        <f t="shared" si="4"/>
        <v>#REF!</v>
      </c>
      <c r="L27" s="83" t="e">
        <f>IF(ISNA(VLOOKUP($A27,#REF!,8,FALSE)),0,VLOOKUP($A27,#REF!,8,FALSE))</f>
        <v>#REF!</v>
      </c>
      <c r="M27" s="80" t="e">
        <f t="shared" si="5"/>
        <v>#REF!</v>
      </c>
      <c r="N27" s="76" t="e">
        <f t="shared" si="6"/>
        <v>#REF!</v>
      </c>
      <c r="O27" s="64" t="e">
        <f>IF(ISNA(VLOOKUP($A27,#REF!,12,FALSE)),0,VLOOKUP($A27,#REF!,12,FALSE))</f>
        <v>#REF!</v>
      </c>
      <c r="P27" s="80" t="e">
        <f t="shared" si="7"/>
        <v>#REF!</v>
      </c>
      <c r="Q27" s="76" t="e">
        <f t="shared" si="8"/>
        <v>#REF!</v>
      </c>
      <c r="R27" s="64" t="e">
        <f>IF(ISNA(VLOOKUP($A27,#REF!,16,FALSE)),0,VLOOKUP($A27,#REF!,16,FALSE))</f>
        <v>#REF!</v>
      </c>
      <c r="S27" s="80" t="e">
        <f t="shared" si="9"/>
        <v>#REF!</v>
      </c>
      <c r="T27" s="76" t="e">
        <f t="shared" si="10"/>
        <v>#REF!</v>
      </c>
      <c r="U27" s="64" t="e">
        <f>IF(ISNA(VLOOKUP($A27,#REF!,20,FALSE)),0,VLOOKUP($A27,#REF!,20,FALSE))</f>
        <v>#REF!</v>
      </c>
      <c r="V27" s="80" t="e">
        <f t="shared" si="11"/>
        <v>#REF!</v>
      </c>
      <c r="W27" s="76" t="e">
        <f t="shared" si="12"/>
        <v>#REF!</v>
      </c>
      <c r="X27" s="64" t="e">
        <f>IF(ISNA(VLOOKUP($A27,#REF!,24,FALSE)),0,VLOOKUP($A27,#REF!,24,FALSE))</f>
        <v>#REF!</v>
      </c>
      <c r="Y27" s="80" t="e">
        <f t="shared" si="13"/>
        <v>#REF!</v>
      </c>
      <c r="Z27" s="76" t="e">
        <f t="shared" si="14"/>
        <v>#REF!</v>
      </c>
      <c r="AA27" s="64" t="e">
        <f>IF(ISNA(VLOOKUP($A27,#REF!,28,FALSE)),0,VLOOKUP($A27,#REF!,28,FALSE))</f>
        <v>#REF!</v>
      </c>
      <c r="AB27" s="80" t="e">
        <f t="shared" si="15"/>
        <v>#REF!</v>
      </c>
      <c r="AC27" s="76" t="e">
        <f t="shared" si="16"/>
        <v>#REF!</v>
      </c>
      <c r="AD27" s="64" t="e">
        <f>IF(ISNA(VLOOKUP($A27,#REF!,32,FALSE)),0,VLOOKUP($A27,#REF!,32,FALSE))</f>
        <v>#REF!</v>
      </c>
      <c r="AE27" s="80" t="e">
        <f t="shared" si="17"/>
        <v>#REF!</v>
      </c>
      <c r="AF27" s="76" t="e">
        <f t="shared" si="18"/>
        <v>#REF!</v>
      </c>
      <c r="AG27" s="64" t="e">
        <f>IF(ISNA(VLOOKUP($A27,#REF!,36,FALSE)),0,VLOOKUP($A27,#REF!,36,FALSE))</f>
        <v>#REF!</v>
      </c>
      <c r="AH27" s="80" t="e">
        <f t="shared" si="19"/>
        <v>#REF!</v>
      </c>
      <c r="AI27" s="76" t="e">
        <f t="shared" si="20"/>
        <v>#REF!</v>
      </c>
    </row>
    <row r="28" spans="1:35" ht="18" customHeight="1" x14ac:dyDescent="0.2">
      <c r="A28" s="78" t="str">
        <f t="shared" si="0"/>
        <v>Jamie Moreno</v>
      </c>
      <c r="B28" s="52" t="s">
        <v>532</v>
      </c>
      <c r="C28" s="62" t="s">
        <v>332</v>
      </c>
      <c r="D28" s="25" t="e">
        <f>VLOOKUP($A28,#REF!,34,FALSE)</f>
        <v>#REF!</v>
      </c>
      <c r="E28" s="8" t="e">
        <f>ROUND(IF(ISNA(VLOOKUP($A28,#REF!,46,FALSE)),0,VLOOKUP($A28,#REF!,46,FALSE)),1)</f>
        <v>#REF!</v>
      </c>
      <c r="F28" s="92" t="e">
        <f>ROUND(IF(ISNA(VLOOKUP($A28,#REF!,47,FALSE)),0,VLOOKUP($A28,#REF!,47,FALSE)),1)</f>
        <v>#REF!</v>
      </c>
      <c r="G28" s="80" t="e">
        <f t="shared" si="1"/>
        <v>#REF!</v>
      </c>
      <c r="H28" s="113" t="e">
        <f t="shared" si="2"/>
        <v>#REF!</v>
      </c>
      <c r="I28" s="64" t="e">
        <f>IF(ISNA(VLOOKUP($A28,#REF!,4,FALSE)),0,VLOOKUP($A28,#REF!,4,FALSE))</f>
        <v>#REF!</v>
      </c>
      <c r="J28" s="80" t="e">
        <f t="shared" si="3"/>
        <v>#REF!</v>
      </c>
      <c r="K28" s="76" t="e">
        <f t="shared" si="4"/>
        <v>#REF!</v>
      </c>
      <c r="L28" s="83" t="e">
        <f>IF(ISNA(VLOOKUP($A28,#REF!,8,FALSE)),0,VLOOKUP($A28,#REF!,8,FALSE))</f>
        <v>#REF!</v>
      </c>
      <c r="M28" s="80" t="e">
        <f t="shared" si="5"/>
        <v>#REF!</v>
      </c>
      <c r="N28" s="76" t="e">
        <f t="shared" si="6"/>
        <v>#REF!</v>
      </c>
      <c r="O28" s="64" t="e">
        <f>IF(ISNA(VLOOKUP($A28,#REF!,12,FALSE)),0,VLOOKUP($A28,#REF!,12,FALSE))</f>
        <v>#REF!</v>
      </c>
      <c r="P28" s="80" t="e">
        <f t="shared" si="7"/>
        <v>#REF!</v>
      </c>
      <c r="Q28" s="76" t="e">
        <f t="shared" si="8"/>
        <v>#REF!</v>
      </c>
      <c r="R28" s="64" t="e">
        <f>IF(ISNA(VLOOKUP($A28,#REF!,16,FALSE)),0,VLOOKUP($A28,#REF!,16,FALSE))</f>
        <v>#REF!</v>
      </c>
      <c r="S28" s="80" t="e">
        <f t="shared" si="9"/>
        <v>#REF!</v>
      </c>
      <c r="T28" s="76" t="e">
        <f t="shared" si="10"/>
        <v>#REF!</v>
      </c>
      <c r="U28" s="64" t="e">
        <f>IF(ISNA(VLOOKUP($A28,#REF!,20,FALSE)),0,VLOOKUP($A28,#REF!,20,FALSE))</f>
        <v>#REF!</v>
      </c>
      <c r="V28" s="80" t="e">
        <f t="shared" si="11"/>
        <v>#REF!</v>
      </c>
      <c r="W28" s="76" t="e">
        <f t="shared" si="12"/>
        <v>#REF!</v>
      </c>
      <c r="X28" s="64" t="e">
        <f>IF(ISNA(VLOOKUP($A28,#REF!,24,FALSE)),0,VLOOKUP($A28,#REF!,24,FALSE))</f>
        <v>#REF!</v>
      </c>
      <c r="Y28" s="80" t="e">
        <f t="shared" si="13"/>
        <v>#REF!</v>
      </c>
      <c r="Z28" s="76" t="e">
        <f t="shared" si="14"/>
        <v>#REF!</v>
      </c>
      <c r="AA28" s="64" t="e">
        <f>IF(ISNA(VLOOKUP($A28,#REF!,28,FALSE)),0,VLOOKUP($A28,#REF!,28,FALSE))</f>
        <v>#REF!</v>
      </c>
      <c r="AB28" s="80" t="e">
        <f t="shared" si="15"/>
        <v>#REF!</v>
      </c>
      <c r="AC28" s="76" t="e">
        <f t="shared" si="16"/>
        <v>#REF!</v>
      </c>
      <c r="AD28" s="64" t="e">
        <f>IF(ISNA(VLOOKUP($A28,#REF!,32,FALSE)),0,VLOOKUP($A28,#REF!,32,FALSE))</f>
        <v>#REF!</v>
      </c>
      <c r="AE28" s="80" t="e">
        <f t="shared" si="17"/>
        <v>#REF!</v>
      </c>
      <c r="AF28" s="76" t="e">
        <f t="shared" si="18"/>
        <v>#REF!</v>
      </c>
      <c r="AG28" s="64" t="e">
        <f>IF(ISNA(VLOOKUP($A28,#REF!,36,FALSE)),0,VLOOKUP($A28,#REF!,36,FALSE))</f>
        <v>#REF!</v>
      </c>
      <c r="AH28" s="80" t="e">
        <f t="shared" si="19"/>
        <v>#REF!</v>
      </c>
      <c r="AI28" s="76" t="e">
        <f t="shared" si="20"/>
        <v>#REF!</v>
      </c>
    </row>
    <row r="29" spans="1:35" ht="18" customHeight="1" x14ac:dyDescent="0.2">
      <c r="A29" s="78" t="str">
        <f t="shared" si="0"/>
        <v>Larry Newell</v>
      </c>
      <c r="B29" s="52" t="s">
        <v>283</v>
      </c>
      <c r="C29" s="62" t="s">
        <v>284</v>
      </c>
      <c r="D29" s="25" t="e">
        <f>VLOOKUP($A29,#REF!,34,FALSE)</f>
        <v>#REF!</v>
      </c>
      <c r="E29" s="8" t="e">
        <f>ROUND(IF(ISNA(VLOOKUP($A29,#REF!,46,FALSE)),0,VLOOKUP($A29,#REF!,46,FALSE)),1)</f>
        <v>#REF!</v>
      </c>
      <c r="F29" s="92" t="e">
        <f>ROUND(IF(ISNA(VLOOKUP($A29,#REF!,47,FALSE)),0,VLOOKUP($A29,#REF!,47,FALSE)),1)</f>
        <v>#REF!</v>
      </c>
      <c r="G29" s="80" t="e">
        <f t="shared" si="1"/>
        <v>#REF!</v>
      </c>
      <c r="H29" s="88" t="e">
        <f t="shared" si="2"/>
        <v>#REF!</v>
      </c>
      <c r="I29" s="64" t="e">
        <f>IF(ISNA(VLOOKUP($A29,#REF!,4,FALSE)),0,VLOOKUP($A29,#REF!,4,FALSE))</f>
        <v>#REF!</v>
      </c>
      <c r="J29" s="80" t="e">
        <f t="shared" si="3"/>
        <v>#REF!</v>
      </c>
      <c r="K29" s="76" t="e">
        <f t="shared" si="4"/>
        <v>#REF!</v>
      </c>
      <c r="L29" s="83" t="e">
        <f>IF(ISNA(VLOOKUP($A29,#REF!,8,FALSE)),0,VLOOKUP($A29,#REF!,8,FALSE))</f>
        <v>#REF!</v>
      </c>
      <c r="M29" s="80" t="e">
        <f t="shared" si="5"/>
        <v>#REF!</v>
      </c>
      <c r="N29" s="76" t="e">
        <f t="shared" si="6"/>
        <v>#REF!</v>
      </c>
      <c r="O29" s="64" t="e">
        <f>IF(ISNA(VLOOKUP($A29,#REF!,12,FALSE)),0,VLOOKUP($A29,#REF!,12,FALSE))</f>
        <v>#REF!</v>
      </c>
      <c r="P29" s="80" t="e">
        <f t="shared" si="7"/>
        <v>#REF!</v>
      </c>
      <c r="Q29" s="76" t="e">
        <f t="shared" si="8"/>
        <v>#REF!</v>
      </c>
      <c r="R29" s="64" t="e">
        <f>IF(ISNA(VLOOKUP($A29,#REF!,16,FALSE)),0,VLOOKUP($A29,#REF!,16,FALSE))</f>
        <v>#REF!</v>
      </c>
      <c r="S29" s="80" t="e">
        <f t="shared" si="9"/>
        <v>#REF!</v>
      </c>
      <c r="T29" s="76" t="e">
        <f t="shared" si="10"/>
        <v>#REF!</v>
      </c>
      <c r="U29" s="64" t="e">
        <f>IF(ISNA(VLOOKUP($A29,#REF!,20,FALSE)),0,VLOOKUP($A29,#REF!,20,FALSE))</f>
        <v>#REF!</v>
      </c>
      <c r="V29" s="80" t="e">
        <f t="shared" si="11"/>
        <v>#REF!</v>
      </c>
      <c r="W29" s="76" t="e">
        <f t="shared" si="12"/>
        <v>#REF!</v>
      </c>
      <c r="X29" s="64" t="e">
        <f>IF(ISNA(VLOOKUP($A29,#REF!,24,FALSE)),0,VLOOKUP($A29,#REF!,24,FALSE))</f>
        <v>#REF!</v>
      </c>
      <c r="Y29" s="80" t="e">
        <f t="shared" si="13"/>
        <v>#REF!</v>
      </c>
      <c r="Z29" s="76" t="e">
        <f t="shared" si="14"/>
        <v>#REF!</v>
      </c>
      <c r="AA29" s="64" t="e">
        <f>IF(ISNA(VLOOKUP($A29,#REF!,28,FALSE)),0,VLOOKUP($A29,#REF!,28,FALSE))</f>
        <v>#REF!</v>
      </c>
      <c r="AB29" s="80" t="e">
        <f t="shared" si="15"/>
        <v>#REF!</v>
      </c>
      <c r="AC29" s="76" t="e">
        <f t="shared" si="16"/>
        <v>#REF!</v>
      </c>
      <c r="AD29" s="64" t="e">
        <f>IF(ISNA(VLOOKUP($A29,#REF!,32,FALSE)),0,VLOOKUP($A29,#REF!,32,FALSE))</f>
        <v>#REF!</v>
      </c>
      <c r="AE29" s="80" t="e">
        <f t="shared" si="17"/>
        <v>#REF!</v>
      </c>
      <c r="AF29" s="76" t="e">
        <f t="shared" si="18"/>
        <v>#REF!</v>
      </c>
      <c r="AG29" s="64" t="e">
        <f>IF(ISNA(VLOOKUP($A29,#REF!,36,FALSE)),0,VLOOKUP($A29,#REF!,36,FALSE))</f>
        <v>#REF!</v>
      </c>
      <c r="AH29" s="80" t="e">
        <f t="shared" si="19"/>
        <v>#REF!</v>
      </c>
      <c r="AI29" s="76" t="e">
        <f t="shared" si="20"/>
        <v>#REF!</v>
      </c>
    </row>
    <row r="30" spans="1:35" ht="18" customHeight="1" x14ac:dyDescent="0.2">
      <c r="A30" s="78" t="str">
        <f t="shared" si="0"/>
        <v>Bruce O'Leary</v>
      </c>
      <c r="B30" s="93" t="s">
        <v>522</v>
      </c>
      <c r="C30" s="94" t="s">
        <v>250</v>
      </c>
      <c r="D30" s="25" t="e">
        <f>VLOOKUP($A30,#REF!,34,FALSE)</f>
        <v>#REF!</v>
      </c>
      <c r="E30" s="8" t="e">
        <f>ROUND(IF(ISNA(VLOOKUP($A30,#REF!,46,FALSE)),0,VLOOKUP($A30,#REF!,46,FALSE)),1)</f>
        <v>#REF!</v>
      </c>
      <c r="F30" s="92" t="e">
        <f>ROUND(IF(ISNA(VLOOKUP($A30,#REF!,47,FALSE)),0,VLOOKUP($A30,#REF!,47,FALSE)),1)</f>
        <v>#REF!</v>
      </c>
      <c r="G30" s="80" t="e">
        <f t="shared" si="1"/>
        <v>#REF!</v>
      </c>
      <c r="H30" s="88" t="e">
        <f t="shared" si="2"/>
        <v>#REF!</v>
      </c>
      <c r="I30" s="64" t="e">
        <f>IF(ISNA(VLOOKUP($A30,#REF!,4,FALSE)),0,VLOOKUP($A30,#REF!,4,FALSE))</f>
        <v>#REF!</v>
      </c>
      <c r="J30" s="80" t="e">
        <f t="shared" si="3"/>
        <v>#REF!</v>
      </c>
      <c r="K30" s="76" t="e">
        <f t="shared" si="4"/>
        <v>#REF!</v>
      </c>
      <c r="L30" s="83" t="e">
        <f>IF(ISNA(VLOOKUP($A30,#REF!,8,FALSE)),0,VLOOKUP($A30,#REF!,8,FALSE))</f>
        <v>#REF!</v>
      </c>
      <c r="M30" s="80" t="e">
        <f t="shared" si="5"/>
        <v>#REF!</v>
      </c>
      <c r="N30" s="76" t="e">
        <f t="shared" si="6"/>
        <v>#REF!</v>
      </c>
      <c r="O30" s="64" t="e">
        <f>IF(ISNA(VLOOKUP($A30,#REF!,12,FALSE)),0,VLOOKUP($A30,#REF!,12,FALSE))</f>
        <v>#REF!</v>
      </c>
      <c r="P30" s="80" t="e">
        <f t="shared" si="7"/>
        <v>#REF!</v>
      </c>
      <c r="Q30" s="76" t="e">
        <f t="shared" si="8"/>
        <v>#REF!</v>
      </c>
      <c r="R30" s="64" t="e">
        <f>IF(ISNA(VLOOKUP($A30,#REF!,16,FALSE)),0,VLOOKUP($A30,#REF!,16,FALSE))</f>
        <v>#REF!</v>
      </c>
      <c r="S30" s="80" t="e">
        <f t="shared" si="9"/>
        <v>#REF!</v>
      </c>
      <c r="T30" s="76" t="e">
        <f t="shared" si="10"/>
        <v>#REF!</v>
      </c>
      <c r="U30" s="64" t="e">
        <f>IF(ISNA(VLOOKUP($A30,#REF!,20,FALSE)),0,VLOOKUP($A30,#REF!,20,FALSE))</f>
        <v>#REF!</v>
      </c>
      <c r="V30" s="80" t="e">
        <f t="shared" si="11"/>
        <v>#REF!</v>
      </c>
      <c r="W30" s="76" t="e">
        <f t="shared" si="12"/>
        <v>#REF!</v>
      </c>
      <c r="X30" s="64" t="e">
        <f>IF(ISNA(VLOOKUP($A30,#REF!,24,FALSE)),0,VLOOKUP($A30,#REF!,24,FALSE))</f>
        <v>#REF!</v>
      </c>
      <c r="Y30" s="80" t="e">
        <f t="shared" si="13"/>
        <v>#REF!</v>
      </c>
      <c r="Z30" s="76" t="e">
        <f t="shared" si="14"/>
        <v>#REF!</v>
      </c>
      <c r="AA30" s="64" t="e">
        <f>IF(ISNA(VLOOKUP($A30,#REF!,28,FALSE)),0,VLOOKUP($A30,#REF!,28,FALSE))</f>
        <v>#REF!</v>
      </c>
      <c r="AB30" s="80" t="e">
        <f t="shared" si="15"/>
        <v>#REF!</v>
      </c>
      <c r="AC30" s="76" t="e">
        <f t="shared" si="16"/>
        <v>#REF!</v>
      </c>
      <c r="AD30" s="64" t="e">
        <f>IF(ISNA(VLOOKUP($A30,#REF!,32,FALSE)),0,VLOOKUP($A30,#REF!,32,FALSE))</f>
        <v>#REF!</v>
      </c>
      <c r="AE30" s="80" t="e">
        <f t="shared" si="17"/>
        <v>#REF!</v>
      </c>
      <c r="AF30" s="76" t="e">
        <f t="shared" si="18"/>
        <v>#REF!</v>
      </c>
      <c r="AG30" s="64" t="e">
        <f>IF(ISNA(VLOOKUP($A30,#REF!,36,FALSE)),0,VLOOKUP($A30,#REF!,36,FALSE))</f>
        <v>#REF!</v>
      </c>
      <c r="AH30" s="80" t="e">
        <f t="shared" si="19"/>
        <v>#REF!</v>
      </c>
      <c r="AI30" s="76" t="e">
        <f t="shared" si="20"/>
        <v>#REF!</v>
      </c>
    </row>
    <row r="31" spans="1:35" ht="18" customHeight="1" x14ac:dyDescent="0.2">
      <c r="A31" s="78" t="str">
        <f t="shared" si="0"/>
        <v>Subash Penmetsa</v>
      </c>
      <c r="B31" s="52" t="s">
        <v>18</v>
      </c>
      <c r="C31" s="62" t="s">
        <v>17</v>
      </c>
      <c r="D31" s="25" t="e">
        <f>VLOOKUP($A31,#REF!,34,FALSE)</f>
        <v>#REF!</v>
      </c>
      <c r="E31" s="8" t="e">
        <f>ROUND(IF(ISNA(VLOOKUP($A31,#REF!,46,FALSE)),0,VLOOKUP($A31,#REF!,46,FALSE)),1)</f>
        <v>#REF!</v>
      </c>
      <c r="F31" s="92" t="e">
        <f>ROUND(IF(ISNA(VLOOKUP($A31,#REF!,47,FALSE)),0,VLOOKUP($A31,#REF!,47,FALSE)),1)</f>
        <v>#REF!</v>
      </c>
      <c r="G31" s="80" t="e">
        <f t="shared" si="1"/>
        <v>#REF!</v>
      </c>
      <c r="H31" s="88" t="e">
        <f t="shared" si="2"/>
        <v>#REF!</v>
      </c>
      <c r="I31" s="64" t="e">
        <f>IF(ISNA(VLOOKUP($A31,#REF!,4,FALSE)),0,VLOOKUP($A31,#REF!,4,FALSE))</f>
        <v>#REF!</v>
      </c>
      <c r="J31" s="80" t="e">
        <f t="shared" si="3"/>
        <v>#REF!</v>
      </c>
      <c r="K31" s="76" t="e">
        <f t="shared" si="4"/>
        <v>#REF!</v>
      </c>
      <c r="L31" s="83" t="e">
        <f>IF(ISNA(VLOOKUP($A31,#REF!,8,FALSE)),0,VLOOKUP($A31,#REF!,8,FALSE))</f>
        <v>#REF!</v>
      </c>
      <c r="M31" s="80" t="e">
        <f t="shared" si="5"/>
        <v>#REF!</v>
      </c>
      <c r="N31" s="76" t="e">
        <f t="shared" si="6"/>
        <v>#REF!</v>
      </c>
      <c r="O31" s="64" t="e">
        <f>IF(ISNA(VLOOKUP($A31,#REF!,12,FALSE)),0,VLOOKUP($A31,#REF!,12,FALSE))</f>
        <v>#REF!</v>
      </c>
      <c r="P31" s="80" t="e">
        <f t="shared" si="7"/>
        <v>#REF!</v>
      </c>
      <c r="Q31" s="76" t="e">
        <f t="shared" si="8"/>
        <v>#REF!</v>
      </c>
      <c r="R31" s="64" t="e">
        <f>IF(ISNA(VLOOKUP($A31,#REF!,16,FALSE)),0,VLOOKUP($A31,#REF!,16,FALSE))</f>
        <v>#REF!</v>
      </c>
      <c r="S31" s="80" t="e">
        <f t="shared" si="9"/>
        <v>#REF!</v>
      </c>
      <c r="T31" s="76" t="e">
        <f t="shared" si="10"/>
        <v>#REF!</v>
      </c>
      <c r="U31" s="64" t="e">
        <f>IF(ISNA(VLOOKUP($A31,#REF!,20,FALSE)),0,VLOOKUP($A31,#REF!,20,FALSE))</f>
        <v>#REF!</v>
      </c>
      <c r="V31" s="80" t="e">
        <f t="shared" si="11"/>
        <v>#REF!</v>
      </c>
      <c r="W31" s="76" t="e">
        <f t="shared" si="12"/>
        <v>#REF!</v>
      </c>
      <c r="X31" s="64" t="e">
        <f>IF(ISNA(VLOOKUP($A31,#REF!,24,FALSE)),0,VLOOKUP($A31,#REF!,24,FALSE))</f>
        <v>#REF!</v>
      </c>
      <c r="Y31" s="80" t="e">
        <f t="shared" si="13"/>
        <v>#REF!</v>
      </c>
      <c r="Z31" s="76" t="e">
        <f t="shared" si="14"/>
        <v>#REF!</v>
      </c>
      <c r="AA31" s="64" t="e">
        <f>IF(ISNA(VLOOKUP($A31,#REF!,28,FALSE)),0,VLOOKUP($A31,#REF!,28,FALSE))</f>
        <v>#REF!</v>
      </c>
      <c r="AB31" s="80" t="e">
        <f t="shared" si="15"/>
        <v>#REF!</v>
      </c>
      <c r="AC31" s="76" t="e">
        <f t="shared" si="16"/>
        <v>#REF!</v>
      </c>
      <c r="AD31" s="64" t="e">
        <f>IF(ISNA(VLOOKUP($A31,#REF!,32,FALSE)),0,VLOOKUP($A31,#REF!,32,FALSE))</f>
        <v>#REF!</v>
      </c>
      <c r="AE31" s="80" t="e">
        <f t="shared" si="17"/>
        <v>#REF!</v>
      </c>
      <c r="AF31" s="76" t="e">
        <f t="shared" si="18"/>
        <v>#REF!</v>
      </c>
      <c r="AG31" s="64" t="e">
        <f>IF(ISNA(VLOOKUP($A31,#REF!,36,FALSE)),0,VLOOKUP($A31,#REF!,36,FALSE))</f>
        <v>#REF!</v>
      </c>
      <c r="AH31" s="80" t="e">
        <f t="shared" si="19"/>
        <v>#REF!</v>
      </c>
      <c r="AI31" s="76" t="e">
        <f t="shared" si="20"/>
        <v>#REF!</v>
      </c>
    </row>
    <row r="32" spans="1:35" ht="18" customHeight="1" x14ac:dyDescent="0.2">
      <c r="A32" s="78" t="str">
        <f t="shared" si="0"/>
        <v>Frank Piliere</v>
      </c>
      <c r="B32" s="52" t="s">
        <v>538</v>
      </c>
      <c r="C32" s="62" t="s">
        <v>155</v>
      </c>
      <c r="D32" s="25" t="e">
        <f>VLOOKUP($A32,#REF!,34,FALSE)</f>
        <v>#REF!</v>
      </c>
      <c r="E32" s="8" t="e">
        <f>ROUND(IF(ISNA(VLOOKUP($A32,#REF!,46,FALSE)),0,VLOOKUP($A32,#REF!,46,FALSE)),1)</f>
        <v>#REF!</v>
      </c>
      <c r="F32" s="92" t="e">
        <f>ROUND(IF(ISNA(VLOOKUP($A32,#REF!,47,FALSE)),0,VLOOKUP($A32,#REF!,47,FALSE)),1)</f>
        <v>#REF!</v>
      </c>
      <c r="G32" s="80" t="e">
        <f t="shared" si="1"/>
        <v>#REF!</v>
      </c>
      <c r="H32" s="112" t="e">
        <f t="shared" si="2"/>
        <v>#REF!</v>
      </c>
      <c r="I32" s="64" t="e">
        <f>IF(ISNA(VLOOKUP($A32,#REF!,4,FALSE)),0,VLOOKUP($A32,#REF!,4,FALSE))</f>
        <v>#REF!</v>
      </c>
      <c r="J32" s="80" t="e">
        <f t="shared" si="3"/>
        <v>#REF!</v>
      </c>
      <c r="K32" s="76" t="e">
        <f t="shared" si="4"/>
        <v>#REF!</v>
      </c>
      <c r="L32" s="83" t="e">
        <f>IF(ISNA(VLOOKUP($A32,#REF!,8,FALSE)),0,VLOOKUP($A32,#REF!,8,FALSE))</f>
        <v>#REF!</v>
      </c>
      <c r="M32" s="80" t="e">
        <f t="shared" si="5"/>
        <v>#REF!</v>
      </c>
      <c r="N32" s="76" t="e">
        <f t="shared" si="6"/>
        <v>#REF!</v>
      </c>
      <c r="O32" s="64" t="e">
        <f>IF(ISNA(VLOOKUP($A32,#REF!,12,FALSE)),0,VLOOKUP($A32,#REF!,12,FALSE))</f>
        <v>#REF!</v>
      </c>
      <c r="P32" s="80" t="e">
        <f t="shared" si="7"/>
        <v>#REF!</v>
      </c>
      <c r="Q32" s="76" t="e">
        <f t="shared" si="8"/>
        <v>#REF!</v>
      </c>
      <c r="R32" s="64" t="e">
        <f>IF(ISNA(VLOOKUP($A32,#REF!,16,FALSE)),0,VLOOKUP($A32,#REF!,16,FALSE))</f>
        <v>#REF!</v>
      </c>
      <c r="S32" s="80" t="e">
        <f t="shared" si="9"/>
        <v>#REF!</v>
      </c>
      <c r="T32" s="76" t="e">
        <f t="shared" si="10"/>
        <v>#REF!</v>
      </c>
      <c r="U32" s="64" t="e">
        <f>IF(ISNA(VLOOKUP($A32,#REF!,20,FALSE)),0,VLOOKUP($A32,#REF!,20,FALSE))</f>
        <v>#REF!</v>
      </c>
      <c r="V32" s="80" t="e">
        <f t="shared" si="11"/>
        <v>#REF!</v>
      </c>
      <c r="W32" s="76" t="e">
        <f t="shared" si="12"/>
        <v>#REF!</v>
      </c>
      <c r="X32" s="64" t="e">
        <f>IF(ISNA(VLOOKUP($A32,#REF!,24,FALSE)),0,VLOOKUP($A32,#REF!,24,FALSE))</f>
        <v>#REF!</v>
      </c>
      <c r="Y32" s="80" t="e">
        <f t="shared" si="13"/>
        <v>#REF!</v>
      </c>
      <c r="Z32" s="76" t="e">
        <f t="shared" si="14"/>
        <v>#REF!</v>
      </c>
      <c r="AA32" s="64" t="e">
        <f>IF(ISNA(VLOOKUP($A32,#REF!,28,FALSE)),0,VLOOKUP($A32,#REF!,28,FALSE))</f>
        <v>#REF!</v>
      </c>
      <c r="AB32" s="80" t="e">
        <f t="shared" si="15"/>
        <v>#REF!</v>
      </c>
      <c r="AC32" s="76" t="e">
        <f t="shared" si="16"/>
        <v>#REF!</v>
      </c>
      <c r="AD32" s="64" t="e">
        <f>IF(ISNA(VLOOKUP($A32,#REF!,32,FALSE)),0,VLOOKUP($A32,#REF!,32,FALSE))</f>
        <v>#REF!</v>
      </c>
      <c r="AE32" s="80" t="e">
        <f t="shared" si="17"/>
        <v>#REF!</v>
      </c>
      <c r="AF32" s="76" t="e">
        <f t="shared" si="18"/>
        <v>#REF!</v>
      </c>
      <c r="AG32" s="64" t="e">
        <f>IF(ISNA(VLOOKUP($A32,#REF!,36,FALSE)),0,VLOOKUP($A32,#REF!,36,FALSE))</f>
        <v>#REF!</v>
      </c>
      <c r="AH32" s="80" t="e">
        <f t="shared" si="19"/>
        <v>#REF!</v>
      </c>
      <c r="AI32" s="76" t="e">
        <f t="shared" si="20"/>
        <v>#REF!</v>
      </c>
    </row>
    <row r="33" spans="1:35" ht="18" customHeight="1" x14ac:dyDescent="0.2">
      <c r="A33" s="78" t="str">
        <f t="shared" si="0"/>
        <v>Ben Porr</v>
      </c>
      <c r="B33" s="93" t="s">
        <v>546</v>
      </c>
      <c r="C33" s="94" t="s">
        <v>370</v>
      </c>
      <c r="D33" s="25" t="e">
        <f>VLOOKUP($A33,#REF!,34,FALSE)</f>
        <v>#REF!</v>
      </c>
      <c r="E33" s="8" t="e">
        <f>ROUND(IF(ISNA(VLOOKUP($A33,#REF!,46,FALSE)),0,VLOOKUP($A33,#REF!,46,FALSE)),1)</f>
        <v>#REF!</v>
      </c>
      <c r="F33" s="92" t="e">
        <f>ROUND(IF(ISNA(VLOOKUP($A33,#REF!,47,FALSE)),0,VLOOKUP($A33,#REF!,47,FALSE)),1)</f>
        <v>#REF!</v>
      </c>
      <c r="G33" s="80" t="e">
        <f t="shared" si="1"/>
        <v>#REF!</v>
      </c>
      <c r="H33" s="88" t="e">
        <f t="shared" si="2"/>
        <v>#REF!</v>
      </c>
      <c r="I33" s="64" t="e">
        <f>IF(ISNA(VLOOKUP($A33,#REF!,4,FALSE)),0,VLOOKUP($A33,#REF!,4,FALSE))</f>
        <v>#REF!</v>
      </c>
      <c r="J33" s="80" t="e">
        <f t="shared" si="3"/>
        <v>#REF!</v>
      </c>
      <c r="K33" s="76" t="e">
        <f t="shared" si="4"/>
        <v>#REF!</v>
      </c>
      <c r="L33" s="83" t="e">
        <f>IF(ISNA(VLOOKUP($A33,#REF!,8,FALSE)),0,VLOOKUP($A33,#REF!,8,FALSE))</f>
        <v>#REF!</v>
      </c>
      <c r="M33" s="80" t="e">
        <f t="shared" si="5"/>
        <v>#REF!</v>
      </c>
      <c r="N33" s="76" t="e">
        <f t="shared" si="6"/>
        <v>#REF!</v>
      </c>
      <c r="O33" s="64" t="e">
        <f>IF(ISNA(VLOOKUP($A33,#REF!,12,FALSE)),0,VLOOKUP($A33,#REF!,12,FALSE))</f>
        <v>#REF!</v>
      </c>
      <c r="P33" s="80" t="e">
        <f t="shared" si="7"/>
        <v>#REF!</v>
      </c>
      <c r="Q33" s="76" t="e">
        <f t="shared" si="8"/>
        <v>#REF!</v>
      </c>
      <c r="R33" s="64" t="e">
        <f>IF(ISNA(VLOOKUP($A33,#REF!,16,FALSE)),0,VLOOKUP($A33,#REF!,16,FALSE))</f>
        <v>#REF!</v>
      </c>
      <c r="S33" s="80" t="e">
        <f t="shared" si="9"/>
        <v>#REF!</v>
      </c>
      <c r="T33" s="76" t="e">
        <f t="shared" si="10"/>
        <v>#REF!</v>
      </c>
      <c r="U33" s="64" t="e">
        <f>IF(ISNA(VLOOKUP($A33,#REF!,20,FALSE)),0,VLOOKUP($A33,#REF!,20,FALSE))</f>
        <v>#REF!</v>
      </c>
      <c r="V33" s="80" t="e">
        <f t="shared" si="11"/>
        <v>#REF!</v>
      </c>
      <c r="W33" s="76" t="e">
        <f t="shared" si="12"/>
        <v>#REF!</v>
      </c>
      <c r="X33" s="64" t="e">
        <f>IF(ISNA(VLOOKUP($A33,#REF!,24,FALSE)),0,VLOOKUP($A33,#REF!,24,FALSE))</f>
        <v>#REF!</v>
      </c>
      <c r="Y33" s="80" t="e">
        <f t="shared" si="13"/>
        <v>#REF!</v>
      </c>
      <c r="Z33" s="76" t="e">
        <f t="shared" si="14"/>
        <v>#REF!</v>
      </c>
      <c r="AA33" s="64" t="e">
        <f>IF(ISNA(VLOOKUP($A33,#REF!,28,FALSE)),0,VLOOKUP($A33,#REF!,28,FALSE))</f>
        <v>#REF!</v>
      </c>
      <c r="AB33" s="80" t="e">
        <f t="shared" si="15"/>
        <v>#REF!</v>
      </c>
      <c r="AC33" s="76" t="e">
        <f t="shared" si="16"/>
        <v>#REF!</v>
      </c>
      <c r="AD33" s="64" t="e">
        <f>IF(ISNA(VLOOKUP($A33,#REF!,32,FALSE)),0,VLOOKUP($A33,#REF!,32,FALSE))</f>
        <v>#REF!</v>
      </c>
      <c r="AE33" s="80" t="e">
        <f t="shared" si="17"/>
        <v>#REF!</v>
      </c>
      <c r="AF33" s="76" t="e">
        <f t="shared" si="18"/>
        <v>#REF!</v>
      </c>
      <c r="AG33" s="64" t="e">
        <f>IF(ISNA(VLOOKUP($A33,#REF!,36,FALSE)),0,VLOOKUP($A33,#REF!,36,FALSE))</f>
        <v>#REF!</v>
      </c>
      <c r="AH33" s="80" t="e">
        <f t="shared" si="19"/>
        <v>#REF!</v>
      </c>
      <c r="AI33" s="76" t="e">
        <f t="shared" si="20"/>
        <v>#REF!</v>
      </c>
    </row>
    <row r="34" spans="1:35" ht="18" customHeight="1" x14ac:dyDescent="0.2">
      <c r="A34" s="78" t="str">
        <f t="shared" si="0"/>
        <v>Gary Pulino</v>
      </c>
      <c r="B34" s="52" t="s">
        <v>471</v>
      </c>
      <c r="C34" s="62" t="s">
        <v>472</v>
      </c>
      <c r="D34" s="25" t="e">
        <f>VLOOKUP($A34,#REF!,34,FALSE)</f>
        <v>#REF!</v>
      </c>
      <c r="E34" s="8" t="e">
        <f>ROUND(IF(ISNA(VLOOKUP($A34,#REF!,46,FALSE)),0,VLOOKUP($A34,#REF!,46,FALSE)),1)</f>
        <v>#REF!</v>
      </c>
      <c r="F34" s="92" t="e">
        <f>ROUND(IF(ISNA(VLOOKUP($A34,#REF!,47,FALSE)),0,VLOOKUP($A34,#REF!,47,FALSE)),1)</f>
        <v>#REF!</v>
      </c>
      <c r="G34" s="80" t="e">
        <f t="shared" si="1"/>
        <v>#REF!</v>
      </c>
      <c r="H34" s="88" t="e">
        <f t="shared" si="2"/>
        <v>#REF!</v>
      </c>
      <c r="I34" s="64" t="e">
        <f>IF(ISNA(VLOOKUP($A34,#REF!,4,FALSE)),0,VLOOKUP($A34,#REF!,4,FALSE))</f>
        <v>#REF!</v>
      </c>
      <c r="J34" s="80" t="e">
        <f t="shared" si="3"/>
        <v>#REF!</v>
      </c>
      <c r="K34" s="76" t="e">
        <f t="shared" si="4"/>
        <v>#REF!</v>
      </c>
      <c r="L34" s="83" t="e">
        <f>IF(ISNA(VLOOKUP($A34,#REF!,8,FALSE)),0,VLOOKUP($A34,#REF!,8,FALSE))</f>
        <v>#REF!</v>
      </c>
      <c r="M34" s="80" t="e">
        <f t="shared" si="5"/>
        <v>#REF!</v>
      </c>
      <c r="N34" s="76" t="e">
        <f t="shared" si="6"/>
        <v>#REF!</v>
      </c>
      <c r="O34" s="64" t="e">
        <f>IF(ISNA(VLOOKUP($A34,#REF!,12,FALSE)),0,VLOOKUP($A34,#REF!,12,FALSE))</f>
        <v>#REF!</v>
      </c>
      <c r="P34" s="80" t="e">
        <f t="shared" si="7"/>
        <v>#REF!</v>
      </c>
      <c r="Q34" s="76" t="e">
        <f t="shared" si="8"/>
        <v>#REF!</v>
      </c>
      <c r="R34" s="64" t="e">
        <f>IF(ISNA(VLOOKUP($A34,#REF!,16,FALSE)),0,VLOOKUP($A34,#REF!,16,FALSE))</f>
        <v>#REF!</v>
      </c>
      <c r="S34" s="80" t="e">
        <f t="shared" si="9"/>
        <v>#REF!</v>
      </c>
      <c r="T34" s="76" t="e">
        <f t="shared" si="10"/>
        <v>#REF!</v>
      </c>
      <c r="U34" s="64" t="e">
        <f>IF(ISNA(VLOOKUP($A34,#REF!,20,FALSE)),0,VLOOKUP($A34,#REF!,20,FALSE))</f>
        <v>#REF!</v>
      </c>
      <c r="V34" s="80" t="e">
        <f t="shared" si="11"/>
        <v>#REF!</v>
      </c>
      <c r="W34" s="76" t="e">
        <f t="shared" si="12"/>
        <v>#REF!</v>
      </c>
      <c r="X34" s="64" t="e">
        <f>IF(ISNA(VLOOKUP($A34,#REF!,24,FALSE)),0,VLOOKUP($A34,#REF!,24,FALSE))</f>
        <v>#REF!</v>
      </c>
      <c r="Y34" s="80" t="e">
        <f t="shared" si="13"/>
        <v>#REF!</v>
      </c>
      <c r="Z34" s="76" t="e">
        <f t="shared" si="14"/>
        <v>#REF!</v>
      </c>
      <c r="AA34" s="64" t="e">
        <f>IF(ISNA(VLOOKUP($A34,#REF!,28,FALSE)),0,VLOOKUP($A34,#REF!,28,FALSE))</f>
        <v>#REF!</v>
      </c>
      <c r="AB34" s="80" t="e">
        <f t="shared" si="15"/>
        <v>#REF!</v>
      </c>
      <c r="AC34" s="76" t="e">
        <f t="shared" si="16"/>
        <v>#REF!</v>
      </c>
      <c r="AD34" s="64" t="e">
        <f>IF(ISNA(VLOOKUP($A34,#REF!,32,FALSE)),0,VLOOKUP($A34,#REF!,32,FALSE))</f>
        <v>#REF!</v>
      </c>
      <c r="AE34" s="80" t="e">
        <f t="shared" si="17"/>
        <v>#REF!</v>
      </c>
      <c r="AF34" s="76" t="e">
        <f t="shared" si="18"/>
        <v>#REF!</v>
      </c>
      <c r="AG34" s="64" t="e">
        <f>IF(ISNA(VLOOKUP($A34,#REF!,36,FALSE)),0,VLOOKUP($A34,#REF!,36,FALSE))</f>
        <v>#REF!</v>
      </c>
      <c r="AH34" s="80" t="e">
        <f t="shared" si="19"/>
        <v>#REF!</v>
      </c>
      <c r="AI34" s="76" t="e">
        <f t="shared" si="20"/>
        <v>#REF!</v>
      </c>
    </row>
    <row r="35" spans="1:35" ht="18" customHeight="1" x14ac:dyDescent="0.2">
      <c r="A35" s="78" t="str">
        <f t="shared" si="0"/>
        <v>Manny Rodriguez</v>
      </c>
      <c r="B35" s="52" t="s">
        <v>506</v>
      </c>
      <c r="C35" s="62" t="s">
        <v>507</v>
      </c>
      <c r="D35" s="25" t="e">
        <f>VLOOKUP($A35,#REF!,34,FALSE)</f>
        <v>#REF!</v>
      </c>
      <c r="E35" s="8" t="e">
        <f>ROUND(IF(ISNA(VLOOKUP($A35,#REF!,46,FALSE)),0,VLOOKUP($A35,#REF!,46,FALSE)),1)</f>
        <v>#REF!</v>
      </c>
      <c r="F35" s="92" t="e">
        <f>ROUND(IF(ISNA(VLOOKUP($A35,#REF!,47,FALSE)),0,VLOOKUP($A35,#REF!,47,FALSE)),1)</f>
        <v>#REF!</v>
      </c>
      <c r="G35" s="80" t="e">
        <f t="shared" si="1"/>
        <v>#REF!</v>
      </c>
      <c r="H35" s="88" t="e">
        <f t="shared" si="2"/>
        <v>#REF!</v>
      </c>
      <c r="I35" s="64" t="e">
        <f>IF(ISNA(VLOOKUP($A35,#REF!,4,FALSE)),0,VLOOKUP($A35,#REF!,4,FALSE))</f>
        <v>#REF!</v>
      </c>
      <c r="J35" s="80" t="e">
        <f t="shared" si="3"/>
        <v>#REF!</v>
      </c>
      <c r="K35" s="76" t="e">
        <f t="shared" si="4"/>
        <v>#REF!</v>
      </c>
      <c r="L35" s="83" t="e">
        <f>IF(ISNA(VLOOKUP($A35,#REF!,8,FALSE)),0,VLOOKUP($A35,#REF!,8,FALSE))</f>
        <v>#REF!</v>
      </c>
      <c r="M35" s="80" t="e">
        <f t="shared" si="5"/>
        <v>#REF!</v>
      </c>
      <c r="N35" s="76" t="e">
        <f t="shared" si="6"/>
        <v>#REF!</v>
      </c>
      <c r="O35" s="64" t="e">
        <f>IF(ISNA(VLOOKUP($A35,#REF!,12,FALSE)),0,VLOOKUP($A35,#REF!,12,FALSE))</f>
        <v>#REF!</v>
      </c>
      <c r="P35" s="80" t="e">
        <f t="shared" si="7"/>
        <v>#REF!</v>
      </c>
      <c r="Q35" s="76" t="e">
        <f t="shared" si="8"/>
        <v>#REF!</v>
      </c>
      <c r="R35" s="64" t="e">
        <f>IF(ISNA(VLOOKUP($A35,#REF!,16,FALSE)),0,VLOOKUP($A35,#REF!,16,FALSE))</f>
        <v>#REF!</v>
      </c>
      <c r="S35" s="80" t="e">
        <f t="shared" si="9"/>
        <v>#REF!</v>
      </c>
      <c r="T35" s="76" t="e">
        <f t="shared" si="10"/>
        <v>#REF!</v>
      </c>
      <c r="U35" s="64" t="e">
        <f>IF(ISNA(VLOOKUP($A35,#REF!,20,FALSE)),0,VLOOKUP($A35,#REF!,20,FALSE))</f>
        <v>#REF!</v>
      </c>
      <c r="V35" s="80" t="e">
        <f t="shared" si="11"/>
        <v>#REF!</v>
      </c>
      <c r="W35" s="76" t="e">
        <f t="shared" si="12"/>
        <v>#REF!</v>
      </c>
      <c r="X35" s="64" t="e">
        <f>IF(ISNA(VLOOKUP($A35,#REF!,24,FALSE)),0,VLOOKUP($A35,#REF!,24,FALSE))</f>
        <v>#REF!</v>
      </c>
      <c r="Y35" s="80" t="e">
        <f t="shared" si="13"/>
        <v>#REF!</v>
      </c>
      <c r="Z35" s="76" t="e">
        <f t="shared" si="14"/>
        <v>#REF!</v>
      </c>
      <c r="AA35" s="64" t="e">
        <f>IF(ISNA(VLOOKUP($A35,#REF!,28,FALSE)),0,VLOOKUP($A35,#REF!,28,FALSE))</f>
        <v>#REF!</v>
      </c>
      <c r="AB35" s="80" t="e">
        <f t="shared" si="15"/>
        <v>#REF!</v>
      </c>
      <c r="AC35" s="76" t="e">
        <f t="shared" si="16"/>
        <v>#REF!</v>
      </c>
      <c r="AD35" s="64" t="e">
        <f>IF(ISNA(VLOOKUP($A35,#REF!,32,FALSE)),0,VLOOKUP($A35,#REF!,32,FALSE))</f>
        <v>#REF!</v>
      </c>
      <c r="AE35" s="80" t="e">
        <f t="shared" si="17"/>
        <v>#REF!</v>
      </c>
      <c r="AF35" s="76" t="e">
        <f t="shared" si="18"/>
        <v>#REF!</v>
      </c>
      <c r="AG35" s="64" t="e">
        <f>IF(ISNA(VLOOKUP($A35,#REF!,36,FALSE)),0,VLOOKUP($A35,#REF!,36,FALSE))</f>
        <v>#REF!</v>
      </c>
      <c r="AH35" s="80" t="e">
        <f t="shared" si="19"/>
        <v>#REF!</v>
      </c>
      <c r="AI35" s="76" t="e">
        <f t="shared" si="20"/>
        <v>#REF!</v>
      </c>
    </row>
    <row r="36" spans="1:35" ht="18" customHeight="1" x14ac:dyDescent="0.2">
      <c r="A36" s="78" t="str">
        <f t="shared" si="0"/>
        <v>Mitch Rogers</v>
      </c>
      <c r="B36" s="93" t="s">
        <v>547</v>
      </c>
      <c r="C36" s="94" t="s">
        <v>391</v>
      </c>
      <c r="D36" s="25" t="e">
        <f>VLOOKUP($A36,#REF!,34,FALSE)</f>
        <v>#REF!</v>
      </c>
      <c r="E36" s="8" t="e">
        <f>ROUND(IF(ISNA(VLOOKUP($A36,#REF!,46,FALSE)),0,VLOOKUP($A36,#REF!,46,FALSE)),1)</f>
        <v>#REF!</v>
      </c>
      <c r="F36" s="92" t="e">
        <f>ROUND(IF(ISNA(VLOOKUP($A36,#REF!,47,FALSE)),0,VLOOKUP($A36,#REF!,47,FALSE)),1)</f>
        <v>#REF!</v>
      </c>
      <c r="G36" s="80" t="e">
        <f t="shared" si="1"/>
        <v>#REF!</v>
      </c>
      <c r="H36" s="88" t="e">
        <f t="shared" si="2"/>
        <v>#REF!</v>
      </c>
      <c r="I36" s="64" t="e">
        <f>IF(ISNA(VLOOKUP($A36,#REF!,4,FALSE)),0,VLOOKUP($A36,#REF!,4,FALSE))</f>
        <v>#REF!</v>
      </c>
      <c r="J36" s="80" t="e">
        <f t="shared" si="3"/>
        <v>#REF!</v>
      </c>
      <c r="K36" s="76" t="e">
        <f t="shared" si="4"/>
        <v>#REF!</v>
      </c>
      <c r="L36" s="83" t="e">
        <f>IF(ISNA(VLOOKUP($A36,#REF!,8,FALSE)),0,VLOOKUP($A36,#REF!,8,FALSE))</f>
        <v>#REF!</v>
      </c>
      <c r="M36" s="80" t="e">
        <f t="shared" si="5"/>
        <v>#REF!</v>
      </c>
      <c r="N36" s="76" t="e">
        <f t="shared" si="6"/>
        <v>#REF!</v>
      </c>
      <c r="O36" s="64" t="e">
        <f>IF(ISNA(VLOOKUP($A36,#REF!,12,FALSE)),0,VLOOKUP($A36,#REF!,12,FALSE))</f>
        <v>#REF!</v>
      </c>
      <c r="P36" s="80" t="e">
        <f t="shared" si="7"/>
        <v>#REF!</v>
      </c>
      <c r="Q36" s="76" t="e">
        <f t="shared" si="8"/>
        <v>#REF!</v>
      </c>
      <c r="R36" s="64" t="e">
        <f>IF(ISNA(VLOOKUP($A36,#REF!,16,FALSE)),0,VLOOKUP($A36,#REF!,16,FALSE))</f>
        <v>#REF!</v>
      </c>
      <c r="S36" s="80" t="e">
        <f t="shared" si="9"/>
        <v>#REF!</v>
      </c>
      <c r="T36" s="76" t="e">
        <f t="shared" si="10"/>
        <v>#REF!</v>
      </c>
      <c r="U36" s="64" t="e">
        <f>IF(ISNA(VLOOKUP($A36,#REF!,20,FALSE)),0,VLOOKUP($A36,#REF!,20,FALSE))</f>
        <v>#REF!</v>
      </c>
      <c r="V36" s="80" t="e">
        <f t="shared" si="11"/>
        <v>#REF!</v>
      </c>
      <c r="W36" s="76" t="e">
        <f t="shared" si="12"/>
        <v>#REF!</v>
      </c>
      <c r="X36" s="64" t="e">
        <f>IF(ISNA(VLOOKUP($A36,#REF!,24,FALSE)),0,VLOOKUP($A36,#REF!,24,FALSE))</f>
        <v>#REF!</v>
      </c>
      <c r="Y36" s="80" t="e">
        <f t="shared" si="13"/>
        <v>#REF!</v>
      </c>
      <c r="Z36" s="76" t="e">
        <f t="shared" si="14"/>
        <v>#REF!</v>
      </c>
      <c r="AA36" s="64" t="e">
        <f>IF(ISNA(VLOOKUP($A36,#REF!,28,FALSE)),0,VLOOKUP($A36,#REF!,28,FALSE))</f>
        <v>#REF!</v>
      </c>
      <c r="AB36" s="80" t="e">
        <f t="shared" si="15"/>
        <v>#REF!</v>
      </c>
      <c r="AC36" s="76" t="e">
        <f t="shared" si="16"/>
        <v>#REF!</v>
      </c>
      <c r="AD36" s="64" t="e">
        <f>IF(ISNA(VLOOKUP($A36,#REF!,32,FALSE)),0,VLOOKUP($A36,#REF!,32,FALSE))</f>
        <v>#REF!</v>
      </c>
      <c r="AE36" s="80" t="e">
        <f t="shared" si="17"/>
        <v>#REF!</v>
      </c>
      <c r="AF36" s="76" t="e">
        <f t="shared" si="18"/>
        <v>#REF!</v>
      </c>
      <c r="AG36" s="64" t="e">
        <f>IF(ISNA(VLOOKUP($A36,#REF!,36,FALSE)),0,VLOOKUP($A36,#REF!,36,FALSE))</f>
        <v>#REF!</v>
      </c>
      <c r="AH36" s="80" t="e">
        <f t="shared" si="19"/>
        <v>#REF!</v>
      </c>
      <c r="AI36" s="76" t="e">
        <f t="shared" si="20"/>
        <v>#REF!</v>
      </c>
    </row>
    <row r="37" spans="1:35" ht="18" customHeight="1" x14ac:dyDescent="0.2">
      <c r="A37" s="78" t="str">
        <f t="shared" si="0"/>
        <v>Chuck Roney</v>
      </c>
      <c r="B37" s="52" t="s">
        <v>353</v>
      </c>
      <c r="C37" s="62" t="s">
        <v>354</v>
      </c>
      <c r="D37" s="25" t="e">
        <f>VLOOKUP($A37,#REF!,34,FALSE)</f>
        <v>#REF!</v>
      </c>
      <c r="E37" s="8" t="e">
        <f>ROUND(IF(ISNA(VLOOKUP($A37,#REF!,46,FALSE)),0,VLOOKUP($A37,#REF!,46,FALSE)),1)</f>
        <v>#REF!</v>
      </c>
      <c r="F37" s="92" t="e">
        <f>ROUND(IF(ISNA(VLOOKUP($A37,#REF!,47,FALSE)),0,VLOOKUP($A37,#REF!,47,FALSE)),1)</f>
        <v>#REF!</v>
      </c>
      <c r="G37" s="80" t="e">
        <f t="shared" si="1"/>
        <v>#REF!</v>
      </c>
      <c r="H37" s="88" t="e">
        <f t="shared" si="2"/>
        <v>#REF!</v>
      </c>
      <c r="I37" s="64" t="e">
        <f>IF(ISNA(VLOOKUP($A37,#REF!,4,FALSE)),0,VLOOKUP($A37,#REF!,4,FALSE))</f>
        <v>#REF!</v>
      </c>
      <c r="J37" s="80" t="e">
        <f t="shared" si="3"/>
        <v>#REF!</v>
      </c>
      <c r="K37" s="76" t="e">
        <f t="shared" si="4"/>
        <v>#REF!</v>
      </c>
      <c r="L37" s="83" t="e">
        <f>IF(ISNA(VLOOKUP($A37,#REF!,8,FALSE)),0,VLOOKUP($A37,#REF!,8,FALSE))</f>
        <v>#REF!</v>
      </c>
      <c r="M37" s="80" t="e">
        <f t="shared" si="5"/>
        <v>#REF!</v>
      </c>
      <c r="N37" s="76" t="e">
        <f t="shared" si="6"/>
        <v>#REF!</v>
      </c>
      <c r="O37" s="64" t="e">
        <f>IF(ISNA(VLOOKUP($A37,#REF!,12,FALSE)),0,VLOOKUP($A37,#REF!,12,FALSE))</f>
        <v>#REF!</v>
      </c>
      <c r="P37" s="80" t="e">
        <f t="shared" si="7"/>
        <v>#REF!</v>
      </c>
      <c r="Q37" s="76" t="e">
        <f t="shared" si="8"/>
        <v>#REF!</v>
      </c>
      <c r="R37" s="64" t="e">
        <f>IF(ISNA(VLOOKUP($A37,#REF!,16,FALSE)),0,VLOOKUP($A37,#REF!,16,FALSE))</f>
        <v>#REF!</v>
      </c>
      <c r="S37" s="80" t="e">
        <f t="shared" si="9"/>
        <v>#REF!</v>
      </c>
      <c r="T37" s="76" t="e">
        <f t="shared" si="10"/>
        <v>#REF!</v>
      </c>
      <c r="U37" s="64" t="e">
        <f>IF(ISNA(VLOOKUP($A37,#REF!,20,FALSE)),0,VLOOKUP($A37,#REF!,20,FALSE))</f>
        <v>#REF!</v>
      </c>
      <c r="V37" s="80" t="e">
        <f t="shared" si="11"/>
        <v>#REF!</v>
      </c>
      <c r="W37" s="76" t="e">
        <f t="shared" si="12"/>
        <v>#REF!</v>
      </c>
      <c r="X37" s="64" t="e">
        <f>IF(ISNA(VLOOKUP($A37,#REF!,24,FALSE)),0,VLOOKUP($A37,#REF!,24,FALSE))</f>
        <v>#REF!</v>
      </c>
      <c r="Y37" s="80" t="e">
        <f t="shared" si="13"/>
        <v>#REF!</v>
      </c>
      <c r="Z37" s="76" t="e">
        <f t="shared" si="14"/>
        <v>#REF!</v>
      </c>
      <c r="AA37" s="64" t="e">
        <f>IF(ISNA(VLOOKUP($A37,#REF!,28,FALSE)),0,VLOOKUP($A37,#REF!,28,FALSE))</f>
        <v>#REF!</v>
      </c>
      <c r="AB37" s="80" t="e">
        <f t="shared" si="15"/>
        <v>#REF!</v>
      </c>
      <c r="AC37" s="76" t="e">
        <f t="shared" si="16"/>
        <v>#REF!</v>
      </c>
      <c r="AD37" s="64" t="e">
        <f>IF(ISNA(VLOOKUP($A37,#REF!,32,FALSE)),0,VLOOKUP($A37,#REF!,32,FALSE))</f>
        <v>#REF!</v>
      </c>
      <c r="AE37" s="80" t="e">
        <f t="shared" si="17"/>
        <v>#REF!</v>
      </c>
      <c r="AF37" s="76" t="e">
        <f t="shared" si="18"/>
        <v>#REF!</v>
      </c>
      <c r="AG37" s="64" t="e">
        <f>IF(ISNA(VLOOKUP($A37,#REF!,36,FALSE)),0,VLOOKUP($A37,#REF!,36,FALSE))</f>
        <v>#REF!</v>
      </c>
      <c r="AH37" s="80" t="e">
        <f t="shared" si="19"/>
        <v>#REF!</v>
      </c>
      <c r="AI37" s="76" t="e">
        <f t="shared" si="20"/>
        <v>#REF!</v>
      </c>
    </row>
    <row r="38" spans="1:35" ht="18" customHeight="1" x14ac:dyDescent="0.2">
      <c r="A38" s="78" t="str">
        <f t="shared" si="0"/>
        <v>Mike Rubin</v>
      </c>
      <c r="B38" s="52" t="s">
        <v>42</v>
      </c>
      <c r="C38" s="62" t="s">
        <v>33</v>
      </c>
      <c r="D38" s="25" t="e">
        <f>VLOOKUP($A38,#REF!,34,FALSE)</f>
        <v>#REF!</v>
      </c>
      <c r="E38" s="8" t="e">
        <f>ROUND(IF(ISNA(VLOOKUP($A38,#REF!,46,FALSE)),0,VLOOKUP($A38,#REF!,46,FALSE)),1)</f>
        <v>#REF!</v>
      </c>
      <c r="F38" s="92" t="e">
        <f>ROUND(IF(ISNA(VLOOKUP($A38,#REF!,47,FALSE)),0,VLOOKUP($A38,#REF!,47,FALSE)),1)</f>
        <v>#REF!</v>
      </c>
      <c r="G38" s="80" t="e">
        <f t="shared" si="1"/>
        <v>#REF!</v>
      </c>
      <c r="H38" s="112" t="e">
        <f t="shared" si="2"/>
        <v>#REF!</v>
      </c>
      <c r="I38" s="64" t="e">
        <f>IF(ISNA(VLOOKUP($A38,#REF!,4,FALSE)),0,VLOOKUP($A38,#REF!,4,FALSE))</f>
        <v>#REF!</v>
      </c>
      <c r="J38" s="80" t="e">
        <f t="shared" si="3"/>
        <v>#REF!</v>
      </c>
      <c r="K38" s="76" t="e">
        <f t="shared" si="4"/>
        <v>#REF!</v>
      </c>
      <c r="L38" s="83" t="e">
        <f>IF(ISNA(VLOOKUP($A38,#REF!,8,FALSE)),0,VLOOKUP($A38,#REF!,8,FALSE))</f>
        <v>#REF!</v>
      </c>
      <c r="M38" s="80" t="e">
        <f t="shared" si="5"/>
        <v>#REF!</v>
      </c>
      <c r="N38" s="76" t="e">
        <f t="shared" si="6"/>
        <v>#REF!</v>
      </c>
      <c r="O38" s="64" t="e">
        <f>IF(ISNA(VLOOKUP($A38,#REF!,12,FALSE)),0,VLOOKUP($A38,#REF!,12,FALSE))</f>
        <v>#REF!</v>
      </c>
      <c r="P38" s="80" t="e">
        <f t="shared" si="7"/>
        <v>#REF!</v>
      </c>
      <c r="Q38" s="76" t="e">
        <f t="shared" si="8"/>
        <v>#REF!</v>
      </c>
      <c r="R38" s="64" t="e">
        <f>IF(ISNA(VLOOKUP($A38,#REF!,16,FALSE)),0,VLOOKUP($A38,#REF!,16,FALSE))</f>
        <v>#REF!</v>
      </c>
      <c r="S38" s="80" t="e">
        <f t="shared" si="9"/>
        <v>#REF!</v>
      </c>
      <c r="T38" s="76" t="e">
        <f t="shared" si="10"/>
        <v>#REF!</v>
      </c>
      <c r="U38" s="64" t="e">
        <f>IF(ISNA(VLOOKUP($A38,#REF!,20,FALSE)),0,VLOOKUP($A38,#REF!,20,FALSE))</f>
        <v>#REF!</v>
      </c>
      <c r="V38" s="80" t="e">
        <f t="shared" si="11"/>
        <v>#REF!</v>
      </c>
      <c r="W38" s="76" t="e">
        <f t="shared" si="12"/>
        <v>#REF!</v>
      </c>
      <c r="X38" s="64" t="e">
        <f>IF(ISNA(VLOOKUP($A38,#REF!,24,FALSE)),0,VLOOKUP($A38,#REF!,24,FALSE))</f>
        <v>#REF!</v>
      </c>
      <c r="Y38" s="80" t="e">
        <f t="shared" si="13"/>
        <v>#REF!</v>
      </c>
      <c r="Z38" s="76" t="e">
        <f t="shared" si="14"/>
        <v>#REF!</v>
      </c>
      <c r="AA38" s="64" t="e">
        <f>IF(ISNA(VLOOKUP($A38,#REF!,28,FALSE)),0,VLOOKUP($A38,#REF!,28,FALSE))</f>
        <v>#REF!</v>
      </c>
      <c r="AB38" s="80" t="e">
        <f t="shared" si="15"/>
        <v>#REF!</v>
      </c>
      <c r="AC38" s="76" t="e">
        <f t="shared" si="16"/>
        <v>#REF!</v>
      </c>
      <c r="AD38" s="64" t="e">
        <f>IF(ISNA(VLOOKUP($A38,#REF!,32,FALSE)),0,VLOOKUP($A38,#REF!,32,FALSE))</f>
        <v>#REF!</v>
      </c>
      <c r="AE38" s="80" t="e">
        <f t="shared" si="17"/>
        <v>#REF!</v>
      </c>
      <c r="AF38" s="76" t="e">
        <f t="shared" si="18"/>
        <v>#REF!</v>
      </c>
      <c r="AG38" s="64" t="e">
        <f>IF(ISNA(VLOOKUP($A38,#REF!,36,FALSE)),0,VLOOKUP($A38,#REF!,36,FALSE))</f>
        <v>#REF!</v>
      </c>
      <c r="AH38" s="80" t="e">
        <f t="shared" si="19"/>
        <v>#REF!</v>
      </c>
      <c r="AI38" s="76" t="e">
        <f t="shared" si="20"/>
        <v>#REF!</v>
      </c>
    </row>
    <row r="39" spans="1:35" ht="18" customHeight="1" x14ac:dyDescent="0.2">
      <c r="A39" s="78" t="str">
        <f t="shared" si="0"/>
        <v>Brent Schnupp</v>
      </c>
      <c r="B39" s="93" t="s">
        <v>518</v>
      </c>
      <c r="C39" s="94" t="s">
        <v>519</v>
      </c>
      <c r="D39" s="25" t="e">
        <f>VLOOKUP($A39,#REF!,34,FALSE)</f>
        <v>#REF!</v>
      </c>
      <c r="E39" s="8" t="e">
        <f>ROUND(IF(ISNA(VLOOKUP($A39,#REF!,46,FALSE)),0,VLOOKUP($A39,#REF!,46,FALSE)),1)</f>
        <v>#REF!</v>
      </c>
      <c r="F39" s="92" t="e">
        <f>ROUND(IF(ISNA(VLOOKUP($A39,#REF!,47,FALSE)),0,VLOOKUP($A39,#REF!,47,FALSE)),1)</f>
        <v>#REF!</v>
      </c>
      <c r="G39" s="80" t="e">
        <f t="shared" si="1"/>
        <v>#REF!</v>
      </c>
      <c r="H39" s="88" t="e">
        <f t="shared" si="2"/>
        <v>#REF!</v>
      </c>
      <c r="I39" s="64" t="e">
        <f>IF(ISNA(VLOOKUP($A39,#REF!,4,FALSE)),0,VLOOKUP($A39,#REF!,4,FALSE))</f>
        <v>#REF!</v>
      </c>
      <c r="J39" s="80" t="e">
        <f t="shared" si="3"/>
        <v>#REF!</v>
      </c>
      <c r="K39" s="76" t="e">
        <f t="shared" si="4"/>
        <v>#REF!</v>
      </c>
      <c r="L39" s="83" t="e">
        <f>IF(ISNA(VLOOKUP($A39,#REF!,8,FALSE)),0,VLOOKUP($A39,#REF!,8,FALSE))</f>
        <v>#REF!</v>
      </c>
      <c r="M39" s="80" t="e">
        <f t="shared" si="5"/>
        <v>#REF!</v>
      </c>
      <c r="N39" s="76" t="e">
        <f t="shared" si="6"/>
        <v>#REF!</v>
      </c>
      <c r="O39" s="64" t="e">
        <f>IF(ISNA(VLOOKUP($A39,#REF!,12,FALSE)),0,VLOOKUP($A39,#REF!,12,FALSE))</f>
        <v>#REF!</v>
      </c>
      <c r="P39" s="80" t="e">
        <f t="shared" si="7"/>
        <v>#REF!</v>
      </c>
      <c r="Q39" s="76" t="e">
        <f t="shared" si="8"/>
        <v>#REF!</v>
      </c>
      <c r="R39" s="64" t="e">
        <f>IF(ISNA(VLOOKUP($A39,#REF!,16,FALSE)),0,VLOOKUP($A39,#REF!,16,FALSE))</f>
        <v>#REF!</v>
      </c>
      <c r="S39" s="80" t="e">
        <f t="shared" si="9"/>
        <v>#REF!</v>
      </c>
      <c r="T39" s="76" t="e">
        <f t="shared" si="10"/>
        <v>#REF!</v>
      </c>
      <c r="U39" s="64" t="e">
        <f>IF(ISNA(VLOOKUP($A39,#REF!,20,FALSE)),0,VLOOKUP($A39,#REF!,20,FALSE))</f>
        <v>#REF!</v>
      </c>
      <c r="V39" s="80" t="e">
        <f t="shared" si="11"/>
        <v>#REF!</v>
      </c>
      <c r="W39" s="76" t="e">
        <f t="shared" si="12"/>
        <v>#REF!</v>
      </c>
      <c r="X39" s="64" t="e">
        <f>IF(ISNA(VLOOKUP($A39,#REF!,24,FALSE)),0,VLOOKUP($A39,#REF!,24,FALSE))</f>
        <v>#REF!</v>
      </c>
      <c r="Y39" s="80" t="e">
        <f t="shared" si="13"/>
        <v>#REF!</v>
      </c>
      <c r="Z39" s="76" t="e">
        <f t="shared" si="14"/>
        <v>#REF!</v>
      </c>
      <c r="AA39" s="64" t="e">
        <f>IF(ISNA(VLOOKUP($A39,#REF!,28,FALSE)),0,VLOOKUP($A39,#REF!,28,FALSE))</f>
        <v>#REF!</v>
      </c>
      <c r="AB39" s="80" t="e">
        <f t="shared" si="15"/>
        <v>#REF!</v>
      </c>
      <c r="AC39" s="76" t="e">
        <f t="shared" si="16"/>
        <v>#REF!</v>
      </c>
      <c r="AD39" s="64" t="e">
        <f>IF(ISNA(VLOOKUP($A39,#REF!,32,FALSE)),0,VLOOKUP($A39,#REF!,32,FALSE))</f>
        <v>#REF!</v>
      </c>
      <c r="AE39" s="80" t="e">
        <f t="shared" si="17"/>
        <v>#REF!</v>
      </c>
      <c r="AF39" s="76" t="e">
        <f t="shared" si="18"/>
        <v>#REF!</v>
      </c>
      <c r="AG39" s="64" t="e">
        <f>IF(ISNA(VLOOKUP($A39,#REF!,36,FALSE)),0,VLOOKUP($A39,#REF!,36,FALSE))</f>
        <v>#REF!</v>
      </c>
      <c r="AH39" s="80" t="e">
        <f t="shared" si="19"/>
        <v>#REF!</v>
      </c>
      <c r="AI39" s="76" t="e">
        <f t="shared" si="20"/>
        <v>#REF!</v>
      </c>
    </row>
    <row r="40" spans="1:35" ht="18" customHeight="1" x14ac:dyDescent="0.2">
      <c r="A40" s="78" t="str">
        <f t="shared" si="0"/>
        <v>John Slye</v>
      </c>
      <c r="B40" s="93" t="s">
        <v>520</v>
      </c>
      <c r="C40" s="94" t="s">
        <v>3</v>
      </c>
      <c r="D40" s="25" t="e">
        <f>VLOOKUP($A40,#REF!,34,FALSE)</f>
        <v>#REF!</v>
      </c>
      <c r="E40" s="8" t="e">
        <f>ROUND(IF(ISNA(VLOOKUP($A40,#REF!,46,FALSE)),0,VLOOKUP($A40,#REF!,46,FALSE)),1)</f>
        <v>#REF!</v>
      </c>
      <c r="F40" s="92" t="e">
        <f>ROUND(IF(ISNA(VLOOKUP($A40,#REF!,47,FALSE)),0,VLOOKUP($A40,#REF!,47,FALSE)),1)</f>
        <v>#REF!</v>
      </c>
      <c r="G40" s="80" t="e">
        <f t="shared" si="1"/>
        <v>#REF!</v>
      </c>
      <c r="H40" s="88" t="e">
        <f t="shared" si="2"/>
        <v>#REF!</v>
      </c>
      <c r="I40" s="64" t="e">
        <f>IF(ISNA(VLOOKUP($A40,#REF!,4,FALSE)),0,VLOOKUP($A40,#REF!,4,FALSE))</f>
        <v>#REF!</v>
      </c>
      <c r="J40" s="80" t="e">
        <f t="shared" si="3"/>
        <v>#REF!</v>
      </c>
      <c r="K40" s="76" t="e">
        <f t="shared" si="4"/>
        <v>#REF!</v>
      </c>
      <c r="L40" s="83" t="e">
        <f>IF(ISNA(VLOOKUP($A40,#REF!,8,FALSE)),0,VLOOKUP($A40,#REF!,8,FALSE))</f>
        <v>#REF!</v>
      </c>
      <c r="M40" s="80" t="e">
        <f t="shared" si="5"/>
        <v>#REF!</v>
      </c>
      <c r="N40" s="76" t="e">
        <f t="shared" si="6"/>
        <v>#REF!</v>
      </c>
      <c r="O40" s="64" t="e">
        <f>IF(ISNA(VLOOKUP($A40,#REF!,12,FALSE)),0,VLOOKUP($A40,#REF!,12,FALSE))</f>
        <v>#REF!</v>
      </c>
      <c r="P40" s="80" t="e">
        <f t="shared" si="7"/>
        <v>#REF!</v>
      </c>
      <c r="Q40" s="76" t="e">
        <f t="shared" si="8"/>
        <v>#REF!</v>
      </c>
      <c r="R40" s="64" t="e">
        <f>IF(ISNA(VLOOKUP($A40,#REF!,16,FALSE)),0,VLOOKUP($A40,#REF!,16,FALSE))</f>
        <v>#REF!</v>
      </c>
      <c r="S40" s="80" t="e">
        <f t="shared" si="9"/>
        <v>#REF!</v>
      </c>
      <c r="T40" s="76" t="e">
        <f t="shared" si="10"/>
        <v>#REF!</v>
      </c>
      <c r="U40" s="64" t="e">
        <f>IF(ISNA(VLOOKUP($A40,#REF!,20,FALSE)),0,VLOOKUP($A40,#REF!,20,FALSE))</f>
        <v>#REF!</v>
      </c>
      <c r="V40" s="80" t="e">
        <f t="shared" si="11"/>
        <v>#REF!</v>
      </c>
      <c r="W40" s="76" t="e">
        <f t="shared" si="12"/>
        <v>#REF!</v>
      </c>
      <c r="X40" s="64" t="e">
        <f>IF(ISNA(VLOOKUP($A40,#REF!,24,FALSE)),0,VLOOKUP($A40,#REF!,24,FALSE))</f>
        <v>#REF!</v>
      </c>
      <c r="Y40" s="80" t="e">
        <f t="shared" si="13"/>
        <v>#REF!</v>
      </c>
      <c r="Z40" s="76" t="e">
        <f t="shared" si="14"/>
        <v>#REF!</v>
      </c>
      <c r="AA40" s="64" t="e">
        <f>IF(ISNA(VLOOKUP($A40,#REF!,28,FALSE)),0,VLOOKUP($A40,#REF!,28,FALSE))</f>
        <v>#REF!</v>
      </c>
      <c r="AB40" s="80" t="e">
        <f t="shared" si="15"/>
        <v>#REF!</v>
      </c>
      <c r="AC40" s="76" t="e">
        <f t="shared" si="16"/>
        <v>#REF!</v>
      </c>
      <c r="AD40" s="64" t="e">
        <f>IF(ISNA(VLOOKUP($A40,#REF!,32,FALSE)),0,VLOOKUP($A40,#REF!,32,FALSE))</f>
        <v>#REF!</v>
      </c>
      <c r="AE40" s="80" t="e">
        <f t="shared" si="17"/>
        <v>#REF!</v>
      </c>
      <c r="AF40" s="76" t="e">
        <f t="shared" si="18"/>
        <v>#REF!</v>
      </c>
      <c r="AG40" s="64" t="e">
        <f>IF(ISNA(VLOOKUP($A40,#REF!,36,FALSE)),0,VLOOKUP($A40,#REF!,36,FALSE))</f>
        <v>#REF!</v>
      </c>
      <c r="AH40" s="80" t="e">
        <f t="shared" si="19"/>
        <v>#REF!</v>
      </c>
      <c r="AI40" s="76" t="e">
        <f t="shared" si="20"/>
        <v>#REF!</v>
      </c>
    </row>
    <row r="41" spans="1:35" ht="18" customHeight="1" x14ac:dyDescent="0.2">
      <c r="A41" s="78" t="str">
        <f t="shared" si="0"/>
        <v>Steve Smingler</v>
      </c>
      <c r="B41" s="52" t="s">
        <v>296</v>
      </c>
      <c r="C41" s="62" t="s">
        <v>15</v>
      </c>
      <c r="D41" s="25" t="e">
        <f>VLOOKUP($A41,#REF!,34,FALSE)</f>
        <v>#REF!</v>
      </c>
      <c r="E41" s="8" t="e">
        <f>ROUND(IF(ISNA(VLOOKUP($A41,#REF!,46,FALSE)),0,VLOOKUP($A41,#REF!,46,FALSE)),1)</f>
        <v>#REF!</v>
      </c>
      <c r="F41" s="92" t="e">
        <f>ROUND(IF(ISNA(VLOOKUP($A41,#REF!,47,FALSE)),0,VLOOKUP($A41,#REF!,47,FALSE)),1)</f>
        <v>#REF!</v>
      </c>
      <c r="G41" s="80" t="e">
        <f t="shared" si="1"/>
        <v>#REF!</v>
      </c>
      <c r="H41" s="88" t="e">
        <f t="shared" si="2"/>
        <v>#REF!</v>
      </c>
      <c r="I41" s="64" t="e">
        <f>IF(ISNA(VLOOKUP($A41,#REF!,4,FALSE)),0,VLOOKUP($A41,#REF!,4,FALSE))</f>
        <v>#REF!</v>
      </c>
      <c r="J41" s="80" t="e">
        <f t="shared" si="3"/>
        <v>#REF!</v>
      </c>
      <c r="K41" s="76" t="e">
        <f t="shared" si="4"/>
        <v>#REF!</v>
      </c>
      <c r="L41" s="83" t="e">
        <f>IF(ISNA(VLOOKUP($A41,#REF!,8,FALSE)),0,VLOOKUP($A41,#REF!,8,FALSE))</f>
        <v>#REF!</v>
      </c>
      <c r="M41" s="80" t="e">
        <f t="shared" si="5"/>
        <v>#REF!</v>
      </c>
      <c r="N41" s="76" t="e">
        <f t="shared" si="6"/>
        <v>#REF!</v>
      </c>
      <c r="O41" s="64" t="e">
        <f>IF(ISNA(VLOOKUP($A41,#REF!,12,FALSE)),0,VLOOKUP($A41,#REF!,12,FALSE))</f>
        <v>#REF!</v>
      </c>
      <c r="P41" s="80" t="e">
        <f t="shared" si="7"/>
        <v>#REF!</v>
      </c>
      <c r="Q41" s="76" t="e">
        <f t="shared" si="8"/>
        <v>#REF!</v>
      </c>
      <c r="R41" s="64" t="e">
        <f>IF(ISNA(VLOOKUP($A41,#REF!,16,FALSE)),0,VLOOKUP($A41,#REF!,16,FALSE))</f>
        <v>#REF!</v>
      </c>
      <c r="S41" s="80" t="e">
        <f t="shared" si="9"/>
        <v>#REF!</v>
      </c>
      <c r="T41" s="76" t="e">
        <f t="shared" si="10"/>
        <v>#REF!</v>
      </c>
      <c r="U41" s="64" t="e">
        <f>IF(ISNA(VLOOKUP($A41,#REF!,20,FALSE)),0,VLOOKUP($A41,#REF!,20,FALSE))</f>
        <v>#REF!</v>
      </c>
      <c r="V41" s="80" t="e">
        <f t="shared" si="11"/>
        <v>#REF!</v>
      </c>
      <c r="W41" s="76" t="e">
        <f t="shared" si="12"/>
        <v>#REF!</v>
      </c>
      <c r="X41" s="64" t="e">
        <f>IF(ISNA(VLOOKUP($A41,#REF!,24,FALSE)),0,VLOOKUP($A41,#REF!,24,FALSE))</f>
        <v>#REF!</v>
      </c>
      <c r="Y41" s="80" t="e">
        <f t="shared" si="13"/>
        <v>#REF!</v>
      </c>
      <c r="Z41" s="76" t="e">
        <f t="shared" si="14"/>
        <v>#REF!</v>
      </c>
      <c r="AA41" s="64" t="e">
        <f>IF(ISNA(VLOOKUP($A41,#REF!,28,FALSE)),0,VLOOKUP($A41,#REF!,28,FALSE))</f>
        <v>#REF!</v>
      </c>
      <c r="AB41" s="80" t="e">
        <f t="shared" si="15"/>
        <v>#REF!</v>
      </c>
      <c r="AC41" s="76" t="e">
        <f t="shared" si="16"/>
        <v>#REF!</v>
      </c>
      <c r="AD41" s="64" t="e">
        <f>IF(ISNA(VLOOKUP($A41,#REF!,32,FALSE)),0,VLOOKUP($A41,#REF!,32,FALSE))</f>
        <v>#REF!</v>
      </c>
      <c r="AE41" s="80" t="e">
        <f t="shared" si="17"/>
        <v>#REF!</v>
      </c>
      <c r="AF41" s="76" t="e">
        <f t="shared" si="18"/>
        <v>#REF!</v>
      </c>
      <c r="AG41" s="64" t="e">
        <f>IF(ISNA(VLOOKUP($A41,#REF!,36,FALSE)),0,VLOOKUP($A41,#REF!,36,FALSE))</f>
        <v>#REF!</v>
      </c>
      <c r="AH41" s="80" t="e">
        <f t="shared" si="19"/>
        <v>#REF!</v>
      </c>
      <c r="AI41" s="76" t="e">
        <f t="shared" si="20"/>
        <v>#REF!</v>
      </c>
    </row>
    <row r="42" spans="1:35" ht="18" customHeight="1" x14ac:dyDescent="0.2">
      <c r="A42" s="78" t="str">
        <f t="shared" si="0"/>
        <v>Sean Smingler</v>
      </c>
      <c r="B42" s="93" t="s">
        <v>296</v>
      </c>
      <c r="C42" s="94" t="s">
        <v>282</v>
      </c>
      <c r="D42" s="25" t="e">
        <f>VLOOKUP($A42,#REF!,34,FALSE)</f>
        <v>#REF!</v>
      </c>
      <c r="E42" s="8" t="e">
        <f>ROUND(IF(ISNA(VLOOKUP($A42,#REF!,46,FALSE)),0,VLOOKUP($A42,#REF!,46,FALSE)),1)</f>
        <v>#REF!</v>
      </c>
      <c r="F42" s="92" t="e">
        <f>ROUND(IF(ISNA(VLOOKUP($A42,#REF!,47,FALSE)),0,VLOOKUP($A42,#REF!,47,FALSE)),1)</f>
        <v>#REF!</v>
      </c>
      <c r="G42" s="80" t="e">
        <f t="shared" si="1"/>
        <v>#REF!</v>
      </c>
      <c r="H42" s="88" t="e">
        <f t="shared" si="2"/>
        <v>#REF!</v>
      </c>
      <c r="I42" s="64" t="e">
        <f>IF(ISNA(VLOOKUP($A42,#REF!,4,FALSE)),0,VLOOKUP($A42,#REF!,4,FALSE))</f>
        <v>#REF!</v>
      </c>
      <c r="J42" s="80" t="e">
        <f t="shared" si="3"/>
        <v>#REF!</v>
      </c>
      <c r="K42" s="76" t="e">
        <f t="shared" si="4"/>
        <v>#REF!</v>
      </c>
      <c r="L42" s="83" t="e">
        <f>IF(ISNA(VLOOKUP($A42,#REF!,8,FALSE)),0,VLOOKUP($A42,#REF!,8,FALSE))</f>
        <v>#REF!</v>
      </c>
      <c r="M42" s="80" t="e">
        <f t="shared" si="5"/>
        <v>#REF!</v>
      </c>
      <c r="N42" s="76" t="e">
        <f t="shared" si="6"/>
        <v>#REF!</v>
      </c>
      <c r="O42" s="64" t="e">
        <f>IF(ISNA(VLOOKUP($A42,#REF!,12,FALSE)),0,VLOOKUP($A42,#REF!,12,FALSE))</f>
        <v>#REF!</v>
      </c>
      <c r="P42" s="80" t="e">
        <f t="shared" si="7"/>
        <v>#REF!</v>
      </c>
      <c r="Q42" s="76" t="e">
        <f t="shared" si="8"/>
        <v>#REF!</v>
      </c>
      <c r="R42" s="64" t="e">
        <f>IF(ISNA(VLOOKUP($A42,#REF!,16,FALSE)),0,VLOOKUP($A42,#REF!,16,FALSE))</f>
        <v>#REF!</v>
      </c>
      <c r="S42" s="80" t="e">
        <f t="shared" si="9"/>
        <v>#REF!</v>
      </c>
      <c r="T42" s="76" t="e">
        <f t="shared" si="10"/>
        <v>#REF!</v>
      </c>
      <c r="U42" s="64" t="e">
        <f>IF(ISNA(VLOOKUP($A42,#REF!,20,FALSE)),0,VLOOKUP($A42,#REF!,20,FALSE))</f>
        <v>#REF!</v>
      </c>
      <c r="V42" s="80" t="e">
        <f t="shared" si="11"/>
        <v>#REF!</v>
      </c>
      <c r="W42" s="76" t="e">
        <f t="shared" si="12"/>
        <v>#REF!</v>
      </c>
      <c r="X42" s="64" t="e">
        <f>IF(ISNA(VLOOKUP($A42,#REF!,24,FALSE)),0,VLOOKUP($A42,#REF!,24,FALSE))</f>
        <v>#REF!</v>
      </c>
      <c r="Y42" s="80" t="e">
        <f t="shared" si="13"/>
        <v>#REF!</v>
      </c>
      <c r="Z42" s="76" t="e">
        <f t="shared" si="14"/>
        <v>#REF!</v>
      </c>
      <c r="AA42" s="64" t="e">
        <f>IF(ISNA(VLOOKUP($A42,#REF!,28,FALSE)),0,VLOOKUP($A42,#REF!,28,FALSE))</f>
        <v>#REF!</v>
      </c>
      <c r="AB42" s="80" t="e">
        <f t="shared" si="15"/>
        <v>#REF!</v>
      </c>
      <c r="AC42" s="76" t="e">
        <f t="shared" si="16"/>
        <v>#REF!</v>
      </c>
      <c r="AD42" s="64" t="e">
        <f>IF(ISNA(VLOOKUP($A42,#REF!,32,FALSE)),0,VLOOKUP($A42,#REF!,32,FALSE))</f>
        <v>#REF!</v>
      </c>
      <c r="AE42" s="80" t="e">
        <f t="shared" si="17"/>
        <v>#REF!</v>
      </c>
      <c r="AF42" s="76" t="e">
        <f t="shared" si="18"/>
        <v>#REF!</v>
      </c>
      <c r="AG42" s="64" t="e">
        <f>IF(ISNA(VLOOKUP($A42,#REF!,36,FALSE)),0,VLOOKUP($A42,#REF!,36,FALSE))</f>
        <v>#REF!</v>
      </c>
      <c r="AH42" s="80" t="e">
        <f t="shared" si="19"/>
        <v>#REF!</v>
      </c>
      <c r="AI42" s="76" t="e">
        <f t="shared" si="20"/>
        <v>#REF!</v>
      </c>
    </row>
    <row r="43" spans="1:35" ht="18" customHeight="1" x14ac:dyDescent="0.2">
      <c r="A43" s="78" t="str">
        <f t="shared" si="0"/>
        <v>Scott Stine</v>
      </c>
      <c r="B43" s="93" t="s">
        <v>523</v>
      </c>
      <c r="C43" s="94" t="s">
        <v>46</v>
      </c>
      <c r="D43" s="25" t="e">
        <f>VLOOKUP($A43,#REF!,34,FALSE)</f>
        <v>#REF!</v>
      </c>
      <c r="E43" s="8" t="e">
        <f>ROUND(IF(ISNA(VLOOKUP($A43,#REF!,46,FALSE)),0,VLOOKUP($A43,#REF!,46,FALSE)),1)</f>
        <v>#REF!</v>
      </c>
      <c r="F43" s="92" t="e">
        <f>ROUND(IF(ISNA(VLOOKUP($A43,#REF!,47,FALSE)),0,VLOOKUP($A43,#REF!,47,FALSE)),1)</f>
        <v>#REF!</v>
      </c>
      <c r="G43" s="80" t="e">
        <f t="shared" si="1"/>
        <v>#REF!</v>
      </c>
      <c r="H43" s="88" t="e">
        <f t="shared" si="2"/>
        <v>#REF!</v>
      </c>
      <c r="I43" s="64" t="e">
        <f>IF(ISNA(VLOOKUP($A43,#REF!,4,FALSE)),0,VLOOKUP($A43,#REF!,4,FALSE))</f>
        <v>#REF!</v>
      </c>
      <c r="J43" s="80" t="e">
        <f t="shared" si="3"/>
        <v>#REF!</v>
      </c>
      <c r="K43" s="76" t="e">
        <f t="shared" si="4"/>
        <v>#REF!</v>
      </c>
      <c r="L43" s="83" t="e">
        <f>IF(ISNA(VLOOKUP($A43,#REF!,8,FALSE)),0,VLOOKUP($A43,#REF!,8,FALSE))</f>
        <v>#REF!</v>
      </c>
      <c r="M43" s="80" t="e">
        <f t="shared" si="5"/>
        <v>#REF!</v>
      </c>
      <c r="N43" s="76" t="e">
        <f t="shared" si="6"/>
        <v>#REF!</v>
      </c>
      <c r="O43" s="64" t="e">
        <f>IF(ISNA(VLOOKUP($A43,#REF!,12,FALSE)),0,VLOOKUP($A43,#REF!,12,FALSE))</f>
        <v>#REF!</v>
      </c>
      <c r="P43" s="80" t="e">
        <f t="shared" si="7"/>
        <v>#REF!</v>
      </c>
      <c r="Q43" s="76" t="e">
        <f t="shared" si="8"/>
        <v>#REF!</v>
      </c>
      <c r="R43" s="64" t="e">
        <f>IF(ISNA(VLOOKUP($A43,#REF!,16,FALSE)),0,VLOOKUP($A43,#REF!,16,FALSE))</f>
        <v>#REF!</v>
      </c>
      <c r="S43" s="80" t="e">
        <f t="shared" si="9"/>
        <v>#REF!</v>
      </c>
      <c r="T43" s="76" t="e">
        <f t="shared" si="10"/>
        <v>#REF!</v>
      </c>
      <c r="U43" s="64" t="e">
        <f>IF(ISNA(VLOOKUP($A43,#REF!,20,FALSE)),0,VLOOKUP($A43,#REF!,20,FALSE))</f>
        <v>#REF!</v>
      </c>
      <c r="V43" s="80" t="e">
        <f t="shared" si="11"/>
        <v>#REF!</v>
      </c>
      <c r="W43" s="76" t="e">
        <f t="shared" si="12"/>
        <v>#REF!</v>
      </c>
      <c r="X43" s="64" t="e">
        <f>IF(ISNA(VLOOKUP($A43,#REF!,24,FALSE)),0,VLOOKUP($A43,#REF!,24,FALSE))</f>
        <v>#REF!</v>
      </c>
      <c r="Y43" s="80" t="e">
        <f t="shared" si="13"/>
        <v>#REF!</v>
      </c>
      <c r="Z43" s="76" t="e">
        <f t="shared" si="14"/>
        <v>#REF!</v>
      </c>
      <c r="AA43" s="64" t="e">
        <f>IF(ISNA(VLOOKUP($A43,#REF!,28,FALSE)),0,VLOOKUP($A43,#REF!,28,FALSE))</f>
        <v>#REF!</v>
      </c>
      <c r="AB43" s="80" t="e">
        <f t="shared" si="15"/>
        <v>#REF!</v>
      </c>
      <c r="AC43" s="76" t="e">
        <f t="shared" si="16"/>
        <v>#REF!</v>
      </c>
      <c r="AD43" s="64" t="e">
        <f>IF(ISNA(VLOOKUP($A43,#REF!,32,FALSE)),0,VLOOKUP($A43,#REF!,32,FALSE))</f>
        <v>#REF!</v>
      </c>
      <c r="AE43" s="80" t="e">
        <f t="shared" si="17"/>
        <v>#REF!</v>
      </c>
      <c r="AF43" s="76" t="e">
        <f t="shared" si="18"/>
        <v>#REF!</v>
      </c>
      <c r="AG43" s="64" t="e">
        <f>IF(ISNA(VLOOKUP($A43,#REF!,36,FALSE)),0,VLOOKUP($A43,#REF!,36,FALSE))</f>
        <v>#REF!</v>
      </c>
      <c r="AH43" s="80" t="e">
        <f t="shared" si="19"/>
        <v>#REF!</v>
      </c>
      <c r="AI43" s="76" t="e">
        <f t="shared" si="20"/>
        <v>#REF!</v>
      </c>
    </row>
    <row r="44" spans="1:35" ht="18" customHeight="1" x14ac:dyDescent="0.2">
      <c r="A44" s="78" t="str">
        <f t="shared" si="0"/>
        <v>John Sullivan</v>
      </c>
      <c r="B44" s="52" t="s">
        <v>2</v>
      </c>
      <c r="C44" s="62" t="s">
        <v>3</v>
      </c>
      <c r="D44" s="25" t="e">
        <f>VLOOKUP($A44,#REF!,34,FALSE)</f>
        <v>#REF!</v>
      </c>
      <c r="E44" s="8" t="e">
        <f>ROUND(IF(ISNA(VLOOKUP($A44,#REF!,46,FALSE)),0,VLOOKUP($A44,#REF!,46,FALSE)),1)</f>
        <v>#REF!</v>
      </c>
      <c r="F44" s="92" t="e">
        <f>ROUND(IF(ISNA(VLOOKUP($A44,#REF!,47,FALSE)),0,VLOOKUP($A44,#REF!,47,FALSE)),1)</f>
        <v>#REF!</v>
      </c>
      <c r="G44" s="80" t="e">
        <f t="shared" si="1"/>
        <v>#REF!</v>
      </c>
      <c r="H44" s="88" t="e">
        <f t="shared" si="2"/>
        <v>#REF!</v>
      </c>
      <c r="I44" s="64" t="e">
        <f>IF(ISNA(VLOOKUP($A44,#REF!,4,FALSE)),0,VLOOKUP($A44,#REF!,4,FALSE))</f>
        <v>#REF!</v>
      </c>
      <c r="J44" s="80" t="e">
        <f t="shared" si="3"/>
        <v>#REF!</v>
      </c>
      <c r="K44" s="76" t="e">
        <f t="shared" si="4"/>
        <v>#REF!</v>
      </c>
      <c r="L44" s="83" t="e">
        <f>IF(ISNA(VLOOKUP($A44,#REF!,8,FALSE)),0,VLOOKUP($A44,#REF!,8,FALSE))</f>
        <v>#REF!</v>
      </c>
      <c r="M44" s="80" t="e">
        <f t="shared" si="5"/>
        <v>#REF!</v>
      </c>
      <c r="N44" s="76" t="e">
        <f t="shared" si="6"/>
        <v>#REF!</v>
      </c>
      <c r="O44" s="64" t="e">
        <f>IF(ISNA(VLOOKUP($A44,#REF!,12,FALSE)),0,VLOOKUP($A44,#REF!,12,FALSE))</f>
        <v>#REF!</v>
      </c>
      <c r="P44" s="80" t="e">
        <f t="shared" si="7"/>
        <v>#REF!</v>
      </c>
      <c r="Q44" s="76" t="e">
        <f t="shared" si="8"/>
        <v>#REF!</v>
      </c>
      <c r="R44" s="64" t="e">
        <f>IF(ISNA(VLOOKUP($A44,#REF!,16,FALSE)),0,VLOOKUP($A44,#REF!,16,FALSE))</f>
        <v>#REF!</v>
      </c>
      <c r="S44" s="80" t="e">
        <f t="shared" si="9"/>
        <v>#REF!</v>
      </c>
      <c r="T44" s="76" t="e">
        <f t="shared" si="10"/>
        <v>#REF!</v>
      </c>
      <c r="U44" s="64" t="e">
        <f>IF(ISNA(VLOOKUP($A44,#REF!,20,FALSE)),0,VLOOKUP($A44,#REF!,20,FALSE))</f>
        <v>#REF!</v>
      </c>
      <c r="V44" s="80" t="e">
        <f t="shared" si="11"/>
        <v>#REF!</v>
      </c>
      <c r="W44" s="76" t="e">
        <f t="shared" si="12"/>
        <v>#REF!</v>
      </c>
      <c r="X44" s="64" t="e">
        <f>IF(ISNA(VLOOKUP($A44,#REF!,24,FALSE)),0,VLOOKUP($A44,#REF!,24,FALSE))</f>
        <v>#REF!</v>
      </c>
      <c r="Y44" s="80" t="e">
        <f t="shared" si="13"/>
        <v>#REF!</v>
      </c>
      <c r="Z44" s="76" t="e">
        <f t="shared" si="14"/>
        <v>#REF!</v>
      </c>
      <c r="AA44" s="64" t="e">
        <f>IF(ISNA(VLOOKUP($A44,#REF!,28,FALSE)),0,VLOOKUP($A44,#REF!,28,FALSE))</f>
        <v>#REF!</v>
      </c>
      <c r="AB44" s="80" t="e">
        <f t="shared" si="15"/>
        <v>#REF!</v>
      </c>
      <c r="AC44" s="76" t="e">
        <f t="shared" si="16"/>
        <v>#REF!</v>
      </c>
      <c r="AD44" s="64" t="e">
        <f>IF(ISNA(VLOOKUP($A44,#REF!,32,FALSE)),0,VLOOKUP($A44,#REF!,32,FALSE))</f>
        <v>#REF!</v>
      </c>
      <c r="AE44" s="80" t="e">
        <f t="shared" si="17"/>
        <v>#REF!</v>
      </c>
      <c r="AF44" s="76" t="e">
        <f t="shared" si="18"/>
        <v>#REF!</v>
      </c>
      <c r="AG44" s="64" t="e">
        <f>IF(ISNA(VLOOKUP($A44,#REF!,36,FALSE)),0,VLOOKUP($A44,#REF!,36,FALSE))</f>
        <v>#REF!</v>
      </c>
      <c r="AH44" s="80" t="e">
        <f t="shared" si="19"/>
        <v>#REF!</v>
      </c>
      <c r="AI44" s="76" t="e">
        <f t="shared" si="20"/>
        <v>#REF!</v>
      </c>
    </row>
    <row r="45" spans="1:35" ht="18" customHeight="1" x14ac:dyDescent="0.2">
      <c r="A45" s="78" t="str">
        <f t="shared" si="0"/>
        <v>Gavin Sullivan</v>
      </c>
      <c r="B45" s="52" t="s">
        <v>2</v>
      </c>
      <c r="C45" s="62" t="s">
        <v>421</v>
      </c>
      <c r="D45" s="25" t="e">
        <f>VLOOKUP($A45,#REF!,34,FALSE)</f>
        <v>#REF!</v>
      </c>
      <c r="E45" s="8" t="e">
        <f>ROUND(IF(ISNA(VLOOKUP($A45,#REF!,46,FALSE)),0,VLOOKUP($A45,#REF!,46,FALSE)),1)</f>
        <v>#REF!</v>
      </c>
      <c r="F45" s="92" t="e">
        <f>ROUND(IF(ISNA(VLOOKUP($A45,#REF!,47,FALSE)),0,VLOOKUP($A45,#REF!,47,FALSE)),1)</f>
        <v>#REF!</v>
      </c>
      <c r="G45" s="80" t="e">
        <f t="shared" si="1"/>
        <v>#REF!</v>
      </c>
      <c r="H45" s="88" t="e">
        <f t="shared" si="2"/>
        <v>#REF!</v>
      </c>
      <c r="I45" s="64" t="e">
        <f>IF(ISNA(VLOOKUP($A45,#REF!,4,FALSE)),0,VLOOKUP($A45,#REF!,4,FALSE))</f>
        <v>#REF!</v>
      </c>
      <c r="J45" s="80" t="e">
        <f t="shared" si="3"/>
        <v>#REF!</v>
      </c>
      <c r="K45" s="76" t="e">
        <f t="shared" si="4"/>
        <v>#REF!</v>
      </c>
      <c r="L45" s="83" t="e">
        <f>IF(ISNA(VLOOKUP($A45,#REF!,8,FALSE)),0,VLOOKUP($A45,#REF!,8,FALSE))</f>
        <v>#REF!</v>
      </c>
      <c r="M45" s="80" t="e">
        <f t="shared" si="5"/>
        <v>#REF!</v>
      </c>
      <c r="N45" s="76" t="e">
        <f t="shared" si="6"/>
        <v>#REF!</v>
      </c>
      <c r="O45" s="64" t="e">
        <f>IF(ISNA(VLOOKUP($A45,#REF!,12,FALSE)),0,VLOOKUP($A45,#REF!,12,FALSE))</f>
        <v>#REF!</v>
      </c>
      <c r="P45" s="80" t="e">
        <f t="shared" si="7"/>
        <v>#REF!</v>
      </c>
      <c r="Q45" s="76" t="e">
        <f t="shared" si="8"/>
        <v>#REF!</v>
      </c>
      <c r="R45" s="64" t="e">
        <f>IF(ISNA(VLOOKUP($A45,#REF!,16,FALSE)),0,VLOOKUP($A45,#REF!,16,FALSE))</f>
        <v>#REF!</v>
      </c>
      <c r="S45" s="80" t="e">
        <f t="shared" si="9"/>
        <v>#REF!</v>
      </c>
      <c r="T45" s="76" t="e">
        <f t="shared" si="10"/>
        <v>#REF!</v>
      </c>
      <c r="U45" s="64" t="e">
        <f>IF(ISNA(VLOOKUP($A45,#REF!,20,FALSE)),0,VLOOKUP($A45,#REF!,20,FALSE))</f>
        <v>#REF!</v>
      </c>
      <c r="V45" s="80" t="e">
        <f t="shared" si="11"/>
        <v>#REF!</v>
      </c>
      <c r="W45" s="76" t="e">
        <f t="shared" si="12"/>
        <v>#REF!</v>
      </c>
      <c r="X45" s="64" t="e">
        <f>IF(ISNA(VLOOKUP($A45,#REF!,24,FALSE)),0,VLOOKUP($A45,#REF!,24,FALSE))</f>
        <v>#REF!</v>
      </c>
      <c r="Y45" s="80" t="e">
        <f t="shared" si="13"/>
        <v>#REF!</v>
      </c>
      <c r="Z45" s="76" t="e">
        <f t="shared" si="14"/>
        <v>#REF!</v>
      </c>
      <c r="AA45" s="64" t="e">
        <f>IF(ISNA(VLOOKUP($A45,#REF!,28,FALSE)),0,VLOOKUP($A45,#REF!,28,FALSE))</f>
        <v>#REF!</v>
      </c>
      <c r="AB45" s="80" t="e">
        <f t="shared" si="15"/>
        <v>#REF!</v>
      </c>
      <c r="AC45" s="76" t="e">
        <f t="shared" si="16"/>
        <v>#REF!</v>
      </c>
      <c r="AD45" s="64" t="e">
        <f>IF(ISNA(VLOOKUP($A45,#REF!,32,FALSE)),0,VLOOKUP($A45,#REF!,32,FALSE))</f>
        <v>#REF!</v>
      </c>
      <c r="AE45" s="80" t="e">
        <f t="shared" si="17"/>
        <v>#REF!</v>
      </c>
      <c r="AF45" s="76" t="e">
        <f t="shared" si="18"/>
        <v>#REF!</v>
      </c>
      <c r="AG45" s="64" t="e">
        <f>IF(ISNA(VLOOKUP($A45,#REF!,36,FALSE)),0,VLOOKUP($A45,#REF!,36,FALSE))</f>
        <v>#REF!</v>
      </c>
      <c r="AH45" s="80" t="e">
        <f t="shared" si="19"/>
        <v>#REF!</v>
      </c>
      <c r="AI45" s="76" t="e">
        <f t="shared" si="20"/>
        <v>#REF!</v>
      </c>
    </row>
    <row r="46" spans="1:35" ht="18" customHeight="1" x14ac:dyDescent="0.2">
      <c r="A46" s="78" t="str">
        <f t="shared" si="0"/>
        <v>Paul Tierney</v>
      </c>
      <c r="B46" s="52" t="s">
        <v>26</v>
      </c>
      <c r="C46" s="62" t="s">
        <v>27</v>
      </c>
      <c r="D46" s="25" t="e">
        <f>VLOOKUP($A46,#REF!,34,FALSE)</f>
        <v>#REF!</v>
      </c>
      <c r="E46" s="8" t="e">
        <f>ROUND(IF(ISNA(VLOOKUP($A46,#REF!,46,FALSE)),0,VLOOKUP($A46,#REF!,46,FALSE)),1)</f>
        <v>#REF!</v>
      </c>
      <c r="F46" s="92" t="e">
        <f>ROUND(IF(ISNA(VLOOKUP($A46,#REF!,47,FALSE)),0,VLOOKUP($A46,#REF!,47,FALSE)),1)</f>
        <v>#REF!</v>
      </c>
      <c r="G46" s="80" t="e">
        <f t="shared" si="1"/>
        <v>#REF!</v>
      </c>
      <c r="H46" s="112" t="e">
        <f t="shared" si="2"/>
        <v>#REF!</v>
      </c>
      <c r="I46" s="64" t="e">
        <f>IF(ISNA(VLOOKUP($A46,#REF!,4,FALSE)),0,VLOOKUP($A46,#REF!,4,FALSE))</f>
        <v>#REF!</v>
      </c>
      <c r="J46" s="80" t="e">
        <f t="shared" si="3"/>
        <v>#REF!</v>
      </c>
      <c r="K46" s="76" t="e">
        <f t="shared" si="4"/>
        <v>#REF!</v>
      </c>
      <c r="L46" s="83" t="e">
        <f>IF(ISNA(VLOOKUP($A46,#REF!,8,FALSE)),0,VLOOKUP($A46,#REF!,8,FALSE))</f>
        <v>#REF!</v>
      </c>
      <c r="M46" s="80" t="e">
        <f t="shared" si="5"/>
        <v>#REF!</v>
      </c>
      <c r="N46" s="76" t="e">
        <f t="shared" si="6"/>
        <v>#REF!</v>
      </c>
      <c r="O46" s="64" t="e">
        <f>IF(ISNA(VLOOKUP($A46,#REF!,12,FALSE)),0,VLOOKUP($A46,#REF!,12,FALSE))</f>
        <v>#REF!</v>
      </c>
      <c r="P46" s="80" t="e">
        <f t="shared" si="7"/>
        <v>#REF!</v>
      </c>
      <c r="Q46" s="76" t="e">
        <f t="shared" si="8"/>
        <v>#REF!</v>
      </c>
      <c r="R46" s="64" t="e">
        <f>IF(ISNA(VLOOKUP($A46,#REF!,16,FALSE)),0,VLOOKUP($A46,#REF!,16,FALSE))</f>
        <v>#REF!</v>
      </c>
      <c r="S46" s="80" t="e">
        <f t="shared" si="9"/>
        <v>#REF!</v>
      </c>
      <c r="T46" s="76" t="e">
        <f t="shared" si="10"/>
        <v>#REF!</v>
      </c>
      <c r="U46" s="64" t="e">
        <f>IF(ISNA(VLOOKUP($A46,#REF!,20,FALSE)),0,VLOOKUP($A46,#REF!,20,FALSE))</f>
        <v>#REF!</v>
      </c>
      <c r="V46" s="80" t="e">
        <f t="shared" si="11"/>
        <v>#REF!</v>
      </c>
      <c r="W46" s="76" t="e">
        <f t="shared" si="12"/>
        <v>#REF!</v>
      </c>
      <c r="X46" s="64" t="e">
        <f>IF(ISNA(VLOOKUP($A46,#REF!,24,FALSE)),0,VLOOKUP($A46,#REF!,24,FALSE))</f>
        <v>#REF!</v>
      </c>
      <c r="Y46" s="80" t="e">
        <f t="shared" si="13"/>
        <v>#REF!</v>
      </c>
      <c r="Z46" s="76" t="e">
        <f t="shared" si="14"/>
        <v>#REF!</v>
      </c>
      <c r="AA46" s="64" t="e">
        <f>IF(ISNA(VLOOKUP($A46,#REF!,28,FALSE)),0,VLOOKUP($A46,#REF!,28,FALSE))</f>
        <v>#REF!</v>
      </c>
      <c r="AB46" s="80" t="e">
        <f t="shared" si="15"/>
        <v>#REF!</v>
      </c>
      <c r="AC46" s="76" t="e">
        <f t="shared" si="16"/>
        <v>#REF!</v>
      </c>
      <c r="AD46" s="64" t="e">
        <f>IF(ISNA(VLOOKUP($A46,#REF!,32,FALSE)),0,VLOOKUP($A46,#REF!,32,FALSE))</f>
        <v>#REF!</v>
      </c>
      <c r="AE46" s="80" t="e">
        <f t="shared" si="17"/>
        <v>#REF!</v>
      </c>
      <c r="AF46" s="76" t="e">
        <f t="shared" si="18"/>
        <v>#REF!</v>
      </c>
      <c r="AG46" s="64" t="e">
        <f>IF(ISNA(VLOOKUP($A46,#REF!,36,FALSE)),0,VLOOKUP($A46,#REF!,36,FALSE))</f>
        <v>#REF!</v>
      </c>
      <c r="AH46" s="80" t="e">
        <f t="shared" si="19"/>
        <v>#REF!</v>
      </c>
      <c r="AI46" s="76" t="e">
        <f t="shared" si="20"/>
        <v>#REF!</v>
      </c>
    </row>
    <row r="47" spans="1:35" ht="18" customHeight="1" x14ac:dyDescent="0.2">
      <c r="A47" s="78" t="str">
        <f t="shared" si="0"/>
        <v>Gary Vanderheiden</v>
      </c>
      <c r="B47" s="52" t="s">
        <v>498</v>
      </c>
      <c r="C47" s="62" t="s">
        <v>472</v>
      </c>
      <c r="D47" s="25" t="e">
        <f>VLOOKUP($A47,#REF!,34,FALSE)</f>
        <v>#REF!</v>
      </c>
      <c r="E47" s="8" t="e">
        <f>ROUND(IF(ISNA(VLOOKUP($A47,#REF!,46,FALSE)),0,VLOOKUP($A47,#REF!,46,FALSE)),1)</f>
        <v>#REF!</v>
      </c>
      <c r="F47" s="92" t="e">
        <f>ROUND(IF(ISNA(VLOOKUP($A47,#REF!,47,FALSE)),0,VLOOKUP($A47,#REF!,47,FALSE)),1)</f>
        <v>#REF!</v>
      </c>
      <c r="G47" s="80" t="e">
        <f t="shared" si="1"/>
        <v>#REF!</v>
      </c>
      <c r="H47" s="88" t="e">
        <f t="shared" si="2"/>
        <v>#REF!</v>
      </c>
      <c r="I47" s="64" t="e">
        <f>IF(ISNA(VLOOKUP($A47,#REF!,4,FALSE)),0,VLOOKUP($A47,#REF!,4,FALSE))</f>
        <v>#REF!</v>
      </c>
      <c r="J47" s="80" t="e">
        <f t="shared" si="3"/>
        <v>#REF!</v>
      </c>
      <c r="K47" s="76" t="e">
        <f t="shared" si="4"/>
        <v>#REF!</v>
      </c>
      <c r="L47" s="83" t="e">
        <f>IF(ISNA(VLOOKUP($A47,#REF!,8,FALSE)),0,VLOOKUP($A47,#REF!,8,FALSE))</f>
        <v>#REF!</v>
      </c>
      <c r="M47" s="80" t="e">
        <f t="shared" si="5"/>
        <v>#REF!</v>
      </c>
      <c r="N47" s="76" t="e">
        <f t="shared" si="6"/>
        <v>#REF!</v>
      </c>
      <c r="O47" s="64" t="e">
        <f>IF(ISNA(VLOOKUP($A47,#REF!,12,FALSE)),0,VLOOKUP($A47,#REF!,12,FALSE))</f>
        <v>#REF!</v>
      </c>
      <c r="P47" s="80" t="e">
        <f t="shared" si="7"/>
        <v>#REF!</v>
      </c>
      <c r="Q47" s="76" t="e">
        <f t="shared" si="8"/>
        <v>#REF!</v>
      </c>
      <c r="R47" s="64" t="e">
        <f>IF(ISNA(VLOOKUP($A47,#REF!,16,FALSE)),0,VLOOKUP($A47,#REF!,16,FALSE))</f>
        <v>#REF!</v>
      </c>
      <c r="S47" s="80" t="e">
        <f t="shared" si="9"/>
        <v>#REF!</v>
      </c>
      <c r="T47" s="76" t="e">
        <f t="shared" si="10"/>
        <v>#REF!</v>
      </c>
      <c r="U47" s="64" t="e">
        <f>IF(ISNA(VLOOKUP($A47,#REF!,20,FALSE)),0,VLOOKUP($A47,#REF!,20,FALSE))</f>
        <v>#REF!</v>
      </c>
      <c r="V47" s="80" t="e">
        <f t="shared" si="11"/>
        <v>#REF!</v>
      </c>
      <c r="W47" s="76" t="e">
        <f t="shared" si="12"/>
        <v>#REF!</v>
      </c>
      <c r="X47" s="64" t="e">
        <f>IF(ISNA(VLOOKUP($A47,#REF!,24,FALSE)),0,VLOOKUP($A47,#REF!,24,FALSE))</f>
        <v>#REF!</v>
      </c>
      <c r="Y47" s="80" t="e">
        <f t="shared" si="13"/>
        <v>#REF!</v>
      </c>
      <c r="Z47" s="76" t="e">
        <f t="shared" si="14"/>
        <v>#REF!</v>
      </c>
      <c r="AA47" s="64" t="e">
        <f>IF(ISNA(VLOOKUP($A47,#REF!,28,FALSE)),0,VLOOKUP($A47,#REF!,28,FALSE))</f>
        <v>#REF!</v>
      </c>
      <c r="AB47" s="80" t="e">
        <f t="shared" si="15"/>
        <v>#REF!</v>
      </c>
      <c r="AC47" s="76" t="e">
        <f t="shared" si="16"/>
        <v>#REF!</v>
      </c>
      <c r="AD47" s="64" t="e">
        <f>IF(ISNA(VLOOKUP($A47,#REF!,32,FALSE)),0,VLOOKUP($A47,#REF!,32,FALSE))</f>
        <v>#REF!</v>
      </c>
      <c r="AE47" s="80" t="e">
        <f t="shared" si="17"/>
        <v>#REF!</v>
      </c>
      <c r="AF47" s="76" t="e">
        <f t="shared" si="18"/>
        <v>#REF!</v>
      </c>
      <c r="AG47" s="64" t="e">
        <f>IF(ISNA(VLOOKUP($A47,#REF!,36,FALSE)),0,VLOOKUP($A47,#REF!,36,FALSE))</f>
        <v>#REF!</v>
      </c>
      <c r="AH47" s="80" t="e">
        <f t="shared" si="19"/>
        <v>#REF!</v>
      </c>
      <c r="AI47" s="76" t="e">
        <f t="shared" si="20"/>
        <v>#REF!</v>
      </c>
    </row>
    <row r="48" spans="1:35" ht="18" customHeight="1" x14ac:dyDescent="0.2">
      <c r="A48" s="78" t="str">
        <f t="shared" si="0"/>
        <v>Michael Volpe</v>
      </c>
      <c r="B48" s="93" t="s">
        <v>524</v>
      </c>
      <c r="C48" s="94" t="s">
        <v>58</v>
      </c>
      <c r="D48" s="25" t="e">
        <f>VLOOKUP($A48,#REF!,34,FALSE)</f>
        <v>#REF!</v>
      </c>
      <c r="E48" s="8" t="e">
        <f>ROUND(IF(ISNA(VLOOKUP($A48,#REF!,46,FALSE)),0,VLOOKUP($A48,#REF!,46,FALSE)),1)</f>
        <v>#REF!</v>
      </c>
      <c r="F48" s="92" t="e">
        <f>ROUND(IF(ISNA(VLOOKUP($A48,#REF!,47,FALSE)),0,VLOOKUP($A48,#REF!,47,FALSE)),1)</f>
        <v>#REF!</v>
      </c>
      <c r="G48" s="80" t="e">
        <f t="shared" si="1"/>
        <v>#REF!</v>
      </c>
      <c r="H48" s="112" t="e">
        <f t="shared" si="2"/>
        <v>#REF!</v>
      </c>
      <c r="I48" s="64" t="e">
        <f>IF(ISNA(VLOOKUP($A48,#REF!,4,FALSE)),0,VLOOKUP($A48,#REF!,4,FALSE))</f>
        <v>#REF!</v>
      </c>
      <c r="J48" s="80" t="e">
        <f t="shared" si="3"/>
        <v>#REF!</v>
      </c>
      <c r="K48" s="76" t="e">
        <f t="shared" si="4"/>
        <v>#REF!</v>
      </c>
      <c r="L48" s="83" t="e">
        <f>IF(ISNA(VLOOKUP($A48,#REF!,8,FALSE)),0,VLOOKUP($A48,#REF!,8,FALSE))</f>
        <v>#REF!</v>
      </c>
      <c r="M48" s="80" t="e">
        <f t="shared" si="5"/>
        <v>#REF!</v>
      </c>
      <c r="N48" s="76" t="e">
        <f t="shared" si="6"/>
        <v>#REF!</v>
      </c>
      <c r="O48" s="64" t="e">
        <f>IF(ISNA(VLOOKUP($A48,#REF!,12,FALSE)),0,VLOOKUP($A48,#REF!,12,FALSE))</f>
        <v>#REF!</v>
      </c>
      <c r="P48" s="80" t="e">
        <f t="shared" si="7"/>
        <v>#REF!</v>
      </c>
      <c r="Q48" s="76" t="e">
        <f t="shared" si="8"/>
        <v>#REF!</v>
      </c>
      <c r="R48" s="64" t="e">
        <f>IF(ISNA(VLOOKUP($A48,#REF!,16,FALSE)),0,VLOOKUP($A48,#REF!,16,FALSE))</f>
        <v>#REF!</v>
      </c>
      <c r="S48" s="80" t="e">
        <f t="shared" si="9"/>
        <v>#REF!</v>
      </c>
      <c r="T48" s="76" t="e">
        <f t="shared" si="10"/>
        <v>#REF!</v>
      </c>
      <c r="U48" s="64" t="e">
        <f>IF(ISNA(VLOOKUP($A48,#REF!,20,FALSE)),0,VLOOKUP($A48,#REF!,20,FALSE))</f>
        <v>#REF!</v>
      </c>
      <c r="V48" s="80" t="e">
        <f t="shared" si="11"/>
        <v>#REF!</v>
      </c>
      <c r="W48" s="76" t="e">
        <f t="shared" si="12"/>
        <v>#REF!</v>
      </c>
      <c r="X48" s="64" t="e">
        <f>IF(ISNA(VLOOKUP($A48,#REF!,24,FALSE)),0,VLOOKUP($A48,#REF!,24,FALSE))</f>
        <v>#REF!</v>
      </c>
      <c r="Y48" s="80" t="e">
        <f t="shared" si="13"/>
        <v>#REF!</v>
      </c>
      <c r="Z48" s="76" t="e">
        <f t="shared" si="14"/>
        <v>#REF!</v>
      </c>
      <c r="AA48" s="64" t="e">
        <f>IF(ISNA(VLOOKUP($A48,#REF!,28,FALSE)),0,VLOOKUP($A48,#REF!,28,FALSE))</f>
        <v>#REF!</v>
      </c>
      <c r="AB48" s="80" t="e">
        <f t="shared" si="15"/>
        <v>#REF!</v>
      </c>
      <c r="AC48" s="76" t="e">
        <f t="shared" si="16"/>
        <v>#REF!</v>
      </c>
      <c r="AD48" s="64" t="e">
        <f>IF(ISNA(VLOOKUP($A48,#REF!,32,FALSE)),0,VLOOKUP($A48,#REF!,32,FALSE))</f>
        <v>#REF!</v>
      </c>
      <c r="AE48" s="80" t="e">
        <f t="shared" si="17"/>
        <v>#REF!</v>
      </c>
      <c r="AF48" s="76" t="e">
        <f t="shared" si="18"/>
        <v>#REF!</v>
      </c>
      <c r="AG48" s="64" t="e">
        <f>IF(ISNA(VLOOKUP($A48,#REF!,36,FALSE)),0,VLOOKUP($A48,#REF!,36,FALSE))</f>
        <v>#REF!</v>
      </c>
      <c r="AH48" s="80" t="e">
        <f t="shared" si="19"/>
        <v>#REF!</v>
      </c>
      <c r="AI48" s="76" t="e">
        <f t="shared" si="20"/>
        <v>#REF!</v>
      </c>
    </row>
    <row r="49" spans="1:35" ht="18" customHeight="1" x14ac:dyDescent="0.2">
      <c r="A49" s="78" t="str">
        <f t="shared" si="0"/>
        <v>Greg Wells</v>
      </c>
      <c r="B49" s="93" t="s">
        <v>545</v>
      </c>
      <c r="C49" s="94" t="s">
        <v>221</v>
      </c>
      <c r="D49" s="25" t="e">
        <f>VLOOKUP($A49,#REF!,34,FALSE)</f>
        <v>#REF!</v>
      </c>
      <c r="E49" s="8" t="e">
        <f>ROUND(IF(ISNA(VLOOKUP($A49,#REF!,46,FALSE)),0,VLOOKUP($A49,#REF!,46,FALSE)),1)</f>
        <v>#REF!</v>
      </c>
      <c r="F49" s="92" t="e">
        <f>ROUND(IF(ISNA(VLOOKUP($A49,#REF!,47,FALSE)),0,VLOOKUP($A49,#REF!,47,FALSE)),1)</f>
        <v>#REF!</v>
      </c>
      <c r="G49" s="80" t="e">
        <f t="shared" si="1"/>
        <v>#REF!</v>
      </c>
      <c r="H49" s="88" t="e">
        <f t="shared" si="2"/>
        <v>#REF!</v>
      </c>
      <c r="I49" s="64" t="e">
        <f>IF(ISNA(VLOOKUP($A49,#REF!,4,FALSE)),0,VLOOKUP($A49,#REF!,4,FALSE))</f>
        <v>#REF!</v>
      </c>
      <c r="J49" s="80" t="e">
        <f t="shared" si="3"/>
        <v>#REF!</v>
      </c>
      <c r="K49" s="76" t="e">
        <f t="shared" si="4"/>
        <v>#REF!</v>
      </c>
      <c r="L49" s="83" t="e">
        <f>IF(ISNA(VLOOKUP($A49,#REF!,8,FALSE)),0,VLOOKUP($A49,#REF!,8,FALSE))</f>
        <v>#REF!</v>
      </c>
      <c r="M49" s="80" t="e">
        <f t="shared" si="5"/>
        <v>#REF!</v>
      </c>
      <c r="N49" s="76" t="e">
        <f t="shared" si="6"/>
        <v>#REF!</v>
      </c>
      <c r="O49" s="64" t="e">
        <f>IF(ISNA(VLOOKUP($A49,#REF!,12,FALSE)),0,VLOOKUP($A49,#REF!,12,FALSE))</f>
        <v>#REF!</v>
      </c>
      <c r="P49" s="80" t="e">
        <f t="shared" si="7"/>
        <v>#REF!</v>
      </c>
      <c r="Q49" s="76" t="e">
        <f t="shared" si="8"/>
        <v>#REF!</v>
      </c>
      <c r="R49" s="64" t="e">
        <f>IF(ISNA(VLOOKUP($A49,#REF!,16,FALSE)),0,VLOOKUP($A49,#REF!,16,FALSE))</f>
        <v>#REF!</v>
      </c>
      <c r="S49" s="80" t="e">
        <f t="shared" si="9"/>
        <v>#REF!</v>
      </c>
      <c r="T49" s="76" t="e">
        <f t="shared" si="10"/>
        <v>#REF!</v>
      </c>
      <c r="U49" s="64" t="e">
        <f>IF(ISNA(VLOOKUP($A49,#REF!,20,FALSE)),0,VLOOKUP($A49,#REF!,20,FALSE))</f>
        <v>#REF!</v>
      </c>
      <c r="V49" s="80" t="e">
        <f t="shared" si="11"/>
        <v>#REF!</v>
      </c>
      <c r="W49" s="76" t="e">
        <f t="shared" si="12"/>
        <v>#REF!</v>
      </c>
      <c r="X49" s="64" t="e">
        <f>IF(ISNA(VLOOKUP($A49,#REF!,24,FALSE)),0,VLOOKUP($A49,#REF!,24,FALSE))</f>
        <v>#REF!</v>
      </c>
      <c r="Y49" s="80" t="e">
        <f t="shared" si="13"/>
        <v>#REF!</v>
      </c>
      <c r="Z49" s="76" t="e">
        <f t="shared" si="14"/>
        <v>#REF!</v>
      </c>
      <c r="AA49" s="64" t="e">
        <f>IF(ISNA(VLOOKUP($A49,#REF!,28,FALSE)),0,VLOOKUP($A49,#REF!,28,FALSE))</f>
        <v>#REF!</v>
      </c>
      <c r="AB49" s="80" t="e">
        <f t="shared" si="15"/>
        <v>#REF!</v>
      </c>
      <c r="AC49" s="76" t="e">
        <f t="shared" si="16"/>
        <v>#REF!</v>
      </c>
      <c r="AD49" s="64" t="e">
        <f>IF(ISNA(VLOOKUP($A49,#REF!,32,FALSE)),0,VLOOKUP($A49,#REF!,32,FALSE))</f>
        <v>#REF!</v>
      </c>
      <c r="AE49" s="80" t="e">
        <f t="shared" si="17"/>
        <v>#REF!</v>
      </c>
      <c r="AF49" s="76" t="e">
        <f t="shared" si="18"/>
        <v>#REF!</v>
      </c>
      <c r="AG49" s="64" t="e">
        <f>IF(ISNA(VLOOKUP($A49,#REF!,36,FALSE)),0,VLOOKUP($A49,#REF!,36,FALSE))</f>
        <v>#REF!</v>
      </c>
      <c r="AH49" s="80" t="e">
        <f t="shared" si="19"/>
        <v>#REF!</v>
      </c>
      <c r="AI49" s="76" t="e">
        <f t="shared" si="20"/>
        <v>#REF!</v>
      </c>
    </row>
    <row r="50" spans="1:35" ht="18" customHeight="1" x14ac:dyDescent="0.2">
      <c r="A50" s="78" t="str">
        <f t="shared" si="0"/>
        <v>Tanner Welsh</v>
      </c>
      <c r="B50" s="52" t="s">
        <v>484</v>
      </c>
      <c r="C50" s="62" t="s">
        <v>487</v>
      </c>
      <c r="D50" s="25">
        <v>0</v>
      </c>
      <c r="E50" s="8" t="e">
        <f>ROUND(IF(ISNA(VLOOKUP($A50,#REF!,46,FALSE)),0,VLOOKUP($A50,#REF!,46,FALSE)),1)</f>
        <v>#REF!</v>
      </c>
      <c r="F50" s="92" t="e">
        <f>ROUND(IF(ISNA(VLOOKUP($A50,#REF!,47,FALSE)),0,VLOOKUP($A50,#REF!,47,FALSE)),1)</f>
        <v>#REF!</v>
      </c>
      <c r="G50" s="80" t="e">
        <f t="shared" si="1"/>
        <v>#REF!</v>
      </c>
      <c r="H50" s="88">
        <v>0</v>
      </c>
      <c r="I50" s="64" t="e">
        <f>IF(ISNA(VLOOKUP($A50,#REF!,4,FALSE)),0,VLOOKUP($A50,#REF!,4,FALSE))</f>
        <v>#REF!</v>
      </c>
      <c r="J50" s="80" t="e">
        <f t="shared" si="3"/>
        <v>#REF!</v>
      </c>
      <c r="K50" s="76" t="e">
        <f t="shared" si="4"/>
        <v>#REF!</v>
      </c>
      <c r="L50" s="83" t="e">
        <f>IF(ISNA(VLOOKUP($A50,#REF!,8,FALSE)),0,VLOOKUP($A50,#REF!,8,FALSE))</f>
        <v>#REF!</v>
      </c>
      <c r="M50" s="80" t="e">
        <f t="shared" si="5"/>
        <v>#REF!</v>
      </c>
      <c r="N50" s="76" t="e">
        <f t="shared" si="6"/>
        <v>#REF!</v>
      </c>
      <c r="O50" s="64" t="e">
        <f>IF(ISNA(VLOOKUP($A50,#REF!,12,FALSE)),0,VLOOKUP($A50,#REF!,12,FALSE))</f>
        <v>#REF!</v>
      </c>
      <c r="P50" s="80" t="e">
        <f t="shared" si="7"/>
        <v>#REF!</v>
      </c>
      <c r="Q50" s="76" t="e">
        <f t="shared" si="8"/>
        <v>#REF!</v>
      </c>
      <c r="R50" s="64" t="e">
        <f>IF(ISNA(VLOOKUP($A50,#REF!,16,FALSE)),0,VLOOKUP($A50,#REF!,16,FALSE))</f>
        <v>#REF!</v>
      </c>
      <c r="S50" s="80" t="e">
        <f t="shared" si="9"/>
        <v>#REF!</v>
      </c>
      <c r="T50" s="76" t="e">
        <f t="shared" si="10"/>
        <v>#REF!</v>
      </c>
      <c r="U50" s="64" t="e">
        <f>IF(ISNA(VLOOKUP($A50,#REF!,20,FALSE)),0,VLOOKUP($A50,#REF!,20,FALSE))</f>
        <v>#REF!</v>
      </c>
      <c r="V50" s="80" t="e">
        <f t="shared" si="11"/>
        <v>#REF!</v>
      </c>
      <c r="W50" s="76" t="e">
        <f t="shared" si="12"/>
        <v>#REF!</v>
      </c>
      <c r="X50" s="64" t="e">
        <f>IF(ISNA(VLOOKUP($A50,#REF!,24,FALSE)),0,VLOOKUP($A50,#REF!,24,FALSE))</f>
        <v>#REF!</v>
      </c>
      <c r="Y50" s="80" t="e">
        <f t="shared" si="13"/>
        <v>#REF!</v>
      </c>
      <c r="Z50" s="76" t="e">
        <f t="shared" si="14"/>
        <v>#REF!</v>
      </c>
      <c r="AA50" s="64" t="e">
        <f>IF(ISNA(VLOOKUP($A50,#REF!,28,FALSE)),0,VLOOKUP($A50,#REF!,28,FALSE))</f>
        <v>#REF!</v>
      </c>
      <c r="AB50" s="80" t="e">
        <f t="shared" si="15"/>
        <v>#REF!</v>
      </c>
      <c r="AC50" s="76" t="e">
        <f t="shared" si="16"/>
        <v>#REF!</v>
      </c>
      <c r="AD50" s="64" t="e">
        <f>IF(ISNA(VLOOKUP($A50,#REF!,32,FALSE)),0,VLOOKUP($A50,#REF!,32,FALSE))</f>
        <v>#REF!</v>
      </c>
      <c r="AE50" s="80" t="e">
        <f t="shared" si="17"/>
        <v>#REF!</v>
      </c>
      <c r="AF50" s="76" t="e">
        <f t="shared" si="18"/>
        <v>#REF!</v>
      </c>
      <c r="AG50" s="64" t="e">
        <f>IF(ISNA(VLOOKUP($A50,#REF!,36,FALSE)),0,VLOOKUP($A50,#REF!,36,FALSE))</f>
        <v>#REF!</v>
      </c>
      <c r="AH50" s="80" t="e">
        <f t="shared" si="19"/>
        <v>#REF!</v>
      </c>
      <c r="AI50" s="76" t="e">
        <f t="shared" si="20"/>
        <v>#REF!</v>
      </c>
    </row>
    <row r="51" spans="1:35" ht="18" customHeight="1" x14ac:dyDescent="0.2">
      <c r="A51" s="78" t="str">
        <f t="shared" si="0"/>
        <v>Michael Williams</v>
      </c>
      <c r="B51" s="52" t="s">
        <v>497</v>
      </c>
      <c r="C51" s="62" t="s">
        <v>58</v>
      </c>
      <c r="D51" s="25" t="e">
        <f>VLOOKUP($A51,#REF!,34,FALSE)</f>
        <v>#REF!</v>
      </c>
      <c r="E51" s="8" t="e">
        <f>ROUND(IF(ISNA(VLOOKUP($A51,#REF!,46,FALSE)),0,VLOOKUP($A51,#REF!,46,FALSE)),1)</f>
        <v>#REF!</v>
      </c>
      <c r="F51" s="92" t="e">
        <f>ROUND(IF(ISNA(VLOOKUP($A51,#REF!,47,FALSE)),0,VLOOKUP($A51,#REF!,47,FALSE)),1)</f>
        <v>#REF!</v>
      </c>
      <c r="G51" s="80" t="e">
        <f t="shared" si="1"/>
        <v>#REF!</v>
      </c>
      <c r="H51" s="88" t="e">
        <f t="shared" si="2"/>
        <v>#REF!</v>
      </c>
      <c r="I51" s="64" t="e">
        <f>IF(ISNA(VLOOKUP($A51,#REF!,4,FALSE)),0,VLOOKUP($A51,#REF!,4,FALSE))</f>
        <v>#REF!</v>
      </c>
      <c r="J51" s="80" t="e">
        <f t="shared" si="3"/>
        <v>#REF!</v>
      </c>
      <c r="K51" s="76" t="e">
        <f t="shared" si="4"/>
        <v>#REF!</v>
      </c>
      <c r="L51" s="83" t="e">
        <f>IF(ISNA(VLOOKUP($A51,#REF!,8,FALSE)),0,VLOOKUP($A51,#REF!,8,FALSE))</f>
        <v>#REF!</v>
      </c>
      <c r="M51" s="80" t="e">
        <f t="shared" si="5"/>
        <v>#REF!</v>
      </c>
      <c r="N51" s="76" t="e">
        <f t="shared" si="6"/>
        <v>#REF!</v>
      </c>
      <c r="O51" s="64" t="e">
        <f>IF(ISNA(VLOOKUP($A51,#REF!,12,FALSE)),0,VLOOKUP($A51,#REF!,12,FALSE))</f>
        <v>#REF!</v>
      </c>
      <c r="P51" s="80" t="e">
        <f t="shared" si="7"/>
        <v>#REF!</v>
      </c>
      <c r="Q51" s="76" t="e">
        <f t="shared" si="8"/>
        <v>#REF!</v>
      </c>
      <c r="R51" s="64" t="e">
        <f>IF(ISNA(VLOOKUP($A51,#REF!,16,FALSE)),0,VLOOKUP($A51,#REF!,16,FALSE))</f>
        <v>#REF!</v>
      </c>
      <c r="S51" s="80" t="e">
        <f t="shared" si="9"/>
        <v>#REF!</v>
      </c>
      <c r="T51" s="76" t="e">
        <f t="shared" si="10"/>
        <v>#REF!</v>
      </c>
      <c r="U51" s="64" t="e">
        <f>IF(ISNA(VLOOKUP($A51,#REF!,20,FALSE)),0,VLOOKUP($A51,#REF!,20,FALSE))</f>
        <v>#REF!</v>
      </c>
      <c r="V51" s="80" t="e">
        <f t="shared" si="11"/>
        <v>#REF!</v>
      </c>
      <c r="W51" s="76" t="e">
        <f t="shared" si="12"/>
        <v>#REF!</v>
      </c>
      <c r="X51" s="64" t="e">
        <f>IF(ISNA(VLOOKUP($A51,#REF!,24,FALSE)),0,VLOOKUP($A51,#REF!,24,FALSE))</f>
        <v>#REF!</v>
      </c>
      <c r="Y51" s="80" t="e">
        <f t="shared" si="13"/>
        <v>#REF!</v>
      </c>
      <c r="Z51" s="76" t="e">
        <f t="shared" si="14"/>
        <v>#REF!</v>
      </c>
      <c r="AA51" s="64" t="e">
        <f>IF(ISNA(VLOOKUP($A51,#REF!,28,FALSE)),0,VLOOKUP($A51,#REF!,28,FALSE))</f>
        <v>#REF!</v>
      </c>
      <c r="AB51" s="80" t="e">
        <f t="shared" si="15"/>
        <v>#REF!</v>
      </c>
      <c r="AC51" s="76" t="e">
        <f t="shared" si="16"/>
        <v>#REF!</v>
      </c>
      <c r="AD51" s="64" t="e">
        <f>IF(ISNA(VLOOKUP($A51,#REF!,32,FALSE)),0,VLOOKUP($A51,#REF!,32,FALSE))</f>
        <v>#REF!</v>
      </c>
      <c r="AE51" s="80" t="e">
        <f t="shared" si="17"/>
        <v>#REF!</v>
      </c>
      <c r="AF51" s="76" t="e">
        <f t="shared" si="18"/>
        <v>#REF!</v>
      </c>
      <c r="AG51" s="64" t="e">
        <f>IF(ISNA(VLOOKUP($A51,#REF!,36,FALSE)),0,VLOOKUP($A51,#REF!,36,FALSE))</f>
        <v>#REF!</v>
      </c>
      <c r="AH51" s="80" t="e">
        <f t="shared" si="19"/>
        <v>#REF!</v>
      </c>
      <c r="AI51" s="76" t="e">
        <f t="shared" si="20"/>
        <v>#REF!</v>
      </c>
    </row>
    <row r="52" spans="1:35" ht="18" customHeight="1" x14ac:dyDescent="0.2">
      <c r="A52" s="78" t="str">
        <f t="shared" si="0"/>
        <v>Andy Woods</v>
      </c>
      <c r="B52" s="93" t="s">
        <v>548</v>
      </c>
      <c r="C52" s="94" t="s">
        <v>477</v>
      </c>
      <c r="D52" s="25" t="e">
        <f>VLOOKUP($A52,#REF!,34,FALSE)</f>
        <v>#REF!</v>
      </c>
      <c r="E52" s="8" t="e">
        <f>ROUND(IF(ISNA(VLOOKUP($A52,#REF!,46,FALSE)),0,VLOOKUP($A52,#REF!,46,FALSE)),1)</f>
        <v>#REF!</v>
      </c>
      <c r="F52" s="92" t="e">
        <f>ROUND(IF(ISNA(VLOOKUP($A52,#REF!,47,FALSE)),0,VLOOKUP($A52,#REF!,47,FALSE)),1)</f>
        <v>#REF!</v>
      </c>
      <c r="G52" s="80" t="e">
        <f t="shared" si="1"/>
        <v>#REF!</v>
      </c>
      <c r="H52" s="88" t="e">
        <f t="shared" si="2"/>
        <v>#REF!</v>
      </c>
      <c r="I52" s="64" t="e">
        <f>IF(ISNA(VLOOKUP($A52,#REF!,4,FALSE)),0,VLOOKUP($A52,#REF!,4,FALSE))</f>
        <v>#REF!</v>
      </c>
      <c r="J52" s="80" t="e">
        <f t="shared" si="3"/>
        <v>#REF!</v>
      </c>
      <c r="K52" s="76" t="e">
        <f t="shared" si="4"/>
        <v>#REF!</v>
      </c>
      <c r="L52" s="83" t="e">
        <f>IF(ISNA(VLOOKUP($A52,#REF!,8,FALSE)),0,VLOOKUP($A52,#REF!,8,FALSE))</f>
        <v>#REF!</v>
      </c>
      <c r="M52" s="80" t="e">
        <f t="shared" si="5"/>
        <v>#REF!</v>
      </c>
      <c r="N52" s="76" t="e">
        <f t="shared" si="6"/>
        <v>#REF!</v>
      </c>
      <c r="O52" s="64" t="e">
        <f>IF(ISNA(VLOOKUP($A52,#REF!,12,FALSE)),0,VLOOKUP($A52,#REF!,12,FALSE))</f>
        <v>#REF!</v>
      </c>
      <c r="P52" s="80" t="e">
        <f t="shared" si="7"/>
        <v>#REF!</v>
      </c>
      <c r="Q52" s="76" t="e">
        <f t="shared" si="8"/>
        <v>#REF!</v>
      </c>
      <c r="R52" s="64" t="e">
        <f>IF(ISNA(VLOOKUP($A52,#REF!,16,FALSE)),0,VLOOKUP($A52,#REF!,16,FALSE))</f>
        <v>#REF!</v>
      </c>
      <c r="S52" s="80" t="e">
        <f t="shared" si="9"/>
        <v>#REF!</v>
      </c>
      <c r="T52" s="76" t="e">
        <f t="shared" si="10"/>
        <v>#REF!</v>
      </c>
      <c r="U52" s="64" t="e">
        <f>IF(ISNA(VLOOKUP($A52,#REF!,20,FALSE)),0,VLOOKUP($A52,#REF!,20,FALSE))</f>
        <v>#REF!</v>
      </c>
      <c r="V52" s="80" t="e">
        <f t="shared" si="11"/>
        <v>#REF!</v>
      </c>
      <c r="W52" s="76" t="e">
        <f t="shared" si="12"/>
        <v>#REF!</v>
      </c>
      <c r="X52" s="64" t="e">
        <f>IF(ISNA(VLOOKUP($A52,#REF!,24,FALSE)),0,VLOOKUP($A52,#REF!,24,FALSE))</f>
        <v>#REF!</v>
      </c>
      <c r="Y52" s="80" t="e">
        <f t="shared" si="13"/>
        <v>#REF!</v>
      </c>
      <c r="Z52" s="76" t="e">
        <f t="shared" si="14"/>
        <v>#REF!</v>
      </c>
      <c r="AA52" s="64" t="e">
        <f>IF(ISNA(VLOOKUP($A52,#REF!,28,FALSE)),0,VLOOKUP($A52,#REF!,28,FALSE))</f>
        <v>#REF!</v>
      </c>
      <c r="AB52" s="80" t="e">
        <f t="shared" si="15"/>
        <v>#REF!</v>
      </c>
      <c r="AC52" s="76" t="e">
        <f t="shared" si="16"/>
        <v>#REF!</v>
      </c>
      <c r="AD52" s="64" t="e">
        <f>IF(ISNA(VLOOKUP($A52,#REF!,32,FALSE)),0,VLOOKUP($A52,#REF!,32,FALSE))</f>
        <v>#REF!</v>
      </c>
      <c r="AE52" s="80" t="e">
        <f t="shared" si="17"/>
        <v>#REF!</v>
      </c>
      <c r="AF52" s="76" t="e">
        <f t="shared" si="18"/>
        <v>#REF!</v>
      </c>
      <c r="AG52" s="64" t="e">
        <f>IF(ISNA(VLOOKUP($A52,#REF!,36,FALSE)),0,VLOOKUP($A52,#REF!,36,FALSE))</f>
        <v>#REF!</v>
      </c>
      <c r="AH52" s="80" t="e">
        <f t="shared" si="19"/>
        <v>#REF!</v>
      </c>
      <c r="AI52" s="76" t="e">
        <f t="shared" si="20"/>
        <v>#REF!</v>
      </c>
    </row>
    <row r="54" spans="1:35" x14ac:dyDescent="0.2">
      <c r="D54" t="s">
        <v>393</v>
      </c>
      <c r="H54" t="s">
        <v>394</v>
      </c>
    </row>
    <row r="55" spans="1:35" x14ac:dyDescent="0.2">
      <c r="D55" s="90" t="s">
        <v>560</v>
      </c>
    </row>
    <row r="56" spans="1:35" x14ac:dyDescent="0.2">
      <c r="D56" s="90" t="s">
        <v>561</v>
      </c>
    </row>
    <row r="57" spans="1:35" x14ac:dyDescent="0.2">
      <c r="D57" s="90" t="s">
        <v>516</v>
      </c>
    </row>
    <row r="58" spans="1:35" x14ac:dyDescent="0.2">
      <c r="D58" t="s">
        <v>396</v>
      </c>
    </row>
    <row r="61" spans="1:35" x14ac:dyDescent="0.2">
      <c r="A61" t="s">
        <v>562</v>
      </c>
      <c r="B61" s="33"/>
      <c r="C61" s="3"/>
    </row>
    <row r="62" spans="1:35" x14ac:dyDescent="0.2">
      <c r="C62" s="3"/>
    </row>
    <row r="63" spans="1:35" ht="18" customHeight="1" x14ac:dyDescent="0.2">
      <c r="A63" s="78" t="str">
        <f t="shared" ref="A63:A94" si="21">CONCATENATE(C63," ",B63)</f>
        <v>Greg Abbott</v>
      </c>
      <c r="B63" s="52" t="s">
        <v>220</v>
      </c>
      <c r="C63" s="62" t="s">
        <v>221</v>
      </c>
      <c r="D63" s="25" t="e">
        <f>VLOOKUP($A63,#REF!,34,FALSE)</f>
        <v>#REF!</v>
      </c>
      <c r="E63" s="8" t="e">
        <f>ROUND(IF(ISNA(VLOOKUP($A63,#REF!,46,FALSE)),0,VLOOKUP($A63,#REF!,46,FALSE)),1)</f>
        <v>#REF!</v>
      </c>
      <c r="F63" s="92" t="e">
        <f>ROUND(IF(ISNA(VLOOKUP($A63,#REF!,47,FALSE)),0,VLOOKUP($A63,#REF!,47,FALSE)),1)</f>
        <v>#REF!</v>
      </c>
      <c r="G63" s="80" t="e">
        <f t="shared" ref="G63:G94" si="22">IF($E63&gt;$AH$1,$D63-($E63-$AH$1),(IF(IF(AND(F63&lt;$AB$1,F63&lt;&gt;0),D63+($AB$1-F63),D63)&gt;36,36,IF(AND(F63&lt;$AB$1,F63&lt;&gt;0),D63+($AB$1-F63),D63))))</f>
        <v>#REF!</v>
      </c>
      <c r="H63" s="88" t="e">
        <f t="shared" ref="H63:H94" si="23">ROUND(G63,0)</f>
        <v>#REF!</v>
      </c>
      <c r="I63" s="64" t="e">
        <f>IF(ISNA(VLOOKUP($A63,#REF!,4,FALSE)),0,VLOOKUP($A63,#REF!,4,FALSE))</f>
        <v>#REF!</v>
      </c>
      <c r="J63" s="80" t="e">
        <f t="shared" ref="J63:J94" si="24">IF(  AND(I63&gt;0,G63&lt;&gt;36),   IF(ABS(I63-36)&gt;=10,  G63+SIGN(36-I63)*1,  (36-I63)*0.1+G63),      G63)</f>
        <v>#REF!</v>
      </c>
      <c r="K63" s="76" t="e">
        <f t="shared" ref="K63:K94" si="25">ROUND(J63,0)</f>
        <v>#REF!</v>
      </c>
      <c r="L63" s="83" t="e">
        <f>IF(ISNA(VLOOKUP($A63,#REF!,8,FALSE)),0,VLOOKUP($A63,#REF!,8,FALSE))</f>
        <v>#REF!</v>
      </c>
      <c r="M63" s="80" t="e">
        <f t="shared" ref="M63:M94" si="26">IF(  AND(L63&gt;0,J63&lt;&gt;36),   IF(ABS(L63-36)&gt;=10,  J63+SIGN(36-L63)*1,  (36-L63)*0.1+J63),      J63)</f>
        <v>#REF!</v>
      </c>
      <c r="N63" s="76" t="e">
        <f t="shared" ref="N63:N94" si="27">ROUND(M63,0)</f>
        <v>#REF!</v>
      </c>
      <c r="O63" s="64" t="e">
        <f>IF(ISNA(VLOOKUP($A63,#REF!,12,FALSE)),0,VLOOKUP($A63,#REF!,12,FALSE))</f>
        <v>#REF!</v>
      </c>
      <c r="P63" s="80" t="e">
        <f t="shared" ref="P63:P94" si="28">IF(  AND(O63&gt;0,M63&lt;&gt;36),   IF(ABS(O63-36)&gt;=10,  M63+SIGN(36-O63)*1,  (36-O63)*0.1+M63),      M63)</f>
        <v>#REF!</v>
      </c>
      <c r="Q63" s="76" t="e">
        <f t="shared" ref="Q63:Q94" si="29">ROUND(P63,0)</f>
        <v>#REF!</v>
      </c>
      <c r="R63" s="64" t="e">
        <f>IF(ISNA(VLOOKUP($A63,#REF!,16,FALSE)),0,VLOOKUP($A63,#REF!,16,FALSE))</f>
        <v>#REF!</v>
      </c>
      <c r="S63" s="80" t="e">
        <f t="shared" ref="S63:S94" si="30">IF(  AND(R63&gt;0,P63&lt;&gt;36),   IF(ABS(R63-36)&gt;=10,  P63+SIGN(36-R63)*1,  (36-R63)*0.1+P63),      P63)</f>
        <v>#REF!</v>
      </c>
      <c r="T63" s="76" t="e">
        <f t="shared" ref="T63:T94" si="31">ROUND(S63,0)</f>
        <v>#REF!</v>
      </c>
      <c r="U63" s="64" t="e">
        <f>IF(ISNA(VLOOKUP($A63,#REF!,20,FALSE)),0,VLOOKUP($A63,#REF!,20,FALSE))</f>
        <v>#REF!</v>
      </c>
      <c r="V63" s="80" t="e">
        <f t="shared" ref="V63:V94" si="32">IF(  AND(U63&gt;0,S63&lt;&gt;36),   IF(ABS(U63-36)&gt;=10,  S63+SIGN(36-U63)*1,  (36-U63)*0.1+S63),      S63)</f>
        <v>#REF!</v>
      </c>
      <c r="W63" s="76" t="e">
        <f t="shared" ref="W63:W94" si="33">ROUND(V63,0)</f>
        <v>#REF!</v>
      </c>
      <c r="X63" s="64" t="e">
        <f>IF(ISNA(VLOOKUP($A63,#REF!,24,FALSE)),0,VLOOKUP($A63,#REF!,24,FALSE))</f>
        <v>#REF!</v>
      </c>
      <c r="Y63" s="80" t="e">
        <f t="shared" ref="Y63:Y94" si="34">IF(  AND(X63&gt;0,V63&lt;&gt;36),   IF(ABS(X63-36)&gt;=10,  V63+SIGN(36-X63)*1,  (36-X63)*0.1+V63),      V63)</f>
        <v>#REF!</v>
      </c>
      <c r="Z63" s="76" t="e">
        <f t="shared" ref="Z63:Z94" si="35">ROUND(Y63,0)</f>
        <v>#REF!</v>
      </c>
      <c r="AA63" s="64" t="e">
        <f>IF(ISNA(VLOOKUP($A63,#REF!,28,FALSE)),0,VLOOKUP($A63,#REF!,28,FALSE))</f>
        <v>#REF!</v>
      </c>
      <c r="AB63" s="80" t="e">
        <f t="shared" ref="AB63:AB94" si="36">IF(  AND(AA63&gt;0,Y63&lt;&gt;36),   IF(ABS(AA63-36)&gt;=10,  Y63+SIGN(36-AA63)*1,  (36-AA63)*0.1+Y63),      Y63)</f>
        <v>#REF!</v>
      </c>
      <c r="AC63" s="76" t="e">
        <f t="shared" ref="AC63:AC94" si="37">ROUND(AB63,0)</f>
        <v>#REF!</v>
      </c>
      <c r="AD63" s="64" t="e">
        <f>IF(ISNA(VLOOKUP($A63,#REF!,32,FALSE)),0,VLOOKUP($A63,#REF!,32,FALSE))</f>
        <v>#REF!</v>
      </c>
      <c r="AE63" s="80" t="e">
        <f t="shared" ref="AE63:AE94" si="38">IF(  AND(AD63&gt;0,AB63&lt;&gt;36),   IF(ABS(AD63-36)&gt;=10,  AB63+SIGN(36-AD63)*1,  (36-AD63)*0.1+AB63),      AB63)</f>
        <v>#REF!</v>
      </c>
      <c r="AF63" s="76" t="e">
        <f t="shared" ref="AF63:AF94" si="39">ROUND(AE63,0)</f>
        <v>#REF!</v>
      </c>
      <c r="AG63" s="64" t="e">
        <f>IF(ISNA(VLOOKUP($A63,#REF!,36,FALSE)),0,VLOOKUP($A63,#REF!,36,FALSE))</f>
        <v>#REF!</v>
      </c>
      <c r="AH63" s="80" t="e">
        <f t="shared" ref="AH63:AH94" si="40">IF(  AND(AG63&gt;0,AE63&lt;&gt;36),   IF(ABS(AG63-36)&gt;=10,  AE63+SIGN(36-AG63)*1,  (36-AG63)*0.1+AE63),      AE63)</f>
        <v>#REF!</v>
      </c>
      <c r="AI63" s="76" t="e">
        <f t="shared" ref="AI63:AI94" si="41">ROUND(AH63,0)</f>
        <v>#REF!</v>
      </c>
    </row>
    <row r="64" spans="1:35" ht="18" customHeight="1" x14ac:dyDescent="0.2">
      <c r="A64" s="78" t="str">
        <f t="shared" si="21"/>
        <v>Alex Andrews</v>
      </c>
      <c r="B64" s="52" t="s">
        <v>485</v>
      </c>
      <c r="C64" s="62" t="s">
        <v>486</v>
      </c>
      <c r="D64" s="25" t="e">
        <f>VLOOKUP($A64,#REF!,34,FALSE)</f>
        <v>#REF!</v>
      </c>
      <c r="E64" s="8" t="e">
        <f>ROUND(IF(ISNA(VLOOKUP($A64,#REF!,46,FALSE)),0,VLOOKUP($A64,#REF!,46,FALSE)),1)</f>
        <v>#REF!</v>
      </c>
      <c r="F64" s="92" t="e">
        <f>ROUND(IF(ISNA(VLOOKUP($A64,#REF!,47,FALSE)),0,VLOOKUP($A64,#REF!,47,FALSE)),1)</f>
        <v>#REF!</v>
      </c>
      <c r="G64" s="80" t="e">
        <f t="shared" si="22"/>
        <v>#REF!</v>
      </c>
      <c r="H64" s="88" t="e">
        <f t="shared" si="23"/>
        <v>#REF!</v>
      </c>
      <c r="I64" s="64" t="e">
        <f>IF(ISNA(VLOOKUP($A64,#REF!,4,FALSE)),0,VLOOKUP($A64,#REF!,4,FALSE))</f>
        <v>#REF!</v>
      </c>
      <c r="J64" s="80" t="e">
        <f t="shared" si="24"/>
        <v>#REF!</v>
      </c>
      <c r="K64" s="76" t="e">
        <f t="shared" si="25"/>
        <v>#REF!</v>
      </c>
      <c r="L64" s="83" t="e">
        <f>IF(ISNA(VLOOKUP($A64,#REF!,8,FALSE)),0,VLOOKUP($A64,#REF!,8,FALSE))</f>
        <v>#REF!</v>
      </c>
      <c r="M64" s="80" t="e">
        <f t="shared" si="26"/>
        <v>#REF!</v>
      </c>
      <c r="N64" s="76" t="e">
        <f t="shared" si="27"/>
        <v>#REF!</v>
      </c>
      <c r="O64" s="64" t="e">
        <f>IF(ISNA(VLOOKUP($A64,#REF!,12,FALSE)),0,VLOOKUP($A64,#REF!,12,FALSE))</f>
        <v>#REF!</v>
      </c>
      <c r="P64" s="80" t="e">
        <f t="shared" si="28"/>
        <v>#REF!</v>
      </c>
      <c r="Q64" s="76" t="e">
        <f t="shared" si="29"/>
        <v>#REF!</v>
      </c>
      <c r="R64" s="64" t="e">
        <f>IF(ISNA(VLOOKUP($A64,#REF!,16,FALSE)),0,VLOOKUP($A64,#REF!,16,FALSE))</f>
        <v>#REF!</v>
      </c>
      <c r="S64" s="80" t="e">
        <f t="shared" si="30"/>
        <v>#REF!</v>
      </c>
      <c r="T64" s="76" t="e">
        <f t="shared" si="31"/>
        <v>#REF!</v>
      </c>
      <c r="U64" s="64" t="e">
        <f>IF(ISNA(VLOOKUP($A64,#REF!,20,FALSE)),0,VLOOKUP($A64,#REF!,20,FALSE))</f>
        <v>#REF!</v>
      </c>
      <c r="V64" s="80" t="e">
        <f t="shared" si="32"/>
        <v>#REF!</v>
      </c>
      <c r="W64" s="76" t="e">
        <f t="shared" si="33"/>
        <v>#REF!</v>
      </c>
      <c r="X64" s="64" t="e">
        <f>IF(ISNA(VLOOKUP($A64,#REF!,24,FALSE)),0,VLOOKUP($A64,#REF!,24,FALSE))</f>
        <v>#REF!</v>
      </c>
      <c r="Y64" s="80" t="e">
        <f t="shared" si="34"/>
        <v>#REF!</v>
      </c>
      <c r="Z64" s="76" t="e">
        <f t="shared" si="35"/>
        <v>#REF!</v>
      </c>
      <c r="AA64" s="64" t="e">
        <f>IF(ISNA(VLOOKUP($A64,#REF!,28,FALSE)),0,VLOOKUP($A64,#REF!,28,FALSE))</f>
        <v>#REF!</v>
      </c>
      <c r="AB64" s="80" t="e">
        <f t="shared" si="36"/>
        <v>#REF!</v>
      </c>
      <c r="AC64" s="76" t="e">
        <f t="shared" si="37"/>
        <v>#REF!</v>
      </c>
      <c r="AD64" s="64" t="e">
        <f>IF(ISNA(VLOOKUP($A64,#REF!,32,FALSE)),0,VLOOKUP($A64,#REF!,32,FALSE))</f>
        <v>#REF!</v>
      </c>
      <c r="AE64" s="80" t="e">
        <f t="shared" si="38"/>
        <v>#REF!</v>
      </c>
      <c r="AF64" s="76" t="e">
        <f t="shared" si="39"/>
        <v>#REF!</v>
      </c>
      <c r="AG64" s="64" t="e">
        <f>IF(ISNA(VLOOKUP($A64,#REF!,36,FALSE)),0,VLOOKUP($A64,#REF!,36,FALSE))</f>
        <v>#REF!</v>
      </c>
      <c r="AH64" s="80" t="e">
        <f t="shared" si="40"/>
        <v>#REF!</v>
      </c>
      <c r="AI64" s="76" t="e">
        <f t="shared" si="41"/>
        <v>#REF!</v>
      </c>
    </row>
    <row r="65" spans="1:35" ht="18" customHeight="1" x14ac:dyDescent="0.2">
      <c r="A65" s="78" t="str">
        <f t="shared" si="21"/>
        <v>Norm Aroesty</v>
      </c>
      <c r="B65" s="52" t="s">
        <v>21</v>
      </c>
      <c r="C65" s="62" t="s">
        <v>22</v>
      </c>
      <c r="D65" s="25" t="e">
        <f>VLOOKUP($A65,#REF!,34,FALSE)</f>
        <v>#REF!</v>
      </c>
      <c r="E65" s="8" t="e">
        <f>ROUND(IF(ISNA(VLOOKUP($A65,#REF!,46,FALSE)),0,VLOOKUP($A65,#REF!,46,FALSE)),1)</f>
        <v>#REF!</v>
      </c>
      <c r="F65" s="92" t="e">
        <f>ROUND(IF(ISNA(VLOOKUP($A65,#REF!,47,FALSE)),0,VLOOKUP($A65,#REF!,47,FALSE)),1)</f>
        <v>#REF!</v>
      </c>
      <c r="G65" s="80" t="e">
        <f t="shared" si="22"/>
        <v>#REF!</v>
      </c>
      <c r="H65" s="88" t="e">
        <f t="shared" si="23"/>
        <v>#REF!</v>
      </c>
      <c r="I65" s="64" t="e">
        <f>IF(ISNA(VLOOKUP($A65,#REF!,4,FALSE)),0,VLOOKUP($A65,#REF!,4,FALSE))</f>
        <v>#REF!</v>
      </c>
      <c r="J65" s="80" t="e">
        <f t="shared" si="24"/>
        <v>#REF!</v>
      </c>
      <c r="K65" s="76" t="e">
        <f t="shared" si="25"/>
        <v>#REF!</v>
      </c>
      <c r="L65" s="83" t="e">
        <f>IF(ISNA(VLOOKUP($A65,#REF!,8,FALSE)),0,VLOOKUP($A65,#REF!,8,FALSE))</f>
        <v>#REF!</v>
      </c>
      <c r="M65" s="80" t="e">
        <f t="shared" si="26"/>
        <v>#REF!</v>
      </c>
      <c r="N65" s="76" t="e">
        <f t="shared" si="27"/>
        <v>#REF!</v>
      </c>
      <c r="O65" s="64" t="e">
        <f>IF(ISNA(VLOOKUP($A65,#REF!,12,FALSE)),0,VLOOKUP($A65,#REF!,12,FALSE))</f>
        <v>#REF!</v>
      </c>
      <c r="P65" s="80" t="e">
        <f t="shared" si="28"/>
        <v>#REF!</v>
      </c>
      <c r="Q65" s="76" t="e">
        <f t="shared" si="29"/>
        <v>#REF!</v>
      </c>
      <c r="R65" s="64" t="e">
        <f>IF(ISNA(VLOOKUP($A65,#REF!,16,FALSE)),0,VLOOKUP($A65,#REF!,16,FALSE))</f>
        <v>#REF!</v>
      </c>
      <c r="S65" s="80" t="e">
        <f t="shared" si="30"/>
        <v>#REF!</v>
      </c>
      <c r="T65" s="76" t="e">
        <f t="shared" si="31"/>
        <v>#REF!</v>
      </c>
      <c r="U65" s="64" t="e">
        <f>IF(ISNA(VLOOKUP($A65,#REF!,20,FALSE)),0,VLOOKUP($A65,#REF!,20,FALSE))</f>
        <v>#REF!</v>
      </c>
      <c r="V65" s="80" t="e">
        <f t="shared" si="32"/>
        <v>#REF!</v>
      </c>
      <c r="W65" s="76" t="e">
        <f t="shared" si="33"/>
        <v>#REF!</v>
      </c>
      <c r="X65" s="64" t="e">
        <f>IF(ISNA(VLOOKUP($A65,#REF!,24,FALSE)),0,VLOOKUP($A65,#REF!,24,FALSE))</f>
        <v>#REF!</v>
      </c>
      <c r="Y65" s="80" t="e">
        <f t="shared" si="34"/>
        <v>#REF!</v>
      </c>
      <c r="Z65" s="76" t="e">
        <f t="shared" si="35"/>
        <v>#REF!</v>
      </c>
      <c r="AA65" s="64" t="e">
        <f>IF(ISNA(VLOOKUP($A65,#REF!,28,FALSE)),0,VLOOKUP($A65,#REF!,28,FALSE))</f>
        <v>#REF!</v>
      </c>
      <c r="AB65" s="80" t="e">
        <f t="shared" si="36"/>
        <v>#REF!</v>
      </c>
      <c r="AC65" s="76" t="e">
        <f t="shared" si="37"/>
        <v>#REF!</v>
      </c>
      <c r="AD65" s="64" t="e">
        <f>IF(ISNA(VLOOKUP($A65,#REF!,32,FALSE)),0,VLOOKUP($A65,#REF!,32,FALSE))</f>
        <v>#REF!</v>
      </c>
      <c r="AE65" s="80" t="e">
        <f t="shared" si="38"/>
        <v>#REF!</v>
      </c>
      <c r="AF65" s="76" t="e">
        <f t="shared" si="39"/>
        <v>#REF!</v>
      </c>
      <c r="AG65" s="64" t="e">
        <f>IF(ISNA(VLOOKUP($A65,#REF!,36,FALSE)),0,VLOOKUP($A65,#REF!,36,FALSE))</f>
        <v>#REF!</v>
      </c>
      <c r="AH65" s="80" t="e">
        <f t="shared" si="40"/>
        <v>#REF!</v>
      </c>
      <c r="AI65" s="76" t="e">
        <f t="shared" si="41"/>
        <v>#REF!</v>
      </c>
    </row>
    <row r="66" spans="1:35" ht="18" customHeight="1" x14ac:dyDescent="0.2">
      <c r="A66" s="78" t="str">
        <f t="shared" si="21"/>
        <v>Eric Ball</v>
      </c>
      <c r="B66" s="52" t="s">
        <v>300</v>
      </c>
      <c r="C66" s="62" t="s">
        <v>166</v>
      </c>
      <c r="D66" s="25" t="e">
        <f>VLOOKUP($A66,#REF!,34,FALSE)</f>
        <v>#REF!</v>
      </c>
      <c r="E66" s="8" t="e">
        <f>ROUND(IF(ISNA(VLOOKUP($A66,#REF!,46,FALSE)),0,VLOOKUP($A66,#REF!,46,FALSE)),1)</f>
        <v>#REF!</v>
      </c>
      <c r="F66" s="92" t="e">
        <f>ROUND(IF(ISNA(VLOOKUP($A66,#REF!,47,FALSE)),0,VLOOKUP($A66,#REF!,47,FALSE)),1)</f>
        <v>#REF!</v>
      </c>
      <c r="G66" s="80" t="e">
        <f t="shared" si="22"/>
        <v>#REF!</v>
      </c>
      <c r="H66" s="88" t="e">
        <f t="shared" si="23"/>
        <v>#REF!</v>
      </c>
      <c r="I66" s="64" t="e">
        <f>IF(ISNA(VLOOKUP($A66,#REF!,4,FALSE)),0,VLOOKUP($A66,#REF!,4,FALSE))</f>
        <v>#REF!</v>
      </c>
      <c r="J66" s="80" t="e">
        <f t="shared" si="24"/>
        <v>#REF!</v>
      </c>
      <c r="K66" s="76" t="e">
        <f t="shared" si="25"/>
        <v>#REF!</v>
      </c>
      <c r="L66" s="83" t="e">
        <f>IF(ISNA(VLOOKUP($A66,#REF!,8,FALSE)),0,VLOOKUP($A66,#REF!,8,FALSE))</f>
        <v>#REF!</v>
      </c>
      <c r="M66" s="80" t="e">
        <f t="shared" si="26"/>
        <v>#REF!</v>
      </c>
      <c r="N66" s="76" t="e">
        <f t="shared" si="27"/>
        <v>#REF!</v>
      </c>
      <c r="O66" s="64" t="e">
        <f>IF(ISNA(VLOOKUP($A66,#REF!,12,FALSE)),0,VLOOKUP($A66,#REF!,12,FALSE))</f>
        <v>#REF!</v>
      </c>
      <c r="P66" s="80" t="e">
        <f t="shared" si="28"/>
        <v>#REF!</v>
      </c>
      <c r="Q66" s="76" t="e">
        <f t="shared" si="29"/>
        <v>#REF!</v>
      </c>
      <c r="R66" s="64" t="e">
        <f>IF(ISNA(VLOOKUP($A66,#REF!,16,FALSE)),0,VLOOKUP($A66,#REF!,16,FALSE))</f>
        <v>#REF!</v>
      </c>
      <c r="S66" s="80" t="e">
        <f t="shared" si="30"/>
        <v>#REF!</v>
      </c>
      <c r="T66" s="76" t="e">
        <f t="shared" si="31"/>
        <v>#REF!</v>
      </c>
      <c r="U66" s="64" t="e">
        <f>IF(ISNA(VLOOKUP($A66,#REF!,20,FALSE)),0,VLOOKUP($A66,#REF!,20,FALSE))</f>
        <v>#REF!</v>
      </c>
      <c r="V66" s="80" t="e">
        <f t="shared" si="32"/>
        <v>#REF!</v>
      </c>
      <c r="W66" s="76" t="e">
        <f t="shared" si="33"/>
        <v>#REF!</v>
      </c>
      <c r="X66" s="64" t="e">
        <f>IF(ISNA(VLOOKUP($A66,#REF!,24,FALSE)),0,VLOOKUP($A66,#REF!,24,FALSE))</f>
        <v>#REF!</v>
      </c>
      <c r="Y66" s="80" t="e">
        <f t="shared" si="34"/>
        <v>#REF!</v>
      </c>
      <c r="Z66" s="76" t="e">
        <f t="shared" si="35"/>
        <v>#REF!</v>
      </c>
      <c r="AA66" s="64" t="e">
        <f>IF(ISNA(VLOOKUP($A66,#REF!,28,FALSE)),0,VLOOKUP($A66,#REF!,28,FALSE))</f>
        <v>#REF!</v>
      </c>
      <c r="AB66" s="80" t="e">
        <f t="shared" si="36"/>
        <v>#REF!</v>
      </c>
      <c r="AC66" s="76" t="e">
        <f t="shared" si="37"/>
        <v>#REF!</v>
      </c>
      <c r="AD66" s="64" t="e">
        <f>IF(ISNA(VLOOKUP($A66,#REF!,32,FALSE)),0,VLOOKUP($A66,#REF!,32,FALSE))</f>
        <v>#REF!</v>
      </c>
      <c r="AE66" s="80" t="e">
        <f t="shared" si="38"/>
        <v>#REF!</v>
      </c>
      <c r="AF66" s="76" t="e">
        <f t="shared" si="39"/>
        <v>#REF!</v>
      </c>
      <c r="AG66" s="64" t="e">
        <f>IF(ISNA(VLOOKUP($A66,#REF!,36,FALSE)),0,VLOOKUP($A66,#REF!,36,FALSE))</f>
        <v>#REF!</v>
      </c>
      <c r="AH66" s="80" t="e">
        <f t="shared" si="40"/>
        <v>#REF!</v>
      </c>
      <c r="AI66" s="76" t="e">
        <f t="shared" si="41"/>
        <v>#REF!</v>
      </c>
    </row>
    <row r="67" spans="1:35" ht="18" customHeight="1" x14ac:dyDescent="0.2">
      <c r="A67" s="78" t="str">
        <f t="shared" si="21"/>
        <v>David Banmeter</v>
      </c>
      <c r="B67" s="52" t="s">
        <v>381</v>
      </c>
      <c r="C67" s="62" t="s">
        <v>209</v>
      </c>
      <c r="D67" s="25" t="e">
        <f>VLOOKUP($A67,#REF!,34,FALSE)</f>
        <v>#REF!</v>
      </c>
      <c r="E67" s="8" t="e">
        <f>ROUND(IF(ISNA(VLOOKUP($A67,#REF!,46,FALSE)),0,VLOOKUP($A67,#REF!,46,FALSE)),1)</f>
        <v>#REF!</v>
      </c>
      <c r="F67" s="92" t="e">
        <f>ROUND(IF(ISNA(VLOOKUP($A67,#REF!,47,FALSE)),0,VLOOKUP($A67,#REF!,47,FALSE)),1)</f>
        <v>#REF!</v>
      </c>
      <c r="G67" s="80" t="e">
        <f t="shared" si="22"/>
        <v>#REF!</v>
      </c>
      <c r="H67" s="88" t="e">
        <f t="shared" si="23"/>
        <v>#REF!</v>
      </c>
      <c r="I67" s="64" t="e">
        <f>IF(ISNA(VLOOKUP($A67,#REF!,4,FALSE)),0,VLOOKUP($A67,#REF!,4,FALSE))</f>
        <v>#REF!</v>
      </c>
      <c r="J67" s="80" t="e">
        <f t="shared" si="24"/>
        <v>#REF!</v>
      </c>
      <c r="K67" s="76" t="e">
        <f t="shared" si="25"/>
        <v>#REF!</v>
      </c>
      <c r="L67" s="83" t="e">
        <f>IF(ISNA(VLOOKUP($A67,#REF!,8,FALSE)),0,VLOOKUP($A67,#REF!,8,FALSE))</f>
        <v>#REF!</v>
      </c>
      <c r="M67" s="80" t="e">
        <f t="shared" si="26"/>
        <v>#REF!</v>
      </c>
      <c r="N67" s="76" t="e">
        <f t="shared" si="27"/>
        <v>#REF!</v>
      </c>
      <c r="O67" s="64" t="e">
        <f>IF(ISNA(VLOOKUP($A67,#REF!,12,FALSE)),0,VLOOKUP($A67,#REF!,12,FALSE))</f>
        <v>#REF!</v>
      </c>
      <c r="P67" s="80" t="e">
        <f t="shared" si="28"/>
        <v>#REF!</v>
      </c>
      <c r="Q67" s="76" t="e">
        <f t="shared" si="29"/>
        <v>#REF!</v>
      </c>
      <c r="R67" s="64" t="e">
        <f>IF(ISNA(VLOOKUP($A67,#REF!,16,FALSE)),0,VLOOKUP($A67,#REF!,16,FALSE))</f>
        <v>#REF!</v>
      </c>
      <c r="S67" s="80" t="e">
        <f t="shared" si="30"/>
        <v>#REF!</v>
      </c>
      <c r="T67" s="76" t="e">
        <f t="shared" si="31"/>
        <v>#REF!</v>
      </c>
      <c r="U67" s="64" t="e">
        <f>IF(ISNA(VLOOKUP($A67,#REF!,20,FALSE)),0,VLOOKUP($A67,#REF!,20,FALSE))</f>
        <v>#REF!</v>
      </c>
      <c r="V67" s="80" t="e">
        <f t="shared" si="32"/>
        <v>#REF!</v>
      </c>
      <c r="W67" s="76" t="e">
        <f t="shared" si="33"/>
        <v>#REF!</v>
      </c>
      <c r="X67" s="64" t="e">
        <f>IF(ISNA(VLOOKUP($A67,#REF!,24,FALSE)),0,VLOOKUP($A67,#REF!,24,FALSE))</f>
        <v>#REF!</v>
      </c>
      <c r="Y67" s="80" t="e">
        <f t="shared" si="34"/>
        <v>#REF!</v>
      </c>
      <c r="Z67" s="76" t="e">
        <f t="shared" si="35"/>
        <v>#REF!</v>
      </c>
      <c r="AA67" s="64" t="e">
        <f>IF(ISNA(VLOOKUP($A67,#REF!,28,FALSE)),0,VLOOKUP($A67,#REF!,28,FALSE))</f>
        <v>#REF!</v>
      </c>
      <c r="AB67" s="80" t="e">
        <f t="shared" si="36"/>
        <v>#REF!</v>
      </c>
      <c r="AC67" s="76" t="e">
        <f t="shared" si="37"/>
        <v>#REF!</v>
      </c>
      <c r="AD67" s="64" t="e">
        <f>IF(ISNA(VLOOKUP($A67,#REF!,32,FALSE)),0,VLOOKUP($A67,#REF!,32,FALSE))</f>
        <v>#REF!</v>
      </c>
      <c r="AE67" s="80" t="e">
        <f t="shared" si="38"/>
        <v>#REF!</v>
      </c>
      <c r="AF67" s="76" t="e">
        <f t="shared" si="39"/>
        <v>#REF!</v>
      </c>
      <c r="AG67" s="64" t="e">
        <f>IF(ISNA(VLOOKUP($A67,#REF!,36,FALSE)),0,VLOOKUP($A67,#REF!,36,FALSE))</f>
        <v>#REF!</v>
      </c>
      <c r="AH67" s="80" t="e">
        <f t="shared" si="40"/>
        <v>#REF!</v>
      </c>
      <c r="AI67" s="76" t="e">
        <f t="shared" si="41"/>
        <v>#REF!</v>
      </c>
    </row>
    <row r="68" spans="1:35" ht="18" customHeight="1" x14ac:dyDescent="0.2">
      <c r="A68" s="78" t="str">
        <f t="shared" si="21"/>
        <v>Dave Barnett</v>
      </c>
      <c r="B68" s="52" t="s">
        <v>268</v>
      </c>
      <c r="C68" s="62" t="s">
        <v>8</v>
      </c>
      <c r="D68" s="25" t="e">
        <f>VLOOKUP($A68,#REF!,34,FALSE)</f>
        <v>#REF!</v>
      </c>
      <c r="E68" s="8" t="e">
        <f>ROUND(IF(ISNA(VLOOKUP($A68,#REF!,46,FALSE)),0,VLOOKUP($A68,#REF!,46,FALSE)),1)</f>
        <v>#REF!</v>
      </c>
      <c r="F68" s="92" t="e">
        <f>ROUND(IF(ISNA(VLOOKUP($A68,#REF!,47,FALSE)),0,VLOOKUP($A68,#REF!,47,FALSE)),1)</f>
        <v>#REF!</v>
      </c>
      <c r="G68" s="80" t="e">
        <f t="shared" si="22"/>
        <v>#REF!</v>
      </c>
      <c r="H68" s="88" t="e">
        <f t="shared" si="23"/>
        <v>#REF!</v>
      </c>
      <c r="I68" s="64" t="e">
        <f>IF(ISNA(VLOOKUP($A68,#REF!,4,FALSE)),0,VLOOKUP($A68,#REF!,4,FALSE))</f>
        <v>#REF!</v>
      </c>
      <c r="J68" s="80" t="e">
        <f t="shared" si="24"/>
        <v>#REF!</v>
      </c>
      <c r="K68" s="76" t="e">
        <f t="shared" si="25"/>
        <v>#REF!</v>
      </c>
      <c r="L68" s="83" t="e">
        <f>IF(ISNA(VLOOKUP($A68,#REF!,8,FALSE)),0,VLOOKUP($A68,#REF!,8,FALSE))</f>
        <v>#REF!</v>
      </c>
      <c r="M68" s="80" t="e">
        <f t="shared" si="26"/>
        <v>#REF!</v>
      </c>
      <c r="N68" s="76" t="e">
        <f t="shared" si="27"/>
        <v>#REF!</v>
      </c>
      <c r="O68" s="64" t="e">
        <f>IF(ISNA(VLOOKUP($A68,#REF!,12,FALSE)),0,VLOOKUP($A68,#REF!,12,FALSE))</f>
        <v>#REF!</v>
      </c>
      <c r="P68" s="80" t="e">
        <f t="shared" si="28"/>
        <v>#REF!</v>
      </c>
      <c r="Q68" s="76" t="e">
        <f t="shared" si="29"/>
        <v>#REF!</v>
      </c>
      <c r="R68" s="64" t="e">
        <f>IF(ISNA(VLOOKUP($A68,#REF!,16,FALSE)),0,VLOOKUP($A68,#REF!,16,FALSE))</f>
        <v>#REF!</v>
      </c>
      <c r="S68" s="80" t="e">
        <f t="shared" si="30"/>
        <v>#REF!</v>
      </c>
      <c r="T68" s="76" t="e">
        <f t="shared" si="31"/>
        <v>#REF!</v>
      </c>
      <c r="U68" s="64" t="e">
        <f>IF(ISNA(VLOOKUP($A68,#REF!,20,FALSE)),0,VLOOKUP($A68,#REF!,20,FALSE))</f>
        <v>#REF!</v>
      </c>
      <c r="V68" s="80" t="e">
        <f t="shared" si="32"/>
        <v>#REF!</v>
      </c>
      <c r="W68" s="76" t="e">
        <f t="shared" si="33"/>
        <v>#REF!</v>
      </c>
      <c r="X68" s="64" t="e">
        <f>IF(ISNA(VLOOKUP($A68,#REF!,24,FALSE)),0,VLOOKUP($A68,#REF!,24,FALSE))</f>
        <v>#REF!</v>
      </c>
      <c r="Y68" s="80" t="e">
        <f t="shared" si="34"/>
        <v>#REF!</v>
      </c>
      <c r="Z68" s="76" t="e">
        <f t="shared" si="35"/>
        <v>#REF!</v>
      </c>
      <c r="AA68" s="64" t="e">
        <f>IF(ISNA(VLOOKUP($A68,#REF!,28,FALSE)),0,VLOOKUP($A68,#REF!,28,FALSE))</f>
        <v>#REF!</v>
      </c>
      <c r="AB68" s="80" t="e">
        <f t="shared" si="36"/>
        <v>#REF!</v>
      </c>
      <c r="AC68" s="76" t="e">
        <f t="shared" si="37"/>
        <v>#REF!</v>
      </c>
      <c r="AD68" s="64" t="e">
        <f>IF(ISNA(VLOOKUP($A68,#REF!,32,FALSE)),0,VLOOKUP($A68,#REF!,32,FALSE))</f>
        <v>#REF!</v>
      </c>
      <c r="AE68" s="80" t="e">
        <f t="shared" si="38"/>
        <v>#REF!</v>
      </c>
      <c r="AF68" s="76" t="e">
        <f t="shared" si="39"/>
        <v>#REF!</v>
      </c>
      <c r="AG68" s="64" t="e">
        <f>IF(ISNA(VLOOKUP($A68,#REF!,36,FALSE)),0,VLOOKUP($A68,#REF!,36,FALSE))</f>
        <v>#REF!</v>
      </c>
      <c r="AH68" s="80" t="e">
        <f t="shared" si="40"/>
        <v>#REF!</v>
      </c>
      <c r="AI68" s="76" t="e">
        <f t="shared" si="41"/>
        <v>#REF!</v>
      </c>
    </row>
    <row r="69" spans="1:35" ht="18" customHeight="1" x14ac:dyDescent="0.2">
      <c r="A69" s="78" t="str">
        <f t="shared" si="21"/>
        <v>Dave Beauchamp</v>
      </c>
      <c r="B69" s="52" t="s">
        <v>7</v>
      </c>
      <c r="C69" s="62" t="s">
        <v>8</v>
      </c>
      <c r="D69" s="25" t="e">
        <f>VLOOKUP($A69,#REF!,34,FALSE)</f>
        <v>#REF!</v>
      </c>
      <c r="E69" s="8" t="e">
        <f>ROUND(IF(ISNA(VLOOKUP($A69,#REF!,46,FALSE)),0,VLOOKUP($A69,#REF!,46,FALSE)),1)</f>
        <v>#REF!</v>
      </c>
      <c r="F69" s="92" t="e">
        <f>ROUND(IF(ISNA(VLOOKUP($A69,#REF!,47,FALSE)),0,VLOOKUP($A69,#REF!,47,FALSE)),1)</f>
        <v>#REF!</v>
      </c>
      <c r="G69" s="80" t="e">
        <f t="shared" si="22"/>
        <v>#REF!</v>
      </c>
      <c r="H69" s="88" t="e">
        <f t="shared" si="23"/>
        <v>#REF!</v>
      </c>
      <c r="I69" s="64" t="e">
        <f>IF(ISNA(VLOOKUP($A69,#REF!,4,FALSE)),0,VLOOKUP($A69,#REF!,4,FALSE))</f>
        <v>#REF!</v>
      </c>
      <c r="J69" s="80" t="e">
        <f t="shared" si="24"/>
        <v>#REF!</v>
      </c>
      <c r="K69" s="76" t="e">
        <f t="shared" si="25"/>
        <v>#REF!</v>
      </c>
      <c r="L69" s="83" t="e">
        <f>IF(ISNA(VLOOKUP($A69,#REF!,8,FALSE)),0,VLOOKUP($A69,#REF!,8,FALSE))</f>
        <v>#REF!</v>
      </c>
      <c r="M69" s="80" t="e">
        <f t="shared" si="26"/>
        <v>#REF!</v>
      </c>
      <c r="N69" s="76" t="e">
        <f t="shared" si="27"/>
        <v>#REF!</v>
      </c>
      <c r="O69" s="64" t="e">
        <f>IF(ISNA(VLOOKUP($A69,#REF!,12,FALSE)),0,VLOOKUP($A69,#REF!,12,FALSE))</f>
        <v>#REF!</v>
      </c>
      <c r="P69" s="80" t="e">
        <f t="shared" si="28"/>
        <v>#REF!</v>
      </c>
      <c r="Q69" s="76" t="e">
        <f t="shared" si="29"/>
        <v>#REF!</v>
      </c>
      <c r="R69" s="64" t="e">
        <f>IF(ISNA(VLOOKUP($A69,#REF!,16,FALSE)),0,VLOOKUP($A69,#REF!,16,FALSE))</f>
        <v>#REF!</v>
      </c>
      <c r="S69" s="80" t="e">
        <f t="shared" si="30"/>
        <v>#REF!</v>
      </c>
      <c r="T69" s="76" t="e">
        <f t="shared" si="31"/>
        <v>#REF!</v>
      </c>
      <c r="U69" s="64" t="e">
        <f>IF(ISNA(VLOOKUP($A69,#REF!,20,FALSE)),0,VLOOKUP($A69,#REF!,20,FALSE))</f>
        <v>#REF!</v>
      </c>
      <c r="V69" s="80" t="e">
        <f t="shared" si="32"/>
        <v>#REF!</v>
      </c>
      <c r="W69" s="76" t="e">
        <f t="shared" si="33"/>
        <v>#REF!</v>
      </c>
      <c r="X69" s="64" t="e">
        <f>IF(ISNA(VLOOKUP($A69,#REF!,24,FALSE)),0,VLOOKUP($A69,#REF!,24,FALSE))</f>
        <v>#REF!</v>
      </c>
      <c r="Y69" s="80" t="e">
        <f t="shared" si="34"/>
        <v>#REF!</v>
      </c>
      <c r="Z69" s="76" t="e">
        <f t="shared" si="35"/>
        <v>#REF!</v>
      </c>
      <c r="AA69" s="64" t="e">
        <f>IF(ISNA(VLOOKUP($A69,#REF!,28,FALSE)),0,VLOOKUP($A69,#REF!,28,FALSE))</f>
        <v>#REF!</v>
      </c>
      <c r="AB69" s="80" t="e">
        <f t="shared" si="36"/>
        <v>#REF!</v>
      </c>
      <c r="AC69" s="76" t="e">
        <f t="shared" si="37"/>
        <v>#REF!</v>
      </c>
      <c r="AD69" s="64" t="e">
        <f>IF(ISNA(VLOOKUP($A69,#REF!,32,FALSE)),0,VLOOKUP($A69,#REF!,32,FALSE))</f>
        <v>#REF!</v>
      </c>
      <c r="AE69" s="80" t="e">
        <f t="shared" si="38"/>
        <v>#REF!</v>
      </c>
      <c r="AF69" s="76" t="e">
        <f t="shared" si="39"/>
        <v>#REF!</v>
      </c>
      <c r="AG69" s="64" t="e">
        <f>IF(ISNA(VLOOKUP($A69,#REF!,36,FALSE)),0,VLOOKUP($A69,#REF!,36,FALSE))</f>
        <v>#REF!</v>
      </c>
      <c r="AH69" s="80" t="e">
        <f t="shared" si="40"/>
        <v>#REF!</v>
      </c>
      <c r="AI69" s="76" t="e">
        <f t="shared" si="41"/>
        <v>#REF!</v>
      </c>
    </row>
    <row r="70" spans="1:35" ht="18" customHeight="1" x14ac:dyDescent="0.2">
      <c r="A70" s="78" t="str">
        <f t="shared" si="21"/>
        <v>Claude Benedict</v>
      </c>
      <c r="B70" s="52" t="s">
        <v>24</v>
      </c>
      <c r="C70" s="62" t="s">
        <v>25</v>
      </c>
      <c r="D70" s="25" t="e">
        <f>VLOOKUP($A70,#REF!,34,FALSE)</f>
        <v>#REF!</v>
      </c>
      <c r="E70" s="8" t="e">
        <f>ROUND(IF(ISNA(VLOOKUP($A70,#REF!,46,FALSE)),0,VLOOKUP($A70,#REF!,46,FALSE)),1)</f>
        <v>#REF!</v>
      </c>
      <c r="F70" s="92" t="e">
        <f>ROUND(IF(ISNA(VLOOKUP($A70,#REF!,47,FALSE)),0,VLOOKUP($A70,#REF!,47,FALSE)),1)</f>
        <v>#REF!</v>
      </c>
      <c r="G70" s="80" t="e">
        <f t="shared" si="22"/>
        <v>#REF!</v>
      </c>
      <c r="H70" s="88" t="e">
        <f t="shared" si="23"/>
        <v>#REF!</v>
      </c>
      <c r="I70" s="64" t="e">
        <f>IF(ISNA(VLOOKUP($A70,#REF!,4,FALSE)),0,VLOOKUP($A70,#REF!,4,FALSE))</f>
        <v>#REF!</v>
      </c>
      <c r="J70" s="80" t="e">
        <f t="shared" si="24"/>
        <v>#REF!</v>
      </c>
      <c r="K70" s="76" t="e">
        <f t="shared" si="25"/>
        <v>#REF!</v>
      </c>
      <c r="L70" s="83" t="e">
        <f>IF(ISNA(VLOOKUP($A70,#REF!,8,FALSE)),0,VLOOKUP($A70,#REF!,8,FALSE))</f>
        <v>#REF!</v>
      </c>
      <c r="M70" s="80" t="e">
        <f t="shared" si="26"/>
        <v>#REF!</v>
      </c>
      <c r="N70" s="76" t="e">
        <f t="shared" si="27"/>
        <v>#REF!</v>
      </c>
      <c r="O70" s="64" t="e">
        <f>IF(ISNA(VLOOKUP($A70,#REF!,12,FALSE)),0,VLOOKUP($A70,#REF!,12,FALSE))</f>
        <v>#REF!</v>
      </c>
      <c r="P70" s="80" t="e">
        <f t="shared" si="28"/>
        <v>#REF!</v>
      </c>
      <c r="Q70" s="76" t="e">
        <f t="shared" si="29"/>
        <v>#REF!</v>
      </c>
      <c r="R70" s="64" t="e">
        <f>IF(ISNA(VLOOKUP($A70,#REF!,16,FALSE)),0,VLOOKUP($A70,#REF!,16,FALSE))</f>
        <v>#REF!</v>
      </c>
      <c r="S70" s="80" t="e">
        <f t="shared" si="30"/>
        <v>#REF!</v>
      </c>
      <c r="T70" s="76" t="e">
        <f t="shared" si="31"/>
        <v>#REF!</v>
      </c>
      <c r="U70" s="64" t="e">
        <f>IF(ISNA(VLOOKUP($A70,#REF!,20,FALSE)),0,VLOOKUP($A70,#REF!,20,FALSE))</f>
        <v>#REF!</v>
      </c>
      <c r="V70" s="80" t="e">
        <f t="shared" si="32"/>
        <v>#REF!</v>
      </c>
      <c r="W70" s="76" t="e">
        <f t="shared" si="33"/>
        <v>#REF!</v>
      </c>
      <c r="X70" s="64" t="e">
        <f>IF(ISNA(VLOOKUP($A70,#REF!,24,FALSE)),0,VLOOKUP($A70,#REF!,24,FALSE))</f>
        <v>#REF!</v>
      </c>
      <c r="Y70" s="80" t="e">
        <f t="shared" si="34"/>
        <v>#REF!</v>
      </c>
      <c r="Z70" s="76" t="e">
        <f t="shared" si="35"/>
        <v>#REF!</v>
      </c>
      <c r="AA70" s="64" t="e">
        <f>IF(ISNA(VLOOKUP($A70,#REF!,28,FALSE)),0,VLOOKUP($A70,#REF!,28,FALSE))</f>
        <v>#REF!</v>
      </c>
      <c r="AB70" s="80" t="e">
        <f t="shared" si="36"/>
        <v>#REF!</v>
      </c>
      <c r="AC70" s="76" t="e">
        <f t="shared" si="37"/>
        <v>#REF!</v>
      </c>
      <c r="AD70" s="64" t="e">
        <f>IF(ISNA(VLOOKUP($A70,#REF!,32,FALSE)),0,VLOOKUP($A70,#REF!,32,FALSE))</f>
        <v>#REF!</v>
      </c>
      <c r="AE70" s="80" t="e">
        <f t="shared" si="38"/>
        <v>#REF!</v>
      </c>
      <c r="AF70" s="76" t="e">
        <f t="shared" si="39"/>
        <v>#REF!</v>
      </c>
      <c r="AG70" s="64" t="e">
        <f>IF(ISNA(VLOOKUP($A70,#REF!,36,FALSE)),0,VLOOKUP($A70,#REF!,36,FALSE))</f>
        <v>#REF!</v>
      </c>
      <c r="AH70" s="80" t="e">
        <f t="shared" si="40"/>
        <v>#REF!</v>
      </c>
      <c r="AI70" s="76" t="e">
        <f t="shared" si="41"/>
        <v>#REF!</v>
      </c>
    </row>
    <row r="71" spans="1:35" ht="18" customHeight="1" x14ac:dyDescent="0.2">
      <c r="A71" s="78" t="str">
        <f t="shared" si="21"/>
        <v>Jim Botteicher</v>
      </c>
      <c r="B71" s="52" t="s">
        <v>156</v>
      </c>
      <c r="C71" s="62" t="s">
        <v>157</v>
      </c>
      <c r="D71" s="25" t="e">
        <f>VLOOKUP($A71,#REF!,34,FALSE)</f>
        <v>#REF!</v>
      </c>
      <c r="E71" s="8" t="e">
        <f>ROUND(IF(ISNA(VLOOKUP($A71,#REF!,46,FALSE)),0,VLOOKUP($A71,#REF!,46,FALSE)),1)</f>
        <v>#REF!</v>
      </c>
      <c r="F71" s="92" t="e">
        <f>ROUND(IF(ISNA(VLOOKUP($A71,#REF!,47,FALSE)),0,VLOOKUP($A71,#REF!,47,FALSE)),1)</f>
        <v>#REF!</v>
      </c>
      <c r="G71" s="80" t="e">
        <f t="shared" si="22"/>
        <v>#REF!</v>
      </c>
      <c r="H71" s="88" t="e">
        <f t="shared" si="23"/>
        <v>#REF!</v>
      </c>
      <c r="I71" s="64" t="e">
        <f>IF(ISNA(VLOOKUP($A71,#REF!,4,FALSE)),0,VLOOKUP($A71,#REF!,4,FALSE))</f>
        <v>#REF!</v>
      </c>
      <c r="J71" s="80" t="e">
        <f t="shared" si="24"/>
        <v>#REF!</v>
      </c>
      <c r="K71" s="76" t="e">
        <f t="shared" si="25"/>
        <v>#REF!</v>
      </c>
      <c r="L71" s="83" t="e">
        <f>IF(ISNA(VLOOKUP($A71,#REF!,8,FALSE)),0,VLOOKUP($A71,#REF!,8,FALSE))</f>
        <v>#REF!</v>
      </c>
      <c r="M71" s="80" t="e">
        <f t="shared" si="26"/>
        <v>#REF!</v>
      </c>
      <c r="N71" s="76" t="e">
        <f t="shared" si="27"/>
        <v>#REF!</v>
      </c>
      <c r="O71" s="64" t="e">
        <f>IF(ISNA(VLOOKUP($A71,#REF!,12,FALSE)),0,VLOOKUP($A71,#REF!,12,FALSE))</f>
        <v>#REF!</v>
      </c>
      <c r="P71" s="80" t="e">
        <f t="shared" si="28"/>
        <v>#REF!</v>
      </c>
      <c r="Q71" s="76" t="e">
        <f t="shared" si="29"/>
        <v>#REF!</v>
      </c>
      <c r="R71" s="64" t="e">
        <f>IF(ISNA(VLOOKUP($A71,#REF!,16,FALSE)),0,VLOOKUP($A71,#REF!,16,FALSE))</f>
        <v>#REF!</v>
      </c>
      <c r="S71" s="80" t="e">
        <f t="shared" si="30"/>
        <v>#REF!</v>
      </c>
      <c r="T71" s="76" t="e">
        <f t="shared" si="31"/>
        <v>#REF!</v>
      </c>
      <c r="U71" s="64" t="e">
        <f>IF(ISNA(VLOOKUP($A71,#REF!,20,FALSE)),0,VLOOKUP($A71,#REF!,20,FALSE))</f>
        <v>#REF!</v>
      </c>
      <c r="V71" s="80" t="e">
        <f t="shared" si="32"/>
        <v>#REF!</v>
      </c>
      <c r="W71" s="76" t="e">
        <f t="shared" si="33"/>
        <v>#REF!</v>
      </c>
      <c r="X71" s="64" t="e">
        <f>IF(ISNA(VLOOKUP($A71,#REF!,24,FALSE)),0,VLOOKUP($A71,#REF!,24,FALSE))</f>
        <v>#REF!</v>
      </c>
      <c r="Y71" s="80" t="e">
        <f t="shared" si="34"/>
        <v>#REF!</v>
      </c>
      <c r="Z71" s="76" t="e">
        <f t="shared" si="35"/>
        <v>#REF!</v>
      </c>
      <c r="AA71" s="64" t="e">
        <f>IF(ISNA(VLOOKUP($A71,#REF!,28,FALSE)),0,VLOOKUP($A71,#REF!,28,FALSE))</f>
        <v>#REF!</v>
      </c>
      <c r="AB71" s="80" t="e">
        <f t="shared" si="36"/>
        <v>#REF!</v>
      </c>
      <c r="AC71" s="76" t="e">
        <f t="shared" si="37"/>
        <v>#REF!</v>
      </c>
      <c r="AD71" s="64" t="e">
        <f>IF(ISNA(VLOOKUP($A71,#REF!,32,FALSE)),0,VLOOKUP($A71,#REF!,32,FALSE))</f>
        <v>#REF!</v>
      </c>
      <c r="AE71" s="80" t="e">
        <f t="shared" si="38"/>
        <v>#REF!</v>
      </c>
      <c r="AF71" s="76" t="e">
        <f t="shared" si="39"/>
        <v>#REF!</v>
      </c>
      <c r="AG71" s="64" t="e">
        <f>IF(ISNA(VLOOKUP($A71,#REF!,36,FALSE)),0,VLOOKUP($A71,#REF!,36,FALSE))</f>
        <v>#REF!</v>
      </c>
      <c r="AH71" s="80" t="e">
        <f t="shared" si="40"/>
        <v>#REF!</v>
      </c>
      <c r="AI71" s="76" t="e">
        <f t="shared" si="41"/>
        <v>#REF!</v>
      </c>
    </row>
    <row r="72" spans="1:35" ht="18" customHeight="1" x14ac:dyDescent="0.2">
      <c r="A72" s="78" t="str">
        <f t="shared" si="21"/>
        <v>Ron Bryce</v>
      </c>
      <c r="B72" s="52" t="s">
        <v>479</v>
      </c>
      <c r="C72" s="62" t="s">
        <v>41</v>
      </c>
      <c r="D72" s="25" t="e">
        <f>VLOOKUP($A72,#REF!,34,FALSE)</f>
        <v>#REF!</v>
      </c>
      <c r="E72" s="8" t="e">
        <f>ROUND(IF(ISNA(VLOOKUP($A72,#REF!,46,FALSE)),0,VLOOKUP($A72,#REF!,46,FALSE)),1)</f>
        <v>#REF!</v>
      </c>
      <c r="F72" s="92" t="e">
        <f>ROUND(IF(ISNA(VLOOKUP($A72,#REF!,47,FALSE)),0,VLOOKUP($A72,#REF!,47,FALSE)),1)</f>
        <v>#REF!</v>
      </c>
      <c r="G72" s="80" t="e">
        <f t="shared" si="22"/>
        <v>#REF!</v>
      </c>
      <c r="H72" s="88" t="e">
        <f t="shared" si="23"/>
        <v>#REF!</v>
      </c>
      <c r="I72" s="64" t="e">
        <f>IF(ISNA(VLOOKUP($A72,#REF!,4,FALSE)),0,VLOOKUP($A72,#REF!,4,FALSE))</f>
        <v>#REF!</v>
      </c>
      <c r="J72" s="80" t="e">
        <f t="shared" si="24"/>
        <v>#REF!</v>
      </c>
      <c r="K72" s="76" t="e">
        <f t="shared" si="25"/>
        <v>#REF!</v>
      </c>
      <c r="L72" s="83" t="e">
        <f>IF(ISNA(VLOOKUP($A72,#REF!,8,FALSE)),0,VLOOKUP($A72,#REF!,8,FALSE))</f>
        <v>#REF!</v>
      </c>
      <c r="M72" s="80" t="e">
        <f t="shared" si="26"/>
        <v>#REF!</v>
      </c>
      <c r="N72" s="76" t="e">
        <f t="shared" si="27"/>
        <v>#REF!</v>
      </c>
      <c r="O72" s="64" t="e">
        <f>IF(ISNA(VLOOKUP($A72,#REF!,12,FALSE)),0,VLOOKUP($A72,#REF!,12,FALSE))</f>
        <v>#REF!</v>
      </c>
      <c r="P72" s="80" t="e">
        <f t="shared" si="28"/>
        <v>#REF!</v>
      </c>
      <c r="Q72" s="76" t="e">
        <f t="shared" si="29"/>
        <v>#REF!</v>
      </c>
      <c r="R72" s="64" t="e">
        <f>IF(ISNA(VLOOKUP($A72,#REF!,16,FALSE)),0,VLOOKUP($A72,#REF!,16,FALSE))</f>
        <v>#REF!</v>
      </c>
      <c r="S72" s="80" t="e">
        <f t="shared" si="30"/>
        <v>#REF!</v>
      </c>
      <c r="T72" s="76" t="e">
        <f t="shared" si="31"/>
        <v>#REF!</v>
      </c>
      <c r="U72" s="64" t="e">
        <f>IF(ISNA(VLOOKUP($A72,#REF!,20,FALSE)),0,VLOOKUP($A72,#REF!,20,FALSE))</f>
        <v>#REF!</v>
      </c>
      <c r="V72" s="80" t="e">
        <f t="shared" si="32"/>
        <v>#REF!</v>
      </c>
      <c r="W72" s="76" t="e">
        <f t="shared" si="33"/>
        <v>#REF!</v>
      </c>
      <c r="X72" s="64" t="e">
        <f>IF(ISNA(VLOOKUP($A72,#REF!,24,FALSE)),0,VLOOKUP($A72,#REF!,24,FALSE))</f>
        <v>#REF!</v>
      </c>
      <c r="Y72" s="80" t="e">
        <f t="shared" si="34"/>
        <v>#REF!</v>
      </c>
      <c r="Z72" s="76" t="e">
        <f t="shared" si="35"/>
        <v>#REF!</v>
      </c>
      <c r="AA72" s="64" t="e">
        <f>IF(ISNA(VLOOKUP($A72,#REF!,28,FALSE)),0,VLOOKUP($A72,#REF!,28,FALSE))</f>
        <v>#REF!</v>
      </c>
      <c r="AB72" s="80" t="e">
        <f t="shared" si="36"/>
        <v>#REF!</v>
      </c>
      <c r="AC72" s="76" t="e">
        <f t="shared" si="37"/>
        <v>#REF!</v>
      </c>
      <c r="AD72" s="64" t="e">
        <f>IF(ISNA(VLOOKUP($A72,#REF!,32,FALSE)),0,VLOOKUP($A72,#REF!,32,FALSE))</f>
        <v>#REF!</v>
      </c>
      <c r="AE72" s="80" t="e">
        <f t="shared" si="38"/>
        <v>#REF!</v>
      </c>
      <c r="AF72" s="76" t="e">
        <f t="shared" si="39"/>
        <v>#REF!</v>
      </c>
      <c r="AG72" s="64" t="e">
        <f>IF(ISNA(VLOOKUP($A72,#REF!,36,FALSE)),0,VLOOKUP($A72,#REF!,36,FALSE))</f>
        <v>#REF!</v>
      </c>
      <c r="AH72" s="80" t="e">
        <f t="shared" si="40"/>
        <v>#REF!</v>
      </c>
      <c r="AI72" s="76" t="e">
        <f t="shared" si="41"/>
        <v>#REF!</v>
      </c>
    </row>
    <row r="73" spans="1:35" ht="18" customHeight="1" x14ac:dyDescent="0.2">
      <c r="A73" s="78" t="str">
        <f t="shared" si="21"/>
        <v>Marcus Buckley</v>
      </c>
      <c r="B73" s="52" t="s">
        <v>233</v>
      </c>
      <c r="C73" s="62" t="s">
        <v>57</v>
      </c>
      <c r="D73" s="25" t="e">
        <f>VLOOKUP($A73,#REF!,34,FALSE)</f>
        <v>#REF!</v>
      </c>
      <c r="E73" s="8" t="e">
        <f>ROUND(IF(ISNA(VLOOKUP($A73,#REF!,46,FALSE)),0,VLOOKUP($A73,#REF!,46,FALSE)),1)</f>
        <v>#REF!</v>
      </c>
      <c r="F73" s="92" t="e">
        <f>ROUND(IF(ISNA(VLOOKUP($A73,#REF!,47,FALSE)),0,VLOOKUP($A73,#REF!,47,FALSE)),1)</f>
        <v>#REF!</v>
      </c>
      <c r="G73" s="80" t="e">
        <f t="shared" si="22"/>
        <v>#REF!</v>
      </c>
      <c r="H73" s="88" t="e">
        <f t="shared" si="23"/>
        <v>#REF!</v>
      </c>
      <c r="I73" s="64" t="e">
        <f>IF(ISNA(VLOOKUP($A73,#REF!,4,FALSE)),0,VLOOKUP($A73,#REF!,4,FALSE))</f>
        <v>#REF!</v>
      </c>
      <c r="J73" s="80" t="e">
        <f t="shared" si="24"/>
        <v>#REF!</v>
      </c>
      <c r="K73" s="76" t="e">
        <f t="shared" si="25"/>
        <v>#REF!</v>
      </c>
      <c r="L73" s="83" t="e">
        <f>IF(ISNA(VLOOKUP($A73,#REF!,8,FALSE)),0,VLOOKUP($A73,#REF!,8,FALSE))</f>
        <v>#REF!</v>
      </c>
      <c r="M73" s="80" t="e">
        <f t="shared" si="26"/>
        <v>#REF!</v>
      </c>
      <c r="N73" s="76" t="e">
        <f t="shared" si="27"/>
        <v>#REF!</v>
      </c>
      <c r="O73" s="64" t="e">
        <f>IF(ISNA(VLOOKUP($A73,#REF!,12,FALSE)),0,VLOOKUP($A73,#REF!,12,FALSE))</f>
        <v>#REF!</v>
      </c>
      <c r="P73" s="80" t="e">
        <f t="shared" si="28"/>
        <v>#REF!</v>
      </c>
      <c r="Q73" s="76" t="e">
        <f t="shared" si="29"/>
        <v>#REF!</v>
      </c>
      <c r="R73" s="64" t="e">
        <f>IF(ISNA(VLOOKUP($A73,#REF!,16,FALSE)),0,VLOOKUP($A73,#REF!,16,FALSE))</f>
        <v>#REF!</v>
      </c>
      <c r="S73" s="80" t="e">
        <f t="shared" si="30"/>
        <v>#REF!</v>
      </c>
      <c r="T73" s="76" t="e">
        <f t="shared" si="31"/>
        <v>#REF!</v>
      </c>
      <c r="U73" s="64" t="e">
        <f>IF(ISNA(VLOOKUP($A73,#REF!,20,FALSE)),0,VLOOKUP($A73,#REF!,20,FALSE))</f>
        <v>#REF!</v>
      </c>
      <c r="V73" s="80" t="e">
        <f t="shared" si="32"/>
        <v>#REF!</v>
      </c>
      <c r="W73" s="76" t="e">
        <f t="shared" si="33"/>
        <v>#REF!</v>
      </c>
      <c r="X73" s="64" t="e">
        <f>IF(ISNA(VLOOKUP($A73,#REF!,24,FALSE)),0,VLOOKUP($A73,#REF!,24,FALSE))</f>
        <v>#REF!</v>
      </c>
      <c r="Y73" s="80" t="e">
        <f t="shared" si="34"/>
        <v>#REF!</v>
      </c>
      <c r="Z73" s="76" t="e">
        <f t="shared" si="35"/>
        <v>#REF!</v>
      </c>
      <c r="AA73" s="64" t="e">
        <f>IF(ISNA(VLOOKUP($A73,#REF!,28,FALSE)),0,VLOOKUP($A73,#REF!,28,FALSE))</f>
        <v>#REF!</v>
      </c>
      <c r="AB73" s="80" t="e">
        <f t="shared" si="36"/>
        <v>#REF!</v>
      </c>
      <c r="AC73" s="76" t="e">
        <f t="shared" si="37"/>
        <v>#REF!</v>
      </c>
      <c r="AD73" s="64" t="e">
        <f>IF(ISNA(VLOOKUP($A73,#REF!,32,FALSE)),0,VLOOKUP($A73,#REF!,32,FALSE))</f>
        <v>#REF!</v>
      </c>
      <c r="AE73" s="80" t="e">
        <f t="shared" si="38"/>
        <v>#REF!</v>
      </c>
      <c r="AF73" s="76" t="e">
        <f t="shared" si="39"/>
        <v>#REF!</v>
      </c>
      <c r="AG73" s="64" t="e">
        <f>IF(ISNA(VLOOKUP($A73,#REF!,36,FALSE)),0,VLOOKUP($A73,#REF!,36,FALSE))</f>
        <v>#REF!</v>
      </c>
      <c r="AH73" s="80" t="e">
        <f t="shared" si="40"/>
        <v>#REF!</v>
      </c>
      <c r="AI73" s="76" t="e">
        <f t="shared" si="41"/>
        <v>#REF!</v>
      </c>
    </row>
    <row r="74" spans="1:35" ht="18" customHeight="1" x14ac:dyDescent="0.2">
      <c r="A74" s="78" t="str">
        <f t="shared" si="21"/>
        <v>Mark Cambell</v>
      </c>
      <c r="B74" s="52" t="s">
        <v>379</v>
      </c>
      <c r="C74" s="62" t="s">
        <v>37</v>
      </c>
      <c r="D74" s="25" t="e">
        <f>VLOOKUP($A74,#REF!,34,FALSE)</f>
        <v>#REF!</v>
      </c>
      <c r="E74" s="8" t="e">
        <f>ROUND(IF(ISNA(VLOOKUP($A74,#REF!,46,FALSE)),0,VLOOKUP($A74,#REF!,46,FALSE)),1)</f>
        <v>#REF!</v>
      </c>
      <c r="F74" s="92" t="e">
        <f>ROUND(IF(ISNA(VLOOKUP($A74,#REF!,47,FALSE)),0,VLOOKUP($A74,#REF!,47,FALSE)),1)</f>
        <v>#REF!</v>
      </c>
      <c r="G74" s="80" t="e">
        <f t="shared" si="22"/>
        <v>#REF!</v>
      </c>
      <c r="H74" s="88" t="e">
        <f t="shared" si="23"/>
        <v>#REF!</v>
      </c>
      <c r="I74" s="64" t="e">
        <f>IF(ISNA(VLOOKUP($A74,#REF!,4,FALSE)),0,VLOOKUP($A74,#REF!,4,FALSE))</f>
        <v>#REF!</v>
      </c>
      <c r="J74" s="80" t="e">
        <f t="shared" si="24"/>
        <v>#REF!</v>
      </c>
      <c r="K74" s="76" t="e">
        <f t="shared" si="25"/>
        <v>#REF!</v>
      </c>
      <c r="L74" s="83" t="e">
        <f>IF(ISNA(VLOOKUP($A74,#REF!,8,FALSE)),0,VLOOKUP($A74,#REF!,8,FALSE))</f>
        <v>#REF!</v>
      </c>
      <c r="M74" s="80" t="e">
        <f t="shared" si="26"/>
        <v>#REF!</v>
      </c>
      <c r="N74" s="76" t="e">
        <f t="shared" si="27"/>
        <v>#REF!</v>
      </c>
      <c r="O74" s="64" t="e">
        <f>IF(ISNA(VLOOKUP($A74,#REF!,12,FALSE)),0,VLOOKUP($A74,#REF!,12,FALSE))</f>
        <v>#REF!</v>
      </c>
      <c r="P74" s="80" t="e">
        <f t="shared" si="28"/>
        <v>#REF!</v>
      </c>
      <c r="Q74" s="76" t="e">
        <f t="shared" si="29"/>
        <v>#REF!</v>
      </c>
      <c r="R74" s="64" t="e">
        <f>IF(ISNA(VLOOKUP($A74,#REF!,16,FALSE)),0,VLOOKUP($A74,#REF!,16,FALSE))</f>
        <v>#REF!</v>
      </c>
      <c r="S74" s="80" t="e">
        <f t="shared" si="30"/>
        <v>#REF!</v>
      </c>
      <c r="T74" s="76" t="e">
        <f t="shared" si="31"/>
        <v>#REF!</v>
      </c>
      <c r="U74" s="64" t="e">
        <f>IF(ISNA(VLOOKUP($A74,#REF!,20,FALSE)),0,VLOOKUP($A74,#REF!,20,FALSE))</f>
        <v>#REF!</v>
      </c>
      <c r="V74" s="80" t="e">
        <f t="shared" si="32"/>
        <v>#REF!</v>
      </c>
      <c r="W74" s="76" t="e">
        <f t="shared" si="33"/>
        <v>#REF!</v>
      </c>
      <c r="X74" s="64" t="e">
        <f>IF(ISNA(VLOOKUP($A74,#REF!,24,FALSE)),0,VLOOKUP($A74,#REF!,24,FALSE))</f>
        <v>#REF!</v>
      </c>
      <c r="Y74" s="80" t="e">
        <f t="shared" si="34"/>
        <v>#REF!</v>
      </c>
      <c r="Z74" s="76" t="e">
        <f t="shared" si="35"/>
        <v>#REF!</v>
      </c>
      <c r="AA74" s="64" t="e">
        <f>IF(ISNA(VLOOKUP($A74,#REF!,28,FALSE)),0,VLOOKUP($A74,#REF!,28,FALSE))</f>
        <v>#REF!</v>
      </c>
      <c r="AB74" s="80" t="e">
        <f t="shared" si="36"/>
        <v>#REF!</v>
      </c>
      <c r="AC74" s="76" t="e">
        <f t="shared" si="37"/>
        <v>#REF!</v>
      </c>
      <c r="AD74" s="64" t="e">
        <f>IF(ISNA(VLOOKUP($A74,#REF!,32,FALSE)),0,VLOOKUP($A74,#REF!,32,FALSE))</f>
        <v>#REF!</v>
      </c>
      <c r="AE74" s="80" t="e">
        <f t="shared" si="38"/>
        <v>#REF!</v>
      </c>
      <c r="AF74" s="76" t="e">
        <f t="shared" si="39"/>
        <v>#REF!</v>
      </c>
      <c r="AG74" s="64" t="e">
        <f>IF(ISNA(VLOOKUP($A74,#REF!,36,FALSE)),0,VLOOKUP($A74,#REF!,36,FALSE))</f>
        <v>#REF!</v>
      </c>
      <c r="AH74" s="80" t="e">
        <f t="shared" si="40"/>
        <v>#REF!</v>
      </c>
      <c r="AI74" s="76" t="e">
        <f t="shared" si="41"/>
        <v>#REF!</v>
      </c>
    </row>
    <row r="75" spans="1:35" ht="18" customHeight="1" x14ac:dyDescent="0.2">
      <c r="A75" s="78" t="str">
        <f t="shared" si="21"/>
        <v>Brian Clark</v>
      </c>
      <c r="B75" s="52" t="s">
        <v>19</v>
      </c>
      <c r="C75" s="62" t="s">
        <v>20</v>
      </c>
      <c r="D75" s="25" t="e">
        <f>VLOOKUP($A75,#REF!,34,FALSE)</f>
        <v>#REF!</v>
      </c>
      <c r="E75" s="8" t="e">
        <f>ROUND(IF(ISNA(VLOOKUP($A75,#REF!,46,FALSE)),0,VLOOKUP($A75,#REF!,46,FALSE)),1)</f>
        <v>#REF!</v>
      </c>
      <c r="F75" s="92" t="e">
        <f>ROUND(IF(ISNA(VLOOKUP($A75,#REF!,47,FALSE)),0,VLOOKUP($A75,#REF!,47,FALSE)),1)</f>
        <v>#REF!</v>
      </c>
      <c r="G75" s="80" t="e">
        <f t="shared" si="22"/>
        <v>#REF!</v>
      </c>
      <c r="H75" s="88" t="e">
        <f t="shared" si="23"/>
        <v>#REF!</v>
      </c>
      <c r="I75" s="64" t="e">
        <f>IF(ISNA(VLOOKUP($A75,#REF!,4,FALSE)),0,VLOOKUP($A75,#REF!,4,FALSE))</f>
        <v>#REF!</v>
      </c>
      <c r="J75" s="80" t="e">
        <f t="shared" si="24"/>
        <v>#REF!</v>
      </c>
      <c r="K75" s="76" t="e">
        <f t="shared" si="25"/>
        <v>#REF!</v>
      </c>
      <c r="L75" s="83" t="e">
        <f>IF(ISNA(VLOOKUP($A75,#REF!,8,FALSE)),0,VLOOKUP($A75,#REF!,8,FALSE))</f>
        <v>#REF!</v>
      </c>
      <c r="M75" s="80" t="e">
        <f t="shared" si="26"/>
        <v>#REF!</v>
      </c>
      <c r="N75" s="76" t="e">
        <f t="shared" si="27"/>
        <v>#REF!</v>
      </c>
      <c r="O75" s="64" t="e">
        <f>IF(ISNA(VLOOKUP($A75,#REF!,12,FALSE)),0,VLOOKUP($A75,#REF!,12,FALSE))</f>
        <v>#REF!</v>
      </c>
      <c r="P75" s="80" t="e">
        <f t="shared" si="28"/>
        <v>#REF!</v>
      </c>
      <c r="Q75" s="76" t="e">
        <f t="shared" si="29"/>
        <v>#REF!</v>
      </c>
      <c r="R75" s="64" t="e">
        <f>IF(ISNA(VLOOKUP($A75,#REF!,16,FALSE)),0,VLOOKUP($A75,#REF!,16,FALSE))</f>
        <v>#REF!</v>
      </c>
      <c r="S75" s="80" t="e">
        <f t="shared" si="30"/>
        <v>#REF!</v>
      </c>
      <c r="T75" s="76" t="e">
        <f t="shared" si="31"/>
        <v>#REF!</v>
      </c>
      <c r="U75" s="64" t="e">
        <f>IF(ISNA(VLOOKUP($A75,#REF!,20,FALSE)),0,VLOOKUP($A75,#REF!,20,FALSE))</f>
        <v>#REF!</v>
      </c>
      <c r="V75" s="80" t="e">
        <f t="shared" si="32"/>
        <v>#REF!</v>
      </c>
      <c r="W75" s="76" t="e">
        <f t="shared" si="33"/>
        <v>#REF!</v>
      </c>
      <c r="X75" s="64" t="e">
        <f>IF(ISNA(VLOOKUP($A75,#REF!,24,FALSE)),0,VLOOKUP($A75,#REF!,24,FALSE))</f>
        <v>#REF!</v>
      </c>
      <c r="Y75" s="80" t="e">
        <f t="shared" si="34"/>
        <v>#REF!</v>
      </c>
      <c r="Z75" s="76" t="e">
        <f t="shared" si="35"/>
        <v>#REF!</v>
      </c>
      <c r="AA75" s="64" t="e">
        <f>IF(ISNA(VLOOKUP($A75,#REF!,28,FALSE)),0,VLOOKUP($A75,#REF!,28,FALSE))</f>
        <v>#REF!</v>
      </c>
      <c r="AB75" s="80" t="e">
        <f t="shared" si="36"/>
        <v>#REF!</v>
      </c>
      <c r="AC75" s="76" t="e">
        <f t="shared" si="37"/>
        <v>#REF!</v>
      </c>
      <c r="AD75" s="64" t="e">
        <f>IF(ISNA(VLOOKUP($A75,#REF!,32,FALSE)),0,VLOOKUP($A75,#REF!,32,FALSE))</f>
        <v>#REF!</v>
      </c>
      <c r="AE75" s="80" t="e">
        <f t="shared" si="38"/>
        <v>#REF!</v>
      </c>
      <c r="AF75" s="76" t="e">
        <f t="shared" si="39"/>
        <v>#REF!</v>
      </c>
      <c r="AG75" s="64" t="e">
        <f>IF(ISNA(VLOOKUP($A75,#REF!,36,FALSE)),0,VLOOKUP($A75,#REF!,36,FALSE))</f>
        <v>#REF!</v>
      </c>
      <c r="AH75" s="80" t="e">
        <f t="shared" si="40"/>
        <v>#REF!</v>
      </c>
      <c r="AI75" s="76" t="e">
        <f t="shared" si="41"/>
        <v>#REF!</v>
      </c>
    </row>
    <row r="76" spans="1:35" ht="18" customHeight="1" x14ac:dyDescent="0.2">
      <c r="A76" s="78" t="str">
        <f t="shared" si="21"/>
        <v>David Conklin</v>
      </c>
      <c r="B76" s="52" t="s">
        <v>246</v>
      </c>
      <c r="C76" s="62" t="s">
        <v>209</v>
      </c>
      <c r="D76" s="25" t="e">
        <f>VLOOKUP($A76,#REF!,34,FALSE)</f>
        <v>#REF!</v>
      </c>
      <c r="E76" s="8" t="e">
        <f>ROUND(IF(ISNA(VLOOKUP($A76,#REF!,46,FALSE)),0,VLOOKUP($A76,#REF!,46,FALSE)),1)</f>
        <v>#REF!</v>
      </c>
      <c r="F76" s="92" t="e">
        <f>ROUND(IF(ISNA(VLOOKUP($A76,#REF!,47,FALSE)),0,VLOOKUP($A76,#REF!,47,FALSE)),1)</f>
        <v>#REF!</v>
      </c>
      <c r="G76" s="80" t="e">
        <f t="shared" si="22"/>
        <v>#REF!</v>
      </c>
      <c r="H76" s="88" t="e">
        <f t="shared" si="23"/>
        <v>#REF!</v>
      </c>
      <c r="I76" s="64" t="e">
        <f>IF(ISNA(VLOOKUP($A76,#REF!,4,FALSE)),0,VLOOKUP($A76,#REF!,4,FALSE))</f>
        <v>#REF!</v>
      </c>
      <c r="J76" s="80" t="e">
        <f t="shared" si="24"/>
        <v>#REF!</v>
      </c>
      <c r="K76" s="76" t="e">
        <f t="shared" si="25"/>
        <v>#REF!</v>
      </c>
      <c r="L76" s="83" t="e">
        <f>IF(ISNA(VLOOKUP($A76,#REF!,8,FALSE)),0,VLOOKUP($A76,#REF!,8,FALSE))</f>
        <v>#REF!</v>
      </c>
      <c r="M76" s="80" t="e">
        <f t="shared" si="26"/>
        <v>#REF!</v>
      </c>
      <c r="N76" s="76" t="e">
        <f t="shared" si="27"/>
        <v>#REF!</v>
      </c>
      <c r="O76" s="64" t="e">
        <f>IF(ISNA(VLOOKUP($A76,#REF!,12,FALSE)),0,VLOOKUP($A76,#REF!,12,FALSE))</f>
        <v>#REF!</v>
      </c>
      <c r="P76" s="80" t="e">
        <f t="shared" si="28"/>
        <v>#REF!</v>
      </c>
      <c r="Q76" s="76" t="e">
        <f t="shared" si="29"/>
        <v>#REF!</v>
      </c>
      <c r="R76" s="64" t="e">
        <f>IF(ISNA(VLOOKUP($A76,#REF!,16,FALSE)),0,VLOOKUP($A76,#REF!,16,FALSE))</f>
        <v>#REF!</v>
      </c>
      <c r="S76" s="80" t="e">
        <f t="shared" si="30"/>
        <v>#REF!</v>
      </c>
      <c r="T76" s="76" t="e">
        <f t="shared" si="31"/>
        <v>#REF!</v>
      </c>
      <c r="U76" s="64" t="e">
        <f>IF(ISNA(VLOOKUP($A76,#REF!,20,FALSE)),0,VLOOKUP($A76,#REF!,20,FALSE))</f>
        <v>#REF!</v>
      </c>
      <c r="V76" s="80" t="e">
        <f t="shared" si="32"/>
        <v>#REF!</v>
      </c>
      <c r="W76" s="76" t="e">
        <f t="shared" si="33"/>
        <v>#REF!</v>
      </c>
      <c r="X76" s="64" t="e">
        <f>IF(ISNA(VLOOKUP($A76,#REF!,24,FALSE)),0,VLOOKUP($A76,#REF!,24,FALSE))</f>
        <v>#REF!</v>
      </c>
      <c r="Y76" s="80" t="e">
        <f t="shared" si="34"/>
        <v>#REF!</v>
      </c>
      <c r="Z76" s="76" t="e">
        <f t="shared" si="35"/>
        <v>#REF!</v>
      </c>
      <c r="AA76" s="64" t="e">
        <f>IF(ISNA(VLOOKUP($A76,#REF!,28,FALSE)),0,VLOOKUP($A76,#REF!,28,FALSE))</f>
        <v>#REF!</v>
      </c>
      <c r="AB76" s="80" t="e">
        <f t="shared" si="36"/>
        <v>#REF!</v>
      </c>
      <c r="AC76" s="76" t="e">
        <f t="shared" si="37"/>
        <v>#REF!</v>
      </c>
      <c r="AD76" s="64" t="e">
        <f>IF(ISNA(VLOOKUP($A76,#REF!,32,FALSE)),0,VLOOKUP($A76,#REF!,32,FALSE))</f>
        <v>#REF!</v>
      </c>
      <c r="AE76" s="80" t="e">
        <f t="shared" si="38"/>
        <v>#REF!</v>
      </c>
      <c r="AF76" s="76" t="e">
        <f t="shared" si="39"/>
        <v>#REF!</v>
      </c>
      <c r="AG76" s="64" t="e">
        <f>IF(ISNA(VLOOKUP($A76,#REF!,36,FALSE)),0,VLOOKUP($A76,#REF!,36,FALSE))</f>
        <v>#REF!</v>
      </c>
      <c r="AH76" s="80" t="e">
        <f t="shared" si="40"/>
        <v>#REF!</v>
      </c>
      <c r="AI76" s="76" t="e">
        <f t="shared" si="41"/>
        <v>#REF!</v>
      </c>
    </row>
    <row r="77" spans="1:35" ht="18" customHeight="1" x14ac:dyDescent="0.2">
      <c r="A77" s="78" t="str">
        <f t="shared" si="21"/>
        <v>Mark Conroy</v>
      </c>
      <c r="B77" s="52" t="s">
        <v>36</v>
      </c>
      <c r="C77" s="62" t="s">
        <v>37</v>
      </c>
      <c r="D77" s="25" t="e">
        <f>VLOOKUP($A77,#REF!,34,FALSE)</f>
        <v>#REF!</v>
      </c>
      <c r="E77" s="8" t="e">
        <f>ROUND(IF(ISNA(VLOOKUP($A77,#REF!,46,FALSE)),0,VLOOKUP($A77,#REF!,46,FALSE)),1)</f>
        <v>#REF!</v>
      </c>
      <c r="F77" s="92" t="e">
        <f>ROUND(IF(ISNA(VLOOKUP($A77,#REF!,47,FALSE)),0,VLOOKUP($A77,#REF!,47,FALSE)),1)</f>
        <v>#REF!</v>
      </c>
      <c r="G77" s="80" t="e">
        <f t="shared" si="22"/>
        <v>#REF!</v>
      </c>
      <c r="H77" s="88" t="e">
        <f t="shared" si="23"/>
        <v>#REF!</v>
      </c>
      <c r="I77" s="64" t="e">
        <f>IF(ISNA(VLOOKUP($A77,#REF!,4,FALSE)),0,VLOOKUP($A77,#REF!,4,FALSE))</f>
        <v>#REF!</v>
      </c>
      <c r="J77" s="80" t="e">
        <f t="shared" si="24"/>
        <v>#REF!</v>
      </c>
      <c r="K77" s="76" t="e">
        <f t="shared" si="25"/>
        <v>#REF!</v>
      </c>
      <c r="L77" s="83" t="e">
        <f>IF(ISNA(VLOOKUP($A77,#REF!,8,FALSE)),0,VLOOKUP($A77,#REF!,8,FALSE))</f>
        <v>#REF!</v>
      </c>
      <c r="M77" s="80" t="e">
        <f t="shared" si="26"/>
        <v>#REF!</v>
      </c>
      <c r="N77" s="76" t="e">
        <f t="shared" si="27"/>
        <v>#REF!</v>
      </c>
      <c r="O77" s="64" t="e">
        <f>IF(ISNA(VLOOKUP($A77,#REF!,12,FALSE)),0,VLOOKUP($A77,#REF!,12,FALSE))</f>
        <v>#REF!</v>
      </c>
      <c r="P77" s="80" t="e">
        <f t="shared" si="28"/>
        <v>#REF!</v>
      </c>
      <c r="Q77" s="76" t="e">
        <f t="shared" si="29"/>
        <v>#REF!</v>
      </c>
      <c r="R77" s="64" t="e">
        <f>IF(ISNA(VLOOKUP($A77,#REF!,16,FALSE)),0,VLOOKUP($A77,#REF!,16,FALSE))</f>
        <v>#REF!</v>
      </c>
      <c r="S77" s="80" t="e">
        <f t="shared" si="30"/>
        <v>#REF!</v>
      </c>
      <c r="T77" s="76" t="e">
        <f t="shared" si="31"/>
        <v>#REF!</v>
      </c>
      <c r="U77" s="64" t="e">
        <f>IF(ISNA(VLOOKUP($A77,#REF!,20,FALSE)),0,VLOOKUP($A77,#REF!,20,FALSE))</f>
        <v>#REF!</v>
      </c>
      <c r="V77" s="80" t="e">
        <f t="shared" si="32"/>
        <v>#REF!</v>
      </c>
      <c r="W77" s="76" t="e">
        <f t="shared" si="33"/>
        <v>#REF!</v>
      </c>
      <c r="X77" s="64" t="e">
        <f>IF(ISNA(VLOOKUP($A77,#REF!,24,FALSE)),0,VLOOKUP($A77,#REF!,24,FALSE))</f>
        <v>#REF!</v>
      </c>
      <c r="Y77" s="80" t="e">
        <f t="shared" si="34"/>
        <v>#REF!</v>
      </c>
      <c r="Z77" s="76" t="e">
        <f t="shared" si="35"/>
        <v>#REF!</v>
      </c>
      <c r="AA77" s="64" t="e">
        <f>IF(ISNA(VLOOKUP($A77,#REF!,28,FALSE)),0,VLOOKUP($A77,#REF!,28,FALSE))</f>
        <v>#REF!</v>
      </c>
      <c r="AB77" s="80" t="e">
        <f t="shared" si="36"/>
        <v>#REF!</v>
      </c>
      <c r="AC77" s="76" t="e">
        <f t="shared" si="37"/>
        <v>#REF!</v>
      </c>
      <c r="AD77" s="64" t="e">
        <f>IF(ISNA(VLOOKUP($A77,#REF!,32,FALSE)),0,VLOOKUP($A77,#REF!,32,FALSE))</f>
        <v>#REF!</v>
      </c>
      <c r="AE77" s="80" t="e">
        <f t="shared" si="38"/>
        <v>#REF!</v>
      </c>
      <c r="AF77" s="76" t="e">
        <f t="shared" si="39"/>
        <v>#REF!</v>
      </c>
      <c r="AG77" s="64" t="e">
        <f>IF(ISNA(VLOOKUP($A77,#REF!,36,FALSE)),0,VLOOKUP($A77,#REF!,36,FALSE))</f>
        <v>#REF!</v>
      </c>
      <c r="AH77" s="80" t="e">
        <f t="shared" si="40"/>
        <v>#REF!</v>
      </c>
      <c r="AI77" s="76" t="e">
        <f t="shared" si="41"/>
        <v>#REF!</v>
      </c>
    </row>
    <row r="78" spans="1:35" ht="18" customHeight="1" x14ac:dyDescent="0.2">
      <c r="A78" s="78" t="str">
        <f t="shared" si="21"/>
        <v>Chris Cowman</v>
      </c>
      <c r="B78" s="52" t="s">
        <v>86</v>
      </c>
      <c r="C78" s="62" t="s">
        <v>16</v>
      </c>
      <c r="D78" s="25" t="e">
        <f>VLOOKUP($A78,#REF!,34,FALSE)</f>
        <v>#REF!</v>
      </c>
      <c r="E78" s="8" t="e">
        <f>ROUND(IF(ISNA(VLOOKUP($A78,#REF!,46,FALSE)),0,VLOOKUP($A78,#REF!,46,FALSE)),1)</f>
        <v>#REF!</v>
      </c>
      <c r="F78" s="92" t="e">
        <f>ROUND(IF(ISNA(VLOOKUP($A78,#REF!,47,FALSE)),0,VLOOKUP($A78,#REF!,47,FALSE)),1)</f>
        <v>#REF!</v>
      </c>
      <c r="G78" s="80" t="e">
        <f t="shared" si="22"/>
        <v>#REF!</v>
      </c>
      <c r="H78" s="88" t="e">
        <f t="shared" si="23"/>
        <v>#REF!</v>
      </c>
      <c r="I78" s="64" t="e">
        <f>IF(ISNA(VLOOKUP($A78,#REF!,4,FALSE)),0,VLOOKUP($A78,#REF!,4,FALSE))</f>
        <v>#REF!</v>
      </c>
      <c r="J78" s="80" t="e">
        <f t="shared" si="24"/>
        <v>#REF!</v>
      </c>
      <c r="K78" s="76" t="e">
        <f t="shared" si="25"/>
        <v>#REF!</v>
      </c>
      <c r="L78" s="83" t="e">
        <f>IF(ISNA(VLOOKUP($A78,#REF!,8,FALSE)),0,VLOOKUP($A78,#REF!,8,FALSE))</f>
        <v>#REF!</v>
      </c>
      <c r="M78" s="80" t="e">
        <f t="shared" si="26"/>
        <v>#REF!</v>
      </c>
      <c r="N78" s="76" t="e">
        <f t="shared" si="27"/>
        <v>#REF!</v>
      </c>
      <c r="O78" s="64" t="e">
        <f>IF(ISNA(VLOOKUP($A78,#REF!,12,FALSE)),0,VLOOKUP($A78,#REF!,12,FALSE))</f>
        <v>#REF!</v>
      </c>
      <c r="P78" s="80" t="e">
        <f t="shared" si="28"/>
        <v>#REF!</v>
      </c>
      <c r="Q78" s="76" t="e">
        <f t="shared" si="29"/>
        <v>#REF!</v>
      </c>
      <c r="R78" s="64" t="e">
        <f>IF(ISNA(VLOOKUP($A78,#REF!,16,FALSE)),0,VLOOKUP($A78,#REF!,16,FALSE))</f>
        <v>#REF!</v>
      </c>
      <c r="S78" s="80" t="e">
        <f t="shared" si="30"/>
        <v>#REF!</v>
      </c>
      <c r="T78" s="76" t="e">
        <f t="shared" si="31"/>
        <v>#REF!</v>
      </c>
      <c r="U78" s="64" t="e">
        <f>IF(ISNA(VLOOKUP($A78,#REF!,20,FALSE)),0,VLOOKUP($A78,#REF!,20,FALSE))</f>
        <v>#REF!</v>
      </c>
      <c r="V78" s="80" t="e">
        <f t="shared" si="32"/>
        <v>#REF!</v>
      </c>
      <c r="W78" s="76" t="e">
        <f t="shared" si="33"/>
        <v>#REF!</v>
      </c>
      <c r="X78" s="64" t="e">
        <f>IF(ISNA(VLOOKUP($A78,#REF!,24,FALSE)),0,VLOOKUP($A78,#REF!,24,FALSE))</f>
        <v>#REF!</v>
      </c>
      <c r="Y78" s="80" t="e">
        <f t="shared" si="34"/>
        <v>#REF!</v>
      </c>
      <c r="Z78" s="76" t="e">
        <f t="shared" si="35"/>
        <v>#REF!</v>
      </c>
      <c r="AA78" s="64" t="e">
        <f>IF(ISNA(VLOOKUP($A78,#REF!,28,FALSE)),0,VLOOKUP($A78,#REF!,28,FALSE))</f>
        <v>#REF!</v>
      </c>
      <c r="AB78" s="80" t="e">
        <f t="shared" si="36"/>
        <v>#REF!</v>
      </c>
      <c r="AC78" s="76" t="e">
        <f t="shared" si="37"/>
        <v>#REF!</v>
      </c>
      <c r="AD78" s="64" t="e">
        <f>IF(ISNA(VLOOKUP($A78,#REF!,32,FALSE)),0,VLOOKUP($A78,#REF!,32,FALSE))</f>
        <v>#REF!</v>
      </c>
      <c r="AE78" s="80" t="e">
        <f t="shared" si="38"/>
        <v>#REF!</v>
      </c>
      <c r="AF78" s="76" t="e">
        <f t="shared" si="39"/>
        <v>#REF!</v>
      </c>
      <c r="AG78" s="64" t="e">
        <f>IF(ISNA(VLOOKUP($A78,#REF!,36,FALSE)),0,VLOOKUP($A78,#REF!,36,FALSE))</f>
        <v>#REF!</v>
      </c>
      <c r="AH78" s="80" t="e">
        <f t="shared" si="40"/>
        <v>#REF!</v>
      </c>
      <c r="AI78" s="76" t="e">
        <f t="shared" si="41"/>
        <v>#REF!</v>
      </c>
    </row>
    <row r="79" spans="1:35" ht="18" customHeight="1" x14ac:dyDescent="0.2">
      <c r="A79" s="78" t="str">
        <f t="shared" si="21"/>
        <v>Greg Crawford</v>
      </c>
      <c r="B79" s="52" t="s">
        <v>279</v>
      </c>
      <c r="C79" s="62" t="s">
        <v>221</v>
      </c>
      <c r="D79" s="25" t="e">
        <f>VLOOKUP($A79,#REF!,34,FALSE)</f>
        <v>#REF!</v>
      </c>
      <c r="E79" s="8" t="e">
        <f>ROUND(IF(ISNA(VLOOKUP($A79,#REF!,46,FALSE)),0,VLOOKUP($A79,#REF!,46,FALSE)),1)</f>
        <v>#REF!</v>
      </c>
      <c r="F79" s="92" t="e">
        <f>ROUND(IF(ISNA(VLOOKUP($A79,#REF!,47,FALSE)),0,VLOOKUP($A79,#REF!,47,FALSE)),1)</f>
        <v>#REF!</v>
      </c>
      <c r="G79" s="80" t="e">
        <f t="shared" si="22"/>
        <v>#REF!</v>
      </c>
      <c r="H79" s="88" t="e">
        <f t="shared" si="23"/>
        <v>#REF!</v>
      </c>
      <c r="I79" s="64" t="e">
        <f>IF(ISNA(VLOOKUP($A79,#REF!,4,FALSE)),0,VLOOKUP($A79,#REF!,4,FALSE))</f>
        <v>#REF!</v>
      </c>
      <c r="J79" s="80" t="e">
        <f t="shared" si="24"/>
        <v>#REF!</v>
      </c>
      <c r="K79" s="76" t="e">
        <f t="shared" si="25"/>
        <v>#REF!</v>
      </c>
      <c r="L79" s="83" t="e">
        <f>IF(ISNA(VLOOKUP($A79,#REF!,8,FALSE)),0,VLOOKUP($A79,#REF!,8,FALSE))</f>
        <v>#REF!</v>
      </c>
      <c r="M79" s="80" t="e">
        <f t="shared" si="26"/>
        <v>#REF!</v>
      </c>
      <c r="N79" s="76" t="e">
        <f t="shared" si="27"/>
        <v>#REF!</v>
      </c>
      <c r="O79" s="64" t="e">
        <f>IF(ISNA(VLOOKUP($A79,#REF!,12,FALSE)),0,VLOOKUP($A79,#REF!,12,FALSE))</f>
        <v>#REF!</v>
      </c>
      <c r="P79" s="80" t="e">
        <f t="shared" si="28"/>
        <v>#REF!</v>
      </c>
      <c r="Q79" s="76" t="e">
        <f t="shared" si="29"/>
        <v>#REF!</v>
      </c>
      <c r="R79" s="64" t="e">
        <f>IF(ISNA(VLOOKUP($A79,#REF!,16,FALSE)),0,VLOOKUP($A79,#REF!,16,FALSE))</f>
        <v>#REF!</v>
      </c>
      <c r="S79" s="80" t="e">
        <f t="shared" si="30"/>
        <v>#REF!</v>
      </c>
      <c r="T79" s="76" t="e">
        <f t="shared" si="31"/>
        <v>#REF!</v>
      </c>
      <c r="U79" s="64" t="e">
        <f>IF(ISNA(VLOOKUP($A79,#REF!,20,FALSE)),0,VLOOKUP($A79,#REF!,20,FALSE))</f>
        <v>#REF!</v>
      </c>
      <c r="V79" s="80" t="e">
        <f t="shared" si="32"/>
        <v>#REF!</v>
      </c>
      <c r="W79" s="76" t="e">
        <f t="shared" si="33"/>
        <v>#REF!</v>
      </c>
      <c r="X79" s="64" t="e">
        <f>IF(ISNA(VLOOKUP($A79,#REF!,24,FALSE)),0,VLOOKUP($A79,#REF!,24,FALSE))</f>
        <v>#REF!</v>
      </c>
      <c r="Y79" s="80" t="e">
        <f t="shared" si="34"/>
        <v>#REF!</v>
      </c>
      <c r="Z79" s="76" t="e">
        <f t="shared" si="35"/>
        <v>#REF!</v>
      </c>
      <c r="AA79" s="64" t="e">
        <f>IF(ISNA(VLOOKUP($A79,#REF!,28,FALSE)),0,VLOOKUP($A79,#REF!,28,FALSE))</f>
        <v>#REF!</v>
      </c>
      <c r="AB79" s="80" t="e">
        <f t="shared" si="36"/>
        <v>#REF!</v>
      </c>
      <c r="AC79" s="76" t="e">
        <f t="shared" si="37"/>
        <v>#REF!</v>
      </c>
      <c r="AD79" s="64" t="e">
        <f>IF(ISNA(VLOOKUP($A79,#REF!,32,FALSE)),0,VLOOKUP($A79,#REF!,32,FALSE))</f>
        <v>#REF!</v>
      </c>
      <c r="AE79" s="80" t="e">
        <f t="shared" si="38"/>
        <v>#REF!</v>
      </c>
      <c r="AF79" s="76" t="e">
        <f t="shared" si="39"/>
        <v>#REF!</v>
      </c>
      <c r="AG79" s="64" t="e">
        <f>IF(ISNA(VLOOKUP($A79,#REF!,36,FALSE)),0,VLOOKUP($A79,#REF!,36,FALSE))</f>
        <v>#REF!</v>
      </c>
      <c r="AH79" s="80" t="e">
        <f t="shared" si="40"/>
        <v>#REF!</v>
      </c>
      <c r="AI79" s="76" t="e">
        <f t="shared" si="41"/>
        <v>#REF!</v>
      </c>
    </row>
    <row r="80" spans="1:35" ht="18" customHeight="1" x14ac:dyDescent="0.2">
      <c r="A80" s="78" t="str">
        <f t="shared" si="21"/>
        <v>Skip Davison</v>
      </c>
      <c r="B80" s="52" t="s">
        <v>427</v>
      </c>
      <c r="C80" s="62" t="s">
        <v>428</v>
      </c>
      <c r="D80" s="25" t="e">
        <f>VLOOKUP($A80,#REF!,34,FALSE)</f>
        <v>#REF!</v>
      </c>
      <c r="E80" s="8" t="e">
        <f>ROUND(IF(ISNA(VLOOKUP($A80,#REF!,46,FALSE)),0,VLOOKUP($A80,#REF!,46,FALSE)),1)</f>
        <v>#REF!</v>
      </c>
      <c r="F80" s="92" t="e">
        <f>ROUND(IF(ISNA(VLOOKUP($A80,#REF!,47,FALSE)),0,VLOOKUP($A80,#REF!,47,FALSE)),1)</f>
        <v>#REF!</v>
      </c>
      <c r="G80" s="80" t="e">
        <f t="shared" si="22"/>
        <v>#REF!</v>
      </c>
      <c r="H80" s="88" t="e">
        <f t="shared" si="23"/>
        <v>#REF!</v>
      </c>
      <c r="I80" s="64" t="e">
        <f>IF(ISNA(VLOOKUP($A80,#REF!,4,FALSE)),0,VLOOKUP($A80,#REF!,4,FALSE))</f>
        <v>#REF!</v>
      </c>
      <c r="J80" s="80" t="e">
        <f t="shared" si="24"/>
        <v>#REF!</v>
      </c>
      <c r="K80" s="76" t="e">
        <f t="shared" si="25"/>
        <v>#REF!</v>
      </c>
      <c r="L80" s="83" t="e">
        <f>IF(ISNA(VLOOKUP($A80,#REF!,8,FALSE)),0,VLOOKUP($A80,#REF!,8,FALSE))</f>
        <v>#REF!</v>
      </c>
      <c r="M80" s="80" t="e">
        <f t="shared" si="26"/>
        <v>#REF!</v>
      </c>
      <c r="N80" s="76" t="e">
        <f t="shared" si="27"/>
        <v>#REF!</v>
      </c>
      <c r="O80" s="64" t="e">
        <f>IF(ISNA(VLOOKUP($A80,#REF!,12,FALSE)),0,VLOOKUP($A80,#REF!,12,FALSE))</f>
        <v>#REF!</v>
      </c>
      <c r="P80" s="80" t="e">
        <f t="shared" si="28"/>
        <v>#REF!</v>
      </c>
      <c r="Q80" s="76" t="e">
        <f t="shared" si="29"/>
        <v>#REF!</v>
      </c>
      <c r="R80" s="64" t="e">
        <f>IF(ISNA(VLOOKUP($A80,#REF!,16,FALSE)),0,VLOOKUP($A80,#REF!,16,FALSE))</f>
        <v>#REF!</v>
      </c>
      <c r="S80" s="80" t="e">
        <f t="shared" si="30"/>
        <v>#REF!</v>
      </c>
      <c r="T80" s="76" t="e">
        <f t="shared" si="31"/>
        <v>#REF!</v>
      </c>
      <c r="U80" s="64" t="e">
        <f>IF(ISNA(VLOOKUP($A80,#REF!,20,FALSE)),0,VLOOKUP($A80,#REF!,20,FALSE))</f>
        <v>#REF!</v>
      </c>
      <c r="V80" s="80" t="e">
        <f t="shared" si="32"/>
        <v>#REF!</v>
      </c>
      <c r="W80" s="76" t="e">
        <f t="shared" si="33"/>
        <v>#REF!</v>
      </c>
      <c r="X80" s="64" t="e">
        <f>IF(ISNA(VLOOKUP($A80,#REF!,24,FALSE)),0,VLOOKUP($A80,#REF!,24,FALSE))</f>
        <v>#REF!</v>
      </c>
      <c r="Y80" s="80" t="e">
        <f t="shared" si="34"/>
        <v>#REF!</v>
      </c>
      <c r="Z80" s="76" t="e">
        <f t="shared" si="35"/>
        <v>#REF!</v>
      </c>
      <c r="AA80" s="64" t="e">
        <f>IF(ISNA(VLOOKUP($A80,#REF!,28,FALSE)),0,VLOOKUP($A80,#REF!,28,FALSE))</f>
        <v>#REF!</v>
      </c>
      <c r="AB80" s="80" t="e">
        <f t="shared" si="36"/>
        <v>#REF!</v>
      </c>
      <c r="AC80" s="76" t="e">
        <f t="shared" si="37"/>
        <v>#REF!</v>
      </c>
      <c r="AD80" s="64" t="e">
        <f>IF(ISNA(VLOOKUP($A80,#REF!,32,FALSE)),0,VLOOKUP($A80,#REF!,32,FALSE))</f>
        <v>#REF!</v>
      </c>
      <c r="AE80" s="80" t="e">
        <f t="shared" si="38"/>
        <v>#REF!</v>
      </c>
      <c r="AF80" s="76" t="e">
        <f t="shared" si="39"/>
        <v>#REF!</v>
      </c>
      <c r="AG80" s="64" t="e">
        <f>IF(ISNA(VLOOKUP($A80,#REF!,36,FALSE)),0,VLOOKUP($A80,#REF!,36,FALSE))</f>
        <v>#REF!</v>
      </c>
      <c r="AH80" s="80" t="e">
        <f t="shared" si="40"/>
        <v>#REF!</v>
      </c>
      <c r="AI80" s="76" t="e">
        <f t="shared" si="41"/>
        <v>#REF!</v>
      </c>
    </row>
    <row r="81" spans="1:35" ht="18" customHeight="1" x14ac:dyDescent="0.2">
      <c r="A81" s="78" t="str">
        <f t="shared" si="21"/>
        <v>Peter Dean</v>
      </c>
      <c r="B81" s="52" t="s">
        <v>93</v>
      </c>
      <c r="C81" s="62" t="s">
        <v>141</v>
      </c>
      <c r="D81" s="25" t="e">
        <f>VLOOKUP($A81,#REF!,34,FALSE)</f>
        <v>#REF!</v>
      </c>
      <c r="E81" s="8" t="e">
        <f>ROUND(IF(ISNA(VLOOKUP($A81,#REF!,46,FALSE)),0,VLOOKUP($A81,#REF!,46,FALSE)),1)</f>
        <v>#REF!</v>
      </c>
      <c r="F81" s="92" t="e">
        <f>ROUND(IF(ISNA(VLOOKUP($A81,#REF!,47,FALSE)),0,VLOOKUP($A81,#REF!,47,FALSE)),1)</f>
        <v>#REF!</v>
      </c>
      <c r="G81" s="80" t="e">
        <f t="shared" si="22"/>
        <v>#REF!</v>
      </c>
      <c r="H81" s="88" t="e">
        <f t="shared" si="23"/>
        <v>#REF!</v>
      </c>
      <c r="I81" s="64" t="e">
        <f>IF(ISNA(VLOOKUP($A81,#REF!,4,FALSE)),0,VLOOKUP($A81,#REF!,4,FALSE))</f>
        <v>#REF!</v>
      </c>
      <c r="J81" s="80" t="e">
        <f t="shared" si="24"/>
        <v>#REF!</v>
      </c>
      <c r="K81" s="76" t="e">
        <f t="shared" si="25"/>
        <v>#REF!</v>
      </c>
      <c r="L81" s="83" t="e">
        <f>IF(ISNA(VLOOKUP($A81,#REF!,8,FALSE)),0,VLOOKUP($A81,#REF!,8,FALSE))</f>
        <v>#REF!</v>
      </c>
      <c r="M81" s="80" t="e">
        <f t="shared" si="26"/>
        <v>#REF!</v>
      </c>
      <c r="N81" s="76" t="e">
        <f t="shared" si="27"/>
        <v>#REF!</v>
      </c>
      <c r="O81" s="64" t="e">
        <f>IF(ISNA(VLOOKUP($A81,#REF!,12,FALSE)),0,VLOOKUP($A81,#REF!,12,FALSE))</f>
        <v>#REF!</v>
      </c>
      <c r="P81" s="80" t="e">
        <f t="shared" si="28"/>
        <v>#REF!</v>
      </c>
      <c r="Q81" s="76" t="e">
        <f t="shared" si="29"/>
        <v>#REF!</v>
      </c>
      <c r="R81" s="64" t="e">
        <f>IF(ISNA(VLOOKUP($A81,#REF!,16,FALSE)),0,VLOOKUP($A81,#REF!,16,FALSE))</f>
        <v>#REF!</v>
      </c>
      <c r="S81" s="80" t="e">
        <f t="shared" si="30"/>
        <v>#REF!</v>
      </c>
      <c r="T81" s="76" t="e">
        <f t="shared" si="31"/>
        <v>#REF!</v>
      </c>
      <c r="U81" s="64" t="e">
        <f>IF(ISNA(VLOOKUP($A81,#REF!,20,FALSE)),0,VLOOKUP($A81,#REF!,20,FALSE))</f>
        <v>#REF!</v>
      </c>
      <c r="V81" s="80" t="e">
        <f t="shared" si="32"/>
        <v>#REF!</v>
      </c>
      <c r="W81" s="76" t="e">
        <f t="shared" si="33"/>
        <v>#REF!</v>
      </c>
      <c r="X81" s="64" t="e">
        <f>IF(ISNA(VLOOKUP($A81,#REF!,24,FALSE)),0,VLOOKUP($A81,#REF!,24,FALSE))</f>
        <v>#REF!</v>
      </c>
      <c r="Y81" s="80" t="e">
        <f t="shared" si="34"/>
        <v>#REF!</v>
      </c>
      <c r="Z81" s="76" t="e">
        <f t="shared" si="35"/>
        <v>#REF!</v>
      </c>
      <c r="AA81" s="64" t="e">
        <f>IF(ISNA(VLOOKUP($A81,#REF!,28,FALSE)),0,VLOOKUP($A81,#REF!,28,FALSE))</f>
        <v>#REF!</v>
      </c>
      <c r="AB81" s="80" t="e">
        <f t="shared" si="36"/>
        <v>#REF!</v>
      </c>
      <c r="AC81" s="76" t="e">
        <f t="shared" si="37"/>
        <v>#REF!</v>
      </c>
      <c r="AD81" s="64" t="e">
        <f>IF(ISNA(VLOOKUP($A81,#REF!,32,FALSE)),0,VLOOKUP($A81,#REF!,32,FALSE))</f>
        <v>#REF!</v>
      </c>
      <c r="AE81" s="80" t="e">
        <f t="shared" si="38"/>
        <v>#REF!</v>
      </c>
      <c r="AF81" s="76" t="e">
        <f t="shared" si="39"/>
        <v>#REF!</v>
      </c>
      <c r="AG81" s="64" t="e">
        <f>IF(ISNA(VLOOKUP($A81,#REF!,36,FALSE)),0,VLOOKUP($A81,#REF!,36,FALSE))</f>
        <v>#REF!</v>
      </c>
      <c r="AH81" s="80" t="e">
        <f t="shared" si="40"/>
        <v>#REF!</v>
      </c>
      <c r="AI81" s="76" t="e">
        <f t="shared" si="41"/>
        <v>#REF!</v>
      </c>
    </row>
    <row r="82" spans="1:35" ht="18" customHeight="1" x14ac:dyDescent="0.2">
      <c r="A82" s="78" t="str">
        <f t="shared" si="21"/>
        <v>Anthony Denale</v>
      </c>
      <c r="B82" s="52" t="s">
        <v>11</v>
      </c>
      <c r="C82" s="62" t="s">
        <v>305</v>
      </c>
      <c r="D82" s="25" t="e">
        <f>VLOOKUP($A82,#REF!,34,FALSE)</f>
        <v>#REF!</v>
      </c>
      <c r="E82" s="8" t="e">
        <f>ROUND(IF(ISNA(VLOOKUP($A82,#REF!,46,FALSE)),0,VLOOKUP($A82,#REF!,46,FALSE)),1)</f>
        <v>#REF!</v>
      </c>
      <c r="F82" s="92" t="e">
        <f>ROUND(IF(ISNA(VLOOKUP($A82,#REF!,47,FALSE)),0,VLOOKUP($A82,#REF!,47,FALSE)),1)</f>
        <v>#REF!</v>
      </c>
      <c r="G82" s="80" t="e">
        <f t="shared" si="22"/>
        <v>#REF!</v>
      </c>
      <c r="H82" s="88" t="e">
        <f t="shared" si="23"/>
        <v>#REF!</v>
      </c>
      <c r="I82" s="64" t="e">
        <f>IF(ISNA(VLOOKUP($A82,#REF!,4,FALSE)),0,VLOOKUP($A82,#REF!,4,FALSE))</f>
        <v>#REF!</v>
      </c>
      <c r="J82" s="80" t="e">
        <f t="shared" si="24"/>
        <v>#REF!</v>
      </c>
      <c r="K82" s="76" t="e">
        <f t="shared" si="25"/>
        <v>#REF!</v>
      </c>
      <c r="L82" s="83" t="e">
        <f>IF(ISNA(VLOOKUP($A82,#REF!,8,FALSE)),0,VLOOKUP($A82,#REF!,8,FALSE))</f>
        <v>#REF!</v>
      </c>
      <c r="M82" s="80" t="e">
        <f t="shared" si="26"/>
        <v>#REF!</v>
      </c>
      <c r="N82" s="76" t="e">
        <f t="shared" si="27"/>
        <v>#REF!</v>
      </c>
      <c r="O82" s="64" t="e">
        <f>IF(ISNA(VLOOKUP($A82,#REF!,12,FALSE)),0,VLOOKUP($A82,#REF!,12,FALSE))</f>
        <v>#REF!</v>
      </c>
      <c r="P82" s="80" t="e">
        <f t="shared" si="28"/>
        <v>#REF!</v>
      </c>
      <c r="Q82" s="76" t="e">
        <f t="shared" si="29"/>
        <v>#REF!</v>
      </c>
      <c r="R82" s="64" t="e">
        <f>IF(ISNA(VLOOKUP($A82,#REF!,16,FALSE)),0,VLOOKUP($A82,#REF!,16,FALSE))</f>
        <v>#REF!</v>
      </c>
      <c r="S82" s="80" t="e">
        <f t="shared" si="30"/>
        <v>#REF!</v>
      </c>
      <c r="T82" s="76" t="e">
        <f t="shared" si="31"/>
        <v>#REF!</v>
      </c>
      <c r="U82" s="64" t="e">
        <f>IF(ISNA(VLOOKUP($A82,#REF!,20,FALSE)),0,VLOOKUP($A82,#REF!,20,FALSE))</f>
        <v>#REF!</v>
      </c>
      <c r="V82" s="80" t="e">
        <f t="shared" si="32"/>
        <v>#REF!</v>
      </c>
      <c r="W82" s="76" t="e">
        <f t="shared" si="33"/>
        <v>#REF!</v>
      </c>
      <c r="X82" s="64" t="e">
        <f>IF(ISNA(VLOOKUP($A82,#REF!,24,FALSE)),0,VLOOKUP($A82,#REF!,24,FALSE))</f>
        <v>#REF!</v>
      </c>
      <c r="Y82" s="80" t="e">
        <f t="shared" si="34"/>
        <v>#REF!</v>
      </c>
      <c r="Z82" s="76" t="e">
        <f t="shared" si="35"/>
        <v>#REF!</v>
      </c>
      <c r="AA82" s="64" t="e">
        <f>IF(ISNA(VLOOKUP($A82,#REF!,28,FALSE)),0,VLOOKUP($A82,#REF!,28,FALSE))</f>
        <v>#REF!</v>
      </c>
      <c r="AB82" s="80" t="e">
        <f t="shared" si="36"/>
        <v>#REF!</v>
      </c>
      <c r="AC82" s="76" t="e">
        <f t="shared" si="37"/>
        <v>#REF!</v>
      </c>
      <c r="AD82" s="64" t="e">
        <f>IF(ISNA(VLOOKUP($A82,#REF!,32,FALSE)),0,VLOOKUP($A82,#REF!,32,FALSE))</f>
        <v>#REF!</v>
      </c>
      <c r="AE82" s="80" t="e">
        <f t="shared" si="38"/>
        <v>#REF!</v>
      </c>
      <c r="AF82" s="76" t="e">
        <f t="shared" si="39"/>
        <v>#REF!</v>
      </c>
      <c r="AG82" s="64" t="e">
        <f>IF(ISNA(VLOOKUP($A82,#REF!,36,FALSE)),0,VLOOKUP($A82,#REF!,36,FALSE))</f>
        <v>#REF!</v>
      </c>
      <c r="AH82" s="80" t="e">
        <f t="shared" si="40"/>
        <v>#REF!</v>
      </c>
      <c r="AI82" s="76" t="e">
        <f t="shared" si="41"/>
        <v>#REF!</v>
      </c>
    </row>
    <row r="83" spans="1:35" ht="18" customHeight="1" x14ac:dyDescent="0.2">
      <c r="A83" s="78" t="str">
        <f t="shared" si="21"/>
        <v>Jeff Denale</v>
      </c>
      <c r="B83" s="52" t="s">
        <v>11</v>
      </c>
      <c r="C83" s="62" t="s">
        <v>306</v>
      </c>
      <c r="D83" s="25" t="e">
        <f>VLOOKUP($A83,#REF!,34,FALSE)</f>
        <v>#REF!</v>
      </c>
      <c r="E83" s="8" t="e">
        <f>ROUND(IF(ISNA(VLOOKUP($A83,#REF!,46,FALSE)),0,VLOOKUP($A83,#REF!,46,FALSE)),1)</f>
        <v>#REF!</v>
      </c>
      <c r="F83" s="92" t="e">
        <f>ROUND(IF(ISNA(VLOOKUP($A83,#REF!,47,FALSE)),0,VLOOKUP($A83,#REF!,47,FALSE)),1)</f>
        <v>#REF!</v>
      </c>
      <c r="G83" s="80" t="e">
        <f t="shared" si="22"/>
        <v>#REF!</v>
      </c>
      <c r="H83" s="88" t="e">
        <f t="shared" si="23"/>
        <v>#REF!</v>
      </c>
      <c r="I83" s="64" t="e">
        <f>IF(ISNA(VLOOKUP($A83,#REF!,4,FALSE)),0,VLOOKUP($A83,#REF!,4,FALSE))</f>
        <v>#REF!</v>
      </c>
      <c r="J83" s="80" t="e">
        <f t="shared" si="24"/>
        <v>#REF!</v>
      </c>
      <c r="K83" s="76" t="e">
        <f t="shared" si="25"/>
        <v>#REF!</v>
      </c>
      <c r="L83" s="83" t="e">
        <f>IF(ISNA(VLOOKUP($A83,#REF!,8,FALSE)),0,VLOOKUP($A83,#REF!,8,FALSE))</f>
        <v>#REF!</v>
      </c>
      <c r="M83" s="80" t="e">
        <f t="shared" si="26"/>
        <v>#REF!</v>
      </c>
      <c r="N83" s="76" t="e">
        <f t="shared" si="27"/>
        <v>#REF!</v>
      </c>
      <c r="O83" s="64" t="e">
        <f>IF(ISNA(VLOOKUP($A83,#REF!,12,FALSE)),0,VLOOKUP($A83,#REF!,12,FALSE))</f>
        <v>#REF!</v>
      </c>
      <c r="P83" s="80" t="e">
        <f t="shared" si="28"/>
        <v>#REF!</v>
      </c>
      <c r="Q83" s="76" t="e">
        <f t="shared" si="29"/>
        <v>#REF!</v>
      </c>
      <c r="R83" s="64" t="e">
        <f>IF(ISNA(VLOOKUP($A83,#REF!,16,FALSE)),0,VLOOKUP($A83,#REF!,16,FALSE))</f>
        <v>#REF!</v>
      </c>
      <c r="S83" s="80" t="e">
        <f t="shared" si="30"/>
        <v>#REF!</v>
      </c>
      <c r="T83" s="76" t="e">
        <f t="shared" si="31"/>
        <v>#REF!</v>
      </c>
      <c r="U83" s="64" t="e">
        <f>IF(ISNA(VLOOKUP($A83,#REF!,20,FALSE)),0,VLOOKUP($A83,#REF!,20,FALSE))</f>
        <v>#REF!</v>
      </c>
      <c r="V83" s="80" t="e">
        <f t="shared" si="32"/>
        <v>#REF!</v>
      </c>
      <c r="W83" s="76" t="e">
        <f t="shared" si="33"/>
        <v>#REF!</v>
      </c>
      <c r="X83" s="64" t="e">
        <f>IF(ISNA(VLOOKUP($A83,#REF!,24,FALSE)),0,VLOOKUP($A83,#REF!,24,FALSE))</f>
        <v>#REF!</v>
      </c>
      <c r="Y83" s="80" t="e">
        <f t="shared" si="34"/>
        <v>#REF!</v>
      </c>
      <c r="Z83" s="76" t="e">
        <f t="shared" si="35"/>
        <v>#REF!</v>
      </c>
      <c r="AA83" s="64" t="e">
        <f>IF(ISNA(VLOOKUP($A83,#REF!,28,FALSE)),0,VLOOKUP($A83,#REF!,28,FALSE))</f>
        <v>#REF!</v>
      </c>
      <c r="AB83" s="80" t="e">
        <f t="shared" si="36"/>
        <v>#REF!</v>
      </c>
      <c r="AC83" s="76" t="e">
        <f t="shared" si="37"/>
        <v>#REF!</v>
      </c>
      <c r="AD83" s="64" t="e">
        <f>IF(ISNA(VLOOKUP($A83,#REF!,32,FALSE)),0,VLOOKUP($A83,#REF!,32,FALSE))</f>
        <v>#REF!</v>
      </c>
      <c r="AE83" s="80" t="e">
        <f t="shared" si="38"/>
        <v>#REF!</v>
      </c>
      <c r="AF83" s="76" t="e">
        <f t="shared" si="39"/>
        <v>#REF!</v>
      </c>
      <c r="AG83" s="64" t="e">
        <f>IF(ISNA(VLOOKUP($A83,#REF!,36,FALSE)),0,VLOOKUP($A83,#REF!,36,FALSE))</f>
        <v>#REF!</v>
      </c>
      <c r="AH83" s="80" t="e">
        <f t="shared" si="40"/>
        <v>#REF!</v>
      </c>
      <c r="AI83" s="76" t="e">
        <f t="shared" si="41"/>
        <v>#REF!</v>
      </c>
    </row>
    <row r="84" spans="1:35" ht="18" customHeight="1" x14ac:dyDescent="0.2">
      <c r="A84" s="78" t="str">
        <f t="shared" si="21"/>
        <v>John Denale</v>
      </c>
      <c r="B84" s="52" t="s">
        <v>11</v>
      </c>
      <c r="C84" s="62" t="s">
        <v>3</v>
      </c>
      <c r="D84" s="25" t="e">
        <f>VLOOKUP($A84,#REF!,34,FALSE)</f>
        <v>#REF!</v>
      </c>
      <c r="E84" s="8" t="e">
        <f>ROUND(IF(ISNA(VLOOKUP($A84,#REF!,46,FALSE)),0,VLOOKUP($A84,#REF!,46,FALSE)),1)</f>
        <v>#REF!</v>
      </c>
      <c r="F84" s="92" t="e">
        <f>ROUND(IF(ISNA(VLOOKUP($A84,#REF!,47,FALSE)),0,VLOOKUP($A84,#REF!,47,FALSE)),1)</f>
        <v>#REF!</v>
      </c>
      <c r="G84" s="80" t="e">
        <f t="shared" si="22"/>
        <v>#REF!</v>
      </c>
      <c r="H84" s="88" t="e">
        <f t="shared" si="23"/>
        <v>#REF!</v>
      </c>
      <c r="I84" s="64" t="e">
        <f>IF(ISNA(VLOOKUP($A84,#REF!,4,FALSE)),0,VLOOKUP($A84,#REF!,4,FALSE))</f>
        <v>#REF!</v>
      </c>
      <c r="J84" s="80" t="e">
        <f t="shared" si="24"/>
        <v>#REF!</v>
      </c>
      <c r="K84" s="76" t="e">
        <f t="shared" si="25"/>
        <v>#REF!</v>
      </c>
      <c r="L84" s="83" t="e">
        <f>IF(ISNA(VLOOKUP($A84,#REF!,8,FALSE)),0,VLOOKUP($A84,#REF!,8,FALSE))</f>
        <v>#REF!</v>
      </c>
      <c r="M84" s="80" t="e">
        <f t="shared" si="26"/>
        <v>#REF!</v>
      </c>
      <c r="N84" s="76" t="e">
        <f t="shared" si="27"/>
        <v>#REF!</v>
      </c>
      <c r="O84" s="64" t="e">
        <f>IF(ISNA(VLOOKUP($A84,#REF!,12,FALSE)),0,VLOOKUP($A84,#REF!,12,FALSE))</f>
        <v>#REF!</v>
      </c>
      <c r="P84" s="80" t="e">
        <f t="shared" si="28"/>
        <v>#REF!</v>
      </c>
      <c r="Q84" s="76" t="e">
        <f t="shared" si="29"/>
        <v>#REF!</v>
      </c>
      <c r="R84" s="64" t="e">
        <f>IF(ISNA(VLOOKUP($A84,#REF!,16,FALSE)),0,VLOOKUP($A84,#REF!,16,FALSE))</f>
        <v>#REF!</v>
      </c>
      <c r="S84" s="80" t="e">
        <f t="shared" si="30"/>
        <v>#REF!</v>
      </c>
      <c r="T84" s="76" t="e">
        <f t="shared" si="31"/>
        <v>#REF!</v>
      </c>
      <c r="U84" s="64" t="e">
        <f>IF(ISNA(VLOOKUP($A84,#REF!,20,FALSE)),0,VLOOKUP($A84,#REF!,20,FALSE))</f>
        <v>#REF!</v>
      </c>
      <c r="V84" s="80" t="e">
        <f t="shared" si="32"/>
        <v>#REF!</v>
      </c>
      <c r="W84" s="76" t="e">
        <f t="shared" si="33"/>
        <v>#REF!</v>
      </c>
      <c r="X84" s="64" t="e">
        <f>IF(ISNA(VLOOKUP($A84,#REF!,24,FALSE)),0,VLOOKUP($A84,#REF!,24,FALSE))</f>
        <v>#REF!</v>
      </c>
      <c r="Y84" s="80" t="e">
        <f t="shared" si="34"/>
        <v>#REF!</v>
      </c>
      <c r="Z84" s="76" t="e">
        <f t="shared" si="35"/>
        <v>#REF!</v>
      </c>
      <c r="AA84" s="64" t="e">
        <f>IF(ISNA(VLOOKUP($A84,#REF!,28,FALSE)),0,VLOOKUP($A84,#REF!,28,FALSE))</f>
        <v>#REF!</v>
      </c>
      <c r="AB84" s="80" t="e">
        <f t="shared" si="36"/>
        <v>#REF!</v>
      </c>
      <c r="AC84" s="76" t="e">
        <f t="shared" si="37"/>
        <v>#REF!</v>
      </c>
      <c r="AD84" s="64" t="e">
        <f>IF(ISNA(VLOOKUP($A84,#REF!,32,FALSE)),0,VLOOKUP($A84,#REF!,32,FALSE))</f>
        <v>#REF!</v>
      </c>
      <c r="AE84" s="80" t="e">
        <f t="shared" si="38"/>
        <v>#REF!</v>
      </c>
      <c r="AF84" s="76" t="e">
        <f t="shared" si="39"/>
        <v>#REF!</v>
      </c>
      <c r="AG84" s="64" t="e">
        <f>IF(ISNA(VLOOKUP($A84,#REF!,36,FALSE)),0,VLOOKUP($A84,#REF!,36,FALSE))</f>
        <v>#REF!</v>
      </c>
      <c r="AH84" s="80" t="e">
        <f t="shared" si="40"/>
        <v>#REF!</v>
      </c>
      <c r="AI84" s="76" t="e">
        <f t="shared" si="41"/>
        <v>#REF!</v>
      </c>
    </row>
    <row r="85" spans="1:35" ht="18" customHeight="1" x14ac:dyDescent="0.2">
      <c r="A85" s="78" t="str">
        <f t="shared" si="21"/>
        <v>Hilario Diaz</v>
      </c>
      <c r="B85" s="52" t="s">
        <v>501</v>
      </c>
      <c r="C85" s="62" t="s">
        <v>502</v>
      </c>
      <c r="D85" s="25" t="e">
        <f>VLOOKUP($A85,#REF!,34,FALSE)</f>
        <v>#REF!</v>
      </c>
      <c r="E85" s="8" t="e">
        <f>ROUND(IF(ISNA(VLOOKUP($A85,#REF!,46,FALSE)),0,VLOOKUP($A85,#REF!,46,FALSE)),1)</f>
        <v>#REF!</v>
      </c>
      <c r="F85" s="92" t="e">
        <f>ROUND(IF(ISNA(VLOOKUP($A85,#REF!,47,FALSE)),0,VLOOKUP($A85,#REF!,47,FALSE)),1)</f>
        <v>#REF!</v>
      </c>
      <c r="G85" s="80" t="e">
        <f t="shared" si="22"/>
        <v>#REF!</v>
      </c>
      <c r="H85" s="88" t="e">
        <f t="shared" si="23"/>
        <v>#REF!</v>
      </c>
      <c r="I85" s="64" t="e">
        <f>IF(ISNA(VLOOKUP($A85,#REF!,4,FALSE)),0,VLOOKUP($A85,#REF!,4,FALSE))</f>
        <v>#REF!</v>
      </c>
      <c r="J85" s="80" t="e">
        <f t="shared" si="24"/>
        <v>#REF!</v>
      </c>
      <c r="K85" s="76" t="e">
        <f t="shared" si="25"/>
        <v>#REF!</v>
      </c>
      <c r="L85" s="83" t="e">
        <f>IF(ISNA(VLOOKUP($A85,#REF!,8,FALSE)),0,VLOOKUP($A85,#REF!,8,FALSE))</f>
        <v>#REF!</v>
      </c>
      <c r="M85" s="80" t="e">
        <f t="shared" si="26"/>
        <v>#REF!</v>
      </c>
      <c r="N85" s="76" t="e">
        <f t="shared" si="27"/>
        <v>#REF!</v>
      </c>
      <c r="O85" s="64" t="e">
        <f>IF(ISNA(VLOOKUP($A85,#REF!,12,FALSE)),0,VLOOKUP($A85,#REF!,12,FALSE))</f>
        <v>#REF!</v>
      </c>
      <c r="P85" s="80" t="e">
        <f t="shared" si="28"/>
        <v>#REF!</v>
      </c>
      <c r="Q85" s="76" t="e">
        <f t="shared" si="29"/>
        <v>#REF!</v>
      </c>
      <c r="R85" s="64" t="e">
        <f>IF(ISNA(VLOOKUP($A85,#REF!,16,FALSE)),0,VLOOKUP($A85,#REF!,16,FALSE))</f>
        <v>#REF!</v>
      </c>
      <c r="S85" s="80" t="e">
        <f t="shared" si="30"/>
        <v>#REF!</v>
      </c>
      <c r="T85" s="76" t="e">
        <f t="shared" si="31"/>
        <v>#REF!</v>
      </c>
      <c r="U85" s="64" t="e">
        <f>IF(ISNA(VLOOKUP($A85,#REF!,20,FALSE)),0,VLOOKUP($A85,#REF!,20,FALSE))</f>
        <v>#REF!</v>
      </c>
      <c r="V85" s="80" t="e">
        <f t="shared" si="32"/>
        <v>#REF!</v>
      </c>
      <c r="W85" s="76" t="e">
        <f t="shared" si="33"/>
        <v>#REF!</v>
      </c>
      <c r="X85" s="64" t="e">
        <f>IF(ISNA(VLOOKUP($A85,#REF!,24,FALSE)),0,VLOOKUP($A85,#REF!,24,FALSE))</f>
        <v>#REF!</v>
      </c>
      <c r="Y85" s="80" t="e">
        <f t="shared" si="34"/>
        <v>#REF!</v>
      </c>
      <c r="Z85" s="76" t="e">
        <f t="shared" si="35"/>
        <v>#REF!</v>
      </c>
      <c r="AA85" s="64" t="e">
        <f>IF(ISNA(VLOOKUP($A85,#REF!,28,FALSE)),0,VLOOKUP($A85,#REF!,28,FALSE))</f>
        <v>#REF!</v>
      </c>
      <c r="AB85" s="80" t="e">
        <f t="shared" si="36"/>
        <v>#REF!</v>
      </c>
      <c r="AC85" s="76" t="e">
        <f t="shared" si="37"/>
        <v>#REF!</v>
      </c>
      <c r="AD85" s="64" t="e">
        <f>IF(ISNA(VLOOKUP($A85,#REF!,32,FALSE)),0,VLOOKUP($A85,#REF!,32,FALSE))</f>
        <v>#REF!</v>
      </c>
      <c r="AE85" s="80" t="e">
        <f t="shared" si="38"/>
        <v>#REF!</v>
      </c>
      <c r="AF85" s="76" t="e">
        <f t="shared" si="39"/>
        <v>#REF!</v>
      </c>
      <c r="AG85" s="64" t="e">
        <f>IF(ISNA(VLOOKUP($A85,#REF!,36,FALSE)),0,VLOOKUP($A85,#REF!,36,FALSE))</f>
        <v>#REF!</v>
      </c>
      <c r="AH85" s="80" t="e">
        <f t="shared" si="40"/>
        <v>#REF!</v>
      </c>
      <c r="AI85" s="76" t="e">
        <f t="shared" si="41"/>
        <v>#REF!</v>
      </c>
    </row>
    <row r="86" spans="1:35" ht="18" customHeight="1" x14ac:dyDescent="0.2">
      <c r="A86" s="78" t="str">
        <f t="shared" si="21"/>
        <v>Travis Dobson</v>
      </c>
      <c r="B86" s="52" t="s">
        <v>382</v>
      </c>
      <c r="C86" s="62" t="s">
        <v>383</v>
      </c>
      <c r="D86" s="25" t="e">
        <f>VLOOKUP($A86,#REF!,34,FALSE)</f>
        <v>#REF!</v>
      </c>
      <c r="E86" s="8" t="e">
        <f>ROUND(IF(ISNA(VLOOKUP($A86,#REF!,46,FALSE)),0,VLOOKUP($A86,#REF!,46,FALSE)),1)</f>
        <v>#REF!</v>
      </c>
      <c r="F86" s="92" t="e">
        <f>ROUND(IF(ISNA(VLOOKUP($A86,#REF!,47,FALSE)),0,VLOOKUP($A86,#REF!,47,FALSE)),1)</f>
        <v>#REF!</v>
      </c>
      <c r="G86" s="80" t="e">
        <f t="shared" si="22"/>
        <v>#REF!</v>
      </c>
      <c r="H86" s="88" t="e">
        <f t="shared" si="23"/>
        <v>#REF!</v>
      </c>
      <c r="I86" s="64" t="e">
        <f>IF(ISNA(VLOOKUP($A86,#REF!,4,FALSE)),0,VLOOKUP($A86,#REF!,4,FALSE))</f>
        <v>#REF!</v>
      </c>
      <c r="J86" s="80" t="e">
        <f t="shared" si="24"/>
        <v>#REF!</v>
      </c>
      <c r="K86" s="76" t="e">
        <f t="shared" si="25"/>
        <v>#REF!</v>
      </c>
      <c r="L86" s="83" t="e">
        <f>IF(ISNA(VLOOKUP($A86,#REF!,8,FALSE)),0,VLOOKUP($A86,#REF!,8,FALSE))</f>
        <v>#REF!</v>
      </c>
      <c r="M86" s="80" t="e">
        <f t="shared" si="26"/>
        <v>#REF!</v>
      </c>
      <c r="N86" s="76" t="e">
        <f t="shared" si="27"/>
        <v>#REF!</v>
      </c>
      <c r="O86" s="64" t="e">
        <f>IF(ISNA(VLOOKUP($A86,#REF!,12,FALSE)),0,VLOOKUP($A86,#REF!,12,FALSE))</f>
        <v>#REF!</v>
      </c>
      <c r="P86" s="80" t="e">
        <f t="shared" si="28"/>
        <v>#REF!</v>
      </c>
      <c r="Q86" s="76" t="e">
        <f t="shared" si="29"/>
        <v>#REF!</v>
      </c>
      <c r="R86" s="64" t="e">
        <f>IF(ISNA(VLOOKUP($A86,#REF!,16,FALSE)),0,VLOOKUP($A86,#REF!,16,FALSE))</f>
        <v>#REF!</v>
      </c>
      <c r="S86" s="80" t="e">
        <f t="shared" si="30"/>
        <v>#REF!</v>
      </c>
      <c r="T86" s="76" t="e">
        <f t="shared" si="31"/>
        <v>#REF!</v>
      </c>
      <c r="U86" s="64" t="e">
        <f>IF(ISNA(VLOOKUP($A86,#REF!,20,FALSE)),0,VLOOKUP($A86,#REF!,20,FALSE))</f>
        <v>#REF!</v>
      </c>
      <c r="V86" s="80" t="e">
        <f t="shared" si="32"/>
        <v>#REF!</v>
      </c>
      <c r="W86" s="76" t="e">
        <f t="shared" si="33"/>
        <v>#REF!</v>
      </c>
      <c r="X86" s="64" t="e">
        <f>IF(ISNA(VLOOKUP($A86,#REF!,24,FALSE)),0,VLOOKUP($A86,#REF!,24,FALSE))</f>
        <v>#REF!</v>
      </c>
      <c r="Y86" s="80" t="e">
        <f t="shared" si="34"/>
        <v>#REF!</v>
      </c>
      <c r="Z86" s="76" t="e">
        <f t="shared" si="35"/>
        <v>#REF!</v>
      </c>
      <c r="AA86" s="64" t="e">
        <f>IF(ISNA(VLOOKUP($A86,#REF!,28,FALSE)),0,VLOOKUP($A86,#REF!,28,FALSE))</f>
        <v>#REF!</v>
      </c>
      <c r="AB86" s="80" t="e">
        <f t="shared" si="36"/>
        <v>#REF!</v>
      </c>
      <c r="AC86" s="76" t="e">
        <f t="shared" si="37"/>
        <v>#REF!</v>
      </c>
      <c r="AD86" s="64" t="e">
        <f>IF(ISNA(VLOOKUP($A86,#REF!,32,FALSE)),0,VLOOKUP($A86,#REF!,32,FALSE))</f>
        <v>#REF!</v>
      </c>
      <c r="AE86" s="80" t="e">
        <f t="shared" si="38"/>
        <v>#REF!</v>
      </c>
      <c r="AF86" s="76" t="e">
        <f t="shared" si="39"/>
        <v>#REF!</v>
      </c>
      <c r="AG86" s="64" t="e">
        <f>IF(ISNA(VLOOKUP($A86,#REF!,36,FALSE)),0,VLOOKUP($A86,#REF!,36,FALSE))</f>
        <v>#REF!</v>
      </c>
      <c r="AH86" s="80" t="e">
        <f t="shared" si="40"/>
        <v>#REF!</v>
      </c>
      <c r="AI86" s="76" t="e">
        <f t="shared" si="41"/>
        <v>#REF!</v>
      </c>
    </row>
    <row r="87" spans="1:35" ht="18" customHeight="1" x14ac:dyDescent="0.2">
      <c r="A87" s="78" t="str">
        <f t="shared" si="21"/>
        <v>Neil Donahue</v>
      </c>
      <c r="B87" s="52" t="s">
        <v>384</v>
      </c>
      <c r="C87" s="62" t="s">
        <v>385</v>
      </c>
      <c r="D87" s="25" t="e">
        <f>VLOOKUP($A87,#REF!,34,FALSE)</f>
        <v>#REF!</v>
      </c>
      <c r="E87" s="8" t="e">
        <f>ROUND(IF(ISNA(VLOOKUP($A87,#REF!,46,FALSE)),0,VLOOKUP($A87,#REF!,46,FALSE)),1)</f>
        <v>#REF!</v>
      </c>
      <c r="F87" s="92" t="e">
        <f>ROUND(IF(ISNA(VLOOKUP($A87,#REF!,47,FALSE)),0,VLOOKUP($A87,#REF!,47,FALSE)),1)</f>
        <v>#REF!</v>
      </c>
      <c r="G87" s="80" t="e">
        <f t="shared" si="22"/>
        <v>#REF!</v>
      </c>
      <c r="H87" s="88" t="e">
        <f t="shared" si="23"/>
        <v>#REF!</v>
      </c>
      <c r="I87" s="64" t="e">
        <f>IF(ISNA(VLOOKUP($A87,#REF!,4,FALSE)),0,VLOOKUP($A87,#REF!,4,FALSE))</f>
        <v>#REF!</v>
      </c>
      <c r="J87" s="80" t="e">
        <f t="shared" si="24"/>
        <v>#REF!</v>
      </c>
      <c r="K87" s="76" t="e">
        <f t="shared" si="25"/>
        <v>#REF!</v>
      </c>
      <c r="L87" s="83" t="e">
        <f>IF(ISNA(VLOOKUP($A87,#REF!,8,FALSE)),0,VLOOKUP($A87,#REF!,8,FALSE))</f>
        <v>#REF!</v>
      </c>
      <c r="M87" s="80" t="e">
        <f t="shared" si="26"/>
        <v>#REF!</v>
      </c>
      <c r="N87" s="76" t="e">
        <f t="shared" si="27"/>
        <v>#REF!</v>
      </c>
      <c r="O87" s="64" t="e">
        <f>IF(ISNA(VLOOKUP($A87,#REF!,12,FALSE)),0,VLOOKUP($A87,#REF!,12,FALSE))</f>
        <v>#REF!</v>
      </c>
      <c r="P87" s="80" t="e">
        <f t="shared" si="28"/>
        <v>#REF!</v>
      </c>
      <c r="Q87" s="76" t="e">
        <f t="shared" si="29"/>
        <v>#REF!</v>
      </c>
      <c r="R87" s="64" t="e">
        <f>IF(ISNA(VLOOKUP($A87,#REF!,16,FALSE)),0,VLOOKUP($A87,#REF!,16,FALSE))</f>
        <v>#REF!</v>
      </c>
      <c r="S87" s="80" t="e">
        <f t="shared" si="30"/>
        <v>#REF!</v>
      </c>
      <c r="T87" s="76" t="e">
        <f t="shared" si="31"/>
        <v>#REF!</v>
      </c>
      <c r="U87" s="64" t="e">
        <f>IF(ISNA(VLOOKUP($A87,#REF!,20,FALSE)),0,VLOOKUP($A87,#REF!,20,FALSE))</f>
        <v>#REF!</v>
      </c>
      <c r="V87" s="80" t="e">
        <f t="shared" si="32"/>
        <v>#REF!</v>
      </c>
      <c r="W87" s="76" t="e">
        <f t="shared" si="33"/>
        <v>#REF!</v>
      </c>
      <c r="X87" s="64" t="e">
        <f>IF(ISNA(VLOOKUP($A87,#REF!,24,FALSE)),0,VLOOKUP($A87,#REF!,24,FALSE))</f>
        <v>#REF!</v>
      </c>
      <c r="Y87" s="80" t="e">
        <f t="shared" si="34"/>
        <v>#REF!</v>
      </c>
      <c r="Z87" s="76" t="e">
        <f t="shared" si="35"/>
        <v>#REF!</v>
      </c>
      <c r="AA87" s="64" t="e">
        <f>IF(ISNA(VLOOKUP($A87,#REF!,28,FALSE)),0,VLOOKUP($A87,#REF!,28,FALSE))</f>
        <v>#REF!</v>
      </c>
      <c r="AB87" s="80" t="e">
        <f t="shared" si="36"/>
        <v>#REF!</v>
      </c>
      <c r="AC87" s="76" t="e">
        <f t="shared" si="37"/>
        <v>#REF!</v>
      </c>
      <c r="AD87" s="64" t="e">
        <f>IF(ISNA(VLOOKUP($A87,#REF!,32,FALSE)),0,VLOOKUP($A87,#REF!,32,FALSE))</f>
        <v>#REF!</v>
      </c>
      <c r="AE87" s="80" t="e">
        <f t="shared" si="38"/>
        <v>#REF!</v>
      </c>
      <c r="AF87" s="76" t="e">
        <f t="shared" si="39"/>
        <v>#REF!</v>
      </c>
      <c r="AG87" s="64" t="e">
        <f>IF(ISNA(VLOOKUP($A87,#REF!,36,FALSE)),0,VLOOKUP($A87,#REF!,36,FALSE))</f>
        <v>#REF!</v>
      </c>
      <c r="AH87" s="80" t="e">
        <f t="shared" si="40"/>
        <v>#REF!</v>
      </c>
      <c r="AI87" s="76" t="e">
        <f t="shared" si="41"/>
        <v>#REF!</v>
      </c>
    </row>
    <row r="88" spans="1:35" ht="18" customHeight="1" x14ac:dyDescent="0.2">
      <c r="A88" s="78" t="str">
        <f t="shared" si="21"/>
        <v>Jamie Donnely</v>
      </c>
      <c r="B88" s="52" t="s">
        <v>242</v>
      </c>
      <c r="C88" s="62" t="s">
        <v>332</v>
      </c>
      <c r="D88" s="25" t="e">
        <f>VLOOKUP($A88,#REF!,34,FALSE)</f>
        <v>#REF!</v>
      </c>
      <c r="E88" s="8" t="e">
        <f>ROUND(IF(ISNA(VLOOKUP($A88,#REF!,46,FALSE)),0,VLOOKUP($A88,#REF!,46,FALSE)),1)</f>
        <v>#REF!</v>
      </c>
      <c r="F88" s="92" t="e">
        <f>ROUND(IF(ISNA(VLOOKUP($A88,#REF!,47,FALSE)),0,VLOOKUP($A88,#REF!,47,FALSE)),1)</f>
        <v>#REF!</v>
      </c>
      <c r="G88" s="80" t="e">
        <f t="shared" si="22"/>
        <v>#REF!</v>
      </c>
      <c r="H88" s="88" t="e">
        <f t="shared" si="23"/>
        <v>#REF!</v>
      </c>
      <c r="I88" s="64" t="e">
        <f>IF(ISNA(VLOOKUP($A88,#REF!,4,FALSE)),0,VLOOKUP($A88,#REF!,4,FALSE))</f>
        <v>#REF!</v>
      </c>
      <c r="J88" s="80" t="e">
        <f t="shared" si="24"/>
        <v>#REF!</v>
      </c>
      <c r="K88" s="76" t="e">
        <f t="shared" si="25"/>
        <v>#REF!</v>
      </c>
      <c r="L88" s="83" t="e">
        <f>IF(ISNA(VLOOKUP($A88,#REF!,8,FALSE)),0,VLOOKUP($A88,#REF!,8,FALSE))</f>
        <v>#REF!</v>
      </c>
      <c r="M88" s="80" t="e">
        <f t="shared" si="26"/>
        <v>#REF!</v>
      </c>
      <c r="N88" s="76" t="e">
        <f t="shared" si="27"/>
        <v>#REF!</v>
      </c>
      <c r="O88" s="64" t="e">
        <f>IF(ISNA(VLOOKUP($A88,#REF!,12,FALSE)),0,VLOOKUP($A88,#REF!,12,FALSE))</f>
        <v>#REF!</v>
      </c>
      <c r="P88" s="80" t="e">
        <f t="shared" si="28"/>
        <v>#REF!</v>
      </c>
      <c r="Q88" s="76" t="e">
        <f t="shared" si="29"/>
        <v>#REF!</v>
      </c>
      <c r="R88" s="64" t="e">
        <f>IF(ISNA(VLOOKUP($A88,#REF!,16,FALSE)),0,VLOOKUP($A88,#REF!,16,FALSE))</f>
        <v>#REF!</v>
      </c>
      <c r="S88" s="80" t="e">
        <f t="shared" si="30"/>
        <v>#REF!</v>
      </c>
      <c r="T88" s="76" t="e">
        <f t="shared" si="31"/>
        <v>#REF!</v>
      </c>
      <c r="U88" s="64" t="e">
        <f>IF(ISNA(VLOOKUP($A88,#REF!,20,FALSE)),0,VLOOKUP($A88,#REF!,20,FALSE))</f>
        <v>#REF!</v>
      </c>
      <c r="V88" s="80" t="e">
        <f t="shared" si="32"/>
        <v>#REF!</v>
      </c>
      <c r="W88" s="76" t="e">
        <f t="shared" si="33"/>
        <v>#REF!</v>
      </c>
      <c r="X88" s="64" t="e">
        <f>IF(ISNA(VLOOKUP($A88,#REF!,24,FALSE)),0,VLOOKUP($A88,#REF!,24,FALSE))</f>
        <v>#REF!</v>
      </c>
      <c r="Y88" s="80" t="e">
        <f t="shared" si="34"/>
        <v>#REF!</v>
      </c>
      <c r="Z88" s="76" t="e">
        <f t="shared" si="35"/>
        <v>#REF!</v>
      </c>
      <c r="AA88" s="64" t="e">
        <f>IF(ISNA(VLOOKUP($A88,#REF!,28,FALSE)),0,VLOOKUP($A88,#REF!,28,FALSE))</f>
        <v>#REF!</v>
      </c>
      <c r="AB88" s="80" t="e">
        <f t="shared" si="36"/>
        <v>#REF!</v>
      </c>
      <c r="AC88" s="76" t="e">
        <f t="shared" si="37"/>
        <v>#REF!</v>
      </c>
      <c r="AD88" s="64" t="e">
        <f>IF(ISNA(VLOOKUP($A88,#REF!,32,FALSE)),0,VLOOKUP($A88,#REF!,32,FALSE))</f>
        <v>#REF!</v>
      </c>
      <c r="AE88" s="80" t="e">
        <f t="shared" si="38"/>
        <v>#REF!</v>
      </c>
      <c r="AF88" s="76" t="e">
        <f t="shared" si="39"/>
        <v>#REF!</v>
      </c>
      <c r="AG88" s="64" t="e">
        <f>IF(ISNA(VLOOKUP($A88,#REF!,36,FALSE)),0,VLOOKUP($A88,#REF!,36,FALSE))</f>
        <v>#REF!</v>
      </c>
      <c r="AH88" s="80" t="e">
        <f t="shared" si="40"/>
        <v>#REF!</v>
      </c>
      <c r="AI88" s="76" t="e">
        <f t="shared" si="41"/>
        <v>#REF!</v>
      </c>
    </row>
    <row r="89" spans="1:35" ht="18" customHeight="1" x14ac:dyDescent="0.2">
      <c r="A89" s="78" t="str">
        <f t="shared" si="21"/>
        <v>Rob Duck</v>
      </c>
      <c r="B89" s="52" t="s">
        <v>40</v>
      </c>
      <c r="C89" s="62" t="s">
        <v>94</v>
      </c>
      <c r="D89" s="25" t="e">
        <f>VLOOKUP($A89,#REF!,34,FALSE)</f>
        <v>#REF!</v>
      </c>
      <c r="E89" s="8" t="e">
        <f>ROUND(IF(ISNA(VLOOKUP($A89,#REF!,46,FALSE)),0,VLOOKUP($A89,#REF!,46,FALSE)),1)</f>
        <v>#REF!</v>
      </c>
      <c r="F89" s="92" t="e">
        <f>ROUND(IF(ISNA(VLOOKUP($A89,#REF!,47,FALSE)),0,VLOOKUP($A89,#REF!,47,FALSE)),1)</f>
        <v>#REF!</v>
      </c>
      <c r="G89" s="80" t="e">
        <f t="shared" si="22"/>
        <v>#REF!</v>
      </c>
      <c r="H89" s="88" t="e">
        <f t="shared" si="23"/>
        <v>#REF!</v>
      </c>
      <c r="I89" s="64" t="e">
        <f>IF(ISNA(VLOOKUP($A89,#REF!,4,FALSE)),0,VLOOKUP($A89,#REF!,4,FALSE))</f>
        <v>#REF!</v>
      </c>
      <c r="J89" s="80" t="e">
        <f t="shared" si="24"/>
        <v>#REF!</v>
      </c>
      <c r="K89" s="76" t="e">
        <f t="shared" si="25"/>
        <v>#REF!</v>
      </c>
      <c r="L89" s="83" t="e">
        <f>IF(ISNA(VLOOKUP($A89,#REF!,8,FALSE)),0,VLOOKUP($A89,#REF!,8,FALSE))</f>
        <v>#REF!</v>
      </c>
      <c r="M89" s="80" t="e">
        <f t="shared" si="26"/>
        <v>#REF!</v>
      </c>
      <c r="N89" s="76" t="e">
        <f t="shared" si="27"/>
        <v>#REF!</v>
      </c>
      <c r="O89" s="64" t="e">
        <f>IF(ISNA(VLOOKUP($A89,#REF!,12,FALSE)),0,VLOOKUP($A89,#REF!,12,FALSE))</f>
        <v>#REF!</v>
      </c>
      <c r="P89" s="80" t="e">
        <f t="shared" si="28"/>
        <v>#REF!</v>
      </c>
      <c r="Q89" s="76" t="e">
        <f t="shared" si="29"/>
        <v>#REF!</v>
      </c>
      <c r="R89" s="64" t="e">
        <f>IF(ISNA(VLOOKUP($A89,#REF!,16,FALSE)),0,VLOOKUP($A89,#REF!,16,FALSE))</f>
        <v>#REF!</v>
      </c>
      <c r="S89" s="80" t="e">
        <f t="shared" si="30"/>
        <v>#REF!</v>
      </c>
      <c r="T89" s="76" t="e">
        <f t="shared" si="31"/>
        <v>#REF!</v>
      </c>
      <c r="U89" s="64" t="e">
        <f>IF(ISNA(VLOOKUP($A89,#REF!,20,FALSE)),0,VLOOKUP($A89,#REF!,20,FALSE))</f>
        <v>#REF!</v>
      </c>
      <c r="V89" s="80" t="e">
        <f t="shared" si="32"/>
        <v>#REF!</v>
      </c>
      <c r="W89" s="76" t="e">
        <f t="shared" si="33"/>
        <v>#REF!</v>
      </c>
      <c r="X89" s="64" t="e">
        <f>IF(ISNA(VLOOKUP($A89,#REF!,24,FALSE)),0,VLOOKUP($A89,#REF!,24,FALSE))</f>
        <v>#REF!</v>
      </c>
      <c r="Y89" s="80" t="e">
        <f t="shared" si="34"/>
        <v>#REF!</v>
      </c>
      <c r="Z89" s="76" t="e">
        <f t="shared" si="35"/>
        <v>#REF!</v>
      </c>
      <c r="AA89" s="64" t="e">
        <f>IF(ISNA(VLOOKUP($A89,#REF!,28,FALSE)),0,VLOOKUP($A89,#REF!,28,FALSE))</f>
        <v>#REF!</v>
      </c>
      <c r="AB89" s="80" t="e">
        <f t="shared" si="36"/>
        <v>#REF!</v>
      </c>
      <c r="AC89" s="76" t="e">
        <f t="shared" si="37"/>
        <v>#REF!</v>
      </c>
      <c r="AD89" s="64" t="e">
        <f>IF(ISNA(VLOOKUP($A89,#REF!,32,FALSE)),0,VLOOKUP($A89,#REF!,32,FALSE))</f>
        <v>#REF!</v>
      </c>
      <c r="AE89" s="80" t="e">
        <f t="shared" si="38"/>
        <v>#REF!</v>
      </c>
      <c r="AF89" s="76" t="e">
        <f t="shared" si="39"/>
        <v>#REF!</v>
      </c>
      <c r="AG89" s="64" t="e">
        <f>IF(ISNA(VLOOKUP($A89,#REF!,36,FALSE)),0,VLOOKUP($A89,#REF!,36,FALSE))</f>
        <v>#REF!</v>
      </c>
      <c r="AH89" s="80" t="e">
        <f t="shared" si="40"/>
        <v>#REF!</v>
      </c>
      <c r="AI89" s="76" t="e">
        <f t="shared" si="41"/>
        <v>#REF!</v>
      </c>
    </row>
    <row r="90" spans="1:35" ht="18" customHeight="1" x14ac:dyDescent="0.2">
      <c r="A90" s="78" t="str">
        <f t="shared" si="21"/>
        <v>Ron Duck</v>
      </c>
      <c r="B90" s="52" t="s">
        <v>40</v>
      </c>
      <c r="C90" s="62" t="s">
        <v>41</v>
      </c>
      <c r="D90" s="25" t="e">
        <f>VLOOKUP($A90,#REF!,34,FALSE)</f>
        <v>#REF!</v>
      </c>
      <c r="E90" s="8" t="e">
        <f>ROUND(IF(ISNA(VLOOKUP($A90,#REF!,46,FALSE)),0,VLOOKUP($A90,#REF!,46,FALSE)),1)</f>
        <v>#REF!</v>
      </c>
      <c r="F90" s="92" t="e">
        <f>ROUND(IF(ISNA(VLOOKUP($A90,#REF!,47,FALSE)),0,VLOOKUP($A90,#REF!,47,FALSE)),1)</f>
        <v>#REF!</v>
      </c>
      <c r="G90" s="80" t="e">
        <f t="shared" si="22"/>
        <v>#REF!</v>
      </c>
      <c r="H90" s="88" t="e">
        <f t="shared" si="23"/>
        <v>#REF!</v>
      </c>
      <c r="I90" s="64" t="e">
        <f>IF(ISNA(VLOOKUP($A90,#REF!,4,FALSE)),0,VLOOKUP($A90,#REF!,4,FALSE))</f>
        <v>#REF!</v>
      </c>
      <c r="J90" s="80" t="e">
        <f t="shared" si="24"/>
        <v>#REF!</v>
      </c>
      <c r="K90" s="76" t="e">
        <f t="shared" si="25"/>
        <v>#REF!</v>
      </c>
      <c r="L90" s="83" t="e">
        <f>IF(ISNA(VLOOKUP($A90,#REF!,8,FALSE)),0,VLOOKUP($A90,#REF!,8,FALSE))</f>
        <v>#REF!</v>
      </c>
      <c r="M90" s="80" t="e">
        <f t="shared" si="26"/>
        <v>#REF!</v>
      </c>
      <c r="N90" s="76" t="e">
        <f t="shared" si="27"/>
        <v>#REF!</v>
      </c>
      <c r="O90" s="64" t="e">
        <f>IF(ISNA(VLOOKUP($A90,#REF!,12,FALSE)),0,VLOOKUP($A90,#REF!,12,FALSE))</f>
        <v>#REF!</v>
      </c>
      <c r="P90" s="80" t="e">
        <f t="shared" si="28"/>
        <v>#REF!</v>
      </c>
      <c r="Q90" s="76" t="e">
        <f t="shared" si="29"/>
        <v>#REF!</v>
      </c>
      <c r="R90" s="64" t="e">
        <f>IF(ISNA(VLOOKUP($A90,#REF!,16,FALSE)),0,VLOOKUP($A90,#REF!,16,FALSE))</f>
        <v>#REF!</v>
      </c>
      <c r="S90" s="80" t="e">
        <f t="shared" si="30"/>
        <v>#REF!</v>
      </c>
      <c r="T90" s="76" t="e">
        <f t="shared" si="31"/>
        <v>#REF!</v>
      </c>
      <c r="U90" s="64" t="e">
        <f>IF(ISNA(VLOOKUP($A90,#REF!,20,FALSE)),0,VLOOKUP($A90,#REF!,20,FALSE))</f>
        <v>#REF!</v>
      </c>
      <c r="V90" s="80" t="e">
        <f t="shared" si="32"/>
        <v>#REF!</v>
      </c>
      <c r="W90" s="76" t="e">
        <f t="shared" si="33"/>
        <v>#REF!</v>
      </c>
      <c r="X90" s="64" t="e">
        <f>IF(ISNA(VLOOKUP($A90,#REF!,24,FALSE)),0,VLOOKUP($A90,#REF!,24,FALSE))</f>
        <v>#REF!</v>
      </c>
      <c r="Y90" s="80" t="e">
        <f t="shared" si="34"/>
        <v>#REF!</v>
      </c>
      <c r="Z90" s="76" t="e">
        <f t="shared" si="35"/>
        <v>#REF!</v>
      </c>
      <c r="AA90" s="64" t="e">
        <f>IF(ISNA(VLOOKUP($A90,#REF!,28,FALSE)),0,VLOOKUP($A90,#REF!,28,FALSE))</f>
        <v>#REF!</v>
      </c>
      <c r="AB90" s="80" t="e">
        <f t="shared" si="36"/>
        <v>#REF!</v>
      </c>
      <c r="AC90" s="76" t="e">
        <f t="shared" si="37"/>
        <v>#REF!</v>
      </c>
      <c r="AD90" s="64" t="e">
        <f>IF(ISNA(VLOOKUP($A90,#REF!,32,FALSE)),0,VLOOKUP($A90,#REF!,32,FALSE))</f>
        <v>#REF!</v>
      </c>
      <c r="AE90" s="80" t="e">
        <f t="shared" si="38"/>
        <v>#REF!</v>
      </c>
      <c r="AF90" s="76" t="e">
        <f t="shared" si="39"/>
        <v>#REF!</v>
      </c>
      <c r="AG90" s="64" t="e">
        <f>IF(ISNA(VLOOKUP($A90,#REF!,36,FALSE)),0,VLOOKUP($A90,#REF!,36,FALSE))</f>
        <v>#REF!</v>
      </c>
      <c r="AH90" s="80" t="e">
        <f t="shared" si="40"/>
        <v>#REF!</v>
      </c>
      <c r="AI90" s="76" t="e">
        <f t="shared" si="41"/>
        <v>#REF!</v>
      </c>
    </row>
    <row r="91" spans="1:35" ht="18" customHeight="1" x14ac:dyDescent="0.2">
      <c r="A91" s="78" t="str">
        <f t="shared" si="21"/>
        <v>Steve Dudek</v>
      </c>
      <c r="B91" s="52" t="s">
        <v>329</v>
      </c>
      <c r="C91" s="62" t="s">
        <v>15</v>
      </c>
      <c r="D91" s="25" t="e">
        <f>VLOOKUP($A91,#REF!,34,FALSE)</f>
        <v>#REF!</v>
      </c>
      <c r="E91" s="8" t="e">
        <f>ROUND(IF(ISNA(VLOOKUP($A91,#REF!,46,FALSE)),0,VLOOKUP($A91,#REF!,46,FALSE)),1)</f>
        <v>#REF!</v>
      </c>
      <c r="F91" s="92" t="e">
        <f>ROUND(IF(ISNA(VLOOKUP($A91,#REF!,47,FALSE)),0,VLOOKUP($A91,#REF!,47,FALSE)),1)</f>
        <v>#REF!</v>
      </c>
      <c r="G91" s="80" t="e">
        <f t="shared" si="22"/>
        <v>#REF!</v>
      </c>
      <c r="H91" s="88" t="e">
        <f t="shared" si="23"/>
        <v>#REF!</v>
      </c>
      <c r="I91" s="64" t="e">
        <f>IF(ISNA(VLOOKUP($A91,#REF!,4,FALSE)),0,VLOOKUP($A91,#REF!,4,FALSE))</f>
        <v>#REF!</v>
      </c>
      <c r="J91" s="80" t="e">
        <f t="shared" si="24"/>
        <v>#REF!</v>
      </c>
      <c r="K91" s="76" t="e">
        <f t="shared" si="25"/>
        <v>#REF!</v>
      </c>
      <c r="L91" s="83" t="e">
        <f>IF(ISNA(VLOOKUP($A91,#REF!,8,FALSE)),0,VLOOKUP($A91,#REF!,8,FALSE))</f>
        <v>#REF!</v>
      </c>
      <c r="M91" s="80" t="e">
        <f t="shared" si="26"/>
        <v>#REF!</v>
      </c>
      <c r="N91" s="76" t="e">
        <f t="shared" si="27"/>
        <v>#REF!</v>
      </c>
      <c r="O91" s="64" t="e">
        <f>IF(ISNA(VLOOKUP($A91,#REF!,12,FALSE)),0,VLOOKUP($A91,#REF!,12,FALSE))</f>
        <v>#REF!</v>
      </c>
      <c r="P91" s="80" t="e">
        <f t="shared" si="28"/>
        <v>#REF!</v>
      </c>
      <c r="Q91" s="76" t="e">
        <f t="shared" si="29"/>
        <v>#REF!</v>
      </c>
      <c r="R91" s="64" t="e">
        <f>IF(ISNA(VLOOKUP($A91,#REF!,16,FALSE)),0,VLOOKUP($A91,#REF!,16,FALSE))</f>
        <v>#REF!</v>
      </c>
      <c r="S91" s="80" t="e">
        <f t="shared" si="30"/>
        <v>#REF!</v>
      </c>
      <c r="T91" s="76" t="e">
        <f t="shared" si="31"/>
        <v>#REF!</v>
      </c>
      <c r="U91" s="64" t="e">
        <f>IF(ISNA(VLOOKUP($A91,#REF!,20,FALSE)),0,VLOOKUP($A91,#REF!,20,FALSE))</f>
        <v>#REF!</v>
      </c>
      <c r="V91" s="80" t="e">
        <f t="shared" si="32"/>
        <v>#REF!</v>
      </c>
      <c r="W91" s="76" t="e">
        <f t="shared" si="33"/>
        <v>#REF!</v>
      </c>
      <c r="X91" s="64" t="e">
        <f>IF(ISNA(VLOOKUP($A91,#REF!,24,FALSE)),0,VLOOKUP($A91,#REF!,24,FALSE))</f>
        <v>#REF!</v>
      </c>
      <c r="Y91" s="80" t="e">
        <f t="shared" si="34"/>
        <v>#REF!</v>
      </c>
      <c r="Z91" s="76" t="e">
        <f t="shared" si="35"/>
        <v>#REF!</v>
      </c>
      <c r="AA91" s="64" t="e">
        <f>IF(ISNA(VLOOKUP($A91,#REF!,28,FALSE)),0,VLOOKUP($A91,#REF!,28,FALSE))</f>
        <v>#REF!</v>
      </c>
      <c r="AB91" s="80" t="e">
        <f t="shared" si="36"/>
        <v>#REF!</v>
      </c>
      <c r="AC91" s="76" t="e">
        <f t="shared" si="37"/>
        <v>#REF!</v>
      </c>
      <c r="AD91" s="64" t="e">
        <f>IF(ISNA(VLOOKUP($A91,#REF!,32,FALSE)),0,VLOOKUP($A91,#REF!,32,FALSE))</f>
        <v>#REF!</v>
      </c>
      <c r="AE91" s="80" t="e">
        <f t="shared" si="38"/>
        <v>#REF!</v>
      </c>
      <c r="AF91" s="76" t="e">
        <f t="shared" si="39"/>
        <v>#REF!</v>
      </c>
      <c r="AG91" s="64" t="e">
        <f>IF(ISNA(VLOOKUP($A91,#REF!,36,FALSE)),0,VLOOKUP($A91,#REF!,36,FALSE))</f>
        <v>#REF!</v>
      </c>
      <c r="AH91" s="80" t="e">
        <f t="shared" si="40"/>
        <v>#REF!</v>
      </c>
      <c r="AI91" s="76" t="e">
        <f t="shared" si="41"/>
        <v>#REF!</v>
      </c>
    </row>
    <row r="92" spans="1:35" ht="18" customHeight="1" x14ac:dyDescent="0.2">
      <c r="A92" s="78" t="str">
        <f t="shared" si="21"/>
        <v>Rich Dunham</v>
      </c>
      <c r="B92" s="52" t="s">
        <v>47</v>
      </c>
      <c r="C92" s="62" t="s">
        <v>48</v>
      </c>
      <c r="D92" s="25" t="e">
        <f>VLOOKUP($A92,#REF!,34,FALSE)</f>
        <v>#REF!</v>
      </c>
      <c r="E92" s="8" t="e">
        <f>ROUND(IF(ISNA(VLOOKUP($A92,#REF!,46,FALSE)),0,VLOOKUP($A92,#REF!,46,FALSE)),1)</f>
        <v>#REF!</v>
      </c>
      <c r="F92" s="92" t="e">
        <f>ROUND(IF(ISNA(VLOOKUP($A92,#REF!,47,FALSE)),0,VLOOKUP($A92,#REF!,47,FALSE)),1)</f>
        <v>#REF!</v>
      </c>
      <c r="G92" s="80" t="e">
        <f t="shared" si="22"/>
        <v>#REF!</v>
      </c>
      <c r="H92" s="88" t="e">
        <f t="shared" si="23"/>
        <v>#REF!</v>
      </c>
      <c r="I92" s="64" t="e">
        <f>IF(ISNA(VLOOKUP($A92,#REF!,4,FALSE)),0,VLOOKUP($A92,#REF!,4,FALSE))</f>
        <v>#REF!</v>
      </c>
      <c r="J92" s="80" t="e">
        <f t="shared" si="24"/>
        <v>#REF!</v>
      </c>
      <c r="K92" s="76" t="e">
        <f t="shared" si="25"/>
        <v>#REF!</v>
      </c>
      <c r="L92" s="83" t="e">
        <f>IF(ISNA(VLOOKUP($A92,#REF!,8,FALSE)),0,VLOOKUP($A92,#REF!,8,FALSE))</f>
        <v>#REF!</v>
      </c>
      <c r="M92" s="80" t="e">
        <f t="shared" si="26"/>
        <v>#REF!</v>
      </c>
      <c r="N92" s="76" t="e">
        <f t="shared" si="27"/>
        <v>#REF!</v>
      </c>
      <c r="O92" s="64" t="e">
        <f>IF(ISNA(VLOOKUP($A92,#REF!,12,FALSE)),0,VLOOKUP($A92,#REF!,12,FALSE))</f>
        <v>#REF!</v>
      </c>
      <c r="P92" s="80" t="e">
        <f t="shared" si="28"/>
        <v>#REF!</v>
      </c>
      <c r="Q92" s="76" t="e">
        <f t="shared" si="29"/>
        <v>#REF!</v>
      </c>
      <c r="R92" s="64" t="e">
        <f>IF(ISNA(VLOOKUP($A92,#REF!,16,FALSE)),0,VLOOKUP($A92,#REF!,16,FALSE))</f>
        <v>#REF!</v>
      </c>
      <c r="S92" s="80" t="e">
        <f t="shared" si="30"/>
        <v>#REF!</v>
      </c>
      <c r="T92" s="76" t="e">
        <f t="shared" si="31"/>
        <v>#REF!</v>
      </c>
      <c r="U92" s="64" t="e">
        <f>IF(ISNA(VLOOKUP($A92,#REF!,20,FALSE)),0,VLOOKUP($A92,#REF!,20,FALSE))</f>
        <v>#REF!</v>
      </c>
      <c r="V92" s="80" t="e">
        <f t="shared" si="32"/>
        <v>#REF!</v>
      </c>
      <c r="W92" s="76" t="e">
        <f t="shared" si="33"/>
        <v>#REF!</v>
      </c>
      <c r="X92" s="64" t="e">
        <f>IF(ISNA(VLOOKUP($A92,#REF!,24,FALSE)),0,VLOOKUP($A92,#REF!,24,FALSE))</f>
        <v>#REF!</v>
      </c>
      <c r="Y92" s="80" t="e">
        <f t="shared" si="34"/>
        <v>#REF!</v>
      </c>
      <c r="Z92" s="76" t="e">
        <f t="shared" si="35"/>
        <v>#REF!</v>
      </c>
      <c r="AA92" s="64" t="e">
        <f>IF(ISNA(VLOOKUP($A92,#REF!,28,FALSE)),0,VLOOKUP($A92,#REF!,28,FALSE))</f>
        <v>#REF!</v>
      </c>
      <c r="AB92" s="80" t="e">
        <f t="shared" si="36"/>
        <v>#REF!</v>
      </c>
      <c r="AC92" s="76" t="e">
        <f t="shared" si="37"/>
        <v>#REF!</v>
      </c>
      <c r="AD92" s="64" t="e">
        <f>IF(ISNA(VLOOKUP($A92,#REF!,32,FALSE)),0,VLOOKUP($A92,#REF!,32,FALSE))</f>
        <v>#REF!</v>
      </c>
      <c r="AE92" s="80" t="e">
        <f t="shared" si="38"/>
        <v>#REF!</v>
      </c>
      <c r="AF92" s="76" t="e">
        <f t="shared" si="39"/>
        <v>#REF!</v>
      </c>
      <c r="AG92" s="64" t="e">
        <f>IF(ISNA(VLOOKUP($A92,#REF!,36,FALSE)),0,VLOOKUP($A92,#REF!,36,FALSE))</f>
        <v>#REF!</v>
      </c>
      <c r="AH92" s="80" t="e">
        <f t="shared" si="40"/>
        <v>#REF!</v>
      </c>
      <c r="AI92" s="76" t="e">
        <f t="shared" si="41"/>
        <v>#REF!</v>
      </c>
    </row>
    <row r="93" spans="1:35" ht="18" customHeight="1" x14ac:dyDescent="0.2">
      <c r="A93" s="78" t="str">
        <f t="shared" si="21"/>
        <v>Mike Dyson</v>
      </c>
      <c r="B93" s="52" t="s">
        <v>136</v>
      </c>
      <c r="C93" s="62" t="s">
        <v>33</v>
      </c>
      <c r="D93" s="25" t="e">
        <f>VLOOKUP($A93,#REF!,34,FALSE)</f>
        <v>#REF!</v>
      </c>
      <c r="E93" s="8" t="e">
        <f>ROUND(IF(ISNA(VLOOKUP($A93,#REF!,46,FALSE)),0,VLOOKUP($A93,#REF!,46,FALSE)),1)</f>
        <v>#REF!</v>
      </c>
      <c r="F93" s="92" t="e">
        <f>ROUND(IF(ISNA(VLOOKUP($A93,#REF!,47,FALSE)),0,VLOOKUP($A93,#REF!,47,FALSE)),1)</f>
        <v>#REF!</v>
      </c>
      <c r="G93" s="80" t="e">
        <f t="shared" si="22"/>
        <v>#REF!</v>
      </c>
      <c r="H93" s="88" t="e">
        <f t="shared" si="23"/>
        <v>#REF!</v>
      </c>
      <c r="I93" s="64" t="e">
        <f>IF(ISNA(VLOOKUP($A93,#REF!,4,FALSE)),0,VLOOKUP($A93,#REF!,4,FALSE))</f>
        <v>#REF!</v>
      </c>
      <c r="J93" s="80" t="e">
        <f t="shared" si="24"/>
        <v>#REF!</v>
      </c>
      <c r="K93" s="76" t="e">
        <f t="shared" si="25"/>
        <v>#REF!</v>
      </c>
      <c r="L93" s="83" t="e">
        <f>IF(ISNA(VLOOKUP($A93,#REF!,8,FALSE)),0,VLOOKUP($A93,#REF!,8,FALSE))</f>
        <v>#REF!</v>
      </c>
      <c r="M93" s="80" t="e">
        <f t="shared" si="26"/>
        <v>#REF!</v>
      </c>
      <c r="N93" s="76" t="e">
        <f t="shared" si="27"/>
        <v>#REF!</v>
      </c>
      <c r="O93" s="64" t="e">
        <f>IF(ISNA(VLOOKUP($A93,#REF!,12,FALSE)),0,VLOOKUP($A93,#REF!,12,FALSE))</f>
        <v>#REF!</v>
      </c>
      <c r="P93" s="80" t="e">
        <f t="shared" si="28"/>
        <v>#REF!</v>
      </c>
      <c r="Q93" s="76" t="e">
        <f t="shared" si="29"/>
        <v>#REF!</v>
      </c>
      <c r="R93" s="64" t="e">
        <f>IF(ISNA(VLOOKUP($A93,#REF!,16,FALSE)),0,VLOOKUP($A93,#REF!,16,FALSE))</f>
        <v>#REF!</v>
      </c>
      <c r="S93" s="80" t="e">
        <f t="shared" si="30"/>
        <v>#REF!</v>
      </c>
      <c r="T93" s="76" t="e">
        <f t="shared" si="31"/>
        <v>#REF!</v>
      </c>
      <c r="U93" s="64" t="e">
        <f>IF(ISNA(VLOOKUP($A93,#REF!,20,FALSE)),0,VLOOKUP($A93,#REF!,20,FALSE))</f>
        <v>#REF!</v>
      </c>
      <c r="V93" s="80" t="e">
        <f t="shared" si="32"/>
        <v>#REF!</v>
      </c>
      <c r="W93" s="76" t="e">
        <f t="shared" si="33"/>
        <v>#REF!</v>
      </c>
      <c r="X93" s="64" t="e">
        <f>IF(ISNA(VLOOKUP($A93,#REF!,24,FALSE)),0,VLOOKUP($A93,#REF!,24,FALSE))</f>
        <v>#REF!</v>
      </c>
      <c r="Y93" s="80" t="e">
        <f t="shared" si="34"/>
        <v>#REF!</v>
      </c>
      <c r="Z93" s="76" t="e">
        <f t="shared" si="35"/>
        <v>#REF!</v>
      </c>
      <c r="AA93" s="64" t="e">
        <f>IF(ISNA(VLOOKUP($A93,#REF!,28,FALSE)),0,VLOOKUP($A93,#REF!,28,FALSE))</f>
        <v>#REF!</v>
      </c>
      <c r="AB93" s="80" t="e">
        <f t="shared" si="36"/>
        <v>#REF!</v>
      </c>
      <c r="AC93" s="76" t="e">
        <f t="shared" si="37"/>
        <v>#REF!</v>
      </c>
      <c r="AD93" s="64" t="e">
        <f>IF(ISNA(VLOOKUP($A93,#REF!,32,FALSE)),0,VLOOKUP($A93,#REF!,32,FALSE))</f>
        <v>#REF!</v>
      </c>
      <c r="AE93" s="80" t="e">
        <f t="shared" si="38"/>
        <v>#REF!</v>
      </c>
      <c r="AF93" s="76" t="e">
        <f t="shared" si="39"/>
        <v>#REF!</v>
      </c>
      <c r="AG93" s="64" t="e">
        <f>IF(ISNA(VLOOKUP($A93,#REF!,36,FALSE)),0,VLOOKUP($A93,#REF!,36,FALSE))</f>
        <v>#REF!</v>
      </c>
      <c r="AH93" s="80" t="e">
        <f t="shared" si="40"/>
        <v>#REF!</v>
      </c>
      <c r="AI93" s="76" t="e">
        <f t="shared" si="41"/>
        <v>#REF!</v>
      </c>
    </row>
    <row r="94" spans="1:35" ht="18" customHeight="1" x14ac:dyDescent="0.2">
      <c r="A94" s="78" t="str">
        <f t="shared" si="21"/>
        <v>Edmund Ebeid</v>
      </c>
      <c r="B94" s="52" t="s">
        <v>412</v>
      </c>
      <c r="C94" s="62" t="s">
        <v>411</v>
      </c>
      <c r="D94" s="25" t="e">
        <f>VLOOKUP($A94,#REF!,34,FALSE)</f>
        <v>#REF!</v>
      </c>
      <c r="E94" s="8" t="e">
        <f>ROUND(IF(ISNA(VLOOKUP($A94,#REF!,46,FALSE)),0,VLOOKUP($A94,#REF!,46,FALSE)),1)</f>
        <v>#REF!</v>
      </c>
      <c r="F94" s="92" t="e">
        <f>ROUND(IF(ISNA(VLOOKUP($A94,#REF!,47,FALSE)),0,VLOOKUP($A94,#REF!,47,FALSE)),1)</f>
        <v>#REF!</v>
      </c>
      <c r="G94" s="80" t="e">
        <f t="shared" si="22"/>
        <v>#REF!</v>
      </c>
      <c r="H94" s="88" t="e">
        <f t="shared" si="23"/>
        <v>#REF!</v>
      </c>
      <c r="I94" s="64" t="e">
        <f>IF(ISNA(VLOOKUP($A94,#REF!,4,FALSE)),0,VLOOKUP($A94,#REF!,4,FALSE))</f>
        <v>#REF!</v>
      </c>
      <c r="J94" s="80" t="e">
        <f t="shared" si="24"/>
        <v>#REF!</v>
      </c>
      <c r="K94" s="76" t="e">
        <f t="shared" si="25"/>
        <v>#REF!</v>
      </c>
      <c r="L94" s="83" t="e">
        <f>IF(ISNA(VLOOKUP($A94,#REF!,8,FALSE)),0,VLOOKUP($A94,#REF!,8,FALSE))</f>
        <v>#REF!</v>
      </c>
      <c r="M94" s="80" t="e">
        <f t="shared" si="26"/>
        <v>#REF!</v>
      </c>
      <c r="N94" s="76" t="e">
        <f t="shared" si="27"/>
        <v>#REF!</v>
      </c>
      <c r="O94" s="64" t="e">
        <f>IF(ISNA(VLOOKUP($A94,#REF!,12,FALSE)),0,VLOOKUP($A94,#REF!,12,FALSE))</f>
        <v>#REF!</v>
      </c>
      <c r="P94" s="80" t="e">
        <f t="shared" si="28"/>
        <v>#REF!</v>
      </c>
      <c r="Q94" s="76" t="e">
        <f t="shared" si="29"/>
        <v>#REF!</v>
      </c>
      <c r="R94" s="64" t="e">
        <f>IF(ISNA(VLOOKUP($A94,#REF!,16,FALSE)),0,VLOOKUP($A94,#REF!,16,FALSE))</f>
        <v>#REF!</v>
      </c>
      <c r="S94" s="80" t="e">
        <f t="shared" si="30"/>
        <v>#REF!</v>
      </c>
      <c r="T94" s="76" t="e">
        <f t="shared" si="31"/>
        <v>#REF!</v>
      </c>
      <c r="U94" s="64" t="e">
        <f>IF(ISNA(VLOOKUP($A94,#REF!,20,FALSE)),0,VLOOKUP($A94,#REF!,20,FALSE))</f>
        <v>#REF!</v>
      </c>
      <c r="V94" s="80" t="e">
        <f t="shared" si="32"/>
        <v>#REF!</v>
      </c>
      <c r="W94" s="76" t="e">
        <f t="shared" si="33"/>
        <v>#REF!</v>
      </c>
      <c r="X94" s="64" t="e">
        <f>IF(ISNA(VLOOKUP($A94,#REF!,24,FALSE)),0,VLOOKUP($A94,#REF!,24,FALSE))</f>
        <v>#REF!</v>
      </c>
      <c r="Y94" s="80" t="e">
        <f t="shared" si="34"/>
        <v>#REF!</v>
      </c>
      <c r="Z94" s="76" t="e">
        <f t="shared" si="35"/>
        <v>#REF!</v>
      </c>
      <c r="AA94" s="64" t="e">
        <f>IF(ISNA(VLOOKUP($A94,#REF!,28,FALSE)),0,VLOOKUP($A94,#REF!,28,FALSE))</f>
        <v>#REF!</v>
      </c>
      <c r="AB94" s="80" t="e">
        <f t="shared" si="36"/>
        <v>#REF!</v>
      </c>
      <c r="AC94" s="76" t="e">
        <f t="shared" si="37"/>
        <v>#REF!</v>
      </c>
      <c r="AD94" s="64" t="e">
        <f>IF(ISNA(VLOOKUP($A94,#REF!,32,FALSE)),0,VLOOKUP($A94,#REF!,32,FALSE))</f>
        <v>#REF!</v>
      </c>
      <c r="AE94" s="80" t="e">
        <f t="shared" si="38"/>
        <v>#REF!</v>
      </c>
      <c r="AF94" s="76" t="e">
        <f t="shared" si="39"/>
        <v>#REF!</v>
      </c>
      <c r="AG94" s="64" t="e">
        <f>IF(ISNA(VLOOKUP($A94,#REF!,36,FALSE)),0,VLOOKUP($A94,#REF!,36,FALSE))</f>
        <v>#REF!</v>
      </c>
      <c r="AH94" s="80" t="e">
        <f t="shared" si="40"/>
        <v>#REF!</v>
      </c>
      <c r="AI94" s="76" t="e">
        <f t="shared" si="41"/>
        <v>#REF!</v>
      </c>
    </row>
    <row r="95" spans="1:35" ht="18" customHeight="1" x14ac:dyDescent="0.2">
      <c r="A95" s="78" t="str">
        <f t="shared" ref="A95:A126" si="42">CONCATENATE(C95," ",B95)</f>
        <v>Mike Eiselt</v>
      </c>
      <c r="B95" s="52" t="s">
        <v>92</v>
      </c>
      <c r="C95" s="62" t="s">
        <v>33</v>
      </c>
      <c r="D95" s="25" t="e">
        <f>VLOOKUP($A95,#REF!,34,FALSE)</f>
        <v>#REF!</v>
      </c>
      <c r="E95" s="8" t="e">
        <f>ROUND(IF(ISNA(VLOOKUP($A95,#REF!,46,FALSE)),0,VLOOKUP($A95,#REF!,46,FALSE)),1)</f>
        <v>#REF!</v>
      </c>
      <c r="F95" s="92" t="e">
        <f>ROUND(IF(ISNA(VLOOKUP($A95,#REF!,47,FALSE)),0,VLOOKUP($A95,#REF!,47,FALSE)),1)</f>
        <v>#REF!</v>
      </c>
      <c r="G95" s="80" t="e">
        <f t="shared" ref="G95:G126" si="43">IF($E95&gt;$AH$1,$D95-($E95-$AH$1),(IF(IF(AND(F95&lt;$AB$1,F95&lt;&gt;0),D95+($AB$1-F95),D95)&gt;36,36,IF(AND(F95&lt;$AB$1,F95&lt;&gt;0),D95+($AB$1-F95),D95))))</f>
        <v>#REF!</v>
      </c>
      <c r="H95" s="88" t="e">
        <f t="shared" ref="H95:H126" si="44">ROUND(G95,0)</f>
        <v>#REF!</v>
      </c>
      <c r="I95" s="64" t="e">
        <f>IF(ISNA(VLOOKUP($A95,#REF!,4,FALSE)),0,VLOOKUP($A95,#REF!,4,FALSE))</f>
        <v>#REF!</v>
      </c>
      <c r="J95" s="80" t="e">
        <f t="shared" ref="J95:J126" si="45">IF(  AND(I95&gt;0,G95&lt;&gt;36),   IF(ABS(I95-36)&gt;=10,  G95+SIGN(36-I95)*1,  (36-I95)*0.1+G95),      G95)</f>
        <v>#REF!</v>
      </c>
      <c r="K95" s="76" t="e">
        <f t="shared" ref="K95:K126" si="46">ROUND(J95,0)</f>
        <v>#REF!</v>
      </c>
      <c r="L95" s="83" t="e">
        <f>IF(ISNA(VLOOKUP($A95,#REF!,8,FALSE)),0,VLOOKUP($A95,#REF!,8,FALSE))</f>
        <v>#REF!</v>
      </c>
      <c r="M95" s="80" t="e">
        <f t="shared" ref="M95:M126" si="47">IF(  AND(L95&gt;0,J95&lt;&gt;36),   IF(ABS(L95-36)&gt;=10,  J95+SIGN(36-L95)*1,  (36-L95)*0.1+J95),      J95)</f>
        <v>#REF!</v>
      </c>
      <c r="N95" s="76" t="e">
        <f t="shared" ref="N95:N126" si="48">ROUND(M95,0)</f>
        <v>#REF!</v>
      </c>
      <c r="O95" s="64" t="e">
        <f>IF(ISNA(VLOOKUP($A95,#REF!,12,FALSE)),0,VLOOKUP($A95,#REF!,12,FALSE))</f>
        <v>#REF!</v>
      </c>
      <c r="P95" s="80" t="e">
        <f t="shared" ref="P95:P126" si="49">IF(  AND(O95&gt;0,M95&lt;&gt;36),   IF(ABS(O95-36)&gt;=10,  M95+SIGN(36-O95)*1,  (36-O95)*0.1+M95),      M95)</f>
        <v>#REF!</v>
      </c>
      <c r="Q95" s="76" t="e">
        <f t="shared" ref="Q95:Q126" si="50">ROUND(P95,0)</f>
        <v>#REF!</v>
      </c>
      <c r="R95" s="64" t="e">
        <f>IF(ISNA(VLOOKUP($A95,#REF!,16,FALSE)),0,VLOOKUP($A95,#REF!,16,FALSE))</f>
        <v>#REF!</v>
      </c>
      <c r="S95" s="80" t="e">
        <f t="shared" ref="S95:S126" si="51">IF(  AND(R95&gt;0,P95&lt;&gt;36),   IF(ABS(R95-36)&gt;=10,  P95+SIGN(36-R95)*1,  (36-R95)*0.1+P95),      P95)</f>
        <v>#REF!</v>
      </c>
      <c r="T95" s="76" t="e">
        <f t="shared" ref="T95:T126" si="52">ROUND(S95,0)</f>
        <v>#REF!</v>
      </c>
      <c r="U95" s="64" t="e">
        <f>IF(ISNA(VLOOKUP($A95,#REF!,20,FALSE)),0,VLOOKUP($A95,#REF!,20,FALSE))</f>
        <v>#REF!</v>
      </c>
      <c r="V95" s="80" t="e">
        <f t="shared" ref="V95:V126" si="53">IF(  AND(U95&gt;0,S95&lt;&gt;36),   IF(ABS(U95-36)&gt;=10,  S95+SIGN(36-U95)*1,  (36-U95)*0.1+S95),      S95)</f>
        <v>#REF!</v>
      </c>
      <c r="W95" s="76" t="e">
        <f t="shared" ref="W95:W126" si="54">ROUND(V95,0)</f>
        <v>#REF!</v>
      </c>
      <c r="X95" s="64" t="e">
        <f>IF(ISNA(VLOOKUP($A95,#REF!,24,FALSE)),0,VLOOKUP($A95,#REF!,24,FALSE))</f>
        <v>#REF!</v>
      </c>
      <c r="Y95" s="80" t="e">
        <f t="shared" ref="Y95:Y126" si="55">IF(  AND(X95&gt;0,V95&lt;&gt;36),   IF(ABS(X95-36)&gt;=10,  V95+SIGN(36-X95)*1,  (36-X95)*0.1+V95),      V95)</f>
        <v>#REF!</v>
      </c>
      <c r="Z95" s="76" t="e">
        <f t="shared" ref="Z95:Z126" si="56">ROUND(Y95,0)</f>
        <v>#REF!</v>
      </c>
      <c r="AA95" s="64" t="e">
        <f>IF(ISNA(VLOOKUP($A95,#REF!,28,FALSE)),0,VLOOKUP($A95,#REF!,28,FALSE))</f>
        <v>#REF!</v>
      </c>
      <c r="AB95" s="80" t="e">
        <f t="shared" ref="AB95:AB126" si="57">IF(  AND(AA95&gt;0,Y95&lt;&gt;36),   IF(ABS(AA95-36)&gt;=10,  Y95+SIGN(36-AA95)*1,  (36-AA95)*0.1+Y95),      Y95)</f>
        <v>#REF!</v>
      </c>
      <c r="AC95" s="76" t="e">
        <f t="shared" ref="AC95:AC126" si="58">ROUND(AB95,0)</f>
        <v>#REF!</v>
      </c>
      <c r="AD95" s="64" t="e">
        <f>IF(ISNA(VLOOKUP($A95,#REF!,32,FALSE)),0,VLOOKUP($A95,#REF!,32,FALSE))</f>
        <v>#REF!</v>
      </c>
      <c r="AE95" s="80" t="e">
        <f t="shared" ref="AE95:AE126" si="59">IF(  AND(AD95&gt;0,AB95&lt;&gt;36),   IF(ABS(AD95-36)&gt;=10,  AB95+SIGN(36-AD95)*1,  (36-AD95)*0.1+AB95),      AB95)</f>
        <v>#REF!</v>
      </c>
      <c r="AF95" s="76" t="e">
        <f t="shared" ref="AF95:AF126" si="60">ROUND(AE95,0)</f>
        <v>#REF!</v>
      </c>
      <c r="AG95" s="64" t="e">
        <f>IF(ISNA(VLOOKUP($A95,#REF!,36,FALSE)),0,VLOOKUP($A95,#REF!,36,FALSE))</f>
        <v>#REF!</v>
      </c>
      <c r="AH95" s="80" t="e">
        <f t="shared" ref="AH95:AH126" si="61">IF(  AND(AG95&gt;0,AE95&lt;&gt;36),   IF(ABS(AG95-36)&gt;=10,  AE95+SIGN(36-AG95)*1,  (36-AG95)*0.1+AE95),      AE95)</f>
        <v>#REF!</v>
      </c>
      <c r="AI95" s="76" t="e">
        <f t="shared" ref="AI95:AI126" si="62">ROUND(AH95,0)</f>
        <v>#REF!</v>
      </c>
    </row>
    <row r="96" spans="1:35" ht="18" customHeight="1" x14ac:dyDescent="0.2">
      <c r="A96" s="78" t="str">
        <f t="shared" si="42"/>
        <v>Tim Evankovich</v>
      </c>
      <c r="B96" s="52" t="s">
        <v>91</v>
      </c>
      <c r="C96" s="62" t="s">
        <v>108</v>
      </c>
      <c r="D96" s="25" t="e">
        <f>VLOOKUP($A96,#REF!,34,FALSE)</f>
        <v>#REF!</v>
      </c>
      <c r="E96" s="8" t="e">
        <f>ROUND(IF(ISNA(VLOOKUP($A96,#REF!,46,FALSE)),0,VLOOKUP($A96,#REF!,46,FALSE)),1)</f>
        <v>#REF!</v>
      </c>
      <c r="F96" s="92" t="e">
        <f>ROUND(IF(ISNA(VLOOKUP($A96,#REF!,47,FALSE)),0,VLOOKUP($A96,#REF!,47,FALSE)),1)</f>
        <v>#REF!</v>
      </c>
      <c r="G96" s="80" t="e">
        <f t="shared" si="43"/>
        <v>#REF!</v>
      </c>
      <c r="H96" s="88" t="e">
        <f t="shared" si="44"/>
        <v>#REF!</v>
      </c>
      <c r="I96" s="64" t="e">
        <f>IF(ISNA(VLOOKUP($A96,#REF!,4,FALSE)),0,VLOOKUP($A96,#REF!,4,FALSE))</f>
        <v>#REF!</v>
      </c>
      <c r="J96" s="80" t="e">
        <f t="shared" si="45"/>
        <v>#REF!</v>
      </c>
      <c r="K96" s="76" t="e">
        <f t="shared" si="46"/>
        <v>#REF!</v>
      </c>
      <c r="L96" s="83" t="e">
        <f>IF(ISNA(VLOOKUP($A96,#REF!,8,FALSE)),0,VLOOKUP($A96,#REF!,8,FALSE))</f>
        <v>#REF!</v>
      </c>
      <c r="M96" s="80" t="e">
        <f t="shared" si="47"/>
        <v>#REF!</v>
      </c>
      <c r="N96" s="76" t="e">
        <f t="shared" si="48"/>
        <v>#REF!</v>
      </c>
      <c r="O96" s="64" t="e">
        <f>IF(ISNA(VLOOKUP($A96,#REF!,12,FALSE)),0,VLOOKUP($A96,#REF!,12,FALSE))</f>
        <v>#REF!</v>
      </c>
      <c r="P96" s="80" t="e">
        <f t="shared" si="49"/>
        <v>#REF!</v>
      </c>
      <c r="Q96" s="76" t="e">
        <f t="shared" si="50"/>
        <v>#REF!</v>
      </c>
      <c r="R96" s="64" t="e">
        <f>IF(ISNA(VLOOKUP($A96,#REF!,16,FALSE)),0,VLOOKUP($A96,#REF!,16,FALSE))</f>
        <v>#REF!</v>
      </c>
      <c r="S96" s="80" t="e">
        <f t="shared" si="51"/>
        <v>#REF!</v>
      </c>
      <c r="T96" s="76" t="e">
        <f t="shared" si="52"/>
        <v>#REF!</v>
      </c>
      <c r="U96" s="64" t="e">
        <f>IF(ISNA(VLOOKUP($A96,#REF!,20,FALSE)),0,VLOOKUP($A96,#REF!,20,FALSE))</f>
        <v>#REF!</v>
      </c>
      <c r="V96" s="80" t="e">
        <f t="shared" si="53"/>
        <v>#REF!</v>
      </c>
      <c r="W96" s="76" t="e">
        <f t="shared" si="54"/>
        <v>#REF!</v>
      </c>
      <c r="X96" s="64" t="e">
        <f>IF(ISNA(VLOOKUP($A96,#REF!,24,FALSE)),0,VLOOKUP($A96,#REF!,24,FALSE))</f>
        <v>#REF!</v>
      </c>
      <c r="Y96" s="80" t="e">
        <f t="shared" si="55"/>
        <v>#REF!</v>
      </c>
      <c r="Z96" s="76" t="e">
        <f t="shared" si="56"/>
        <v>#REF!</v>
      </c>
      <c r="AA96" s="64" t="e">
        <f>IF(ISNA(VLOOKUP($A96,#REF!,28,FALSE)),0,VLOOKUP($A96,#REF!,28,FALSE))</f>
        <v>#REF!</v>
      </c>
      <c r="AB96" s="80" t="e">
        <f t="shared" si="57"/>
        <v>#REF!</v>
      </c>
      <c r="AC96" s="76" t="e">
        <f t="shared" si="58"/>
        <v>#REF!</v>
      </c>
      <c r="AD96" s="64" t="e">
        <f>IF(ISNA(VLOOKUP($A96,#REF!,32,FALSE)),0,VLOOKUP($A96,#REF!,32,FALSE))</f>
        <v>#REF!</v>
      </c>
      <c r="AE96" s="80" t="e">
        <f t="shared" si="59"/>
        <v>#REF!</v>
      </c>
      <c r="AF96" s="76" t="e">
        <f t="shared" si="60"/>
        <v>#REF!</v>
      </c>
      <c r="AG96" s="64" t="e">
        <f>IF(ISNA(VLOOKUP($A96,#REF!,36,FALSE)),0,VLOOKUP($A96,#REF!,36,FALSE))</f>
        <v>#REF!</v>
      </c>
      <c r="AH96" s="80" t="e">
        <f t="shared" si="61"/>
        <v>#REF!</v>
      </c>
      <c r="AI96" s="76" t="e">
        <f t="shared" si="62"/>
        <v>#REF!</v>
      </c>
    </row>
    <row r="97" spans="1:35" ht="18" customHeight="1" x14ac:dyDescent="0.2">
      <c r="A97" s="78" t="str">
        <f t="shared" si="42"/>
        <v>Mike Fallon</v>
      </c>
      <c r="B97" s="52" t="s">
        <v>205</v>
      </c>
      <c r="C97" s="62" t="s">
        <v>33</v>
      </c>
      <c r="D97" s="25" t="e">
        <f>VLOOKUP($A97,#REF!,34,FALSE)</f>
        <v>#REF!</v>
      </c>
      <c r="E97" s="8" t="e">
        <f>ROUND(IF(ISNA(VLOOKUP($A97,#REF!,46,FALSE)),0,VLOOKUP($A97,#REF!,46,FALSE)),1)</f>
        <v>#REF!</v>
      </c>
      <c r="F97" s="92" t="e">
        <f>ROUND(IF(ISNA(VLOOKUP($A97,#REF!,47,FALSE)),0,VLOOKUP($A97,#REF!,47,FALSE)),1)</f>
        <v>#REF!</v>
      </c>
      <c r="G97" s="80" t="e">
        <f t="shared" si="43"/>
        <v>#REF!</v>
      </c>
      <c r="H97" s="88" t="e">
        <f t="shared" si="44"/>
        <v>#REF!</v>
      </c>
      <c r="I97" s="64" t="e">
        <f>IF(ISNA(VLOOKUP($A97,#REF!,4,FALSE)),0,VLOOKUP($A97,#REF!,4,FALSE))</f>
        <v>#REF!</v>
      </c>
      <c r="J97" s="80" t="e">
        <f t="shared" si="45"/>
        <v>#REF!</v>
      </c>
      <c r="K97" s="76" t="e">
        <f t="shared" si="46"/>
        <v>#REF!</v>
      </c>
      <c r="L97" s="83" t="e">
        <f>IF(ISNA(VLOOKUP($A97,#REF!,8,FALSE)),0,VLOOKUP($A97,#REF!,8,FALSE))</f>
        <v>#REF!</v>
      </c>
      <c r="M97" s="80" t="e">
        <f t="shared" si="47"/>
        <v>#REF!</v>
      </c>
      <c r="N97" s="76" t="e">
        <f t="shared" si="48"/>
        <v>#REF!</v>
      </c>
      <c r="O97" s="64" t="e">
        <f>IF(ISNA(VLOOKUP($A97,#REF!,12,FALSE)),0,VLOOKUP($A97,#REF!,12,FALSE))</f>
        <v>#REF!</v>
      </c>
      <c r="P97" s="80" t="e">
        <f t="shared" si="49"/>
        <v>#REF!</v>
      </c>
      <c r="Q97" s="76" t="e">
        <f t="shared" si="50"/>
        <v>#REF!</v>
      </c>
      <c r="R97" s="64" t="e">
        <f>IF(ISNA(VLOOKUP($A97,#REF!,16,FALSE)),0,VLOOKUP($A97,#REF!,16,FALSE))</f>
        <v>#REF!</v>
      </c>
      <c r="S97" s="80" t="e">
        <f t="shared" si="51"/>
        <v>#REF!</v>
      </c>
      <c r="T97" s="76" t="e">
        <f t="shared" si="52"/>
        <v>#REF!</v>
      </c>
      <c r="U97" s="64" t="e">
        <f>IF(ISNA(VLOOKUP($A97,#REF!,20,FALSE)),0,VLOOKUP($A97,#REF!,20,FALSE))</f>
        <v>#REF!</v>
      </c>
      <c r="V97" s="80" t="e">
        <f t="shared" si="53"/>
        <v>#REF!</v>
      </c>
      <c r="W97" s="76" t="e">
        <f t="shared" si="54"/>
        <v>#REF!</v>
      </c>
      <c r="X97" s="64" t="e">
        <f>IF(ISNA(VLOOKUP($A97,#REF!,24,FALSE)),0,VLOOKUP($A97,#REF!,24,FALSE))</f>
        <v>#REF!</v>
      </c>
      <c r="Y97" s="80" t="e">
        <f t="shared" si="55"/>
        <v>#REF!</v>
      </c>
      <c r="Z97" s="76" t="e">
        <f t="shared" si="56"/>
        <v>#REF!</v>
      </c>
      <c r="AA97" s="64" t="e">
        <f>IF(ISNA(VLOOKUP($A97,#REF!,28,FALSE)),0,VLOOKUP($A97,#REF!,28,FALSE))</f>
        <v>#REF!</v>
      </c>
      <c r="AB97" s="80" t="e">
        <f t="shared" si="57"/>
        <v>#REF!</v>
      </c>
      <c r="AC97" s="76" t="e">
        <f t="shared" si="58"/>
        <v>#REF!</v>
      </c>
      <c r="AD97" s="64" t="e">
        <f>IF(ISNA(VLOOKUP($A97,#REF!,32,FALSE)),0,VLOOKUP($A97,#REF!,32,FALSE))</f>
        <v>#REF!</v>
      </c>
      <c r="AE97" s="80" t="e">
        <f t="shared" si="59"/>
        <v>#REF!</v>
      </c>
      <c r="AF97" s="76" t="e">
        <f t="shared" si="60"/>
        <v>#REF!</v>
      </c>
      <c r="AG97" s="64" t="e">
        <f>IF(ISNA(VLOOKUP($A97,#REF!,36,FALSE)),0,VLOOKUP($A97,#REF!,36,FALSE))</f>
        <v>#REF!</v>
      </c>
      <c r="AH97" s="80" t="e">
        <f t="shared" si="61"/>
        <v>#REF!</v>
      </c>
      <c r="AI97" s="76" t="e">
        <f t="shared" si="62"/>
        <v>#REF!</v>
      </c>
    </row>
    <row r="98" spans="1:35" ht="18" customHeight="1" x14ac:dyDescent="0.2">
      <c r="A98" s="78" t="str">
        <f t="shared" si="42"/>
        <v>Steve Ferguson</v>
      </c>
      <c r="B98" s="52" t="s">
        <v>416</v>
      </c>
      <c r="C98" s="62" t="s">
        <v>15</v>
      </c>
      <c r="D98" s="25" t="e">
        <f>VLOOKUP($A98,#REF!,34,FALSE)</f>
        <v>#REF!</v>
      </c>
      <c r="E98" s="8" t="e">
        <f>ROUND(IF(ISNA(VLOOKUP($A98,#REF!,46,FALSE)),0,VLOOKUP($A98,#REF!,46,FALSE)),1)</f>
        <v>#REF!</v>
      </c>
      <c r="F98" s="92" t="e">
        <f>ROUND(IF(ISNA(VLOOKUP($A98,#REF!,47,FALSE)),0,VLOOKUP($A98,#REF!,47,FALSE)),1)</f>
        <v>#REF!</v>
      </c>
      <c r="G98" s="80" t="e">
        <f t="shared" si="43"/>
        <v>#REF!</v>
      </c>
      <c r="H98" s="88" t="e">
        <f t="shared" si="44"/>
        <v>#REF!</v>
      </c>
      <c r="I98" s="64" t="e">
        <f>IF(ISNA(VLOOKUP($A98,#REF!,4,FALSE)),0,VLOOKUP($A98,#REF!,4,FALSE))</f>
        <v>#REF!</v>
      </c>
      <c r="J98" s="80" t="e">
        <f t="shared" si="45"/>
        <v>#REF!</v>
      </c>
      <c r="K98" s="76" t="e">
        <f t="shared" si="46"/>
        <v>#REF!</v>
      </c>
      <c r="L98" s="83" t="e">
        <f>IF(ISNA(VLOOKUP($A98,#REF!,8,FALSE)),0,VLOOKUP($A98,#REF!,8,FALSE))</f>
        <v>#REF!</v>
      </c>
      <c r="M98" s="80" t="e">
        <f t="shared" si="47"/>
        <v>#REF!</v>
      </c>
      <c r="N98" s="76" t="e">
        <f t="shared" si="48"/>
        <v>#REF!</v>
      </c>
      <c r="O98" s="64" t="e">
        <f>IF(ISNA(VLOOKUP($A98,#REF!,12,FALSE)),0,VLOOKUP($A98,#REF!,12,FALSE))</f>
        <v>#REF!</v>
      </c>
      <c r="P98" s="80" t="e">
        <f t="shared" si="49"/>
        <v>#REF!</v>
      </c>
      <c r="Q98" s="76" t="e">
        <f t="shared" si="50"/>
        <v>#REF!</v>
      </c>
      <c r="R98" s="64" t="e">
        <f>IF(ISNA(VLOOKUP($A98,#REF!,16,FALSE)),0,VLOOKUP($A98,#REF!,16,FALSE))</f>
        <v>#REF!</v>
      </c>
      <c r="S98" s="80" t="e">
        <f t="shared" si="51"/>
        <v>#REF!</v>
      </c>
      <c r="T98" s="76" t="e">
        <f t="shared" si="52"/>
        <v>#REF!</v>
      </c>
      <c r="U98" s="64" t="e">
        <f>IF(ISNA(VLOOKUP($A98,#REF!,20,FALSE)),0,VLOOKUP($A98,#REF!,20,FALSE))</f>
        <v>#REF!</v>
      </c>
      <c r="V98" s="80" t="e">
        <f t="shared" si="53"/>
        <v>#REF!</v>
      </c>
      <c r="W98" s="76" t="e">
        <f t="shared" si="54"/>
        <v>#REF!</v>
      </c>
      <c r="X98" s="64" t="e">
        <f>IF(ISNA(VLOOKUP($A98,#REF!,24,FALSE)),0,VLOOKUP($A98,#REF!,24,FALSE))</f>
        <v>#REF!</v>
      </c>
      <c r="Y98" s="80" t="e">
        <f t="shared" si="55"/>
        <v>#REF!</v>
      </c>
      <c r="Z98" s="76" t="e">
        <f t="shared" si="56"/>
        <v>#REF!</v>
      </c>
      <c r="AA98" s="64" t="e">
        <f>IF(ISNA(VLOOKUP($A98,#REF!,28,FALSE)),0,VLOOKUP($A98,#REF!,28,FALSE))</f>
        <v>#REF!</v>
      </c>
      <c r="AB98" s="80" t="e">
        <f t="shared" si="57"/>
        <v>#REF!</v>
      </c>
      <c r="AC98" s="76" t="e">
        <f t="shared" si="58"/>
        <v>#REF!</v>
      </c>
      <c r="AD98" s="64" t="e">
        <f>IF(ISNA(VLOOKUP($A98,#REF!,32,FALSE)),0,VLOOKUP($A98,#REF!,32,FALSE))</f>
        <v>#REF!</v>
      </c>
      <c r="AE98" s="80" t="e">
        <f t="shared" si="59"/>
        <v>#REF!</v>
      </c>
      <c r="AF98" s="76" t="e">
        <f t="shared" si="60"/>
        <v>#REF!</v>
      </c>
      <c r="AG98" s="64" t="e">
        <f>IF(ISNA(VLOOKUP($A98,#REF!,36,FALSE)),0,VLOOKUP($A98,#REF!,36,FALSE))</f>
        <v>#REF!</v>
      </c>
      <c r="AH98" s="80" t="e">
        <f t="shared" si="61"/>
        <v>#REF!</v>
      </c>
      <c r="AI98" s="76" t="e">
        <f t="shared" si="62"/>
        <v>#REF!</v>
      </c>
    </row>
    <row r="99" spans="1:35" ht="18" customHeight="1" x14ac:dyDescent="0.2">
      <c r="A99" s="78" t="str">
        <f t="shared" si="42"/>
        <v>Jed Fotchman</v>
      </c>
      <c r="B99" s="52" t="s">
        <v>12</v>
      </c>
      <c r="C99" s="62" t="s">
        <v>13</v>
      </c>
      <c r="D99" s="25" t="e">
        <f>VLOOKUP($A99,#REF!,34,FALSE)</f>
        <v>#REF!</v>
      </c>
      <c r="E99" s="8" t="e">
        <f>ROUND(IF(ISNA(VLOOKUP($A99,#REF!,46,FALSE)),0,VLOOKUP($A99,#REF!,46,FALSE)),1)</f>
        <v>#REF!</v>
      </c>
      <c r="F99" s="92" t="e">
        <f>ROUND(IF(ISNA(VLOOKUP($A99,#REF!,47,FALSE)),0,VLOOKUP($A99,#REF!,47,FALSE)),1)</f>
        <v>#REF!</v>
      </c>
      <c r="G99" s="80" t="e">
        <f t="shared" si="43"/>
        <v>#REF!</v>
      </c>
      <c r="H99" s="88" t="e">
        <f t="shared" si="44"/>
        <v>#REF!</v>
      </c>
      <c r="I99" s="64" t="e">
        <f>IF(ISNA(VLOOKUP($A99,#REF!,4,FALSE)),0,VLOOKUP($A99,#REF!,4,FALSE))</f>
        <v>#REF!</v>
      </c>
      <c r="J99" s="80" t="e">
        <f t="shared" si="45"/>
        <v>#REF!</v>
      </c>
      <c r="K99" s="76" t="e">
        <f t="shared" si="46"/>
        <v>#REF!</v>
      </c>
      <c r="L99" s="83" t="e">
        <f>IF(ISNA(VLOOKUP($A99,#REF!,8,FALSE)),0,VLOOKUP($A99,#REF!,8,FALSE))</f>
        <v>#REF!</v>
      </c>
      <c r="M99" s="80" t="e">
        <f t="shared" si="47"/>
        <v>#REF!</v>
      </c>
      <c r="N99" s="76" t="e">
        <f t="shared" si="48"/>
        <v>#REF!</v>
      </c>
      <c r="O99" s="64" t="e">
        <f>IF(ISNA(VLOOKUP($A99,#REF!,12,FALSE)),0,VLOOKUP($A99,#REF!,12,FALSE))</f>
        <v>#REF!</v>
      </c>
      <c r="P99" s="80" t="e">
        <f t="shared" si="49"/>
        <v>#REF!</v>
      </c>
      <c r="Q99" s="76" t="e">
        <f t="shared" si="50"/>
        <v>#REF!</v>
      </c>
      <c r="R99" s="64" t="e">
        <f>IF(ISNA(VLOOKUP($A99,#REF!,16,FALSE)),0,VLOOKUP($A99,#REF!,16,FALSE))</f>
        <v>#REF!</v>
      </c>
      <c r="S99" s="80" t="e">
        <f t="shared" si="51"/>
        <v>#REF!</v>
      </c>
      <c r="T99" s="76" t="e">
        <f t="shared" si="52"/>
        <v>#REF!</v>
      </c>
      <c r="U99" s="64" t="e">
        <f>IF(ISNA(VLOOKUP($A99,#REF!,20,FALSE)),0,VLOOKUP($A99,#REF!,20,FALSE))</f>
        <v>#REF!</v>
      </c>
      <c r="V99" s="80" t="e">
        <f t="shared" si="53"/>
        <v>#REF!</v>
      </c>
      <c r="W99" s="76" t="e">
        <f t="shared" si="54"/>
        <v>#REF!</v>
      </c>
      <c r="X99" s="64" t="e">
        <f>IF(ISNA(VLOOKUP($A99,#REF!,24,FALSE)),0,VLOOKUP($A99,#REF!,24,FALSE))</f>
        <v>#REF!</v>
      </c>
      <c r="Y99" s="80" t="e">
        <f t="shared" si="55"/>
        <v>#REF!</v>
      </c>
      <c r="Z99" s="76" t="e">
        <f t="shared" si="56"/>
        <v>#REF!</v>
      </c>
      <c r="AA99" s="64" t="e">
        <f>IF(ISNA(VLOOKUP($A99,#REF!,28,FALSE)),0,VLOOKUP($A99,#REF!,28,FALSE))</f>
        <v>#REF!</v>
      </c>
      <c r="AB99" s="80" t="e">
        <f t="shared" si="57"/>
        <v>#REF!</v>
      </c>
      <c r="AC99" s="76" t="e">
        <f t="shared" si="58"/>
        <v>#REF!</v>
      </c>
      <c r="AD99" s="64" t="e">
        <f>IF(ISNA(VLOOKUP($A99,#REF!,32,FALSE)),0,VLOOKUP($A99,#REF!,32,FALSE))</f>
        <v>#REF!</v>
      </c>
      <c r="AE99" s="80" t="e">
        <f t="shared" si="59"/>
        <v>#REF!</v>
      </c>
      <c r="AF99" s="76" t="e">
        <f t="shared" si="60"/>
        <v>#REF!</v>
      </c>
      <c r="AG99" s="64" t="e">
        <f>IF(ISNA(VLOOKUP($A99,#REF!,36,FALSE)),0,VLOOKUP($A99,#REF!,36,FALSE))</f>
        <v>#REF!</v>
      </c>
      <c r="AH99" s="80" t="e">
        <f t="shared" si="61"/>
        <v>#REF!</v>
      </c>
      <c r="AI99" s="76" t="e">
        <f t="shared" si="62"/>
        <v>#REF!</v>
      </c>
    </row>
    <row r="100" spans="1:35" ht="18" customHeight="1" x14ac:dyDescent="0.2">
      <c r="A100" s="78" t="str">
        <f t="shared" si="42"/>
        <v>Dave Frazier</v>
      </c>
      <c r="B100" s="52" t="s">
        <v>380</v>
      </c>
      <c r="C100" s="62" t="s">
        <v>8</v>
      </c>
      <c r="D100" s="25" t="e">
        <f>VLOOKUP($A100,#REF!,34,FALSE)</f>
        <v>#REF!</v>
      </c>
      <c r="E100" s="8" t="e">
        <f>ROUND(IF(ISNA(VLOOKUP($A100,#REF!,46,FALSE)),0,VLOOKUP($A100,#REF!,46,FALSE)),1)</f>
        <v>#REF!</v>
      </c>
      <c r="F100" s="92" t="e">
        <f>ROUND(IF(ISNA(VLOOKUP($A100,#REF!,47,FALSE)),0,VLOOKUP($A100,#REF!,47,FALSE)),1)</f>
        <v>#REF!</v>
      </c>
      <c r="G100" s="80" t="e">
        <f t="shared" si="43"/>
        <v>#REF!</v>
      </c>
      <c r="H100" s="88" t="e">
        <f t="shared" si="44"/>
        <v>#REF!</v>
      </c>
      <c r="I100" s="64" t="e">
        <f>IF(ISNA(VLOOKUP($A100,#REF!,4,FALSE)),0,VLOOKUP($A100,#REF!,4,FALSE))</f>
        <v>#REF!</v>
      </c>
      <c r="J100" s="80" t="e">
        <f t="shared" si="45"/>
        <v>#REF!</v>
      </c>
      <c r="K100" s="76" t="e">
        <f t="shared" si="46"/>
        <v>#REF!</v>
      </c>
      <c r="L100" s="83" t="e">
        <f>IF(ISNA(VLOOKUP($A100,#REF!,8,FALSE)),0,VLOOKUP($A100,#REF!,8,FALSE))</f>
        <v>#REF!</v>
      </c>
      <c r="M100" s="80" t="e">
        <f t="shared" si="47"/>
        <v>#REF!</v>
      </c>
      <c r="N100" s="76" t="e">
        <f t="shared" si="48"/>
        <v>#REF!</v>
      </c>
      <c r="O100" s="64" t="e">
        <f>IF(ISNA(VLOOKUP($A100,#REF!,12,FALSE)),0,VLOOKUP($A100,#REF!,12,FALSE))</f>
        <v>#REF!</v>
      </c>
      <c r="P100" s="80" t="e">
        <f t="shared" si="49"/>
        <v>#REF!</v>
      </c>
      <c r="Q100" s="76" t="e">
        <f t="shared" si="50"/>
        <v>#REF!</v>
      </c>
      <c r="R100" s="64" t="e">
        <f>IF(ISNA(VLOOKUP($A100,#REF!,16,FALSE)),0,VLOOKUP($A100,#REF!,16,FALSE))</f>
        <v>#REF!</v>
      </c>
      <c r="S100" s="80" t="e">
        <f t="shared" si="51"/>
        <v>#REF!</v>
      </c>
      <c r="T100" s="76" t="e">
        <f t="shared" si="52"/>
        <v>#REF!</v>
      </c>
      <c r="U100" s="64" t="e">
        <f>IF(ISNA(VLOOKUP($A100,#REF!,20,FALSE)),0,VLOOKUP($A100,#REF!,20,FALSE))</f>
        <v>#REF!</v>
      </c>
      <c r="V100" s="80" t="e">
        <f t="shared" si="53"/>
        <v>#REF!</v>
      </c>
      <c r="W100" s="76" t="e">
        <f t="shared" si="54"/>
        <v>#REF!</v>
      </c>
      <c r="X100" s="64" t="e">
        <f>IF(ISNA(VLOOKUP($A100,#REF!,24,FALSE)),0,VLOOKUP($A100,#REF!,24,FALSE))</f>
        <v>#REF!</v>
      </c>
      <c r="Y100" s="80" t="e">
        <f t="shared" si="55"/>
        <v>#REF!</v>
      </c>
      <c r="Z100" s="76" t="e">
        <f t="shared" si="56"/>
        <v>#REF!</v>
      </c>
      <c r="AA100" s="64" t="e">
        <f>IF(ISNA(VLOOKUP($A100,#REF!,28,FALSE)),0,VLOOKUP($A100,#REF!,28,FALSE))</f>
        <v>#REF!</v>
      </c>
      <c r="AB100" s="80" t="e">
        <f t="shared" si="57"/>
        <v>#REF!</v>
      </c>
      <c r="AC100" s="76" t="e">
        <f t="shared" si="58"/>
        <v>#REF!</v>
      </c>
      <c r="AD100" s="64" t="e">
        <f>IF(ISNA(VLOOKUP($A100,#REF!,32,FALSE)),0,VLOOKUP($A100,#REF!,32,FALSE))</f>
        <v>#REF!</v>
      </c>
      <c r="AE100" s="80" t="e">
        <f t="shared" si="59"/>
        <v>#REF!</v>
      </c>
      <c r="AF100" s="76" t="e">
        <f t="shared" si="60"/>
        <v>#REF!</v>
      </c>
      <c r="AG100" s="64" t="e">
        <f>IF(ISNA(VLOOKUP($A100,#REF!,36,FALSE)),0,VLOOKUP($A100,#REF!,36,FALSE))</f>
        <v>#REF!</v>
      </c>
      <c r="AH100" s="80" t="e">
        <f t="shared" si="61"/>
        <v>#REF!</v>
      </c>
      <c r="AI100" s="76" t="e">
        <f t="shared" si="62"/>
        <v>#REF!</v>
      </c>
    </row>
    <row r="101" spans="1:35" ht="18" customHeight="1" x14ac:dyDescent="0.2">
      <c r="A101" s="78" t="str">
        <f t="shared" si="42"/>
        <v>Barry Frise</v>
      </c>
      <c r="B101" s="52" t="s">
        <v>253</v>
      </c>
      <c r="C101" s="62" t="s">
        <v>254</v>
      </c>
      <c r="D101" s="25" t="e">
        <f>VLOOKUP($A101,#REF!,34,FALSE)</f>
        <v>#REF!</v>
      </c>
      <c r="E101" s="8" t="e">
        <f>ROUND(IF(ISNA(VLOOKUP($A101,#REF!,46,FALSE)),0,VLOOKUP($A101,#REF!,46,FALSE)),1)</f>
        <v>#REF!</v>
      </c>
      <c r="F101" s="92" t="e">
        <f>ROUND(IF(ISNA(VLOOKUP($A101,#REF!,47,FALSE)),0,VLOOKUP($A101,#REF!,47,FALSE)),1)</f>
        <v>#REF!</v>
      </c>
      <c r="G101" s="80" t="e">
        <f t="shared" si="43"/>
        <v>#REF!</v>
      </c>
      <c r="H101" s="88" t="e">
        <f t="shared" si="44"/>
        <v>#REF!</v>
      </c>
      <c r="I101" s="64" t="e">
        <f>IF(ISNA(VLOOKUP($A101,#REF!,4,FALSE)),0,VLOOKUP($A101,#REF!,4,FALSE))</f>
        <v>#REF!</v>
      </c>
      <c r="J101" s="80" t="e">
        <f t="shared" si="45"/>
        <v>#REF!</v>
      </c>
      <c r="K101" s="76" t="e">
        <f t="shared" si="46"/>
        <v>#REF!</v>
      </c>
      <c r="L101" s="83" t="e">
        <f>IF(ISNA(VLOOKUP($A101,#REF!,8,FALSE)),0,VLOOKUP($A101,#REF!,8,FALSE))</f>
        <v>#REF!</v>
      </c>
      <c r="M101" s="80" t="e">
        <f t="shared" si="47"/>
        <v>#REF!</v>
      </c>
      <c r="N101" s="76" t="e">
        <f t="shared" si="48"/>
        <v>#REF!</v>
      </c>
      <c r="O101" s="64" t="e">
        <f>IF(ISNA(VLOOKUP($A101,#REF!,12,FALSE)),0,VLOOKUP($A101,#REF!,12,FALSE))</f>
        <v>#REF!</v>
      </c>
      <c r="P101" s="80" t="e">
        <f t="shared" si="49"/>
        <v>#REF!</v>
      </c>
      <c r="Q101" s="76" t="e">
        <f t="shared" si="50"/>
        <v>#REF!</v>
      </c>
      <c r="R101" s="64" t="e">
        <f>IF(ISNA(VLOOKUP($A101,#REF!,16,FALSE)),0,VLOOKUP($A101,#REF!,16,FALSE))</f>
        <v>#REF!</v>
      </c>
      <c r="S101" s="80" t="e">
        <f t="shared" si="51"/>
        <v>#REF!</v>
      </c>
      <c r="T101" s="76" t="e">
        <f t="shared" si="52"/>
        <v>#REF!</v>
      </c>
      <c r="U101" s="64" t="e">
        <f>IF(ISNA(VLOOKUP($A101,#REF!,20,FALSE)),0,VLOOKUP($A101,#REF!,20,FALSE))</f>
        <v>#REF!</v>
      </c>
      <c r="V101" s="80" t="e">
        <f t="shared" si="53"/>
        <v>#REF!</v>
      </c>
      <c r="W101" s="76" t="e">
        <f t="shared" si="54"/>
        <v>#REF!</v>
      </c>
      <c r="X101" s="64" t="e">
        <f>IF(ISNA(VLOOKUP($A101,#REF!,24,FALSE)),0,VLOOKUP($A101,#REF!,24,FALSE))</f>
        <v>#REF!</v>
      </c>
      <c r="Y101" s="80" t="e">
        <f t="shared" si="55"/>
        <v>#REF!</v>
      </c>
      <c r="Z101" s="76" t="e">
        <f t="shared" si="56"/>
        <v>#REF!</v>
      </c>
      <c r="AA101" s="64" t="e">
        <f>IF(ISNA(VLOOKUP($A101,#REF!,28,FALSE)),0,VLOOKUP($A101,#REF!,28,FALSE))</f>
        <v>#REF!</v>
      </c>
      <c r="AB101" s="80" t="e">
        <f t="shared" si="57"/>
        <v>#REF!</v>
      </c>
      <c r="AC101" s="76" t="e">
        <f t="shared" si="58"/>
        <v>#REF!</v>
      </c>
      <c r="AD101" s="64" t="e">
        <f>IF(ISNA(VLOOKUP($A101,#REF!,32,FALSE)),0,VLOOKUP($A101,#REF!,32,FALSE))</f>
        <v>#REF!</v>
      </c>
      <c r="AE101" s="80" t="e">
        <f t="shared" si="59"/>
        <v>#REF!</v>
      </c>
      <c r="AF101" s="76" t="e">
        <f t="shared" si="60"/>
        <v>#REF!</v>
      </c>
      <c r="AG101" s="64" t="e">
        <f>IF(ISNA(VLOOKUP($A101,#REF!,36,FALSE)),0,VLOOKUP($A101,#REF!,36,FALSE))</f>
        <v>#REF!</v>
      </c>
      <c r="AH101" s="80" t="e">
        <f t="shared" si="61"/>
        <v>#REF!</v>
      </c>
      <c r="AI101" s="76" t="e">
        <f t="shared" si="62"/>
        <v>#REF!</v>
      </c>
    </row>
    <row r="102" spans="1:35" ht="18" customHeight="1" x14ac:dyDescent="0.2">
      <c r="A102" s="78" t="str">
        <f t="shared" si="42"/>
        <v>Will Frix</v>
      </c>
      <c r="B102" s="52" t="s">
        <v>96</v>
      </c>
      <c r="C102" s="62" t="s">
        <v>97</v>
      </c>
      <c r="D102" s="25" t="e">
        <f>VLOOKUP($A102,#REF!,34,FALSE)</f>
        <v>#REF!</v>
      </c>
      <c r="E102" s="8" t="e">
        <f>ROUND(IF(ISNA(VLOOKUP($A102,#REF!,46,FALSE)),0,VLOOKUP($A102,#REF!,46,FALSE)),1)</f>
        <v>#REF!</v>
      </c>
      <c r="F102" s="92" t="e">
        <f>ROUND(IF(ISNA(VLOOKUP($A102,#REF!,47,FALSE)),0,VLOOKUP($A102,#REF!,47,FALSE)),1)</f>
        <v>#REF!</v>
      </c>
      <c r="G102" s="80" t="e">
        <f t="shared" si="43"/>
        <v>#REF!</v>
      </c>
      <c r="H102" s="88" t="e">
        <f t="shared" si="44"/>
        <v>#REF!</v>
      </c>
      <c r="I102" s="64" t="e">
        <f>IF(ISNA(VLOOKUP($A102,#REF!,4,FALSE)),0,VLOOKUP($A102,#REF!,4,FALSE))</f>
        <v>#REF!</v>
      </c>
      <c r="J102" s="80" t="e">
        <f t="shared" si="45"/>
        <v>#REF!</v>
      </c>
      <c r="K102" s="76" t="e">
        <f t="shared" si="46"/>
        <v>#REF!</v>
      </c>
      <c r="L102" s="83" t="e">
        <f>IF(ISNA(VLOOKUP($A102,#REF!,8,FALSE)),0,VLOOKUP($A102,#REF!,8,FALSE))</f>
        <v>#REF!</v>
      </c>
      <c r="M102" s="80" t="e">
        <f t="shared" si="47"/>
        <v>#REF!</v>
      </c>
      <c r="N102" s="76" t="e">
        <f t="shared" si="48"/>
        <v>#REF!</v>
      </c>
      <c r="O102" s="64" t="e">
        <f>IF(ISNA(VLOOKUP($A102,#REF!,12,FALSE)),0,VLOOKUP($A102,#REF!,12,FALSE))</f>
        <v>#REF!</v>
      </c>
      <c r="P102" s="80" t="e">
        <f t="shared" si="49"/>
        <v>#REF!</v>
      </c>
      <c r="Q102" s="76" t="e">
        <f t="shared" si="50"/>
        <v>#REF!</v>
      </c>
      <c r="R102" s="64" t="e">
        <f>IF(ISNA(VLOOKUP($A102,#REF!,16,FALSE)),0,VLOOKUP($A102,#REF!,16,FALSE))</f>
        <v>#REF!</v>
      </c>
      <c r="S102" s="80" t="e">
        <f t="shared" si="51"/>
        <v>#REF!</v>
      </c>
      <c r="T102" s="76" t="e">
        <f t="shared" si="52"/>
        <v>#REF!</v>
      </c>
      <c r="U102" s="64" t="e">
        <f>IF(ISNA(VLOOKUP($A102,#REF!,20,FALSE)),0,VLOOKUP($A102,#REF!,20,FALSE))</f>
        <v>#REF!</v>
      </c>
      <c r="V102" s="80" t="e">
        <f t="shared" si="53"/>
        <v>#REF!</v>
      </c>
      <c r="W102" s="76" t="e">
        <f t="shared" si="54"/>
        <v>#REF!</v>
      </c>
      <c r="X102" s="64" t="e">
        <f>IF(ISNA(VLOOKUP($A102,#REF!,24,FALSE)),0,VLOOKUP($A102,#REF!,24,FALSE))</f>
        <v>#REF!</v>
      </c>
      <c r="Y102" s="80" t="e">
        <f t="shared" si="55"/>
        <v>#REF!</v>
      </c>
      <c r="Z102" s="76" t="e">
        <f t="shared" si="56"/>
        <v>#REF!</v>
      </c>
      <c r="AA102" s="64" t="e">
        <f>IF(ISNA(VLOOKUP($A102,#REF!,28,FALSE)),0,VLOOKUP($A102,#REF!,28,FALSE))</f>
        <v>#REF!</v>
      </c>
      <c r="AB102" s="80" t="e">
        <f t="shared" si="57"/>
        <v>#REF!</v>
      </c>
      <c r="AC102" s="76" t="e">
        <f t="shared" si="58"/>
        <v>#REF!</v>
      </c>
      <c r="AD102" s="64" t="e">
        <f>IF(ISNA(VLOOKUP($A102,#REF!,32,FALSE)),0,VLOOKUP($A102,#REF!,32,FALSE))</f>
        <v>#REF!</v>
      </c>
      <c r="AE102" s="80" t="e">
        <f t="shared" si="59"/>
        <v>#REF!</v>
      </c>
      <c r="AF102" s="76" t="e">
        <f t="shared" si="60"/>
        <v>#REF!</v>
      </c>
      <c r="AG102" s="64" t="e">
        <f>IF(ISNA(VLOOKUP($A102,#REF!,36,FALSE)),0,VLOOKUP($A102,#REF!,36,FALSE))</f>
        <v>#REF!</v>
      </c>
      <c r="AH102" s="80" t="e">
        <f t="shared" si="61"/>
        <v>#REF!</v>
      </c>
      <c r="AI102" s="76" t="e">
        <f t="shared" si="62"/>
        <v>#REF!</v>
      </c>
    </row>
    <row r="103" spans="1:35" ht="18" customHeight="1" x14ac:dyDescent="0.2">
      <c r="A103" s="78" t="str">
        <f t="shared" si="42"/>
        <v>Rick Gallisa</v>
      </c>
      <c r="B103" s="52" t="s">
        <v>10</v>
      </c>
      <c r="C103" s="62" t="s">
        <v>1</v>
      </c>
      <c r="D103" s="25" t="e">
        <f>VLOOKUP($A103,#REF!,34,FALSE)</f>
        <v>#REF!</v>
      </c>
      <c r="E103" s="8" t="e">
        <f>ROUND(IF(ISNA(VLOOKUP($A103,#REF!,46,FALSE)),0,VLOOKUP($A103,#REF!,46,FALSE)),1)</f>
        <v>#REF!</v>
      </c>
      <c r="F103" s="92" t="e">
        <f>ROUND(IF(ISNA(VLOOKUP($A103,#REF!,47,FALSE)),0,VLOOKUP($A103,#REF!,47,FALSE)),1)</f>
        <v>#REF!</v>
      </c>
      <c r="G103" s="80" t="e">
        <f t="shared" si="43"/>
        <v>#REF!</v>
      </c>
      <c r="H103" s="88" t="e">
        <f t="shared" si="44"/>
        <v>#REF!</v>
      </c>
      <c r="I103" s="64" t="e">
        <f>IF(ISNA(VLOOKUP($A103,#REF!,4,FALSE)),0,VLOOKUP($A103,#REF!,4,FALSE))</f>
        <v>#REF!</v>
      </c>
      <c r="J103" s="80" t="e">
        <f t="shared" si="45"/>
        <v>#REF!</v>
      </c>
      <c r="K103" s="76" t="e">
        <f t="shared" si="46"/>
        <v>#REF!</v>
      </c>
      <c r="L103" s="83" t="e">
        <f>IF(ISNA(VLOOKUP($A103,#REF!,8,FALSE)),0,VLOOKUP($A103,#REF!,8,FALSE))</f>
        <v>#REF!</v>
      </c>
      <c r="M103" s="80" t="e">
        <f t="shared" si="47"/>
        <v>#REF!</v>
      </c>
      <c r="N103" s="76" t="e">
        <f t="shared" si="48"/>
        <v>#REF!</v>
      </c>
      <c r="O103" s="64" t="e">
        <f>IF(ISNA(VLOOKUP($A103,#REF!,12,FALSE)),0,VLOOKUP($A103,#REF!,12,FALSE))</f>
        <v>#REF!</v>
      </c>
      <c r="P103" s="80" t="e">
        <f t="shared" si="49"/>
        <v>#REF!</v>
      </c>
      <c r="Q103" s="76" t="e">
        <f t="shared" si="50"/>
        <v>#REF!</v>
      </c>
      <c r="R103" s="64" t="e">
        <f>IF(ISNA(VLOOKUP($A103,#REF!,16,FALSE)),0,VLOOKUP($A103,#REF!,16,FALSE))</f>
        <v>#REF!</v>
      </c>
      <c r="S103" s="80" t="e">
        <f t="shared" si="51"/>
        <v>#REF!</v>
      </c>
      <c r="T103" s="76" t="e">
        <f t="shared" si="52"/>
        <v>#REF!</v>
      </c>
      <c r="U103" s="64" t="e">
        <f>IF(ISNA(VLOOKUP($A103,#REF!,20,FALSE)),0,VLOOKUP($A103,#REF!,20,FALSE))</f>
        <v>#REF!</v>
      </c>
      <c r="V103" s="80" t="e">
        <f t="shared" si="53"/>
        <v>#REF!</v>
      </c>
      <c r="W103" s="76" t="e">
        <f t="shared" si="54"/>
        <v>#REF!</v>
      </c>
      <c r="X103" s="64" t="e">
        <f>IF(ISNA(VLOOKUP($A103,#REF!,24,FALSE)),0,VLOOKUP($A103,#REF!,24,FALSE))</f>
        <v>#REF!</v>
      </c>
      <c r="Y103" s="80" t="e">
        <f t="shared" si="55"/>
        <v>#REF!</v>
      </c>
      <c r="Z103" s="76" t="e">
        <f t="shared" si="56"/>
        <v>#REF!</v>
      </c>
      <c r="AA103" s="64" t="e">
        <f>IF(ISNA(VLOOKUP($A103,#REF!,28,FALSE)),0,VLOOKUP($A103,#REF!,28,FALSE))</f>
        <v>#REF!</v>
      </c>
      <c r="AB103" s="80" t="e">
        <f t="shared" si="57"/>
        <v>#REF!</v>
      </c>
      <c r="AC103" s="76" t="e">
        <f t="shared" si="58"/>
        <v>#REF!</v>
      </c>
      <c r="AD103" s="64" t="e">
        <f>IF(ISNA(VLOOKUP($A103,#REF!,32,FALSE)),0,VLOOKUP($A103,#REF!,32,FALSE))</f>
        <v>#REF!</v>
      </c>
      <c r="AE103" s="80" t="e">
        <f t="shared" si="59"/>
        <v>#REF!</v>
      </c>
      <c r="AF103" s="76" t="e">
        <f t="shared" si="60"/>
        <v>#REF!</v>
      </c>
      <c r="AG103" s="64" t="e">
        <f>IF(ISNA(VLOOKUP($A103,#REF!,36,FALSE)),0,VLOOKUP($A103,#REF!,36,FALSE))</f>
        <v>#REF!</v>
      </c>
      <c r="AH103" s="80" t="e">
        <f t="shared" si="61"/>
        <v>#REF!</v>
      </c>
      <c r="AI103" s="76" t="e">
        <f t="shared" si="62"/>
        <v>#REF!</v>
      </c>
    </row>
    <row r="104" spans="1:35" ht="18" customHeight="1" x14ac:dyDescent="0.2">
      <c r="A104" s="78" t="str">
        <f t="shared" si="42"/>
        <v>Steve Gertenbach</v>
      </c>
      <c r="B104" s="52" t="s">
        <v>295</v>
      </c>
      <c r="C104" s="62" t="s">
        <v>15</v>
      </c>
      <c r="D104" s="25" t="e">
        <f>VLOOKUP($A104,#REF!,34,FALSE)</f>
        <v>#REF!</v>
      </c>
      <c r="E104" s="8" t="e">
        <f>ROUND(IF(ISNA(VLOOKUP($A104,#REF!,46,FALSE)),0,VLOOKUP($A104,#REF!,46,FALSE)),1)</f>
        <v>#REF!</v>
      </c>
      <c r="F104" s="92" t="e">
        <f>ROUND(IF(ISNA(VLOOKUP($A104,#REF!,47,FALSE)),0,VLOOKUP($A104,#REF!,47,FALSE)),1)</f>
        <v>#REF!</v>
      </c>
      <c r="G104" s="80" t="e">
        <f t="shared" si="43"/>
        <v>#REF!</v>
      </c>
      <c r="H104" s="88" t="e">
        <f t="shared" si="44"/>
        <v>#REF!</v>
      </c>
      <c r="I104" s="64" t="e">
        <f>IF(ISNA(VLOOKUP($A104,#REF!,4,FALSE)),0,VLOOKUP($A104,#REF!,4,FALSE))</f>
        <v>#REF!</v>
      </c>
      <c r="J104" s="80" t="e">
        <f t="shared" si="45"/>
        <v>#REF!</v>
      </c>
      <c r="K104" s="76" t="e">
        <f t="shared" si="46"/>
        <v>#REF!</v>
      </c>
      <c r="L104" s="83" t="e">
        <f>IF(ISNA(VLOOKUP($A104,#REF!,8,FALSE)),0,VLOOKUP($A104,#REF!,8,FALSE))</f>
        <v>#REF!</v>
      </c>
      <c r="M104" s="80" t="e">
        <f t="shared" si="47"/>
        <v>#REF!</v>
      </c>
      <c r="N104" s="76" t="e">
        <f t="shared" si="48"/>
        <v>#REF!</v>
      </c>
      <c r="O104" s="64" t="e">
        <f>IF(ISNA(VLOOKUP($A104,#REF!,12,FALSE)),0,VLOOKUP($A104,#REF!,12,FALSE))</f>
        <v>#REF!</v>
      </c>
      <c r="P104" s="80" t="e">
        <f t="shared" si="49"/>
        <v>#REF!</v>
      </c>
      <c r="Q104" s="76" t="e">
        <f t="shared" si="50"/>
        <v>#REF!</v>
      </c>
      <c r="R104" s="64" t="e">
        <f>IF(ISNA(VLOOKUP($A104,#REF!,16,FALSE)),0,VLOOKUP($A104,#REF!,16,FALSE))</f>
        <v>#REF!</v>
      </c>
      <c r="S104" s="80" t="e">
        <f t="shared" si="51"/>
        <v>#REF!</v>
      </c>
      <c r="T104" s="76" t="e">
        <f t="shared" si="52"/>
        <v>#REF!</v>
      </c>
      <c r="U104" s="64" t="e">
        <f>IF(ISNA(VLOOKUP($A104,#REF!,20,FALSE)),0,VLOOKUP($A104,#REF!,20,FALSE))</f>
        <v>#REF!</v>
      </c>
      <c r="V104" s="80" t="e">
        <f t="shared" si="53"/>
        <v>#REF!</v>
      </c>
      <c r="W104" s="76" t="e">
        <f t="shared" si="54"/>
        <v>#REF!</v>
      </c>
      <c r="X104" s="64" t="e">
        <f>IF(ISNA(VLOOKUP($A104,#REF!,24,FALSE)),0,VLOOKUP($A104,#REF!,24,FALSE))</f>
        <v>#REF!</v>
      </c>
      <c r="Y104" s="80" t="e">
        <f t="shared" si="55"/>
        <v>#REF!</v>
      </c>
      <c r="Z104" s="76" t="e">
        <f t="shared" si="56"/>
        <v>#REF!</v>
      </c>
      <c r="AA104" s="64" t="e">
        <f>IF(ISNA(VLOOKUP($A104,#REF!,28,FALSE)),0,VLOOKUP($A104,#REF!,28,FALSE))</f>
        <v>#REF!</v>
      </c>
      <c r="AB104" s="80" t="e">
        <f t="shared" si="57"/>
        <v>#REF!</v>
      </c>
      <c r="AC104" s="76" t="e">
        <f t="shared" si="58"/>
        <v>#REF!</v>
      </c>
      <c r="AD104" s="64" t="e">
        <f>IF(ISNA(VLOOKUP($A104,#REF!,32,FALSE)),0,VLOOKUP($A104,#REF!,32,FALSE))</f>
        <v>#REF!</v>
      </c>
      <c r="AE104" s="80" t="e">
        <f t="shared" si="59"/>
        <v>#REF!</v>
      </c>
      <c r="AF104" s="76" t="e">
        <f t="shared" si="60"/>
        <v>#REF!</v>
      </c>
      <c r="AG104" s="64" t="e">
        <f>IF(ISNA(VLOOKUP($A104,#REF!,36,FALSE)),0,VLOOKUP($A104,#REF!,36,FALSE))</f>
        <v>#REF!</v>
      </c>
      <c r="AH104" s="80" t="e">
        <f t="shared" si="61"/>
        <v>#REF!</v>
      </c>
      <c r="AI104" s="76" t="e">
        <f t="shared" si="62"/>
        <v>#REF!</v>
      </c>
    </row>
    <row r="105" spans="1:35" ht="18" customHeight="1" x14ac:dyDescent="0.2">
      <c r="A105" s="78" t="str">
        <f t="shared" si="42"/>
        <v>Ron Hall</v>
      </c>
      <c r="B105" s="52" t="s">
        <v>43</v>
      </c>
      <c r="C105" s="62" t="s">
        <v>41</v>
      </c>
      <c r="D105" s="25" t="e">
        <f>VLOOKUP($A105,#REF!,34,FALSE)</f>
        <v>#REF!</v>
      </c>
      <c r="E105" s="8" t="e">
        <f>ROUND(IF(ISNA(VLOOKUP($A105,#REF!,46,FALSE)),0,VLOOKUP($A105,#REF!,46,FALSE)),1)</f>
        <v>#REF!</v>
      </c>
      <c r="F105" s="92" t="e">
        <f>ROUND(IF(ISNA(VLOOKUP($A105,#REF!,47,FALSE)),0,VLOOKUP($A105,#REF!,47,FALSE)),1)</f>
        <v>#REF!</v>
      </c>
      <c r="G105" s="80" t="e">
        <f t="shared" si="43"/>
        <v>#REF!</v>
      </c>
      <c r="H105" s="88" t="e">
        <f t="shared" si="44"/>
        <v>#REF!</v>
      </c>
      <c r="I105" s="64" t="e">
        <f>IF(ISNA(VLOOKUP($A105,#REF!,4,FALSE)),0,VLOOKUP($A105,#REF!,4,FALSE))</f>
        <v>#REF!</v>
      </c>
      <c r="J105" s="80" t="e">
        <f t="shared" si="45"/>
        <v>#REF!</v>
      </c>
      <c r="K105" s="76" t="e">
        <f t="shared" si="46"/>
        <v>#REF!</v>
      </c>
      <c r="L105" s="83" t="e">
        <f>IF(ISNA(VLOOKUP($A105,#REF!,8,FALSE)),0,VLOOKUP($A105,#REF!,8,FALSE))</f>
        <v>#REF!</v>
      </c>
      <c r="M105" s="80" t="e">
        <f t="shared" si="47"/>
        <v>#REF!</v>
      </c>
      <c r="N105" s="76" t="e">
        <f t="shared" si="48"/>
        <v>#REF!</v>
      </c>
      <c r="O105" s="64" t="e">
        <f>IF(ISNA(VLOOKUP($A105,#REF!,12,FALSE)),0,VLOOKUP($A105,#REF!,12,FALSE))</f>
        <v>#REF!</v>
      </c>
      <c r="P105" s="80" t="e">
        <f t="shared" si="49"/>
        <v>#REF!</v>
      </c>
      <c r="Q105" s="76" t="e">
        <f t="shared" si="50"/>
        <v>#REF!</v>
      </c>
      <c r="R105" s="64" t="e">
        <f>IF(ISNA(VLOOKUP($A105,#REF!,16,FALSE)),0,VLOOKUP($A105,#REF!,16,FALSE))</f>
        <v>#REF!</v>
      </c>
      <c r="S105" s="80" t="e">
        <f t="shared" si="51"/>
        <v>#REF!</v>
      </c>
      <c r="T105" s="76" t="e">
        <f t="shared" si="52"/>
        <v>#REF!</v>
      </c>
      <c r="U105" s="64" t="e">
        <f>IF(ISNA(VLOOKUP($A105,#REF!,20,FALSE)),0,VLOOKUP($A105,#REF!,20,FALSE))</f>
        <v>#REF!</v>
      </c>
      <c r="V105" s="80" t="e">
        <f t="shared" si="53"/>
        <v>#REF!</v>
      </c>
      <c r="W105" s="76" t="e">
        <f t="shared" si="54"/>
        <v>#REF!</v>
      </c>
      <c r="X105" s="64" t="e">
        <f>IF(ISNA(VLOOKUP($A105,#REF!,24,FALSE)),0,VLOOKUP($A105,#REF!,24,FALSE))</f>
        <v>#REF!</v>
      </c>
      <c r="Y105" s="80" t="e">
        <f t="shared" si="55"/>
        <v>#REF!</v>
      </c>
      <c r="Z105" s="76" t="e">
        <f t="shared" si="56"/>
        <v>#REF!</v>
      </c>
      <c r="AA105" s="64" t="e">
        <f>IF(ISNA(VLOOKUP($A105,#REF!,28,FALSE)),0,VLOOKUP($A105,#REF!,28,FALSE))</f>
        <v>#REF!</v>
      </c>
      <c r="AB105" s="80" t="e">
        <f t="shared" si="57"/>
        <v>#REF!</v>
      </c>
      <c r="AC105" s="76" t="e">
        <f t="shared" si="58"/>
        <v>#REF!</v>
      </c>
      <c r="AD105" s="64" t="e">
        <f>IF(ISNA(VLOOKUP($A105,#REF!,32,FALSE)),0,VLOOKUP($A105,#REF!,32,FALSE))</f>
        <v>#REF!</v>
      </c>
      <c r="AE105" s="80" t="e">
        <f t="shared" si="59"/>
        <v>#REF!</v>
      </c>
      <c r="AF105" s="76" t="e">
        <f t="shared" si="60"/>
        <v>#REF!</v>
      </c>
      <c r="AG105" s="64" t="e">
        <f>IF(ISNA(VLOOKUP($A105,#REF!,36,FALSE)),0,VLOOKUP($A105,#REF!,36,FALSE))</f>
        <v>#REF!</v>
      </c>
      <c r="AH105" s="80" t="e">
        <f t="shared" si="61"/>
        <v>#REF!</v>
      </c>
      <c r="AI105" s="76" t="e">
        <f t="shared" si="62"/>
        <v>#REF!</v>
      </c>
    </row>
    <row r="106" spans="1:35" ht="18" customHeight="1" x14ac:dyDescent="0.2">
      <c r="A106" s="78" t="str">
        <f t="shared" si="42"/>
        <v>Charles Han</v>
      </c>
      <c r="B106" s="52" t="s">
        <v>467</v>
      </c>
      <c r="C106" s="62" t="s">
        <v>468</v>
      </c>
      <c r="D106" s="25" t="e">
        <f>VLOOKUP($A106,#REF!,34,FALSE)</f>
        <v>#REF!</v>
      </c>
      <c r="E106" s="8" t="e">
        <f>ROUND(IF(ISNA(VLOOKUP($A106,#REF!,46,FALSE)),0,VLOOKUP($A106,#REF!,46,FALSE)),1)</f>
        <v>#REF!</v>
      </c>
      <c r="F106" s="92" t="e">
        <f>ROUND(IF(ISNA(VLOOKUP($A106,#REF!,47,FALSE)),0,VLOOKUP($A106,#REF!,47,FALSE)),1)</f>
        <v>#REF!</v>
      </c>
      <c r="G106" s="80" t="e">
        <f t="shared" si="43"/>
        <v>#REF!</v>
      </c>
      <c r="H106" s="88" t="e">
        <f t="shared" si="44"/>
        <v>#REF!</v>
      </c>
      <c r="I106" s="64" t="e">
        <f>IF(ISNA(VLOOKUP($A106,#REF!,4,FALSE)),0,VLOOKUP($A106,#REF!,4,FALSE))</f>
        <v>#REF!</v>
      </c>
      <c r="J106" s="80" t="e">
        <f t="shared" si="45"/>
        <v>#REF!</v>
      </c>
      <c r="K106" s="76" t="e">
        <f t="shared" si="46"/>
        <v>#REF!</v>
      </c>
      <c r="L106" s="83" t="e">
        <f>IF(ISNA(VLOOKUP($A106,#REF!,8,FALSE)),0,VLOOKUP($A106,#REF!,8,FALSE))</f>
        <v>#REF!</v>
      </c>
      <c r="M106" s="80" t="e">
        <f t="shared" si="47"/>
        <v>#REF!</v>
      </c>
      <c r="N106" s="76" t="e">
        <f t="shared" si="48"/>
        <v>#REF!</v>
      </c>
      <c r="O106" s="64" t="e">
        <f>IF(ISNA(VLOOKUP($A106,#REF!,12,FALSE)),0,VLOOKUP($A106,#REF!,12,FALSE))</f>
        <v>#REF!</v>
      </c>
      <c r="P106" s="80" t="e">
        <f t="shared" si="49"/>
        <v>#REF!</v>
      </c>
      <c r="Q106" s="76" t="e">
        <f t="shared" si="50"/>
        <v>#REF!</v>
      </c>
      <c r="R106" s="64" t="e">
        <f>IF(ISNA(VLOOKUP($A106,#REF!,16,FALSE)),0,VLOOKUP($A106,#REF!,16,FALSE))</f>
        <v>#REF!</v>
      </c>
      <c r="S106" s="80" t="e">
        <f t="shared" si="51"/>
        <v>#REF!</v>
      </c>
      <c r="T106" s="76" t="e">
        <f t="shared" si="52"/>
        <v>#REF!</v>
      </c>
      <c r="U106" s="64" t="e">
        <f>IF(ISNA(VLOOKUP($A106,#REF!,20,FALSE)),0,VLOOKUP($A106,#REF!,20,FALSE))</f>
        <v>#REF!</v>
      </c>
      <c r="V106" s="80" t="e">
        <f t="shared" si="53"/>
        <v>#REF!</v>
      </c>
      <c r="W106" s="76" t="e">
        <f t="shared" si="54"/>
        <v>#REF!</v>
      </c>
      <c r="X106" s="64" t="e">
        <f>IF(ISNA(VLOOKUP($A106,#REF!,24,FALSE)),0,VLOOKUP($A106,#REF!,24,FALSE))</f>
        <v>#REF!</v>
      </c>
      <c r="Y106" s="80" t="e">
        <f t="shared" si="55"/>
        <v>#REF!</v>
      </c>
      <c r="Z106" s="76" t="e">
        <f t="shared" si="56"/>
        <v>#REF!</v>
      </c>
      <c r="AA106" s="64" t="e">
        <f>IF(ISNA(VLOOKUP($A106,#REF!,28,FALSE)),0,VLOOKUP($A106,#REF!,28,FALSE))</f>
        <v>#REF!</v>
      </c>
      <c r="AB106" s="80" t="e">
        <f t="shared" si="57"/>
        <v>#REF!</v>
      </c>
      <c r="AC106" s="76" t="e">
        <f t="shared" si="58"/>
        <v>#REF!</v>
      </c>
      <c r="AD106" s="64" t="e">
        <f>IF(ISNA(VLOOKUP($A106,#REF!,32,FALSE)),0,VLOOKUP($A106,#REF!,32,FALSE))</f>
        <v>#REF!</v>
      </c>
      <c r="AE106" s="80" t="e">
        <f t="shared" si="59"/>
        <v>#REF!</v>
      </c>
      <c r="AF106" s="76" t="e">
        <f t="shared" si="60"/>
        <v>#REF!</v>
      </c>
      <c r="AG106" s="64" t="e">
        <f>IF(ISNA(VLOOKUP($A106,#REF!,36,FALSE)),0,VLOOKUP($A106,#REF!,36,FALSE))</f>
        <v>#REF!</v>
      </c>
      <c r="AH106" s="80" t="e">
        <f t="shared" si="61"/>
        <v>#REF!</v>
      </c>
      <c r="AI106" s="76" t="e">
        <f t="shared" si="62"/>
        <v>#REF!</v>
      </c>
    </row>
    <row r="107" spans="1:35" ht="18" customHeight="1" x14ac:dyDescent="0.2">
      <c r="A107" s="78" t="str">
        <f t="shared" si="42"/>
        <v>Jon Hanner</v>
      </c>
      <c r="B107" s="52" t="s">
        <v>149</v>
      </c>
      <c r="C107" s="62" t="s">
        <v>150</v>
      </c>
      <c r="D107" s="25" t="e">
        <f>VLOOKUP($A107,#REF!,34,FALSE)</f>
        <v>#REF!</v>
      </c>
      <c r="E107" s="8" t="e">
        <f>ROUND(IF(ISNA(VLOOKUP($A107,#REF!,46,FALSE)),0,VLOOKUP($A107,#REF!,46,FALSE)),1)</f>
        <v>#REF!</v>
      </c>
      <c r="F107" s="92" t="e">
        <f>ROUND(IF(ISNA(VLOOKUP($A107,#REF!,47,FALSE)),0,VLOOKUP($A107,#REF!,47,FALSE)),1)</f>
        <v>#REF!</v>
      </c>
      <c r="G107" s="80" t="e">
        <f t="shared" si="43"/>
        <v>#REF!</v>
      </c>
      <c r="H107" s="88" t="e">
        <f t="shared" si="44"/>
        <v>#REF!</v>
      </c>
      <c r="I107" s="64" t="e">
        <f>IF(ISNA(VLOOKUP($A107,#REF!,4,FALSE)),0,VLOOKUP($A107,#REF!,4,FALSE))</f>
        <v>#REF!</v>
      </c>
      <c r="J107" s="80" t="e">
        <f t="shared" si="45"/>
        <v>#REF!</v>
      </c>
      <c r="K107" s="76" t="e">
        <f t="shared" si="46"/>
        <v>#REF!</v>
      </c>
      <c r="L107" s="83" t="e">
        <f>IF(ISNA(VLOOKUP($A107,#REF!,8,FALSE)),0,VLOOKUP($A107,#REF!,8,FALSE))</f>
        <v>#REF!</v>
      </c>
      <c r="M107" s="80" t="e">
        <f t="shared" si="47"/>
        <v>#REF!</v>
      </c>
      <c r="N107" s="76" t="e">
        <f t="shared" si="48"/>
        <v>#REF!</v>
      </c>
      <c r="O107" s="64" t="e">
        <f>IF(ISNA(VLOOKUP($A107,#REF!,12,FALSE)),0,VLOOKUP($A107,#REF!,12,FALSE))</f>
        <v>#REF!</v>
      </c>
      <c r="P107" s="80" t="e">
        <f t="shared" si="49"/>
        <v>#REF!</v>
      </c>
      <c r="Q107" s="76" t="e">
        <f t="shared" si="50"/>
        <v>#REF!</v>
      </c>
      <c r="R107" s="64" t="e">
        <f>IF(ISNA(VLOOKUP($A107,#REF!,16,FALSE)),0,VLOOKUP($A107,#REF!,16,FALSE))</f>
        <v>#REF!</v>
      </c>
      <c r="S107" s="80" t="e">
        <f t="shared" si="51"/>
        <v>#REF!</v>
      </c>
      <c r="T107" s="76" t="e">
        <f t="shared" si="52"/>
        <v>#REF!</v>
      </c>
      <c r="U107" s="64" t="e">
        <f>IF(ISNA(VLOOKUP($A107,#REF!,20,FALSE)),0,VLOOKUP($A107,#REF!,20,FALSE))</f>
        <v>#REF!</v>
      </c>
      <c r="V107" s="80" t="e">
        <f t="shared" si="53"/>
        <v>#REF!</v>
      </c>
      <c r="W107" s="76" t="e">
        <f t="shared" si="54"/>
        <v>#REF!</v>
      </c>
      <c r="X107" s="64" t="e">
        <f>IF(ISNA(VLOOKUP($A107,#REF!,24,FALSE)),0,VLOOKUP($A107,#REF!,24,FALSE))</f>
        <v>#REF!</v>
      </c>
      <c r="Y107" s="80" t="e">
        <f t="shared" si="55"/>
        <v>#REF!</v>
      </c>
      <c r="Z107" s="76" t="e">
        <f t="shared" si="56"/>
        <v>#REF!</v>
      </c>
      <c r="AA107" s="64" t="e">
        <f>IF(ISNA(VLOOKUP($A107,#REF!,28,FALSE)),0,VLOOKUP($A107,#REF!,28,FALSE))</f>
        <v>#REF!</v>
      </c>
      <c r="AB107" s="80" t="e">
        <f t="shared" si="57"/>
        <v>#REF!</v>
      </c>
      <c r="AC107" s="76" t="e">
        <f t="shared" si="58"/>
        <v>#REF!</v>
      </c>
      <c r="AD107" s="64" t="e">
        <f>IF(ISNA(VLOOKUP($A107,#REF!,32,FALSE)),0,VLOOKUP($A107,#REF!,32,FALSE))</f>
        <v>#REF!</v>
      </c>
      <c r="AE107" s="80" t="e">
        <f t="shared" si="59"/>
        <v>#REF!</v>
      </c>
      <c r="AF107" s="76" t="e">
        <f t="shared" si="60"/>
        <v>#REF!</v>
      </c>
      <c r="AG107" s="64" t="e">
        <f>IF(ISNA(VLOOKUP($A107,#REF!,36,FALSE)),0,VLOOKUP($A107,#REF!,36,FALSE))</f>
        <v>#REF!</v>
      </c>
      <c r="AH107" s="80" t="e">
        <f t="shared" si="61"/>
        <v>#REF!</v>
      </c>
      <c r="AI107" s="76" t="e">
        <f t="shared" si="62"/>
        <v>#REF!</v>
      </c>
    </row>
    <row r="108" spans="1:35" ht="18" customHeight="1" x14ac:dyDescent="0.2">
      <c r="A108" s="78" t="str">
        <f t="shared" si="42"/>
        <v>Steve Hardesty</v>
      </c>
      <c r="B108" s="52" t="s">
        <v>14</v>
      </c>
      <c r="C108" s="62" t="s">
        <v>15</v>
      </c>
      <c r="D108" s="25" t="e">
        <f>VLOOKUP($A108,#REF!,34,FALSE)</f>
        <v>#REF!</v>
      </c>
      <c r="E108" s="8" t="e">
        <f>ROUND(IF(ISNA(VLOOKUP($A108,#REF!,46,FALSE)),0,VLOOKUP($A108,#REF!,46,FALSE)),1)</f>
        <v>#REF!</v>
      </c>
      <c r="F108" s="92" t="e">
        <f>ROUND(IF(ISNA(VLOOKUP($A108,#REF!,47,FALSE)),0,VLOOKUP($A108,#REF!,47,FALSE)),1)</f>
        <v>#REF!</v>
      </c>
      <c r="G108" s="80" t="e">
        <f t="shared" si="43"/>
        <v>#REF!</v>
      </c>
      <c r="H108" s="88" t="e">
        <f t="shared" si="44"/>
        <v>#REF!</v>
      </c>
      <c r="I108" s="64" t="e">
        <f>IF(ISNA(VLOOKUP($A108,#REF!,4,FALSE)),0,VLOOKUP($A108,#REF!,4,FALSE))</f>
        <v>#REF!</v>
      </c>
      <c r="J108" s="80" t="e">
        <f t="shared" si="45"/>
        <v>#REF!</v>
      </c>
      <c r="K108" s="76" t="e">
        <f t="shared" si="46"/>
        <v>#REF!</v>
      </c>
      <c r="L108" s="83" t="e">
        <f>IF(ISNA(VLOOKUP($A108,#REF!,8,FALSE)),0,VLOOKUP($A108,#REF!,8,FALSE))</f>
        <v>#REF!</v>
      </c>
      <c r="M108" s="80" t="e">
        <f t="shared" si="47"/>
        <v>#REF!</v>
      </c>
      <c r="N108" s="76" t="e">
        <f t="shared" si="48"/>
        <v>#REF!</v>
      </c>
      <c r="O108" s="64" t="e">
        <f>IF(ISNA(VLOOKUP($A108,#REF!,12,FALSE)),0,VLOOKUP($A108,#REF!,12,FALSE))</f>
        <v>#REF!</v>
      </c>
      <c r="P108" s="80" t="e">
        <f t="shared" si="49"/>
        <v>#REF!</v>
      </c>
      <c r="Q108" s="76" t="e">
        <f t="shared" si="50"/>
        <v>#REF!</v>
      </c>
      <c r="R108" s="64" t="e">
        <f>IF(ISNA(VLOOKUP($A108,#REF!,16,FALSE)),0,VLOOKUP($A108,#REF!,16,FALSE))</f>
        <v>#REF!</v>
      </c>
      <c r="S108" s="80" t="e">
        <f t="shared" si="51"/>
        <v>#REF!</v>
      </c>
      <c r="T108" s="76" t="e">
        <f t="shared" si="52"/>
        <v>#REF!</v>
      </c>
      <c r="U108" s="64" t="e">
        <f>IF(ISNA(VLOOKUP($A108,#REF!,20,FALSE)),0,VLOOKUP($A108,#REF!,20,FALSE))</f>
        <v>#REF!</v>
      </c>
      <c r="V108" s="80" t="e">
        <f t="shared" si="53"/>
        <v>#REF!</v>
      </c>
      <c r="W108" s="76" t="e">
        <f t="shared" si="54"/>
        <v>#REF!</v>
      </c>
      <c r="X108" s="64" t="e">
        <f>IF(ISNA(VLOOKUP($A108,#REF!,24,FALSE)),0,VLOOKUP($A108,#REF!,24,FALSE))</f>
        <v>#REF!</v>
      </c>
      <c r="Y108" s="80" t="e">
        <f t="shared" si="55"/>
        <v>#REF!</v>
      </c>
      <c r="Z108" s="76" t="e">
        <f t="shared" si="56"/>
        <v>#REF!</v>
      </c>
      <c r="AA108" s="64" t="e">
        <f>IF(ISNA(VLOOKUP($A108,#REF!,28,FALSE)),0,VLOOKUP($A108,#REF!,28,FALSE))</f>
        <v>#REF!</v>
      </c>
      <c r="AB108" s="80" t="e">
        <f t="shared" si="57"/>
        <v>#REF!</v>
      </c>
      <c r="AC108" s="76" t="e">
        <f t="shared" si="58"/>
        <v>#REF!</v>
      </c>
      <c r="AD108" s="64" t="e">
        <f>IF(ISNA(VLOOKUP($A108,#REF!,32,FALSE)),0,VLOOKUP($A108,#REF!,32,FALSE))</f>
        <v>#REF!</v>
      </c>
      <c r="AE108" s="80" t="e">
        <f t="shared" si="59"/>
        <v>#REF!</v>
      </c>
      <c r="AF108" s="76" t="e">
        <f t="shared" si="60"/>
        <v>#REF!</v>
      </c>
      <c r="AG108" s="64" t="e">
        <f>IF(ISNA(VLOOKUP($A108,#REF!,36,FALSE)),0,VLOOKUP($A108,#REF!,36,FALSE))</f>
        <v>#REF!</v>
      </c>
      <c r="AH108" s="80" t="e">
        <f t="shared" si="61"/>
        <v>#REF!</v>
      </c>
      <c r="AI108" s="76" t="e">
        <f t="shared" si="62"/>
        <v>#REF!</v>
      </c>
    </row>
    <row r="109" spans="1:35" ht="18" customHeight="1" x14ac:dyDescent="0.2">
      <c r="A109" s="78" t="str">
        <f t="shared" si="42"/>
        <v>Vernon Hardy</v>
      </c>
      <c r="B109" s="52" t="s">
        <v>9</v>
      </c>
      <c r="C109" s="62" t="s">
        <v>32</v>
      </c>
      <c r="D109" s="25" t="e">
        <f>VLOOKUP($A109,#REF!,34,FALSE)</f>
        <v>#REF!</v>
      </c>
      <c r="E109" s="8" t="e">
        <f>ROUND(IF(ISNA(VLOOKUP($A109,#REF!,46,FALSE)),0,VLOOKUP($A109,#REF!,46,FALSE)),1)</f>
        <v>#REF!</v>
      </c>
      <c r="F109" s="92" t="e">
        <f>ROUND(IF(ISNA(VLOOKUP($A109,#REF!,47,FALSE)),0,VLOOKUP($A109,#REF!,47,FALSE)),1)</f>
        <v>#REF!</v>
      </c>
      <c r="G109" s="80" t="e">
        <f t="shared" si="43"/>
        <v>#REF!</v>
      </c>
      <c r="H109" s="88" t="e">
        <f t="shared" si="44"/>
        <v>#REF!</v>
      </c>
      <c r="I109" s="64" t="e">
        <f>IF(ISNA(VLOOKUP($A109,#REF!,4,FALSE)),0,VLOOKUP($A109,#REF!,4,FALSE))</f>
        <v>#REF!</v>
      </c>
      <c r="J109" s="80" t="e">
        <f t="shared" si="45"/>
        <v>#REF!</v>
      </c>
      <c r="K109" s="76" t="e">
        <f t="shared" si="46"/>
        <v>#REF!</v>
      </c>
      <c r="L109" s="83" t="e">
        <f>IF(ISNA(VLOOKUP($A109,#REF!,8,FALSE)),0,VLOOKUP($A109,#REF!,8,FALSE))</f>
        <v>#REF!</v>
      </c>
      <c r="M109" s="80" t="e">
        <f t="shared" si="47"/>
        <v>#REF!</v>
      </c>
      <c r="N109" s="76" t="e">
        <f t="shared" si="48"/>
        <v>#REF!</v>
      </c>
      <c r="O109" s="64" t="e">
        <f>IF(ISNA(VLOOKUP($A109,#REF!,12,FALSE)),0,VLOOKUP($A109,#REF!,12,FALSE))</f>
        <v>#REF!</v>
      </c>
      <c r="P109" s="80" t="e">
        <f t="shared" si="49"/>
        <v>#REF!</v>
      </c>
      <c r="Q109" s="76" t="e">
        <f t="shared" si="50"/>
        <v>#REF!</v>
      </c>
      <c r="R109" s="64" t="e">
        <f>IF(ISNA(VLOOKUP($A109,#REF!,16,FALSE)),0,VLOOKUP($A109,#REF!,16,FALSE))</f>
        <v>#REF!</v>
      </c>
      <c r="S109" s="80" t="e">
        <f t="shared" si="51"/>
        <v>#REF!</v>
      </c>
      <c r="T109" s="76" t="e">
        <f t="shared" si="52"/>
        <v>#REF!</v>
      </c>
      <c r="U109" s="64" t="e">
        <f>IF(ISNA(VLOOKUP($A109,#REF!,20,FALSE)),0,VLOOKUP($A109,#REF!,20,FALSE))</f>
        <v>#REF!</v>
      </c>
      <c r="V109" s="80" t="e">
        <f t="shared" si="53"/>
        <v>#REF!</v>
      </c>
      <c r="W109" s="76" t="e">
        <f t="shared" si="54"/>
        <v>#REF!</v>
      </c>
      <c r="X109" s="64" t="e">
        <f>IF(ISNA(VLOOKUP($A109,#REF!,24,FALSE)),0,VLOOKUP($A109,#REF!,24,FALSE))</f>
        <v>#REF!</v>
      </c>
      <c r="Y109" s="80" t="e">
        <f t="shared" si="55"/>
        <v>#REF!</v>
      </c>
      <c r="Z109" s="76" t="e">
        <f t="shared" si="56"/>
        <v>#REF!</v>
      </c>
      <c r="AA109" s="64" t="e">
        <f>IF(ISNA(VLOOKUP($A109,#REF!,28,FALSE)),0,VLOOKUP($A109,#REF!,28,FALSE))</f>
        <v>#REF!</v>
      </c>
      <c r="AB109" s="80" t="e">
        <f t="shared" si="57"/>
        <v>#REF!</v>
      </c>
      <c r="AC109" s="76" t="e">
        <f t="shared" si="58"/>
        <v>#REF!</v>
      </c>
      <c r="AD109" s="64" t="e">
        <f>IF(ISNA(VLOOKUP($A109,#REF!,32,FALSE)),0,VLOOKUP($A109,#REF!,32,FALSE))</f>
        <v>#REF!</v>
      </c>
      <c r="AE109" s="80" t="e">
        <f t="shared" si="59"/>
        <v>#REF!</v>
      </c>
      <c r="AF109" s="76" t="e">
        <f t="shared" si="60"/>
        <v>#REF!</v>
      </c>
      <c r="AG109" s="64" t="e">
        <f>IF(ISNA(VLOOKUP($A109,#REF!,36,FALSE)),0,VLOOKUP($A109,#REF!,36,FALSE))</f>
        <v>#REF!</v>
      </c>
      <c r="AH109" s="80" t="e">
        <f t="shared" si="61"/>
        <v>#REF!</v>
      </c>
      <c r="AI109" s="76" t="e">
        <f t="shared" si="62"/>
        <v>#REF!</v>
      </c>
    </row>
    <row r="110" spans="1:35" ht="18" customHeight="1" x14ac:dyDescent="0.2">
      <c r="A110" s="78" t="str">
        <f t="shared" si="42"/>
        <v>Jeff Henry</v>
      </c>
      <c r="B110" s="52" t="s">
        <v>494</v>
      </c>
      <c r="C110" s="62" t="s">
        <v>306</v>
      </c>
      <c r="D110" s="25" t="e">
        <f>VLOOKUP($A110,#REF!,34,FALSE)</f>
        <v>#REF!</v>
      </c>
      <c r="E110" s="8" t="e">
        <f>ROUND(IF(ISNA(VLOOKUP($A110,#REF!,46,FALSE)),0,VLOOKUP($A110,#REF!,46,FALSE)),1)</f>
        <v>#REF!</v>
      </c>
      <c r="F110" s="92" t="e">
        <f>ROUND(IF(ISNA(VLOOKUP($A110,#REF!,47,FALSE)),0,VLOOKUP($A110,#REF!,47,FALSE)),1)</f>
        <v>#REF!</v>
      </c>
      <c r="G110" s="80" t="e">
        <f t="shared" si="43"/>
        <v>#REF!</v>
      </c>
      <c r="H110" s="88" t="e">
        <f t="shared" si="44"/>
        <v>#REF!</v>
      </c>
      <c r="I110" s="64" t="e">
        <f>IF(ISNA(VLOOKUP($A110,#REF!,4,FALSE)),0,VLOOKUP($A110,#REF!,4,FALSE))</f>
        <v>#REF!</v>
      </c>
      <c r="J110" s="80" t="e">
        <f t="shared" si="45"/>
        <v>#REF!</v>
      </c>
      <c r="K110" s="76" t="e">
        <f t="shared" si="46"/>
        <v>#REF!</v>
      </c>
      <c r="L110" s="83" t="e">
        <f>IF(ISNA(VLOOKUP($A110,#REF!,8,FALSE)),0,VLOOKUP($A110,#REF!,8,FALSE))</f>
        <v>#REF!</v>
      </c>
      <c r="M110" s="80" t="e">
        <f t="shared" si="47"/>
        <v>#REF!</v>
      </c>
      <c r="N110" s="76" t="e">
        <f t="shared" si="48"/>
        <v>#REF!</v>
      </c>
      <c r="O110" s="64" t="e">
        <f>IF(ISNA(VLOOKUP($A110,#REF!,12,FALSE)),0,VLOOKUP($A110,#REF!,12,FALSE))</f>
        <v>#REF!</v>
      </c>
      <c r="P110" s="80" t="e">
        <f t="shared" si="49"/>
        <v>#REF!</v>
      </c>
      <c r="Q110" s="76" t="e">
        <f t="shared" si="50"/>
        <v>#REF!</v>
      </c>
      <c r="R110" s="64" t="e">
        <f>IF(ISNA(VLOOKUP($A110,#REF!,16,FALSE)),0,VLOOKUP($A110,#REF!,16,FALSE))</f>
        <v>#REF!</v>
      </c>
      <c r="S110" s="80" t="e">
        <f t="shared" si="51"/>
        <v>#REF!</v>
      </c>
      <c r="T110" s="76" t="e">
        <f t="shared" si="52"/>
        <v>#REF!</v>
      </c>
      <c r="U110" s="64" t="e">
        <f>IF(ISNA(VLOOKUP($A110,#REF!,20,FALSE)),0,VLOOKUP($A110,#REF!,20,FALSE))</f>
        <v>#REF!</v>
      </c>
      <c r="V110" s="80" t="e">
        <f t="shared" si="53"/>
        <v>#REF!</v>
      </c>
      <c r="W110" s="76" t="e">
        <f t="shared" si="54"/>
        <v>#REF!</v>
      </c>
      <c r="X110" s="64" t="e">
        <f>IF(ISNA(VLOOKUP($A110,#REF!,24,FALSE)),0,VLOOKUP($A110,#REF!,24,FALSE))</f>
        <v>#REF!</v>
      </c>
      <c r="Y110" s="80" t="e">
        <f t="shared" si="55"/>
        <v>#REF!</v>
      </c>
      <c r="Z110" s="76" t="e">
        <f t="shared" si="56"/>
        <v>#REF!</v>
      </c>
      <c r="AA110" s="64" t="e">
        <f>IF(ISNA(VLOOKUP($A110,#REF!,28,FALSE)),0,VLOOKUP($A110,#REF!,28,FALSE))</f>
        <v>#REF!</v>
      </c>
      <c r="AB110" s="80" t="e">
        <f t="shared" si="57"/>
        <v>#REF!</v>
      </c>
      <c r="AC110" s="76" t="e">
        <f t="shared" si="58"/>
        <v>#REF!</v>
      </c>
      <c r="AD110" s="64" t="e">
        <f>IF(ISNA(VLOOKUP($A110,#REF!,32,FALSE)),0,VLOOKUP($A110,#REF!,32,FALSE))</f>
        <v>#REF!</v>
      </c>
      <c r="AE110" s="80" t="e">
        <f t="shared" si="59"/>
        <v>#REF!</v>
      </c>
      <c r="AF110" s="76" t="e">
        <f t="shared" si="60"/>
        <v>#REF!</v>
      </c>
      <c r="AG110" s="64" t="e">
        <f>IF(ISNA(VLOOKUP($A110,#REF!,36,FALSE)),0,VLOOKUP($A110,#REF!,36,FALSE))</f>
        <v>#REF!</v>
      </c>
      <c r="AH110" s="80" t="e">
        <f t="shared" si="61"/>
        <v>#REF!</v>
      </c>
      <c r="AI110" s="76" t="e">
        <f t="shared" si="62"/>
        <v>#REF!</v>
      </c>
    </row>
    <row r="111" spans="1:35" ht="18" customHeight="1" x14ac:dyDescent="0.2">
      <c r="A111" s="78" t="str">
        <f t="shared" si="42"/>
        <v>Bill Herndon</v>
      </c>
      <c r="B111" s="52" t="s">
        <v>54</v>
      </c>
      <c r="C111" s="62" t="s">
        <v>147</v>
      </c>
      <c r="D111" s="25" t="e">
        <f>VLOOKUP($A111,#REF!,34,FALSE)</f>
        <v>#REF!</v>
      </c>
      <c r="E111" s="8" t="e">
        <f>ROUND(IF(ISNA(VLOOKUP($A111,#REF!,46,FALSE)),0,VLOOKUP($A111,#REF!,46,FALSE)),1)</f>
        <v>#REF!</v>
      </c>
      <c r="F111" s="92" t="e">
        <f>ROUND(IF(ISNA(VLOOKUP($A111,#REF!,47,FALSE)),0,VLOOKUP($A111,#REF!,47,FALSE)),1)</f>
        <v>#REF!</v>
      </c>
      <c r="G111" s="80" t="e">
        <f t="shared" si="43"/>
        <v>#REF!</v>
      </c>
      <c r="H111" s="88" t="e">
        <f t="shared" si="44"/>
        <v>#REF!</v>
      </c>
      <c r="I111" s="64" t="e">
        <f>IF(ISNA(VLOOKUP($A111,#REF!,4,FALSE)),0,VLOOKUP($A111,#REF!,4,FALSE))</f>
        <v>#REF!</v>
      </c>
      <c r="J111" s="80" t="e">
        <f t="shared" si="45"/>
        <v>#REF!</v>
      </c>
      <c r="K111" s="76" t="e">
        <f t="shared" si="46"/>
        <v>#REF!</v>
      </c>
      <c r="L111" s="83" t="e">
        <f>IF(ISNA(VLOOKUP($A111,#REF!,8,FALSE)),0,VLOOKUP($A111,#REF!,8,FALSE))</f>
        <v>#REF!</v>
      </c>
      <c r="M111" s="80" t="e">
        <f t="shared" si="47"/>
        <v>#REF!</v>
      </c>
      <c r="N111" s="76" t="e">
        <f t="shared" si="48"/>
        <v>#REF!</v>
      </c>
      <c r="O111" s="64" t="e">
        <f>IF(ISNA(VLOOKUP($A111,#REF!,12,FALSE)),0,VLOOKUP($A111,#REF!,12,FALSE))</f>
        <v>#REF!</v>
      </c>
      <c r="P111" s="80" t="e">
        <f t="shared" si="49"/>
        <v>#REF!</v>
      </c>
      <c r="Q111" s="76" t="e">
        <f t="shared" si="50"/>
        <v>#REF!</v>
      </c>
      <c r="R111" s="64" t="e">
        <f>IF(ISNA(VLOOKUP($A111,#REF!,16,FALSE)),0,VLOOKUP($A111,#REF!,16,FALSE))</f>
        <v>#REF!</v>
      </c>
      <c r="S111" s="80" t="e">
        <f t="shared" si="51"/>
        <v>#REF!</v>
      </c>
      <c r="T111" s="76" t="e">
        <f t="shared" si="52"/>
        <v>#REF!</v>
      </c>
      <c r="U111" s="64" t="e">
        <f>IF(ISNA(VLOOKUP($A111,#REF!,20,FALSE)),0,VLOOKUP($A111,#REF!,20,FALSE))</f>
        <v>#REF!</v>
      </c>
      <c r="V111" s="80" t="e">
        <f t="shared" si="53"/>
        <v>#REF!</v>
      </c>
      <c r="W111" s="76" t="e">
        <f t="shared" si="54"/>
        <v>#REF!</v>
      </c>
      <c r="X111" s="64" t="e">
        <f>IF(ISNA(VLOOKUP($A111,#REF!,24,FALSE)),0,VLOOKUP($A111,#REF!,24,FALSE))</f>
        <v>#REF!</v>
      </c>
      <c r="Y111" s="80" t="e">
        <f t="shared" si="55"/>
        <v>#REF!</v>
      </c>
      <c r="Z111" s="76" t="e">
        <f t="shared" si="56"/>
        <v>#REF!</v>
      </c>
      <c r="AA111" s="64" t="e">
        <f>IF(ISNA(VLOOKUP($A111,#REF!,28,FALSE)),0,VLOOKUP($A111,#REF!,28,FALSE))</f>
        <v>#REF!</v>
      </c>
      <c r="AB111" s="80" t="e">
        <f t="shared" si="57"/>
        <v>#REF!</v>
      </c>
      <c r="AC111" s="76" t="e">
        <f t="shared" si="58"/>
        <v>#REF!</v>
      </c>
      <c r="AD111" s="64" t="e">
        <f>IF(ISNA(VLOOKUP($A111,#REF!,32,FALSE)),0,VLOOKUP($A111,#REF!,32,FALSE))</f>
        <v>#REF!</v>
      </c>
      <c r="AE111" s="80" t="e">
        <f t="shared" si="59"/>
        <v>#REF!</v>
      </c>
      <c r="AF111" s="76" t="e">
        <f t="shared" si="60"/>
        <v>#REF!</v>
      </c>
      <c r="AG111" s="64" t="e">
        <f>IF(ISNA(VLOOKUP($A111,#REF!,36,FALSE)),0,VLOOKUP($A111,#REF!,36,FALSE))</f>
        <v>#REF!</v>
      </c>
      <c r="AH111" s="80" t="e">
        <f t="shared" si="61"/>
        <v>#REF!</v>
      </c>
      <c r="AI111" s="76" t="e">
        <f t="shared" si="62"/>
        <v>#REF!</v>
      </c>
    </row>
    <row r="112" spans="1:35" ht="18" customHeight="1" x14ac:dyDescent="0.2">
      <c r="A112" s="78" t="str">
        <f t="shared" si="42"/>
        <v>Brian Hickey</v>
      </c>
      <c r="B112" s="52" t="s">
        <v>496</v>
      </c>
      <c r="C112" s="62" t="s">
        <v>20</v>
      </c>
      <c r="D112" s="25" t="e">
        <f>VLOOKUP($A112,#REF!,34,FALSE)</f>
        <v>#REF!</v>
      </c>
      <c r="E112" s="8" t="e">
        <f>ROUND(IF(ISNA(VLOOKUP($A112,#REF!,46,FALSE)),0,VLOOKUP($A112,#REF!,46,FALSE)),1)</f>
        <v>#REF!</v>
      </c>
      <c r="F112" s="92" t="e">
        <f>ROUND(IF(ISNA(VLOOKUP($A112,#REF!,47,FALSE)),0,VLOOKUP($A112,#REF!,47,FALSE)),1)</f>
        <v>#REF!</v>
      </c>
      <c r="G112" s="80" t="e">
        <f t="shared" si="43"/>
        <v>#REF!</v>
      </c>
      <c r="H112" s="88" t="e">
        <f t="shared" si="44"/>
        <v>#REF!</v>
      </c>
      <c r="I112" s="64" t="e">
        <f>IF(ISNA(VLOOKUP($A112,#REF!,4,FALSE)),0,VLOOKUP($A112,#REF!,4,FALSE))</f>
        <v>#REF!</v>
      </c>
      <c r="J112" s="80" t="e">
        <f t="shared" si="45"/>
        <v>#REF!</v>
      </c>
      <c r="K112" s="76" t="e">
        <f t="shared" si="46"/>
        <v>#REF!</v>
      </c>
      <c r="L112" s="83" t="e">
        <f>IF(ISNA(VLOOKUP($A112,#REF!,8,FALSE)),0,VLOOKUP($A112,#REF!,8,FALSE))</f>
        <v>#REF!</v>
      </c>
      <c r="M112" s="80" t="e">
        <f t="shared" si="47"/>
        <v>#REF!</v>
      </c>
      <c r="N112" s="76" t="e">
        <f t="shared" si="48"/>
        <v>#REF!</v>
      </c>
      <c r="O112" s="64" t="e">
        <f>IF(ISNA(VLOOKUP($A112,#REF!,12,FALSE)),0,VLOOKUP($A112,#REF!,12,FALSE))</f>
        <v>#REF!</v>
      </c>
      <c r="P112" s="80" t="e">
        <f t="shared" si="49"/>
        <v>#REF!</v>
      </c>
      <c r="Q112" s="76" t="e">
        <f t="shared" si="50"/>
        <v>#REF!</v>
      </c>
      <c r="R112" s="64" t="e">
        <f>IF(ISNA(VLOOKUP($A112,#REF!,16,FALSE)),0,VLOOKUP($A112,#REF!,16,FALSE))</f>
        <v>#REF!</v>
      </c>
      <c r="S112" s="80" t="e">
        <f t="shared" si="51"/>
        <v>#REF!</v>
      </c>
      <c r="T112" s="76" t="e">
        <f t="shared" si="52"/>
        <v>#REF!</v>
      </c>
      <c r="U112" s="64" t="e">
        <f>IF(ISNA(VLOOKUP($A112,#REF!,20,FALSE)),0,VLOOKUP($A112,#REF!,20,FALSE))</f>
        <v>#REF!</v>
      </c>
      <c r="V112" s="80" t="e">
        <f t="shared" si="53"/>
        <v>#REF!</v>
      </c>
      <c r="W112" s="76" t="e">
        <f t="shared" si="54"/>
        <v>#REF!</v>
      </c>
      <c r="X112" s="64" t="e">
        <f>IF(ISNA(VLOOKUP($A112,#REF!,24,FALSE)),0,VLOOKUP($A112,#REF!,24,FALSE))</f>
        <v>#REF!</v>
      </c>
      <c r="Y112" s="80" t="e">
        <f t="shared" si="55"/>
        <v>#REF!</v>
      </c>
      <c r="Z112" s="76" t="e">
        <f t="shared" si="56"/>
        <v>#REF!</v>
      </c>
      <c r="AA112" s="64" t="e">
        <f>IF(ISNA(VLOOKUP($A112,#REF!,28,FALSE)),0,VLOOKUP($A112,#REF!,28,FALSE))</f>
        <v>#REF!</v>
      </c>
      <c r="AB112" s="80" t="e">
        <f t="shared" si="57"/>
        <v>#REF!</v>
      </c>
      <c r="AC112" s="76" t="e">
        <f t="shared" si="58"/>
        <v>#REF!</v>
      </c>
      <c r="AD112" s="64" t="e">
        <f>IF(ISNA(VLOOKUP($A112,#REF!,32,FALSE)),0,VLOOKUP($A112,#REF!,32,FALSE))</f>
        <v>#REF!</v>
      </c>
      <c r="AE112" s="80" t="e">
        <f t="shared" si="59"/>
        <v>#REF!</v>
      </c>
      <c r="AF112" s="76" t="e">
        <f t="shared" si="60"/>
        <v>#REF!</v>
      </c>
      <c r="AG112" s="64" t="e">
        <f>IF(ISNA(VLOOKUP($A112,#REF!,36,FALSE)),0,VLOOKUP($A112,#REF!,36,FALSE))</f>
        <v>#REF!</v>
      </c>
      <c r="AH112" s="80" t="e">
        <f t="shared" si="61"/>
        <v>#REF!</v>
      </c>
      <c r="AI112" s="76" t="e">
        <f t="shared" si="62"/>
        <v>#REF!</v>
      </c>
    </row>
    <row r="113" spans="1:35" ht="18" customHeight="1" x14ac:dyDescent="0.2">
      <c r="A113" s="78" t="str">
        <f t="shared" si="42"/>
        <v>Mike Hoffman</v>
      </c>
      <c r="B113" s="52" t="s">
        <v>386</v>
      </c>
      <c r="C113" s="62" t="s">
        <v>33</v>
      </c>
      <c r="D113" s="25" t="e">
        <f>VLOOKUP($A113,#REF!,34,FALSE)</f>
        <v>#REF!</v>
      </c>
      <c r="E113" s="8" t="e">
        <f>ROUND(IF(ISNA(VLOOKUP($A113,#REF!,46,FALSE)),0,VLOOKUP($A113,#REF!,46,FALSE)),1)</f>
        <v>#REF!</v>
      </c>
      <c r="F113" s="92" t="e">
        <f>ROUND(IF(ISNA(VLOOKUP($A113,#REF!,47,FALSE)),0,VLOOKUP($A113,#REF!,47,FALSE)),1)</f>
        <v>#REF!</v>
      </c>
      <c r="G113" s="80" t="e">
        <f t="shared" si="43"/>
        <v>#REF!</v>
      </c>
      <c r="H113" s="88" t="e">
        <f t="shared" si="44"/>
        <v>#REF!</v>
      </c>
      <c r="I113" s="64" t="e">
        <f>IF(ISNA(VLOOKUP($A113,#REF!,4,FALSE)),0,VLOOKUP($A113,#REF!,4,FALSE))</f>
        <v>#REF!</v>
      </c>
      <c r="J113" s="80" t="e">
        <f t="shared" si="45"/>
        <v>#REF!</v>
      </c>
      <c r="K113" s="76" t="e">
        <f t="shared" si="46"/>
        <v>#REF!</v>
      </c>
      <c r="L113" s="83" t="e">
        <f>IF(ISNA(VLOOKUP($A113,#REF!,8,FALSE)),0,VLOOKUP($A113,#REF!,8,FALSE))</f>
        <v>#REF!</v>
      </c>
      <c r="M113" s="80" t="e">
        <f t="shared" si="47"/>
        <v>#REF!</v>
      </c>
      <c r="N113" s="76" t="e">
        <f t="shared" si="48"/>
        <v>#REF!</v>
      </c>
      <c r="O113" s="64" t="e">
        <f>IF(ISNA(VLOOKUP($A113,#REF!,12,FALSE)),0,VLOOKUP($A113,#REF!,12,FALSE))</f>
        <v>#REF!</v>
      </c>
      <c r="P113" s="80" t="e">
        <f t="shared" si="49"/>
        <v>#REF!</v>
      </c>
      <c r="Q113" s="76" t="e">
        <f t="shared" si="50"/>
        <v>#REF!</v>
      </c>
      <c r="R113" s="64" t="e">
        <f>IF(ISNA(VLOOKUP($A113,#REF!,16,FALSE)),0,VLOOKUP($A113,#REF!,16,FALSE))</f>
        <v>#REF!</v>
      </c>
      <c r="S113" s="80" t="e">
        <f t="shared" si="51"/>
        <v>#REF!</v>
      </c>
      <c r="T113" s="76" t="e">
        <f t="shared" si="52"/>
        <v>#REF!</v>
      </c>
      <c r="U113" s="64" t="e">
        <f>IF(ISNA(VLOOKUP($A113,#REF!,20,FALSE)),0,VLOOKUP($A113,#REF!,20,FALSE))</f>
        <v>#REF!</v>
      </c>
      <c r="V113" s="80" t="e">
        <f t="shared" si="53"/>
        <v>#REF!</v>
      </c>
      <c r="W113" s="76" t="e">
        <f t="shared" si="54"/>
        <v>#REF!</v>
      </c>
      <c r="X113" s="64" t="e">
        <f>IF(ISNA(VLOOKUP($A113,#REF!,24,FALSE)),0,VLOOKUP($A113,#REF!,24,FALSE))</f>
        <v>#REF!</v>
      </c>
      <c r="Y113" s="80" t="e">
        <f t="shared" si="55"/>
        <v>#REF!</v>
      </c>
      <c r="Z113" s="76" t="e">
        <f t="shared" si="56"/>
        <v>#REF!</v>
      </c>
      <c r="AA113" s="64" t="e">
        <f>IF(ISNA(VLOOKUP($A113,#REF!,28,FALSE)),0,VLOOKUP($A113,#REF!,28,FALSE))</f>
        <v>#REF!</v>
      </c>
      <c r="AB113" s="80" t="e">
        <f t="shared" si="57"/>
        <v>#REF!</v>
      </c>
      <c r="AC113" s="76" t="e">
        <f t="shared" si="58"/>
        <v>#REF!</v>
      </c>
      <c r="AD113" s="64" t="e">
        <f>IF(ISNA(VLOOKUP($A113,#REF!,32,FALSE)),0,VLOOKUP($A113,#REF!,32,FALSE))</f>
        <v>#REF!</v>
      </c>
      <c r="AE113" s="80" t="e">
        <f t="shared" si="59"/>
        <v>#REF!</v>
      </c>
      <c r="AF113" s="76" t="e">
        <f t="shared" si="60"/>
        <v>#REF!</v>
      </c>
      <c r="AG113" s="64" t="e">
        <f>IF(ISNA(VLOOKUP($A113,#REF!,36,FALSE)),0,VLOOKUP($A113,#REF!,36,FALSE))</f>
        <v>#REF!</v>
      </c>
      <c r="AH113" s="80" t="e">
        <f t="shared" si="61"/>
        <v>#REF!</v>
      </c>
      <c r="AI113" s="76" t="e">
        <f t="shared" si="62"/>
        <v>#REF!</v>
      </c>
    </row>
    <row r="114" spans="1:35" ht="18" customHeight="1" x14ac:dyDescent="0.2">
      <c r="A114" s="78" t="str">
        <f t="shared" si="42"/>
        <v>Dale Hotchkiss</v>
      </c>
      <c r="B114" s="52" t="s">
        <v>387</v>
      </c>
      <c r="C114" s="62" t="s">
        <v>388</v>
      </c>
      <c r="D114" s="25" t="e">
        <f>VLOOKUP($A114,#REF!,34,FALSE)</f>
        <v>#REF!</v>
      </c>
      <c r="E114" s="8" t="e">
        <f>ROUND(IF(ISNA(VLOOKUP($A114,#REF!,46,FALSE)),0,VLOOKUP($A114,#REF!,46,FALSE)),1)</f>
        <v>#REF!</v>
      </c>
      <c r="F114" s="92" t="e">
        <f>ROUND(IF(ISNA(VLOOKUP($A114,#REF!,47,FALSE)),0,VLOOKUP($A114,#REF!,47,FALSE)),1)</f>
        <v>#REF!</v>
      </c>
      <c r="G114" s="80" t="e">
        <f t="shared" si="43"/>
        <v>#REF!</v>
      </c>
      <c r="H114" s="88" t="e">
        <f t="shared" si="44"/>
        <v>#REF!</v>
      </c>
      <c r="I114" s="64" t="e">
        <f>IF(ISNA(VLOOKUP($A114,#REF!,4,FALSE)),0,VLOOKUP($A114,#REF!,4,FALSE))</f>
        <v>#REF!</v>
      </c>
      <c r="J114" s="80" t="e">
        <f t="shared" si="45"/>
        <v>#REF!</v>
      </c>
      <c r="K114" s="76" t="e">
        <f t="shared" si="46"/>
        <v>#REF!</v>
      </c>
      <c r="L114" s="83" t="e">
        <f>IF(ISNA(VLOOKUP($A114,#REF!,8,FALSE)),0,VLOOKUP($A114,#REF!,8,FALSE))</f>
        <v>#REF!</v>
      </c>
      <c r="M114" s="80" t="e">
        <f t="shared" si="47"/>
        <v>#REF!</v>
      </c>
      <c r="N114" s="76" t="e">
        <f t="shared" si="48"/>
        <v>#REF!</v>
      </c>
      <c r="O114" s="64" t="e">
        <f>IF(ISNA(VLOOKUP($A114,#REF!,12,FALSE)),0,VLOOKUP($A114,#REF!,12,FALSE))</f>
        <v>#REF!</v>
      </c>
      <c r="P114" s="80" t="e">
        <f t="shared" si="49"/>
        <v>#REF!</v>
      </c>
      <c r="Q114" s="76" t="e">
        <f t="shared" si="50"/>
        <v>#REF!</v>
      </c>
      <c r="R114" s="64" t="e">
        <f>IF(ISNA(VLOOKUP($A114,#REF!,16,FALSE)),0,VLOOKUP($A114,#REF!,16,FALSE))</f>
        <v>#REF!</v>
      </c>
      <c r="S114" s="80" t="e">
        <f t="shared" si="51"/>
        <v>#REF!</v>
      </c>
      <c r="T114" s="76" t="e">
        <f t="shared" si="52"/>
        <v>#REF!</v>
      </c>
      <c r="U114" s="64" t="e">
        <f>IF(ISNA(VLOOKUP($A114,#REF!,20,FALSE)),0,VLOOKUP($A114,#REF!,20,FALSE))</f>
        <v>#REF!</v>
      </c>
      <c r="V114" s="80" t="e">
        <f t="shared" si="53"/>
        <v>#REF!</v>
      </c>
      <c r="W114" s="76" t="e">
        <f t="shared" si="54"/>
        <v>#REF!</v>
      </c>
      <c r="X114" s="64" t="e">
        <f>IF(ISNA(VLOOKUP($A114,#REF!,24,FALSE)),0,VLOOKUP($A114,#REF!,24,FALSE))</f>
        <v>#REF!</v>
      </c>
      <c r="Y114" s="80" t="e">
        <f t="shared" si="55"/>
        <v>#REF!</v>
      </c>
      <c r="Z114" s="76" t="e">
        <f t="shared" si="56"/>
        <v>#REF!</v>
      </c>
      <c r="AA114" s="64" t="e">
        <f>IF(ISNA(VLOOKUP($A114,#REF!,28,FALSE)),0,VLOOKUP($A114,#REF!,28,FALSE))</f>
        <v>#REF!</v>
      </c>
      <c r="AB114" s="80" t="e">
        <f t="shared" si="57"/>
        <v>#REF!</v>
      </c>
      <c r="AC114" s="76" t="e">
        <f t="shared" si="58"/>
        <v>#REF!</v>
      </c>
      <c r="AD114" s="64" t="e">
        <f>IF(ISNA(VLOOKUP($A114,#REF!,32,FALSE)),0,VLOOKUP($A114,#REF!,32,FALSE))</f>
        <v>#REF!</v>
      </c>
      <c r="AE114" s="80" t="e">
        <f t="shared" si="59"/>
        <v>#REF!</v>
      </c>
      <c r="AF114" s="76" t="e">
        <f t="shared" si="60"/>
        <v>#REF!</v>
      </c>
      <c r="AG114" s="64" t="e">
        <f>IF(ISNA(VLOOKUP($A114,#REF!,36,FALSE)),0,VLOOKUP($A114,#REF!,36,FALSE))</f>
        <v>#REF!</v>
      </c>
      <c r="AH114" s="80" t="e">
        <f t="shared" si="61"/>
        <v>#REF!</v>
      </c>
      <c r="AI114" s="76" t="e">
        <f t="shared" si="62"/>
        <v>#REF!</v>
      </c>
    </row>
    <row r="115" spans="1:35" ht="18" customHeight="1" x14ac:dyDescent="0.2">
      <c r="A115" s="78" t="str">
        <f t="shared" si="42"/>
        <v>Jim Huff</v>
      </c>
      <c r="B115" s="52" t="s">
        <v>269</v>
      </c>
      <c r="C115" s="62" t="s">
        <v>157</v>
      </c>
      <c r="D115" s="25" t="e">
        <f>VLOOKUP($A115,#REF!,34,FALSE)</f>
        <v>#REF!</v>
      </c>
      <c r="E115" s="8" t="e">
        <f>ROUND(IF(ISNA(VLOOKUP($A115,#REF!,46,FALSE)),0,VLOOKUP($A115,#REF!,46,FALSE)),1)</f>
        <v>#REF!</v>
      </c>
      <c r="F115" s="92" t="e">
        <f>ROUND(IF(ISNA(VLOOKUP($A115,#REF!,47,FALSE)),0,VLOOKUP($A115,#REF!,47,FALSE)),1)</f>
        <v>#REF!</v>
      </c>
      <c r="G115" s="80" t="e">
        <f t="shared" si="43"/>
        <v>#REF!</v>
      </c>
      <c r="H115" s="88" t="e">
        <f t="shared" si="44"/>
        <v>#REF!</v>
      </c>
      <c r="I115" s="64" t="e">
        <f>IF(ISNA(VLOOKUP($A115,#REF!,4,FALSE)),0,VLOOKUP($A115,#REF!,4,FALSE))</f>
        <v>#REF!</v>
      </c>
      <c r="J115" s="80" t="e">
        <f t="shared" si="45"/>
        <v>#REF!</v>
      </c>
      <c r="K115" s="76" t="e">
        <f t="shared" si="46"/>
        <v>#REF!</v>
      </c>
      <c r="L115" s="83" t="e">
        <f>IF(ISNA(VLOOKUP($A115,#REF!,8,FALSE)),0,VLOOKUP($A115,#REF!,8,FALSE))</f>
        <v>#REF!</v>
      </c>
      <c r="M115" s="80" t="e">
        <f t="shared" si="47"/>
        <v>#REF!</v>
      </c>
      <c r="N115" s="76" t="e">
        <f t="shared" si="48"/>
        <v>#REF!</v>
      </c>
      <c r="O115" s="64" t="e">
        <f>IF(ISNA(VLOOKUP($A115,#REF!,12,FALSE)),0,VLOOKUP($A115,#REF!,12,FALSE))</f>
        <v>#REF!</v>
      </c>
      <c r="P115" s="80" t="e">
        <f t="shared" si="49"/>
        <v>#REF!</v>
      </c>
      <c r="Q115" s="76" t="e">
        <f t="shared" si="50"/>
        <v>#REF!</v>
      </c>
      <c r="R115" s="64" t="e">
        <f>IF(ISNA(VLOOKUP($A115,#REF!,16,FALSE)),0,VLOOKUP($A115,#REF!,16,FALSE))</f>
        <v>#REF!</v>
      </c>
      <c r="S115" s="80" t="e">
        <f t="shared" si="51"/>
        <v>#REF!</v>
      </c>
      <c r="T115" s="76" t="e">
        <f t="shared" si="52"/>
        <v>#REF!</v>
      </c>
      <c r="U115" s="64" t="e">
        <f>IF(ISNA(VLOOKUP($A115,#REF!,20,FALSE)),0,VLOOKUP($A115,#REF!,20,FALSE))</f>
        <v>#REF!</v>
      </c>
      <c r="V115" s="80" t="e">
        <f t="shared" si="53"/>
        <v>#REF!</v>
      </c>
      <c r="W115" s="76" t="e">
        <f t="shared" si="54"/>
        <v>#REF!</v>
      </c>
      <c r="X115" s="64" t="e">
        <f>IF(ISNA(VLOOKUP($A115,#REF!,24,FALSE)),0,VLOOKUP($A115,#REF!,24,FALSE))</f>
        <v>#REF!</v>
      </c>
      <c r="Y115" s="80" t="e">
        <f t="shared" si="55"/>
        <v>#REF!</v>
      </c>
      <c r="Z115" s="76" t="e">
        <f t="shared" si="56"/>
        <v>#REF!</v>
      </c>
      <c r="AA115" s="64" t="e">
        <f>IF(ISNA(VLOOKUP($A115,#REF!,28,FALSE)),0,VLOOKUP($A115,#REF!,28,FALSE))</f>
        <v>#REF!</v>
      </c>
      <c r="AB115" s="80" t="e">
        <f t="shared" si="57"/>
        <v>#REF!</v>
      </c>
      <c r="AC115" s="76" t="e">
        <f t="shared" si="58"/>
        <v>#REF!</v>
      </c>
      <c r="AD115" s="64" t="e">
        <f>IF(ISNA(VLOOKUP($A115,#REF!,32,FALSE)),0,VLOOKUP($A115,#REF!,32,FALSE))</f>
        <v>#REF!</v>
      </c>
      <c r="AE115" s="80" t="e">
        <f t="shared" si="59"/>
        <v>#REF!</v>
      </c>
      <c r="AF115" s="76" t="e">
        <f t="shared" si="60"/>
        <v>#REF!</v>
      </c>
      <c r="AG115" s="64" t="e">
        <f>IF(ISNA(VLOOKUP($A115,#REF!,36,FALSE)),0,VLOOKUP($A115,#REF!,36,FALSE))</f>
        <v>#REF!</v>
      </c>
      <c r="AH115" s="80" t="e">
        <f t="shared" si="61"/>
        <v>#REF!</v>
      </c>
      <c r="AI115" s="76" t="e">
        <f t="shared" si="62"/>
        <v>#REF!</v>
      </c>
    </row>
    <row r="116" spans="1:35" ht="18" customHeight="1" x14ac:dyDescent="0.2">
      <c r="A116" s="78" t="str">
        <f t="shared" si="42"/>
        <v>Chris Hughes</v>
      </c>
      <c r="B116" s="52" t="s">
        <v>31</v>
      </c>
      <c r="C116" s="62" t="s">
        <v>16</v>
      </c>
      <c r="D116" s="25" t="e">
        <f>VLOOKUP($A116,#REF!,34,FALSE)</f>
        <v>#REF!</v>
      </c>
      <c r="E116" s="8" t="e">
        <f>ROUND(IF(ISNA(VLOOKUP($A116,#REF!,46,FALSE)),0,VLOOKUP($A116,#REF!,46,FALSE)),1)</f>
        <v>#REF!</v>
      </c>
      <c r="F116" s="92" t="e">
        <f>ROUND(IF(ISNA(VLOOKUP($A116,#REF!,47,FALSE)),0,VLOOKUP($A116,#REF!,47,FALSE)),1)</f>
        <v>#REF!</v>
      </c>
      <c r="G116" s="80" t="e">
        <f t="shared" si="43"/>
        <v>#REF!</v>
      </c>
      <c r="H116" s="88" t="e">
        <f t="shared" si="44"/>
        <v>#REF!</v>
      </c>
      <c r="I116" s="64" t="e">
        <f>IF(ISNA(VLOOKUP($A116,#REF!,4,FALSE)),0,VLOOKUP($A116,#REF!,4,FALSE))</f>
        <v>#REF!</v>
      </c>
      <c r="J116" s="80" t="e">
        <f t="shared" si="45"/>
        <v>#REF!</v>
      </c>
      <c r="K116" s="76" t="e">
        <f t="shared" si="46"/>
        <v>#REF!</v>
      </c>
      <c r="L116" s="83" t="e">
        <f>IF(ISNA(VLOOKUP($A116,#REF!,8,FALSE)),0,VLOOKUP($A116,#REF!,8,FALSE))</f>
        <v>#REF!</v>
      </c>
      <c r="M116" s="80" t="e">
        <f t="shared" si="47"/>
        <v>#REF!</v>
      </c>
      <c r="N116" s="76" t="e">
        <f t="shared" si="48"/>
        <v>#REF!</v>
      </c>
      <c r="O116" s="64" t="e">
        <f>IF(ISNA(VLOOKUP($A116,#REF!,12,FALSE)),0,VLOOKUP($A116,#REF!,12,FALSE))</f>
        <v>#REF!</v>
      </c>
      <c r="P116" s="80" t="e">
        <f t="shared" si="49"/>
        <v>#REF!</v>
      </c>
      <c r="Q116" s="76" t="e">
        <f t="shared" si="50"/>
        <v>#REF!</v>
      </c>
      <c r="R116" s="64" t="e">
        <f>IF(ISNA(VLOOKUP($A116,#REF!,16,FALSE)),0,VLOOKUP($A116,#REF!,16,FALSE))</f>
        <v>#REF!</v>
      </c>
      <c r="S116" s="80" t="e">
        <f t="shared" si="51"/>
        <v>#REF!</v>
      </c>
      <c r="T116" s="76" t="e">
        <f t="shared" si="52"/>
        <v>#REF!</v>
      </c>
      <c r="U116" s="64" t="e">
        <f>IF(ISNA(VLOOKUP($A116,#REF!,20,FALSE)),0,VLOOKUP($A116,#REF!,20,FALSE))</f>
        <v>#REF!</v>
      </c>
      <c r="V116" s="80" t="e">
        <f t="shared" si="53"/>
        <v>#REF!</v>
      </c>
      <c r="W116" s="76" t="e">
        <f t="shared" si="54"/>
        <v>#REF!</v>
      </c>
      <c r="X116" s="64" t="e">
        <f>IF(ISNA(VLOOKUP($A116,#REF!,24,FALSE)),0,VLOOKUP($A116,#REF!,24,FALSE))</f>
        <v>#REF!</v>
      </c>
      <c r="Y116" s="80" t="e">
        <f t="shared" si="55"/>
        <v>#REF!</v>
      </c>
      <c r="Z116" s="76" t="e">
        <f t="shared" si="56"/>
        <v>#REF!</v>
      </c>
      <c r="AA116" s="64" t="e">
        <f>IF(ISNA(VLOOKUP($A116,#REF!,28,FALSE)),0,VLOOKUP($A116,#REF!,28,FALSE))</f>
        <v>#REF!</v>
      </c>
      <c r="AB116" s="80" t="e">
        <f t="shared" si="57"/>
        <v>#REF!</v>
      </c>
      <c r="AC116" s="76" t="e">
        <f t="shared" si="58"/>
        <v>#REF!</v>
      </c>
      <c r="AD116" s="64" t="e">
        <f>IF(ISNA(VLOOKUP($A116,#REF!,32,FALSE)),0,VLOOKUP($A116,#REF!,32,FALSE))</f>
        <v>#REF!</v>
      </c>
      <c r="AE116" s="80" t="e">
        <f t="shared" si="59"/>
        <v>#REF!</v>
      </c>
      <c r="AF116" s="76" t="e">
        <f t="shared" si="60"/>
        <v>#REF!</v>
      </c>
      <c r="AG116" s="64" t="e">
        <f>IF(ISNA(VLOOKUP($A116,#REF!,36,FALSE)),0,VLOOKUP($A116,#REF!,36,FALSE))</f>
        <v>#REF!</v>
      </c>
      <c r="AH116" s="80" t="e">
        <f t="shared" si="61"/>
        <v>#REF!</v>
      </c>
      <c r="AI116" s="76" t="e">
        <f t="shared" si="62"/>
        <v>#REF!</v>
      </c>
    </row>
    <row r="117" spans="1:35" ht="18" customHeight="1" x14ac:dyDescent="0.2">
      <c r="A117" s="78" t="str">
        <f t="shared" si="42"/>
        <v>Chip Ikwild</v>
      </c>
      <c r="B117" s="52" t="s">
        <v>312</v>
      </c>
      <c r="C117" s="62" t="s">
        <v>59</v>
      </c>
      <c r="D117" s="25" t="e">
        <f>VLOOKUP($A117,#REF!,34,FALSE)</f>
        <v>#REF!</v>
      </c>
      <c r="E117" s="8" t="e">
        <f>ROUND(IF(ISNA(VLOOKUP($A117,#REF!,46,FALSE)),0,VLOOKUP($A117,#REF!,46,FALSE)),1)</f>
        <v>#REF!</v>
      </c>
      <c r="F117" s="92" t="e">
        <f>ROUND(IF(ISNA(VLOOKUP($A117,#REF!,47,FALSE)),0,VLOOKUP($A117,#REF!,47,FALSE)),1)</f>
        <v>#REF!</v>
      </c>
      <c r="G117" s="80" t="e">
        <f t="shared" si="43"/>
        <v>#REF!</v>
      </c>
      <c r="H117" s="88" t="e">
        <f t="shared" si="44"/>
        <v>#REF!</v>
      </c>
      <c r="I117" s="64" t="e">
        <f>IF(ISNA(VLOOKUP($A117,#REF!,4,FALSE)),0,VLOOKUP($A117,#REF!,4,FALSE))</f>
        <v>#REF!</v>
      </c>
      <c r="J117" s="80" t="e">
        <f t="shared" si="45"/>
        <v>#REF!</v>
      </c>
      <c r="K117" s="76" t="e">
        <f t="shared" si="46"/>
        <v>#REF!</v>
      </c>
      <c r="L117" s="83" t="e">
        <f>IF(ISNA(VLOOKUP($A117,#REF!,8,FALSE)),0,VLOOKUP($A117,#REF!,8,FALSE))</f>
        <v>#REF!</v>
      </c>
      <c r="M117" s="80" t="e">
        <f t="shared" si="47"/>
        <v>#REF!</v>
      </c>
      <c r="N117" s="76" t="e">
        <f t="shared" si="48"/>
        <v>#REF!</v>
      </c>
      <c r="O117" s="64" t="e">
        <f>IF(ISNA(VLOOKUP($A117,#REF!,12,FALSE)),0,VLOOKUP($A117,#REF!,12,FALSE))</f>
        <v>#REF!</v>
      </c>
      <c r="P117" s="80" t="e">
        <f t="shared" si="49"/>
        <v>#REF!</v>
      </c>
      <c r="Q117" s="76" t="e">
        <f t="shared" si="50"/>
        <v>#REF!</v>
      </c>
      <c r="R117" s="64" t="e">
        <f>IF(ISNA(VLOOKUP($A117,#REF!,16,FALSE)),0,VLOOKUP($A117,#REF!,16,FALSE))</f>
        <v>#REF!</v>
      </c>
      <c r="S117" s="80" t="e">
        <f t="shared" si="51"/>
        <v>#REF!</v>
      </c>
      <c r="T117" s="76" t="e">
        <f t="shared" si="52"/>
        <v>#REF!</v>
      </c>
      <c r="U117" s="64" t="e">
        <f>IF(ISNA(VLOOKUP($A117,#REF!,20,FALSE)),0,VLOOKUP($A117,#REF!,20,FALSE))</f>
        <v>#REF!</v>
      </c>
      <c r="V117" s="80" t="e">
        <f t="shared" si="53"/>
        <v>#REF!</v>
      </c>
      <c r="W117" s="76" t="e">
        <f t="shared" si="54"/>
        <v>#REF!</v>
      </c>
      <c r="X117" s="64" t="e">
        <f>IF(ISNA(VLOOKUP($A117,#REF!,24,FALSE)),0,VLOOKUP($A117,#REF!,24,FALSE))</f>
        <v>#REF!</v>
      </c>
      <c r="Y117" s="80" t="e">
        <f t="shared" si="55"/>
        <v>#REF!</v>
      </c>
      <c r="Z117" s="76" t="e">
        <f t="shared" si="56"/>
        <v>#REF!</v>
      </c>
      <c r="AA117" s="64" t="e">
        <f>IF(ISNA(VLOOKUP($A117,#REF!,28,FALSE)),0,VLOOKUP($A117,#REF!,28,FALSE))</f>
        <v>#REF!</v>
      </c>
      <c r="AB117" s="80" t="e">
        <f t="shared" si="57"/>
        <v>#REF!</v>
      </c>
      <c r="AC117" s="76" t="e">
        <f t="shared" si="58"/>
        <v>#REF!</v>
      </c>
      <c r="AD117" s="64" t="e">
        <f>IF(ISNA(VLOOKUP($A117,#REF!,32,FALSE)),0,VLOOKUP($A117,#REF!,32,FALSE))</f>
        <v>#REF!</v>
      </c>
      <c r="AE117" s="80" t="e">
        <f t="shared" si="59"/>
        <v>#REF!</v>
      </c>
      <c r="AF117" s="76" t="e">
        <f t="shared" si="60"/>
        <v>#REF!</v>
      </c>
      <c r="AG117" s="64" t="e">
        <f>IF(ISNA(VLOOKUP($A117,#REF!,36,FALSE)),0,VLOOKUP($A117,#REF!,36,FALSE))</f>
        <v>#REF!</v>
      </c>
      <c r="AH117" s="80" t="e">
        <f t="shared" si="61"/>
        <v>#REF!</v>
      </c>
      <c r="AI117" s="76" t="e">
        <f t="shared" si="62"/>
        <v>#REF!</v>
      </c>
    </row>
    <row r="118" spans="1:35" ht="18" customHeight="1" x14ac:dyDescent="0.2">
      <c r="A118" s="78" t="str">
        <f t="shared" si="42"/>
        <v>Roger Jones</v>
      </c>
      <c r="B118" s="52" t="s">
        <v>206</v>
      </c>
      <c r="C118" s="62" t="s">
        <v>207</v>
      </c>
      <c r="D118" s="25" t="e">
        <f>VLOOKUP($A118,#REF!,34,FALSE)</f>
        <v>#REF!</v>
      </c>
      <c r="E118" s="8" t="e">
        <f>ROUND(IF(ISNA(VLOOKUP($A118,#REF!,46,FALSE)),0,VLOOKUP($A118,#REF!,46,FALSE)),1)</f>
        <v>#REF!</v>
      </c>
      <c r="F118" s="92" t="e">
        <f>ROUND(IF(ISNA(VLOOKUP($A118,#REF!,47,FALSE)),0,VLOOKUP($A118,#REF!,47,FALSE)),1)</f>
        <v>#REF!</v>
      </c>
      <c r="G118" s="80" t="e">
        <f t="shared" si="43"/>
        <v>#REF!</v>
      </c>
      <c r="H118" s="88" t="e">
        <f t="shared" si="44"/>
        <v>#REF!</v>
      </c>
      <c r="I118" s="64" t="e">
        <f>IF(ISNA(VLOOKUP($A118,#REF!,4,FALSE)),0,VLOOKUP($A118,#REF!,4,FALSE))</f>
        <v>#REF!</v>
      </c>
      <c r="J118" s="80" t="e">
        <f t="shared" si="45"/>
        <v>#REF!</v>
      </c>
      <c r="K118" s="76" t="e">
        <f t="shared" si="46"/>
        <v>#REF!</v>
      </c>
      <c r="L118" s="83" t="e">
        <f>IF(ISNA(VLOOKUP($A118,#REF!,8,FALSE)),0,VLOOKUP($A118,#REF!,8,FALSE))</f>
        <v>#REF!</v>
      </c>
      <c r="M118" s="80" t="e">
        <f t="shared" si="47"/>
        <v>#REF!</v>
      </c>
      <c r="N118" s="76" t="e">
        <f t="shared" si="48"/>
        <v>#REF!</v>
      </c>
      <c r="O118" s="64" t="e">
        <f>IF(ISNA(VLOOKUP($A118,#REF!,12,FALSE)),0,VLOOKUP($A118,#REF!,12,FALSE))</f>
        <v>#REF!</v>
      </c>
      <c r="P118" s="80" t="e">
        <f t="shared" si="49"/>
        <v>#REF!</v>
      </c>
      <c r="Q118" s="76" t="e">
        <f t="shared" si="50"/>
        <v>#REF!</v>
      </c>
      <c r="R118" s="64" t="e">
        <f>IF(ISNA(VLOOKUP($A118,#REF!,16,FALSE)),0,VLOOKUP($A118,#REF!,16,FALSE))</f>
        <v>#REF!</v>
      </c>
      <c r="S118" s="80" t="e">
        <f t="shared" si="51"/>
        <v>#REF!</v>
      </c>
      <c r="T118" s="76" t="e">
        <f t="shared" si="52"/>
        <v>#REF!</v>
      </c>
      <c r="U118" s="64" t="e">
        <f>IF(ISNA(VLOOKUP($A118,#REF!,20,FALSE)),0,VLOOKUP($A118,#REF!,20,FALSE))</f>
        <v>#REF!</v>
      </c>
      <c r="V118" s="80" t="e">
        <f t="shared" si="53"/>
        <v>#REF!</v>
      </c>
      <c r="W118" s="76" t="e">
        <f t="shared" si="54"/>
        <v>#REF!</v>
      </c>
      <c r="X118" s="64" t="e">
        <f>IF(ISNA(VLOOKUP($A118,#REF!,24,FALSE)),0,VLOOKUP($A118,#REF!,24,FALSE))</f>
        <v>#REF!</v>
      </c>
      <c r="Y118" s="80" t="e">
        <f t="shared" si="55"/>
        <v>#REF!</v>
      </c>
      <c r="Z118" s="76" t="e">
        <f t="shared" si="56"/>
        <v>#REF!</v>
      </c>
      <c r="AA118" s="64" t="e">
        <f>IF(ISNA(VLOOKUP($A118,#REF!,28,FALSE)),0,VLOOKUP($A118,#REF!,28,FALSE))</f>
        <v>#REF!</v>
      </c>
      <c r="AB118" s="80" t="e">
        <f t="shared" si="57"/>
        <v>#REF!</v>
      </c>
      <c r="AC118" s="76" t="e">
        <f t="shared" si="58"/>
        <v>#REF!</v>
      </c>
      <c r="AD118" s="64" t="e">
        <f>IF(ISNA(VLOOKUP($A118,#REF!,32,FALSE)),0,VLOOKUP($A118,#REF!,32,FALSE))</f>
        <v>#REF!</v>
      </c>
      <c r="AE118" s="80" t="e">
        <f t="shared" si="59"/>
        <v>#REF!</v>
      </c>
      <c r="AF118" s="76" t="e">
        <f t="shared" si="60"/>
        <v>#REF!</v>
      </c>
      <c r="AG118" s="64" t="e">
        <f>IF(ISNA(VLOOKUP($A118,#REF!,36,FALSE)),0,VLOOKUP($A118,#REF!,36,FALSE))</f>
        <v>#REF!</v>
      </c>
      <c r="AH118" s="80" t="e">
        <f t="shared" si="61"/>
        <v>#REF!</v>
      </c>
      <c r="AI118" s="76" t="e">
        <f t="shared" si="62"/>
        <v>#REF!</v>
      </c>
    </row>
    <row r="119" spans="1:35" ht="18" customHeight="1" x14ac:dyDescent="0.2">
      <c r="A119" s="78" t="str">
        <f t="shared" si="42"/>
        <v>Rajeev Joshi</v>
      </c>
      <c r="B119" s="52" t="s">
        <v>34</v>
      </c>
      <c r="C119" s="62" t="s">
        <v>35</v>
      </c>
      <c r="D119" s="25" t="e">
        <f>VLOOKUP($A119,#REF!,34,FALSE)</f>
        <v>#REF!</v>
      </c>
      <c r="E119" s="8" t="e">
        <f>ROUND(IF(ISNA(VLOOKUP($A119,#REF!,46,FALSE)),0,VLOOKUP($A119,#REF!,46,FALSE)),1)</f>
        <v>#REF!</v>
      </c>
      <c r="F119" s="92" t="e">
        <f>ROUND(IF(ISNA(VLOOKUP($A119,#REF!,47,FALSE)),0,VLOOKUP($A119,#REF!,47,FALSE)),1)</f>
        <v>#REF!</v>
      </c>
      <c r="G119" s="80" t="e">
        <f t="shared" si="43"/>
        <v>#REF!</v>
      </c>
      <c r="H119" s="88" t="e">
        <f t="shared" si="44"/>
        <v>#REF!</v>
      </c>
      <c r="I119" s="64" t="e">
        <f>IF(ISNA(VLOOKUP($A119,#REF!,4,FALSE)),0,VLOOKUP($A119,#REF!,4,FALSE))</f>
        <v>#REF!</v>
      </c>
      <c r="J119" s="80" t="e">
        <f t="shared" si="45"/>
        <v>#REF!</v>
      </c>
      <c r="K119" s="76" t="e">
        <f t="shared" si="46"/>
        <v>#REF!</v>
      </c>
      <c r="L119" s="83" t="e">
        <f>IF(ISNA(VLOOKUP($A119,#REF!,8,FALSE)),0,VLOOKUP($A119,#REF!,8,FALSE))</f>
        <v>#REF!</v>
      </c>
      <c r="M119" s="80" t="e">
        <f t="shared" si="47"/>
        <v>#REF!</v>
      </c>
      <c r="N119" s="76" t="e">
        <f t="shared" si="48"/>
        <v>#REF!</v>
      </c>
      <c r="O119" s="64" t="e">
        <f>IF(ISNA(VLOOKUP($A119,#REF!,12,FALSE)),0,VLOOKUP($A119,#REF!,12,FALSE))</f>
        <v>#REF!</v>
      </c>
      <c r="P119" s="80" t="e">
        <f t="shared" si="49"/>
        <v>#REF!</v>
      </c>
      <c r="Q119" s="76" t="e">
        <f t="shared" si="50"/>
        <v>#REF!</v>
      </c>
      <c r="R119" s="64" t="e">
        <f>IF(ISNA(VLOOKUP($A119,#REF!,16,FALSE)),0,VLOOKUP($A119,#REF!,16,FALSE))</f>
        <v>#REF!</v>
      </c>
      <c r="S119" s="80" t="e">
        <f t="shared" si="51"/>
        <v>#REF!</v>
      </c>
      <c r="T119" s="76" t="e">
        <f t="shared" si="52"/>
        <v>#REF!</v>
      </c>
      <c r="U119" s="64" t="e">
        <f>IF(ISNA(VLOOKUP($A119,#REF!,20,FALSE)),0,VLOOKUP($A119,#REF!,20,FALSE))</f>
        <v>#REF!</v>
      </c>
      <c r="V119" s="80" t="e">
        <f t="shared" si="53"/>
        <v>#REF!</v>
      </c>
      <c r="W119" s="76" t="e">
        <f t="shared" si="54"/>
        <v>#REF!</v>
      </c>
      <c r="X119" s="64" t="e">
        <f>IF(ISNA(VLOOKUP($A119,#REF!,24,FALSE)),0,VLOOKUP($A119,#REF!,24,FALSE))</f>
        <v>#REF!</v>
      </c>
      <c r="Y119" s="80" t="e">
        <f t="shared" si="55"/>
        <v>#REF!</v>
      </c>
      <c r="Z119" s="76" t="e">
        <f t="shared" si="56"/>
        <v>#REF!</v>
      </c>
      <c r="AA119" s="64" t="e">
        <f>IF(ISNA(VLOOKUP($A119,#REF!,28,FALSE)),0,VLOOKUP($A119,#REF!,28,FALSE))</f>
        <v>#REF!</v>
      </c>
      <c r="AB119" s="80" t="e">
        <f t="shared" si="57"/>
        <v>#REF!</v>
      </c>
      <c r="AC119" s="76" t="e">
        <f t="shared" si="58"/>
        <v>#REF!</v>
      </c>
      <c r="AD119" s="64" t="e">
        <f>IF(ISNA(VLOOKUP($A119,#REF!,32,FALSE)),0,VLOOKUP($A119,#REF!,32,FALSE))</f>
        <v>#REF!</v>
      </c>
      <c r="AE119" s="80" t="e">
        <f t="shared" si="59"/>
        <v>#REF!</v>
      </c>
      <c r="AF119" s="76" t="e">
        <f t="shared" si="60"/>
        <v>#REF!</v>
      </c>
      <c r="AG119" s="64" t="e">
        <f>IF(ISNA(VLOOKUP($A119,#REF!,36,FALSE)),0,VLOOKUP($A119,#REF!,36,FALSE))</f>
        <v>#REF!</v>
      </c>
      <c r="AH119" s="80" t="e">
        <f t="shared" si="61"/>
        <v>#REF!</v>
      </c>
      <c r="AI119" s="76" t="e">
        <f t="shared" si="62"/>
        <v>#REF!</v>
      </c>
    </row>
    <row r="120" spans="1:35" ht="18" customHeight="1" x14ac:dyDescent="0.2">
      <c r="A120" s="78" t="str">
        <f t="shared" si="42"/>
        <v>Kirk Keenan</v>
      </c>
      <c r="B120" s="52" t="s">
        <v>203</v>
      </c>
      <c r="C120" s="62" t="s">
        <v>204</v>
      </c>
      <c r="D120" s="25" t="e">
        <f>VLOOKUP($A120,#REF!,34,FALSE)</f>
        <v>#REF!</v>
      </c>
      <c r="E120" s="8" t="e">
        <f>ROUND(IF(ISNA(VLOOKUP($A120,#REF!,46,FALSE)),0,VLOOKUP($A120,#REF!,46,FALSE)),1)</f>
        <v>#REF!</v>
      </c>
      <c r="F120" s="92" t="e">
        <f>ROUND(IF(ISNA(VLOOKUP($A120,#REF!,47,FALSE)),0,VLOOKUP($A120,#REF!,47,FALSE)),1)</f>
        <v>#REF!</v>
      </c>
      <c r="G120" s="80" t="e">
        <f t="shared" si="43"/>
        <v>#REF!</v>
      </c>
      <c r="H120" s="88" t="e">
        <f t="shared" si="44"/>
        <v>#REF!</v>
      </c>
      <c r="I120" s="64" t="e">
        <f>IF(ISNA(VLOOKUP($A120,#REF!,4,FALSE)),0,VLOOKUP($A120,#REF!,4,FALSE))</f>
        <v>#REF!</v>
      </c>
      <c r="J120" s="80" t="e">
        <f t="shared" si="45"/>
        <v>#REF!</v>
      </c>
      <c r="K120" s="76" t="e">
        <f t="shared" si="46"/>
        <v>#REF!</v>
      </c>
      <c r="L120" s="83" t="e">
        <f>IF(ISNA(VLOOKUP($A120,#REF!,8,FALSE)),0,VLOOKUP($A120,#REF!,8,FALSE))</f>
        <v>#REF!</v>
      </c>
      <c r="M120" s="80" t="e">
        <f t="shared" si="47"/>
        <v>#REF!</v>
      </c>
      <c r="N120" s="76" t="e">
        <f t="shared" si="48"/>
        <v>#REF!</v>
      </c>
      <c r="O120" s="64" t="e">
        <f>IF(ISNA(VLOOKUP($A120,#REF!,12,FALSE)),0,VLOOKUP($A120,#REF!,12,FALSE))</f>
        <v>#REF!</v>
      </c>
      <c r="P120" s="80" t="e">
        <f t="shared" si="49"/>
        <v>#REF!</v>
      </c>
      <c r="Q120" s="76" t="e">
        <f t="shared" si="50"/>
        <v>#REF!</v>
      </c>
      <c r="R120" s="64" t="e">
        <f>IF(ISNA(VLOOKUP($A120,#REF!,16,FALSE)),0,VLOOKUP($A120,#REF!,16,FALSE))</f>
        <v>#REF!</v>
      </c>
      <c r="S120" s="80" t="e">
        <f t="shared" si="51"/>
        <v>#REF!</v>
      </c>
      <c r="T120" s="76" t="e">
        <f t="shared" si="52"/>
        <v>#REF!</v>
      </c>
      <c r="U120" s="64" t="e">
        <f>IF(ISNA(VLOOKUP($A120,#REF!,20,FALSE)),0,VLOOKUP($A120,#REF!,20,FALSE))</f>
        <v>#REF!</v>
      </c>
      <c r="V120" s="80" t="e">
        <f t="shared" si="53"/>
        <v>#REF!</v>
      </c>
      <c r="W120" s="76" t="e">
        <f t="shared" si="54"/>
        <v>#REF!</v>
      </c>
      <c r="X120" s="64" t="e">
        <f>IF(ISNA(VLOOKUP($A120,#REF!,24,FALSE)),0,VLOOKUP($A120,#REF!,24,FALSE))</f>
        <v>#REF!</v>
      </c>
      <c r="Y120" s="80" t="e">
        <f t="shared" si="55"/>
        <v>#REF!</v>
      </c>
      <c r="Z120" s="76" t="e">
        <f t="shared" si="56"/>
        <v>#REF!</v>
      </c>
      <c r="AA120" s="64" t="e">
        <f>IF(ISNA(VLOOKUP($A120,#REF!,28,FALSE)),0,VLOOKUP($A120,#REF!,28,FALSE))</f>
        <v>#REF!</v>
      </c>
      <c r="AB120" s="80" t="e">
        <f t="shared" si="57"/>
        <v>#REF!</v>
      </c>
      <c r="AC120" s="76" t="e">
        <f t="shared" si="58"/>
        <v>#REF!</v>
      </c>
      <c r="AD120" s="64" t="e">
        <f>IF(ISNA(VLOOKUP($A120,#REF!,32,FALSE)),0,VLOOKUP($A120,#REF!,32,FALSE))</f>
        <v>#REF!</v>
      </c>
      <c r="AE120" s="80" t="e">
        <f t="shared" si="59"/>
        <v>#REF!</v>
      </c>
      <c r="AF120" s="76" t="e">
        <f t="shared" si="60"/>
        <v>#REF!</v>
      </c>
      <c r="AG120" s="64" t="e">
        <f>IF(ISNA(VLOOKUP($A120,#REF!,36,FALSE)),0,VLOOKUP($A120,#REF!,36,FALSE))</f>
        <v>#REF!</v>
      </c>
      <c r="AH120" s="80" t="e">
        <f t="shared" si="61"/>
        <v>#REF!</v>
      </c>
      <c r="AI120" s="76" t="e">
        <f t="shared" si="62"/>
        <v>#REF!</v>
      </c>
    </row>
    <row r="121" spans="1:35" ht="18" customHeight="1" x14ac:dyDescent="0.2">
      <c r="A121" s="78" t="str">
        <f t="shared" si="42"/>
        <v>Eric Kenneweg</v>
      </c>
      <c r="B121" s="52" t="s">
        <v>167</v>
      </c>
      <c r="C121" s="62" t="s">
        <v>166</v>
      </c>
      <c r="D121" s="25" t="e">
        <f>VLOOKUP($A121,#REF!,34,FALSE)</f>
        <v>#REF!</v>
      </c>
      <c r="E121" s="8" t="e">
        <f>ROUND(IF(ISNA(VLOOKUP($A121,#REF!,46,FALSE)),0,VLOOKUP($A121,#REF!,46,FALSE)),1)</f>
        <v>#REF!</v>
      </c>
      <c r="F121" s="92" t="e">
        <f>ROUND(IF(ISNA(VLOOKUP($A121,#REF!,47,FALSE)),0,VLOOKUP($A121,#REF!,47,FALSE)),1)</f>
        <v>#REF!</v>
      </c>
      <c r="G121" s="80" t="e">
        <f t="shared" si="43"/>
        <v>#REF!</v>
      </c>
      <c r="H121" s="88" t="e">
        <f t="shared" si="44"/>
        <v>#REF!</v>
      </c>
      <c r="I121" s="64" t="e">
        <f>IF(ISNA(VLOOKUP($A121,#REF!,4,FALSE)),0,VLOOKUP($A121,#REF!,4,FALSE))</f>
        <v>#REF!</v>
      </c>
      <c r="J121" s="80" t="e">
        <f t="shared" si="45"/>
        <v>#REF!</v>
      </c>
      <c r="K121" s="76" t="e">
        <f t="shared" si="46"/>
        <v>#REF!</v>
      </c>
      <c r="L121" s="83" t="e">
        <f>IF(ISNA(VLOOKUP($A121,#REF!,8,FALSE)),0,VLOOKUP($A121,#REF!,8,FALSE))</f>
        <v>#REF!</v>
      </c>
      <c r="M121" s="80" t="e">
        <f t="shared" si="47"/>
        <v>#REF!</v>
      </c>
      <c r="N121" s="76" t="e">
        <f t="shared" si="48"/>
        <v>#REF!</v>
      </c>
      <c r="O121" s="64" t="e">
        <f>IF(ISNA(VLOOKUP($A121,#REF!,12,FALSE)),0,VLOOKUP($A121,#REF!,12,FALSE))</f>
        <v>#REF!</v>
      </c>
      <c r="P121" s="80" t="e">
        <f t="shared" si="49"/>
        <v>#REF!</v>
      </c>
      <c r="Q121" s="76" t="e">
        <f t="shared" si="50"/>
        <v>#REF!</v>
      </c>
      <c r="R121" s="64" t="e">
        <f>IF(ISNA(VLOOKUP($A121,#REF!,16,FALSE)),0,VLOOKUP($A121,#REF!,16,FALSE))</f>
        <v>#REF!</v>
      </c>
      <c r="S121" s="80" t="e">
        <f t="shared" si="51"/>
        <v>#REF!</v>
      </c>
      <c r="T121" s="76" t="e">
        <f t="shared" si="52"/>
        <v>#REF!</v>
      </c>
      <c r="U121" s="64" t="e">
        <f>IF(ISNA(VLOOKUP($A121,#REF!,20,FALSE)),0,VLOOKUP($A121,#REF!,20,FALSE))</f>
        <v>#REF!</v>
      </c>
      <c r="V121" s="80" t="e">
        <f t="shared" si="53"/>
        <v>#REF!</v>
      </c>
      <c r="W121" s="76" t="e">
        <f t="shared" si="54"/>
        <v>#REF!</v>
      </c>
      <c r="X121" s="64" t="e">
        <f>IF(ISNA(VLOOKUP($A121,#REF!,24,FALSE)),0,VLOOKUP($A121,#REF!,24,FALSE))</f>
        <v>#REF!</v>
      </c>
      <c r="Y121" s="80" t="e">
        <f t="shared" si="55"/>
        <v>#REF!</v>
      </c>
      <c r="Z121" s="76" t="e">
        <f t="shared" si="56"/>
        <v>#REF!</v>
      </c>
      <c r="AA121" s="64" t="e">
        <f>IF(ISNA(VLOOKUP($A121,#REF!,28,FALSE)),0,VLOOKUP($A121,#REF!,28,FALSE))</f>
        <v>#REF!</v>
      </c>
      <c r="AB121" s="80" t="e">
        <f t="shared" si="57"/>
        <v>#REF!</v>
      </c>
      <c r="AC121" s="76" t="e">
        <f t="shared" si="58"/>
        <v>#REF!</v>
      </c>
      <c r="AD121" s="64" t="e">
        <f>IF(ISNA(VLOOKUP($A121,#REF!,32,FALSE)),0,VLOOKUP($A121,#REF!,32,FALSE))</f>
        <v>#REF!</v>
      </c>
      <c r="AE121" s="80" t="e">
        <f t="shared" si="59"/>
        <v>#REF!</v>
      </c>
      <c r="AF121" s="76" t="e">
        <f t="shared" si="60"/>
        <v>#REF!</v>
      </c>
      <c r="AG121" s="64" t="e">
        <f>IF(ISNA(VLOOKUP($A121,#REF!,36,FALSE)),0,VLOOKUP($A121,#REF!,36,FALSE))</f>
        <v>#REF!</v>
      </c>
      <c r="AH121" s="80" t="e">
        <f t="shared" si="61"/>
        <v>#REF!</v>
      </c>
      <c r="AI121" s="76" t="e">
        <f t="shared" si="62"/>
        <v>#REF!</v>
      </c>
    </row>
    <row r="122" spans="1:35" ht="18" customHeight="1" x14ac:dyDescent="0.2">
      <c r="A122" s="78" t="str">
        <f t="shared" si="42"/>
        <v>David Kersey</v>
      </c>
      <c r="B122" s="52" t="s">
        <v>389</v>
      </c>
      <c r="C122" s="62" t="s">
        <v>209</v>
      </c>
      <c r="D122" s="25" t="e">
        <f>VLOOKUP($A122,#REF!,34,FALSE)</f>
        <v>#REF!</v>
      </c>
      <c r="E122" s="8" t="e">
        <f>ROUND(IF(ISNA(VLOOKUP($A122,#REF!,46,FALSE)),0,VLOOKUP($A122,#REF!,46,FALSE)),1)</f>
        <v>#REF!</v>
      </c>
      <c r="F122" s="92" t="e">
        <f>ROUND(IF(ISNA(VLOOKUP($A122,#REF!,47,FALSE)),0,VLOOKUP($A122,#REF!,47,FALSE)),1)</f>
        <v>#REF!</v>
      </c>
      <c r="G122" s="80" t="e">
        <f t="shared" si="43"/>
        <v>#REF!</v>
      </c>
      <c r="H122" s="88" t="e">
        <f t="shared" si="44"/>
        <v>#REF!</v>
      </c>
      <c r="I122" s="64" t="e">
        <f>IF(ISNA(VLOOKUP($A122,#REF!,4,FALSE)),0,VLOOKUP($A122,#REF!,4,FALSE))</f>
        <v>#REF!</v>
      </c>
      <c r="J122" s="80" t="e">
        <f t="shared" si="45"/>
        <v>#REF!</v>
      </c>
      <c r="K122" s="76" t="e">
        <f t="shared" si="46"/>
        <v>#REF!</v>
      </c>
      <c r="L122" s="83" t="e">
        <f>IF(ISNA(VLOOKUP($A122,#REF!,8,FALSE)),0,VLOOKUP($A122,#REF!,8,FALSE))</f>
        <v>#REF!</v>
      </c>
      <c r="M122" s="80" t="e">
        <f t="shared" si="47"/>
        <v>#REF!</v>
      </c>
      <c r="N122" s="76" t="e">
        <f t="shared" si="48"/>
        <v>#REF!</v>
      </c>
      <c r="O122" s="64" t="e">
        <f>IF(ISNA(VLOOKUP($A122,#REF!,12,FALSE)),0,VLOOKUP($A122,#REF!,12,FALSE))</f>
        <v>#REF!</v>
      </c>
      <c r="P122" s="80" t="e">
        <f t="shared" si="49"/>
        <v>#REF!</v>
      </c>
      <c r="Q122" s="76" t="e">
        <f t="shared" si="50"/>
        <v>#REF!</v>
      </c>
      <c r="R122" s="64" t="e">
        <f>IF(ISNA(VLOOKUP($A122,#REF!,16,FALSE)),0,VLOOKUP($A122,#REF!,16,FALSE))</f>
        <v>#REF!</v>
      </c>
      <c r="S122" s="80" t="e">
        <f t="shared" si="51"/>
        <v>#REF!</v>
      </c>
      <c r="T122" s="76" t="e">
        <f t="shared" si="52"/>
        <v>#REF!</v>
      </c>
      <c r="U122" s="64" t="e">
        <f>IF(ISNA(VLOOKUP($A122,#REF!,20,FALSE)),0,VLOOKUP($A122,#REF!,20,FALSE))</f>
        <v>#REF!</v>
      </c>
      <c r="V122" s="80" t="e">
        <f t="shared" si="53"/>
        <v>#REF!</v>
      </c>
      <c r="W122" s="76" t="e">
        <f t="shared" si="54"/>
        <v>#REF!</v>
      </c>
      <c r="X122" s="64" t="e">
        <f>IF(ISNA(VLOOKUP($A122,#REF!,24,FALSE)),0,VLOOKUP($A122,#REF!,24,FALSE))</f>
        <v>#REF!</v>
      </c>
      <c r="Y122" s="80" t="e">
        <f t="shared" si="55"/>
        <v>#REF!</v>
      </c>
      <c r="Z122" s="76" t="e">
        <f t="shared" si="56"/>
        <v>#REF!</v>
      </c>
      <c r="AA122" s="64" t="e">
        <f>IF(ISNA(VLOOKUP($A122,#REF!,28,FALSE)),0,VLOOKUP($A122,#REF!,28,FALSE))</f>
        <v>#REF!</v>
      </c>
      <c r="AB122" s="80" t="e">
        <f t="shared" si="57"/>
        <v>#REF!</v>
      </c>
      <c r="AC122" s="76" t="e">
        <f t="shared" si="58"/>
        <v>#REF!</v>
      </c>
      <c r="AD122" s="64" t="e">
        <f>IF(ISNA(VLOOKUP($A122,#REF!,32,FALSE)),0,VLOOKUP($A122,#REF!,32,FALSE))</f>
        <v>#REF!</v>
      </c>
      <c r="AE122" s="80" t="e">
        <f t="shared" si="59"/>
        <v>#REF!</v>
      </c>
      <c r="AF122" s="76" t="e">
        <f t="shared" si="60"/>
        <v>#REF!</v>
      </c>
      <c r="AG122" s="64" t="e">
        <f>IF(ISNA(VLOOKUP($A122,#REF!,36,FALSE)),0,VLOOKUP($A122,#REF!,36,FALSE))</f>
        <v>#REF!</v>
      </c>
      <c r="AH122" s="80" t="e">
        <f t="shared" si="61"/>
        <v>#REF!</v>
      </c>
      <c r="AI122" s="76" t="e">
        <f t="shared" si="62"/>
        <v>#REF!</v>
      </c>
    </row>
    <row r="123" spans="1:35" ht="18" customHeight="1" x14ac:dyDescent="0.2">
      <c r="A123" s="78" t="str">
        <f t="shared" si="42"/>
        <v>Blaine Keyser</v>
      </c>
      <c r="B123" s="52" t="s">
        <v>422</v>
      </c>
      <c r="C123" s="62" t="s">
        <v>417</v>
      </c>
      <c r="D123" s="25" t="e">
        <f>VLOOKUP($A123,#REF!,34,FALSE)</f>
        <v>#REF!</v>
      </c>
      <c r="E123" s="8" t="e">
        <f>ROUND(IF(ISNA(VLOOKUP($A123,#REF!,46,FALSE)),0,VLOOKUP($A123,#REF!,46,FALSE)),1)</f>
        <v>#REF!</v>
      </c>
      <c r="F123" s="92" t="e">
        <f>ROUND(IF(ISNA(VLOOKUP($A123,#REF!,47,FALSE)),0,VLOOKUP($A123,#REF!,47,FALSE)),1)</f>
        <v>#REF!</v>
      </c>
      <c r="G123" s="80" t="e">
        <f t="shared" si="43"/>
        <v>#REF!</v>
      </c>
      <c r="H123" s="88" t="e">
        <f t="shared" si="44"/>
        <v>#REF!</v>
      </c>
      <c r="I123" s="64" t="e">
        <f>IF(ISNA(VLOOKUP($A123,#REF!,4,FALSE)),0,VLOOKUP($A123,#REF!,4,FALSE))</f>
        <v>#REF!</v>
      </c>
      <c r="J123" s="80" t="e">
        <f t="shared" si="45"/>
        <v>#REF!</v>
      </c>
      <c r="K123" s="76" t="e">
        <f t="shared" si="46"/>
        <v>#REF!</v>
      </c>
      <c r="L123" s="83" t="e">
        <f>IF(ISNA(VLOOKUP($A123,#REF!,8,FALSE)),0,VLOOKUP($A123,#REF!,8,FALSE))</f>
        <v>#REF!</v>
      </c>
      <c r="M123" s="80" t="e">
        <f t="shared" si="47"/>
        <v>#REF!</v>
      </c>
      <c r="N123" s="76" t="e">
        <f t="shared" si="48"/>
        <v>#REF!</v>
      </c>
      <c r="O123" s="64" t="e">
        <f>IF(ISNA(VLOOKUP($A123,#REF!,12,FALSE)),0,VLOOKUP($A123,#REF!,12,FALSE))</f>
        <v>#REF!</v>
      </c>
      <c r="P123" s="80" t="e">
        <f t="shared" si="49"/>
        <v>#REF!</v>
      </c>
      <c r="Q123" s="76" t="e">
        <f t="shared" si="50"/>
        <v>#REF!</v>
      </c>
      <c r="R123" s="64" t="e">
        <f>IF(ISNA(VLOOKUP($A123,#REF!,16,FALSE)),0,VLOOKUP($A123,#REF!,16,FALSE))</f>
        <v>#REF!</v>
      </c>
      <c r="S123" s="80" t="e">
        <f t="shared" si="51"/>
        <v>#REF!</v>
      </c>
      <c r="T123" s="76" t="e">
        <f t="shared" si="52"/>
        <v>#REF!</v>
      </c>
      <c r="U123" s="64" t="e">
        <f>IF(ISNA(VLOOKUP($A123,#REF!,20,FALSE)),0,VLOOKUP($A123,#REF!,20,FALSE))</f>
        <v>#REF!</v>
      </c>
      <c r="V123" s="80" t="e">
        <f t="shared" si="53"/>
        <v>#REF!</v>
      </c>
      <c r="W123" s="76" t="e">
        <f t="shared" si="54"/>
        <v>#REF!</v>
      </c>
      <c r="X123" s="64" t="e">
        <f>IF(ISNA(VLOOKUP($A123,#REF!,24,FALSE)),0,VLOOKUP($A123,#REF!,24,FALSE))</f>
        <v>#REF!</v>
      </c>
      <c r="Y123" s="80" t="e">
        <f t="shared" si="55"/>
        <v>#REF!</v>
      </c>
      <c r="Z123" s="76" t="e">
        <f t="shared" si="56"/>
        <v>#REF!</v>
      </c>
      <c r="AA123" s="64" t="e">
        <f>IF(ISNA(VLOOKUP($A123,#REF!,28,FALSE)),0,VLOOKUP($A123,#REF!,28,FALSE))</f>
        <v>#REF!</v>
      </c>
      <c r="AB123" s="80" t="e">
        <f t="shared" si="57"/>
        <v>#REF!</v>
      </c>
      <c r="AC123" s="76" t="e">
        <f t="shared" si="58"/>
        <v>#REF!</v>
      </c>
      <c r="AD123" s="64" t="e">
        <f>IF(ISNA(VLOOKUP($A123,#REF!,32,FALSE)),0,VLOOKUP($A123,#REF!,32,FALSE))</f>
        <v>#REF!</v>
      </c>
      <c r="AE123" s="80" t="e">
        <f t="shared" si="59"/>
        <v>#REF!</v>
      </c>
      <c r="AF123" s="76" t="e">
        <f t="shared" si="60"/>
        <v>#REF!</v>
      </c>
      <c r="AG123" s="64" t="e">
        <f>IF(ISNA(VLOOKUP($A123,#REF!,36,FALSE)),0,VLOOKUP($A123,#REF!,36,FALSE))</f>
        <v>#REF!</v>
      </c>
      <c r="AH123" s="80" t="e">
        <f t="shared" si="61"/>
        <v>#REF!</v>
      </c>
      <c r="AI123" s="76" t="e">
        <f t="shared" si="62"/>
        <v>#REF!</v>
      </c>
    </row>
    <row r="124" spans="1:35" ht="18" customHeight="1" x14ac:dyDescent="0.2">
      <c r="A124" s="78" t="str">
        <f t="shared" si="42"/>
        <v>Don Kidwell</v>
      </c>
      <c r="B124" s="52" t="s">
        <v>273</v>
      </c>
      <c r="C124" s="62" t="s">
        <v>274</v>
      </c>
      <c r="D124" s="25" t="e">
        <f>VLOOKUP($A124,#REF!,34,FALSE)</f>
        <v>#REF!</v>
      </c>
      <c r="E124" s="8" t="e">
        <f>ROUND(IF(ISNA(VLOOKUP($A124,#REF!,46,FALSE)),0,VLOOKUP($A124,#REF!,46,FALSE)),1)</f>
        <v>#REF!</v>
      </c>
      <c r="F124" s="92" t="e">
        <f>ROUND(IF(ISNA(VLOOKUP($A124,#REF!,47,FALSE)),0,VLOOKUP($A124,#REF!,47,FALSE)),1)</f>
        <v>#REF!</v>
      </c>
      <c r="G124" s="80" t="e">
        <f t="shared" si="43"/>
        <v>#REF!</v>
      </c>
      <c r="H124" s="88" t="e">
        <f t="shared" si="44"/>
        <v>#REF!</v>
      </c>
      <c r="I124" s="64" t="e">
        <f>IF(ISNA(VLOOKUP($A124,#REF!,4,FALSE)),0,VLOOKUP($A124,#REF!,4,FALSE))</f>
        <v>#REF!</v>
      </c>
      <c r="J124" s="80" t="e">
        <f t="shared" si="45"/>
        <v>#REF!</v>
      </c>
      <c r="K124" s="76" t="e">
        <f t="shared" si="46"/>
        <v>#REF!</v>
      </c>
      <c r="L124" s="83" t="e">
        <f>IF(ISNA(VLOOKUP($A124,#REF!,8,FALSE)),0,VLOOKUP($A124,#REF!,8,FALSE))</f>
        <v>#REF!</v>
      </c>
      <c r="M124" s="80" t="e">
        <f t="shared" si="47"/>
        <v>#REF!</v>
      </c>
      <c r="N124" s="76" t="e">
        <f t="shared" si="48"/>
        <v>#REF!</v>
      </c>
      <c r="O124" s="64" t="e">
        <f>IF(ISNA(VLOOKUP($A124,#REF!,12,FALSE)),0,VLOOKUP($A124,#REF!,12,FALSE))</f>
        <v>#REF!</v>
      </c>
      <c r="P124" s="80" t="e">
        <f t="shared" si="49"/>
        <v>#REF!</v>
      </c>
      <c r="Q124" s="76" t="e">
        <f t="shared" si="50"/>
        <v>#REF!</v>
      </c>
      <c r="R124" s="64" t="e">
        <f>IF(ISNA(VLOOKUP($A124,#REF!,16,FALSE)),0,VLOOKUP($A124,#REF!,16,FALSE))</f>
        <v>#REF!</v>
      </c>
      <c r="S124" s="80" t="e">
        <f t="shared" si="51"/>
        <v>#REF!</v>
      </c>
      <c r="T124" s="76" t="e">
        <f t="shared" si="52"/>
        <v>#REF!</v>
      </c>
      <c r="U124" s="64" t="e">
        <f>IF(ISNA(VLOOKUP($A124,#REF!,20,FALSE)),0,VLOOKUP($A124,#REF!,20,FALSE))</f>
        <v>#REF!</v>
      </c>
      <c r="V124" s="80" t="e">
        <f t="shared" si="53"/>
        <v>#REF!</v>
      </c>
      <c r="W124" s="76" t="e">
        <f t="shared" si="54"/>
        <v>#REF!</v>
      </c>
      <c r="X124" s="64" t="e">
        <f>IF(ISNA(VLOOKUP($A124,#REF!,24,FALSE)),0,VLOOKUP($A124,#REF!,24,FALSE))</f>
        <v>#REF!</v>
      </c>
      <c r="Y124" s="80" t="e">
        <f t="shared" si="55"/>
        <v>#REF!</v>
      </c>
      <c r="Z124" s="76" t="e">
        <f t="shared" si="56"/>
        <v>#REF!</v>
      </c>
      <c r="AA124" s="64" t="e">
        <f>IF(ISNA(VLOOKUP($A124,#REF!,28,FALSE)),0,VLOOKUP($A124,#REF!,28,FALSE))</f>
        <v>#REF!</v>
      </c>
      <c r="AB124" s="80" t="e">
        <f t="shared" si="57"/>
        <v>#REF!</v>
      </c>
      <c r="AC124" s="76" t="e">
        <f t="shared" si="58"/>
        <v>#REF!</v>
      </c>
      <c r="AD124" s="64" t="e">
        <f>IF(ISNA(VLOOKUP($A124,#REF!,32,FALSE)),0,VLOOKUP($A124,#REF!,32,FALSE))</f>
        <v>#REF!</v>
      </c>
      <c r="AE124" s="80" t="e">
        <f t="shared" si="59"/>
        <v>#REF!</v>
      </c>
      <c r="AF124" s="76" t="e">
        <f t="shared" si="60"/>
        <v>#REF!</v>
      </c>
      <c r="AG124" s="64" t="e">
        <f>IF(ISNA(VLOOKUP($A124,#REF!,36,FALSE)),0,VLOOKUP($A124,#REF!,36,FALSE))</f>
        <v>#REF!</v>
      </c>
      <c r="AH124" s="80" t="e">
        <f t="shared" si="61"/>
        <v>#REF!</v>
      </c>
      <c r="AI124" s="76" t="e">
        <f t="shared" si="62"/>
        <v>#REF!</v>
      </c>
    </row>
    <row r="125" spans="1:35" ht="18" customHeight="1" x14ac:dyDescent="0.2">
      <c r="A125" s="78" t="str">
        <f t="shared" si="42"/>
        <v>Doug Kim</v>
      </c>
      <c r="B125" s="52" t="s">
        <v>410</v>
      </c>
      <c r="C125" s="62" t="s">
        <v>289</v>
      </c>
      <c r="D125" s="25" t="e">
        <f>VLOOKUP($A125,#REF!,34,FALSE)</f>
        <v>#REF!</v>
      </c>
      <c r="E125" s="8" t="e">
        <f>ROUND(IF(ISNA(VLOOKUP($A125,#REF!,46,FALSE)),0,VLOOKUP($A125,#REF!,46,FALSE)),1)</f>
        <v>#REF!</v>
      </c>
      <c r="F125" s="92" t="e">
        <f>ROUND(IF(ISNA(VLOOKUP($A125,#REF!,47,FALSE)),0,VLOOKUP($A125,#REF!,47,FALSE)),1)</f>
        <v>#REF!</v>
      </c>
      <c r="G125" s="80" t="e">
        <f t="shared" si="43"/>
        <v>#REF!</v>
      </c>
      <c r="H125" s="88" t="e">
        <f t="shared" si="44"/>
        <v>#REF!</v>
      </c>
      <c r="I125" s="64" t="e">
        <f>IF(ISNA(VLOOKUP($A125,#REF!,4,FALSE)),0,VLOOKUP($A125,#REF!,4,FALSE))</f>
        <v>#REF!</v>
      </c>
      <c r="J125" s="80" t="e">
        <f t="shared" si="45"/>
        <v>#REF!</v>
      </c>
      <c r="K125" s="76" t="e">
        <f t="shared" si="46"/>
        <v>#REF!</v>
      </c>
      <c r="L125" s="83" t="e">
        <f>IF(ISNA(VLOOKUP($A125,#REF!,8,FALSE)),0,VLOOKUP($A125,#REF!,8,FALSE))</f>
        <v>#REF!</v>
      </c>
      <c r="M125" s="80" t="e">
        <f t="shared" si="47"/>
        <v>#REF!</v>
      </c>
      <c r="N125" s="76" t="e">
        <f t="shared" si="48"/>
        <v>#REF!</v>
      </c>
      <c r="O125" s="64" t="e">
        <f>IF(ISNA(VLOOKUP($A125,#REF!,12,FALSE)),0,VLOOKUP($A125,#REF!,12,FALSE))</f>
        <v>#REF!</v>
      </c>
      <c r="P125" s="80" t="e">
        <f t="shared" si="49"/>
        <v>#REF!</v>
      </c>
      <c r="Q125" s="76" t="e">
        <f t="shared" si="50"/>
        <v>#REF!</v>
      </c>
      <c r="R125" s="64" t="e">
        <f>IF(ISNA(VLOOKUP($A125,#REF!,16,FALSE)),0,VLOOKUP($A125,#REF!,16,FALSE))</f>
        <v>#REF!</v>
      </c>
      <c r="S125" s="80" t="e">
        <f t="shared" si="51"/>
        <v>#REF!</v>
      </c>
      <c r="T125" s="76" t="e">
        <f t="shared" si="52"/>
        <v>#REF!</v>
      </c>
      <c r="U125" s="64" t="e">
        <f>IF(ISNA(VLOOKUP($A125,#REF!,20,FALSE)),0,VLOOKUP($A125,#REF!,20,FALSE))</f>
        <v>#REF!</v>
      </c>
      <c r="V125" s="80" t="e">
        <f t="shared" si="53"/>
        <v>#REF!</v>
      </c>
      <c r="W125" s="76" t="e">
        <f t="shared" si="54"/>
        <v>#REF!</v>
      </c>
      <c r="X125" s="64" t="e">
        <f>IF(ISNA(VLOOKUP($A125,#REF!,24,FALSE)),0,VLOOKUP($A125,#REF!,24,FALSE))</f>
        <v>#REF!</v>
      </c>
      <c r="Y125" s="80" t="e">
        <f t="shared" si="55"/>
        <v>#REF!</v>
      </c>
      <c r="Z125" s="76" t="e">
        <f t="shared" si="56"/>
        <v>#REF!</v>
      </c>
      <c r="AA125" s="64" t="e">
        <f>IF(ISNA(VLOOKUP($A125,#REF!,28,FALSE)),0,VLOOKUP($A125,#REF!,28,FALSE))</f>
        <v>#REF!</v>
      </c>
      <c r="AB125" s="80" t="e">
        <f t="shared" si="57"/>
        <v>#REF!</v>
      </c>
      <c r="AC125" s="76" t="e">
        <f t="shared" si="58"/>
        <v>#REF!</v>
      </c>
      <c r="AD125" s="64" t="e">
        <f>IF(ISNA(VLOOKUP($A125,#REF!,32,FALSE)),0,VLOOKUP($A125,#REF!,32,FALSE))</f>
        <v>#REF!</v>
      </c>
      <c r="AE125" s="80" t="e">
        <f t="shared" si="59"/>
        <v>#REF!</v>
      </c>
      <c r="AF125" s="76" t="e">
        <f t="shared" si="60"/>
        <v>#REF!</v>
      </c>
      <c r="AG125" s="64" t="e">
        <f>IF(ISNA(VLOOKUP($A125,#REF!,36,FALSE)),0,VLOOKUP($A125,#REF!,36,FALSE))</f>
        <v>#REF!</v>
      </c>
      <c r="AH125" s="80" t="e">
        <f t="shared" si="61"/>
        <v>#REF!</v>
      </c>
      <c r="AI125" s="76" t="e">
        <f t="shared" si="62"/>
        <v>#REF!</v>
      </c>
    </row>
    <row r="126" spans="1:35" ht="18" customHeight="1" x14ac:dyDescent="0.2">
      <c r="A126" s="78" t="str">
        <f t="shared" si="42"/>
        <v>Mike Kim</v>
      </c>
      <c r="B126" s="52" t="s">
        <v>410</v>
      </c>
      <c r="C126" s="62" t="s">
        <v>33</v>
      </c>
      <c r="D126" s="25" t="e">
        <f>VLOOKUP($A126,#REF!,34,FALSE)</f>
        <v>#REF!</v>
      </c>
      <c r="E126" s="8" t="e">
        <f>ROUND(IF(ISNA(VLOOKUP($A126,#REF!,46,FALSE)),0,VLOOKUP($A126,#REF!,46,FALSE)),1)</f>
        <v>#REF!</v>
      </c>
      <c r="F126" s="92" t="e">
        <f>ROUND(IF(ISNA(VLOOKUP($A126,#REF!,47,FALSE)),0,VLOOKUP($A126,#REF!,47,FALSE)),1)</f>
        <v>#REF!</v>
      </c>
      <c r="G126" s="80" t="e">
        <f t="shared" si="43"/>
        <v>#REF!</v>
      </c>
      <c r="H126" s="88" t="e">
        <f t="shared" si="44"/>
        <v>#REF!</v>
      </c>
      <c r="I126" s="64" t="e">
        <f>IF(ISNA(VLOOKUP($A126,#REF!,4,FALSE)),0,VLOOKUP($A126,#REF!,4,FALSE))</f>
        <v>#REF!</v>
      </c>
      <c r="J126" s="80" t="e">
        <f t="shared" si="45"/>
        <v>#REF!</v>
      </c>
      <c r="K126" s="76" t="e">
        <f t="shared" si="46"/>
        <v>#REF!</v>
      </c>
      <c r="L126" s="83" t="e">
        <f>IF(ISNA(VLOOKUP($A126,#REF!,8,FALSE)),0,VLOOKUP($A126,#REF!,8,FALSE))</f>
        <v>#REF!</v>
      </c>
      <c r="M126" s="80" t="e">
        <f t="shared" si="47"/>
        <v>#REF!</v>
      </c>
      <c r="N126" s="76" t="e">
        <f t="shared" si="48"/>
        <v>#REF!</v>
      </c>
      <c r="O126" s="64" t="e">
        <f>IF(ISNA(VLOOKUP($A126,#REF!,12,FALSE)),0,VLOOKUP($A126,#REF!,12,FALSE))</f>
        <v>#REF!</v>
      </c>
      <c r="P126" s="80" t="e">
        <f t="shared" si="49"/>
        <v>#REF!</v>
      </c>
      <c r="Q126" s="76" t="e">
        <f t="shared" si="50"/>
        <v>#REF!</v>
      </c>
      <c r="R126" s="64" t="e">
        <f>IF(ISNA(VLOOKUP($A126,#REF!,16,FALSE)),0,VLOOKUP($A126,#REF!,16,FALSE))</f>
        <v>#REF!</v>
      </c>
      <c r="S126" s="80" t="e">
        <f t="shared" si="51"/>
        <v>#REF!</v>
      </c>
      <c r="T126" s="76" t="e">
        <f t="shared" si="52"/>
        <v>#REF!</v>
      </c>
      <c r="U126" s="64" t="e">
        <f>IF(ISNA(VLOOKUP($A126,#REF!,20,FALSE)),0,VLOOKUP($A126,#REF!,20,FALSE))</f>
        <v>#REF!</v>
      </c>
      <c r="V126" s="80" t="e">
        <f t="shared" si="53"/>
        <v>#REF!</v>
      </c>
      <c r="W126" s="76" t="e">
        <f t="shared" si="54"/>
        <v>#REF!</v>
      </c>
      <c r="X126" s="64" t="e">
        <f>IF(ISNA(VLOOKUP($A126,#REF!,24,FALSE)),0,VLOOKUP($A126,#REF!,24,FALSE))</f>
        <v>#REF!</v>
      </c>
      <c r="Y126" s="80" t="e">
        <f t="shared" si="55"/>
        <v>#REF!</v>
      </c>
      <c r="Z126" s="76" t="e">
        <f t="shared" si="56"/>
        <v>#REF!</v>
      </c>
      <c r="AA126" s="64" t="e">
        <f>IF(ISNA(VLOOKUP($A126,#REF!,28,FALSE)),0,VLOOKUP($A126,#REF!,28,FALSE))</f>
        <v>#REF!</v>
      </c>
      <c r="AB126" s="80" t="e">
        <f t="shared" si="57"/>
        <v>#REF!</v>
      </c>
      <c r="AC126" s="76" t="e">
        <f t="shared" si="58"/>
        <v>#REF!</v>
      </c>
      <c r="AD126" s="64" t="e">
        <f>IF(ISNA(VLOOKUP($A126,#REF!,32,FALSE)),0,VLOOKUP($A126,#REF!,32,FALSE))</f>
        <v>#REF!</v>
      </c>
      <c r="AE126" s="80" t="e">
        <f t="shared" si="59"/>
        <v>#REF!</v>
      </c>
      <c r="AF126" s="76" t="e">
        <f t="shared" si="60"/>
        <v>#REF!</v>
      </c>
      <c r="AG126" s="64" t="e">
        <f>IF(ISNA(VLOOKUP($A126,#REF!,36,FALSE)),0,VLOOKUP($A126,#REF!,36,FALSE))</f>
        <v>#REF!</v>
      </c>
      <c r="AH126" s="80" t="e">
        <f t="shared" si="61"/>
        <v>#REF!</v>
      </c>
      <c r="AI126" s="76" t="e">
        <f t="shared" si="62"/>
        <v>#REF!</v>
      </c>
    </row>
    <row r="127" spans="1:35" ht="18" customHeight="1" x14ac:dyDescent="0.2">
      <c r="A127" s="78" t="str">
        <f t="shared" ref="A127:A158" si="63">CONCATENATE(C127," ",B127)</f>
        <v>Robert Klein</v>
      </c>
      <c r="B127" s="52" t="s">
        <v>101</v>
      </c>
      <c r="C127" s="62" t="s">
        <v>140</v>
      </c>
      <c r="D127" s="25" t="e">
        <f>VLOOKUP($A127,#REF!,34,FALSE)</f>
        <v>#REF!</v>
      </c>
      <c r="E127" s="8" t="e">
        <f>ROUND(IF(ISNA(VLOOKUP($A127,#REF!,46,FALSE)),0,VLOOKUP($A127,#REF!,46,FALSE)),1)</f>
        <v>#REF!</v>
      </c>
      <c r="F127" s="92" t="e">
        <f>ROUND(IF(ISNA(VLOOKUP($A127,#REF!,47,FALSE)),0,VLOOKUP($A127,#REF!,47,FALSE)),1)</f>
        <v>#REF!</v>
      </c>
      <c r="G127" s="80" t="e">
        <f t="shared" ref="G127:G158" si="64">IF($E127&gt;$AH$1,$D127-($E127-$AH$1),(IF(IF(AND(F127&lt;$AB$1,F127&lt;&gt;0),D127+($AB$1-F127),D127)&gt;36,36,IF(AND(F127&lt;$AB$1,F127&lt;&gt;0),D127+($AB$1-F127),D127))))</f>
        <v>#REF!</v>
      </c>
      <c r="H127" s="88" t="e">
        <f t="shared" ref="H127:H158" si="65">ROUND(G127,0)</f>
        <v>#REF!</v>
      </c>
      <c r="I127" s="64" t="e">
        <f>IF(ISNA(VLOOKUP($A127,#REF!,4,FALSE)),0,VLOOKUP($A127,#REF!,4,FALSE))</f>
        <v>#REF!</v>
      </c>
      <c r="J127" s="80" t="e">
        <f t="shared" ref="J127:J158" si="66">IF(  AND(I127&gt;0,G127&lt;&gt;36),   IF(ABS(I127-36)&gt;=10,  G127+SIGN(36-I127)*1,  (36-I127)*0.1+G127),      G127)</f>
        <v>#REF!</v>
      </c>
      <c r="K127" s="76" t="e">
        <f t="shared" ref="K127:K158" si="67">ROUND(J127,0)</f>
        <v>#REF!</v>
      </c>
      <c r="L127" s="83" t="e">
        <f>IF(ISNA(VLOOKUP($A127,#REF!,8,FALSE)),0,VLOOKUP($A127,#REF!,8,FALSE))</f>
        <v>#REF!</v>
      </c>
      <c r="M127" s="80" t="e">
        <f t="shared" ref="M127:M158" si="68">IF(  AND(L127&gt;0,J127&lt;&gt;36),   IF(ABS(L127-36)&gt;=10,  J127+SIGN(36-L127)*1,  (36-L127)*0.1+J127),      J127)</f>
        <v>#REF!</v>
      </c>
      <c r="N127" s="76" t="e">
        <f t="shared" ref="N127:N158" si="69">ROUND(M127,0)</f>
        <v>#REF!</v>
      </c>
      <c r="O127" s="64" t="e">
        <f>IF(ISNA(VLOOKUP($A127,#REF!,12,FALSE)),0,VLOOKUP($A127,#REF!,12,FALSE))</f>
        <v>#REF!</v>
      </c>
      <c r="P127" s="80" t="e">
        <f t="shared" ref="P127:P158" si="70">IF(  AND(O127&gt;0,M127&lt;&gt;36),   IF(ABS(O127-36)&gt;=10,  M127+SIGN(36-O127)*1,  (36-O127)*0.1+M127),      M127)</f>
        <v>#REF!</v>
      </c>
      <c r="Q127" s="76" t="e">
        <f t="shared" ref="Q127:Q158" si="71">ROUND(P127,0)</f>
        <v>#REF!</v>
      </c>
      <c r="R127" s="64" t="e">
        <f>IF(ISNA(VLOOKUP($A127,#REF!,16,FALSE)),0,VLOOKUP($A127,#REF!,16,FALSE))</f>
        <v>#REF!</v>
      </c>
      <c r="S127" s="80" t="e">
        <f t="shared" ref="S127:S158" si="72">IF(  AND(R127&gt;0,P127&lt;&gt;36),   IF(ABS(R127-36)&gt;=10,  P127+SIGN(36-R127)*1,  (36-R127)*0.1+P127),      P127)</f>
        <v>#REF!</v>
      </c>
      <c r="T127" s="76" t="e">
        <f t="shared" ref="T127:T158" si="73">ROUND(S127,0)</f>
        <v>#REF!</v>
      </c>
      <c r="U127" s="64" t="e">
        <f>IF(ISNA(VLOOKUP($A127,#REF!,20,FALSE)),0,VLOOKUP($A127,#REF!,20,FALSE))</f>
        <v>#REF!</v>
      </c>
      <c r="V127" s="80" t="e">
        <f t="shared" ref="V127:V158" si="74">IF(  AND(U127&gt;0,S127&lt;&gt;36),   IF(ABS(U127-36)&gt;=10,  S127+SIGN(36-U127)*1,  (36-U127)*0.1+S127),      S127)</f>
        <v>#REF!</v>
      </c>
      <c r="W127" s="76" t="e">
        <f t="shared" ref="W127:W158" si="75">ROUND(V127,0)</f>
        <v>#REF!</v>
      </c>
      <c r="X127" s="64" t="e">
        <f>IF(ISNA(VLOOKUP($A127,#REF!,24,FALSE)),0,VLOOKUP($A127,#REF!,24,FALSE))</f>
        <v>#REF!</v>
      </c>
      <c r="Y127" s="80" t="e">
        <f t="shared" ref="Y127:Y158" si="76">IF(  AND(X127&gt;0,V127&lt;&gt;36),   IF(ABS(X127-36)&gt;=10,  V127+SIGN(36-X127)*1,  (36-X127)*0.1+V127),      V127)</f>
        <v>#REF!</v>
      </c>
      <c r="Z127" s="76" t="e">
        <f t="shared" ref="Z127:Z158" si="77">ROUND(Y127,0)</f>
        <v>#REF!</v>
      </c>
      <c r="AA127" s="64" t="e">
        <f>IF(ISNA(VLOOKUP($A127,#REF!,28,FALSE)),0,VLOOKUP($A127,#REF!,28,FALSE))</f>
        <v>#REF!</v>
      </c>
      <c r="AB127" s="80" t="e">
        <f t="shared" ref="AB127:AB158" si="78">IF(  AND(AA127&gt;0,Y127&lt;&gt;36),   IF(ABS(AA127-36)&gt;=10,  Y127+SIGN(36-AA127)*1,  (36-AA127)*0.1+Y127),      Y127)</f>
        <v>#REF!</v>
      </c>
      <c r="AC127" s="76" t="e">
        <f t="shared" ref="AC127:AC158" si="79">ROUND(AB127,0)</f>
        <v>#REF!</v>
      </c>
      <c r="AD127" s="64" t="e">
        <f>IF(ISNA(VLOOKUP($A127,#REF!,32,FALSE)),0,VLOOKUP($A127,#REF!,32,FALSE))</f>
        <v>#REF!</v>
      </c>
      <c r="AE127" s="80" t="e">
        <f t="shared" ref="AE127:AE158" si="80">IF(  AND(AD127&gt;0,AB127&lt;&gt;36),   IF(ABS(AD127-36)&gt;=10,  AB127+SIGN(36-AD127)*1,  (36-AD127)*0.1+AB127),      AB127)</f>
        <v>#REF!</v>
      </c>
      <c r="AF127" s="76" t="e">
        <f t="shared" ref="AF127:AF158" si="81">ROUND(AE127,0)</f>
        <v>#REF!</v>
      </c>
      <c r="AG127" s="64" t="e">
        <f>IF(ISNA(VLOOKUP($A127,#REF!,36,FALSE)),0,VLOOKUP($A127,#REF!,36,FALSE))</f>
        <v>#REF!</v>
      </c>
      <c r="AH127" s="80" t="e">
        <f t="shared" ref="AH127:AH158" si="82">IF(  AND(AG127&gt;0,AE127&lt;&gt;36),   IF(ABS(AG127-36)&gt;=10,  AE127+SIGN(36-AG127)*1,  (36-AG127)*0.1+AE127),      AE127)</f>
        <v>#REF!</v>
      </c>
      <c r="AI127" s="76" t="e">
        <f t="shared" ref="AI127:AI158" si="83">ROUND(AH127,0)</f>
        <v>#REF!</v>
      </c>
    </row>
    <row r="128" spans="1:35" ht="18" customHeight="1" x14ac:dyDescent="0.2">
      <c r="A128" s="78" t="str">
        <f t="shared" si="63"/>
        <v>Glenn Krauser</v>
      </c>
      <c r="B128" s="52" t="s">
        <v>56</v>
      </c>
      <c r="C128" s="62" t="s">
        <v>272</v>
      </c>
      <c r="D128" s="25" t="e">
        <f>VLOOKUP($A128,#REF!,34,FALSE)</f>
        <v>#REF!</v>
      </c>
      <c r="E128" s="8" t="e">
        <f>ROUND(IF(ISNA(VLOOKUP($A128,#REF!,46,FALSE)),0,VLOOKUP($A128,#REF!,46,FALSE)),1)</f>
        <v>#REF!</v>
      </c>
      <c r="F128" s="92" t="e">
        <f>ROUND(IF(ISNA(VLOOKUP($A128,#REF!,47,FALSE)),0,VLOOKUP($A128,#REF!,47,FALSE)),1)</f>
        <v>#REF!</v>
      </c>
      <c r="G128" s="80" t="e">
        <f t="shared" si="64"/>
        <v>#REF!</v>
      </c>
      <c r="H128" s="88" t="e">
        <f t="shared" si="65"/>
        <v>#REF!</v>
      </c>
      <c r="I128" s="64" t="e">
        <f>IF(ISNA(VLOOKUP($A128,#REF!,4,FALSE)),0,VLOOKUP($A128,#REF!,4,FALSE))</f>
        <v>#REF!</v>
      </c>
      <c r="J128" s="80" t="e">
        <f t="shared" si="66"/>
        <v>#REF!</v>
      </c>
      <c r="K128" s="76" t="e">
        <f t="shared" si="67"/>
        <v>#REF!</v>
      </c>
      <c r="L128" s="83" t="e">
        <f>IF(ISNA(VLOOKUP($A128,#REF!,8,FALSE)),0,VLOOKUP($A128,#REF!,8,FALSE))</f>
        <v>#REF!</v>
      </c>
      <c r="M128" s="80" t="e">
        <f t="shared" si="68"/>
        <v>#REF!</v>
      </c>
      <c r="N128" s="76" t="e">
        <f t="shared" si="69"/>
        <v>#REF!</v>
      </c>
      <c r="O128" s="64" t="e">
        <f>IF(ISNA(VLOOKUP($A128,#REF!,12,FALSE)),0,VLOOKUP($A128,#REF!,12,FALSE))</f>
        <v>#REF!</v>
      </c>
      <c r="P128" s="80" t="e">
        <f t="shared" si="70"/>
        <v>#REF!</v>
      </c>
      <c r="Q128" s="76" t="e">
        <f t="shared" si="71"/>
        <v>#REF!</v>
      </c>
      <c r="R128" s="64" t="e">
        <f>IF(ISNA(VLOOKUP($A128,#REF!,16,FALSE)),0,VLOOKUP($A128,#REF!,16,FALSE))</f>
        <v>#REF!</v>
      </c>
      <c r="S128" s="80" t="e">
        <f t="shared" si="72"/>
        <v>#REF!</v>
      </c>
      <c r="T128" s="76" t="e">
        <f t="shared" si="73"/>
        <v>#REF!</v>
      </c>
      <c r="U128" s="64" t="e">
        <f>IF(ISNA(VLOOKUP($A128,#REF!,20,FALSE)),0,VLOOKUP($A128,#REF!,20,FALSE))</f>
        <v>#REF!</v>
      </c>
      <c r="V128" s="80" t="e">
        <f t="shared" si="74"/>
        <v>#REF!</v>
      </c>
      <c r="W128" s="76" t="e">
        <f t="shared" si="75"/>
        <v>#REF!</v>
      </c>
      <c r="X128" s="64" t="e">
        <f>IF(ISNA(VLOOKUP($A128,#REF!,24,FALSE)),0,VLOOKUP($A128,#REF!,24,FALSE))</f>
        <v>#REF!</v>
      </c>
      <c r="Y128" s="80" t="e">
        <f t="shared" si="76"/>
        <v>#REF!</v>
      </c>
      <c r="Z128" s="76" t="e">
        <f t="shared" si="77"/>
        <v>#REF!</v>
      </c>
      <c r="AA128" s="64" t="e">
        <f>IF(ISNA(VLOOKUP($A128,#REF!,28,FALSE)),0,VLOOKUP($A128,#REF!,28,FALSE))</f>
        <v>#REF!</v>
      </c>
      <c r="AB128" s="80" t="e">
        <f t="shared" si="78"/>
        <v>#REF!</v>
      </c>
      <c r="AC128" s="76" t="e">
        <f t="shared" si="79"/>
        <v>#REF!</v>
      </c>
      <c r="AD128" s="64" t="e">
        <f>IF(ISNA(VLOOKUP($A128,#REF!,32,FALSE)),0,VLOOKUP($A128,#REF!,32,FALSE))</f>
        <v>#REF!</v>
      </c>
      <c r="AE128" s="80" t="e">
        <f t="shared" si="80"/>
        <v>#REF!</v>
      </c>
      <c r="AF128" s="76" t="e">
        <f t="shared" si="81"/>
        <v>#REF!</v>
      </c>
      <c r="AG128" s="64" t="e">
        <f>IF(ISNA(VLOOKUP($A128,#REF!,36,FALSE)),0,VLOOKUP($A128,#REF!,36,FALSE))</f>
        <v>#REF!</v>
      </c>
      <c r="AH128" s="80" t="e">
        <f t="shared" si="82"/>
        <v>#REF!</v>
      </c>
      <c r="AI128" s="76" t="e">
        <f t="shared" si="83"/>
        <v>#REF!</v>
      </c>
    </row>
    <row r="129" spans="1:35" ht="18" customHeight="1" x14ac:dyDescent="0.2">
      <c r="A129" s="78" t="str">
        <f t="shared" si="63"/>
        <v>Mike Krolak</v>
      </c>
      <c r="B129" s="52" t="s">
        <v>187</v>
      </c>
      <c r="C129" s="62" t="s">
        <v>33</v>
      </c>
      <c r="D129" s="25" t="e">
        <f>VLOOKUP($A129,#REF!,34,FALSE)</f>
        <v>#REF!</v>
      </c>
      <c r="E129" s="8" t="e">
        <f>ROUND(IF(ISNA(VLOOKUP($A129,#REF!,46,FALSE)),0,VLOOKUP($A129,#REF!,46,FALSE)),1)</f>
        <v>#REF!</v>
      </c>
      <c r="F129" s="92" t="e">
        <f>ROUND(IF(ISNA(VLOOKUP($A129,#REF!,47,FALSE)),0,VLOOKUP($A129,#REF!,47,FALSE)),1)</f>
        <v>#REF!</v>
      </c>
      <c r="G129" s="80" t="e">
        <f t="shared" si="64"/>
        <v>#REF!</v>
      </c>
      <c r="H129" s="88" t="e">
        <f t="shared" si="65"/>
        <v>#REF!</v>
      </c>
      <c r="I129" s="64" t="e">
        <f>IF(ISNA(VLOOKUP($A129,#REF!,4,FALSE)),0,VLOOKUP($A129,#REF!,4,FALSE))</f>
        <v>#REF!</v>
      </c>
      <c r="J129" s="80" t="e">
        <f t="shared" si="66"/>
        <v>#REF!</v>
      </c>
      <c r="K129" s="76" t="e">
        <f t="shared" si="67"/>
        <v>#REF!</v>
      </c>
      <c r="L129" s="83" t="e">
        <f>IF(ISNA(VLOOKUP($A129,#REF!,8,FALSE)),0,VLOOKUP($A129,#REF!,8,FALSE))</f>
        <v>#REF!</v>
      </c>
      <c r="M129" s="80" t="e">
        <f t="shared" si="68"/>
        <v>#REF!</v>
      </c>
      <c r="N129" s="76" t="e">
        <f t="shared" si="69"/>
        <v>#REF!</v>
      </c>
      <c r="O129" s="64" t="e">
        <f>IF(ISNA(VLOOKUP($A129,#REF!,12,FALSE)),0,VLOOKUP($A129,#REF!,12,FALSE))</f>
        <v>#REF!</v>
      </c>
      <c r="P129" s="80" t="e">
        <f t="shared" si="70"/>
        <v>#REF!</v>
      </c>
      <c r="Q129" s="76" t="e">
        <f t="shared" si="71"/>
        <v>#REF!</v>
      </c>
      <c r="R129" s="64" t="e">
        <f>IF(ISNA(VLOOKUP($A129,#REF!,16,FALSE)),0,VLOOKUP($A129,#REF!,16,FALSE))</f>
        <v>#REF!</v>
      </c>
      <c r="S129" s="80" t="e">
        <f t="shared" si="72"/>
        <v>#REF!</v>
      </c>
      <c r="T129" s="76" t="e">
        <f t="shared" si="73"/>
        <v>#REF!</v>
      </c>
      <c r="U129" s="64" t="e">
        <f>IF(ISNA(VLOOKUP($A129,#REF!,20,FALSE)),0,VLOOKUP($A129,#REF!,20,FALSE))</f>
        <v>#REF!</v>
      </c>
      <c r="V129" s="80" t="e">
        <f t="shared" si="74"/>
        <v>#REF!</v>
      </c>
      <c r="W129" s="76" t="e">
        <f t="shared" si="75"/>
        <v>#REF!</v>
      </c>
      <c r="X129" s="64" t="e">
        <f>IF(ISNA(VLOOKUP($A129,#REF!,24,FALSE)),0,VLOOKUP($A129,#REF!,24,FALSE))</f>
        <v>#REF!</v>
      </c>
      <c r="Y129" s="80" t="e">
        <f t="shared" si="76"/>
        <v>#REF!</v>
      </c>
      <c r="Z129" s="76" t="e">
        <f t="shared" si="77"/>
        <v>#REF!</v>
      </c>
      <c r="AA129" s="64" t="e">
        <f>IF(ISNA(VLOOKUP($A129,#REF!,28,FALSE)),0,VLOOKUP($A129,#REF!,28,FALSE))</f>
        <v>#REF!</v>
      </c>
      <c r="AB129" s="80" t="e">
        <f t="shared" si="78"/>
        <v>#REF!</v>
      </c>
      <c r="AC129" s="76" t="e">
        <f t="shared" si="79"/>
        <v>#REF!</v>
      </c>
      <c r="AD129" s="64" t="e">
        <f>IF(ISNA(VLOOKUP($A129,#REF!,32,FALSE)),0,VLOOKUP($A129,#REF!,32,FALSE))</f>
        <v>#REF!</v>
      </c>
      <c r="AE129" s="80" t="e">
        <f t="shared" si="80"/>
        <v>#REF!</v>
      </c>
      <c r="AF129" s="76" t="e">
        <f t="shared" si="81"/>
        <v>#REF!</v>
      </c>
      <c r="AG129" s="64" t="e">
        <f>IF(ISNA(VLOOKUP($A129,#REF!,36,FALSE)),0,VLOOKUP($A129,#REF!,36,FALSE))</f>
        <v>#REF!</v>
      </c>
      <c r="AH129" s="80" t="e">
        <f t="shared" si="82"/>
        <v>#REF!</v>
      </c>
      <c r="AI129" s="76" t="e">
        <f t="shared" si="83"/>
        <v>#REF!</v>
      </c>
    </row>
    <row r="130" spans="1:35" ht="18" customHeight="1" x14ac:dyDescent="0.2">
      <c r="A130" s="78" t="str">
        <f t="shared" si="63"/>
        <v>Joe Lewis</v>
      </c>
      <c r="B130" s="52" t="s">
        <v>491</v>
      </c>
      <c r="C130" s="62" t="s">
        <v>430</v>
      </c>
      <c r="D130" s="25" t="e">
        <f>VLOOKUP($A130,#REF!,34,FALSE)</f>
        <v>#REF!</v>
      </c>
      <c r="E130" s="8" t="e">
        <f>ROUND(IF(ISNA(VLOOKUP($A130,#REF!,46,FALSE)),0,VLOOKUP($A130,#REF!,46,FALSE)),1)</f>
        <v>#REF!</v>
      </c>
      <c r="F130" s="92" t="e">
        <f>ROUND(IF(ISNA(VLOOKUP($A130,#REF!,47,FALSE)),0,VLOOKUP($A130,#REF!,47,FALSE)),1)</f>
        <v>#REF!</v>
      </c>
      <c r="G130" s="80" t="e">
        <f t="shared" si="64"/>
        <v>#REF!</v>
      </c>
      <c r="H130" s="88" t="e">
        <f t="shared" si="65"/>
        <v>#REF!</v>
      </c>
      <c r="I130" s="64" t="e">
        <f>IF(ISNA(VLOOKUP($A130,#REF!,4,FALSE)),0,VLOOKUP($A130,#REF!,4,FALSE))</f>
        <v>#REF!</v>
      </c>
      <c r="J130" s="80" t="e">
        <f t="shared" si="66"/>
        <v>#REF!</v>
      </c>
      <c r="K130" s="76" t="e">
        <f t="shared" si="67"/>
        <v>#REF!</v>
      </c>
      <c r="L130" s="83" t="e">
        <f>IF(ISNA(VLOOKUP($A130,#REF!,8,FALSE)),0,VLOOKUP($A130,#REF!,8,FALSE))</f>
        <v>#REF!</v>
      </c>
      <c r="M130" s="80" t="e">
        <f t="shared" si="68"/>
        <v>#REF!</v>
      </c>
      <c r="N130" s="76" t="e">
        <f t="shared" si="69"/>
        <v>#REF!</v>
      </c>
      <c r="O130" s="64" t="e">
        <f>IF(ISNA(VLOOKUP($A130,#REF!,12,FALSE)),0,VLOOKUP($A130,#REF!,12,FALSE))</f>
        <v>#REF!</v>
      </c>
      <c r="P130" s="80" t="e">
        <f t="shared" si="70"/>
        <v>#REF!</v>
      </c>
      <c r="Q130" s="76" t="e">
        <f t="shared" si="71"/>
        <v>#REF!</v>
      </c>
      <c r="R130" s="64" t="e">
        <f>IF(ISNA(VLOOKUP($A130,#REF!,16,FALSE)),0,VLOOKUP($A130,#REF!,16,FALSE))</f>
        <v>#REF!</v>
      </c>
      <c r="S130" s="80" t="e">
        <f t="shared" si="72"/>
        <v>#REF!</v>
      </c>
      <c r="T130" s="76" t="e">
        <f t="shared" si="73"/>
        <v>#REF!</v>
      </c>
      <c r="U130" s="64" t="e">
        <f>IF(ISNA(VLOOKUP($A130,#REF!,20,FALSE)),0,VLOOKUP($A130,#REF!,20,FALSE))</f>
        <v>#REF!</v>
      </c>
      <c r="V130" s="80" t="e">
        <f t="shared" si="74"/>
        <v>#REF!</v>
      </c>
      <c r="W130" s="76" t="e">
        <f t="shared" si="75"/>
        <v>#REF!</v>
      </c>
      <c r="X130" s="64" t="e">
        <f>IF(ISNA(VLOOKUP($A130,#REF!,24,FALSE)),0,VLOOKUP($A130,#REF!,24,FALSE))</f>
        <v>#REF!</v>
      </c>
      <c r="Y130" s="80" t="e">
        <f t="shared" si="76"/>
        <v>#REF!</v>
      </c>
      <c r="Z130" s="76" t="e">
        <f t="shared" si="77"/>
        <v>#REF!</v>
      </c>
      <c r="AA130" s="64" t="e">
        <f>IF(ISNA(VLOOKUP($A130,#REF!,28,FALSE)),0,VLOOKUP($A130,#REF!,28,FALSE))</f>
        <v>#REF!</v>
      </c>
      <c r="AB130" s="80" t="e">
        <f t="shared" si="78"/>
        <v>#REF!</v>
      </c>
      <c r="AC130" s="76" t="e">
        <f t="shared" si="79"/>
        <v>#REF!</v>
      </c>
      <c r="AD130" s="64" t="e">
        <f>IF(ISNA(VLOOKUP($A130,#REF!,32,FALSE)),0,VLOOKUP($A130,#REF!,32,FALSE))</f>
        <v>#REF!</v>
      </c>
      <c r="AE130" s="80" t="e">
        <f t="shared" si="80"/>
        <v>#REF!</v>
      </c>
      <c r="AF130" s="76" t="e">
        <f t="shared" si="81"/>
        <v>#REF!</v>
      </c>
      <c r="AG130" s="64" t="e">
        <f>IF(ISNA(VLOOKUP($A130,#REF!,36,FALSE)),0,VLOOKUP($A130,#REF!,36,FALSE))</f>
        <v>#REF!</v>
      </c>
      <c r="AH130" s="80" t="e">
        <f t="shared" si="82"/>
        <v>#REF!</v>
      </c>
      <c r="AI130" s="76" t="e">
        <f t="shared" si="83"/>
        <v>#REF!</v>
      </c>
    </row>
    <row r="131" spans="1:35" ht="18" customHeight="1" x14ac:dyDescent="0.2">
      <c r="A131" s="78" t="str">
        <f t="shared" si="63"/>
        <v>Mark Lubeley</v>
      </c>
      <c r="B131" s="52" t="s">
        <v>315</v>
      </c>
      <c r="C131" s="62" t="s">
        <v>37</v>
      </c>
      <c r="D131" s="25" t="e">
        <f>VLOOKUP($A131,#REF!,34,FALSE)</f>
        <v>#REF!</v>
      </c>
      <c r="E131" s="8" t="e">
        <f>ROUND(IF(ISNA(VLOOKUP($A131,#REF!,46,FALSE)),0,VLOOKUP($A131,#REF!,46,FALSE)),1)</f>
        <v>#REF!</v>
      </c>
      <c r="F131" s="92" t="e">
        <f>ROUND(IF(ISNA(VLOOKUP($A131,#REF!,47,FALSE)),0,VLOOKUP($A131,#REF!,47,FALSE)),1)</f>
        <v>#REF!</v>
      </c>
      <c r="G131" s="80" t="e">
        <f t="shared" si="64"/>
        <v>#REF!</v>
      </c>
      <c r="H131" s="88" t="e">
        <f t="shared" si="65"/>
        <v>#REF!</v>
      </c>
      <c r="I131" s="64" t="e">
        <f>IF(ISNA(VLOOKUP($A131,#REF!,4,FALSE)),0,VLOOKUP($A131,#REF!,4,FALSE))</f>
        <v>#REF!</v>
      </c>
      <c r="J131" s="80" t="e">
        <f t="shared" si="66"/>
        <v>#REF!</v>
      </c>
      <c r="K131" s="76" t="e">
        <f t="shared" si="67"/>
        <v>#REF!</v>
      </c>
      <c r="L131" s="83" t="e">
        <f>IF(ISNA(VLOOKUP($A131,#REF!,8,FALSE)),0,VLOOKUP($A131,#REF!,8,FALSE))</f>
        <v>#REF!</v>
      </c>
      <c r="M131" s="80" t="e">
        <f t="shared" si="68"/>
        <v>#REF!</v>
      </c>
      <c r="N131" s="76" t="e">
        <f t="shared" si="69"/>
        <v>#REF!</v>
      </c>
      <c r="O131" s="64" t="e">
        <f>IF(ISNA(VLOOKUP($A131,#REF!,12,FALSE)),0,VLOOKUP($A131,#REF!,12,FALSE))</f>
        <v>#REF!</v>
      </c>
      <c r="P131" s="80" t="e">
        <f t="shared" si="70"/>
        <v>#REF!</v>
      </c>
      <c r="Q131" s="76" t="e">
        <f t="shared" si="71"/>
        <v>#REF!</v>
      </c>
      <c r="R131" s="64" t="e">
        <f>IF(ISNA(VLOOKUP($A131,#REF!,16,FALSE)),0,VLOOKUP($A131,#REF!,16,FALSE))</f>
        <v>#REF!</v>
      </c>
      <c r="S131" s="80" t="e">
        <f t="shared" si="72"/>
        <v>#REF!</v>
      </c>
      <c r="T131" s="76" t="e">
        <f t="shared" si="73"/>
        <v>#REF!</v>
      </c>
      <c r="U131" s="64" t="e">
        <f>IF(ISNA(VLOOKUP($A131,#REF!,20,FALSE)),0,VLOOKUP($A131,#REF!,20,FALSE))</f>
        <v>#REF!</v>
      </c>
      <c r="V131" s="80" t="e">
        <f t="shared" si="74"/>
        <v>#REF!</v>
      </c>
      <c r="W131" s="76" t="e">
        <f t="shared" si="75"/>
        <v>#REF!</v>
      </c>
      <c r="X131" s="64" t="e">
        <f>IF(ISNA(VLOOKUP($A131,#REF!,24,FALSE)),0,VLOOKUP($A131,#REF!,24,FALSE))</f>
        <v>#REF!</v>
      </c>
      <c r="Y131" s="80" t="e">
        <f t="shared" si="76"/>
        <v>#REF!</v>
      </c>
      <c r="Z131" s="76" t="e">
        <f t="shared" si="77"/>
        <v>#REF!</v>
      </c>
      <c r="AA131" s="64" t="e">
        <f>IF(ISNA(VLOOKUP($A131,#REF!,28,FALSE)),0,VLOOKUP($A131,#REF!,28,FALSE))</f>
        <v>#REF!</v>
      </c>
      <c r="AB131" s="80" t="e">
        <f t="shared" si="78"/>
        <v>#REF!</v>
      </c>
      <c r="AC131" s="76" t="e">
        <f t="shared" si="79"/>
        <v>#REF!</v>
      </c>
      <c r="AD131" s="64" t="e">
        <f>IF(ISNA(VLOOKUP($A131,#REF!,32,FALSE)),0,VLOOKUP($A131,#REF!,32,FALSE))</f>
        <v>#REF!</v>
      </c>
      <c r="AE131" s="80" t="e">
        <f t="shared" si="80"/>
        <v>#REF!</v>
      </c>
      <c r="AF131" s="76" t="e">
        <f t="shared" si="81"/>
        <v>#REF!</v>
      </c>
      <c r="AG131" s="64" t="e">
        <f>IF(ISNA(VLOOKUP($A131,#REF!,36,FALSE)),0,VLOOKUP($A131,#REF!,36,FALSE))</f>
        <v>#REF!</v>
      </c>
      <c r="AH131" s="80" t="e">
        <f t="shared" si="82"/>
        <v>#REF!</v>
      </c>
      <c r="AI131" s="76" t="e">
        <f t="shared" si="83"/>
        <v>#REF!</v>
      </c>
    </row>
    <row r="132" spans="1:35" ht="18" customHeight="1" x14ac:dyDescent="0.2">
      <c r="A132" s="78" t="str">
        <f t="shared" si="63"/>
        <v>Mike Macesich</v>
      </c>
      <c r="B132" s="52" t="s">
        <v>23</v>
      </c>
      <c r="C132" s="62" t="s">
        <v>33</v>
      </c>
      <c r="D132" s="25" t="e">
        <f>VLOOKUP($A132,#REF!,34,FALSE)</f>
        <v>#REF!</v>
      </c>
      <c r="E132" s="8" t="e">
        <f>ROUND(IF(ISNA(VLOOKUP($A132,#REF!,46,FALSE)),0,VLOOKUP($A132,#REF!,46,FALSE)),1)</f>
        <v>#REF!</v>
      </c>
      <c r="F132" s="92" t="e">
        <f>ROUND(IF(ISNA(VLOOKUP($A132,#REF!,47,FALSE)),0,VLOOKUP($A132,#REF!,47,FALSE)),1)</f>
        <v>#REF!</v>
      </c>
      <c r="G132" s="80" t="e">
        <f t="shared" si="64"/>
        <v>#REF!</v>
      </c>
      <c r="H132" s="88" t="e">
        <f t="shared" si="65"/>
        <v>#REF!</v>
      </c>
      <c r="I132" s="64" t="e">
        <f>IF(ISNA(VLOOKUP($A132,#REF!,4,FALSE)),0,VLOOKUP($A132,#REF!,4,FALSE))</f>
        <v>#REF!</v>
      </c>
      <c r="J132" s="80" t="e">
        <f t="shared" si="66"/>
        <v>#REF!</v>
      </c>
      <c r="K132" s="76" t="e">
        <f t="shared" si="67"/>
        <v>#REF!</v>
      </c>
      <c r="L132" s="83" t="e">
        <f>IF(ISNA(VLOOKUP($A132,#REF!,8,FALSE)),0,VLOOKUP($A132,#REF!,8,FALSE))</f>
        <v>#REF!</v>
      </c>
      <c r="M132" s="80" t="e">
        <f t="shared" si="68"/>
        <v>#REF!</v>
      </c>
      <c r="N132" s="76" t="e">
        <f t="shared" si="69"/>
        <v>#REF!</v>
      </c>
      <c r="O132" s="64" t="e">
        <f>IF(ISNA(VLOOKUP($A132,#REF!,12,FALSE)),0,VLOOKUP($A132,#REF!,12,FALSE))</f>
        <v>#REF!</v>
      </c>
      <c r="P132" s="80" t="e">
        <f t="shared" si="70"/>
        <v>#REF!</v>
      </c>
      <c r="Q132" s="76" t="e">
        <f t="shared" si="71"/>
        <v>#REF!</v>
      </c>
      <c r="R132" s="64" t="e">
        <f>IF(ISNA(VLOOKUP($A132,#REF!,16,FALSE)),0,VLOOKUP($A132,#REF!,16,FALSE))</f>
        <v>#REF!</v>
      </c>
      <c r="S132" s="80" t="e">
        <f t="shared" si="72"/>
        <v>#REF!</v>
      </c>
      <c r="T132" s="76" t="e">
        <f t="shared" si="73"/>
        <v>#REF!</v>
      </c>
      <c r="U132" s="64" t="e">
        <f>IF(ISNA(VLOOKUP($A132,#REF!,20,FALSE)),0,VLOOKUP($A132,#REF!,20,FALSE))</f>
        <v>#REF!</v>
      </c>
      <c r="V132" s="80" t="e">
        <f t="shared" si="74"/>
        <v>#REF!</v>
      </c>
      <c r="W132" s="76" t="e">
        <f t="shared" si="75"/>
        <v>#REF!</v>
      </c>
      <c r="X132" s="64" t="e">
        <f>IF(ISNA(VLOOKUP($A132,#REF!,24,FALSE)),0,VLOOKUP($A132,#REF!,24,FALSE))</f>
        <v>#REF!</v>
      </c>
      <c r="Y132" s="80" t="e">
        <f t="shared" si="76"/>
        <v>#REF!</v>
      </c>
      <c r="Z132" s="76" t="e">
        <f t="shared" si="77"/>
        <v>#REF!</v>
      </c>
      <c r="AA132" s="64" t="e">
        <f>IF(ISNA(VLOOKUP($A132,#REF!,28,FALSE)),0,VLOOKUP($A132,#REF!,28,FALSE))</f>
        <v>#REF!</v>
      </c>
      <c r="AB132" s="80" t="e">
        <f t="shared" si="78"/>
        <v>#REF!</v>
      </c>
      <c r="AC132" s="76" t="e">
        <f t="shared" si="79"/>
        <v>#REF!</v>
      </c>
      <c r="AD132" s="64" t="e">
        <f>IF(ISNA(VLOOKUP($A132,#REF!,32,FALSE)),0,VLOOKUP($A132,#REF!,32,FALSE))</f>
        <v>#REF!</v>
      </c>
      <c r="AE132" s="80" t="e">
        <f t="shared" si="80"/>
        <v>#REF!</v>
      </c>
      <c r="AF132" s="76" t="e">
        <f t="shared" si="81"/>
        <v>#REF!</v>
      </c>
      <c r="AG132" s="64" t="e">
        <f>IF(ISNA(VLOOKUP($A132,#REF!,36,FALSE)),0,VLOOKUP($A132,#REF!,36,FALSE))</f>
        <v>#REF!</v>
      </c>
      <c r="AH132" s="80" t="e">
        <f t="shared" si="82"/>
        <v>#REF!</v>
      </c>
      <c r="AI132" s="76" t="e">
        <f t="shared" si="83"/>
        <v>#REF!</v>
      </c>
    </row>
    <row r="133" spans="1:35" ht="18" customHeight="1" x14ac:dyDescent="0.2">
      <c r="A133" s="78" t="str">
        <f t="shared" si="63"/>
        <v>Scott Marshall</v>
      </c>
      <c r="B133" s="52" t="s">
        <v>285</v>
      </c>
      <c r="C133" s="62" t="s">
        <v>46</v>
      </c>
      <c r="D133" s="25" t="e">
        <f>VLOOKUP($A133,#REF!,34,FALSE)</f>
        <v>#REF!</v>
      </c>
      <c r="E133" s="8" t="e">
        <f>ROUND(IF(ISNA(VLOOKUP($A133,#REF!,46,FALSE)),0,VLOOKUP($A133,#REF!,46,FALSE)),1)</f>
        <v>#REF!</v>
      </c>
      <c r="F133" s="92" t="e">
        <f>ROUND(IF(ISNA(VLOOKUP($A133,#REF!,47,FALSE)),0,VLOOKUP($A133,#REF!,47,FALSE)),1)</f>
        <v>#REF!</v>
      </c>
      <c r="G133" s="80" t="e">
        <f t="shared" si="64"/>
        <v>#REF!</v>
      </c>
      <c r="H133" s="88" t="e">
        <f t="shared" si="65"/>
        <v>#REF!</v>
      </c>
      <c r="I133" s="64" t="e">
        <f>IF(ISNA(VLOOKUP($A133,#REF!,4,FALSE)),0,VLOOKUP($A133,#REF!,4,FALSE))</f>
        <v>#REF!</v>
      </c>
      <c r="J133" s="80" t="e">
        <f t="shared" si="66"/>
        <v>#REF!</v>
      </c>
      <c r="K133" s="76" t="e">
        <f t="shared" si="67"/>
        <v>#REF!</v>
      </c>
      <c r="L133" s="83" t="e">
        <f>IF(ISNA(VLOOKUP($A133,#REF!,8,FALSE)),0,VLOOKUP($A133,#REF!,8,FALSE))</f>
        <v>#REF!</v>
      </c>
      <c r="M133" s="80" t="e">
        <f t="shared" si="68"/>
        <v>#REF!</v>
      </c>
      <c r="N133" s="76" t="e">
        <f t="shared" si="69"/>
        <v>#REF!</v>
      </c>
      <c r="O133" s="64" t="e">
        <f>IF(ISNA(VLOOKUP($A133,#REF!,12,FALSE)),0,VLOOKUP($A133,#REF!,12,FALSE))</f>
        <v>#REF!</v>
      </c>
      <c r="P133" s="80" t="e">
        <f t="shared" si="70"/>
        <v>#REF!</v>
      </c>
      <c r="Q133" s="76" t="e">
        <f t="shared" si="71"/>
        <v>#REF!</v>
      </c>
      <c r="R133" s="64" t="e">
        <f>IF(ISNA(VLOOKUP($A133,#REF!,16,FALSE)),0,VLOOKUP($A133,#REF!,16,FALSE))</f>
        <v>#REF!</v>
      </c>
      <c r="S133" s="80" t="e">
        <f t="shared" si="72"/>
        <v>#REF!</v>
      </c>
      <c r="T133" s="76" t="e">
        <f t="shared" si="73"/>
        <v>#REF!</v>
      </c>
      <c r="U133" s="64" t="e">
        <f>IF(ISNA(VLOOKUP($A133,#REF!,20,FALSE)),0,VLOOKUP($A133,#REF!,20,FALSE))</f>
        <v>#REF!</v>
      </c>
      <c r="V133" s="80" t="e">
        <f t="shared" si="74"/>
        <v>#REF!</v>
      </c>
      <c r="W133" s="76" t="e">
        <f t="shared" si="75"/>
        <v>#REF!</v>
      </c>
      <c r="X133" s="64" t="e">
        <f>IF(ISNA(VLOOKUP($A133,#REF!,24,FALSE)),0,VLOOKUP($A133,#REF!,24,FALSE))</f>
        <v>#REF!</v>
      </c>
      <c r="Y133" s="80" t="e">
        <f t="shared" si="76"/>
        <v>#REF!</v>
      </c>
      <c r="Z133" s="76" t="e">
        <f t="shared" si="77"/>
        <v>#REF!</v>
      </c>
      <c r="AA133" s="64" t="e">
        <f>IF(ISNA(VLOOKUP($A133,#REF!,28,FALSE)),0,VLOOKUP($A133,#REF!,28,FALSE))</f>
        <v>#REF!</v>
      </c>
      <c r="AB133" s="80" t="e">
        <f t="shared" si="78"/>
        <v>#REF!</v>
      </c>
      <c r="AC133" s="76" t="e">
        <f t="shared" si="79"/>
        <v>#REF!</v>
      </c>
      <c r="AD133" s="64" t="e">
        <f>IF(ISNA(VLOOKUP($A133,#REF!,32,FALSE)),0,VLOOKUP($A133,#REF!,32,FALSE))</f>
        <v>#REF!</v>
      </c>
      <c r="AE133" s="80" t="e">
        <f t="shared" si="80"/>
        <v>#REF!</v>
      </c>
      <c r="AF133" s="76" t="e">
        <f t="shared" si="81"/>
        <v>#REF!</v>
      </c>
      <c r="AG133" s="64" t="e">
        <f>IF(ISNA(VLOOKUP($A133,#REF!,36,FALSE)),0,VLOOKUP($A133,#REF!,36,FALSE))</f>
        <v>#REF!</v>
      </c>
      <c r="AH133" s="80" t="e">
        <f t="shared" si="82"/>
        <v>#REF!</v>
      </c>
      <c r="AI133" s="76" t="e">
        <f t="shared" si="83"/>
        <v>#REF!</v>
      </c>
    </row>
    <row r="134" spans="1:35" ht="18" customHeight="1" x14ac:dyDescent="0.2">
      <c r="A134" s="78" t="str">
        <f t="shared" si="63"/>
        <v>Joe Martz</v>
      </c>
      <c r="B134" s="52" t="s">
        <v>429</v>
      </c>
      <c r="C134" s="62" t="s">
        <v>430</v>
      </c>
      <c r="D134" s="25" t="e">
        <f>VLOOKUP($A134,#REF!,34,FALSE)</f>
        <v>#REF!</v>
      </c>
      <c r="E134" s="8" t="e">
        <f>ROUND(IF(ISNA(VLOOKUP($A134,#REF!,46,FALSE)),0,VLOOKUP($A134,#REF!,46,FALSE)),1)</f>
        <v>#REF!</v>
      </c>
      <c r="F134" s="92" t="e">
        <f>ROUND(IF(ISNA(VLOOKUP($A134,#REF!,47,FALSE)),0,VLOOKUP($A134,#REF!,47,FALSE)),1)</f>
        <v>#REF!</v>
      </c>
      <c r="G134" s="80" t="e">
        <f t="shared" si="64"/>
        <v>#REF!</v>
      </c>
      <c r="H134" s="88" t="e">
        <f t="shared" si="65"/>
        <v>#REF!</v>
      </c>
      <c r="I134" s="64" t="e">
        <f>IF(ISNA(VLOOKUP($A134,#REF!,4,FALSE)),0,VLOOKUP($A134,#REF!,4,FALSE))</f>
        <v>#REF!</v>
      </c>
      <c r="J134" s="80" t="e">
        <f t="shared" si="66"/>
        <v>#REF!</v>
      </c>
      <c r="K134" s="76" t="e">
        <f t="shared" si="67"/>
        <v>#REF!</v>
      </c>
      <c r="L134" s="83" t="e">
        <f>IF(ISNA(VLOOKUP($A134,#REF!,8,FALSE)),0,VLOOKUP($A134,#REF!,8,FALSE))</f>
        <v>#REF!</v>
      </c>
      <c r="M134" s="80" t="e">
        <f t="shared" si="68"/>
        <v>#REF!</v>
      </c>
      <c r="N134" s="76" t="e">
        <f t="shared" si="69"/>
        <v>#REF!</v>
      </c>
      <c r="O134" s="64" t="e">
        <f>IF(ISNA(VLOOKUP($A134,#REF!,12,FALSE)),0,VLOOKUP($A134,#REF!,12,FALSE))</f>
        <v>#REF!</v>
      </c>
      <c r="P134" s="80" t="e">
        <f t="shared" si="70"/>
        <v>#REF!</v>
      </c>
      <c r="Q134" s="76" t="e">
        <f t="shared" si="71"/>
        <v>#REF!</v>
      </c>
      <c r="R134" s="64" t="e">
        <f>IF(ISNA(VLOOKUP($A134,#REF!,16,FALSE)),0,VLOOKUP($A134,#REF!,16,FALSE))</f>
        <v>#REF!</v>
      </c>
      <c r="S134" s="80" t="e">
        <f t="shared" si="72"/>
        <v>#REF!</v>
      </c>
      <c r="T134" s="76" t="e">
        <f t="shared" si="73"/>
        <v>#REF!</v>
      </c>
      <c r="U134" s="64" t="e">
        <f>IF(ISNA(VLOOKUP($A134,#REF!,20,FALSE)),0,VLOOKUP($A134,#REF!,20,FALSE))</f>
        <v>#REF!</v>
      </c>
      <c r="V134" s="80" t="e">
        <f t="shared" si="74"/>
        <v>#REF!</v>
      </c>
      <c r="W134" s="76" t="e">
        <f t="shared" si="75"/>
        <v>#REF!</v>
      </c>
      <c r="X134" s="64" t="e">
        <f>IF(ISNA(VLOOKUP($A134,#REF!,24,FALSE)),0,VLOOKUP($A134,#REF!,24,FALSE))</f>
        <v>#REF!</v>
      </c>
      <c r="Y134" s="80" t="e">
        <f t="shared" si="76"/>
        <v>#REF!</v>
      </c>
      <c r="Z134" s="76" t="e">
        <f t="shared" si="77"/>
        <v>#REF!</v>
      </c>
      <c r="AA134" s="64" t="e">
        <f>IF(ISNA(VLOOKUP($A134,#REF!,28,FALSE)),0,VLOOKUP($A134,#REF!,28,FALSE))</f>
        <v>#REF!</v>
      </c>
      <c r="AB134" s="80" t="e">
        <f t="shared" si="78"/>
        <v>#REF!</v>
      </c>
      <c r="AC134" s="76" t="e">
        <f t="shared" si="79"/>
        <v>#REF!</v>
      </c>
      <c r="AD134" s="64" t="e">
        <f>IF(ISNA(VLOOKUP($A134,#REF!,32,FALSE)),0,VLOOKUP($A134,#REF!,32,FALSE))</f>
        <v>#REF!</v>
      </c>
      <c r="AE134" s="80" t="e">
        <f t="shared" si="80"/>
        <v>#REF!</v>
      </c>
      <c r="AF134" s="76" t="e">
        <f t="shared" si="81"/>
        <v>#REF!</v>
      </c>
      <c r="AG134" s="64" t="e">
        <f>IF(ISNA(VLOOKUP($A134,#REF!,36,FALSE)),0,VLOOKUP($A134,#REF!,36,FALSE))</f>
        <v>#REF!</v>
      </c>
      <c r="AH134" s="80" t="e">
        <f t="shared" si="82"/>
        <v>#REF!</v>
      </c>
      <c r="AI134" s="76" t="e">
        <f t="shared" si="83"/>
        <v>#REF!</v>
      </c>
    </row>
    <row r="135" spans="1:35" ht="18" customHeight="1" x14ac:dyDescent="0.2">
      <c r="A135" s="78" t="str">
        <f t="shared" si="63"/>
        <v>Mickey McGarity</v>
      </c>
      <c r="B135" s="52" t="s">
        <v>413</v>
      </c>
      <c r="C135" s="62" t="s">
        <v>414</v>
      </c>
      <c r="D135" s="25" t="e">
        <f>VLOOKUP($A135,#REF!,34,FALSE)</f>
        <v>#REF!</v>
      </c>
      <c r="E135" s="8" t="e">
        <f>ROUND(IF(ISNA(VLOOKUP($A135,#REF!,46,FALSE)),0,VLOOKUP($A135,#REF!,46,FALSE)),1)</f>
        <v>#REF!</v>
      </c>
      <c r="F135" s="92" t="e">
        <f>ROUND(IF(ISNA(VLOOKUP($A135,#REF!,47,FALSE)),0,VLOOKUP($A135,#REF!,47,FALSE)),1)</f>
        <v>#REF!</v>
      </c>
      <c r="G135" s="80" t="e">
        <f t="shared" si="64"/>
        <v>#REF!</v>
      </c>
      <c r="H135" s="88" t="e">
        <f t="shared" si="65"/>
        <v>#REF!</v>
      </c>
      <c r="I135" s="64" t="e">
        <f>IF(ISNA(VLOOKUP($A135,#REF!,4,FALSE)),0,VLOOKUP($A135,#REF!,4,FALSE))</f>
        <v>#REF!</v>
      </c>
      <c r="J135" s="80" t="e">
        <f t="shared" si="66"/>
        <v>#REF!</v>
      </c>
      <c r="K135" s="76" t="e">
        <f t="shared" si="67"/>
        <v>#REF!</v>
      </c>
      <c r="L135" s="83" t="e">
        <f>IF(ISNA(VLOOKUP($A135,#REF!,8,FALSE)),0,VLOOKUP($A135,#REF!,8,FALSE))</f>
        <v>#REF!</v>
      </c>
      <c r="M135" s="80" t="e">
        <f t="shared" si="68"/>
        <v>#REF!</v>
      </c>
      <c r="N135" s="76" t="e">
        <f t="shared" si="69"/>
        <v>#REF!</v>
      </c>
      <c r="O135" s="64" t="e">
        <f>IF(ISNA(VLOOKUP($A135,#REF!,12,FALSE)),0,VLOOKUP($A135,#REF!,12,FALSE))</f>
        <v>#REF!</v>
      </c>
      <c r="P135" s="80" t="e">
        <f t="shared" si="70"/>
        <v>#REF!</v>
      </c>
      <c r="Q135" s="76" t="e">
        <f t="shared" si="71"/>
        <v>#REF!</v>
      </c>
      <c r="R135" s="64" t="e">
        <f>IF(ISNA(VLOOKUP($A135,#REF!,16,FALSE)),0,VLOOKUP($A135,#REF!,16,FALSE))</f>
        <v>#REF!</v>
      </c>
      <c r="S135" s="80" t="e">
        <f t="shared" si="72"/>
        <v>#REF!</v>
      </c>
      <c r="T135" s="76" t="e">
        <f t="shared" si="73"/>
        <v>#REF!</v>
      </c>
      <c r="U135" s="64" t="e">
        <f>IF(ISNA(VLOOKUP($A135,#REF!,20,FALSE)),0,VLOOKUP($A135,#REF!,20,FALSE))</f>
        <v>#REF!</v>
      </c>
      <c r="V135" s="80" t="e">
        <f t="shared" si="74"/>
        <v>#REF!</v>
      </c>
      <c r="W135" s="76" t="e">
        <f t="shared" si="75"/>
        <v>#REF!</v>
      </c>
      <c r="X135" s="64" t="e">
        <f>IF(ISNA(VLOOKUP($A135,#REF!,24,FALSE)),0,VLOOKUP($A135,#REF!,24,FALSE))</f>
        <v>#REF!</v>
      </c>
      <c r="Y135" s="80" t="e">
        <f t="shared" si="76"/>
        <v>#REF!</v>
      </c>
      <c r="Z135" s="76" t="e">
        <f t="shared" si="77"/>
        <v>#REF!</v>
      </c>
      <c r="AA135" s="64" t="e">
        <f>IF(ISNA(VLOOKUP($A135,#REF!,28,FALSE)),0,VLOOKUP($A135,#REF!,28,FALSE))</f>
        <v>#REF!</v>
      </c>
      <c r="AB135" s="80" t="e">
        <f t="shared" si="78"/>
        <v>#REF!</v>
      </c>
      <c r="AC135" s="76" t="e">
        <f t="shared" si="79"/>
        <v>#REF!</v>
      </c>
      <c r="AD135" s="64" t="e">
        <f>IF(ISNA(VLOOKUP($A135,#REF!,32,FALSE)),0,VLOOKUP($A135,#REF!,32,FALSE))</f>
        <v>#REF!</v>
      </c>
      <c r="AE135" s="80" t="e">
        <f t="shared" si="80"/>
        <v>#REF!</v>
      </c>
      <c r="AF135" s="76" t="e">
        <f t="shared" si="81"/>
        <v>#REF!</v>
      </c>
      <c r="AG135" s="64" t="e">
        <f>IF(ISNA(VLOOKUP($A135,#REF!,36,FALSE)),0,VLOOKUP($A135,#REF!,36,FALSE))</f>
        <v>#REF!</v>
      </c>
      <c r="AH135" s="80" t="e">
        <f t="shared" si="82"/>
        <v>#REF!</v>
      </c>
      <c r="AI135" s="76" t="e">
        <f t="shared" si="83"/>
        <v>#REF!</v>
      </c>
    </row>
    <row r="136" spans="1:35" ht="18" customHeight="1" x14ac:dyDescent="0.2">
      <c r="A136" s="78" t="str">
        <f t="shared" si="63"/>
        <v>Mark Miller</v>
      </c>
      <c r="B136" s="52" t="s">
        <v>304</v>
      </c>
      <c r="C136" s="62" t="s">
        <v>37</v>
      </c>
      <c r="D136" s="25" t="e">
        <f>VLOOKUP($A136,#REF!,34,FALSE)</f>
        <v>#REF!</v>
      </c>
      <c r="E136" s="8" t="e">
        <f>ROUND(IF(ISNA(VLOOKUP($A136,#REF!,46,FALSE)),0,VLOOKUP($A136,#REF!,46,FALSE)),1)</f>
        <v>#REF!</v>
      </c>
      <c r="F136" s="92" t="e">
        <f>ROUND(IF(ISNA(VLOOKUP($A136,#REF!,47,FALSE)),0,VLOOKUP($A136,#REF!,47,FALSE)),1)</f>
        <v>#REF!</v>
      </c>
      <c r="G136" s="80" t="e">
        <f t="shared" si="64"/>
        <v>#REF!</v>
      </c>
      <c r="H136" s="88" t="e">
        <f t="shared" si="65"/>
        <v>#REF!</v>
      </c>
      <c r="I136" s="64" t="e">
        <f>IF(ISNA(VLOOKUP($A136,#REF!,4,FALSE)),0,VLOOKUP($A136,#REF!,4,FALSE))</f>
        <v>#REF!</v>
      </c>
      <c r="J136" s="80" t="e">
        <f t="shared" si="66"/>
        <v>#REF!</v>
      </c>
      <c r="K136" s="76" t="e">
        <f t="shared" si="67"/>
        <v>#REF!</v>
      </c>
      <c r="L136" s="83" t="e">
        <f>IF(ISNA(VLOOKUP($A136,#REF!,8,FALSE)),0,VLOOKUP($A136,#REF!,8,FALSE))</f>
        <v>#REF!</v>
      </c>
      <c r="M136" s="80" t="e">
        <f t="shared" si="68"/>
        <v>#REF!</v>
      </c>
      <c r="N136" s="76" t="e">
        <f t="shared" si="69"/>
        <v>#REF!</v>
      </c>
      <c r="O136" s="64" t="e">
        <f>IF(ISNA(VLOOKUP($A136,#REF!,12,FALSE)),0,VLOOKUP($A136,#REF!,12,FALSE))</f>
        <v>#REF!</v>
      </c>
      <c r="P136" s="80" t="e">
        <f t="shared" si="70"/>
        <v>#REF!</v>
      </c>
      <c r="Q136" s="76" t="e">
        <f t="shared" si="71"/>
        <v>#REF!</v>
      </c>
      <c r="R136" s="64" t="e">
        <f>IF(ISNA(VLOOKUP($A136,#REF!,16,FALSE)),0,VLOOKUP($A136,#REF!,16,FALSE))</f>
        <v>#REF!</v>
      </c>
      <c r="S136" s="80" t="e">
        <f t="shared" si="72"/>
        <v>#REF!</v>
      </c>
      <c r="T136" s="76" t="e">
        <f t="shared" si="73"/>
        <v>#REF!</v>
      </c>
      <c r="U136" s="64" t="e">
        <f>IF(ISNA(VLOOKUP($A136,#REF!,20,FALSE)),0,VLOOKUP($A136,#REF!,20,FALSE))</f>
        <v>#REF!</v>
      </c>
      <c r="V136" s="80" t="e">
        <f t="shared" si="74"/>
        <v>#REF!</v>
      </c>
      <c r="W136" s="76" t="e">
        <f t="shared" si="75"/>
        <v>#REF!</v>
      </c>
      <c r="X136" s="64" t="e">
        <f>IF(ISNA(VLOOKUP($A136,#REF!,24,FALSE)),0,VLOOKUP($A136,#REF!,24,FALSE))</f>
        <v>#REF!</v>
      </c>
      <c r="Y136" s="80" t="e">
        <f t="shared" si="76"/>
        <v>#REF!</v>
      </c>
      <c r="Z136" s="76" t="e">
        <f t="shared" si="77"/>
        <v>#REF!</v>
      </c>
      <c r="AA136" s="64" t="e">
        <f>IF(ISNA(VLOOKUP($A136,#REF!,28,FALSE)),0,VLOOKUP($A136,#REF!,28,FALSE))</f>
        <v>#REF!</v>
      </c>
      <c r="AB136" s="80" t="e">
        <f t="shared" si="78"/>
        <v>#REF!</v>
      </c>
      <c r="AC136" s="76" t="e">
        <f t="shared" si="79"/>
        <v>#REF!</v>
      </c>
      <c r="AD136" s="64" t="e">
        <f>IF(ISNA(VLOOKUP($A136,#REF!,32,FALSE)),0,VLOOKUP($A136,#REF!,32,FALSE))</f>
        <v>#REF!</v>
      </c>
      <c r="AE136" s="80" t="e">
        <f t="shared" si="80"/>
        <v>#REF!</v>
      </c>
      <c r="AF136" s="76" t="e">
        <f t="shared" si="81"/>
        <v>#REF!</v>
      </c>
      <c r="AG136" s="64" t="e">
        <f>IF(ISNA(VLOOKUP($A136,#REF!,36,FALSE)),0,VLOOKUP($A136,#REF!,36,FALSE))</f>
        <v>#REF!</v>
      </c>
      <c r="AH136" s="80" t="e">
        <f t="shared" si="82"/>
        <v>#REF!</v>
      </c>
      <c r="AI136" s="76" t="e">
        <f t="shared" si="83"/>
        <v>#REF!</v>
      </c>
    </row>
    <row r="137" spans="1:35" ht="18" customHeight="1" x14ac:dyDescent="0.2">
      <c r="A137" s="78" t="str">
        <f t="shared" si="63"/>
        <v>Fuzzy Norton</v>
      </c>
      <c r="B137" s="52" t="s">
        <v>349</v>
      </c>
      <c r="C137" s="62" t="s">
        <v>350</v>
      </c>
      <c r="D137" s="25" t="e">
        <f>VLOOKUP($A137,#REF!,34,FALSE)</f>
        <v>#REF!</v>
      </c>
      <c r="E137" s="8" t="e">
        <f>ROUND(IF(ISNA(VLOOKUP($A137,#REF!,46,FALSE)),0,VLOOKUP($A137,#REF!,46,FALSE)),1)</f>
        <v>#REF!</v>
      </c>
      <c r="F137" s="92" t="e">
        <f>ROUND(IF(ISNA(VLOOKUP($A137,#REF!,47,FALSE)),0,VLOOKUP($A137,#REF!,47,FALSE)),1)</f>
        <v>#REF!</v>
      </c>
      <c r="G137" s="80" t="e">
        <f t="shared" si="64"/>
        <v>#REF!</v>
      </c>
      <c r="H137" s="88" t="e">
        <f t="shared" si="65"/>
        <v>#REF!</v>
      </c>
      <c r="I137" s="64" t="e">
        <f>IF(ISNA(VLOOKUP($A137,#REF!,4,FALSE)),0,VLOOKUP($A137,#REF!,4,FALSE))</f>
        <v>#REF!</v>
      </c>
      <c r="J137" s="80" t="e">
        <f t="shared" si="66"/>
        <v>#REF!</v>
      </c>
      <c r="K137" s="76" t="e">
        <f t="shared" si="67"/>
        <v>#REF!</v>
      </c>
      <c r="L137" s="83" t="e">
        <f>IF(ISNA(VLOOKUP($A137,#REF!,8,FALSE)),0,VLOOKUP($A137,#REF!,8,FALSE))</f>
        <v>#REF!</v>
      </c>
      <c r="M137" s="80" t="e">
        <f t="shared" si="68"/>
        <v>#REF!</v>
      </c>
      <c r="N137" s="76" t="e">
        <f t="shared" si="69"/>
        <v>#REF!</v>
      </c>
      <c r="O137" s="64" t="e">
        <f>IF(ISNA(VLOOKUP($A137,#REF!,12,FALSE)),0,VLOOKUP($A137,#REF!,12,FALSE))</f>
        <v>#REF!</v>
      </c>
      <c r="P137" s="80" t="e">
        <f t="shared" si="70"/>
        <v>#REF!</v>
      </c>
      <c r="Q137" s="76" t="e">
        <f t="shared" si="71"/>
        <v>#REF!</v>
      </c>
      <c r="R137" s="64" t="e">
        <f>IF(ISNA(VLOOKUP($A137,#REF!,16,FALSE)),0,VLOOKUP($A137,#REF!,16,FALSE))</f>
        <v>#REF!</v>
      </c>
      <c r="S137" s="80" t="e">
        <f t="shared" si="72"/>
        <v>#REF!</v>
      </c>
      <c r="T137" s="76" t="e">
        <f t="shared" si="73"/>
        <v>#REF!</v>
      </c>
      <c r="U137" s="64" t="e">
        <f>IF(ISNA(VLOOKUP($A137,#REF!,20,FALSE)),0,VLOOKUP($A137,#REF!,20,FALSE))</f>
        <v>#REF!</v>
      </c>
      <c r="V137" s="80" t="e">
        <f t="shared" si="74"/>
        <v>#REF!</v>
      </c>
      <c r="W137" s="76" t="e">
        <f t="shared" si="75"/>
        <v>#REF!</v>
      </c>
      <c r="X137" s="64" t="e">
        <f>IF(ISNA(VLOOKUP($A137,#REF!,24,FALSE)),0,VLOOKUP($A137,#REF!,24,FALSE))</f>
        <v>#REF!</v>
      </c>
      <c r="Y137" s="80" t="e">
        <f t="shared" si="76"/>
        <v>#REF!</v>
      </c>
      <c r="Z137" s="76" t="e">
        <f t="shared" si="77"/>
        <v>#REF!</v>
      </c>
      <c r="AA137" s="64" t="e">
        <f>IF(ISNA(VLOOKUP($A137,#REF!,28,FALSE)),0,VLOOKUP($A137,#REF!,28,FALSE))</f>
        <v>#REF!</v>
      </c>
      <c r="AB137" s="80" t="e">
        <f t="shared" si="78"/>
        <v>#REF!</v>
      </c>
      <c r="AC137" s="76" t="e">
        <f t="shared" si="79"/>
        <v>#REF!</v>
      </c>
      <c r="AD137" s="64" t="e">
        <f>IF(ISNA(VLOOKUP($A137,#REF!,32,FALSE)),0,VLOOKUP($A137,#REF!,32,FALSE))</f>
        <v>#REF!</v>
      </c>
      <c r="AE137" s="80" t="e">
        <f t="shared" si="80"/>
        <v>#REF!</v>
      </c>
      <c r="AF137" s="76" t="e">
        <f t="shared" si="81"/>
        <v>#REF!</v>
      </c>
      <c r="AG137" s="64" t="e">
        <f>IF(ISNA(VLOOKUP($A137,#REF!,36,FALSE)),0,VLOOKUP($A137,#REF!,36,FALSE))</f>
        <v>#REF!</v>
      </c>
      <c r="AH137" s="80" t="e">
        <f t="shared" si="82"/>
        <v>#REF!</v>
      </c>
      <c r="AI137" s="76" t="e">
        <f t="shared" si="83"/>
        <v>#REF!</v>
      </c>
    </row>
    <row r="138" spans="1:35" ht="18" customHeight="1" x14ac:dyDescent="0.2">
      <c r="A138" s="78" t="str">
        <f t="shared" si="63"/>
        <v>Russ Odom</v>
      </c>
      <c r="B138" s="52" t="s">
        <v>4</v>
      </c>
      <c r="C138" s="62" t="s">
        <v>5</v>
      </c>
      <c r="D138" s="25" t="e">
        <f>VLOOKUP($A138,#REF!,34,FALSE)</f>
        <v>#REF!</v>
      </c>
      <c r="E138" s="8" t="e">
        <f>ROUND(IF(ISNA(VLOOKUP($A138,#REF!,46,FALSE)),0,VLOOKUP($A138,#REF!,46,FALSE)),1)</f>
        <v>#REF!</v>
      </c>
      <c r="F138" s="92" t="e">
        <f>ROUND(IF(ISNA(VLOOKUP($A138,#REF!,47,FALSE)),0,VLOOKUP($A138,#REF!,47,FALSE)),1)</f>
        <v>#REF!</v>
      </c>
      <c r="G138" s="80" t="e">
        <f t="shared" si="64"/>
        <v>#REF!</v>
      </c>
      <c r="H138" s="88" t="e">
        <f t="shared" si="65"/>
        <v>#REF!</v>
      </c>
      <c r="I138" s="64" t="e">
        <f>IF(ISNA(VLOOKUP($A138,#REF!,4,FALSE)),0,VLOOKUP($A138,#REF!,4,FALSE))</f>
        <v>#REF!</v>
      </c>
      <c r="J138" s="80" t="e">
        <f t="shared" si="66"/>
        <v>#REF!</v>
      </c>
      <c r="K138" s="76" t="e">
        <f t="shared" si="67"/>
        <v>#REF!</v>
      </c>
      <c r="L138" s="83" t="e">
        <f>IF(ISNA(VLOOKUP($A138,#REF!,8,FALSE)),0,VLOOKUP($A138,#REF!,8,FALSE))</f>
        <v>#REF!</v>
      </c>
      <c r="M138" s="80" t="e">
        <f t="shared" si="68"/>
        <v>#REF!</v>
      </c>
      <c r="N138" s="76" t="e">
        <f t="shared" si="69"/>
        <v>#REF!</v>
      </c>
      <c r="O138" s="64" t="e">
        <f>IF(ISNA(VLOOKUP($A138,#REF!,12,FALSE)),0,VLOOKUP($A138,#REF!,12,FALSE))</f>
        <v>#REF!</v>
      </c>
      <c r="P138" s="80" t="e">
        <f t="shared" si="70"/>
        <v>#REF!</v>
      </c>
      <c r="Q138" s="76" t="e">
        <f t="shared" si="71"/>
        <v>#REF!</v>
      </c>
      <c r="R138" s="64" t="e">
        <f>IF(ISNA(VLOOKUP($A138,#REF!,16,FALSE)),0,VLOOKUP($A138,#REF!,16,FALSE))</f>
        <v>#REF!</v>
      </c>
      <c r="S138" s="80" t="e">
        <f t="shared" si="72"/>
        <v>#REF!</v>
      </c>
      <c r="T138" s="76" t="e">
        <f t="shared" si="73"/>
        <v>#REF!</v>
      </c>
      <c r="U138" s="64" t="e">
        <f>IF(ISNA(VLOOKUP($A138,#REF!,20,FALSE)),0,VLOOKUP($A138,#REF!,20,FALSE))</f>
        <v>#REF!</v>
      </c>
      <c r="V138" s="80" t="e">
        <f t="shared" si="74"/>
        <v>#REF!</v>
      </c>
      <c r="W138" s="76" t="e">
        <f t="shared" si="75"/>
        <v>#REF!</v>
      </c>
      <c r="X138" s="64" t="e">
        <f>IF(ISNA(VLOOKUP($A138,#REF!,24,FALSE)),0,VLOOKUP($A138,#REF!,24,FALSE))</f>
        <v>#REF!</v>
      </c>
      <c r="Y138" s="80" t="e">
        <f t="shared" si="76"/>
        <v>#REF!</v>
      </c>
      <c r="Z138" s="76" t="e">
        <f t="shared" si="77"/>
        <v>#REF!</v>
      </c>
      <c r="AA138" s="64" t="e">
        <f>IF(ISNA(VLOOKUP($A138,#REF!,28,FALSE)),0,VLOOKUP($A138,#REF!,28,FALSE))</f>
        <v>#REF!</v>
      </c>
      <c r="AB138" s="80" t="e">
        <f t="shared" si="78"/>
        <v>#REF!</v>
      </c>
      <c r="AC138" s="76" t="e">
        <f t="shared" si="79"/>
        <v>#REF!</v>
      </c>
      <c r="AD138" s="64" t="e">
        <f>IF(ISNA(VLOOKUP($A138,#REF!,32,FALSE)),0,VLOOKUP($A138,#REF!,32,FALSE))</f>
        <v>#REF!</v>
      </c>
      <c r="AE138" s="80" t="e">
        <f t="shared" si="80"/>
        <v>#REF!</v>
      </c>
      <c r="AF138" s="76" t="e">
        <f t="shared" si="81"/>
        <v>#REF!</v>
      </c>
      <c r="AG138" s="64" t="e">
        <f>IF(ISNA(VLOOKUP($A138,#REF!,36,FALSE)),0,VLOOKUP($A138,#REF!,36,FALSE))</f>
        <v>#REF!</v>
      </c>
      <c r="AH138" s="80" t="e">
        <f t="shared" si="82"/>
        <v>#REF!</v>
      </c>
      <c r="AI138" s="76" t="e">
        <f t="shared" si="83"/>
        <v>#REF!</v>
      </c>
    </row>
    <row r="139" spans="1:35" ht="18" customHeight="1" x14ac:dyDescent="0.2">
      <c r="A139" s="78" t="str">
        <f t="shared" si="63"/>
        <v>Frank Offenbacher</v>
      </c>
      <c r="B139" s="52" t="s">
        <v>154</v>
      </c>
      <c r="C139" s="62" t="s">
        <v>155</v>
      </c>
      <c r="D139" s="25" t="e">
        <f>VLOOKUP($A139,#REF!,34,FALSE)</f>
        <v>#REF!</v>
      </c>
      <c r="E139" s="8" t="e">
        <f>ROUND(IF(ISNA(VLOOKUP($A139,#REF!,46,FALSE)),0,VLOOKUP($A139,#REF!,46,FALSE)),1)</f>
        <v>#REF!</v>
      </c>
      <c r="F139" s="92" t="e">
        <f>ROUND(IF(ISNA(VLOOKUP($A139,#REF!,47,FALSE)),0,VLOOKUP($A139,#REF!,47,FALSE)),1)</f>
        <v>#REF!</v>
      </c>
      <c r="G139" s="80" t="e">
        <f t="shared" si="64"/>
        <v>#REF!</v>
      </c>
      <c r="H139" s="88" t="e">
        <f t="shared" si="65"/>
        <v>#REF!</v>
      </c>
      <c r="I139" s="64" t="e">
        <f>IF(ISNA(VLOOKUP($A139,#REF!,4,FALSE)),0,VLOOKUP($A139,#REF!,4,FALSE))</f>
        <v>#REF!</v>
      </c>
      <c r="J139" s="80" t="e">
        <f t="shared" si="66"/>
        <v>#REF!</v>
      </c>
      <c r="K139" s="76" t="e">
        <f t="shared" si="67"/>
        <v>#REF!</v>
      </c>
      <c r="L139" s="83" t="e">
        <f>IF(ISNA(VLOOKUP($A139,#REF!,8,FALSE)),0,VLOOKUP($A139,#REF!,8,FALSE))</f>
        <v>#REF!</v>
      </c>
      <c r="M139" s="80" t="e">
        <f t="shared" si="68"/>
        <v>#REF!</v>
      </c>
      <c r="N139" s="76" t="e">
        <f t="shared" si="69"/>
        <v>#REF!</v>
      </c>
      <c r="O139" s="64" t="e">
        <f>IF(ISNA(VLOOKUP($A139,#REF!,12,FALSE)),0,VLOOKUP($A139,#REF!,12,FALSE))</f>
        <v>#REF!</v>
      </c>
      <c r="P139" s="80" t="e">
        <f t="shared" si="70"/>
        <v>#REF!</v>
      </c>
      <c r="Q139" s="76" t="e">
        <f t="shared" si="71"/>
        <v>#REF!</v>
      </c>
      <c r="R139" s="64" t="e">
        <f>IF(ISNA(VLOOKUP($A139,#REF!,16,FALSE)),0,VLOOKUP($A139,#REF!,16,FALSE))</f>
        <v>#REF!</v>
      </c>
      <c r="S139" s="80" t="e">
        <f t="shared" si="72"/>
        <v>#REF!</v>
      </c>
      <c r="T139" s="76" t="e">
        <f t="shared" si="73"/>
        <v>#REF!</v>
      </c>
      <c r="U139" s="64" t="e">
        <f>IF(ISNA(VLOOKUP($A139,#REF!,20,FALSE)),0,VLOOKUP($A139,#REF!,20,FALSE))</f>
        <v>#REF!</v>
      </c>
      <c r="V139" s="80" t="e">
        <f t="shared" si="74"/>
        <v>#REF!</v>
      </c>
      <c r="W139" s="76" t="e">
        <f t="shared" si="75"/>
        <v>#REF!</v>
      </c>
      <c r="X139" s="64" t="e">
        <f>IF(ISNA(VLOOKUP($A139,#REF!,24,FALSE)),0,VLOOKUP($A139,#REF!,24,FALSE))</f>
        <v>#REF!</v>
      </c>
      <c r="Y139" s="80" t="e">
        <f t="shared" si="76"/>
        <v>#REF!</v>
      </c>
      <c r="Z139" s="76" t="e">
        <f t="shared" si="77"/>
        <v>#REF!</v>
      </c>
      <c r="AA139" s="64" t="e">
        <f>IF(ISNA(VLOOKUP($A139,#REF!,28,FALSE)),0,VLOOKUP($A139,#REF!,28,FALSE))</f>
        <v>#REF!</v>
      </c>
      <c r="AB139" s="80" t="e">
        <f t="shared" si="78"/>
        <v>#REF!</v>
      </c>
      <c r="AC139" s="76" t="e">
        <f t="shared" si="79"/>
        <v>#REF!</v>
      </c>
      <c r="AD139" s="64" t="e">
        <f>IF(ISNA(VLOOKUP($A139,#REF!,32,FALSE)),0,VLOOKUP($A139,#REF!,32,FALSE))</f>
        <v>#REF!</v>
      </c>
      <c r="AE139" s="80" t="e">
        <f t="shared" si="80"/>
        <v>#REF!</v>
      </c>
      <c r="AF139" s="76" t="e">
        <f t="shared" si="81"/>
        <v>#REF!</v>
      </c>
      <c r="AG139" s="64" t="e">
        <f>IF(ISNA(VLOOKUP($A139,#REF!,36,FALSE)),0,VLOOKUP($A139,#REF!,36,FALSE))</f>
        <v>#REF!</v>
      </c>
      <c r="AH139" s="80" t="e">
        <f t="shared" si="82"/>
        <v>#REF!</v>
      </c>
      <c r="AI139" s="76" t="e">
        <f t="shared" si="83"/>
        <v>#REF!</v>
      </c>
    </row>
    <row r="140" spans="1:35" ht="18" customHeight="1" x14ac:dyDescent="0.2">
      <c r="A140" s="78" t="str">
        <f t="shared" si="63"/>
        <v>Mario Ortega</v>
      </c>
      <c r="B140" s="52" t="s">
        <v>235</v>
      </c>
      <c r="C140" s="62" t="s">
        <v>6</v>
      </c>
      <c r="D140" s="25" t="e">
        <f>VLOOKUP($A140,#REF!,34,FALSE)</f>
        <v>#REF!</v>
      </c>
      <c r="E140" s="8" t="e">
        <f>ROUND(IF(ISNA(VLOOKUP($A140,#REF!,46,FALSE)),0,VLOOKUP($A140,#REF!,46,FALSE)),1)</f>
        <v>#REF!</v>
      </c>
      <c r="F140" s="92" t="e">
        <f>ROUND(IF(ISNA(VLOOKUP($A140,#REF!,47,FALSE)),0,VLOOKUP($A140,#REF!,47,FALSE)),1)</f>
        <v>#REF!</v>
      </c>
      <c r="G140" s="80" t="e">
        <f t="shared" si="64"/>
        <v>#REF!</v>
      </c>
      <c r="H140" s="88" t="e">
        <f t="shared" si="65"/>
        <v>#REF!</v>
      </c>
      <c r="I140" s="64" t="e">
        <f>IF(ISNA(VLOOKUP($A140,#REF!,4,FALSE)),0,VLOOKUP($A140,#REF!,4,FALSE))</f>
        <v>#REF!</v>
      </c>
      <c r="J140" s="80" t="e">
        <f t="shared" si="66"/>
        <v>#REF!</v>
      </c>
      <c r="K140" s="76" t="e">
        <f t="shared" si="67"/>
        <v>#REF!</v>
      </c>
      <c r="L140" s="83" t="e">
        <f>IF(ISNA(VLOOKUP($A140,#REF!,8,FALSE)),0,VLOOKUP($A140,#REF!,8,FALSE))</f>
        <v>#REF!</v>
      </c>
      <c r="M140" s="80" t="e">
        <f t="shared" si="68"/>
        <v>#REF!</v>
      </c>
      <c r="N140" s="76" t="e">
        <f t="shared" si="69"/>
        <v>#REF!</v>
      </c>
      <c r="O140" s="64" t="e">
        <f>IF(ISNA(VLOOKUP($A140,#REF!,12,FALSE)),0,VLOOKUP($A140,#REF!,12,FALSE))</f>
        <v>#REF!</v>
      </c>
      <c r="P140" s="80" t="e">
        <f t="shared" si="70"/>
        <v>#REF!</v>
      </c>
      <c r="Q140" s="76" t="e">
        <f t="shared" si="71"/>
        <v>#REF!</v>
      </c>
      <c r="R140" s="64" t="e">
        <f>IF(ISNA(VLOOKUP($A140,#REF!,16,FALSE)),0,VLOOKUP($A140,#REF!,16,FALSE))</f>
        <v>#REF!</v>
      </c>
      <c r="S140" s="80" t="e">
        <f t="shared" si="72"/>
        <v>#REF!</v>
      </c>
      <c r="T140" s="76" t="e">
        <f t="shared" si="73"/>
        <v>#REF!</v>
      </c>
      <c r="U140" s="64" t="e">
        <f>IF(ISNA(VLOOKUP($A140,#REF!,20,FALSE)),0,VLOOKUP($A140,#REF!,20,FALSE))</f>
        <v>#REF!</v>
      </c>
      <c r="V140" s="80" t="e">
        <f t="shared" si="74"/>
        <v>#REF!</v>
      </c>
      <c r="W140" s="76" t="e">
        <f t="shared" si="75"/>
        <v>#REF!</v>
      </c>
      <c r="X140" s="64" t="e">
        <f>IF(ISNA(VLOOKUP($A140,#REF!,24,FALSE)),0,VLOOKUP($A140,#REF!,24,FALSE))</f>
        <v>#REF!</v>
      </c>
      <c r="Y140" s="80" t="e">
        <f t="shared" si="76"/>
        <v>#REF!</v>
      </c>
      <c r="Z140" s="76" t="e">
        <f t="shared" si="77"/>
        <v>#REF!</v>
      </c>
      <c r="AA140" s="64" t="e">
        <f>IF(ISNA(VLOOKUP($A140,#REF!,28,FALSE)),0,VLOOKUP($A140,#REF!,28,FALSE))</f>
        <v>#REF!</v>
      </c>
      <c r="AB140" s="80" t="e">
        <f t="shared" si="78"/>
        <v>#REF!</v>
      </c>
      <c r="AC140" s="76" t="e">
        <f t="shared" si="79"/>
        <v>#REF!</v>
      </c>
      <c r="AD140" s="64" t="e">
        <f>IF(ISNA(VLOOKUP($A140,#REF!,32,FALSE)),0,VLOOKUP($A140,#REF!,32,FALSE))</f>
        <v>#REF!</v>
      </c>
      <c r="AE140" s="80" t="e">
        <f t="shared" si="80"/>
        <v>#REF!</v>
      </c>
      <c r="AF140" s="76" t="e">
        <f t="shared" si="81"/>
        <v>#REF!</v>
      </c>
      <c r="AG140" s="64" t="e">
        <f>IF(ISNA(VLOOKUP($A140,#REF!,36,FALSE)),0,VLOOKUP($A140,#REF!,36,FALSE))</f>
        <v>#REF!</v>
      </c>
      <c r="AH140" s="80" t="e">
        <f t="shared" si="82"/>
        <v>#REF!</v>
      </c>
      <c r="AI140" s="76" t="e">
        <f t="shared" si="83"/>
        <v>#REF!</v>
      </c>
    </row>
    <row r="141" spans="1:35" ht="18" customHeight="1" x14ac:dyDescent="0.2">
      <c r="A141" s="78" t="str">
        <f t="shared" si="63"/>
        <v>Ruben Ortiz</v>
      </c>
      <c r="B141" s="52" t="s">
        <v>399</v>
      </c>
      <c r="C141" s="62" t="s">
        <v>400</v>
      </c>
      <c r="D141" s="25" t="e">
        <f>VLOOKUP($A141,#REF!,34,FALSE)</f>
        <v>#REF!</v>
      </c>
      <c r="E141" s="8" t="e">
        <f>ROUND(IF(ISNA(VLOOKUP($A141,#REF!,46,FALSE)),0,VLOOKUP($A141,#REF!,46,FALSE)),1)</f>
        <v>#REF!</v>
      </c>
      <c r="F141" s="92" t="e">
        <f>ROUND(IF(ISNA(VLOOKUP($A141,#REF!,47,FALSE)),0,VLOOKUP($A141,#REF!,47,FALSE)),1)</f>
        <v>#REF!</v>
      </c>
      <c r="G141" s="80" t="e">
        <f t="shared" si="64"/>
        <v>#REF!</v>
      </c>
      <c r="H141" s="88" t="e">
        <f t="shared" si="65"/>
        <v>#REF!</v>
      </c>
      <c r="I141" s="64" t="e">
        <f>IF(ISNA(VLOOKUP($A141,#REF!,4,FALSE)),0,VLOOKUP($A141,#REF!,4,FALSE))</f>
        <v>#REF!</v>
      </c>
      <c r="J141" s="80" t="e">
        <f t="shared" si="66"/>
        <v>#REF!</v>
      </c>
      <c r="K141" s="76" t="e">
        <f t="shared" si="67"/>
        <v>#REF!</v>
      </c>
      <c r="L141" s="83" t="e">
        <f>IF(ISNA(VLOOKUP($A141,#REF!,8,FALSE)),0,VLOOKUP($A141,#REF!,8,FALSE))</f>
        <v>#REF!</v>
      </c>
      <c r="M141" s="80" t="e">
        <f t="shared" si="68"/>
        <v>#REF!</v>
      </c>
      <c r="N141" s="76" t="e">
        <f t="shared" si="69"/>
        <v>#REF!</v>
      </c>
      <c r="O141" s="64" t="e">
        <f>IF(ISNA(VLOOKUP($A141,#REF!,12,FALSE)),0,VLOOKUP($A141,#REF!,12,FALSE))</f>
        <v>#REF!</v>
      </c>
      <c r="P141" s="80" t="e">
        <f t="shared" si="70"/>
        <v>#REF!</v>
      </c>
      <c r="Q141" s="76" t="e">
        <f t="shared" si="71"/>
        <v>#REF!</v>
      </c>
      <c r="R141" s="64" t="e">
        <f>IF(ISNA(VLOOKUP($A141,#REF!,16,FALSE)),0,VLOOKUP($A141,#REF!,16,FALSE))</f>
        <v>#REF!</v>
      </c>
      <c r="S141" s="80" t="e">
        <f t="shared" si="72"/>
        <v>#REF!</v>
      </c>
      <c r="T141" s="76" t="e">
        <f t="shared" si="73"/>
        <v>#REF!</v>
      </c>
      <c r="U141" s="64" t="e">
        <f>IF(ISNA(VLOOKUP($A141,#REF!,20,FALSE)),0,VLOOKUP($A141,#REF!,20,FALSE))</f>
        <v>#REF!</v>
      </c>
      <c r="V141" s="80" t="e">
        <f t="shared" si="74"/>
        <v>#REF!</v>
      </c>
      <c r="W141" s="76" t="e">
        <f t="shared" si="75"/>
        <v>#REF!</v>
      </c>
      <c r="X141" s="64" t="e">
        <f>IF(ISNA(VLOOKUP($A141,#REF!,24,FALSE)),0,VLOOKUP($A141,#REF!,24,FALSE))</f>
        <v>#REF!</v>
      </c>
      <c r="Y141" s="80" t="e">
        <f t="shared" si="76"/>
        <v>#REF!</v>
      </c>
      <c r="Z141" s="76" t="e">
        <f t="shared" si="77"/>
        <v>#REF!</v>
      </c>
      <c r="AA141" s="64" t="e">
        <f>IF(ISNA(VLOOKUP($A141,#REF!,28,FALSE)),0,VLOOKUP($A141,#REF!,28,FALSE))</f>
        <v>#REF!</v>
      </c>
      <c r="AB141" s="80" t="e">
        <f t="shared" si="78"/>
        <v>#REF!</v>
      </c>
      <c r="AC141" s="76" t="e">
        <f t="shared" si="79"/>
        <v>#REF!</v>
      </c>
      <c r="AD141" s="64" t="e">
        <f>IF(ISNA(VLOOKUP($A141,#REF!,32,FALSE)),0,VLOOKUP($A141,#REF!,32,FALSE))</f>
        <v>#REF!</v>
      </c>
      <c r="AE141" s="80" t="e">
        <f t="shared" si="80"/>
        <v>#REF!</v>
      </c>
      <c r="AF141" s="76" t="e">
        <f t="shared" si="81"/>
        <v>#REF!</v>
      </c>
      <c r="AG141" s="64" t="e">
        <f>IF(ISNA(VLOOKUP($A141,#REF!,36,FALSE)),0,VLOOKUP($A141,#REF!,36,FALSE))</f>
        <v>#REF!</v>
      </c>
      <c r="AH141" s="80" t="e">
        <f t="shared" si="82"/>
        <v>#REF!</v>
      </c>
      <c r="AI141" s="76" t="e">
        <f t="shared" si="83"/>
        <v>#REF!</v>
      </c>
    </row>
    <row r="142" spans="1:35" ht="18" customHeight="1" x14ac:dyDescent="0.2">
      <c r="A142" s="78" t="str">
        <f t="shared" si="63"/>
        <v>John O'Shaughnessey</v>
      </c>
      <c r="B142" s="52" t="s">
        <v>390</v>
      </c>
      <c r="C142" s="62" t="s">
        <v>3</v>
      </c>
      <c r="D142" s="25" t="e">
        <f>VLOOKUP($A142,#REF!,34,FALSE)</f>
        <v>#REF!</v>
      </c>
      <c r="E142" s="8" t="e">
        <f>ROUND(IF(ISNA(VLOOKUP($A142,#REF!,46,FALSE)),0,VLOOKUP($A142,#REF!,46,FALSE)),1)</f>
        <v>#REF!</v>
      </c>
      <c r="F142" s="92" t="e">
        <f>ROUND(IF(ISNA(VLOOKUP($A142,#REF!,47,FALSE)),0,VLOOKUP($A142,#REF!,47,FALSE)),1)</f>
        <v>#REF!</v>
      </c>
      <c r="G142" s="80" t="e">
        <f t="shared" si="64"/>
        <v>#REF!</v>
      </c>
      <c r="H142" s="88" t="e">
        <f t="shared" si="65"/>
        <v>#REF!</v>
      </c>
      <c r="I142" s="64" t="e">
        <f>IF(ISNA(VLOOKUP($A142,#REF!,4,FALSE)),0,VLOOKUP($A142,#REF!,4,FALSE))</f>
        <v>#REF!</v>
      </c>
      <c r="J142" s="80" t="e">
        <f t="shared" si="66"/>
        <v>#REF!</v>
      </c>
      <c r="K142" s="76" t="e">
        <f t="shared" si="67"/>
        <v>#REF!</v>
      </c>
      <c r="L142" s="83" t="e">
        <f>IF(ISNA(VLOOKUP($A142,#REF!,8,FALSE)),0,VLOOKUP($A142,#REF!,8,FALSE))</f>
        <v>#REF!</v>
      </c>
      <c r="M142" s="80" t="e">
        <f t="shared" si="68"/>
        <v>#REF!</v>
      </c>
      <c r="N142" s="76" t="e">
        <f t="shared" si="69"/>
        <v>#REF!</v>
      </c>
      <c r="O142" s="64" t="e">
        <f>IF(ISNA(VLOOKUP($A142,#REF!,12,FALSE)),0,VLOOKUP($A142,#REF!,12,FALSE))</f>
        <v>#REF!</v>
      </c>
      <c r="P142" s="80" t="e">
        <f t="shared" si="70"/>
        <v>#REF!</v>
      </c>
      <c r="Q142" s="76" t="e">
        <f t="shared" si="71"/>
        <v>#REF!</v>
      </c>
      <c r="R142" s="64" t="e">
        <f>IF(ISNA(VLOOKUP($A142,#REF!,16,FALSE)),0,VLOOKUP($A142,#REF!,16,FALSE))</f>
        <v>#REF!</v>
      </c>
      <c r="S142" s="80" t="e">
        <f t="shared" si="72"/>
        <v>#REF!</v>
      </c>
      <c r="T142" s="76" t="e">
        <f t="shared" si="73"/>
        <v>#REF!</v>
      </c>
      <c r="U142" s="64" t="e">
        <f>IF(ISNA(VLOOKUP($A142,#REF!,20,FALSE)),0,VLOOKUP($A142,#REF!,20,FALSE))</f>
        <v>#REF!</v>
      </c>
      <c r="V142" s="80" t="e">
        <f t="shared" si="74"/>
        <v>#REF!</v>
      </c>
      <c r="W142" s="76" t="e">
        <f t="shared" si="75"/>
        <v>#REF!</v>
      </c>
      <c r="X142" s="64" t="e">
        <f>IF(ISNA(VLOOKUP($A142,#REF!,24,FALSE)),0,VLOOKUP($A142,#REF!,24,FALSE))</f>
        <v>#REF!</v>
      </c>
      <c r="Y142" s="80" t="e">
        <f t="shared" si="76"/>
        <v>#REF!</v>
      </c>
      <c r="Z142" s="76" t="e">
        <f t="shared" si="77"/>
        <v>#REF!</v>
      </c>
      <c r="AA142" s="64" t="e">
        <f>IF(ISNA(VLOOKUP($A142,#REF!,28,FALSE)),0,VLOOKUP($A142,#REF!,28,FALSE))</f>
        <v>#REF!</v>
      </c>
      <c r="AB142" s="80" t="e">
        <f t="shared" si="78"/>
        <v>#REF!</v>
      </c>
      <c r="AC142" s="76" t="e">
        <f t="shared" si="79"/>
        <v>#REF!</v>
      </c>
      <c r="AD142" s="64" t="e">
        <f>IF(ISNA(VLOOKUP($A142,#REF!,32,FALSE)),0,VLOOKUP($A142,#REF!,32,FALSE))</f>
        <v>#REF!</v>
      </c>
      <c r="AE142" s="80" t="e">
        <f t="shared" si="80"/>
        <v>#REF!</v>
      </c>
      <c r="AF142" s="76" t="e">
        <f t="shared" si="81"/>
        <v>#REF!</v>
      </c>
      <c r="AG142" s="64" t="e">
        <f>IF(ISNA(VLOOKUP($A142,#REF!,36,FALSE)),0,VLOOKUP($A142,#REF!,36,FALSE))</f>
        <v>#REF!</v>
      </c>
      <c r="AH142" s="80" t="e">
        <f t="shared" si="82"/>
        <v>#REF!</v>
      </c>
      <c r="AI142" s="76" t="e">
        <f t="shared" si="83"/>
        <v>#REF!</v>
      </c>
    </row>
    <row r="143" spans="1:35" ht="18" customHeight="1" x14ac:dyDescent="0.2">
      <c r="A143" s="78" t="str">
        <f t="shared" si="63"/>
        <v>Mike Ozycz</v>
      </c>
      <c r="B143" s="52" t="s">
        <v>512</v>
      </c>
      <c r="C143" s="62" t="s">
        <v>33</v>
      </c>
      <c r="D143" s="25" t="e">
        <f>VLOOKUP($A143,#REF!,34,FALSE)</f>
        <v>#REF!</v>
      </c>
      <c r="E143" s="8" t="e">
        <f>ROUND(IF(ISNA(VLOOKUP($A143,#REF!,46,FALSE)),0,VLOOKUP($A143,#REF!,46,FALSE)),1)</f>
        <v>#REF!</v>
      </c>
      <c r="F143" s="92" t="e">
        <f>ROUND(IF(ISNA(VLOOKUP($A143,#REF!,47,FALSE)),0,VLOOKUP($A143,#REF!,47,FALSE)),1)</f>
        <v>#REF!</v>
      </c>
      <c r="G143" s="80" t="e">
        <f t="shared" si="64"/>
        <v>#REF!</v>
      </c>
      <c r="H143" s="88" t="e">
        <f t="shared" si="65"/>
        <v>#REF!</v>
      </c>
      <c r="I143" s="64" t="e">
        <f>IF(ISNA(VLOOKUP($A143,#REF!,4,FALSE)),0,VLOOKUP($A143,#REF!,4,FALSE))</f>
        <v>#REF!</v>
      </c>
      <c r="J143" s="80" t="e">
        <f t="shared" si="66"/>
        <v>#REF!</v>
      </c>
      <c r="K143" s="76" t="e">
        <f t="shared" si="67"/>
        <v>#REF!</v>
      </c>
      <c r="L143" s="83" t="e">
        <f>IF(ISNA(VLOOKUP($A143,#REF!,8,FALSE)),0,VLOOKUP($A143,#REF!,8,FALSE))</f>
        <v>#REF!</v>
      </c>
      <c r="M143" s="80" t="e">
        <f t="shared" si="68"/>
        <v>#REF!</v>
      </c>
      <c r="N143" s="76" t="e">
        <f t="shared" si="69"/>
        <v>#REF!</v>
      </c>
      <c r="O143" s="64" t="e">
        <f>IF(ISNA(VLOOKUP($A143,#REF!,12,FALSE)),0,VLOOKUP($A143,#REF!,12,FALSE))</f>
        <v>#REF!</v>
      </c>
      <c r="P143" s="80" t="e">
        <f t="shared" si="70"/>
        <v>#REF!</v>
      </c>
      <c r="Q143" s="76" t="e">
        <f t="shared" si="71"/>
        <v>#REF!</v>
      </c>
      <c r="R143" s="64" t="e">
        <f>IF(ISNA(VLOOKUP($A143,#REF!,16,FALSE)),0,VLOOKUP($A143,#REF!,16,FALSE))</f>
        <v>#REF!</v>
      </c>
      <c r="S143" s="80" t="e">
        <f t="shared" si="72"/>
        <v>#REF!</v>
      </c>
      <c r="T143" s="76" t="e">
        <f t="shared" si="73"/>
        <v>#REF!</v>
      </c>
      <c r="U143" s="64" t="e">
        <f>IF(ISNA(VLOOKUP($A143,#REF!,20,FALSE)),0,VLOOKUP($A143,#REF!,20,FALSE))</f>
        <v>#REF!</v>
      </c>
      <c r="V143" s="80" t="e">
        <f t="shared" si="74"/>
        <v>#REF!</v>
      </c>
      <c r="W143" s="76" t="e">
        <f t="shared" si="75"/>
        <v>#REF!</v>
      </c>
      <c r="X143" s="64" t="e">
        <f>IF(ISNA(VLOOKUP($A143,#REF!,24,FALSE)),0,VLOOKUP($A143,#REF!,24,FALSE))</f>
        <v>#REF!</v>
      </c>
      <c r="Y143" s="80" t="e">
        <f t="shared" si="76"/>
        <v>#REF!</v>
      </c>
      <c r="Z143" s="76" t="e">
        <f t="shared" si="77"/>
        <v>#REF!</v>
      </c>
      <c r="AA143" s="64" t="e">
        <f>IF(ISNA(VLOOKUP($A143,#REF!,28,FALSE)),0,VLOOKUP($A143,#REF!,28,FALSE))</f>
        <v>#REF!</v>
      </c>
      <c r="AB143" s="80" t="e">
        <f t="shared" si="78"/>
        <v>#REF!</v>
      </c>
      <c r="AC143" s="76" t="e">
        <f t="shared" si="79"/>
        <v>#REF!</v>
      </c>
      <c r="AD143" s="64" t="e">
        <f>IF(ISNA(VLOOKUP($A143,#REF!,32,FALSE)),0,VLOOKUP($A143,#REF!,32,FALSE))</f>
        <v>#REF!</v>
      </c>
      <c r="AE143" s="80" t="e">
        <f t="shared" si="80"/>
        <v>#REF!</v>
      </c>
      <c r="AF143" s="76" t="e">
        <f t="shared" si="81"/>
        <v>#REF!</v>
      </c>
      <c r="AG143" s="64" t="e">
        <f>IF(ISNA(VLOOKUP($A143,#REF!,36,FALSE)),0,VLOOKUP($A143,#REF!,36,FALSE))</f>
        <v>#REF!</v>
      </c>
      <c r="AH143" s="80" t="e">
        <f t="shared" si="82"/>
        <v>#REF!</v>
      </c>
      <c r="AI143" s="76" t="e">
        <f t="shared" si="83"/>
        <v>#REF!</v>
      </c>
    </row>
    <row r="144" spans="1:35" ht="18" customHeight="1" x14ac:dyDescent="0.2">
      <c r="A144" s="78" t="str">
        <f t="shared" si="63"/>
        <v>Scott Padget</v>
      </c>
      <c r="B144" s="52" t="s">
        <v>45</v>
      </c>
      <c r="C144" s="62" t="s">
        <v>46</v>
      </c>
      <c r="D144" s="25" t="e">
        <f>VLOOKUP($A144,#REF!,34,FALSE)</f>
        <v>#REF!</v>
      </c>
      <c r="E144" s="8" t="e">
        <f>ROUND(IF(ISNA(VLOOKUP($A144,#REF!,46,FALSE)),0,VLOOKUP($A144,#REF!,46,FALSE)),1)</f>
        <v>#REF!</v>
      </c>
      <c r="F144" s="92" t="e">
        <f>ROUND(IF(ISNA(VLOOKUP($A144,#REF!,47,FALSE)),0,VLOOKUP($A144,#REF!,47,FALSE)),1)</f>
        <v>#REF!</v>
      </c>
      <c r="G144" s="80" t="e">
        <f t="shared" si="64"/>
        <v>#REF!</v>
      </c>
      <c r="H144" s="88" t="e">
        <f t="shared" si="65"/>
        <v>#REF!</v>
      </c>
      <c r="I144" s="64" t="e">
        <f>IF(ISNA(VLOOKUP($A144,#REF!,4,FALSE)),0,VLOOKUP($A144,#REF!,4,FALSE))</f>
        <v>#REF!</v>
      </c>
      <c r="J144" s="80" t="e">
        <f t="shared" si="66"/>
        <v>#REF!</v>
      </c>
      <c r="K144" s="76" t="e">
        <f t="shared" si="67"/>
        <v>#REF!</v>
      </c>
      <c r="L144" s="83" t="e">
        <f>IF(ISNA(VLOOKUP($A144,#REF!,8,FALSE)),0,VLOOKUP($A144,#REF!,8,FALSE))</f>
        <v>#REF!</v>
      </c>
      <c r="M144" s="80" t="e">
        <f t="shared" si="68"/>
        <v>#REF!</v>
      </c>
      <c r="N144" s="76" t="e">
        <f t="shared" si="69"/>
        <v>#REF!</v>
      </c>
      <c r="O144" s="64" t="e">
        <f>IF(ISNA(VLOOKUP($A144,#REF!,12,FALSE)),0,VLOOKUP($A144,#REF!,12,FALSE))</f>
        <v>#REF!</v>
      </c>
      <c r="P144" s="80" t="e">
        <f t="shared" si="70"/>
        <v>#REF!</v>
      </c>
      <c r="Q144" s="76" t="e">
        <f t="shared" si="71"/>
        <v>#REF!</v>
      </c>
      <c r="R144" s="64" t="e">
        <f>IF(ISNA(VLOOKUP($A144,#REF!,16,FALSE)),0,VLOOKUP($A144,#REF!,16,FALSE))</f>
        <v>#REF!</v>
      </c>
      <c r="S144" s="80" t="e">
        <f t="shared" si="72"/>
        <v>#REF!</v>
      </c>
      <c r="T144" s="76" t="e">
        <f t="shared" si="73"/>
        <v>#REF!</v>
      </c>
      <c r="U144" s="64" t="e">
        <f>IF(ISNA(VLOOKUP($A144,#REF!,20,FALSE)),0,VLOOKUP($A144,#REF!,20,FALSE))</f>
        <v>#REF!</v>
      </c>
      <c r="V144" s="80" t="e">
        <f t="shared" si="74"/>
        <v>#REF!</v>
      </c>
      <c r="W144" s="76" t="e">
        <f t="shared" si="75"/>
        <v>#REF!</v>
      </c>
      <c r="X144" s="64" t="e">
        <f>IF(ISNA(VLOOKUP($A144,#REF!,24,FALSE)),0,VLOOKUP($A144,#REF!,24,FALSE))</f>
        <v>#REF!</v>
      </c>
      <c r="Y144" s="80" t="e">
        <f t="shared" si="76"/>
        <v>#REF!</v>
      </c>
      <c r="Z144" s="76" t="e">
        <f t="shared" si="77"/>
        <v>#REF!</v>
      </c>
      <c r="AA144" s="64" t="e">
        <f>IF(ISNA(VLOOKUP($A144,#REF!,28,FALSE)),0,VLOOKUP($A144,#REF!,28,FALSE))</f>
        <v>#REF!</v>
      </c>
      <c r="AB144" s="80" t="e">
        <f t="shared" si="78"/>
        <v>#REF!</v>
      </c>
      <c r="AC144" s="76" t="e">
        <f t="shared" si="79"/>
        <v>#REF!</v>
      </c>
      <c r="AD144" s="64" t="e">
        <f>IF(ISNA(VLOOKUP($A144,#REF!,32,FALSE)),0,VLOOKUP($A144,#REF!,32,FALSE))</f>
        <v>#REF!</v>
      </c>
      <c r="AE144" s="80" t="e">
        <f t="shared" si="80"/>
        <v>#REF!</v>
      </c>
      <c r="AF144" s="76" t="e">
        <f t="shared" si="81"/>
        <v>#REF!</v>
      </c>
      <c r="AG144" s="64" t="e">
        <f>IF(ISNA(VLOOKUP($A144,#REF!,36,FALSE)),0,VLOOKUP($A144,#REF!,36,FALSE))</f>
        <v>#REF!</v>
      </c>
      <c r="AH144" s="80" t="e">
        <f t="shared" si="82"/>
        <v>#REF!</v>
      </c>
      <c r="AI144" s="76" t="e">
        <f t="shared" si="83"/>
        <v>#REF!</v>
      </c>
    </row>
    <row r="145" spans="1:35" ht="18" customHeight="1" x14ac:dyDescent="0.2">
      <c r="A145" s="78" t="str">
        <f t="shared" si="63"/>
        <v>Ed Patchett</v>
      </c>
      <c r="B145" s="52" t="s">
        <v>71</v>
      </c>
      <c r="C145" s="62" t="s">
        <v>72</v>
      </c>
      <c r="D145" s="25" t="e">
        <f>VLOOKUP($A145,#REF!,34,FALSE)</f>
        <v>#REF!</v>
      </c>
      <c r="E145" s="8" t="e">
        <f>ROUND(IF(ISNA(VLOOKUP($A145,#REF!,46,FALSE)),0,VLOOKUP($A145,#REF!,46,FALSE)),1)</f>
        <v>#REF!</v>
      </c>
      <c r="F145" s="92" t="e">
        <f>ROUND(IF(ISNA(VLOOKUP($A145,#REF!,47,FALSE)),0,VLOOKUP($A145,#REF!,47,FALSE)),1)</f>
        <v>#REF!</v>
      </c>
      <c r="G145" s="80" t="e">
        <f t="shared" si="64"/>
        <v>#REF!</v>
      </c>
      <c r="H145" s="88" t="e">
        <f t="shared" si="65"/>
        <v>#REF!</v>
      </c>
      <c r="I145" s="64" t="e">
        <f>IF(ISNA(VLOOKUP($A145,#REF!,4,FALSE)),0,VLOOKUP($A145,#REF!,4,FALSE))</f>
        <v>#REF!</v>
      </c>
      <c r="J145" s="80" t="e">
        <f t="shared" si="66"/>
        <v>#REF!</v>
      </c>
      <c r="K145" s="76" t="e">
        <f t="shared" si="67"/>
        <v>#REF!</v>
      </c>
      <c r="L145" s="83" t="e">
        <f>IF(ISNA(VLOOKUP($A145,#REF!,8,FALSE)),0,VLOOKUP($A145,#REF!,8,FALSE))</f>
        <v>#REF!</v>
      </c>
      <c r="M145" s="80" t="e">
        <f t="shared" si="68"/>
        <v>#REF!</v>
      </c>
      <c r="N145" s="76" t="e">
        <f t="shared" si="69"/>
        <v>#REF!</v>
      </c>
      <c r="O145" s="64" t="e">
        <f>IF(ISNA(VLOOKUP($A145,#REF!,12,FALSE)),0,VLOOKUP($A145,#REF!,12,FALSE))</f>
        <v>#REF!</v>
      </c>
      <c r="P145" s="80" t="e">
        <f t="shared" si="70"/>
        <v>#REF!</v>
      </c>
      <c r="Q145" s="76" t="e">
        <f t="shared" si="71"/>
        <v>#REF!</v>
      </c>
      <c r="R145" s="64" t="e">
        <f>IF(ISNA(VLOOKUP($A145,#REF!,16,FALSE)),0,VLOOKUP($A145,#REF!,16,FALSE))</f>
        <v>#REF!</v>
      </c>
      <c r="S145" s="80" t="e">
        <f t="shared" si="72"/>
        <v>#REF!</v>
      </c>
      <c r="T145" s="76" t="e">
        <f t="shared" si="73"/>
        <v>#REF!</v>
      </c>
      <c r="U145" s="64" t="e">
        <f>IF(ISNA(VLOOKUP($A145,#REF!,20,FALSE)),0,VLOOKUP($A145,#REF!,20,FALSE))</f>
        <v>#REF!</v>
      </c>
      <c r="V145" s="80" t="e">
        <f t="shared" si="74"/>
        <v>#REF!</v>
      </c>
      <c r="W145" s="76" t="e">
        <f t="shared" si="75"/>
        <v>#REF!</v>
      </c>
      <c r="X145" s="64" t="e">
        <f>IF(ISNA(VLOOKUP($A145,#REF!,24,FALSE)),0,VLOOKUP($A145,#REF!,24,FALSE))</f>
        <v>#REF!</v>
      </c>
      <c r="Y145" s="80" t="e">
        <f t="shared" si="76"/>
        <v>#REF!</v>
      </c>
      <c r="Z145" s="76" t="e">
        <f t="shared" si="77"/>
        <v>#REF!</v>
      </c>
      <c r="AA145" s="64" t="e">
        <f>IF(ISNA(VLOOKUP($A145,#REF!,28,FALSE)),0,VLOOKUP($A145,#REF!,28,FALSE))</f>
        <v>#REF!</v>
      </c>
      <c r="AB145" s="80" t="e">
        <f t="shared" si="78"/>
        <v>#REF!</v>
      </c>
      <c r="AC145" s="76" t="e">
        <f t="shared" si="79"/>
        <v>#REF!</v>
      </c>
      <c r="AD145" s="64" t="e">
        <f>IF(ISNA(VLOOKUP($A145,#REF!,32,FALSE)),0,VLOOKUP($A145,#REF!,32,FALSE))</f>
        <v>#REF!</v>
      </c>
      <c r="AE145" s="80" t="e">
        <f t="shared" si="80"/>
        <v>#REF!</v>
      </c>
      <c r="AF145" s="76" t="e">
        <f t="shared" si="81"/>
        <v>#REF!</v>
      </c>
      <c r="AG145" s="64" t="e">
        <f>IF(ISNA(VLOOKUP($A145,#REF!,36,FALSE)),0,VLOOKUP($A145,#REF!,36,FALSE))</f>
        <v>#REF!</v>
      </c>
      <c r="AH145" s="80" t="e">
        <f t="shared" si="82"/>
        <v>#REF!</v>
      </c>
      <c r="AI145" s="76" t="e">
        <f t="shared" si="83"/>
        <v>#REF!</v>
      </c>
    </row>
    <row r="146" spans="1:35" ht="18" customHeight="1" x14ac:dyDescent="0.2">
      <c r="A146" s="78" t="str">
        <f t="shared" si="63"/>
        <v>Dan Payne</v>
      </c>
      <c r="B146" s="52" t="s">
        <v>275</v>
      </c>
      <c r="C146" s="62" t="s">
        <v>276</v>
      </c>
      <c r="D146" s="25" t="e">
        <f>VLOOKUP($A146,#REF!,34,FALSE)</f>
        <v>#REF!</v>
      </c>
      <c r="E146" s="8" t="e">
        <f>ROUND(IF(ISNA(VLOOKUP($A146,#REF!,46,FALSE)),0,VLOOKUP($A146,#REF!,46,FALSE)),1)</f>
        <v>#REF!</v>
      </c>
      <c r="F146" s="92" t="e">
        <f>ROUND(IF(ISNA(VLOOKUP($A146,#REF!,47,FALSE)),0,VLOOKUP($A146,#REF!,47,FALSE)),1)</f>
        <v>#REF!</v>
      </c>
      <c r="G146" s="80" t="e">
        <f t="shared" si="64"/>
        <v>#REF!</v>
      </c>
      <c r="H146" s="88" t="e">
        <f t="shared" si="65"/>
        <v>#REF!</v>
      </c>
      <c r="I146" s="64" t="e">
        <f>IF(ISNA(VLOOKUP($A146,#REF!,4,FALSE)),0,VLOOKUP($A146,#REF!,4,FALSE))</f>
        <v>#REF!</v>
      </c>
      <c r="J146" s="80" t="e">
        <f t="shared" si="66"/>
        <v>#REF!</v>
      </c>
      <c r="K146" s="76" t="e">
        <f t="shared" si="67"/>
        <v>#REF!</v>
      </c>
      <c r="L146" s="83" t="e">
        <f>IF(ISNA(VLOOKUP($A146,#REF!,8,FALSE)),0,VLOOKUP($A146,#REF!,8,FALSE))</f>
        <v>#REF!</v>
      </c>
      <c r="M146" s="80" t="e">
        <f t="shared" si="68"/>
        <v>#REF!</v>
      </c>
      <c r="N146" s="76" t="e">
        <f t="shared" si="69"/>
        <v>#REF!</v>
      </c>
      <c r="O146" s="64" t="e">
        <f>IF(ISNA(VLOOKUP($A146,#REF!,12,FALSE)),0,VLOOKUP($A146,#REF!,12,FALSE))</f>
        <v>#REF!</v>
      </c>
      <c r="P146" s="80" t="e">
        <f t="shared" si="70"/>
        <v>#REF!</v>
      </c>
      <c r="Q146" s="76" t="e">
        <f t="shared" si="71"/>
        <v>#REF!</v>
      </c>
      <c r="R146" s="64" t="e">
        <f>IF(ISNA(VLOOKUP($A146,#REF!,16,FALSE)),0,VLOOKUP($A146,#REF!,16,FALSE))</f>
        <v>#REF!</v>
      </c>
      <c r="S146" s="80" t="e">
        <f t="shared" si="72"/>
        <v>#REF!</v>
      </c>
      <c r="T146" s="76" t="e">
        <f t="shared" si="73"/>
        <v>#REF!</v>
      </c>
      <c r="U146" s="64" t="e">
        <f>IF(ISNA(VLOOKUP($A146,#REF!,20,FALSE)),0,VLOOKUP($A146,#REF!,20,FALSE))</f>
        <v>#REF!</v>
      </c>
      <c r="V146" s="80" t="e">
        <f t="shared" si="74"/>
        <v>#REF!</v>
      </c>
      <c r="W146" s="76" t="e">
        <f t="shared" si="75"/>
        <v>#REF!</v>
      </c>
      <c r="X146" s="64" t="e">
        <f>IF(ISNA(VLOOKUP($A146,#REF!,24,FALSE)),0,VLOOKUP($A146,#REF!,24,FALSE))</f>
        <v>#REF!</v>
      </c>
      <c r="Y146" s="80" t="e">
        <f t="shared" si="76"/>
        <v>#REF!</v>
      </c>
      <c r="Z146" s="76" t="e">
        <f t="shared" si="77"/>
        <v>#REF!</v>
      </c>
      <c r="AA146" s="64" t="e">
        <f>IF(ISNA(VLOOKUP($A146,#REF!,28,FALSE)),0,VLOOKUP($A146,#REF!,28,FALSE))</f>
        <v>#REF!</v>
      </c>
      <c r="AB146" s="80" t="e">
        <f t="shared" si="78"/>
        <v>#REF!</v>
      </c>
      <c r="AC146" s="76" t="e">
        <f t="shared" si="79"/>
        <v>#REF!</v>
      </c>
      <c r="AD146" s="64" t="e">
        <f>IF(ISNA(VLOOKUP($A146,#REF!,32,FALSE)),0,VLOOKUP($A146,#REF!,32,FALSE))</f>
        <v>#REF!</v>
      </c>
      <c r="AE146" s="80" t="e">
        <f t="shared" si="80"/>
        <v>#REF!</v>
      </c>
      <c r="AF146" s="76" t="e">
        <f t="shared" si="81"/>
        <v>#REF!</v>
      </c>
      <c r="AG146" s="64" t="e">
        <f>IF(ISNA(VLOOKUP($A146,#REF!,36,FALSE)),0,VLOOKUP($A146,#REF!,36,FALSE))</f>
        <v>#REF!</v>
      </c>
      <c r="AH146" s="80" t="e">
        <f t="shared" si="82"/>
        <v>#REF!</v>
      </c>
      <c r="AI146" s="76" t="e">
        <f t="shared" si="83"/>
        <v>#REF!</v>
      </c>
    </row>
    <row r="147" spans="1:35" ht="18" customHeight="1" x14ac:dyDescent="0.2">
      <c r="A147" s="78" t="str">
        <f t="shared" si="63"/>
        <v xml:space="preserve">Steve Pera </v>
      </c>
      <c r="B147" s="52" t="s">
        <v>55</v>
      </c>
      <c r="C147" s="62" t="s">
        <v>15</v>
      </c>
      <c r="D147" s="25" t="e">
        <f>VLOOKUP($A147,#REF!,34,FALSE)</f>
        <v>#REF!</v>
      </c>
      <c r="E147" s="8" t="e">
        <f>ROUND(IF(ISNA(VLOOKUP($A147,#REF!,46,FALSE)),0,VLOOKUP($A147,#REF!,46,FALSE)),1)</f>
        <v>#REF!</v>
      </c>
      <c r="F147" s="92" t="e">
        <f>ROUND(IF(ISNA(VLOOKUP($A147,#REF!,47,FALSE)),0,VLOOKUP($A147,#REF!,47,FALSE)),1)</f>
        <v>#REF!</v>
      </c>
      <c r="G147" s="80" t="e">
        <f t="shared" si="64"/>
        <v>#REF!</v>
      </c>
      <c r="H147" s="88" t="e">
        <f t="shared" si="65"/>
        <v>#REF!</v>
      </c>
      <c r="I147" s="64" t="e">
        <f>IF(ISNA(VLOOKUP($A147,#REF!,4,FALSE)),0,VLOOKUP($A147,#REF!,4,FALSE))</f>
        <v>#REF!</v>
      </c>
      <c r="J147" s="80" t="e">
        <f t="shared" si="66"/>
        <v>#REF!</v>
      </c>
      <c r="K147" s="76" t="e">
        <f t="shared" si="67"/>
        <v>#REF!</v>
      </c>
      <c r="L147" s="83" t="e">
        <f>IF(ISNA(VLOOKUP($A147,#REF!,8,FALSE)),0,VLOOKUP($A147,#REF!,8,FALSE))</f>
        <v>#REF!</v>
      </c>
      <c r="M147" s="80" t="e">
        <f t="shared" si="68"/>
        <v>#REF!</v>
      </c>
      <c r="N147" s="76" t="e">
        <f t="shared" si="69"/>
        <v>#REF!</v>
      </c>
      <c r="O147" s="64" t="e">
        <f>IF(ISNA(VLOOKUP($A147,#REF!,12,FALSE)),0,VLOOKUP($A147,#REF!,12,FALSE))</f>
        <v>#REF!</v>
      </c>
      <c r="P147" s="80" t="e">
        <f t="shared" si="70"/>
        <v>#REF!</v>
      </c>
      <c r="Q147" s="76" t="e">
        <f t="shared" si="71"/>
        <v>#REF!</v>
      </c>
      <c r="R147" s="64" t="e">
        <f>IF(ISNA(VLOOKUP($A147,#REF!,16,FALSE)),0,VLOOKUP($A147,#REF!,16,FALSE))</f>
        <v>#REF!</v>
      </c>
      <c r="S147" s="80" t="e">
        <f t="shared" si="72"/>
        <v>#REF!</v>
      </c>
      <c r="T147" s="76" t="e">
        <f t="shared" si="73"/>
        <v>#REF!</v>
      </c>
      <c r="U147" s="64" t="e">
        <f>IF(ISNA(VLOOKUP($A147,#REF!,20,FALSE)),0,VLOOKUP($A147,#REF!,20,FALSE))</f>
        <v>#REF!</v>
      </c>
      <c r="V147" s="80" t="e">
        <f t="shared" si="74"/>
        <v>#REF!</v>
      </c>
      <c r="W147" s="76" t="e">
        <f t="shared" si="75"/>
        <v>#REF!</v>
      </c>
      <c r="X147" s="64" t="e">
        <f>IF(ISNA(VLOOKUP($A147,#REF!,24,FALSE)),0,VLOOKUP($A147,#REF!,24,FALSE))</f>
        <v>#REF!</v>
      </c>
      <c r="Y147" s="80" t="e">
        <f t="shared" si="76"/>
        <v>#REF!</v>
      </c>
      <c r="Z147" s="76" t="e">
        <f t="shared" si="77"/>
        <v>#REF!</v>
      </c>
      <c r="AA147" s="64" t="e">
        <f>IF(ISNA(VLOOKUP($A147,#REF!,28,FALSE)),0,VLOOKUP($A147,#REF!,28,FALSE))</f>
        <v>#REF!</v>
      </c>
      <c r="AB147" s="80" t="e">
        <f t="shared" si="78"/>
        <v>#REF!</v>
      </c>
      <c r="AC147" s="76" t="e">
        <f t="shared" si="79"/>
        <v>#REF!</v>
      </c>
      <c r="AD147" s="64" t="e">
        <f>IF(ISNA(VLOOKUP($A147,#REF!,32,FALSE)),0,VLOOKUP($A147,#REF!,32,FALSE))</f>
        <v>#REF!</v>
      </c>
      <c r="AE147" s="80" t="e">
        <f t="shared" si="80"/>
        <v>#REF!</v>
      </c>
      <c r="AF147" s="76" t="e">
        <f t="shared" si="81"/>
        <v>#REF!</v>
      </c>
      <c r="AG147" s="64" t="e">
        <f>IF(ISNA(VLOOKUP($A147,#REF!,36,FALSE)),0,VLOOKUP($A147,#REF!,36,FALSE))</f>
        <v>#REF!</v>
      </c>
      <c r="AH147" s="80" t="e">
        <f t="shared" si="82"/>
        <v>#REF!</v>
      </c>
      <c r="AI147" s="76" t="e">
        <f t="shared" si="83"/>
        <v>#REF!</v>
      </c>
    </row>
    <row r="148" spans="1:35" ht="18" customHeight="1" x14ac:dyDescent="0.2">
      <c r="A148" s="78" t="str">
        <f t="shared" si="63"/>
        <v>Peter Percival</v>
      </c>
      <c r="B148" s="52" t="s">
        <v>153</v>
      </c>
      <c r="C148" s="62" t="s">
        <v>141</v>
      </c>
      <c r="D148" s="25" t="e">
        <f>VLOOKUP($A148,#REF!,34,FALSE)</f>
        <v>#REF!</v>
      </c>
      <c r="E148" s="8" t="e">
        <f>ROUND(IF(ISNA(VLOOKUP($A148,#REF!,46,FALSE)),0,VLOOKUP($A148,#REF!,46,FALSE)),1)</f>
        <v>#REF!</v>
      </c>
      <c r="F148" s="92" t="e">
        <f>ROUND(IF(ISNA(VLOOKUP($A148,#REF!,47,FALSE)),0,VLOOKUP($A148,#REF!,47,FALSE)),1)</f>
        <v>#REF!</v>
      </c>
      <c r="G148" s="80" t="e">
        <f t="shared" si="64"/>
        <v>#REF!</v>
      </c>
      <c r="H148" s="88" t="e">
        <f t="shared" si="65"/>
        <v>#REF!</v>
      </c>
      <c r="I148" s="64" t="e">
        <f>IF(ISNA(VLOOKUP($A148,#REF!,4,FALSE)),0,VLOOKUP($A148,#REF!,4,FALSE))</f>
        <v>#REF!</v>
      </c>
      <c r="J148" s="80" t="e">
        <f t="shared" si="66"/>
        <v>#REF!</v>
      </c>
      <c r="K148" s="76" t="e">
        <f t="shared" si="67"/>
        <v>#REF!</v>
      </c>
      <c r="L148" s="83" t="e">
        <f>IF(ISNA(VLOOKUP($A148,#REF!,8,FALSE)),0,VLOOKUP($A148,#REF!,8,FALSE))</f>
        <v>#REF!</v>
      </c>
      <c r="M148" s="80" t="e">
        <f t="shared" si="68"/>
        <v>#REF!</v>
      </c>
      <c r="N148" s="76" t="e">
        <f t="shared" si="69"/>
        <v>#REF!</v>
      </c>
      <c r="O148" s="64" t="e">
        <f>IF(ISNA(VLOOKUP($A148,#REF!,12,FALSE)),0,VLOOKUP($A148,#REF!,12,FALSE))</f>
        <v>#REF!</v>
      </c>
      <c r="P148" s="80" t="e">
        <f t="shared" si="70"/>
        <v>#REF!</v>
      </c>
      <c r="Q148" s="76" t="e">
        <f t="shared" si="71"/>
        <v>#REF!</v>
      </c>
      <c r="R148" s="64" t="e">
        <f>IF(ISNA(VLOOKUP($A148,#REF!,16,FALSE)),0,VLOOKUP($A148,#REF!,16,FALSE))</f>
        <v>#REF!</v>
      </c>
      <c r="S148" s="80" t="e">
        <f t="shared" si="72"/>
        <v>#REF!</v>
      </c>
      <c r="T148" s="76" t="e">
        <f t="shared" si="73"/>
        <v>#REF!</v>
      </c>
      <c r="U148" s="64" t="e">
        <f>IF(ISNA(VLOOKUP($A148,#REF!,20,FALSE)),0,VLOOKUP($A148,#REF!,20,FALSE))</f>
        <v>#REF!</v>
      </c>
      <c r="V148" s="80" t="e">
        <f t="shared" si="74"/>
        <v>#REF!</v>
      </c>
      <c r="W148" s="76" t="e">
        <f t="shared" si="75"/>
        <v>#REF!</v>
      </c>
      <c r="X148" s="64" t="e">
        <f>IF(ISNA(VLOOKUP($A148,#REF!,24,FALSE)),0,VLOOKUP($A148,#REF!,24,FALSE))</f>
        <v>#REF!</v>
      </c>
      <c r="Y148" s="80" t="e">
        <f t="shared" si="76"/>
        <v>#REF!</v>
      </c>
      <c r="Z148" s="76" t="e">
        <f t="shared" si="77"/>
        <v>#REF!</v>
      </c>
      <c r="AA148" s="64" t="e">
        <f>IF(ISNA(VLOOKUP($A148,#REF!,28,FALSE)),0,VLOOKUP($A148,#REF!,28,FALSE))</f>
        <v>#REF!</v>
      </c>
      <c r="AB148" s="80" t="e">
        <f t="shared" si="78"/>
        <v>#REF!</v>
      </c>
      <c r="AC148" s="76" t="e">
        <f t="shared" si="79"/>
        <v>#REF!</v>
      </c>
      <c r="AD148" s="64" t="e">
        <f>IF(ISNA(VLOOKUP($A148,#REF!,32,FALSE)),0,VLOOKUP($A148,#REF!,32,FALSE))</f>
        <v>#REF!</v>
      </c>
      <c r="AE148" s="80" t="e">
        <f t="shared" si="80"/>
        <v>#REF!</v>
      </c>
      <c r="AF148" s="76" t="e">
        <f t="shared" si="81"/>
        <v>#REF!</v>
      </c>
      <c r="AG148" s="64" t="e">
        <f>IF(ISNA(VLOOKUP($A148,#REF!,36,FALSE)),0,VLOOKUP($A148,#REF!,36,FALSE))</f>
        <v>#REF!</v>
      </c>
      <c r="AH148" s="80" t="e">
        <f t="shared" si="82"/>
        <v>#REF!</v>
      </c>
      <c r="AI148" s="76" t="e">
        <f t="shared" si="83"/>
        <v>#REF!</v>
      </c>
    </row>
    <row r="149" spans="1:35" ht="18" customHeight="1" x14ac:dyDescent="0.2">
      <c r="A149" s="78" t="str">
        <f t="shared" si="63"/>
        <v>Darryl Peterson</v>
      </c>
      <c r="B149" s="52" t="s">
        <v>222</v>
      </c>
      <c r="C149" s="62" t="s">
        <v>223</v>
      </c>
      <c r="D149" s="25" t="e">
        <f>VLOOKUP($A149,#REF!,34,FALSE)</f>
        <v>#REF!</v>
      </c>
      <c r="E149" s="8" t="e">
        <f>ROUND(IF(ISNA(VLOOKUP($A149,#REF!,46,FALSE)),0,VLOOKUP($A149,#REF!,46,FALSE)),1)</f>
        <v>#REF!</v>
      </c>
      <c r="F149" s="92" t="e">
        <f>ROUND(IF(ISNA(VLOOKUP($A149,#REF!,47,FALSE)),0,VLOOKUP($A149,#REF!,47,FALSE)),1)</f>
        <v>#REF!</v>
      </c>
      <c r="G149" s="80" t="e">
        <f t="shared" si="64"/>
        <v>#REF!</v>
      </c>
      <c r="H149" s="88" t="e">
        <f t="shared" si="65"/>
        <v>#REF!</v>
      </c>
      <c r="I149" s="64" t="e">
        <f>IF(ISNA(VLOOKUP($A149,#REF!,4,FALSE)),0,VLOOKUP($A149,#REF!,4,FALSE))</f>
        <v>#REF!</v>
      </c>
      <c r="J149" s="80" t="e">
        <f t="shared" si="66"/>
        <v>#REF!</v>
      </c>
      <c r="K149" s="76" t="e">
        <f t="shared" si="67"/>
        <v>#REF!</v>
      </c>
      <c r="L149" s="83" t="e">
        <f>IF(ISNA(VLOOKUP($A149,#REF!,8,FALSE)),0,VLOOKUP($A149,#REF!,8,FALSE))</f>
        <v>#REF!</v>
      </c>
      <c r="M149" s="80" t="e">
        <f t="shared" si="68"/>
        <v>#REF!</v>
      </c>
      <c r="N149" s="76" t="e">
        <f t="shared" si="69"/>
        <v>#REF!</v>
      </c>
      <c r="O149" s="64" t="e">
        <f>IF(ISNA(VLOOKUP($A149,#REF!,12,FALSE)),0,VLOOKUP($A149,#REF!,12,FALSE))</f>
        <v>#REF!</v>
      </c>
      <c r="P149" s="80" t="e">
        <f t="shared" si="70"/>
        <v>#REF!</v>
      </c>
      <c r="Q149" s="76" t="e">
        <f t="shared" si="71"/>
        <v>#REF!</v>
      </c>
      <c r="R149" s="64" t="e">
        <f>IF(ISNA(VLOOKUP($A149,#REF!,16,FALSE)),0,VLOOKUP($A149,#REF!,16,FALSE))</f>
        <v>#REF!</v>
      </c>
      <c r="S149" s="80" t="e">
        <f t="shared" si="72"/>
        <v>#REF!</v>
      </c>
      <c r="T149" s="76" t="e">
        <f t="shared" si="73"/>
        <v>#REF!</v>
      </c>
      <c r="U149" s="64" t="e">
        <f>IF(ISNA(VLOOKUP($A149,#REF!,20,FALSE)),0,VLOOKUP($A149,#REF!,20,FALSE))</f>
        <v>#REF!</v>
      </c>
      <c r="V149" s="80" t="e">
        <f t="shared" si="74"/>
        <v>#REF!</v>
      </c>
      <c r="W149" s="76" t="e">
        <f t="shared" si="75"/>
        <v>#REF!</v>
      </c>
      <c r="X149" s="64" t="e">
        <f>IF(ISNA(VLOOKUP($A149,#REF!,24,FALSE)),0,VLOOKUP($A149,#REF!,24,FALSE))</f>
        <v>#REF!</v>
      </c>
      <c r="Y149" s="80" t="e">
        <f t="shared" si="76"/>
        <v>#REF!</v>
      </c>
      <c r="Z149" s="76" t="e">
        <f t="shared" si="77"/>
        <v>#REF!</v>
      </c>
      <c r="AA149" s="64" t="e">
        <f>IF(ISNA(VLOOKUP($A149,#REF!,28,FALSE)),0,VLOOKUP($A149,#REF!,28,FALSE))</f>
        <v>#REF!</v>
      </c>
      <c r="AB149" s="80" t="e">
        <f t="shared" si="78"/>
        <v>#REF!</v>
      </c>
      <c r="AC149" s="76" t="e">
        <f t="shared" si="79"/>
        <v>#REF!</v>
      </c>
      <c r="AD149" s="64" t="e">
        <f>IF(ISNA(VLOOKUP($A149,#REF!,32,FALSE)),0,VLOOKUP($A149,#REF!,32,FALSE))</f>
        <v>#REF!</v>
      </c>
      <c r="AE149" s="80" t="e">
        <f t="shared" si="80"/>
        <v>#REF!</v>
      </c>
      <c r="AF149" s="76" t="e">
        <f t="shared" si="81"/>
        <v>#REF!</v>
      </c>
      <c r="AG149" s="64" t="e">
        <f>IF(ISNA(VLOOKUP($A149,#REF!,36,FALSE)),0,VLOOKUP($A149,#REF!,36,FALSE))</f>
        <v>#REF!</v>
      </c>
      <c r="AH149" s="80" t="e">
        <f t="shared" si="82"/>
        <v>#REF!</v>
      </c>
      <c r="AI149" s="76" t="e">
        <f t="shared" si="83"/>
        <v>#REF!</v>
      </c>
    </row>
    <row r="150" spans="1:35" ht="18" customHeight="1" x14ac:dyDescent="0.2">
      <c r="A150" s="78" t="str">
        <f t="shared" si="63"/>
        <v>Phong Peverall</v>
      </c>
      <c r="B150" s="52" t="s">
        <v>405</v>
      </c>
      <c r="C150" s="62" t="s">
        <v>406</v>
      </c>
      <c r="D150" s="25" t="e">
        <f>VLOOKUP($A150,#REF!,34,FALSE)</f>
        <v>#REF!</v>
      </c>
      <c r="E150" s="8" t="e">
        <f>ROUND(IF(ISNA(VLOOKUP($A150,#REF!,46,FALSE)),0,VLOOKUP($A150,#REF!,46,FALSE)),1)</f>
        <v>#REF!</v>
      </c>
      <c r="F150" s="92" t="e">
        <f>ROUND(IF(ISNA(VLOOKUP($A150,#REF!,47,FALSE)),0,VLOOKUP($A150,#REF!,47,FALSE)),1)</f>
        <v>#REF!</v>
      </c>
      <c r="G150" s="80" t="e">
        <f t="shared" si="64"/>
        <v>#REF!</v>
      </c>
      <c r="H150" s="88" t="e">
        <f t="shared" si="65"/>
        <v>#REF!</v>
      </c>
      <c r="I150" s="64" t="e">
        <f>IF(ISNA(VLOOKUP($A150,#REF!,4,FALSE)),0,VLOOKUP($A150,#REF!,4,FALSE))</f>
        <v>#REF!</v>
      </c>
      <c r="J150" s="80" t="e">
        <f t="shared" si="66"/>
        <v>#REF!</v>
      </c>
      <c r="K150" s="76" t="e">
        <f t="shared" si="67"/>
        <v>#REF!</v>
      </c>
      <c r="L150" s="83" t="e">
        <f>IF(ISNA(VLOOKUP($A150,#REF!,8,FALSE)),0,VLOOKUP($A150,#REF!,8,FALSE))</f>
        <v>#REF!</v>
      </c>
      <c r="M150" s="80" t="e">
        <f t="shared" si="68"/>
        <v>#REF!</v>
      </c>
      <c r="N150" s="76" t="e">
        <f t="shared" si="69"/>
        <v>#REF!</v>
      </c>
      <c r="O150" s="64" t="e">
        <f>IF(ISNA(VLOOKUP($A150,#REF!,12,FALSE)),0,VLOOKUP($A150,#REF!,12,FALSE))</f>
        <v>#REF!</v>
      </c>
      <c r="P150" s="80" t="e">
        <f t="shared" si="70"/>
        <v>#REF!</v>
      </c>
      <c r="Q150" s="76" t="e">
        <f t="shared" si="71"/>
        <v>#REF!</v>
      </c>
      <c r="R150" s="64" t="e">
        <f>IF(ISNA(VLOOKUP($A150,#REF!,16,FALSE)),0,VLOOKUP($A150,#REF!,16,FALSE))</f>
        <v>#REF!</v>
      </c>
      <c r="S150" s="80" t="e">
        <f t="shared" si="72"/>
        <v>#REF!</v>
      </c>
      <c r="T150" s="76" t="e">
        <f t="shared" si="73"/>
        <v>#REF!</v>
      </c>
      <c r="U150" s="64" t="e">
        <f>IF(ISNA(VLOOKUP($A150,#REF!,20,FALSE)),0,VLOOKUP($A150,#REF!,20,FALSE))</f>
        <v>#REF!</v>
      </c>
      <c r="V150" s="80" t="e">
        <f t="shared" si="74"/>
        <v>#REF!</v>
      </c>
      <c r="W150" s="76" t="e">
        <f t="shared" si="75"/>
        <v>#REF!</v>
      </c>
      <c r="X150" s="64" t="e">
        <f>IF(ISNA(VLOOKUP($A150,#REF!,24,FALSE)),0,VLOOKUP($A150,#REF!,24,FALSE))</f>
        <v>#REF!</v>
      </c>
      <c r="Y150" s="80" t="e">
        <f t="shared" si="76"/>
        <v>#REF!</v>
      </c>
      <c r="Z150" s="76" t="e">
        <f t="shared" si="77"/>
        <v>#REF!</v>
      </c>
      <c r="AA150" s="64" t="e">
        <f>IF(ISNA(VLOOKUP($A150,#REF!,28,FALSE)),0,VLOOKUP($A150,#REF!,28,FALSE))</f>
        <v>#REF!</v>
      </c>
      <c r="AB150" s="80" t="e">
        <f t="shared" si="78"/>
        <v>#REF!</v>
      </c>
      <c r="AC150" s="76" t="e">
        <f t="shared" si="79"/>
        <v>#REF!</v>
      </c>
      <c r="AD150" s="64" t="e">
        <f>IF(ISNA(VLOOKUP($A150,#REF!,32,FALSE)),0,VLOOKUP($A150,#REF!,32,FALSE))</f>
        <v>#REF!</v>
      </c>
      <c r="AE150" s="80" t="e">
        <f t="shared" si="80"/>
        <v>#REF!</v>
      </c>
      <c r="AF150" s="76" t="e">
        <f t="shared" si="81"/>
        <v>#REF!</v>
      </c>
      <c r="AG150" s="64" t="e">
        <f>IF(ISNA(VLOOKUP($A150,#REF!,36,FALSE)),0,VLOOKUP($A150,#REF!,36,FALSE))</f>
        <v>#REF!</v>
      </c>
      <c r="AH150" s="80" t="e">
        <f t="shared" si="82"/>
        <v>#REF!</v>
      </c>
      <c r="AI150" s="76" t="e">
        <f t="shared" si="83"/>
        <v>#REF!</v>
      </c>
    </row>
    <row r="151" spans="1:35" ht="18" customHeight="1" x14ac:dyDescent="0.2">
      <c r="A151" s="78" t="str">
        <f t="shared" si="63"/>
        <v>Doug Philyaw</v>
      </c>
      <c r="B151" s="52" t="s">
        <v>303</v>
      </c>
      <c r="C151" s="62" t="s">
        <v>289</v>
      </c>
      <c r="D151" s="25" t="e">
        <f>VLOOKUP($A151,#REF!,34,FALSE)</f>
        <v>#REF!</v>
      </c>
      <c r="E151" s="8" t="e">
        <f>ROUND(IF(ISNA(VLOOKUP($A151,#REF!,46,FALSE)),0,VLOOKUP($A151,#REF!,46,FALSE)),1)</f>
        <v>#REF!</v>
      </c>
      <c r="F151" s="92" t="e">
        <f>ROUND(IF(ISNA(VLOOKUP($A151,#REF!,47,FALSE)),0,VLOOKUP($A151,#REF!,47,FALSE)),1)</f>
        <v>#REF!</v>
      </c>
      <c r="G151" s="80" t="e">
        <f t="shared" si="64"/>
        <v>#REF!</v>
      </c>
      <c r="H151" s="88" t="e">
        <f t="shared" si="65"/>
        <v>#REF!</v>
      </c>
      <c r="I151" s="64" t="e">
        <f>IF(ISNA(VLOOKUP($A151,#REF!,4,FALSE)),0,VLOOKUP($A151,#REF!,4,FALSE))</f>
        <v>#REF!</v>
      </c>
      <c r="J151" s="80" t="e">
        <f t="shared" si="66"/>
        <v>#REF!</v>
      </c>
      <c r="K151" s="76" t="e">
        <f t="shared" si="67"/>
        <v>#REF!</v>
      </c>
      <c r="L151" s="83" t="e">
        <f>IF(ISNA(VLOOKUP($A151,#REF!,8,FALSE)),0,VLOOKUP($A151,#REF!,8,FALSE))</f>
        <v>#REF!</v>
      </c>
      <c r="M151" s="80" t="e">
        <f t="shared" si="68"/>
        <v>#REF!</v>
      </c>
      <c r="N151" s="76" t="e">
        <f t="shared" si="69"/>
        <v>#REF!</v>
      </c>
      <c r="O151" s="64" t="e">
        <f>IF(ISNA(VLOOKUP($A151,#REF!,12,FALSE)),0,VLOOKUP($A151,#REF!,12,FALSE))</f>
        <v>#REF!</v>
      </c>
      <c r="P151" s="80" t="e">
        <f t="shared" si="70"/>
        <v>#REF!</v>
      </c>
      <c r="Q151" s="76" t="e">
        <f t="shared" si="71"/>
        <v>#REF!</v>
      </c>
      <c r="R151" s="64" t="e">
        <f>IF(ISNA(VLOOKUP($A151,#REF!,16,FALSE)),0,VLOOKUP($A151,#REF!,16,FALSE))</f>
        <v>#REF!</v>
      </c>
      <c r="S151" s="80" t="e">
        <f t="shared" si="72"/>
        <v>#REF!</v>
      </c>
      <c r="T151" s="76" t="e">
        <f t="shared" si="73"/>
        <v>#REF!</v>
      </c>
      <c r="U151" s="64" t="e">
        <f>IF(ISNA(VLOOKUP($A151,#REF!,20,FALSE)),0,VLOOKUP($A151,#REF!,20,FALSE))</f>
        <v>#REF!</v>
      </c>
      <c r="V151" s="80" t="e">
        <f t="shared" si="74"/>
        <v>#REF!</v>
      </c>
      <c r="W151" s="76" t="e">
        <f t="shared" si="75"/>
        <v>#REF!</v>
      </c>
      <c r="X151" s="64" t="e">
        <f>IF(ISNA(VLOOKUP($A151,#REF!,24,FALSE)),0,VLOOKUP($A151,#REF!,24,FALSE))</f>
        <v>#REF!</v>
      </c>
      <c r="Y151" s="80" t="e">
        <f t="shared" si="76"/>
        <v>#REF!</v>
      </c>
      <c r="Z151" s="76" t="e">
        <f t="shared" si="77"/>
        <v>#REF!</v>
      </c>
      <c r="AA151" s="64" t="e">
        <f>IF(ISNA(VLOOKUP($A151,#REF!,28,FALSE)),0,VLOOKUP($A151,#REF!,28,FALSE))</f>
        <v>#REF!</v>
      </c>
      <c r="AB151" s="80" t="e">
        <f t="shared" si="78"/>
        <v>#REF!</v>
      </c>
      <c r="AC151" s="76" t="e">
        <f t="shared" si="79"/>
        <v>#REF!</v>
      </c>
      <c r="AD151" s="64" t="e">
        <f>IF(ISNA(VLOOKUP($A151,#REF!,32,FALSE)),0,VLOOKUP($A151,#REF!,32,FALSE))</f>
        <v>#REF!</v>
      </c>
      <c r="AE151" s="80" t="e">
        <f t="shared" si="80"/>
        <v>#REF!</v>
      </c>
      <c r="AF151" s="76" t="e">
        <f t="shared" si="81"/>
        <v>#REF!</v>
      </c>
      <c r="AG151" s="64" t="e">
        <f>IF(ISNA(VLOOKUP($A151,#REF!,36,FALSE)),0,VLOOKUP($A151,#REF!,36,FALSE))</f>
        <v>#REF!</v>
      </c>
      <c r="AH151" s="80" t="e">
        <f t="shared" si="82"/>
        <v>#REF!</v>
      </c>
      <c r="AI151" s="76" t="e">
        <f t="shared" si="83"/>
        <v>#REF!</v>
      </c>
    </row>
    <row r="152" spans="1:35" ht="18" customHeight="1" x14ac:dyDescent="0.2">
      <c r="A152" s="78" t="str">
        <f t="shared" si="63"/>
        <v>Stu Plitman</v>
      </c>
      <c r="B152" s="52" t="s">
        <v>364</v>
      </c>
      <c r="C152" s="62" t="s">
        <v>365</v>
      </c>
      <c r="D152" s="25" t="e">
        <f>VLOOKUP($A152,#REF!,34,FALSE)</f>
        <v>#REF!</v>
      </c>
      <c r="E152" s="8" t="e">
        <f>ROUND(IF(ISNA(VLOOKUP($A152,#REF!,46,FALSE)),0,VLOOKUP($A152,#REF!,46,FALSE)),1)</f>
        <v>#REF!</v>
      </c>
      <c r="F152" s="92" t="e">
        <f>ROUND(IF(ISNA(VLOOKUP($A152,#REF!,47,FALSE)),0,VLOOKUP($A152,#REF!,47,FALSE)),1)</f>
        <v>#REF!</v>
      </c>
      <c r="G152" s="80" t="e">
        <f t="shared" si="64"/>
        <v>#REF!</v>
      </c>
      <c r="H152" s="88" t="e">
        <f t="shared" si="65"/>
        <v>#REF!</v>
      </c>
      <c r="I152" s="64" t="e">
        <f>IF(ISNA(VLOOKUP($A152,#REF!,4,FALSE)),0,VLOOKUP($A152,#REF!,4,FALSE))</f>
        <v>#REF!</v>
      </c>
      <c r="J152" s="80" t="e">
        <f t="shared" si="66"/>
        <v>#REF!</v>
      </c>
      <c r="K152" s="76" t="e">
        <f t="shared" si="67"/>
        <v>#REF!</v>
      </c>
      <c r="L152" s="83" t="e">
        <f>IF(ISNA(VLOOKUP($A152,#REF!,8,FALSE)),0,VLOOKUP($A152,#REF!,8,FALSE))</f>
        <v>#REF!</v>
      </c>
      <c r="M152" s="80" t="e">
        <f t="shared" si="68"/>
        <v>#REF!</v>
      </c>
      <c r="N152" s="76" t="e">
        <f t="shared" si="69"/>
        <v>#REF!</v>
      </c>
      <c r="O152" s="64" t="e">
        <f>IF(ISNA(VLOOKUP($A152,#REF!,12,FALSE)),0,VLOOKUP($A152,#REF!,12,FALSE))</f>
        <v>#REF!</v>
      </c>
      <c r="P152" s="80" t="e">
        <f t="shared" si="70"/>
        <v>#REF!</v>
      </c>
      <c r="Q152" s="76" t="e">
        <f t="shared" si="71"/>
        <v>#REF!</v>
      </c>
      <c r="R152" s="64" t="e">
        <f>IF(ISNA(VLOOKUP($A152,#REF!,16,FALSE)),0,VLOOKUP($A152,#REF!,16,FALSE))</f>
        <v>#REF!</v>
      </c>
      <c r="S152" s="80" t="e">
        <f t="shared" si="72"/>
        <v>#REF!</v>
      </c>
      <c r="T152" s="76" t="e">
        <f t="shared" si="73"/>
        <v>#REF!</v>
      </c>
      <c r="U152" s="64" t="e">
        <f>IF(ISNA(VLOOKUP($A152,#REF!,20,FALSE)),0,VLOOKUP($A152,#REF!,20,FALSE))</f>
        <v>#REF!</v>
      </c>
      <c r="V152" s="80" t="e">
        <f t="shared" si="74"/>
        <v>#REF!</v>
      </c>
      <c r="W152" s="76" t="e">
        <f t="shared" si="75"/>
        <v>#REF!</v>
      </c>
      <c r="X152" s="64" t="e">
        <f>IF(ISNA(VLOOKUP($A152,#REF!,24,FALSE)),0,VLOOKUP($A152,#REF!,24,FALSE))</f>
        <v>#REF!</v>
      </c>
      <c r="Y152" s="80" t="e">
        <f t="shared" si="76"/>
        <v>#REF!</v>
      </c>
      <c r="Z152" s="76" t="e">
        <f t="shared" si="77"/>
        <v>#REF!</v>
      </c>
      <c r="AA152" s="64" t="e">
        <f>IF(ISNA(VLOOKUP($A152,#REF!,28,FALSE)),0,VLOOKUP($A152,#REF!,28,FALSE))</f>
        <v>#REF!</v>
      </c>
      <c r="AB152" s="80" t="e">
        <f t="shared" si="78"/>
        <v>#REF!</v>
      </c>
      <c r="AC152" s="76" t="e">
        <f t="shared" si="79"/>
        <v>#REF!</v>
      </c>
      <c r="AD152" s="64" t="e">
        <f>IF(ISNA(VLOOKUP($A152,#REF!,32,FALSE)),0,VLOOKUP($A152,#REF!,32,FALSE))</f>
        <v>#REF!</v>
      </c>
      <c r="AE152" s="80" t="e">
        <f t="shared" si="80"/>
        <v>#REF!</v>
      </c>
      <c r="AF152" s="76" t="e">
        <f t="shared" si="81"/>
        <v>#REF!</v>
      </c>
      <c r="AG152" s="64" t="e">
        <f>IF(ISNA(VLOOKUP($A152,#REF!,36,FALSE)),0,VLOOKUP($A152,#REF!,36,FALSE))</f>
        <v>#REF!</v>
      </c>
      <c r="AH152" s="80" t="e">
        <f t="shared" si="82"/>
        <v>#REF!</v>
      </c>
      <c r="AI152" s="76" t="e">
        <f t="shared" si="83"/>
        <v>#REF!</v>
      </c>
    </row>
    <row r="153" spans="1:35" ht="18" customHeight="1" x14ac:dyDescent="0.2">
      <c r="A153" s="78" t="str">
        <f t="shared" si="63"/>
        <v>Mike Power</v>
      </c>
      <c r="B153" s="52" t="s">
        <v>53</v>
      </c>
      <c r="C153" s="62" t="s">
        <v>33</v>
      </c>
      <c r="D153" s="25" t="e">
        <f>VLOOKUP($A153,#REF!,34,FALSE)</f>
        <v>#REF!</v>
      </c>
      <c r="E153" s="8" t="e">
        <f>ROUND(IF(ISNA(VLOOKUP($A153,#REF!,46,FALSE)),0,VLOOKUP($A153,#REF!,46,FALSE)),1)</f>
        <v>#REF!</v>
      </c>
      <c r="F153" s="92" t="e">
        <f>ROUND(IF(ISNA(VLOOKUP($A153,#REF!,47,FALSE)),0,VLOOKUP($A153,#REF!,47,FALSE)),1)</f>
        <v>#REF!</v>
      </c>
      <c r="G153" s="80" t="e">
        <f t="shared" si="64"/>
        <v>#REF!</v>
      </c>
      <c r="H153" s="88" t="e">
        <f t="shared" si="65"/>
        <v>#REF!</v>
      </c>
      <c r="I153" s="64" t="e">
        <f>IF(ISNA(VLOOKUP($A153,#REF!,4,FALSE)),0,VLOOKUP($A153,#REF!,4,FALSE))</f>
        <v>#REF!</v>
      </c>
      <c r="J153" s="80" t="e">
        <f t="shared" si="66"/>
        <v>#REF!</v>
      </c>
      <c r="K153" s="76" t="e">
        <f t="shared" si="67"/>
        <v>#REF!</v>
      </c>
      <c r="L153" s="83" t="e">
        <f>IF(ISNA(VLOOKUP($A153,#REF!,8,FALSE)),0,VLOOKUP($A153,#REF!,8,FALSE))</f>
        <v>#REF!</v>
      </c>
      <c r="M153" s="80" t="e">
        <f t="shared" si="68"/>
        <v>#REF!</v>
      </c>
      <c r="N153" s="76" t="e">
        <f t="shared" si="69"/>
        <v>#REF!</v>
      </c>
      <c r="O153" s="64" t="e">
        <f>IF(ISNA(VLOOKUP($A153,#REF!,12,FALSE)),0,VLOOKUP($A153,#REF!,12,FALSE))</f>
        <v>#REF!</v>
      </c>
      <c r="P153" s="80" t="e">
        <f t="shared" si="70"/>
        <v>#REF!</v>
      </c>
      <c r="Q153" s="76" t="e">
        <f t="shared" si="71"/>
        <v>#REF!</v>
      </c>
      <c r="R153" s="64" t="e">
        <f>IF(ISNA(VLOOKUP($A153,#REF!,16,FALSE)),0,VLOOKUP($A153,#REF!,16,FALSE))</f>
        <v>#REF!</v>
      </c>
      <c r="S153" s="80" t="e">
        <f t="shared" si="72"/>
        <v>#REF!</v>
      </c>
      <c r="T153" s="76" t="e">
        <f t="shared" si="73"/>
        <v>#REF!</v>
      </c>
      <c r="U153" s="64" t="e">
        <f>IF(ISNA(VLOOKUP($A153,#REF!,20,FALSE)),0,VLOOKUP($A153,#REF!,20,FALSE))</f>
        <v>#REF!</v>
      </c>
      <c r="V153" s="80" t="e">
        <f t="shared" si="74"/>
        <v>#REF!</v>
      </c>
      <c r="W153" s="76" t="e">
        <f t="shared" si="75"/>
        <v>#REF!</v>
      </c>
      <c r="X153" s="64" t="e">
        <f>IF(ISNA(VLOOKUP($A153,#REF!,24,FALSE)),0,VLOOKUP($A153,#REF!,24,FALSE))</f>
        <v>#REF!</v>
      </c>
      <c r="Y153" s="80" t="e">
        <f t="shared" si="76"/>
        <v>#REF!</v>
      </c>
      <c r="Z153" s="76" t="e">
        <f t="shared" si="77"/>
        <v>#REF!</v>
      </c>
      <c r="AA153" s="64" t="e">
        <f>IF(ISNA(VLOOKUP($A153,#REF!,28,FALSE)),0,VLOOKUP($A153,#REF!,28,FALSE))</f>
        <v>#REF!</v>
      </c>
      <c r="AB153" s="80" t="e">
        <f t="shared" si="78"/>
        <v>#REF!</v>
      </c>
      <c r="AC153" s="76" t="e">
        <f t="shared" si="79"/>
        <v>#REF!</v>
      </c>
      <c r="AD153" s="64" t="e">
        <f>IF(ISNA(VLOOKUP($A153,#REF!,32,FALSE)),0,VLOOKUP($A153,#REF!,32,FALSE))</f>
        <v>#REF!</v>
      </c>
      <c r="AE153" s="80" t="e">
        <f t="shared" si="80"/>
        <v>#REF!</v>
      </c>
      <c r="AF153" s="76" t="e">
        <f t="shared" si="81"/>
        <v>#REF!</v>
      </c>
      <c r="AG153" s="64" t="e">
        <f>IF(ISNA(VLOOKUP($A153,#REF!,36,FALSE)),0,VLOOKUP($A153,#REF!,36,FALSE))</f>
        <v>#REF!</v>
      </c>
      <c r="AH153" s="80" t="e">
        <f t="shared" si="82"/>
        <v>#REF!</v>
      </c>
      <c r="AI153" s="76" t="e">
        <f t="shared" si="83"/>
        <v>#REF!</v>
      </c>
    </row>
    <row r="154" spans="1:35" ht="18" customHeight="1" x14ac:dyDescent="0.2">
      <c r="A154" s="78" t="str">
        <f t="shared" si="63"/>
        <v>Charlie Price</v>
      </c>
      <c r="B154" s="52" t="s">
        <v>499</v>
      </c>
      <c r="C154" s="62" t="s">
        <v>500</v>
      </c>
      <c r="D154" s="25" t="e">
        <f>VLOOKUP($A154,#REF!,34,FALSE)</f>
        <v>#REF!</v>
      </c>
      <c r="E154" s="8" t="e">
        <f>ROUND(IF(ISNA(VLOOKUP($A154,#REF!,46,FALSE)),0,VLOOKUP($A154,#REF!,46,FALSE)),1)</f>
        <v>#REF!</v>
      </c>
      <c r="F154" s="92" t="e">
        <f>ROUND(IF(ISNA(VLOOKUP($A154,#REF!,47,FALSE)),0,VLOOKUP($A154,#REF!,47,FALSE)),1)</f>
        <v>#REF!</v>
      </c>
      <c r="G154" s="80" t="e">
        <f t="shared" si="64"/>
        <v>#REF!</v>
      </c>
      <c r="H154" s="88" t="e">
        <f t="shared" si="65"/>
        <v>#REF!</v>
      </c>
      <c r="I154" s="64" t="e">
        <f>IF(ISNA(VLOOKUP($A154,#REF!,4,FALSE)),0,VLOOKUP($A154,#REF!,4,FALSE))</f>
        <v>#REF!</v>
      </c>
      <c r="J154" s="80" t="e">
        <f t="shared" si="66"/>
        <v>#REF!</v>
      </c>
      <c r="K154" s="76" t="e">
        <f t="shared" si="67"/>
        <v>#REF!</v>
      </c>
      <c r="L154" s="83" t="e">
        <f>IF(ISNA(VLOOKUP($A154,#REF!,8,FALSE)),0,VLOOKUP($A154,#REF!,8,FALSE))</f>
        <v>#REF!</v>
      </c>
      <c r="M154" s="80" t="e">
        <f t="shared" si="68"/>
        <v>#REF!</v>
      </c>
      <c r="N154" s="76" t="e">
        <f t="shared" si="69"/>
        <v>#REF!</v>
      </c>
      <c r="O154" s="64" t="e">
        <f>IF(ISNA(VLOOKUP($A154,#REF!,12,FALSE)),0,VLOOKUP($A154,#REF!,12,FALSE))</f>
        <v>#REF!</v>
      </c>
      <c r="P154" s="80" t="e">
        <f t="shared" si="70"/>
        <v>#REF!</v>
      </c>
      <c r="Q154" s="76" t="e">
        <f t="shared" si="71"/>
        <v>#REF!</v>
      </c>
      <c r="R154" s="64" t="e">
        <f>IF(ISNA(VLOOKUP($A154,#REF!,16,FALSE)),0,VLOOKUP($A154,#REF!,16,FALSE))</f>
        <v>#REF!</v>
      </c>
      <c r="S154" s="80" t="e">
        <f t="shared" si="72"/>
        <v>#REF!</v>
      </c>
      <c r="T154" s="76" t="e">
        <f t="shared" si="73"/>
        <v>#REF!</v>
      </c>
      <c r="U154" s="64" t="e">
        <f>IF(ISNA(VLOOKUP($A154,#REF!,20,FALSE)),0,VLOOKUP($A154,#REF!,20,FALSE))</f>
        <v>#REF!</v>
      </c>
      <c r="V154" s="80" t="e">
        <f t="shared" si="74"/>
        <v>#REF!</v>
      </c>
      <c r="W154" s="76" t="e">
        <f t="shared" si="75"/>
        <v>#REF!</v>
      </c>
      <c r="X154" s="64" t="e">
        <f>IF(ISNA(VLOOKUP($A154,#REF!,24,FALSE)),0,VLOOKUP($A154,#REF!,24,FALSE))</f>
        <v>#REF!</v>
      </c>
      <c r="Y154" s="80" t="e">
        <f t="shared" si="76"/>
        <v>#REF!</v>
      </c>
      <c r="Z154" s="76" t="e">
        <f t="shared" si="77"/>
        <v>#REF!</v>
      </c>
      <c r="AA154" s="64" t="e">
        <f>IF(ISNA(VLOOKUP($A154,#REF!,28,FALSE)),0,VLOOKUP($A154,#REF!,28,FALSE))</f>
        <v>#REF!</v>
      </c>
      <c r="AB154" s="80" t="e">
        <f t="shared" si="78"/>
        <v>#REF!</v>
      </c>
      <c r="AC154" s="76" t="e">
        <f t="shared" si="79"/>
        <v>#REF!</v>
      </c>
      <c r="AD154" s="64" t="e">
        <f>IF(ISNA(VLOOKUP($A154,#REF!,32,FALSE)),0,VLOOKUP($A154,#REF!,32,FALSE))</f>
        <v>#REF!</v>
      </c>
      <c r="AE154" s="80" t="e">
        <f t="shared" si="80"/>
        <v>#REF!</v>
      </c>
      <c r="AF154" s="76" t="e">
        <f t="shared" si="81"/>
        <v>#REF!</v>
      </c>
      <c r="AG154" s="64" t="e">
        <f>IF(ISNA(VLOOKUP($A154,#REF!,36,FALSE)),0,VLOOKUP($A154,#REF!,36,FALSE))</f>
        <v>#REF!</v>
      </c>
      <c r="AH154" s="80" t="e">
        <f t="shared" si="82"/>
        <v>#REF!</v>
      </c>
      <c r="AI154" s="76" t="e">
        <f t="shared" si="83"/>
        <v>#REF!</v>
      </c>
    </row>
    <row r="155" spans="1:35" ht="18" customHeight="1" x14ac:dyDescent="0.2">
      <c r="A155" s="78" t="str">
        <f t="shared" si="63"/>
        <v>Jack Printz</v>
      </c>
      <c r="B155" s="52" t="s">
        <v>244</v>
      </c>
      <c r="C155" s="62" t="s">
        <v>245</v>
      </c>
      <c r="D155" s="25" t="e">
        <f>VLOOKUP($A155,#REF!,34,FALSE)</f>
        <v>#REF!</v>
      </c>
      <c r="E155" s="8" t="e">
        <f>ROUND(IF(ISNA(VLOOKUP($A155,#REF!,46,FALSE)),0,VLOOKUP($A155,#REF!,46,FALSE)),1)</f>
        <v>#REF!</v>
      </c>
      <c r="F155" s="92" t="e">
        <f>ROUND(IF(ISNA(VLOOKUP($A155,#REF!,47,FALSE)),0,VLOOKUP($A155,#REF!,47,FALSE)),1)</f>
        <v>#REF!</v>
      </c>
      <c r="G155" s="80" t="e">
        <f t="shared" si="64"/>
        <v>#REF!</v>
      </c>
      <c r="H155" s="88" t="e">
        <f t="shared" si="65"/>
        <v>#REF!</v>
      </c>
      <c r="I155" s="64" t="e">
        <f>IF(ISNA(VLOOKUP($A155,#REF!,4,FALSE)),0,VLOOKUP($A155,#REF!,4,FALSE))</f>
        <v>#REF!</v>
      </c>
      <c r="J155" s="80" t="e">
        <f t="shared" si="66"/>
        <v>#REF!</v>
      </c>
      <c r="K155" s="76" t="e">
        <f t="shared" si="67"/>
        <v>#REF!</v>
      </c>
      <c r="L155" s="83" t="e">
        <f>IF(ISNA(VLOOKUP($A155,#REF!,8,FALSE)),0,VLOOKUP($A155,#REF!,8,FALSE))</f>
        <v>#REF!</v>
      </c>
      <c r="M155" s="80" t="e">
        <f t="shared" si="68"/>
        <v>#REF!</v>
      </c>
      <c r="N155" s="76" t="e">
        <f t="shared" si="69"/>
        <v>#REF!</v>
      </c>
      <c r="O155" s="64" t="e">
        <f>IF(ISNA(VLOOKUP($A155,#REF!,12,FALSE)),0,VLOOKUP($A155,#REF!,12,FALSE))</f>
        <v>#REF!</v>
      </c>
      <c r="P155" s="80" t="e">
        <f t="shared" si="70"/>
        <v>#REF!</v>
      </c>
      <c r="Q155" s="76" t="e">
        <f t="shared" si="71"/>
        <v>#REF!</v>
      </c>
      <c r="R155" s="64" t="e">
        <f>IF(ISNA(VLOOKUP($A155,#REF!,16,FALSE)),0,VLOOKUP($A155,#REF!,16,FALSE))</f>
        <v>#REF!</v>
      </c>
      <c r="S155" s="80" t="e">
        <f t="shared" si="72"/>
        <v>#REF!</v>
      </c>
      <c r="T155" s="76" t="e">
        <f t="shared" si="73"/>
        <v>#REF!</v>
      </c>
      <c r="U155" s="64" t="e">
        <f>IF(ISNA(VLOOKUP($A155,#REF!,20,FALSE)),0,VLOOKUP($A155,#REF!,20,FALSE))</f>
        <v>#REF!</v>
      </c>
      <c r="V155" s="80" t="e">
        <f t="shared" si="74"/>
        <v>#REF!</v>
      </c>
      <c r="W155" s="76" t="e">
        <f t="shared" si="75"/>
        <v>#REF!</v>
      </c>
      <c r="X155" s="64" t="e">
        <f>IF(ISNA(VLOOKUP($A155,#REF!,24,FALSE)),0,VLOOKUP($A155,#REF!,24,FALSE))</f>
        <v>#REF!</v>
      </c>
      <c r="Y155" s="80" t="e">
        <f t="shared" si="76"/>
        <v>#REF!</v>
      </c>
      <c r="Z155" s="76" t="e">
        <f t="shared" si="77"/>
        <v>#REF!</v>
      </c>
      <c r="AA155" s="64" t="e">
        <f>IF(ISNA(VLOOKUP($A155,#REF!,28,FALSE)),0,VLOOKUP($A155,#REF!,28,FALSE))</f>
        <v>#REF!</v>
      </c>
      <c r="AB155" s="80" t="e">
        <f t="shared" si="78"/>
        <v>#REF!</v>
      </c>
      <c r="AC155" s="76" t="e">
        <f t="shared" si="79"/>
        <v>#REF!</v>
      </c>
      <c r="AD155" s="64" t="e">
        <f>IF(ISNA(VLOOKUP($A155,#REF!,32,FALSE)),0,VLOOKUP($A155,#REF!,32,FALSE))</f>
        <v>#REF!</v>
      </c>
      <c r="AE155" s="80" t="e">
        <f t="shared" si="80"/>
        <v>#REF!</v>
      </c>
      <c r="AF155" s="76" t="e">
        <f t="shared" si="81"/>
        <v>#REF!</v>
      </c>
      <c r="AG155" s="64" t="e">
        <f>IF(ISNA(VLOOKUP($A155,#REF!,36,FALSE)),0,VLOOKUP($A155,#REF!,36,FALSE))</f>
        <v>#REF!</v>
      </c>
      <c r="AH155" s="80" t="e">
        <f t="shared" si="82"/>
        <v>#REF!</v>
      </c>
      <c r="AI155" s="76" t="e">
        <f t="shared" si="83"/>
        <v>#REF!</v>
      </c>
    </row>
    <row r="156" spans="1:35" ht="18" customHeight="1" x14ac:dyDescent="0.2">
      <c r="A156" s="78" t="str">
        <f t="shared" si="63"/>
        <v>Michael Pyszka</v>
      </c>
      <c r="B156" s="52" t="s">
        <v>234</v>
      </c>
      <c r="C156" s="62" t="s">
        <v>58</v>
      </c>
      <c r="D156" s="25" t="e">
        <f>VLOOKUP($A156,#REF!,34,FALSE)</f>
        <v>#REF!</v>
      </c>
      <c r="E156" s="8" t="e">
        <f>ROUND(IF(ISNA(VLOOKUP($A156,#REF!,46,FALSE)),0,VLOOKUP($A156,#REF!,46,FALSE)),1)</f>
        <v>#REF!</v>
      </c>
      <c r="F156" s="92" t="e">
        <f>ROUND(IF(ISNA(VLOOKUP($A156,#REF!,47,FALSE)),0,VLOOKUP($A156,#REF!,47,FALSE)),1)</f>
        <v>#REF!</v>
      </c>
      <c r="G156" s="80" t="e">
        <f t="shared" si="64"/>
        <v>#REF!</v>
      </c>
      <c r="H156" s="88" t="e">
        <f t="shared" si="65"/>
        <v>#REF!</v>
      </c>
      <c r="I156" s="64" t="e">
        <f>IF(ISNA(VLOOKUP($A156,#REF!,4,FALSE)),0,VLOOKUP($A156,#REF!,4,FALSE))</f>
        <v>#REF!</v>
      </c>
      <c r="J156" s="80" t="e">
        <f t="shared" si="66"/>
        <v>#REF!</v>
      </c>
      <c r="K156" s="76" t="e">
        <f t="shared" si="67"/>
        <v>#REF!</v>
      </c>
      <c r="L156" s="83" t="e">
        <f>IF(ISNA(VLOOKUP($A156,#REF!,8,FALSE)),0,VLOOKUP($A156,#REF!,8,FALSE))</f>
        <v>#REF!</v>
      </c>
      <c r="M156" s="80" t="e">
        <f t="shared" si="68"/>
        <v>#REF!</v>
      </c>
      <c r="N156" s="76" t="e">
        <f t="shared" si="69"/>
        <v>#REF!</v>
      </c>
      <c r="O156" s="64" t="e">
        <f>IF(ISNA(VLOOKUP($A156,#REF!,12,FALSE)),0,VLOOKUP($A156,#REF!,12,FALSE))</f>
        <v>#REF!</v>
      </c>
      <c r="P156" s="80" t="e">
        <f t="shared" si="70"/>
        <v>#REF!</v>
      </c>
      <c r="Q156" s="76" t="e">
        <f t="shared" si="71"/>
        <v>#REF!</v>
      </c>
      <c r="R156" s="64" t="e">
        <f>IF(ISNA(VLOOKUP($A156,#REF!,16,FALSE)),0,VLOOKUP($A156,#REF!,16,FALSE))</f>
        <v>#REF!</v>
      </c>
      <c r="S156" s="80" t="e">
        <f t="shared" si="72"/>
        <v>#REF!</v>
      </c>
      <c r="T156" s="76" t="e">
        <f t="shared" si="73"/>
        <v>#REF!</v>
      </c>
      <c r="U156" s="64" t="e">
        <f>IF(ISNA(VLOOKUP($A156,#REF!,20,FALSE)),0,VLOOKUP($A156,#REF!,20,FALSE))</f>
        <v>#REF!</v>
      </c>
      <c r="V156" s="80" t="e">
        <f t="shared" si="74"/>
        <v>#REF!</v>
      </c>
      <c r="W156" s="76" t="e">
        <f t="shared" si="75"/>
        <v>#REF!</v>
      </c>
      <c r="X156" s="64" t="e">
        <f>IF(ISNA(VLOOKUP($A156,#REF!,24,FALSE)),0,VLOOKUP($A156,#REF!,24,FALSE))</f>
        <v>#REF!</v>
      </c>
      <c r="Y156" s="80" t="e">
        <f t="shared" si="76"/>
        <v>#REF!</v>
      </c>
      <c r="Z156" s="76" t="e">
        <f t="shared" si="77"/>
        <v>#REF!</v>
      </c>
      <c r="AA156" s="64" t="e">
        <f>IF(ISNA(VLOOKUP($A156,#REF!,28,FALSE)),0,VLOOKUP($A156,#REF!,28,FALSE))</f>
        <v>#REF!</v>
      </c>
      <c r="AB156" s="80" t="e">
        <f t="shared" si="78"/>
        <v>#REF!</v>
      </c>
      <c r="AC156" s="76" t="e">
        <f t="shared" si="79"/>
        <v>#REF!</v>
      </c>
      <c r="AD156" s="64" t="e">
        <f>IF(ISNA(VLOOKUP($A156,#REF!,32,FALSE)),0,VLOOKUP($A156,#REF!,32,FALSE))</f>
        <v>#REF!</v>
      </c>
      <c r="AE156" s="80" t="e">
        <f t="shared" si="80"/>
        <v>#REF!</v>
      </c>
      <c r="AF156" s="76" t="e">
        <f t="shared" si="81"/>
        <v>#REF!</v>
      </c>
      <c r="AG156" s="64" t="e">
        <f>IF(ISNA(VLOOKUP($A156,#REF!,36,FALSE)),0,VLOOKUP($A156,#REF!,36,FALSE))</f>
        <v>#REF!</v>
      </c>
      <c r="AH156" s="80" t="e">
        <f t="shared" si="82"/>
        <v>#REF!</v>
      </c>
      <c r="AI156" s="76" t="e">
        <f t="shared" si="83"/>
        <v>#REF!</v>
      </c>
    </row>
    <row r="157" spans="1:35" ht="18" customHeight="1" x14ac:dyDescent="0.2">
      <c r="A157" s="78" t="str">
        <f t="shared" si="63"/>
        <v>Doug Ramir</v>
      </c>
      <c r="B157" s="52" t="s">
        <v>431</v>
      </c>
      <c r="C157" s="62" t="s">
        <v>289</v>
      </c>
      <c r="D157" s="25" t="e">
        <f>VLOOKUP($A157,#REF!,34,FALSE)</f>
        <v>#REF!</v>
      </c>
      <c r="E157" s="8" t="e">
        <f>ROUND(IF(ISNA(VLOOKUP($A157,#REF!,46,FALSE)),0,VLOOKUP($A157,#REF!,46,FALSE)),1)</f>
        <v>#REF!</v>
      </c>
      <c r="F157" s="92" t="e">
        <f>ROUND(IF(ISNA(VLOOKUP($A157,#REF!,47,FALSE)),0,VLOOKUP($A157,#REF!,47,FALSE)),1)</f>
        <v>#REF!</v>
      </c>
      <c r="G157" s="80" t="e">
        <f t="shared" si="64"/>
        <v>#REF!</v>
      </c>
      <c r="H157" s="88" t="e">
        <f t="shared" si="65"/>
        <v>#REF!</v>
      </c>
      <c r="I157" s="64" t="e">
        <f>IF(ISNA(VLOOKUP($A157,#REF!,4,FALSE)),0,VLOOKUP($A157,#REF!,4,FALSE))</f>
        <v>#REF!</v>
      </c>
      <c r="J157" s="80" t="e">
        <f t="shared" si="66"/>
        <v>#REF!</v>
      </c>
      <c r="K157" s="76" t="e">
        <f t="shared" si="67"/>
        <v>#REF!</v>
      </c>
      <c r="L157" s="83" t="e">
        <f>IF(ISNA(VLOOKUP($A157,#REF!,8,FALSE)),0,VLOOKUP($A157,#REF!,8,FALSE))</f>
        <v>#REF!</v>
      </c>
      <c r="M157" s="80" t="e">
        <f t="shared" si="68"/>
        <v>#REF!</v>
      </c>
      <c r="N157" s="76" t="e">
        <f t="shared" si="69"/>
        <v>#REF!</v>
      </c>
      <c r="O157" s="64" t="e">
        <f>IF(ISNA(VLOOKUP($A157,#REF!,12,FALSE)),0,VLOOKUP($A157,#REF!,12,FALSE))</f>
        <v>#REF!</v>
      </c>
      <c r="P157" s="80" t="e">
        <f t="shared" si="70"/>
        <v>#REF!</v>
      </c>
      <c r="Q157" s="76" t="e">
        <f t="shared" si="71"/>
        <v>#REF!</v>
      </c>
      <c r="R157" s="64" t="e">
        <f>IF(ISNA(VLOOKUP($A157,#REF!,16,FALSE)),0,VLOOKUP($A157,#REF!,16,FALSE))</f>
        <v>#REF!</v>
      </c>
      <c r="S157" s="80" t="e">
        <f t="shared" si="72"/>
        <v>#REF!</v>
      </c>
      <c r="T157" s="76" t="e">
        <f t="shared" si="73"/>
        <v>#REF!</v>
      </c>
      <c r="U157" s="64" t="e">
        <f>IF(ISNA(VLOOKUP($A157,#REF!,20,FALSE)),0,VLOOKUP($A157,#REF!,20,FALSE))</f>
        <v>#REF!</v>
      </c>
      <c r="V157" s="80" t="e">
        <f t="shared" si="74"/>
        <v>#REF!</v>
      </c>
      <c r="W157" s="76" t="e">
        <f t="shared" si="75"/>
        <v>#REF!</v>
      </c>
      <c r="X157" s="64" t="e">
        <f>IF(ISNA(VLOOKUP($A157,#REF!,24,FALSE)),0,VLOOKUP($A157,#REF!,24,FALSE))</f>
        <v>#REF!</v>
      </c>
      <c r="Y157" s="80" t="e">
        <f t="shared" si="76"/>
        <v>#REF!</v>
      </c>
      <c r="Z157" s="76" t="e">
        <f t="shared" si="77"/>
        <v>#REF!</v>
      </c>
      <c r="AA157" s="64" t="e">
        <f>IF(ISNA(VLOOKUP($A157,#REF!,28,FALSE)),0,VLOOKUP($A157,#REF!,28,FALSE))</f>
        <v>#REF!</v>
      </c>
      <c r="AB157" s="80" t="e">
        <f t="shared" si="78"/>
        <v>#REF!</v>
      </c>
      <c r="AC157" s="76" t="e">
        <f t="shared" si="79"/>
        <v>#REF!</v>
      </c>
      <c r="AD157" s="64" t="e">
        <f>IF(ISNA(VLOOKUP($A157,#REF!,32,FALSE)),0,VLOOKUP($A157,#REF!,32,FALSE))</f>
        <v>#REF!</v>
      </c>
      <c r="AE157" s="80" t="e">
        <f t="shared" si="80"/>
        <v>#REF!</v>
      </c>
      <c r="AF157" s="76" t="e">
        <f t="shared" si="81"/>
        <v>#REF!</v>
      </c>
      <c r="AG157" s="64" t="e">
        <f>IF(ISNA(VLOOKUP($A157,#REF!,36,FALSE)),0,VLOOKUP($A157,#REF!,36,FALSE))</f>
        <v>#REF!</v>
      </c>
      <c r="AH157" s="80" t="e">
        <f t="shared" si="82"/>
        <v>#REF!</v>
      </c>
      <c r="AI157" s="76" t="e">
        <f t="shared" si="83"/>
        <v>#REF!</v>
      </c>
    </row>
    <row r="158" spans="1:35" ht="18" customHeight="1" x14ac:dyDescent="0.2">
      <c r="A158" s="78" t="str">
        <f t="shared" si="63"/>
        <v>Will Rhymes</v>
      </c>
      <c r="B158" s="52" t="s">
        <v>513</v>
      </c>
      <c r="C158" s="62" t="s">
        <v>97</v>
      </c>
      <c r="D158" s="25" t="e">
        <f>VLOOKUP($A158,#REF!,34,FALSE)</f>
        <v>#REF!</v>
      </c>
      <c r="E158" s="8" t="e">
        <f>ROUND(IF(ISNA(VLOOKUP($A158,#REF!,46,FALSE)),0,VLOOKUP($A158,#REF!,46,FALSE)),1)</f>
        <v>#REF!</v>
      </c>
      <c r="F158" s="92" t="e">
        <f>ROUND(IF(ISNA(VLOOKUP($A158,#REF!,47,FALSE)),0,VLOOKUP($A158,#REF!,47,FALSE)),1)</f>
        <v>#REF!</v>
      </c>
      <c r="G158" s="80" t="e">
        <f t="shared" si="64"/>
        <v>#REF!</v>
      </c>
      <c r="H158" s="88" t="e">
        <f t="shared" si="65"/>
        <v>#REF!</v>
      </c>
      <c r="I158" s="64" t="e">
        <f>IF(ISNA(VLOOKUP($A158,#REF!,4,FALSE)),0,VLOOKUP($A158,#REF!,4,FALSE))</f>
        <v>#REF!</v>
      </c>
      <c r="J158" s="80" t="e">
        <f t="shared" si="66"/>
        <v>#REF!</v>
      </c>
      <c r="K158" s="76" t="e">
        <f t="shared" si="67"/>
        <v>#REF!</v>
      </c>
      <c r="L158" s="83" t="e">
        <f>IF(ISNA(VLOOKUP($A158,#REF!,8,FALSE)),0,VLOOKUP($A158,#REF!,8,FALSE))</f>
        <v>#REF!</v>
      </c>
      <c r="M158" s="80" t="e">
        <f t="shared" si="68"/>
        <v>#REF!</v>
      </c>
      <c r="N158" s="76" t="e">
        <f t="shared" si="69"/>
        <v>#REF!</v>
      </c>
      <c r="O158" s="64" t="e">
        <f>IF(ISNA(VLOOKUP($A158,#REF!,12,FALSE)),0,VLOOKUP($A158,#REF!,12,FALSE))</f>
        <v>#REF!</v>
      </c>
      <c r="P158" s="80" t="e">
        <f t="shared" si="70"/>
        <v>#REF!</v>
      </c>
      <c r="Q158" s="76" t="e">
        <f t="shared" si="71"/>
        <v>#REF!</v>
      </c>
      <c r="R158" s="64" t="e">
        <f>IF(ISNA(VLOOKUP($A158,#REF!,16,FALSE)),0,VLOOKUP($A158,#REF!,16,FALSE))</f>
        <v>#REF!</v>
      </c>
      <c r="S158" s="80" t="e">
        <f t="shared" si="72"/>
        <v>#REF!</v>
      </c>
      <c r="T158" s="76" t="e">
        <f t="shared" si="73"/>
        <v>#REF!</v>
      </c>
      <c r="U158" s="64" t="e">
        <f>IF(ISNA(VLOOKUP($A158,#REF!,20,FALSE)),0,VLOOKUP($A158,#REF!,20,FALSE))</f>
        <v>#REF!</v>
      </c>
      <c r="V158" s="80" t="e">
        <f t="shared" si="74"/>
        <v>#REF!</v>
      </c>
      <c r="W158" s="76" t="e">
        <f t="shared" si="75"/>
        <v>#REF!</v>
      </c>
      <c r="X158" s="64" t="e">
        <f>IF(ISNA(VLOOKUP($A158,#REF!,24,FALSE)),0,VLOOKUP($A158,#REF!,24,FALSE))</f>
        <v>#REF!</v>
      </c>
      <c r="Y158" s="80" t="e">
        <f t="shared" si="76"/>
        <v>#REF!</v>
      </c>
      <c r="Z158" s="76" t="e">
        <f t="shared" si="77"/>
        <v>#REF!</v>
      </c>
      <c r="AA158" s="64" t="e">
        <f>IF(ISNA(VLOOKUP($A158,#REF!,28,FALSE)),0,VLOOKUP($A158,#REF!,28,FALSE))</f>
        <v>#REF!</v>
      </c>
      <c r="AB158" s="80" t="e">
        <f t="shared" si="78"/>
        <v>#REF!</v>
      </c>
      <c r="AC158" s="76" t="e">
        <f t="shared" si="79"/>
        <v>#REF!</v>
      </c>
      <c r="AD158" s="64" t="e">
        <f>IF(ISNA(VLOOKUP($A158,#REF!,32,FALSE)),0,VLOOKUP($A158,#REF!,32,FALSE))</f>
        <v>#REF!</v>
      </c>
      <c r="AE158" s="80" t="e">
        <f t="shared" si="80"/>
        <v>#REF!</v>
      </c>
      <c r="AF158" s="76" t="e">
        <f t="shared" si="81"/>
        <v>#REF!</v>
      </c>
      <c r="AG158" s="64" t="e">
        <f>IF(ISNA(VLOOKUP($A158,#REF!,36,FALSE)),0,VLOOKUP($A158,#REF!,36,FALSE))</f>
        <v>#REF!</v>
      </c>
      <c r="AH158" s="80" t="e">
        <f t="shared" si="82"/>
        <v>#REF!</v>
      </c>
      <c r="AI158" s="76" t="e">
        <f t="shared" si="83"/>
        <v>#REF!</v>
      </c>
    </row>
    <row r="159" spans="1:35" ht="18" customHeight="1" x14ac:dyDescent="0.2">
      <c r="A159" s="78" t="str">
        <f t="shared" ref="A159:A181" si="84">CONCATENATE(C159," ",B159)</f>
        <v>Barry Rubin</v>
      </c>
      <c r="B159" s="52" t="s">
        <v>42</v>
      </c>
      <c r="C159" s="62" t="s">
        <v>254</v>
      </c>
      <c r="D159" s="25" t="e">
        <f>VLOOKUP($A159,#REF!,34,FALSE)</f>
        <v>#REF!</v>
      </c>
      <c r="E159" s="8" t="e">
        <f>ROUND(IF(ISNA(VLOOKUP($A159,#REF!,46,FALSE)),0,VLOOKUP($A159,#REF!,46,FALSE)),1)</f>
        <v>#REF!</v>
      </c>
      <c r="F159" s="92" t="e">
        <f>ROUND(IF(ISNA(VLOOKUP($A159,#REF!,47,FALSE)),0,VLOOKUP($A159,#REF!,47,FALSE)),1)</f>
        <v>#REF!</v>
      </c>
      <c r="G159" s="80" t="e">
        <f t="shared" ref="G159:G181" si="85">IF($E159&gt;$AH$1,$D159-($E159-$AH$1),(IF(IF(AND(F159&lt;$AB$1,F159&lt;&gt;0),D159+($AB$1-F159),D159)&gt;36,36,IF(AND(F159&lt;$AB$1,F159&lt;&gt;0),D159+($AB$1-F159),D159))))</f>
        <v>#REF!</v>
      </c>
      <c r="H159" s="88" t="e">
        <f t="shared" ref="H159:H181" si="86">ROUND(G159,0)</f>
        <v>#REF!</v>
      </c>
      <c r="I159" s="64" t="e">
        <f>IF(ISNA(VLOOKUP($A159,#REF!,4,FALSE)),0,VLOOKUP($A159,#REF!,4,FALSE))</f>
        <v>#REF!</v>
      </c>
      <c r="J159" s="80" t="e">
        <f t="shared" ref="J159:J181" si="87">IF(  AND(I159&gt;0,G159&lt;&gt;36),   IF(ABS(I159-36)&gt;=10,  G159+SIGN(36-I159)*1,  (36-I159)*0.1+G159),      G159)</f>
        <v>#REF!</v>
      </c>
      <c r="K159" s="76" t="e">
        <f t="shared" ref="K159:K181" si="88">ROUND(J159,0)</f>
        <v>#REF!</v>
      </c>
      <c r="L159" s="83" t="e">
        <f>IF(ISNA(VLOOKUP($A159,#REF!,8,FALSE)),0,VLOOKUP($A159,#REF!,8,FALSE))</f>
        <v>#REF!</v>
      </c>
      <c r="M159" s="80" t="e">
        <f t="shared" ref="M159:M181" si="89">IF(  AND(L159&gt;0,J159&lt;&gt;36),   IF(ABS(L159-36)&gt;=10,  J159+SIGN(36-L159)*1,  (36-L159)*0.1+J159),      J159)</f>
        <v>#REF!</v>
      </c>
      <c r="N159" s="76" t="e">
        <f t="shared" ref="N159:N181" si="90">ROUND(M159,0)</f>
        <v>#REF!</v>
      </c>
      <c r="O159" s="64" t="e">
        <f>IF(ISNA(VLOOKUP($A159,#REF!,12,FALSE)),0,VLOOKUP($A159,#REF!,12,FALSE))</f>
        <v>#REF!</v>
      </c>
      <c r="P159" s="80" t="e">
        <f t="shared" ref="P159:P181" si="91">IF(  AND(O159&gt;0,M159&lt;&gt;36),   IF(ABS(O159-36)&gt;=10,  M159+SIGN(36-O159)*1,  (36-O159)*0.1+M159),      M159)</f>
        <v>#REF!</v>
      </c>
      <c r="Q159" s="76" t="e">
        <f t="shared" ref="Q159:Q181" si="92">ROUND(P159,0)</f>
        <v>#REF!</v>
      </c>
      <c r="R159" s="64" t="e">
        <f>IF(ISNA(VLOOKUP($A159,#REF!,16,FALSE)),0,VLOOKUP($A159,#REF!,16,FALSE))</f>
        <v>#REF!</v>
      </c>
      <c r="S159" s="80" t="e">
        <f t="shared" ref="S159:S181" si="93">IF(  AND(R159&gt;0,P159&lt;&gt;36),   IF(ABS(R159-36)&gt;=10,  P159+SIGN(36-R159)*1,  (36-R159)*0.1+P159),      P159)</f>
        <v>#REF!</v>
      </c>
      <c r="T159" s="76" t="e">
        <f t="shared" ref="T159:T181" si="94">ROUND(S159,0)</f>
        <v>#REF!</v>
      </c>
      <c r="U159" s="64" t="e">
        <f>IF(ISNA(VLOOKUP($A159,#REF!,20,FALSE)),0,VLOOKUP($A159,#REF!,20,FALSE))</f>
        <v>#REF!</v>
      </c>
      <c r="V159" s="80" t="e">
        <f t="shared" ref="V159:V181" si="95">IF(  AND(U159&gt;0,S159&lt;&gt;36),   IF(ABS(U159-36)&gt;=10,  S159+SIGN(36-U159)*1,  (36-U159)*0.1+S159),      S159)</f>
        <v>#REF!</v>
      </c>
      <c r="W159" s="76" t="e">
        <f t="shared" ref="W159:W181" si="96">ROUND(V159,0)</f>
        <v>#REF!</v>
      </c>
      <c r="X159" s="64" t="e">
        <f>IF(ISNA(VLOOKUP($A159,#REF!,24,FALSE)),0,VLOOKUP($A159,#REF!,24,FALSE))</f>
        <v>#REF!</v>
      </c>
      <c r="Y159" s="80" t="e">
        <f t="shared" ref="Y159:Y181" si="97">IF(  AND(X159&gt;0,V159&lt;&gt;36),   IF(ABS(X159-36)&gt;=10,  V159+SIGN(36-X159)*1,  (36-X159)*0.1+V159),      V159)</f>
        <v>#REF!</v>
      </c>
      <c r="Z159" s="76" t="e">
        <f t="shared" ref="Z159:Z181" si="98">ROUND(Y159,0)</f>
        <v>#REF!</v>
      </c>
      <c r="AA159" s="64" t="e">
        <f>IF(ISNA(VLOOKUP($A159,#REF!,28,FALSE)),0,VLOOKUP($A159,#REF!,28,FALSE))</f>
        <v>#REF!</v>
      </c>
      <c r="AB159" s="80" t="e">
        <f t="shared" ref="AB159:AB181" si="99">IF(  AND(AA159&gt;0,Y159&lt;&gt;36),   IF(ABS(AA159-36)&gt;=10,  Y159+SIGN(36-AA159)*1,  (36-AA159)*0.1+Y159),      Y159)</f>
        <v>#REF!</v>
      </c>
      <c r="AC159" s="76" t="e">
        <f t="shared" ref="AC159:AC181" si="100">ROUND(AB159,0)</f>
        <v>#REF!</v>
      </c>
      <c r="AD159" s="64" t="e">
        <f>IF(ISNA(VLOOKUP($A159,#REF!,32,FALSE)),0,VLOOKUP($A159,#REF!,32,FALSE))</f>
        <v>#REF!</v>
      </c>
      <c r="AE159" s="80" t="e">
        <f t="shared" ref="AE159:AE181" si="101">IF(  AND(AD159&gt;0,AB159&lt;&gt;36),   IF(ABS(AD159-36)&gt;=10,  AB159+SIGN(36-AD159)*1,  (36-AD159)*0.1+AB159),      AB159)</f>
        <v>#REF!</v>
      </c>
      <c r="AF159" s="76" t="e">
        <f t="shared" ref="AF159:AF181" si="102">ROUND(AE159,0)</f>
        <v>#REF!</v>
      </c>
      <c r="AG159" s="64" t="e">
        <f>IF(ISNA(VLOOKUP($A159,#REF!,36,FALSE)),0,VLOOKUP($A159,#REF!,36,FALSE))</f>
        <v>#REF!</v>
      </c>
      <c r="AH159" s="80" t="e">
        <f t="shared" ref="AH159:AH181" si="103">IF(  AND(AG159&gt;0,AE159&lt;&gt;36),   IF(ABS(AG159-36)&gt;=10,  AE159+SIGN(36-AG159)*1,  (36-AG159)*0.1+AE159),      AE159)</f>
        <v>#REF!</v>
      </c>
      <c r="AI159" s="76" t="e">
        <f t="shared" ref="AI159:AI181" si="104">ROUND(AH159,0)</f>
        <v>#REF!</v>
      </c>
    </row>
    <row r="160" spans="1:35" ht="18" customHeight="1" x14ac:dyDescent="0.2">
      <c r="A160" s="78" t="str">
        <f t="shared" si="84"/>
        <v>Mitch Russ</v>
      </c>
      <c r="B160" s="52" t="s">
        <v>5</v>
      </c>
      <c r="C160" s="62" t="s">
        <v>391</v>
      </c>
      <c r="D160" s="25" t="e">
        <f>VLOOKUP($A160,#REF!,34,FALSE)</f>
        <v>#REF!</v>
      </c>
      <c r="E160" s="8" t="e">
        <f>ROUND(IF(ISNA(VLOOKUP($A160,#REF!,46,FALSE)),0,VLOOKUP($A160,#REF!,46,FALSE)),1)</f>
        <v>#REF!</v>
      </c>
      <c r="F160" s="92" t="e">
        <f>ROUND(IF(ISNA(VLOOKUP($A160,#REF!,47,FALSE)),0,VLOOKUP($A160,#REF!,47,FALSE)),1)</f>
        <v>#REF!</v>
      </c>
      <c r="G160" s="80" t="e">
        <f t="shared" si="85"/>
        <v>#REF!</v>
      </c>
      <c r="H160" s="88" t="e">
        <f t="shared" si="86"/>
        <v>#REF!</v>
      </c>
      <c r="I160" s="64" t="e">
        <f>IF(ISNA(VLOOKUP($A160,#REF!,4,FALSE)),0,VLOOKUP($A160,#REF!,4,FALSE))</f>
        <v>#REF!</v>
      </c>
      <c r="J160" s="80" t="e">
        <f t="shared" si="87"/>
        <v>#REF!</v>
      </c>
      <c r="K160" s="76" t="e">
        <f t="shared" si="88"/>
        <v>#REF!</v>
      </c>
      <c r="L160" s="83" t="e">
        <f>IF(ISNA(VLOOKUP($A160,#REF!,8,FALSE)),0,VLOOKUP($A160,#REF!,8,FALSE))</f>
        <v>#REF!</v>
      </c>
      <c r="M160" s="80" t="e">
        <f t="shared" si="89"/>
        <v>#REF!</v>
      </c>
      <c r="N160" s="76" t="e">
        <f t="shared" si="90"/>
        <v>#REF!</v>
      </c>
      <c r="O160" s="64" t="e">
        <f>IF(ISNA(VLOOKUP($A160,#REF!,12,FALSE)),0,VLOOKUP($A160,#REF!,12,FALSE))</f>
        <v>#REF!</v>
      </c>
      <c r="P160" s="80" t="e">
        <f t="shared" si="91"/>
        <v>#REF!</v>
      </c>
      <c r="Q160" s="76" t="e">
        <f t="shared" si="92"/>
        <v>#REF!</v>
      </c>
      <c r="R160" s="64" t="e">
        <f>IF(ISNA(VLOOKUP($A160,#REF!,16,FALSE)),0,VLOOKUP($A160,#REF!,16,FALSE))</f>
        <v>#REF!</v>
      </c>
      <c r="S160" s="80" t="e">
        <f t="shared" si="93"/>
        <v>#REF!</v>
      </c>
      <c r="T160" s="76" t="e">
        <f t="shared" si="94"/>
        <v>#REF!</v>
      </c>
      <c r="U160" s="64" t="e">
        <f>IF(ISNA(VLOOKUP($A160,#REF!,20,FALSE)),0,VLOOKUP($A160,#REF!,20,FALSE))</f>
        <v>#REF!</v>
      </c>
      <c r="V160" s="80" t="e">
        <f t="shared" si="95"/>
        <v>#REF!</v>
      </c>
      <c r="W160" s="76" t="e">
        <f t="shared" si="96"/>
        <v>#REF!</v>
      </c>
      <c r="X160" s="64" t="e">
        <f>IF(ISNA(VLOOKUP($A160,#REF!,24,FALSE)),0,VLOOKUP($A160,#REF!,24,FALSE))</f>
        <v>#REF!</v>
      </c>
      <c r="Y160" s="80" t="e">
        <f t="shared" si="97"/>
        <v>#REF!</v>
      </c>
      <c r="Z160" s="76" t="e">
        <f t="shared" si="98"/>
        <v>#REF!</v>
      </c>
      <c r="AA160" s="64" t="e">
        <f>IF(ISNA(VLOOKUP($A160,#REF!,28,FALSE)),0,VLOOKUP($A160,#REF!,28,FALSE))</f>
        <v>#REF!</v>
      </c>
      <c r="AB160" s="80" t="e">
        <f t="shared" si="99"/>
        <v>#REF!</v>
      </c>
      <c r="AC160" s="76" t="e">
        <f t="shared" si="100"/>
        <v>#REF!</v>
      </c>
      <c r="AD160" s="64" t="e">
        <f>IF(ISNA(VLOOKUP($A160,#REF!,32,FALSE)),0,VLOOKUP($A160,#REF!,32,FALSE))</f>
        <v>#REF!</v>
      </c>
      <c r="AE160" s="80" t="e">
        <f t="shared" si="101"/>
        <v>#REF!</v>
      </c>
      <c r="AF160" s="76" t="e">
        <f t="shared" si="102"/>
        <v>#REF!</v>
      </c>
      <c r="AG160" s="64" t="e">
        <f>IF(ISNA(VLOOKUP($A160,#REF!,36,FALSE)),0,VLOOKUP($A160,#REF!,36,FALSE))</f>
        <v>#REF!</v>
      </c>
      <c r="AH160" s="80" t="e">
        <f t="shared" si="103"/>
        <v>#REF!</v>
      </c>
      <c r="AI160" s="76" t="e">
        <f t="shared" si="104"/>
        <v>#REF!</v>
      </c>
    </row>
    <row r="161" spans="1:35" ht="18" customHeight="1" x14ac:dyDescent="0.2">
      <c r="A161" s="78" t="str">
        <f t="shared" si="84"/>
        <v>Harry Sarner</v>
      </c>
      <c r="B161" s="52" t="s">
        <v>239</v>
      </c>
      <c r="C161" s="62" t="s">
        <v>240</v>
      </c>
      <c r="D161" s="25" t="e">
        <f>VLOOKUP($A161,#REF!,34,FALSE)</f>
        <v>#REF!</v>
      </c>
      <c r="E161" s="8" t="e">
        <f>ROUND(IF(ISNA(VLOOKUP($A161,#REF!,46,FALSE)),0,VLOOKUP($A161,#REF!,46,FALSE)),1)</f>
        <v>#REF!</v>
      </c>
      <c r="F161" s="92" t="e">
        <f>ROUND(IF(ISNA(VLOOKUP($A161,#REF!,47,FALSE)),0,VLOOKUP($A161,#REF!,47,FALSE)),1)</f>
        <v>#REF!</v>
      </c>
      <c r="G161" s="80" t="e">
        <f t="shared" si="85"/>
        <v>#REF!</v>
      </c>
      <c r="H161" s="88" t="e">
        <f t="shared" si="86"/>
        <v>#REF!</v>
      </c>
      <c r="I161" s="64" t="e">
        <f>IF(ISNA(VLOOKUP($A161,#REF!,4,FALSE)),0,VLOOKUP($A161,#REF!,4,FALSE))</f>
        <v>#REF!</v>
      </c>
      <c r="J161" s="80" t="e">
        <f t="shared" si="87"/>
        <v>#REF!</v>
      </c>
      <c r="K161" s="76" t="e">
        <f t="shared" si="88"/>
        <v>#REF!</v>
      </c>
      <c r="L161" s="83" t="e">
        <f>IF(ISNA(VLOOKUP($A161,#REF!,8,FALSE)),0,VLOOKUP($A161,#REF!,8,FALSE))</f>
        <v>#REF!</v>
      </c>
      <c r="M161" s="80" t="e">
        <f t="shared" si="89"/>
        <v>#REF!</v>
      </c>
      <c r="N161" s="76" t="e">
        <f t="shared" si="90"/>
        <v>#REF!</v>
      </c>
      <c r="O161" s="64" t="e">
        <f>IF(ISNA(VLOOKUP($A161,#REF!,12,FALSE)),0,VLOOKUP($A161,#REF!,12,FALSE))</f>
        <v>#REF!</v>
      </c>
      <c r="P161" s="80" t="e">
        <f t="shared" si="91"/>
        <v>#REF!</v>
      </c>
      <c r="Q161" s="76" t="e">
        <f t="shared" si="92"/>
        <v>#REF!</v>
      </c>
      <c r="R161" s="64" t="e">
        <f>IF(ISNA(VLOOKUP($A161,#REF!,16,FALSE)),0,VLOOKUP($A161,#REF!,16,FALSE))</f>
        <v>#REF!</v>
      </c>
      <c r="S161" s="80" t="e">
        <f t="shared" si="93"/>
        <v>#REF!</v>
      </c>
      <c r="T161" s="76" t="e">
        <f t="shared" si="94"/>
        <v>#REF!</v>
      </c>
      <c r="U161" s="64" t="e">
        <f>IF(ISNA(VLOOKUP($A161,#REF!,20,FALSE)),0,VLOOKUP($A161,#REF!,20,FALSE))</f>
        <v>#REF!</v>
      </c>
      <c r="V161" s="80" t="e">
        <f t="shared" si="95"/>
        <v>#REF!</v>
      </c>
      <c r="W161" s="76" t="e">
        <f t="shared" si="96"/>
        <v>#REF!</v>
      </c>
      <c r="X161" s="64" t="e">
        <f>IF(ISNA(VLOOKUP($A161,#REF!,24,FALSE)),0,VLOOKUP($A161,#REF!,24,FALSE))</f>
        <v>#REF!</v>
      </c>
      <c r="Y161" s="80" t="e">
        <f t="shared" si="97"/>
        <v>#REF!</v>
      </c>
      <c r="Z161" s="76" t="e">
        <f t="shared" si="98"/>
        <v>#REF!</v>
      </c>
      <c r="AA161" s="64" t="e">
        <f>IF(ISNA(VLOOKUP($A161,#REF!,28,FALSE)),0,VLOOKUP($A161,#REF!,28,FALSE))</f>
        <v>#REF!</v>
      </c>
      <c r="AB161" s="80" t="e">
        <f t="shared" si="99"/>
        <v>#REF!</v>
      </c>
      <c r="AC161" s="76" t="e">
        <f t="shared" si="100"/>
        <v>#REF!</v>
      </c>
      <c r="AD161" s="64" t="e">
        <f>IF(ISNA(VLOOKUP($A161,#REF!,32,FALSE)),0,VLOOKUP($A161,#REF!,32,FALSE))</f>
        <v>#REF!</v>
      </c>
      <c r="AE161" s="80" t="e">
        <f t="shared" si="101"/>
        <v>#REF!</v>
      </c>
      <c r="AF161" s="76" t="e">
        <f t="shared" si="102"/>
        <v>#REF!</v>
      </c>
      <c r="AG161" s="64" t="e">
        <f>IF(ISNA(VLOOKUP($A161,#REF!,36,FALSE)),0,VLOOKUP($A161,#REF!,36,FALSE))</f>
        <v>#REF!</v>
      </c>
      <c r="AH161" s="80" t="e">
        <f t="shared" si="103"/>
        <v>#REF!</v>
      </c>
      <c r="AI161" s="76" t="e">
        <f t="shared" si="104"/>
        <v>#REF!</v>
      </c>
    </row>
    <row r="162" spans="1:35" ht="18" customHeight="1" x14ac:dyDescent="0.2">
      <c r="A162" s="78" t="str">
        <f t="shared" si="84"/>
        <v>Mike Saunders</v>
      </c>
      <c r="B162" s="52" t="s">
        <v>74</v>
      </c>
      <c r="C162" s="62" t="s">
        <v>33</v>
      </c>
      <c r="D162" s="25" t="e">
        <f>VLOOKUP($A162,#REF!,34,FALSE)</f>
        <v>#REF!</v>
      </c>
      <c r="E162" s="8" t="e">
        <f>ROUND(IF(ISNA(VLOOKUP($A162,#REF!,46,FALSE)),0,VLOOKUP($A162,#REF!,46,FALSE)),1)</f>
        <v>#REF!</v>
      </c>
      <c r="F162" s="92" t="e">
        <f>ROUND(IF(ISNA(VLOOKUP($A162,#REF!,47,FALSE)),0,VLOOKUP($A162,#REF!,47,FALSE)),1)</f>
        <v>#REF!</v>
      </c>
      <c r="G162" s="80" t="e">
        <f t="shared" si="85"/>
        <v>#REF!</v>
      </c>
      <c r="H162" s="88" t="e">
        <f t="shared" si="86"/>
        <v>#REF!</v>
      </c>
      <c r="I162" s="64" t="e">
        <f>IF(ISNA(VLOOKUP($A162,#REF!,4,FALSE)),0,VLOOKUP($A162,#REF!,4,FALSE))</f>
        <v>#REF!</v>
      </c>
      <c r="J162" s="80" t="e">
        <f t="shared" si="87"/>
        <v>#REF!</v>
      </c>
      <c r="K162" s="76" t="e">
        <f t="shared" si="88"/>
        <v>#REF!</v>
      </c>
      <c r="L162" s="83" t="e">
        <f>IF(ISNA(VLOOKUP($A162,#REF!,8,FALSE)),0,VLOOKUP($A162,#REF!,8,FALSE))</f>
        <v>#REF!</v>
      </c>
      <c r="M162" s="80" t="e">
        <f t="shared" si="89"/>
        <v>#REF!</v>
      </c>
      <c r="N162" s="76" t="e">
        <f t="shared" si="90"/>
        <v>#REF!</v>
      </c>
      <c r="O162" s="64" t="e">
        <f>IF(ISNA(VLOOKUP($A162,#REF!,12,FALSE)),0,VLOOKUP($A162,#REF!,12,FALSE))</f>
        <v>#REF!</v>
      </c>
      <c r="P162" s="80" t="e">
        <f t="shared" si="91"/>
        <v>#REF!</v>
      </c>
      <c r="Q162" s="76" t="e">
        <f t="shared" si="92"/>
        <v>#REF!</v>
      </c>
      <c r="R162" s="64" t="e">
        <f>IF(ISNA(VLOOKUP($A162,#REF!,16,FALSE)),0,VLOOKUP($A162,#REF!,16,FALSE))</f>
        <v>#REF!</v>
      </c>
      <c r="S162" s="80" t="e">
        <f t="shared" si="93"/>
        <v>#REF!</v>
      </c>
      <c r="T162" s="76" t="e">
        <f t="shared" si="94"/>
        <v>#REF!</v>
      </c>
      <c r="U162" s="64" t="e">
        <f>IF(ISNA(VLOOKUP($A162,#REF!,20,FALSE)),0,VLOOKUP($A162,#REF!,20,FALSE))</f>
        <v>#REF!</v>
      </c>
      <c r="V162" s="80" t="e">
        <f t="shared" si="95"/>
        <v>#REF!</v>
      </c>
      <c r="W162" s="76" t="e">
        <f t="shared" si="96"/>
        <v>#REF!</v>
      </c>
      <c r="X162" s="64" t="e">
        <f>IF(ISNA(VLOOKUP($A162,#REF!,24,FALSE)),0,VLOOKUP($A162,#REF!,24,FALSE))</f>
        <v>#REF!</v>
      </c>
      <c r="Y162" s="80" t="e">
        <f t="shared" si="97"/>
        <v>#REF!</v>
      </c>
      <c r="Z162" s="76" t="e">
        <f t="shared" si="98"/>
        <v>#REF!</v>
      </c>
      <c r="AA162" s="64" t="e">
        <f>IF(ISNA(VLOOKUP($A162,#REF!,28,FALSE)),0,VLOOKUP($A162,#REF!,28,FALSE))</f>
        <v>#REF!</v>
      </c>
      <c r="AB162" s="80" t="e">
        <f t="shared" si="99"/>
        <v>#REF!</v>
      </c>
      <c r="AC162" s="76" t="e">
        <f t="shared" si="100"/>
        <v>#REF!</v>
      </c>
      <c r="AD162" s="64" t="e">
        <f>IF(ISNA(VLOOKUP($A162,#REF!,32,FALSE)),0,VLOOKUP($A162,#REF!,32,FALSE))</f>
        <v>#REF!</v>
      </c>
      <c r="AE162" s="80" t="e">
        <f t="shared" si="101"/>
        <v>#REF!</v>
      </c>
      <c r="AF162" s="76" t="e">
        <f t="shared" si="102"/>
        <v>#REF!</v>
      </c>
      <c r="AG162" s="64" t="e">
        <f>IF(ISNA(VLOOKUP($A162,#REF!,36,FALSE)),0,VLOOKUP($A162,#REF!,36,FALSE))</f>
        <v>#REF!</v>
      </c>
      <c r="AH162" s="80" t="e">
        <f t="shared" si="103"/>
        <v>#REF!</v>
      </c>
      <c r="AI162" s="76" t="e">
        <f t="shared" si="104"/>
        <v>#REF!</v>
      </c>
    </row>
    <row r="163" spans="1:35" ht="18" customHeight="1" x14ac:dyDescent="0.2">
      <c r="A163" s="78" t="str">
        <f t="shared" si="84"/>
        <v>Bill Schneider</v>
      </c>
      <c r="B163" s="52" t="s">
        <v>238</v>
      </c>
      <c r="C163" s="62" t="s">
        <v>147</v>
      </c>
      <c r="D163" s="25" t="e">
        <f>VLOOKUP($A163,#REF!,34,FALSE)</f>
        <v>#REF!</v>
      </c>
      <c r="E163" s="8" t="e">
        <f>ROUND(IF(ISNA(VLOOKUP($A163,#REF!,46,FALSE)),0,VLOOKUP($A163,#REF!,46,FALSE)),1)</f>
        <v>#REF!</v>
      </c>
      <c r="F163" s="92" t="e">
        <f>ROUND(IF(ISNA(VLOOKUP($A163,#REF!,47,FALSE)),0,VLOOKUP($A163,#REF!,47,FALSE)),1)</f>
        <v>#REF!</v>
      </c>
      <c r="G163" s="80" t="e">
        <f t="shared" si="85"/>
        <v>#REF!</v>
      </c>
      <c r="H163" s="88" t="e">
        <f t="shared" si="86"/>
        <v>#REF!</v>
      </c>
      <c r="I163" s="64" t="e">
        <f>IF(ISNA(VLOOKUP($A163,#REF!,4,FALSE)),0,VLOOKUP($A163,#REF!,4,FALSE))</f>
        <v>#REF!</v>
      </c>
      <c r="J163" s="80" t="e">
        <f t="shared" si="87"/>
        <v>#REF!</v>
      </c>
      <c r="K163" s="76" t="e">
        <f t="shared" si="88"/>
        <v>#REF!</v>
      </c>
      <c r="L163" s="83" t="e">
        <f>IF(ISNA(VLOOKUP($A163,#REF!,8,FALSE)),0,VLOOKUP($A163,#REF!,8,FALSE))</f>
        <v>#REF!</v>
      </c>
      <c r="M163" s="80" t="e">
        <f t="shared" si="89"/>
        <v>#REF!</v>
      </c>
      <c r="N163" s="76" t="e">
        <f t="shared" si="90"/>
        <v>#REF!</v>
      </c>
      <c r="O163" s="64" t="e">
        <f>IF(ISNA(VLOOKUP($A163,#REF!,12,FALSE)),0,VLOOKUP($A163,#REF!,12,FALSE))</f>
        <v>#REF!</v>
      </c>
      <c r="P163" s="80" t="e">
        <f t="shared" si="91"/>
        <v>#REF!</v>
      </c>
      <c r="Q163" s="76" t="e">
        <f t="shared" si="92"/>
        <v>#REF!</v>
      </c>
      <c r="R163" s="64" t="e">
        <f>IF(ISNA(VLOOKUP($A163,#REF!,16,FALSE)),0,VLOOKUP($A163,#REF!,16,FALSE))</f>
        <v>#REF!</v>
      </c>
      <c r="S163" s="80" t="e">
        <f t="shared" si="93"/>
        <v>#REF!</v>
      </c>
      <c r="T163" s="76" t="e">
        <f t="shared" si="94"/>
        <v>#REF!</v>
      </c>
      <c r="U163" s="64" t="e">
        <f>IF(ISNA(VLOOKUP($A163,#REF!,20,FALSE)),0,VLOOKUP($A163,#REF!,20,FALSE))</f>
        <v>#REF!</v>
      </c>
      <c r="V163" s="80" t="e">
        <f t="shared" si="95"/>
        <v>#REF!</v>
      </c>
      <c r="W163" s="76" t="e">
        <f t="shared" si="96"/>
        <v>#REF!</v>
      </c>
      <c r="X163" s="64" t="e">
        <f>IF(ISNA(VLOOKUP($A163,#REF!,24,FALSE)),0,VLOOKUP($A163,#REF!,24,FALSE))</f>
        <v>#REF!</v>
      </c>
      <c r="Y163" s="80" t="e">
        <f t="shared" si="97"/>
        <v>#REF!</v>
      </c>
      <c r="Z163" s="76" t="e">
        <f t="shared" si="98"/>
        <v>#REF!</v>
      </c>
      <c r="AA163" s="64" t="e">
        <f>IF(ISNA(VLOOKUP($A163,#REF!,28,FALSE)),0,VLOOKUP($A163,#REF!,28,FALSE))</f>
        <v>#REF!</v>
      </c>
      <c r="AB163" s="80" t="e">
        <f t="shared" si="99"/>
        <v>#REF!</v>
      </c>
      <c r="AC163" s="76" t="e">
        <f t="shared" si="100"/>
        <v>#REF!</v>
      </c>
      <c r="AD163" s="64" t="e">
        <f>IF(ISNA(VLOOKUP($A163,#REF!,32,FALSE)),0,VLOOKUP($A163,#REF!,32,FALSE))</f>
        <v>#REF!</v>
      </c>
      <c r="AE163" s="80" t="e">
        <f t="shared" si="101"/>
        <v>#REF!</v>
      </c>
      <c r="AF163" s="76" t="e">
        <f t="shared" si="102"/>
        <v>#REF!</v>
      </c>
      <c r="AG163" s="64" t="e">
        <f>IF(ISNA(VLOOKUP($A163,#REF!,36,FALSE)),0,VLOOKUP($A163,#REF!,36,FALSE))</f>
        <v>#REF!</v>
      </c>
      <c r="AH163" s="80" t="e">
        <f t="shared" si="103"/>
        <v>#REF!</v>
      </c>
      <c r="AI163" s="76" t="e">
        <f t="shared" si="104"/>
        <v>#REF!</v>
      </c>
    </row>
    <row r="164" spans="1:35" ht="18" customHeight="1" x14ac:dyDescent="0.2">
      <c r="A164" s="78" t="str">
        <f t="shared" si="84"/>
        <v>Zee Siekirski</v>
      </c>
      <c r="B164" s="52" t="s">
        <v>419</v>
      </c>
      <c r="C164" s="62" t="s">
        <v>420</v>
      </c>
      <c r="D164" s="25" t="e">
        <f>VLOOKUP($A164,#REF!,34,FALSE)</f>
        <v>#REF!</v>
      </c>
      <c r="E164" s="8" t="e">
        <f>ROUND(IF(ISNA(VLOOKUP($A164,#REF!,46,FALSE)),0,VLOOKUP($A164,#REF!,46,FALSE)),1)</f>
        <v>#REF!</v>
      </c>
      <c r="F164" s="92" t="e">
        <f>ROUND(IF(ISNA(VLOOKUP($A164,#REF!,47,FALSE)),0,VLOOKUP($A164,#REF!,47,FALSE)),1)</f>
        <v>#REF!</v>
      </c>
      <c r="G164" s="80" t="e">
        <f t="shared" si="85"/>
        <v>#REF!</v>
      </c>
      <c r="H164" s="88" t="e">
        <f t="shared" si="86"/>
        <v>#REF!</v>
      </c>
      <c r="I164" s="64" t="e">
        <f>IF(ISNA(VLOOKUP($A164,#REF!,4,FALSE)),0,VLOOKUP($A164,#REF!,4,FALSE))</f>
        <v>#REF!</v>
      </c>
      <c r="J164" s="80" t="e">
        <f t="shared" si="87"/>
        <v>#REF!</v>
      </c>
      <c r="K164" s="76" t="e">
        <f t="shared" si="88"/>
        <v>#REF!</v>
      </c>
      <c r="L164" s="83" t="e">
        <f>IF(ISNA(VLOOKUP($A164,#REF!,8,FALSE)),0,VLOOKUP($A164,#REF!,8,FALSE))</f>
        <v>#REF!</v>
      </c>
      <c r="M164" s="80" t="e">
        <f t="shared" si="89"/>
        <v>#REF!</v>
      </c>
      <c r="N164" s="76" t="e">
        <f t="shared" si="90"/>
        <v>#REF!</v>
      </c>
      <c r="O164" s="64" t="e">
        <f>IF(ISNA(VLOOKUP($A164,#REF!,12,FALSE)),0,VLOOKUP($A164,#REF!,12,FALSE))</f>
        <v>#REF!</v>
      </c>
      <c r="P164" s="80" t="e">
        <f t="shared" si="91"/>
        <v>#REF!</v>
      </c>
      <c r="Q164" s="76" t="e">
        <f t="shared" si="92"/>
        <v>#REF!</v>
      </c>
      <c r="R164" s="64" t="e">
        <f>IF(ISNA(VLOOKUP($A164,#REF!,16,FALSE)),0,VLOOKUP($A164,#REF!,16,FALSE))</f>
        <v>#REF!</v>
      </c>
      <c r="S164" s="80" t="e">
        <f t="shared" si="93"/>
        <v>#REF!</v>
      </c>
      <c r="T164" s="76" t="e">
        <f t="shared" si="94"/>
        <v>#REF!</v>
      </c>
      <c r="U164" s="64" t="e">
        <f>IF(ISNA(VLOOKUP($A164,#REF!,20,FALSE)),0,VLOOKUP($A164,#REF!,20,FALSE))</f>
        <v>#REF!</v>
      </c>
      <c r="V164" s="80" t="e">
        <f t="shared" si="95"/>
        <v>#REF!</v>
      </c>
      <c r="W164" s="76" t="e">
        <f t="shared" si="96"/>
        <v>#REF!</v>
      </c>
      <c r="X164" s="64" t="e">
        <f>IF(ISNA(VLOOKUP($A164,#REF!,24,FALSE)),0,VLOOKUP($A164,#REF!,24,FALSE))</f>
        <v>#REF!</v>
      </c>
      <c r="Y164" s="80" t="e">
        <f t="shared" si="97"/>
        <v>#REF!</v>
      </c>
      <c r="Z164" s="76" t="e">
        <f t="shared" si="98"/>
        <v>#REF!</v>
      </c>
      <c r="AA164" s="64" t="e">
        <f>IF(ISNA(VLOOKUP($A164,#REF!,28,FALSE)),0,VLOOKUP($A164,#REF!,28,FALSE))</f>
        <v>#REF!</v>
      </c>
      <c r="AB164" s="80" t="e">
        <f t="shared" si="99"/>
        <v>#REF!</v>
      </c>
      <c r="AC164" s="76" t="e">
        <f t="shared" si="100"/>
        <v>#REF!</v>
      </c>
      <c r="AD164" s="64" t="e">
        <f>IF(ISNA(VLOOKUP($A164,#REF!,32,FALSE)),0,VLOOKUP($A164,#REF!,32,FALSE))</f>
        <v>#REF!</v>
      </c>
      <c r="AE164" s="80" t="e">
        <f t="shared" si="101"/>
        <v>#REF!</v>
      </c>
      <c r="AF164" s="76" t="e">
        <f t="shared" si="102"/>
        <v>#REF!</v>
      </c>
      <c r="AG164" s="64" t="e">
        <f>IF(ISNA(VLOOKUP($A164,#REF!,36,FALSE)),0,VLOOKUP($A164,#REF!,36,FALSE))</f>
        <v>#REF!</v>
      </c>
      <c r="AH164" s="80" t="e">
        <f t="shared" si="103"/>
        <v>#REF!</v>
      </c>
      <c r="AI164" s="76" t="e">
        <f t="shared" si="104"/>
        <v>#REF!</v>
      </c>
    </row>
    <row r="165" spans="1:35" ht="18" customHeight="1" x14ac:dyDescent="0.2">
      <c r="A165" s="78" t="str">
        <f t="shared" si="84"/>
        <v>Mark Simmons</v>
      </c>
      <c r="B165" s="52" t="s">
        <v>297</v>
      </c>
      <c r="C165" s="62" t="s">
        <v>37</v>
      </c>
      <c r="D165" s="25" t="e">
        <f>VLOOKUP($A165,#REF!,34,FALSE)</f>
        <v>#REF!</v>
      </c>
      <c r="E165" s="8" t="e">
        <f>ROUND(IF(ISNA(VLOOKUP($A165,#REF!,46,FALSE)),0,VLOOKUP($A165,#REF!,46,FALSE)),1)</f>
        <v>#REF!</v>
      </c>
      <c r="F165" s="92" t="e">
        <f>ROUND(IF(ISNA(VLOOKUP($A165,#REF!,47,FALSE)),0,VLOOKUP($A165,#REF!,47,FALSE)),1)</f>
        <v>#REF!</v>
      </c>
      <c r="G165" s="80" t="e">
        <f t="shared" si="85"/>
        <v>#REF!</v>
      </c>
      <c r="H165" s="88" t="e">
        <f t="shared" si="86"/>
        <v>#REF!</v>
      </c>
      <c r="I165" s="64" t="e">
        <f>IF(ISNA(VLOOKUP($A165,#REF!,4,FALSE)),0,VLOOKUP($A165,#REF!,4,FALSE))</f>
        <v>#REF!</v>
      </c>
      <c r="J165" s="80" t="e">
        <f t="shared" si="87"/>
        <v>#REF!</v>
      </c>
      <c r="K165" s="76" t="e">
        <f t="shared" si="88"/>
        <v>#REF!</v>
      </c>
      <c r="L165" s="83" t="e">
        <f>IF(ISNA(VLOOKUP($A165,#REF!,8,FALSE)),0,VLOOKUP($A165,#REF!,8,FALSE))</f>
        <v>#REF!</v>
      </c>
      <c r="M165" s="80" t="e">
        <f t="shared" si="89"/>
        <v>#REF!</v>
      </c>
      <c r="N165" s="76" t="e">
        <f t="shared" si="90"/>
        <v>#REF!</v>
      </c>
      <c r="O165" s="64" t="e">
        <f>IF(ISNA(VLOOKUP($A165,#REF!,12,FALSE)),0,VLOOKUP($A165,#REF!,12,FALSE))</f>
        <v>#REF!</v>
      </c>
      <c r="P165" s="80" t="e">
        <f t="shared" si="91"/>
        <v>#REF!</v>
      </c>
      <c r="Q165" s="76" t="e">
        <f t="shared" si="92"/>
        <v>#REF!</v>
      </c>
      <c r="R165" s="64" t="e">
        <f>IF(ISNA(VLOOKUP($A165,#REF!,16,FALSE)),0,VLOOKUP($A165,#REF!,16,FALSE))</f>
        <v>#REF!</v>
      </c>
      <c r="S165" s="80" t="e">
        <f t="shared" si="93"/>
        <v>#REF!</v>
      </c>
      <c r="T165" s="76" t="e">
        <f t="shared" si="94"/>
        <v>#REF!</v>
      </c>
      <c r="U165" s="64" t="e">
        <f>IF(ISNA(VLOOKUP($A165,#REF!,20,FALSE)),0,VLOOKUP($A165,#REF!,20,FALSE))</f>
        <v>#REF!</v>
      </c>
      <c r="V165" s="80" t="e">
        <f t="shared" si="95"/>
        <v>#REF!</v>
      </c>
      <c r="W165" s="76" t="e">
        <f t="shared" si="96"/>
        <v>#REF!</v>
      </c>
      <c r="X165" s="64" t="e">
        <f>IF(ISNA(VLOOKUP($A165,#REF!,24,FALSE)),0,VLOOKUP($A165,#REF!,24,FALSE))</f>
        <v>#REF!</v>
      </c>
      <c r="Y165" s="80" t="e">
        <f t="shared" si="97"/>
        <v>#REF!</v>
      </c>
      <c r="Z165" s="76" t="e">
        <f t="shared" si="98"/>
        <v>#REF!</v>
      </c>
      <c r="AA165" s="64" t="e">
        <f>IF(ISNA(VLOOKUP($A165,#REF!,28,FALSE)),0,VLOOKUP($A165,#REF!,28,FALSE))</f>
        <v>#REF!</v>
      </c>
      <c r="AB165" s="80" t="e">
        <f t="shared" si="99"/>
        <v>#REF!</v>
      </c>
      <c r="AC165" s="76" t="e">
        <f t="shared" si="100"/>
        <v>#REF!</v>
      </c>
      <c r="AD165" s="64" t="e">
        <f>IF(ISNA(VLOOKUP($A165,#REF!,32,FALSE)),0,VLOOKUP($A165,#REF!,32,FALSE))</f>
        <v>#REF!</v>
      </c>
      <c r="AE165" s="80" t="e">
        <f t="shared" si="101"/>
        <v>#REF!</v>
      </c>
      <c r="AF165" s="76" t="e">
        <f t="shared" si="102"/>
        <v>#REF!</v>
      </c>
      <c r="AG165" s="64" t="e">
        <f>IF(ISNA(VLOOKUP($A165,#REF!,36,FALSE)),0,VLOOKUP($A165,#REF!,36,FALSE))</f>
        <v>#REF!</v>
      </c>
      <c r="AH165" s="80" t="e">
        <f t="shared" si="103"/>
        <v>#REF!</v>
      </c>
      <c r="AI165" s="76" t="e">
        <f t="shared" si="104"/>
        <v>#REF!</v>
      </c>
    </row>
    <row r="166" spans="1:35" ht="18" customHeight="1" x14ac:dyDescent="0.2">
      <c r="A166" s="78" t="str">
        <f t="shared" si="84"/>
        <v>Glenn Skillman</v>
      </c>
      <c r="B166" s="52" t="s">
        <v>271</v>
      </c>
      <c r="C166" s="62" t="s">
        <v>272</v>
      </c>
      <c r="D166" s="25" t="e">
        <f>VLOOKUP($A166,#REF!,34,FALSE)</f>
        <v>#REF!</v>
      </c>
      <c r="E166" s="8" t="e">
        <f>ROUND(IF(ISNA(VLOOKUP($A166,#REF!,46,FALSE)),0,VLOOKUP($A166,#REF!,46,FALSE)),1)</f>
        <v>#REF!</v>
      </c>
      <c r="F166" s="92" t="e">
        <f>ROUND(IF(ISNA(VLOOKUP($A166,#REF!,47,FALSE)),0,VLOOKUP($A166,#REF!,47,FALSE)),1)</f>
        <v>#REF!</v>
      </c>
      <c r="G166" s="80" t="e">
        <f t="shared" si="85"/>
        <v>#REF!</v>
      </c>
      <c r="H166" s="88" t="e">
        <f t="shared" si="86"/>
        <v>#REF!</v>
      </c>
      <c r="I166" s="64" t="e">
        <f>IF(ISNA(VLOOKUP($A166,#REF!,4,FALSE)),0,VLOOKUP($A166,#REF!,4,FALSE))</f>
        <v>#REF!</v>
      </c>
      <c r="J166" s="80" t="e">
        <f t="shared" si="87"/>
        <v>#REF!</v>
      </c>
      <c r="K166" s="76" t="e">
        <f t="shared" si="88"/>
        <v>#REF!</v>
      </c>
      <c r="L166" s="83" t="e">
        <f>IF(ISNA(VLOOKUP($A166,#REF!,8,FALSE)),0,VLOOKUP($A166,#REF!,8,FALSE))</f>
        <v>#REF!</v>
      </c>
      <c r="M166" s="80" t="e">
        <f t="shared" si="89"/>
        <v>#REF!</v>
      </c>
      <c r="N166" s="76" t="e">
        <f t="shared" si="90"/>
        <v>#REF!</v>
      </c>
      <c r="O166" s="64" t="e">
        <f>IF(ISNA(VLOOKUP($A166,#REF!,12,FALSE)),0,VLOOKUP($A166,#REF!,12,FALSE))</f>
        <v>#REF!</v>
      </c>
      <c r="P166" s="80" t="e">
        <f t="shared" si="91"/>
        <v>#REF!</v>
      </c>
      <c r="Q166" s="76" t="e">
        <f t="shared" si="92"/>
        <v>#REF!</v>
      </c>
      <c r="R166" s="64" t="e">
        <f>IF(ISNA(VLOOKUP($A166,#REF!,16,FALSE)),0,VLOOKUP($A166,#REF!,16,FALSE))</f>
        <v>#REF!</v>
      </c>
      <c r="S166" s="80" t="e">
        <f t="shared" si="93"/>
        <v>#REF!</v>
      </c>
      <c r="T166" s="76" t="e">
        <f t="shared" si="94"/>
        <v>#REF!</v>
      </c>
      <c r="U166" s="64" t="e">
        <f>IF(ISNA(VLOOKUP($A166,#REF!,20,FALSE)),0,VLOOKUP($A166,#REF!,20,FALSE))</f>
        <v>#REF!</v>
      </c>
      <c r="V166" s="80" t="e">
        <f t="shared" si="95"/>
        <v>#REF!</v>
      </c>
      <c r="W166" s="76" t="e">
        <f t="shared" si="96"/>
        <v>#REF!</v>
      </c>
      <c r="X166" s="64" t="e">
        <f>IF(ISNA(VLOOKUP($A166,#REF!,24,FALSE)),0,VLOOKUP($A166,#REF!,24,FALSE))</f>
        <v>#REF!</v>
      </c>
      <c r="Y166" s="80" t="e">
        <f t="shared" si="97"/>
        <v>#REF!</v>
      </c>
      <c r="Z166" s="76" t="e">
        <f t="shared" si="98"/>
        <v>#REF!</v>
      </c>
      <c r="AA166" s="64" t="e">
        <f>IF(ISNA(VLOOKUP($A166,#REF!,28,FALSE)),0,VLOOKUP($A166,#REF!,28,FALSE))</f>
        <v>#REF!</v>
      </c>
      <c r="AB166" s="80" t="e">
        <f t="shared" si="99"/>
        <v>#REF!</v>
      </c>
      <c r="AC166" s="76" t="e">
        <f t="shared" si="100"/>
        <v>#REF!</v>
      </c>
      <c r="AD166" s="64" t="e">
        <f>IF(ISNA(VLOOKUP($A166,#REF!,32,FALSE)),0,VLOOKUP($A166,#REF!,32,FALSE))</f>
        <v>#REF!</v>
      </c>
      <c r="AE166" s="80" t="e">
        <f t="shared" si="101"/>
        <v>#REF!</v>
      </c>
      <c r="AF166" s="76" t="e">
        <f t="shared" si="102"/>
        <v>#REF!</v>
      </c>
      <c r="AG166" s="64" t="e">
        <f>IF(ISNA(VLOOKUP($A166,#REF!,36,FALSE)),0,VLOOKUP($A166,#REF!,36,FALSE))</f>
        <v>#REF!</v>
      </c>
      <c r="AH166" s="80" t="e">
        <f t="shared" si="103"/>
        <v>#REF!</v>
      </c>
      <c r="AI166" s="76" t="e">
        <f t="shared" si="104"/>
        <v>#REF!</v>
      </c>
    </row>
    <row r="167" spans="1:35" ht="18" customHeight="1" x14ac:dyDescent="0.2">
      <c r="A167" s="78" t="str">
        <f t="shared" si="84"/>
        <v>Greg Southwick</v>
      </c>
      <c r="B167" s="52" t="s">
        <v>418</v>
      </c>
      <c r="C167" s="62" t="s">
        <v>221</v>
      </c>
      <c r="D167" s="25" t="e">
        <f>VLOOKUP($A167,#REF!,34,FALSE)</f>
        <v>#REF!</v>
      </c>
      <c r="E167" s="8" t="e">
        <f>ROUND(IF(ISNA(VLOOKUP($A167,#REF!,46,FALSE)),0,VLOOKUP($A167,#REF!,46,FALSE)),1)</f>
        <v>#REF!</v>
      </c>
      <c r="F167" s="92" t="e">
        <f>ROUND(IF(ISNA(VLOOKUP($A167,#REF!,47,FALSE)),0,VLOOKUP($A167,#REF!,47,FALSE)),1)</f>
        <v>#REF!</v>
      </c>
      <c r="G167" s="80" t="e">
        <f t="shared" si="85"/>
        <v>#REF!</v>
      </c>
      <c r="H167" s="88" t="e">
        <f t="shared" si="86"/>
        <v>#REF!</v>
      </c>
      <c r="I167" s="64" t="e">
        <f>IF(ISNA(VLOOKUP($A167,#REF!,4,FALSE)),0,VLOOKUP($A167,#REF!,4,FALSE))</f>
        <v>#REF!</v>
      </c>
      <c r="J167" s="80" t="e">
        <f t="shared" si="87"/>
        <v>#REF!</v>
      </c>
      <c r="K167" s="76" t="e">
        <f t="shared" si="88"/>
        <v>#REF!</v>
      </c>
      <c r="L167" s="83" t="e">
        <f>IF(ISNA(VLOOKUP($A167,#REF!,8,FALSE)),0,VLOOKUP($A167,#REF!,8,FALSE))</f>
        <v>#REF!</v>
      </c>
      <c r="M167" s="80" t="e">
        <f t="shared" si="89"/>
        <v>#REF!</v>
      </c>
      <c r="N167" s="76" t="e">
        <f t="shared" si="90"/>
        <v>#REF!</v>
      </c>
      <c r="O167" s="64" t="e">
        <f>IF(ISNA(VLOOKUP($A167,#REF!,12,FALSE)),0,VLOOKUP($A167,#REF!,12,FALSE))</f>
        <v>#REF!</v>
      </c>
      <c r="P167" s="80" t="e">
        <f t="shared" si="91"/>
        <v>#REF!</v>
      </c>
      <c r="Q167" s="76" t="e">
        <f t="shared" si="92"/>
        <v>#REF!</v>
      </c>
      <c r="R167" s="64" t="e">
        <f>IF(ISNA(VLOOKUP($A167,#REF!,16,FALSE)),0,VLOOKUP($A167,#REF!,16,FALSE))</f>
        <v>#REF!</v>
      </c>
      <c r="S167" s="80" t="e">
        <f t="shared" si="93"/>
        <v>#REF!</v>
      </c>
      <c r="T167" s="76" t="e">
        <f t="shared" si="94"/>
        <v>#REF!</v>
      </c>
      <c r="U167" s="64" t="e">
        <f>IF(ISNA(VLOOKUP($A167,#REF!,20,FALSE)),0,VLOOKUP($A167,#REF!,20,FALSE))</f>
        <v>#REF!</v>
      </c>
      <c r="V167" s="80" t="e">
        <f t="shared" si="95"/>
        <v>#REF!</v>
      </c>
      <c r="W167" s="76" t="e">
        <f t="shared" si="96"/>
        <v>#REF!</v>
      </c>
      <c r="X167" s="64" t="e">
        <f>IF(ISNA(VLOOKUP($A167,#REF!,24,FALSE)),0,VLOOKUP($A167,#REF!,24,FALSE))</f>
        <v>#REF!</v>
      </c>
      <c r="Y167" s="80" t="e">
        <f t="shared" si="97"/>
        <v>#REF!</v>
      </c>
      <c r="Z167" s="76" t="e">
        <f t="shared" si="98"/>
        <v>#REF!</v>
      </c>
      <c r="AA167" s="64" t="e">
        <f>IF(ISNA(VLOOKUP($A167,#REF!,28,FALSE)),0,VLOOKUP($A167,#REF!,28,FALSE))</f>
        <v>#REF!</v>
      </c>
      <c r="AB167" s="80" t="e">
        <f t="shared" si="99"/>
        <v>#REF!</v>
      </c>
      <c r="AC167" s="76" t="e">
        <f t="shared" si="100"/>
        <v>#REF!</v>
      </c>
      <c r="AD167" s="64" t="e">
        <f>IF(ISNA(VLOOKUP($A167,#REF!,32,FALSE)),0,VLOOKUP($A167,#REF!,32,FALSE))</f>
        <v>#REF!</v>
      </c>
      <c r="AE167" s="80" t="e">
        <f t="shared" si="101"/>
        <v>#REF!</v>
      </c>
      <c r="AF167" s="76" t="e">
        <f t="shared" si="102"/>
        <v>#REF!</v>
      </c>
      <c r="AG167" s="64" t="e">
        <f>IF(ISNA(VLOOKUP($A167,#REF!,36,FALSE)),0,VLOOKUP($A167,#REF!,36,FALSE))</f>
        <v>#REF!</v>
      </c>
      <c r="AH167" s="80" t="e">
        <f t="shared" si="103"/>
        <v>#REF!</v>
      </c>
      <c r="AI167" s="76" t="e">
        <f t="shared" si="104"/>
        <v>#REF!</v>
      </c>
    </row>
    <row r="168" spans="1:35" ht="18" customHeight="1" x14ac:dyDescent="0.2">
      <c r="A168" s="78" t="str">
        <f t="shared" si="84"/>
        <v>Troy Spittle</v>
      </c>
      <c r="B168" s="52" t="s">
        <v>263</v>
      </c>
      <c r="C168" s="62" t="s">
        <v>264</v>
      </c>
      <c r="D168" s="25" t="e">
        <f>VLOOKUP($A168,#REF!,34,FALSE)</f>
        <v>#REF!</v>
      </c>
      <c r="E168" s="8" t="e">
        <f>ROUND(IF(ISNA(VLOOKUP($A168,#REF!,46,FALSE)),0,VLOOKUP($A168,#REF!,46,FALSE)),1)</f>
        <v>#REF!</v>
      </c>
      <c r="F168" s="92" t="e">
        <f>ROUND(IF(ISNA(VLOOKUP($A168,#REF!,47,FALSE)),0,VLOOKUP($A168,#REF!,47,FALSE)),1)</f>
        <v>#REF!</v>
      </c>
      <c r="G168" s="80" t="e">
        <f t="shared" si="85"/>
        <v>#REF!</v>
      </c>
      <c r="H168" s="88" t="e">
        <f t="shared" si="86"/>
        <v>#REF!</v>
      </c>
      <c r="I168" s="64" t="e">
        <f>IF(ISNA(VLOOKUP($A168,#REF!,4,FALSE)),0,VLOOKUP($A168,#REF!,4,FALSE))</f>
        <v>#REF!</v>
      </c>
      <c r="J168" s="80" t="e">
        <f t="shared" si="87"/>
        <v>#REF!</v>
      </c>
      <c r="K168" s="76" t="e">
        <f t="shared" si="88"/>
        <v>#REF!</v>
      </c>
      <c r="L168" s="83" t="e">
        <f>IF(ISNA(VLOOKUP($A168,#REF!,8,FALSE)),0,VLOOKUP($A168,#REF!,8,FALSE))</f>
        <v>#REF!</v>
      </c>
      <c r="M168" s="80" t="e">
        <f t="shared" si="89"/>
        <v>#REF!</v>
      </c>
      <c r="N168" s="76" t="e">
        <f t="shared" si="90"/>
        <v>#REF!</v>
      </c>
      <c r="O168" s="64" t="e">
        <f>IF(ISNA(VLOOKUP($A168,#REF!,12,FALSE)),0,VLOOKUP($A168,#REF!,12,FALSE))</f>
        <v>#REF!</v>
      </c>
      <c r="P168" s="80" t="e">
        <f t="shared" si="91"/>
        <v>#REF!</v>
      </c>
      <c r="Q168" s="76" t="e">
        <f t="shared" si="92"/>
        <v>#REF!</v>
      </c>
      <c r="R168" s="64" t="e">
        <f>IF(ISNA(VLOOKUP($A168,#REF!,16,FALSE)),0,VLOOKUP($A168,#REF!,16,FALSE))</f>
        <v>#REF!</v>
      </c>
      <c r="S168" s="80" t="e">
        <f t="shared" si="93"/>
        <v>#REF!</v>
      </c>
      <c r="T168" s="76" t="e">
        <f t="shared" si="94"/>
        <v>#REF!</v>
      </c>
      <c r="U168" s="64" t="e">
        <f>IF(ISNA(VLOOKUP($A168,#REF!,20,FALSE)),0,VLOOKUP($A168,#REF!,20,FALSE))</f>
        <v>#REF!</v>
      </c>
      <c r="V168" s="80" t="e">
        <f t="shared" si="95"/>
        <v>#REF!</v>
      </c>
      <c r="W168" s="76" t="e">
        <f t="shared" si="96"/>
        <v>#REF!</v>
      </c>
      <c r="X168" s="64" t="e">
        <f>IF(ISNA(VLOOKUP($A168,#REF!,24,FALSE)),0,VLOOKUP($A168,#REF!,24,FALSE))</f>
        <v>#REF!</v>
      </c>
      <c r="Y168" s="80" t="e">
        <f t="shared" si="97"/>
        <v>#REF!</v>
      </c>
      <c r="Z168" s="76" t="e">
        <f t="shared" si="98"/>
        <v>#REF!</v>
      </c>
      <c r="AA168" s="64" t="e">
        <f>IF(ISNA(VLOOKUP($A168,#REF!,28,FALSE)),0,VLOOKUP($A168,#REF!,28,FALSE))</f>
        <v>#REF!</v>
      </c>
      <c r="AB168" s="80" t="e">
        <f t="shared" si="99"/>
        <v>#REF!</v>
      </c>
      <c r="AC168" s="76" t="e">
        <f t="shared" si="100"/>
        <v>#REF!</v>
      </c>
      <c r="AD168" s="64" t="e">
        <f>IF(ISNA(VLOOKUP($A168,#REF!,32,FALSE)),0,VLOOKUP($A168,#REF!,32,FALSE))</f>
        <v>#REF!</v>
      </c>
      <c r="AE168" s="80" t="e">
        <f t="shared" si="101"/>
        <v>#REF!</v>
      </c>
      <c r="AF168" s="76" t="e">
        <f t="shared" si="102"/>
        <v>#REF!</v>
      </c>
      <c r="AG168" s="64" t="e">
        <f>IF(ISNA(VLOOKUP($A168,#REF!,36,FALSE)),0,VLOOKUP($A168,#REF!,36,FALSE))</f>
        <v>#REF!</v>
      </c>
      <c r="AH168" s="80" t="e">
        <f t="shared" si="103"/>
        <v>#REF!</v>
      </c>
      <c r="AI168" s="76" t="e">
        <f t="shared" si="104"/>
        <v>#REF!</v>
      </c>
    </row>
    <row r="169" spans="1:35" ht="18" customHeight="1" x14ac:dyDescent="0.2">
      <c r="A169" s="78" t="str">
        <f t="shared" si="84"/>
        <v>Van Stemple</v>
      </c>
      <c r="B169" s="52" t="s">
        <v>301</v>
      </c>
      <c r="C169" s="62" t="s">
        <v>302</v>
      </c>
      <c r="D169" s="25" t="e">
        <f>VLOOKUP($A169,#REF!,34,FALSE)</f>
        <v>#REF!</v>
      </c>
      <c r="E169" s="8" t="e">
        <f>ROUND(IF(ISNA(VLOOKUP($A169,#REF!,46,FALSE)),0,VLOOKUP($A169,#REF!,46,FALSE)),1)</f>
        <v>#REF!</v>
      </c>
      <c r="F169" s="92" t="e">
        <f>ROUND(IF(ISNA(VLOOKUP($A169,#REF!,47,FALSE)),0,VLOOKUP($A169,#REF!,47,FALSE)),1)</f>
        <v>#REF!</v>
      </c>
      <c r="G169" s="80" t="e">
        <f t="shared" si="85"/>
        <v>#REF!</v>
      </c>
      <c r="H169" s="88" t="e">
        <f t="shared" si="86"/>
        <v>#REF!</v>
      </c>
      <c r="I169" s="64" t="e">
        <f>IF(ISNA(VLOOKUP($A169,#REF!,4,FALSE)),0,VLOOKUP($A169,#REF!,4,FALSE))</f>
        <v>#REF!</v>
      </c>
      <c r="J169" s="80" t="e">
        <f t="shared" si="87"/>
        <v>#REF!</v>
      </c>
      <c r="K169" s="76" t="e">
        <f t="shared" si="88"/>
        <v>#REF!</v>
      </c>
      <c r="L169" s="83" t="e">
        <f>IF(ISNA(VLOOKUP($A169,#REF!,8,FALSE)),0,VLOOKUP($A169,#REF!,8,FALSE))</f>
        <v>#REF!</v>
      </c>
      <c r="M169" s="80" t="e">
        <f t="shared" si="89"/>
        <v>#REF!</v>
      </c>
      <c r="N169" s="76" t="e">
        <f t="shared" si="90"/>
        <v>#REF!</v>
      </c>
      <c r="O169" s="64" t="e">
        <f>IF(ISNA(VLOOKUP($A169,#REF!,12,FALSE)),0,VLOOKUP($A169,#REF!,12,FALSE))</f>
        <v>#REF!</v>
      </c>
      <c r="P169" s="80" t="e">
        <f t="shared" si="91"/>
        <v>#REF!</v>
      </c>
      <c r="Q169" s="76" t="e">
        <f t="shared" si="92"/>
        <v>#REF!</v>
      </c>
      <c r="R169" s="64" t="e">
        <f>IF(ISNA(VLOOKUP($A169,#REF!,16,FALSE)),0,VLOOKUP($A169,#REF!,16,FALSE))</f>
        <v>#REF!</v>
      </c>
      <c r="S169" s="80" t="e">
        <f t="shared" si="93"/>
        <v>#REF!</v>
      </c>
      <c r="T169" s="76" t="e">
        <f t="shared" si="94"/>
        <v>#REF!</v>
      </c>
      <c r="U169" s="64" t="e">
        <f>IF(ISNA(VLOOKUP($A169,#REF!,20,FALSE)),0,VLOOKUP($A169,#REF!,20,FALSE))</f>
        <v>#REF!</v>
      </c>
      <c r="V169" s="80" t="e">
        <f t="shared" si="95"/>
        <v>#REF!</v>
      </c>
      <c r="W169" s="76" t="e">
        <f t="shared" si="96"/>
        <v>#REF!</v>
      </c>
      <c r="X169" s="64" t="e">
        <f>IF(ISNA(VLOOKUP($A169,#REF!,24,FALSE)),0,VLOOKUP($A169,#REF!,24,FALSE))</f>
        <v>#REF!</v>
      </c>
      <c r="Y169" s="80" t="e">
        <f t="shared" si="97"/>
        <v>#REF!</v>
      </c>
      <c r="Z169" s="76" t="e">
        <f t="shared" si="98"/>
        <v>#REF!</v>
      </c>
      <c r="AA169" s="64" t="e">
        <f>IF(ISNA(VLOOKUP($A169,#REF!,28,FALSE)),0,VLOOKUP($A169,#REF!,28,FALSE))</f>
        <v>#REF!</v>
      </c>
      <c r="AB169" s="80" t="e">
        <f t="shared" si="99"/>
        <v>#REF!</v>
      </c>
      <c r="AC169" s="76" t="e">
        <f t="shared" si="100"/>
        <v>#REF!</v>
      </c>
      <c r="AD169" s="64" t="e">
        <f>IF(ISNA(VLOOKUP($A169,#REF!,32,FALSE)),0,VLOOKUP($A169,#REF!,32,FALSE))</f>
        <v>#REF!</v>
      </c>
      <c r="AE169" s="80" t="e">
        <f t="shared" si="101"/>
        <v>#REF!</v>
      </c>
      <c r="AF169" s="76" t="e">
        <f t="shared" si="102"/>
        <v>#REF!</v>
      </c>
      <c r="AG169" s="64" t="e">
        <f>IF(ISNA(VLOOKUP($A169,#REF!,36,FALSE)),0,VLOOKUP($A169,#REF!,36,FALSE))</f>
        <v>#REF!</v>
      </c>
      <c r="AH169" s="80" t="e">
        <f t="shared" si="103"/>
        <v>#REF!</v>
      </c>
      <c r="AI169" s="76" t="e">
        <f t="shared" si="104"/>
        <v>#REF!</v>
      </c>
    </row>
    <row r="170" spans="1:35" ht="18" customHeight="1" x14ac:dyDescent="0.2">
      <c r="A170" s="78" t="str">
        <f t="shared" si="84"/>
        <v>Rick Sterrett</v>
      </c>
      <c r="B170" s="52" t="s">
        <v>0</v>
      </c>
      <c r="C170" s="62" t="s">
        <v>1</v>
      </c>
      <c r="D170" s="25" t="e">
        <f>VLOOKUP($A170,#REF!,34,FALSE)</f>
        <v>#REF!</v>
      </c>
      <c r="E170" s="8" t="e">
        <f>ROUND(IF(ISNA(VLOOKUP($A170,#REF!,46,FALSE)),0,VLOOKUP($A170,#REF!,46,FALSE)),1)</f>
        <v>#REF!</v>
      </c>
      <c r="F170" s="92" t="e">
        <f>ROUND(IF(ISNA(VLOOKUP($A170,#REF!,47,FALSE)),0,VLOOKUP($A170,#REF!,47,FALSE)),1)</f>
        <v>#REF!</v>
      </c>
      <c r="G170" s="80" t="e">
        <f t="shared" si="85"/>
        <v>#REF!</v>
      </c>
      <c r="H170" s="88" t="e">
        <f t="shared" si="86"/>
        <v>#REF!</v>
      </c>
      <c r="I170" s="64" t="e">
        <f>IF(ISNA(VLOOKUP($A170,#REF!,4,FALSE)),0,VLOOKUP($A170,#REF!,4,FALSE))</f>
        <v>#REF!</v>
      </c>
      <c r="J170" s="80" t="e">
        <f t="shared" si="87"/>
        <v>#REF!</v>
      </c>
      <c r="K170" s="76" t="e">
        <f t="shared" si="88"/>
        <v>#REF!</v>
      </c>
      <c r="L170" s="83" t="e">
        <f>IF(ISNA(VLOOKUP($A170,#REF!,8,FALSE)),0,VLOOKUP($A170,#REF!,8,FALSE))</f>
        <v>#REF!</v>
      </c>
      <c r="M170" s="80" t="e">
        <f t="shared" si="89"/>
        <v>#REF!</v>
      </c>
      <c r="N170" s="76" t="e">
        <f t="shared" si="90"/>
        <v>#REF!</v>
      </c>
      <c r="O170" s="64" t="e">
        <f>IF(ISNA(VLOOKUP($A170,#REF!,12,FALSE)),0,VLOOKUP($A170,#REF!,12,FALSE))</f>
        <v>#REF!</v>
      </c>
      <c r="P170" s="80" t="e">
        <f t="shared" si="91"/>
        <v>#REF!</v>
      </c>
      <c r="Q170" s="76" t="e">
        <f t="shared" si="92"/>
        <v>#REF!</v>
      </c>
      <c r="R170" s="64" t="e">
        <f>IF(ISNA(VLOOKUP($A170,#REF!,16,FALSE)),0,VLOOKUP($A170,#REF!,16,FALSE))</f>
        <v>#REF!</v>
      </c>
      <c r="S170" s="80" t="e">
        <f t="shared" si="93"/>
        <v>#REF!</v>
      </c>
      <c r="T170" s="76" t="e">
        <f t="shared" si="94"/>
        <v>#REF!</v>
      </c>
      <c r="U170" s="64" t="e">
        <f>IF(ISNA(VLOOKUP($A170,#REF!,20,FALSE)),0,VLOOKUP($A170,#REF!,20,FALSE))</f>
        <v>#REF!</v>
      </c>
      <c r="V170" s="80" t="e">
        <f t="shared" si="95"/>
        <v>#REF!</v>
      </c>
      <c r="W170" s="76" t="e">
        <f t="shared" si="96"/>
        <v>#REF!</v>
      </c>
      <c r="X170" s="64" t="e">
        <f>IF(ISNA(VLOOKUP($A170,#REF!,24,FALSE)),0,VLOOKUP($A170,#REF!,24,FALSE))</f>
        <v>#REF!</v>
      </c>
      <c r="Y170" s="80" t="e">
        <f t="shared" si="97"/>
        <v>#REF!</v>
      </c>
      <c r="Z170" s="76" t="e">
        <f t="shared" si="98"/>
        <v>#REF!</v>
      </c>
      <c r="AA170" s="64" t="e">
        <f>IF(ISNA(VLOOKUP($A170,#REF!,28,FALSE)),0,VLOOKUP($A170,#REF!,28,FALSE))</f>
        <v>#REF!</v>
      </c>
      <c r="AB170" s="80" t="e">
        <f t="shared" si="99"/>
        <v>#REF!</v>
      </c>
      <c r="AC170" s="76" t="e">
        <f t="shared" si="100"/>
        <v>#REF!</v>
      </c>
      <c r="AD170" s="64" t="e">
        <f>IF(ISNA(VLOOKUP($A170,#REF!,32,FALSE)),0,VLOOKUP($A170,#REF!,32,FALSE))</f>
        <v>#REF!</v>
      </c>
      <c r="AE170" s="80" t="e">
        <f t="shared" si="101"/>
        <v>#REF!</v>
      </c>
      <c r="AF170" s="76" t="e">
        <f t="shared" si="102"/>
        <v>#REF!</v>
      </c>
      <c r="AG170" s="64" t="e">
        <f>IF(ISNA(VLOOKUP($A170,#REF!,36,FALSE)),0,VLOOKUP($A170,#REF!,36,FALSE))</f>
        <v>#REF!</v>
      </c>
      <c r="AH170" s="80" t="e">
        <f t="shared" si="103"/>
        <v>#REF!</v>
      </c>
      <c r="AI170" s="76" t="e">
        <f t="shared" si="104"/>
        <v>#REF!</v>
      </c>
    </row>
    <row r="171" spans="1:35" ht="18" customHeight="1" x14ac:dyDescent="0.2">
      <c r="A171" s="78" t="str">
        <f t="shared" si="84"/>
        <v>Chip Swartz</v>
      </c>
      <c r="B171" s="52" t="s">
        <v>73</v>
      </c>
      <c r="C171" s="62" t="s">
        <v>59</v>
      </c>
      <c r="D171" s="25" t="e">
        <f>VLOOKUP($A171,#REF!,34,FALSE)</f>
        <v>#REF!</v>
      </c>
      <c r="E171" s="8" t="e">
        <f>ROUND(IF(ISNA(VLOOKUP($A171,#REF!,46,FALSE)),0,VLOOKUP($A171,#REF!,46,FALSE)),1)</f>
        <v>#REF!</v>
      </c>
      <c r="F171" s="92" t="e">
        <f>ROUND(IF(ISNA(VLOOKUP($A171,#REF!,47,FALSE)),0,VLOOKUP($A171,#REF!,47,FALSE)),1)</f>
        <v>#REF!</v>
      </c>
      <c r="G171" s="80" t="e">
        <f t="shared" si="85"/>
        <v>#REF!</v>
      </c>
      <c r="H171" s="88" t="e">
        <f t="shared" si="86"/>
        <v>#REF!</v>
      </c>
      <c r="I171" s="64" t="e">
        <f>IF(ISNA(VLOOKUP($A171,#REF!,4,FALSE)),0,VLOOKUP($A171,#REF!,4,FALSE))</f>
        <v>#REF!</v>
      </c>
      <c r="J171" s="80" t="e">
        <f t="shared" si="87"/>
        <v>#REF!</v>
      </c>
      <c r="K171" s="76" t="e">
        <f t="shared" si="88"/>
        <v>#REF!</v>
      </c>
      <c r="L171" s="83" t="e">
        <f>IF(ISNA(VLOOKUP($A171,#REF!,8,FALSE)),0,VLOOKUP($A171,#REF!,8,FALSE))</f>
        <v>#REF!</v>
      </c>
      <c r="M171" s="80" t="e">
        <f t="shared" si="89"/>
        <v>#REF!</v>
      </c>
      <c r="N171" s="76" t="e">
        <f t="shared" si="90"/>
        <v>#REF!</v>
      </c>
      <c r="O171" s="64" t="e">
        <f>IF(ISNA(VLOOKUP($A171,#REF!,12,FALSE)),0,VLOOKUP($A171,#REF!,12,FALSE))</f>
        <v>#REF!</v>
      </c>
      <c r="P171" s="80" t="e">
        <f t="shared" si="91"/>
        <v>#REF!</v>
      </c>
      <c r="Q171" s="76" t="e">
        <f t="shared" si="92"/>
        <v>#REF!</v>
      </c>
      <c r="R171" s="64" t="e">
        <f>IF(ISNA(VLOOKUP($A171,#REF!,16,FALSE)),0,VLOOKUP($A171,#REF!,16,FALSE))</f>
        <v>#REF!</v>
      </c>
      <c r="S171" s="80" t="e">
        <f t="shared" si="93"/>
        <v>#REF!</v>
      </c>
      <c r="T171" s="76" t="e">
        <f t="shared" si="94"/>
        <v>#REF!</v>
      </c>
      <c r="U171" s="64" t="e">
        <f>IF(ISNA(VLOOKUP($A171,#REF!,20,FALSE)),0,VLOOKUP($A171,#REF!,20,FALSE))</f>
        <v>#REF!</v>
      </c>
      <c r="V171" s="80" t="e">
        <f t="shared" si="95"/>
        <v>#REF!</v>
      </c>
      <c r="W171" s="76" t="e">
        <f t="shared" si="96"/>
        <v>#REF!</v>
      </c>
      <c r="X171" s="64" t="e">
        <f>IF(ISNA(VLOOKUP($A171,#REF!,24,FALSE)),0,VLOOKUP($A171,#REF!,24,FALSE))</f>
        <v>#REF!</v>
      </c>
      <c r="Y171" s="80" t="e">
        <f t="shared" si="97"/>
        <v>#REF!</v>
      </c>
      <c r="Z171" s="76" t="e">
        <f t="shared" si="98"/>
        <v>#REF!</v>
      </c>
      <c r="AA171" s="64" t="e">
        <f>IF(ISNA(VLOOKUP($A171,#REF!,28,FALSE)),0,VLOOKUP($A171,#REF!,28,FALSE))</f>
        <v>#REF!</v>
      </c>
      <c r="AB171" s="80" t="e">
        <f t="shared" si="99"/>
        <v>#REF!</v>
      </c>
      <c r="AC171" s="76" t="e">
        <f t="shared" si="100"/>
        <v>#REF!</v>
      </c>
      <c r="AD171" s="64" t="e">
        <f>IF(ISNA(VLOOKUP($A171,#REF!,32,FALSE)),0,VLOOKUP($A171,#REF!,32,FALSE))</f>
        <v>#REF!</v>
      </c>
      <c r="AE171" s="80" t="e">
        <f t="shared" si="101"/>
        <v>#REF!</v>
      </c>
      <c r="AF171" s="76" t="e">
        <f t="shared" si="102"/>
        <v>#REF!</v>
      </c>
      <c r="AG171" s="64" t="e">
        <f>IF(ISNA(VLOOKUP($A171,#REF!,36,FALSE)),0,VLOOKUP($A171,#REF!,36,FALSE))</f>
        <v>#REF!</v>
      </c>
      <c r="AH171" s="80" t="e">
        <f t="shared" si="103"/>
        <v>#REF!</v>
      </c>
      <c r="AI171" s="76" t="e">
        <f t="shared" si="104"/>
        <v>#REF!</v>
      </c>
    </row>
    <row r="172" spans="1:35" ht="18" customHeight="1" x14ac:dyDescent="0.2">
      <c r="A172" s="78" t="str">
        <f t="shared" si="84"/>
        <v>Don Taylor</v>
      </c>
      <c r="B172" s="52" t="s">
        <v>281</v>
      </c>
      <c r="C172" s="62" t="s">
        <v>274</v>
      </c>
      <c r="D172" s="25" t="e">
        <f>VLOOKUP($A172,#REF!,34,FALSE)</f>
        <v>#REF!</v>
      </c>
      <c r="E172" s="8" t="e">
        <f>ROUND(IF(ISNA(VLOOKUP($A172,#REF!,46,FALSE)),0,VLOOKUP($A172,#REF!,46,FALSE)),1)</f>
        <v>#REF!</v>
      </c>
      <c r="F172" s="92" t="e">
        <f>ROUND(IF(ISNA(VLOOKUP($A172,#REF!,47,FALSE)),0,VLOOKUP($A172,#REF!,47,FALSE)),1)</f>
        <v>#REF!</v>
      </c>
      <c r="G172" s="80" t="e">
        <f t="shared" si="85"/>
        <v>#REF!</v>
      </c>
      <c r="H172" s="88" t="e">
        <f t="shared" si="86"/>
        <v>#REF!</v>
      </c>
      <c r="I172" s="64" t="e">
        <f>IF(ISNA(VLOOKUP($A172,#REF!,4,FALSE)),0,VLOOKUP($A172,#REF!,4,FALSE))</f>
        <v>#REF!</v>
      </c>
      <c r="J172" s="80" t="e">
        <f t="shared" si="87"/>
        <v>#REF!</v>
      </c>
      <c r="K172" s="76" t="e">
        <f t="shared" si="88"/>
        <v>#REF!</v>
      </c>
      <c r="L172" s="83" t="e">
        <f>IF(ISNA(VLOOKUP($A172,#REF!,8,FALSE)),0,VLOOKUP($A172,#REF!,8,FALSE))</f>
        <v>#REF!</v>
      </c>
      <c r="M172" s="80" t="e">
        <f t="shared" si="89"/>
        <v>#REF!</v>
      </c>
      <c r="N172" s="76" t="e">
        <f t="shared" si="90"/>
        <v>#REF!</v>
      </c>
      <c r="O172" s="64" t="e">
        <f>IF(ISNA(VLOOKUP($A172,#REF!,12,FALSE)),0,VLOOKUP($A172,#REF!,12,FALSE))</f>
        <v>#REF!</v>
      </c>
      <c r="P172" s="80" t="e">
        <f t="shared" si="91"/>
        <v>#REF!</v>
      </c>
      <c r="Q172" s="76" t="e">
        <f t="shared" si="92"/>
        <v>#REF!</v>
      </c>
      <c r="R172" s="64" t="e">
        <f>IF(ISNA(VLOOKUP($A172,#REF!,16,FALSE)),0,VLOOKUP($A172,#REF!,16,FALSE))</f>
        <v>#REF!</v>
      </c>
      <c r="S172" s="80" t="e">
        <f t="shared" si="93"/>
        <v>#REF!</v>
      </c>
      <c r="T172" s="76" t="e">
        <f t="shared" si="94"/>
        <v>#REF!</v>
      </c>
      <c r="U172" s="64" t="e">
        <f>IF(ISNA(VLOOKUP($A172,#REF!,20,FALSE)),0,VLOOKUP($A172,#REF!,20,FALSE))</f>
        <v>#REF!</v>
      </c>
      <c r="V172" s="80" t="e">
        <f t="shared" si="95"/>
        <v>#REF!</v>
      </c>
      <c r="W172" s="76" t="e">
        <f t="shared" si="96"/>
        <v>#REF!</v>
      </c>
      <c r="X172" s="64" t="e">
        <f>IF(ISNA(VLOOKUP($A172,#REF!,24,FALSE)),0,VLOOKUP($A172,#REF!,24,FALSE))</f>
        <v>#REF!</v>
      </c>
      <c r="Y172" s="80" t="e">
        <f t="shared" si="97"/>
        <v>#REF!</v>
      </c>
      <c r="Z172" s="76" t="e">
        <f t="shared" si="98"/>
        <v>#REF!</v>
      </c>
      <c r="AA172" s="64" t="e">
        <f>IF(ISNA(VLOOKUP($A172,#REF!,28,FALSE)),0,VLOOKUP($A172,#REF!,28,FALSE))</f>
        <v>#REF!</v>
      </c>
      <c r="AB172" s="80" t="e">
        <f t="shared" si="99"/>
        <v>#REF!</v>
      </c>
      <c r="AC172" s="76" t="e">
        <f t="shared" si="100"/>
        <v>#REF!</v>
      </c>
      <c r="AD172" s="64" t="e">
        <f>IF(ISNA(VLOOKUP($A172,#REF!,32,FALSE)),0,VLOOKUP($A172,#REF!,32,FALSE))</f>
        <v>#REF!</v>
      </c>
      <c r="AE172" s="80" t="e">
        <f t="shared" si="101"/>
        <v>#REF!</v>
      </c>
      <c r="AF172" s="76" t="e">
        <f t="shared" si="102"/>
        <v>#REF!</v>
      </c>
      <c r="AG172" s="64" t="e">
        <f>IF(ISNA(VLOOKUP($A172,#REF!,36,FALSE)),0,VLOOKUP($A172,#REF!,36,FALSE))</f>
        <v>#REF!</v>
      </c>
      <c r="AH172" s="80" t="e">
        <f t="shared" si="103"/>
        <v>#REF!</v>
      </c>
      <c r="AI172" s="76" t="e">
        <f t="shared" si="104"/>
        <v>#REF!</v>
      </c>
    </row>
    <row r="173" spans="1:35" ht="18" customHeight="1" x14ac:dyDescent="0.2">
      <c r="A173" s="78" t="str">
        <f t="shared" si="84"/>
        <v>Sean Taylor</v>
      </c>
      <c r="B173" s="52" t="s">
        <v>281</v>
      </c>
      <c r="C173" s="62" t="s">
        <v>282</v>
      </c>
      <c r="D173" s="25" t="e">
        <f>VLOOKUP($A173,#REF!,34,FALSE)</f>
        <v>#REF!</v>
      </c>
      <c r="E173" s="8" t="e">
        <f>ROUND(IF(ISNA(VLOOKUP($A173,#REF!,46,FALSE)),0,VLOOKUP($A173,#REF!,46,FALSE)),1)</f>
        <v>#REF!</v>
      </c>
      <c r="F173" s="92" t="e">
        <f>ROUND(IF(ISNA(VLOOKUP($A173,#REF!,47,FALSE)),0,VLOOKUP($A173,#REF!,47,FALSE)),1)</f>
        <v>#REF!</v>
      </c>
      <c r="G173" s="80" t="e">
        <f t="shared" si="85"/>
        <v>#REF!</v>
      </c>
      <c r="H173" s="88" t="e">
        <f t="shared" si="86"/>
        <v>#REF!</v>
      </c>
      <c r="I173" s="64" t="e">
        <f>IF(ISNA(VLOOKUP($A173,#REF!,4,FALSE)),0,VLOOKUP($A173,#REF!,4,FALSE))</f>
        <v>#REF!</v>
      </c>
      <c r="J173" s="80" t="e">
        <f t="shared" si="87"/>
        <v>#REF!</v>
      </c>
      <c r="K173" s="76" t="e">
        <f t="shared" si="88"/>
        <v>#REF!</v>
      </c>
      <c r="L173" s="83" t="e">
        <f>IF(ISNA(VLOOKUP($A173,#REF!,8,FALSE)),0,VLOOKUP($A173,#REF!,8,FALSE))</f>
        <v>#REF!</v>
      </c>
      <c r="M173" s="80" t="e">
        <f t="shared" si="89"/>
        <v>#REF!</v>
      </c>
      <c r="N173" s="76" t="e">
        <f t="shared" si="90"/>
        <v>#REF!</v>
      </c>
      <c r="O173" s="64" t="e">
        <f>IF(ISNA(VLOOKUP($A173,#REF!,12,FALSE)),0,VLOOKUP($A173,#REF!,12,FALSE))</f>
        <v>#REF!</v>
      </c>
      <c r="P173" s="80" t="e">
        <f t="shared" si="91"/>
        <v>#REF!</v>
      </c>
      <c r="Q173" s="76" t="e">
        <f t="shared" si="92"/>
        <v>#REF!</v>
      </c>
      <c r="R173" s="64" t="e">
        <f>IF(ISNA(VLOOKUP($A173,#REF!,16,FALSE)),0,VLOOKUP($A173,#REF!,16,FALSE))</f>
        <v>#REF!</v>
      </c>
      <c r="S173" s="80" t="e">
        <f t="shared" si="93"/>
        <v>#REF!</v>
      </c>
      <c r="T173" s="76" t="e">
        <f t="shared" si="94"/>
        <v>#REF!</v>
      </c>
      <c r="U173" s="64" t="e">
        <f>IF(ISNA(VLOOKUP($A173,#REF!,20,FALSE)),0,VLOOKUP($A173,#REF!,20,FALSE))</f>
        <v>#REF!</v>
      </c>
      <c r="V173" s="80" t="e">
        <f t="shared" si="95"/>
        <v>#REF!</v>
      </c>
      <c r="W173" s="76" t="e">
        <f t="shared" si="96"/>
        <v>#REF!</v>
      </c>
      <c r="X173" s="64" t="e">
        <f>IF(ISNA(VLOOKUP($A173,#REF!,24,FALSE)),0,VLOOKUP($A173,#REF!,24,FALSE))</f>
        <v>#REF!</v>
      </c>
      <c r="Y173" s="80" t="e">
        <f t="shared" si="97"/>
        <v>#REF!</v>
      </c>
      <c r="Z173" s="76" t="e">
        <f t="shared" si="98"/>
        <v>#REF!</v>
      </c>
      <c r="AA173" s="64" t="e">
        <f>IF(ISNA(VLOOKUP($A173,#REF!,28,FALSE)),0,VLOOKUP($A173,#REF!,28,FALSE))</f>
        <v>#REF!</v>
      </c>
      <c r="AB173" s="80" t="e">
        <f t="shared" si="99"/>
        <v>#REF!</v>
      </c>
      <c r="AC173" s="76" t="e">
        <f t="shared" si="100"/>
        <v>#REF!</v>
      </c>
      <c r="AD173" s="64" t="e">
        <f>IF(ISNA(VLOOKUP($A173,#REF!,32,FALSE)),0,VLOOKUP($A173,#REF!,32,FALSE))</f>
        <v>#REF!</v>
      </c>
      <c r="AE173" s="80" t="e">
        <f t="shared" si="101"/>
        <v>#REF!</v>
      </c>
      <c r="AF173" s="76" t="e">
        <f t="shared" si="102"/>
        <v>#REF!</v>
      </c>
      <c r="AG173" s="64" t="e">
        <f>IF(ISNA(VLOOKUP($A173,#REF!,36,FALSE)),0,VLOOKUP($A173,#REF!,36,FALSE))</f>
        <v>#REF!</v>
      </c>
      <c r="AH173" s="80" t="e">
        <f t="shared" si="103"/>
        <v>#REF!</v>
      </c>
      <c r="AI173" s="76" t="e">
        <f t="shared" si="104"/>
        <v>#REF!</v>
      </c>
    </row>
    <row r="174" spans="1:35" ht="18" customHeight="1" x14ac:dyDescent="0.2">
      <c r="A174" s="78" t="str">
        <f t="shared" si="84"/>
        <v>Andy Titus</v>
      </c>
      <c r="B174" s="52" t="s">
        <v>476</v>
      </c>
      <c r="C174" s="62" t="s">
        <v>477</v>
      </c>
      <c r="D174" s="25" t="e">
        <f>VLOOKUP($A174,#REF!,34,FALSE)</f>
        <v>#REF!</v>
      </c>
      <c r="E174" s="8" t="e">
        <f>ROUND(IF(ISNA(VLOOKUP($A174,#REF!,46,FALSE)),0,VLOOKUP($A174,#REF!,46,FALSE)),1)</f>
        <v>#REF!</v>
      </c>
      <c r="F174" s="92" t="e">
        <f>ROUND(IF(ISNA(VLOOKUP($A174,#REF!,47,FALSE)),0,VLOOKUP($A174,#REF!,47,FALSE)),1)</f>
        <v>#REF!</v>
      </c>
      <c r="G174" s="80" t="e">
        <f t="shared" si="85"/>
        <v>#REF!</v>
      </c>
      <c r="H174" s="88" t="e">
        <f t="shared" si="86"/>
        <v>#REF!</v>
      </c>
      <c r="I174" s="64" t="e">
        <f>IF(ISNA(VLOOKUP($A174,#REF!,4,FALSE)),0,VLOOKUP($A174,#REF!,4,FALSE))</f>
        <v>#REF!</v>
      </c>
      <c r="J174" s="80" t="e">
        <f t="shared" si="87"/>
        <v>#REF!</v>
      </c>
      <c r="K174" s="76" t="e">
        <f t="shared" si="88"/>
        <v>#REF!</v>
      </c>
      <c r="L174" s="83" t="e">
        <f>IF(ISNA(VLOOKUP($A174,#REF!,8,FALSE)),0,VLOOKUP($A174,#REF!,8,FALSE))</f>
        <v>#REF!</v>
      </c>
      <c r="M174" s="80" t="e">
        <f t="shared" si="89"/>
        <v>#REF!</v>
      </c>
      <c r="N174" s="76" t="e">
        <f t="shared" si="90"/>
        <v>#REF!</v>
      </c>
      <c r="O174" s="64" t="e">
        <f>IF(ISNA(VLOOKUP($A174,#REF!,12,FALSE)),0,VLOOKUP($A174,#REF!,12,FALSE))</f>
        <v>#REF!</v>
      </c>
      <c r="P174" s="80" t="e">
        <f t="shared" si="91"/>
        <v>#REF!</v>
      </c>
      <c r="Q174" s="76" t="e">
        <f t="shared" si="92"/>
        <v>#REF!</v>
      </c>
      <c r="R174" s="64" t="e">
        <f>IF(ISNA(VLOOKUP($A174,#REF!,16,FALSE)),0,VLOOKUP($A174,#REF!,16,FALSE))</f>
        <v>#REF!</v>
      </c>
      <c r="S174" s="80" t="e">
        <f t="shared" si="93"/>
        <v>#REF!</v>
      </c>
      <c r="T174" s="76" t="e">
        <f t="shared" si="94"/>
        <v>#REF!</v>
      </c>
      <c r="U174" s="64" t="e">
        <f>IF(ISNA(VLOOKUP($A174,#REF!,20,FALSE)),0,VLOOKUP($A174,#REF!,20,FALSE))</f>
        <v>#REF!</v>
      </c>
      <c r="V174" s="80" t="e">
        <f t="shared" si="95"/>
        <v>#REF!</v>
      </c>
      <c r="W174" s="76" t="e">
        <f t="shared" si="96"/>
        <v>#REF!</v>
      </c>
      <c r="X174" s="64" t="e">
        <f>IF(ISNA(VLOOKUP($A174,#REF!,24,FALSE)),0,VLOOKUP($A174,#REF!,24,FALSE))</f>
        <v>#REF!</v>
      </c>
      <c r="Y174" s="80" t="e">
        <f t="shared" si="97"/>
        <v>#REF!</v>
      </c>
      <c r="Z174" s="76" t="e">
        <f t="shared" si="98"/>
        <v>#REF!</v>
      </c>
      <c r="AA174" s="64" t="e">
        <f>IF(ISNA(VLOOKUP($A174,#REF!,28,FALSE)),0,VLOOKUP($A174,#REF!,28,FALSE))</f>
        <v>#REF!</v>
      </c>
      <c r="AB174" s="80" t="e">
        <f t="shared" si="99"/>
        <v>#REF!</v>
      </c>
      <c r="AC174" s="76" t="e">
        <f t="shared" si="100"/>
        <v>#REF!</v>
      </c>
      <c r="AD174" s="64" t="e">
        <f>IF(ISNA(VLOOKUP($A174,#REF!,32,FALSE)),0,VLOOKUP($A174,#REF!,32,FALSE))</f>
        <v>#REF!</v>
      </c>
      <c r="AE174" s="80" t="e">
        <f t="shared" si="101"/>
        <v>#REF!</v>
      </c>
      <c r="AF174" s="76" t="e">
        <f t="shared" si="102"/>
        <v>#REF!</v>
      </c>
      <c r="AG174" s="64" t="e">
        <f>IF(ISNA(VLOOKUP($A174,#REF!,36,FALSE)),0,VLOOKUP($A174,#REF!,36,FALSE))</f>
        <v>#REF!</v>
      </c>
      <c r="AH174" s="80" t="e">
        <f t="shared" si="103"/>
        <v>#REF!</v>
      </c>
      <c r="AI174" s="76" t="e">
        <f t="shared" si="104"/>
        <v>#REF!</v>
      </c>
    </row>
    <row r="175" spans="1:35" ht="18" customHeight="1" x14ac:dyDescent="0.2">
      <c r="A175" s="78" t="str">
        <f t="shared" si="84"/>
        <v>Ken Tucker</v>
      </c>
      <c r="B175" s="52" t="s">
        <v>105</v>
      </c>
      <c r="C175" s="62" t="s">
        <v>117</v>
      </c>
      <c r="D175" s="25" t="e">
        <f>VLOOKUP($A175,#REF!,34,FALSE)</f>
        <v>#REF!</v>
      </c>
      <c r="E175" s="8" t="e">
        <f>ROUND(IF(ISNA(VLOOKUP($A175,#REF!,46,FALSE)),0,VLOOKUP($A175,#REF!,46,FALSE)),1)</f>
        <v>#REF!</v>
      </c>
      <c r="F175" s="92" t="e">
        <f>ROUND(IF(ISNA(VLOOKUP($A175,#REF!,47,FALSE)),0,VLOOKUP($A175,#REF!,47,FALSE)),1)</f>
        <v>#REF!</v>
      </c>
      <c r="G175" s="80" t="e">
        <f t="shared" si="85"/>
        <v>#REF!</v>
      </c>
      <c r="H175" s="88" t="e">
        <f t="shared" si="86"/>
        <v>#REF!</v>
      </c>
      <c r="I175" s="64" t="e">
        <f>IF(ISNA(VLOOKUP($A175,#REF!,4,FALSE)),0,VLOOKUP($A175,#REF!,4,FALSE))</f>
        <v>#REF!</v>
      </c>
      <c r="J175" s="80" t="e">
        <f t="shared" si="87"/>
        <v>#REF!</v>
      </c>
      <c r="K175" s="76" t="e">
        <f t="shared" si="88"/>
        <v>#REF!</v>
      </c>
      <c r="L175" s="83" t="e">
        <f>IF(ISNA(VLOOKUP($A175,#REF!,8,FALSE)),0,VLOOKUP($A175,#REF!,8,FALSE))</f>
        <v>#REF!</v>
      </c>
      <c r="M175" s="80" t="e">
        <f t="shared" si="89"/>
        <v>#REF!</v>
      </c>
      <c r="N175" s="76" t="e">
        <f t="shared" si="90"/>
        <v>#REF!</v>
      </c>
      <c r="O175" s="64" t="e">
        <f>IF(ISNA(VLOOKUP($A175,#REF!,12,FALSE)),0,VLOOKUP($A175,#REF!,12,FALSE))</f>
        <v>#REF!</v>
      </c>
      <c r="P175" s="80" t="e">
        <f t="shared" si="91"/>
        <v>#REF!</v>
      </c>
      <c r="Q175" s="76" t="e">
        <f t="shared" si="92"/>
        <v>#REF!</v>
      </c>
      <c r="R175" s="64" t="e">
        <f>IF(ISNA(VLOOKUP($A175,#REF!,16,FALSE)),0,VLOOKUP($A175,#REF!,16,FALSE))</f>
        <v>#REF!</v>
      </c>
      <c r="S175" s="80" t="e">
        <f t="shared" si="93"/>
        <v>#REF!</v>
      </c>
      <c r="T175" s="76" t="e">
        <f t="shared" si="94"/>
        <v>#REF!</v>
      </c>
      <c r="U175" s="64" t="e">
        <f>IF(ISNA(VLOOKUP($A175,#REF!,20,FALSE)),0,VLOOKUP($A175,#REF!,20,FALSE))</f>
        <v>#REF!</v>
      </c>
      <c r="V175" s="80" t="e">
        <f t="shared" si="95"/>
        <v>#REF!</v>
      </c>
      <c r="W175" s="76" t="e">
        <f t="shared" si="96"/>
        <v>#REF!</v>
      </c>
      <c r="X175" s="64" t="e">
        <f>IF(ISNA(VLOOKUP($A175,#REF!,24,FALSE)),0,VLOOKUP($A175,#REF!,24,FALSE))</f>
        <v>#REF!</v>
      </c>
      <c r="Y175" s="80" t="e">
        <f t="shared" si="97"/>
        <v>#REF!</v>
      </c>
      <c r="Z175" s="76" t="e">
        <f t="shared" si="98"/>
        <v>#REF!</v>
      </c>
      <c r="AA175" s="64" t="e">
        <f>IF(ISNA(VLOOKUP($A175,#REF!,28,FALSE)),0,VLOOKUP($A175,#REF!,28,FALSE))</f>
        <v>#REF!</v>
      </c>
      <c r="AB175" s="80" t="e">
        <f t="shared" si="99"/>
        <v>#REF!</v>
      </c>
      <c r="AC175" s="76" t="e">
        <f t="shared" si="100"/>
        <v>#REF!</v>
      </c>
      <c r="AD175" s="64" t="e">
        <f>IF(ISNA(VLOOKUP($A175,#REF!,32,FALSE)),0,VLOOKUP($A175,#REF!,32,FALSE))</f>
        <v>#REF!</v>
      </c>
      <c r="AE175" s="80" t="e">
        <f t="shared" si="101"/>
        <v>#REF!</v>
      </c>
      <c r="AF175" s="76" t="e">
        <f t="shared" si="102"/>
        <v>#REF!</v>
      </c>
      <c r="AG175" s="64" t="e">
        <f>IF(ISNA(VLOOKUP($A175,#REF!,36,FALSE)),0,VLOOKUP($A175,#REF!,36,FALSE))</f>
        <v>#REF!</v>
      </c>
      <c r="AH175" s="80" t="e">
        <f t="shared" si="103"/>
        <v>#REF!</v>
      </c>
      <c r="AI175" s="76" t="e">
        <f t="shared" si="104"/>
        <v>#REF!</v>
      </c>
    </row>
    <row r="176" spans="1:35" ht="18" customHeight="1" x14ac:dyDescent="0.2">
      <c r="A176" s="78" t="str">
        <f t="shared" si="84"/>
        <v>Mike Tucker</v>
      </c>
      <c r="B176" s="52" t="s">
        <v>105</v>
      </c>
      <c r="C176" s="62" t="s">
        <v>33</v>
      </c>
      <c r="D176" s="25" t="e">
        <f>VLOOKUP($A176,#REF!,34,FALSE)</f>
        <v>#REF!</v>
      </c>
      <c r="E176" s="8" t="e">
        <f>ROUND(IF(ISNA(VLOOKUP($A176,#REF!,46,FALSE)),0,VLOOKUP($A176,#REF!,46,FALSE)),1)</f>
        <v>#REF!</v>
      </c>
      <c r="F176" s="92" t="e">
        <f>ROUND(IF(ISNA(VLOOKUP($A176,#REF!,47,FALSE)),0,VLOOKUP($A176,#REF!,47,FALSE)),1)</f>
        <v>#REF!</v>
      </c>
      <c r="G176" s="80" t="e">
        <f t="shared" si="85"/>
        <v>#REF!</v>
      </c>
      <c r="H176" s="88" t="e">
        <f t="shared" si="86"/>
        <v>#REF!</v>
      </c>
      <c r="I176" s="64" t="e">
        <f>IF(ISNA(VLOOKUP($A176,#REF!,4,FALSE)),0,VLOOKUP($A176,#REF!,4,FALSE))</f>
        <v>#REF!</v>
      </c>
      <c r="J176" s="80" t="e">
        <f t="shared" si="87"/>
        <v>#REF!</v>
      </c>
      <c r="K176" s="76" t="e">
        <f t="shared" si="88"/>
        <v>#REF!</v>
      </c>
      <c r="L176" s="83" t="e">
        <f>IF(ISNA(VLOOKUP($A176,#REF!,8,FALSE)),0,VLOOKUP($A176,#REF!,8,FALSE))</f>
        <v>#REF!</v>
      </c>
      <c r="M176" s="80" t="e">
        <f t="shared" si="89"/>
        <v>#REF!</v>
      </c>
      <c r="N176" s="76" t="e">
        <f t="shared" si="90"/>
        <v>#REF!</v>
      </c>
      <c r="O176" s="64" t="e">
        <f>IF(ISNA(VLOOKUP($A176,#REF!,12,FALSE)),0,VLOOKUP($A176,#REF!,12,FALSE))</f>
        <v>#REF!</v>
      </c>
      <c r="P176" s="80" t="e">
        <f t="shared" si="91"/>
        <v>#REF!</v>
      </c>
      <c r="Q176" s="76" t="e">
        <f t="shared" si="92"/>
        <v>#REF!</v>
      </c>
      <c r="R176" s="64" t="e">
        <f>IF(ISNA(VLOOKUP($A176,#REF!,16,FALSE)),0,VLOOKUP($A176,#REF!,16,FALSE))</f>
        <v>#REF!</v>
      </c>
      <c r="S176" s="80" t="e">
        <f t="shared" si="93"/>
        <v>#REF!</v>
      </c>
      <c r="T176" s="76" t="e">
        <f t="shared" si="94"/>
        <v>#REF!</v>
      </c>
      <c r="U176" s="64" t="e">
        <f>IF(ISNA(VLOOKUP($A176,#REF!,20,FALSE)),0,VLOOKUP($A176,#REF!,20,FALSE))</f>
        <v>#REF!</v>
      </c>
      <c r="V176" s="80" t="e">
        <f t="shared" si="95"/>
        <v>#REF!</v>
      </c>
      <c r="W176" s="76" t="e">
        <f t="shared" si="96"/>
        <v>#REF!</v>
      </c>
      <c r="X176" s="64" t="e">
        <f>IF(ISNA(VLOOKUP($A176,#REF!,24,FALSE)),0,VLOOKUP($A176,#REF!,24,FALSE))</f>
        <v>#REF!</v>
      </c>
      <c r="Y176" s="80" t="e">
        <f t="shared" si="97"/>
        <v>#REF!</v>
      </c>
      <c r="Z176" s="76" t="e">
        <f t="shared" si="98"/>
        <v>#REF!</v>
      </c>
      <c r="AA176" s="64" t="e">
        <f>IF(ISNA(VLOOKUP($A176,#REF!,28,FALSE)),0,VLOOKUP($A176,#REF!,28,FALSE))</f>
        <v>#REF!</v>
      </c>
      <c r="AB176" s="80" t="e">
        <f t="shared" si="99"/>
        <v>#REF!</v>
      </c>
      <c r="AC176" s="76" t="e">
        <f t="shared" si="100"/>
        <v>#REF!</v>
      </c>
      <c r="AD176" s="64" t="e">
        <f>IF(ISNA(VLOOKUP($A176,#REF!,32,FALSE)),0,VLOOKUP($A176,#REF!,32,FALSE))</f>
        <v>#REF!</v>
      </c>
      <c r="AE176" s="80" t="e">
        <f t="shared" si="101"/>
        <v>#REF!</v>
      </c>
      <c r="AF176" s="76" t="e">
        <f t="shared" si="102"/>
        <v>#REF!</v>
      </c>
      <c r="AG176" s="64" t="e">
        <f>IF(ISNA(VLOOKUP($A176,#REF!,36,FALSE)),0,VLOOKUP($A176,#REF!,36,FALSE))</f>
        <v>#REF!</v>
      </c>
      <c r="AH176" s="80" t="e">
        <f t="shared" si="103"/>
        <v>#REF!</v>
      </c>
      <c r="AI176" s="76" t="e">
        <f t="shared" si="104"/>
        <v>#REF!</v>
      </c>
    </row>
    <row r="177" spans="1:35" ht="18" customHeight="1" x14ac:dyDescent="0.2">
      <c r="A177" s="78" t="str">
        <f t="shared" si="84"/>
        <v>Orcun Turkay</v>
      </c>
      <c r="B177" s="52" t="s">
        <v>489</v>
      </c>
      <c r="C177" s="62" t="s">
        <v>490</v>
      </c>
      <c r="D177" s="25" t="e">
        <f>VLOOKUP($A177,#REF!,34,FALSE)</f>
        <v>#REF!</v>
      </c>
      <c r="E177" s="8" t="e">
        <f>ROUND(IF(ISNA(VLOOKUP($A177,#REF!,46,FALSE)),0,VLOOKUP($A177,#REF!,46,FALSE)),1)</f>
        <v>#REF!</v>
      </c>
      <c r="F177" s="92" t="e">
        <f>ROUND(IF(ISNA(VLOOKUP($A177,#REF!,47,FALSE)),0,VLOOKUP($A177,#REF!,47,FALSE)),1)</f>
        <v>#REF!</v>
      </c>
      <c r="G177" s="80" t="e">
        <f t="shared" si="85"/>
        <v>#REF!</v>
      </c>
      <c r="H177" s="88" t="e">
        <f t="shared" si="86"/>
        <v>#REF!</v>
      </c>
      <c r="I177" s="64" t="e">
        <f>IF(ISNA(VLOOKUP($A177,#REF!,4,FALSE)),0,VLOOKUP($A177,#REF!,4,FALSE))</f>
        <v>#REF!</v>
      </c>
      <c r="J177" s="80" t="e">
        <f t="shared" si="87"/>
        <v>#REF!</v>
      </c>
      <c r="K177" s="76" t="e">
        <f t="shared" si="88"/>
        <v>#REF!</v>
      </c>
      <c r="L177" s="83" t="e">
        <f>IF(ISNA(VLOOKUP($A177,#REF!,8,FALSE)),0,VLOOKUP($A177,#REF!,8,FALSE))</f>
        <v>#REF!</v>
      </c>
      <c r="M177" s="80" t="e">
        <f t="shared" si="89"/>
        <v>#REF!</v>
      </c>
      <c r="N177" s="76" t="e">
        <f t="shared" si="90"/>
        <v>#REF!</v>
      </c>
      <c r="O177" s="64" t="e">
        <f>IF(ISNA(VLOOKUP($A177,#REF!,12,FALSE)),0,VLOOKUP($A177,#REF!,12,FALSE))</f>
        <v>#REF!</v>
      </c>
      <c r="P177" s="80" t="e">
        <f t="shared" si="91"/>
        <v>#REF!</v>
      </c>
      <c r="Q177" s="76" t="e">
        <f t="shared" si="92"/>
        <v>#REF!</v>
      </c>
      <c r="R177" s="64" t="e">
        <f>IF(ISNA(VLOOKUP($A177,#REF!,16,FALSE)),0,VLOOKUP($A177,#REF!,16,FALSE))</f>
        <v>#REF!</v>
      </c>
      <c r="S177" s="80" t="e">
        <f t="shared" si="93"/>
        <v>#REF!</v>
      </c>
      <c r="T177" s="76" t="e">
        <f t="shared" si="94"/>
        <v>#REF!</v>
      </c>
      <c r="U177" s="64" t="e">
        <f>IF(ISNA(VLOOKUP($A177,#REF!,20,FALSE)),0,VLOOKUP($A177,#REF!,20,FALSE))</f>
        <v>#REF!</v>
      </c>
      <c r="V177" s="80" t="e">
        <f t="shared" si="95"/>
        <v>#REF!</v>
      </c>
      <c r="W177" s="76" t="e">
        <f t="shared" si="96"/>
        <v>#REF!</v>
      </c>
      <c r="X177" s="64" t="e">
        <f>IF(ISNA(VLOOKUP($A177,#REF!,24,FALSE)),0,VLOOKUP($A177,#REF!,24,FALSE))</f>
        <v>#REF!</v>
      </c>
      <c r="Y177" s="80" t="e">
        <f t="shared" si="97"/>
        <v>#REF!</v>
      </c>
      <c r="Z177" s="76" t="e">
        <f t="shared" si="98"/>
        <v>#REF!</v>
      </c>
      <c r="AA177" s="64" t="e">
        <f>IF(ISNA(VLOOKUP($A177,#REF!,28,FALSE)),0,VLOOKUP($A177,#REF!,28,FALSE))</f>
        <v>#REF!</v>
      </c>
      <c r="AB177" s="80" t="e">
        <f t="shared" si="99"/>
        <v>#REF!</v>
      </c>
      <c r="AC177" s="76" t="e">
        <f t="shared" si="100"/>
        <v>#REF!</v>
      </c>
      <c r="AD177" s="64" t="e">
        <f>IF(ISNA(VLOOKUP($A177,#REF!,32,FALSE)),0,VLOOKUP($A177,#REF!,32,FALSE))</f>
        <v>#REF!</v>
      </c>
      <c r="AE177" s="80" t="e">
        <f t="shared" si="101"/>
        <v>#REF!</v>
      </c>
      <c r="AF177" s="76" t="e">
        <f t="shared" si="102"/>
        <v>#REF!</v>
      </c>
      <c r="AG177" s="64" t="e">
        <f>IF(ISNA(VLOOKUP($A177,#REF!,36,FALSE)),0,VLOOKUP($A177,#REF!,36,FALSE))</f>
        <v>#REF!</v>
      </c>
      <c r="AH177" s="80" t="e">
        <f t="shared" si="103"/>
        <v>#REF!</v>
      </c>
      <c r="AI177" s="76" t="e">
        <f t="shared" si="104"/>
        <v>#REF!</v>
      </c>
    </row>
    <row r="178" spans="1:35" ht="18" customHeight="1" x14ac:dyDescent="0.2">
      <c r="A178" s="78" t="str">
        <f t="shared" si="84"/>
        <v>Dirk Vandervart</v>
      </c>
      <c r="B178" s="52" t="s">
        <v>355</v>
      </c>
      <c r="C178" s="62" t="s">
        <v>356</v>
      </c>
      <c r="D178" s="25" t="e">
        <f>VLOOKUP($A178,#REF!,34,FALSE)</f>
        <v>#REF!</v>
      </c>
      <c r="E178" s="8" t="e">
        <f>ROUND(IF(ISNA(VLOOKUP($A178,#REF!,46,FALSE)),0,VLOOKUP($A178,#REF!,46,FALSE)),1)</f>
        <v>#REF!</v>
      </c>
      <c r="F178" s="92" t="e">
        <f>ROUND(IF(ISNA(VLOOKUP($A178,#REF!,47,FALSE)),0,VLOOKUP($A178,#REF!,47,FALSE)),1)</f>
        <v>#REF!</v>
      </c>
      <c r="G178" s="80" t="e">
        <f t="shared" si="85"/>
        <v>#REF!</v>
      </c>
      <c r="H178" s="88" t="e">
        <f t="shared" si="86"/>
        <v>#REF!</v>
      </c>
      <c r="I178" s="64" t="e">
        <f>IF(ISNA(VLOOKUP($A178,#REF!,4,FALSE)),0,VLOOKUP($A178,#REF!,4,FALSE))</f>
        <v>#REF!</v>
      </c>
      <c r="J178" s="80" t="e">
        <f t="shared" si="87"/>
        <v>#REF!</v>
      </c>
      <c r="K178" s="76" t="e">
        <f t="shared" si="88"/>
        <v>#REF!</v>
      </c>
      <c r="L178" s="83" t="e">
        <f>IF(ISNA(VLOOKUP($A178,#REF!,8,FALSE)),0,VLOOKUP($A178,#REF!,8,FALSE))</f>
        <v>#REF!</v>
      </c>
      <c r="M178" s="80" t="e">
        <f t="shared" si="89"/>
        <v>#REF!</v>
      </c>
      <c r="N178" s="76" t="e">
        <f t="shared" si="90"/>
        <v>#REF!</v>
      </c>
      <c r="O178" s="64" t="e">
        <f>IF(ISNA(VLOOKUP($A178,#REF!,12,FALSE)),0,VLOOKUP($A178,#REF!,12,FALSE))</f>
        <v>#REF!</v>
      </c>
      <c r="P178" s="80" t="e">
        <f t="shared" si="91"/>
        <v>#REF!</v>
      </c>
      <c r="Q178" s="76" t="e">
        <f t="shared" si="92"/>
        <v>#REF!</v>
      </c>
      <c r="R178" s="64" t="e">
        <f>IF(ISNA(VLOOKUP($A178,#REF!,16,FALSE)),0,VLOOKUP($A178,#REF!,16,FALSE))</f>
        <v>#REF!</v>
      </c>
      <c r="S178" s="80" t="e">
        <f t="shared" si="93"/>
        <v>#REF!</v>
      </c>
      <c r="T178" s="76" t="e">
        <f t="shared" si="94"/>
        <v>#REF!</v>
      </c>
      <c r="U178" s="64" t="e">
        <f>IF(ISNA(VLOOKUP($A178,#REF!,20,FALSE)),0,VLOOKUP($A178,#REF!,20,FALSE))</f>
        <v>#REF!</v>
      </c>
      <c r="V178" s="80" t="e">
        <f t="shared" si="95"/>
        <v>#REF!</v>
      </c>
      <c r="W178" s="76" t="e">
        <f t="shared" si="96"/>
        <v>#REF!</v>
      </c>
      <c r="X178" s="64" t="e">
        <f>IF(ISNA(VLOOKUP($A178,#REF!,24,FALSE)),0,VLOOKUP($A178,#REF!,24,FALSE))</f>
        <v>#REF!</v>
      </c>
      <c r="Y178" s="80" t="e">
        <f t="shared" si="97"/>
        <v>#REF!</v>
      </c>
      <c r="Z178" s="76" t="e">
        <f t="shared" si="98"/>
        <v>#REF!</v>
      </c>
      <c r="AA178" s="64" t="e">
        <f>IF(ISNA(VLOOKUP($A178,#REF!,28,FALSE)),0,VLOOKUP($A178,#REF!,28,FALSE))</f>
        <v>#REF!</v>
      </c>
      <c r="AB178" s="80" t="e">
        <f t="shared" si="99"/>
        <v>#REF!</v>
      </c>
      <c r="AC178" s="76" t="e">
        <f t="shared" si="100"/>
        <v>#REF!</v>
      </c>
      <c r="AD178" s="64" t="e">
        <f>IF(ISNA(VLOOKUP($A178,#REF!,32,FALSE)),0,VLOOKUP($A178,#REF!,32,FALSE))</f>
        <v>#REF!</v>
      </c>
      <c r="AE178" s="80" t="e">
        <f t="shared" si="101"/>
        <v>#REF!</v>
      </c>
      <c r="AF178" s="76" t="e">
        <f t="shared" si="102"/>
        <v>#REF!</v>
      </c>
      <c r="AG178" s="64" t="e">
        <f>IF(ISNA(VLOOKUP($A178,#REF!,36,FALSE)),0,VLOOKUP($A178,#REF!,36,FALSE))</f>
        <v>#REF!</v>
      </c>
      <c r="AH178" s="80" t="e">
        <f t="shared" si="103"/>
        <v>#REF!</v>
      </c>
      <c r="AI178" s="76" t="e">
        <f t="shared" si="104"/>
        <v>#REF!</v>
      </c>
    </row>
    <row r="179" spans="1:35" ht="18" customHeight="1" x14ac:dyDescent="0.2">
      <c r="A179" s="78" t="str">
        <f t="shared" si="84"/>
        <v>Dave Watts</v>
      </c>
      <c r="B179" s="52" t="s">
        <v>137</v>
      </c>
      <c r="C179" s="62" t="s">
        <v>8</v>
      </c>
      <c r="D179" s="25" t="e">
        <f>VLOOKUP($A179,#REF!,34,FALSE)</f>
        <v>#REF!</v>
      </c>
      <c r="E179" s="8" t="e">
        <f>ROUND(IF(ISNA(VLOOKUP($A179,#REF!,46,FALSE)),0,VLOOKUP($A179,#REF!,46,FALSE)),1)</f>
        <v>#REF!</v>
      </c>
      <c r="F179" s="92" t="e">
        <f>ROUND(IF(ISNA(VLOOKUP($A179,#REF!,47,FALSE)),0,VLOOKUP($A179,#REF!,47,FALSE)),1)</f>
        <v>#REF!</v>
      </c>
      <c r="G179" s="80" t="e">
        <f t="shared" si="85"/>
        <v>#REF!</v>
      </c>
      <c r="H179" s="88" t="e">
        <f t="shared" si="86"/>
        <v>#REF!</v>
      </c>
      <c r="I179" s="64" t="e">
        <f>IF(ISNA(VLOOKUP($A179,#REF!,4,FALSE)),0,VLOOKUP($A179,#REF!,4,FALSE))</f>
        <v>#REF!</v>
      </c>
      <c r="J179" s="80" t="e">
        <f t="shared" si="87"/>
        <v>#REF!</v>
      </c>
      <c r="K179" s="76" t="e">
        <f t="shared" si="88"/>
        <v>#REF!</v>
      </c>
      <c r="L179" s="83" t="e">
        <f>IF(ISNA(VLOOKUP($A179,#REF!,8,FALSE)),0,VLOOKUP($A179,#REF!,8,FALSE))</f>
        <v>#REF!</v>
      </c>
      <c r="M179" s="80" t="e">
        <f t="shared" si="89"/>
        <v>#REF!</v>
      </c>
      <c r="N179" s="76" t="e">
        <f t="shared" si="90"/>
        <v>#REF!</v>
      </c>
      <c r="O179" s="64" t="e">
        <f>IF(ISNA(VLOOKUP($A179,#REF!,12,FALSE)),0,VLOOKUP($A179,#REF!,12,FALSE))</f>
        <v>#REF!</v>
      </c>
      <c r="P179" s="80" t="e">
        <f t="shared" si="91"/>
        <v>#REF!</v>
      </c>
      <c r="Q179" s="76" t="e">
        <f t="shared" si="92"/>
        <v>#REF!</v>
      </c>
      <c r="R179" s="64" t="e">
        <f>IF(ISNA(VLOOKUP($A179,#REF!,16,FALSE)),0,VLOOKUP($A179,#REF!,16,FALSE))</f>
        <v>#REF!</v>
      </c>
      <c r="S179" s="80" t="e">
        <f t="shared" si="93"/>
        <v>#REF!</v>
      </c>
      <c r="T179" s="76" t="e">
        <f t="shared" si="94"/>
        <v>#REF!</v>
      </c>
      <c r="U179" s="64" t="e">
        <f>IF(ISNA(VLOOKUP($A179,#REF!,20,FALSE)),0,VLOOKUP($A179,#REF!,20,FALSE))</f>
        <v>#REF!</v>
      </c>
      <c r="V179" s="80" t="e">
        <f t="shared" si="95"/>
        <v>#REF!</v>
      </c>
      <c r="W179" s="76" t="e">
        <f t="shared" si="96"/>
        <v>#REF!</v>
      </c>
      <c r="X179" s="64" t="e">
        <f>IF(ISNA(VLOOKUP($A179,#REF!,24,FALSE)),0,VLOOKUP($A179,#REF!,24,FALSE))</f>
        <v>#REF!</v>
      </c>
      <c r="Y179" s="80" t="e">
        <f t="shared" si="97"/>
        <v>#REF!</v>
      </c>
      <c r="Z179" s="76" t="e">
        <f t="shared" si="98"/>
        <v>#REF!</v>
      </c>
      <c r="AA179" s="64" t="e">
        <f>IF(ISNA(VLOOKUP($A179,#REF!,28,FALSE)),0,VLOOKUP($A179,#REF!,28,FALSE))</f>
        <v>#REF!</v>
      </c>
      <c r="AB179" s="80" t="e">
        <f t="shared" si="99"/>
        <v>#REF!</v>
      </c>
      <c r="AC179" s="76" t="e">
        <f t="shared" si="100"/>
        <v>#REF!</v>
      </c>
      <c r="AD179" s="64" t="e">
        <f>IF(ISNA(VLOOKUP($A179,#REF!,32,FALSE)),0,VLOOKUP($A179,#REF!,32,FALSE))</f>
        <v>#REF!</v>
      </c>
      <c r="AE179" s="80" t="e">
        <f t="shared" si="101"/>
        <v>#REF!</v>
      </c>
      <c r="AF179" s="76" t="e">
        <f t="shared" si="102"/>
        <v>#REF!</v>
      </c>
      <c r="AG179" s="64" t="e">
        <f>IF(ISNA(VLOOKUP($A179,#REF!,36,FALSE)),0,VLOOKUP($A179,#REF!,36,FALSE))</f>
        <v>#REF!</v>
      </c>
      <c r="AH179" s="80" t="e">
        <f t="shared" si="103"/>
        <v>#REF!</v>
      </c>
      <c r="AI179" s="76" t="e">
        <f t="shared" si="104"/>
        <v>#REF!</v>
      </c>
    </row>
    <row r="180" spans="1:35" ht="18" customHeight="1" x14ac:dyDescent="0.2">
      <c r="A180" s="78" t="str">
        <f t="shared" si="84"/>
        <v>Harrison Young</v>
      </c>
      <c r="B180" s="52" t="s">
        <v>508</v>
      </c>
      <c r="C180" s="62" t="s">
        <v>509</v>
      </c>
      <c r="D180" s="25" t="e">
        <f>VLOOKUP($A180,#REF!,34,FALSE)</f>
        <v>#REF!</v>
      </c>
      <c r="E180" s="8" t="e">
        <f>ROUND(IF(ISNA(VLOOKUP($A180,#REF!,46,FALSE)),0,VLOOKUP($A180,#REF!,46,FALSE)),1)</f>
        <v>#REF!</v>
      </c>
      <c r="F180" s="92" t="e">
        <f>ROUND(IF(ISNA(VLOOKUP($A180,#REF!,47,FALSE)),0,VLOOKUP($A180,#REF!,47,FALSE)),1)</f>
        <v>#REF!</v>
      </c>
      <c r="G180" s="80" t="e">
        <f t="shared" si="85"/>
        <v>#REF!</v>
      </c>
      <c r="H180" s="88" t="e">
        <f t="shared" si="86"/>
        <v>#REF!</v>
      </c>
      <c r="I180" s="64" t="e">
        <f>IF(ISNA(VLOOKUP($A180,#REF!,4,FALSE)),0,VLOOKUP($A180,#REF!,4,FALSE))</f>
        <v>#REF!</v>
      </c>
      <c r="J180" s="80" t="e">
        <f t="shared" si="87"/>
        <v>#REF!</v>
      </c>
      <c r="K180" s="76" t="e">
        <f t="shared" si="88"/>
        <v>#REF!</v>
      </c>
      <c r="L180" s="83" t="e">
        <f>IF(ISNA(VLOOKUP($A180,#REF!,8,FALSE)),0,VLOOKUP($A180,#REF!,8,FALSE))</f>
        <v>#REF!</v>
      </c>
      <c r="M180" s="80" t="e">
        <f t="shared" si="89"/>
        <v>#REF!</v>
      </c>
      <c r="N180" s="76" t="e">
        <f t="shared" si="90"/>
        <v>#REF!</v>
      </c>
      <c r="O180" s="64" t="e">
        <f>IF(ISNA(VLOOKUP($A180,#REF!,12,FALSE)),0,VLOOKUP($A180,#REF!,12,FALSE))</f>
        <v>#REF!</v>
      </c>
      <c r="P180" s="80" t="e">
        <f t="shared" si="91"/>
        <v>#REF!</v>
      </c>
      <c r="Q180" s="76" t="e">
        <f t="shared" si="92"/>
        <v>#REF!</v>
      </c>
      <c r="R180" s="64" t="e">
        <f>IF(ISNA(VLOOKUP($A180,#REF!,16,FALSE)),0,VLOOKUP($A180,#REF!,16,FALSE))</f>
        <v>#REF!</v>
      </c>
      <c r="S180" s="80" t="e">
        <f t="shared" si="93"/>
        <v>#REF!</v>
      </c>
      <c r="T180" s="76" t="e">
        <f t="shared" si="94"/>
        <v>#REF!</v>
      </c>
      <c r="U180" s="64" t="e">
        <f>IF(ISNA(VLOOKUP($A180,#REF!,20,FALSE)),0,VLOOKUP($A180,#REF!,20,FALSE))</f>
        <v>#REF!</v>
      </c>
      <c r="V180" s="80" t="e">
        <f t="shared" si="95"/>
        <v>#REF!</v>
      </c>
      <c r="W180" s="76" t="e">
        <f t="shared" si="96"/>
        <v>#REF!</v>
      </c>
      <c r="X180" s="64" t="e">
        <f>IF(ISNA(VLOOKUP($A180,#REF!,24,FALSE)),0,VLOOKUP($A180,#REF!,24,FALSE))</f>
        <v>#REF!</v>
      </c>
      <c r="Y180" s="80" t="e">
        <f t="shared" si="97"/>
        <v>#REF!</v>
      </c>
      <c r="Z180" s="76" t="e">
        <f t="shared" si="98"/>
        <v>#REF!</v>
      </c>
      <c r="AA180" s="64" t="e">
        <f>IF(ISNA(VLOOKUP($A180,#REF!,28,FALSE)),0,VLOOKUP($A180,#REF!,28,FALSE))</f>
        <v>#REF!</v>
      </c>
      <c r="AB180" s="80" t="e">
        <f t="shared" si="99"/>
        <v>#REF!</v>
      </c>
      <c r="AC180" s="76" t="e">
        <f t="shared" si="100"/>
        <v>#REF!</v>
      </c>
      <c r="AD180" s="64" t="e">
        <f>IF(ISNA(VLOOKUP($A180,#REF!,32,FALSE)),0,VLOOKUP($A180,#REF!,32,FALSE))</f>
        <v>#REF!</v>
      </c>
      <c r="AE180" s="80" t="e">
        <f t="shared" si="101"/>
        <v>#REF!</v>
      </c>
      <c r="AF180" s="76" t="e">
        <f t="shared" si="102"/>
        <v>#REF!</v>
      </c>
      <c r="AG180" s="64" t="e">
        <f>IF(ISNA(VLOOKUP($A180,#REF!,36,FALSE)),0,VLOOKUP($A180,#REF!,36,FALSE))</f>
        <v>#REF!</v>
      </c>
      <c r="AH180" s="80" t="e">
        <f t="shared" si="103"/>
        <v>#REF!</v>
      </c>
      <c r="AI180" s="76" t="e">
        <f t="shared" si="104"/>
        <v>#REF!</v>
      </c>
    </row>
    <row r="181" spans="1:35" ht="18" customHeight="1" thickBot="1" x14ac:dyDescent="0.25">
      <c r="A181" s="78" t="str">
        <f t="shared" si="84"/>
        <v>Ziki Zuck</v>
      </c>
      <c r="B181" s="52" t="s">
        <v>482</v>
      </c>
      <c r="C181" s="62" t="s">
        <v>483</v>
      </c>
      <c r="D181" s="25" t="e">
        <f>VLOOKUP($A181,#REF!,34,FALSE)</f>
        <v>#REF!</v>
      </c>
      <c r="E181" s="8" t="e">
        <f>ROUND(IF(ISNA(VLOOKUP($A181,#REF!,46,FALSE)),0,VLOOKUP($A181,#REF!,46,FALSE)),1)</f>
        <v>#REF!</v>
      </c>
      <c r="F181" s="92" t="e">
        <f>ROUND(IF(ISNA(VLOOKUP($A181,#REF!,47,FALSE)),0,VLOOKUP($A181,#REF!,47,FALSE)),1)</f>
        <v>#REF!</v>
      </c>
      <c r="G181" s="80" t="e">
        <f t="shared" si="85"/>
        <v>#REF!</v>
      </c>
      <c r="H181" s="88" t="e">
        <f t="shared" si="86"/>
        <v>#REF!</v>
      </c>
      <c r="I181" s="64" t="e">
        <f>IF(ISNA(VLOOKUP($A181,#REF!,4,FALSE)),0,VLOOKUP($A181,#REF!,4,FALSE))</f>
        <v>#REF!</v>
      </c>
      <c r="J181" s="13" t="e">
        <f t="shared" si="87"/>
        <v>#REF!</v>
      </c>
      <c r="K181" s="87" t="e">
        <f t="shared" si="88"/>
        <v>#REF!</v>
      </c>
      <c r="L181" s="91" t="e">
        <f>IF(ISNA(VLOOKUP($A181,#REF!,8,FALSE)),0,VLOOKUP($A181,#REF!,8,FALSE))</f>
        <v>#REF!</v>
      </c>
      <c r="M181" s="13" t="e">
        <f t="shared" si="89"/>
        <v>#REF!</v>
      </c>
      <c r="N181" s="87" t="e">
        <f t="shared" si="90"/>
        <v>#REF!</v>
      </c>
      <c r="O181" s="73" t="e">
        <f>IF(ISNA(VLOOKUP($A181,#REF!,12,FALSE)),0,VLOOKUP($A181,#REF!,12,FALSE))</f>
        <v>#REF!</v>
      </c>
      <c r="P181" s="13" t="e">
        <f t="shared" si="91"/>
        <v>#REF!</v>
      </c>
      <c r="Q181" s="87" t="e">
        <f t="shared" si="92"/>
        <v>#REF!</v>
      </c>
      <c r="R181" s="73" t="e">
        <f>IF(ISNA(VLOOKUP($A181,#REF!,16,FALSE)),0,VLOOKUP($A181,#REF!,16,FALSE))</f>
        <v>#REF!</v>
      </c>
      <c r="S181" s="13" t="e">
        <f t="shared" si="93"/>
        <v>#REF!</v>
      </c>
      <c r="T181" s="87" t="e">
        <f t="shared" si="94"/>
        <v>#REF!</v>
      </c>
      <c r="U181" s="73" t="e">
        <f>IF(ISNA(VLOOKUP($A181,#REF!,20,FALSE)),0,VLOOKUP($A181,#REF!,20,FALSE))</f>
        <v>#REF!</v>
      </c>
      <c r="V181" s="13" t="e">
        <f t="shared" si="95"/>
        <v>#REF!</v>
      </c>
      <c r="W181" s="87" t="e">
        <f t="shared" si="96"/>
        <v>#REF!</v>
      </c>
      <c r="X181" s="73" t="e">
        <f>IF(ISNA(VLOOKUP($A181,#REF!,24,FALSE)),0,VLOOKUP($A181,#REF!,24,FALSE))</f>
        <v>#REF!</v>
      </c>
      <c r="Y181" s="13" t="e">
        <f t="shared" si="97"/>
        <v>#REF!</v>
      </c>
      <c r="Z181" s="87" t="e">
        <f t="shared" si="98"/>
        <v>#REF!</v>
      </c>
      <c r="AA181" s="73" t="e">
        <f>IF(ISNA(VLOOKUP($A181,#REF!,28,FALSE)),0,VLOOKUP($A181,#REF!,28,FALSE))</f>
        <v>#REF!</v>
      </c>
      <c r="AB181" s="13" t="e">
        <f t="shared" si="99"/>
        <v>#REF!</v>
      </c>
      <c r="AC181" s="87" t="e">
        <f t="shared" si="100"/>
        <v>#REF!</v>
      </c>
      <c r="AD181" s="73" t="e">
        <f>IF(ISNA(VLOOKUP($A181,#REF!,32,FALSE)),0,VLOOKUP($A181,#REF!,32,FALSE))</f>
        <v>#REF!</v>
      </c>
      <c r="AE181" s="13" t="e">
        <f t="shared" si="101"/>
        <v>#REF!</v>
      </c>
      <c r="AF181" s="87" t="e">
        <f t="shared" si="102"/>
        <v>#REF!</v>
      </c>
      <c r="AG181" s="73" t="e">
        <f>IF(ISNA(VLOOKUP($A181,#REF!,36,FALSE)),0,VLOOKUP($A181,#REF!,36,FALSE))</f>
        <v>#REF!</v>
      </c>
      <c r="AH181" s="13" t="e">
        <f t="shared" si="103"/>
        <v>#REF!</v>
      </c>
      <c r="AI181" s="87" t="e">
        <f t="shared" si="104"/>
        <v>#REF!</v>
      </c>
    </row>
  </sheetData>
  <mergeCells count="19">
    <mergeCell ref="AA4:AC4"/>
    <mergeCell ref="AD4:AF4"/>
    <mergeCell ref="AG4:AI4"/>
    <mergeCell ref="AA3:AC3"/>
    <mergeCell ref="AD3:AF3"/>
    <mergeCell ref="AG3:AI3"/>
    <mergeCell ref="D4:H4"/>
    <mergeCell ref="I4:K4"/>
    <mergeCell ref="L4:N4"/>
    <mergeCell ref="O4:Q4"/>
    <mergeCell ref="R4:T4"/>
    <mergeCell ref="U4:W4"/>
    <mergeCell ref="X4:Z4"/>
    <mergeCell ref="I3:K3"/>
    <mergeCell ref="L3:N3"/>
    <mergeCell ref="O3:Q3"/>
    <mergeCell ref="R3:T3"/>
    <mergeCell ref="U3:W3"/>
    <mergeCell ref="X3:Z3"/>
  </mergeCells>
  <conditionalFormatting sqref="K6:K52 K63:K181 N6:N52 N63:N181 Q6:Q52 Q63:Q181 T6:T52 T63:T181 W6:W52 W63:W181 Z6:Z52 Z63:Z181 AC6:AC52 AC63:AC181 AF6:AF52 AF63:AF181 AI6:AI52 AI63:AI181">
    <cfRule type="cellIs" dxfId="994" priority="49" stopIfTrue="1" operator="greaterThan">
      <formula>H6</formula>
    </cfRule>
    <cfRule type="cellIs" dxfId="993" priority="50" stopIfTrue="1" operator="lessThan">
      <formula>H6</formula>
    </cfRule>
  </conditionalFormatting>
  <pageMargins left="0.75" right="0.75" top="0.5" bottom="0.5" header="0" footer="0"/>
  <pageSetup paperSize="17" scale="16" fitToHeight="4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R202"/>
  <sheetViews>
    <sheetView zoomScaleNormal="100" workbookViewId="0">
      <pane xSplit="3" ySplit="5" topLeftCell="D24" activePane="bottomRight" state="frozen"/>
      <selection pane="topRight" activeCell="C1" sqref="C1"/>
      <selection pane="bottomLeft" activeCell="A5" sqref="A5"/>
      <selection pane="bottomRight" activeCell="J34" sqref="J34"/>
    </sheetView>
  </sheetViews>
  <sheetFormatPr defaultRowHeight="12.75" x14ac:dyDescent="0.2"/>
  <cols>
    <col min="1" max="1" width="4.5703125" customWidth="1"/>
    <col min="2" max="2" width="12.140625" customWidth="1"/>
    <col min="3" max="3" width="12.5703125" customWidth="1"/>
    <col min="4" max="5" width="6.28515625" bestFit="1" customWidth="1"/>
    <col min="6" max="6" width="6.7109375" bestFit="1" customWidth="1"/>
    <col min="7" max="7" width="6.28515625" bestFit="1" customWidth="1"/>
    <col min="8" max="8" width="6.28515625" customWidth="1"/>
    <col min="9" max="9" width="6.28515625" style="4" customWidth="1"/>
    <col min="10" max="10" width="6.5703125" style="4" customWidth="1"/>
    <col min="11" max="11" width="6" style="4" bestFit="1" customWidth="1"/>
    <col min="12" max="12" width="6.28515625" style="4" customWidth="1"/>
    <col min="13" max="14" width="6.28515625" style="4" bestFit="1" customWidth="1"/>
    <col min="15" max="15" width="6.28515625" style="4" customWidth="1"/>
    <col min="16" max="17" width="6.28515625" style="4" bestFit="1" customWidth="1"/>
    <col min="18" max="18" width="6.28515625" style="4" customWidth="1"/>
    <col min="19" max="20" width="6.28515625" style="4" bestFit="1" customWidth="1"/>
    <col min="21" max="21" width="6.28515625" style="4" customWidth="1"/>
    <col min="22" max="23" width="6.28515625" style="4" bestFit="1" customWidth="1"/>
    <col min="24" max="24" width="6.28515625" style="4" customWidth="1"/>
    <col min="25" max="25" width="5.42578125" style="4" bestFit="1" customWidth="1"/>
    <col min="26" max="26" width="6.28515625" style="4" bestFit="1" customWidth="1"/>
    <col min="27" max="27" width="6.28515625" style="4" customWidth="1"/>
    <col min="28" max="29" width="6.28515625" style="4" bestFit="1" customWidth="1"/>
    <col min="30" max="30" width="6.28515625" style="4" customWidth="1"/>
    <col min="31" max="32" width="6.28515625" style="4" bestFit="1" customWidth="1"/>
    <col min="33" max="33" width="6.28515625" style="4" customWidth="1"/>
    <col min="34" max="35" width="6.28515625" style="4" bestFit="1" customWidth="1"/>
  </cols>
  <sheetData>
    <row r="1" spans="1:44" ht="26.25" customHeight="1" x14ac:dyDescent="0.2">
      <c r="D1" s="84"/>
      <c r="E1" s="84"/>
      <c r="F1" s="84"/>
      <c r="G1" s="84"/>
      <c r="H1" s="84" t="s">
        <v>425</v>
      </c>
      <c r="I1" s="57">
        <v>0.1</v>
      </c>
      <c r="J1" s="84"/>
      <c r="K1" s="84"/>
      <c r="N1" s="84" t="s">
        <v>426</v>
      </c>
      <c r="O1" s="57">
        <v>-0.1</v>
      </c>
      <c r="P1" s="84"/>
      <c r="Q1" s="84"/>
      <c r="S1" s="84"/>
      <c r="U1" s="84" t="s">
        <v>424</v>
      </c>
      <c r="V1" s="57">
        <v>36</v>
      </c>
      <c r="W1" s="84"/>
      <c r="Y1" s="84"/>
      <c r="AA1" s="84" t="s">
        <v>469</v>
      </c>
      <c r="AB1" s="57">
        <v>30</v>
      </c>
      <c r="AE1" s="84"/>
      <c r="AG1" s="84" t="s">
        <v>470</v>
      </c>
      <c r="AH1" s="57">
        <v>36</v>
      </c>
    </row>
    <row r="2" spans="1:44" ht="13.5" thickBot="1" x14ac:dyDescent="0.25">
      <c r="D2" s="81"/>
      <c r="E2" s="81"/>
      <c r="F2" s="81"/>
      <c r="G2" s="77"/>
      <c r="H2" s="77"/>
    </row>
    <row r="3" spans="1:44" ht="13.5" thickBot="1" x14ac:dyDescent="0.25">
      <c r="G3" s="2"/>
      <c r="H3" s="2"/>
      <c r="I3" s="385" t="s">
        <v>61</v>
      </c>
      <c r="J3" s="386"/>
      <c r="K3" s="387"/>
      <c r="L3" s="385" t="s">
        <v>62</v>
      </c>
      <c r="M3" s="386"/>
      <c r="N3" s="387"/>
      <c r="O3" s="385" t="s">
        <v>63</v>
      </c>
      <c r="P3" s="386"/>
      <c r="Q3" s="387"/>
      <c r="R3" s="385" t="s">
        <v>64</v>
      </c>
      <c r="S3" s="386"/>
      <c r="T3" s="387"/>
      <c r="U3" s="385" t="s">
        <v>65</v>
      </c>
      <c r="V3" s="386"/>
      <c r="W3" s="387"/>
      <c r="X3" s="385" t="s">
        <v>66</v>
      </c>
      <c r="Y3" s="386"/>
      <c r="Z3" s="387"/>
      <c r="AA3" s="385" t="s">
        <v>67</v>
      </c>
      <c r="AB3" s="386"/>
      <c r="AC3" s="387"/>
      <c r="AD3" s="385" t="s">
        <v>68</v>
      </c>
      <c r="AE3" s="386"/>
      <c r="AF3" s="387"/>
      <c r="AG3" s="385" t="s">
        <v>69</v>
      </c>
      <c r="AH3" s="386"/>
      <c r="AI3" s="387"/>
    </row>
    <row r="4" spans="1:44" ht="13.5" thickBot="1" x14ac:dyDescent="0.25">
      <c r="D4" s="388" t="s">
        <v>376</v>
      </c>
      <c r="E4" s="389"/>
      <c r="F4" s="389"/>
      <c r="G4" s="389"/>
      <c r="H4" s="390"/>
      <c r="I4" s="382" t="e">
        <f>#REF!</f>
        <v>#REF!</v>
      </c>
      <c r="J4" s="383"/>
      <c r="K4" s="384"/>
      <c r="L4" s="382" t="e">
        <f>#REF!</f>
        <v>#REF!</v>
      </c>
      <c r="M4" s="383"/>
      <c r="N4" s="384"/>
      <c r="O4" s="382" t="e">
        <f>#REF!</f>
        <v>#REF!</v>
      </c>
      <c r="P4" s="383"/>
      <c r="Q4" s="384"/>
      <c r="R4" s="382" t="e">
        <f>#REF!</f>
        <v>#REF!</v>
      </c>
      <c r="S4" s="383"/>
      <c r="T4" s="384"/>
      <c r="U4" s="382" t="e">
        <f>#REF!</f>
        <v>#REF!</v>
      </c>
      <c r="V4" s="383"/>
      <c r="W4" s="384"/>
      <c r="X4" s="382" t="e">
        <f>+#REF!</f>
        <v>#REF!</v>
      </c>
      <c r="Y4" s="383"/>
      <c r="Z4" s="384"/>
      <c r="AA4" s="382" t="e">
        <f>+#REF!</f>
        <v>#REF!</v>
      </c>
      <c r="AB4" s="383"/>
      <c r="AC4" s="384"/>
      <c r="AD4" s="382" t="e">
        <f>#REF!</f>
        <v>#REF!</v>
      </c>
      <c r="AE4" s="383"/>
      <c r="AF4" s="384"/>
      <c r="AG4" s="382" t="e">
        <f>#REF!</f>
        <v>#REF!</v>
      </c>
      <c r="AH4" s="383"/>
      <c r="AI4" s="384"/>
    </row>
    <row r="5" spans="1:44" ht="139.5" customHeight="1" thickBot="1" x14ac:dyDescent="0.25">
      <c r="A5" s="50" t="s">
        <v>392</v>
      </c>
      <c r="B5" s="50" t="s">
        <v>28</v>
      </c>
      <c r="C5" s="60" t="s">
        <v>29</v>
      </c>
      <c r="D5" s="68" t="s">
        <v>626</v>
      </c>
      <c r="E5" s="71" t="s">
        <v>630</v>
      </c>
      <c r="F5" s="71" t="s">
        <v>627</v>
      </c>
      <c r="G5" s="71" t="s">
        <v>628</v>
      </c>
      <c r="H5" s="70" t="s">
        <v>629</v>
      </c>
      <c r="I5" s="68" t="s">
        <v>377</v>
      </c>
      <c r="J5" s="71" t="s">
        <v>395</v>
      </c>
      <c r="K5" s="70" t="s">
        <v>378</v>
      </c>
      <c r="L5" s="68" t="s">
        <v>377</v>
      </c>
      <c r="M5" s="69" t="s">
        <v>395</v>
      </c>
      <c r="N5" s="70" t="s">
        <v>378</v>
      </c>
      <c r="O5" s="68" t="s">
        <v>377</v>
      </c>
      <c r="P5" s="69" t="s">
        <v>395</v>
      </c>
      <c r="Q5" s="70" t="s">
        <v>378</v>
      </c>
      <c r="R5" s="68" t="s">
        <v>377</v>
      </c>
      <c r="S5" s="69" t="s">
        <v>395</v>
      </c>
      <c r="T5" s="70" t="s">
        <v>378</v>
      </c>
      <c r="U5" s="68" t="s">
        <v>377</v>
      </c>
      <c r="V5" s="69" t="s">
        <v>395</v>
      </c>
      <c r="W5" s="70" t="s">
        <v>378</v>
      </c>
      <c r="X5" s="68" t="s">
        <v>377</v>
      </c>
      <c r="Y5" s="69" t="s">
        <v>395</v>
      </c>
      <c r="Z5" s="70" t="s">
        <v>378</v>
      </c>
      <c r="AA5" s="68" t="s">
        <v>377</v>
      </c>
      <c r="AB5" s="69" t="s">
        <v>395</v>
      </c>
      <c r="AC5" s="70" t="s">
        <v>378</v>
      </c>
      <c r="AD5" s="68" t="s">
        <v>377</v>
      </c>
      <c r="AE5" s="69" t="s">
        <v>395</v>
      </c>
      <c r="AF5" s="70" t="s">
        <v>378</v>
      </c>
      <c r="AG5" s="68" t="s">
        <v>377</v>
      </c>
      <c r="AH5" s="69" t="s">
        <v>395</v>
      </c>
      <c r="AI5" s="70" t="s">
        <v>378</v>
      </c>
    </row>
    <row r="6" spans="1:44" ht="18" customHeight="1" thickBot="1" x14ac:dyDescent="0.25">
      <c r="A6" s="78" t="str">
        <f>CONCATENATE(C6," ",B6)</f>
        <v>Tom Adrounie</v>
      </c>
      <c r="B6" s="93" t="s">
        <v>588</v>
      </c>
      <c r="C6" s="94" t="s">
        <v>589</v>
      </c>
      <c r="D6" s="25">
        <v>2.6</v>
      </c>
      <c r="E6" s="8" t="e">
        <f>ROUND(IF(ISNA(VLOOKUP($A6,#REF!,47,FALSE)),0,VLOOKUP($A6,#REF!,47,FALSE)),1)</f>
        <v>#REF!</v>
      </c>
      <c r="F6" s="92" t="e">
        <f>ROUND(IF(ISNA(VLOOKUP($A6,#REF!,49,FALSE)),0,VLOOKUP($A6,#REF!,49,FALSE)),1)</f>
        <v>#REF!</v>
      </c>
      <c r="G6" s="80" t="e">
        <f t="shared" ref="G6:G58" si="0">IF($E6&gt;$AH$1,$D6-($E6-$AH$1),(IF(IF(AND(F6&lt;$AB$1,F6&lt;&gt;0),D6+($AB$1-F6),D6)&gt;36,36,IF(AND(F6&lt;$AB$1,F6&lt;&gt;0),D6+($AB$1-F6),D6))))</f>
        <v>#REF!</v>
      </c>
      <c r="H6" s="76" t="e">
        <f t="shared" ref="H6:H13" si="1">ROUND(G6,0)</f>
        <v>#REF!</v>
      </c>
      <c r="I6" s="72" t="e">
        <f>IF(ISNA(VLOOKUP($A6,#REF!,4,FALSE)),0,VLOOKUP($A6,#REF!,4,FALSE))</f>
        <v>#REF!</v>
      </c>
      <c r="J6" s="13" t="e">
        <f>IF(  AND(I6&gt;0,G6&lt;&gt;36),   IF(ABS(I6-36)&gt;=10,  G6+SIGN(36-I6)*1,  (36-I6)*0.1+G6),      G6)</f>
        <v>#REF!</v>
      </c>
      <c r="K6" s="87" t="e">
        <f>ROUND(J6,0)</f>
        <v>#REF!</v>
      </c>
      <c r="L6" s="83" t="e">
        <f>IF(ISNA(VLOOKUP($A6,#REF!,8,FALSE)),0,VLOOKUP($A6,#REF!,8,FALSE))</f>
        <v>#REF!</v>
      </c>
      <c r="M6" s="80" t="e">
        <f>IF(  AND(L6&gt;0,J6&lt;&gt;36),   IF(ABS(L6-36)&gt;=10,  J6+SIGN(36-L6)*1,  (36-L6)*0.1+J6),      J6)</f>
        <v>#REF!</v>
      </c>
      <c r="N6" s="87" t="e">
        <f>ROUND(M6,0)</f>
        <v>#REF!</v>
      </c>
      <c r="O6" s="64" t="e">
        <f>IF(ISNA(VLOOKUP($A6,#REF!,12,FALSE)),0,VLOOKUP($A6,#REF!,12,FALSE))</f>
        <v>#REF!</v>
      </c>
      <c r="P6" s="13" t="e">
        <f>IF(  AND(O6&gt;0,M6&lt;&gt;36),   IF(ABS(O6-36)&gt;=10,  M6+SIGN(36-O6)*1,  (36-O6)*0.1+M6),      M6)</f>
        <v>#REF!</v>
      </c>
      <c r="Q6" s="87" t="e">
        <f>ROUND(P6,0)</f>
        <v>#REF!</v>
      </c>
      <c r="R6" s="64" t="e">
        <f>IF(ISNA(VLOOKUP($A6,#REF!,16,FALSE)),0,VLOOKUP($A6,#REF!,16,FALSE))</f>
        <v>#REF!</v>
      </c>
      <c r="S6" s="13" t="e">
        <f>IF(  AND(R6&gt;0,P6&lt;&gt;36),   IF(ABS(R6-36)&gt;=10,  P6+SIGN(36-R6)*1,  (36-R6)*0.1+P6),      P6)</f>
        <v>#REF!</v>
      </c>
      <c r="T6" s="87" t="e">
        <f>ROUND(S6,0)</f>
        <v>#REF!</v>
      </c>
      <c r="U6" s="64" t="e">
        <f>IF(ISNA(VLOOKUP($A6,#REF!,20,FALSE)),0,VLOOKUP($A6,#REF!,20,FALSE))</f>
        <v>#REF!</v>
      </c>
      <c r="V6" s="13" t="e">
        <f>IF(  AND(U6&gt;0,S6&lt;&gt;36),   IF(ABS(U6-36)&gt;=10,  S6+SIGN(36-U6)*1,  (36-U6)*0.1+S6),      S6)</f>
        <v>#REF!</v>
      </c>
      <c r="W6" s="87" t="e">
        <f>ROUND(V6,0)</f>
        <v>#REF!</v>
      </c>
      <c r="X6" s="64" t="e">
        <f>IF(ISNA(VLOOKUP($A6,#REF!,24,FALSE)),0,VLOOKUP($A6,#REF!,24,FALSE))</f>
        <v>#REF!</v>
      </c>
      <c r="Y6" s="13" t="e">
        <f>IF(  AND(X6&gt;0,V6&lt;&gt;36),   IF(ABS(X6-36)&gt;=10,  V6+SIGN(36-X6)*1,  (36-X6)*0.1+V6),      V6)</f>
        <v>#REF!</v>
      </c>
      <c r="Z6" s="87" t="e">
        <f>ROUND(Y6,0)</f>
        <v>#REF!</v>
      </c>
      <c r="AA6" s="64" t="e">
        <f>IF(ISNA(VLOOKUP($A6,#REF!,28,FALSE)),0,VLOOKUP($A6,#REF!,28,FALSE))</f>
        <v>#REF!</v>
      </c>
      <c r="AB6" s="13" t="e">
        <f>IF(  AND(AA6&gt;0,Y6&lt;&gt;36),   IF(ABS(AA6-36)&gt;=10,  Y6+SIGN(36-AA6)*1,  (36-AA6)*0.1+Y6),      Y6)</f>
        <v>#REF!</v>
      </c>
      <c r="AC6" s="87" t="e">
        <f>ROUND(AB6,0)</f>
        <v>#REF!</v>
      </c>
      <c r="AD6" s="64" t="e">
        <f>IF(ISNA(VLOOKUP($A6,#REF!,32,FALSE)),0,VLOOKUP($A6,#REF!,32,FALSE))</f>
        <v>#REF!</v>
      </c>
      <c r="AE6" s="13" t="e">
        <f>IF(  AND(AD6&gt;0,AB6&lt;&gt;36),   IF(ABS(AD6-36)&gt;=10,  AB6+SIGN(36-AD6)*1,  (36-AD6)*0.1+AB6),      AB6)</f>
        <v>#REF!</v>
      </c>
      <c r="AF6" s="87" t="e">
        <f>ROUND(AE6,0)</f>
        <v>#REF!</v>
      </c>
      <c r="AG6" s="64" t="e">
        <f>IF(ISNA(VLOOKUP($A6,#REF!,36,FALSE)),0,VLOOKUP($A6,#REF!,36,FALSE))</f>
        <v>#REF!</v>
      </c>
      <c r="AH6" s="13" t="e">
        <f>IF(  AND(AG6&gt;0,AE6&lt;&gt;36),   IF(ABS(AG6-36)&gt;=10,  AE6+SIGN(36-AG6)*1,  (36-AG6)*0.1+AE6),      AE6)</f>
        <v>#REF!</v>
      </c>
      <c r="AI6" s="87" t="e">
        <f>ROUND(AH6,0)</f>
        <v>#REF!</v>
      </c>
      <c r="AJ6" t="e">
        <f>IF(I6&gt;0,72+H6+36-I6,"-")</f>
        <v>#REF!</v>
      </c>
      <c r="AK6" t="e">
        <f>IF(L6&gt;0,72+K6+36-L6,"-")</f>
        <v>#REF!</v>
      </c>
      <c r="AL6" t="e">
        <f>IF(O6&gt;0,72+N6+36-O6,"-")</f>
        <v>#REF!</v>
      </c>
      <c r="AM6" t="e">
        <f>IF(R6&gt;0,72+Q6+36-R6,"-")</f>
        <v>#REF!</v>
      </c>
      <c r="AN6" t="e">
        <f>IF(U6&gt;0,72+T6+36-U6,"-")</f>
        <v>#REF!</v>
      </c>
      <c r="AO6" t="e">
        <f>IF(X6&gt;0,72+W6+36-X6,"-")</f>
        <v>#REF!</v>
      </c>
      <c r="AP6" t="e">
        <f>IF(AA6&gt;0,72+Z6+36-AA6,"-")</f>
        <v>#REF!</v>
      </c>
      <c r="AQ6" t="e">
        <f>IF(AD6&gt;0,71+AC6+36-AD6,"-")</f>
        <v>#REF!</v>
      </c>
      <c r="AR6" t="e">
        <f>IF(AG6&gt;0,72+AF6+36-AG6,"-")</f>
        <v>#REF!</v>
      </c>
    </row>
    <row r="7" spans="1:44" ht="18" customHeight="1" thickBot="1" x14ac:dyDescent="0.25">
      <c r="A7" s="78" t="str">
        <f t="shared" ref="A7:A55" si="2">CONCATENATE(C7," ",B7)</f>
        <v>Mike Allsup</v>
      </c>
      <c r="B7" s="93" t="s">
        <v>575</v>
      </c>
      <c r="C7" s="94" t="s">
        <v>33</v>
      </c>
      <c r="D7" s="25">
        <v>23</v>
      </c>
      <c r="E7" s="8" t="e">
        <f>ROUND(IF(ISNA(VLOOKUP($A7,#REF!,47,FALSE)),0,VLOOKUP($A7,#REF!,47,FALSE)),1)</f>
        <v>#REF!</v>
      </c>
      <c r="F7" s="92" t="e">
        <f>ROUND(IF(ISNA(VLOOKUP($A7,#REF!,49,FALSE)),0,VLOOKUP($A7,#REF!,49,FALSE)),1)</f>
        <v>#REF!</v>
      </c>
      <c r="G7" s="80" t="e">
        <f t="shared" si="0"/>
        <v>#REF!</v>
      </c>
      <c r="H7" s="76" t="e">
        <f t="shared" si="1"/>
        <v>#REF!</v>
      </c>
      <c r="I7" s="72" t="e">
        <f>IF(ISNA(VLOOKUP($A7,#REF!,4,FALSE)),0,VLOOKUP($A7,#REF!,4,FALSE))</f>
        <v>#REF!</v>
      </c>
      <c r="J7" s="80" t="e">
        <f t="shared" ref="J7:J58" si="3">IF(  AND(I7&gt;0,G7&lt;&gt;36),   IF(ABS(I7-36)&gt;=10,  G7+SIGN(36-I7)*1,  (36-I7)*0.1+G7),      G7)</f>
        <v>#REF!</v>
      </c>
      <c r="K7" s="75" t="e">
        <f t="shared" ref="K7:K55" si="4">ROUND(J7,0)</f>
        <v>#REF!</v>
      </c>
      <c r="L7" s="83" t="e">
        <f>IF(ISNA(VLOOKUP($A7,#REF!,8,FALSE)),0,VLOOKUP($A7,#REF!,8,FALSE))</f>
        <v>#REF!</v>
      </c>
      <c r="M7" s="80" t="e">
        <f t="shared" ref="M7:M55" si="5">IF(  AND(L7&gt;0,J7&lt;&gt;36),   IF(ABS(L7-36)&gt;=10,  J7+SIGN(36-L7)*1,  (36-L7)*0.1+J7),      J7)</f>
        <v>#REF!</v>
      </c>
      <c r="N7" s="75" t="e">
        <f t="shared" ref="N7:N55" si="6">ROUND(M7,0)</f>
        <v>#REF!</v>
      </c>
      <c r="O7" s="64" t="e">
        <f>IF(ISNA(VLOOKUP($A7,#REF!,12,FALSE)),0,VLOOKUP($A7,#REF!,12,FALSE))</f>
        <v>#REF!</v>
      </c>
      <c r="P7" s="80" t="e">
        <f t="shared" ref="P7:P55" si="7">IF(  AND(O7&gt;0,M7&lt;&gt;36),   IF(ABS(O7-36)&gt;=10,  M7+SIGN(36-O7)*1,  (36-O7)*0.1+M7),      M7)</f>
        <v>#REF!</v>
      </c>
      <c r="Q7" s="75" t="e">
        <f t="shared" ref="Q7:Q55" si="8">ROUND(P7,0)</f>
        <v>#REF!</v>
      </c>
      <c r="R7" s="64" t="e">
        <f>IF(ISNA(VLOOKUP($A7,#REF!,16,FALSE)),0,VLOOKUP($A7,#REF!,16,FALSE))</f>
        <v>#REF!</v>
      </c>
      <c r="S7" s="80" t="e">
        <f t="shared" ref="S7:S55" si="9">IF(  AND(R7&gt;0,P7&lt;&gt;36),   IF(ABS(R7-36)&gt;=10,  P7+SIGN(36-R7)*1,  (36-R7)*0.1+P7),      P7)</f>
        <v>#REF!</v>
      </c>
      <c r="T7" s="75" t="e">
        <f t="shared" ref="T7:T55" si="10">ROUND(S7,0)</f>
        <v>#REF!</v>
      </c>
      <c r="U7" s="64" t="e">
        <f>IF(ISNA(VLOOKUP($A7,#REF!,20,FALSE)),0,VLOOKUP($A7,#REF!,20,FALSE))</f>
        <v>#REF!</v>
      </c>
      <c r="V7" s="80" t="e">
        <f t="shared" ref="V7:V55" si="11">IF(  AND(U7&gt;0,S7&lt;&gt;36),   IF(ABS(U7-36)&gt;=10,  S7+SIGN(36-U7)*1,  (36-U7)*0.1+S7),      S7)</f>
        <v>#REF!</v>
      </c>
      <c r="W7" s="75" t="e">
        <f t="shared" ref="W7:W55" si="12">ROUND(V7,0)</f>
        <v>#REF!</v>
      </c>
      <c r="X7" s="64" t="e">
        <f>IF(ISNA(VLOOKUP($A7,#REF!,24,FALSE)),0,VLOOKUP($A7,#REF!,24,FALSE))</f>
        <v>#REF!</v>
      </c>
      <c r="Y7" s="80" t="e">
        <f t="shared" ref="Y7:Y55" si="13">IF(  AND(X7&gt;0,V7&lt;&gt;36),   IF(ABS(X7-36)&gt;=10,  V7+SIGN(36-X7)*1,  (36-X7)*0.1+V7),      V7)</f>
        <v>#REF!</v>
      </c>
      <c r="Z7" s="75" t="e">
        <f t="shared" ref="Z7:Z55" si="14">ROUND(Y7,0)</f>
        <v>#REF!</v>
      </c>
      <c r="AA7" s="64" t="e">
        <f>IF(ISNA(VLOOKUP($A7,#REF!,28,FALSE)),0,VLOOKUP($A7,#REF!,28,FALSE))</f>
        <v>#REF!</v>
      </c>
      <c r="AB7" s="80" t="e">
        <f t="shared" ref="AB7:AB55" si="15">IF(  AND(AA7&gt;0,Y7&lt;&gt;36),   IF(ABS(AA7-36)&gt;=10,  Y7+SIGN(36-AA7)*1,  (36-AA7)*0.1+Y7),      Y7)</f>
        <v>#REF!</v>
      </c>
      <c r="AC7" s="75" t="e">
        <f t="shared" ref="AC7:AC55" si="16">ROUND(AB7,0)</f>
        <v>#REF!</v>
      </c>
      <c r="AD7" s="64" t="e">
        <f>IF(ISNA(VLOOKUP($A7,#REF!,32,FALSE)),0,VLOOKUP($A7,#REF!,32,FALSE))</f>
        <v>#REF!</v>
      </c>
      <c r="AE7" s="80" t="e">
        <f t="shared" ref="AE7:AE55" si="17">IF(  AND(AD7&gt;0,AB7&lt;&gt;36),   IF(ABS(AD7-36)&gt;=10,  AB7+SIGN(36-AD7)*1,  (36-AD7)*0.1+AB7),      AB7)</f>
        <v>#REF!</v>
      </c>
      <c r="AF7" s="75" t="e">
        <f t="shared" ref="AF7:AF55" si="18">ROUND(AE7,0)</f>
        <v>#REF!</v>
      </c>
      <c r="AG7" s="64" t="e">
        <f>IF(ISNA(VLOOKUP($A7,#REF!,36,FALSE)),0,VLOOKUP($A7,#REF!,36,FALSE))</f>
        <v>#REF!</v>
      </c>
      <c r="AH7" s="80" t="e">
        <f t="shared" ref="AH7:AH55" si="19">IF(  AND(AG7&gt;0,AE7&lt;&gt;36),   IF(ABS(AG7-36)&gt;=10,  AE7+SIGN(36-AG7)*1,  (36-AG7)*0.1+AE7),      AE7)</f>
        <v>#REF!</v>
      </c>
      <c r="AI7" s="75" t="e">
        <f t="shared" ref="AI7:AI55" si="20">ROUND(AH7,0)</f>
        <v>#REF!</v>
      </c>
      <c r="AJ7" t="e">
        <f t="shared" ref="AJ7:AJ58" si="21">IF(I7&gt;0,72+H7+36-I7,"-")</f>
        <v>#REF!</v>
      </c>
      <c r="AK7" t="e">
        <f t="shared" ref="AK7:AK58" si="22">IF(L7&gt;0,72+K7+36-L7,"-")</f>
        <v>#REF!</v>
      </c>
      <c r="AL7" t="e">
        <f t="shared" ref="AL7:AL58" si="23">IF(O7&gt;0,72+N7+36-O7,"-")</f>
        <v>#REF!</v>
      </c>
      <c r="AM7" t="e">
        <f t="shared" ref="AM7:AM58" si="24">IF(R7&gt;0,72+Q7+36-R7,"-")</f>
        <v>#REF!</v>
      </c>
      <c r="AN7" t="e">
        <f t="shared" ref="AN7:AN58" si="25">IF(U7&gt;0,72+T7+36-U7,"-")</f>
        <v>#REF!</v>
      </c>
      <c r="AO7" t="e">
        <f t="shared" ref="AO7:AO58" si="26">IF(X7&gt;0,72+W7+36-X7,"-")</f>
        <v>#REF!</v>
      </c>
      <c r="AP7" t="e">
        <f t="shared" ref="AP7:AP58" si="27">IF(AA7&gt;0,72+Z7+36-AA7,"-")</f>
        <v>#REF!</v>
      </c>
      <c r="AQ7" t="e">
        <f t="shared" ref="AQ7:AQ56" si="28">IF(AD7&gt;0,71+AC7+36-AD7,"-")</f>
        <v>#REF!</v>
      </c>
      <c r="AR7" t="e">
        <f t="shared" ref="AR7:AR58" si="29">IF(AG7&gt;0,72+AF7+36-AG7,"-")</f>
        <v>#REF!</v>
      </c>
    </row>
    <row r="8" spans="1:44" ht="18" customHeight="1" thickBot="1" x14ac:dyDescent="0.25">
      <c r="A8" s="78" t="str">
        <f t="shared" si="2"/>
        <v>Johnathan Anderson</v>
      </c>
      <c r="B8" s="52" t="s">
        <v>514</v>
      </c>
      <c r="C8" s="62" t="s">
        <v>146</v>
      </c>
      <c r="D8" s="25">
        <v>31.999999999999996</v>
      </c>
      <c r="E8" s="8" t="e">
        <f>ROUND(IF(ISNA(VLOOKUP($A8,#REF!,47,FALSE)),0,VLOOKUP($A8,#REF!,47,FALSE)),1)</f>
        <v>#REF!</v>
      </c>
      <c r="F8" s="92" t="e">
        <f>ROUND(IF(ISNA(VLOOKUP($A8,#REF!,49,FALSE)),0,VLOOKUP($A8,#REF!,49,FALSE)),1)</f>
        <v>#REF!</v>
      </c>
      <c r="G8" s="80" t="e">
        <f t="shared" si="0"/>
        <v>#REF!</v>
      </c>
      <c r="H8" s="76" t="e">
        <f t="shared" si="1"/>
        <v>#REF!</v>
      </c>
      <c r="I8" s="72" t="e">
        <f>IF(ISNA(VLOOKUP($A8,#REF!,4,FALSE)),0,VLOOKUP($A8,#REF!,4,FALSE))</f>
        <v>#REF!</v>
      </c>
      <c r="J8" s="80" t="e">
        <f t="shared" si="3"/>
        <v>#REF!</v>
      </c>
      <c r="K8" s="76" t="e">
        <f t="shared" si="4"/>
        <v>#REF!</v>
      </c>
      <c r="L8" s="83" t="e">
        <f>IF(ISNA(VLOOKUP($A8,#REF!,8,FALSE)),0,VLOOKUP($A8,#REF!,8,FALSE))</f>
        <v>#REF!</v>
      </c>
      <c r="M8" s="80" t="e">
        <f t="shared" si="5"/>
        <v>#REF!</v>
      </c>
      <c r="N8" s="76" t="e">
        <f t="shared" si="6"/>
        <v>#REF!</v>
      </c>
      <c r="O8" s="64" t="e">
        <f>IF(ISNA(VLOOKUP($A8,#REF!,12,FALSE)),0,VLOOKUP($A8,#REF!,12,FALSE))</f>
        <v>#REF!</v>
      </c>
      <c r="P8" s="80" t="e">
        <f t="shared" si="7"/>
        <v>#REF!</v>
      </c>
      <c r="Q8" s="76" t="e">
        <f t="shared" si="8"/>
        <v>#REF!</v>
      </c>
      <c r="R8" s="64" t="e">
        <f>IF(ISNA(VLOOKUP($A8,#REF!,16,FALSE)),0,VLOOKUP($A8,#REF!,16,FALSE))</f>
        <v>#REF!</v>
      </c>
      <c r="S8" s="80" t="e">
        <f t="shared" si="9"/>
        <v>#REF!</v>
      </c>
      <c r="T8" s="76" t="e">
        <f t="shared" si="10"/>
        <v>#REF!</v>
      </c>
      <c r="U8" s="64" t="e">
        <f>IF(ISNA(VLOOKUP($A8,#REF!,20,FALSE)),0,VLOOKUP($A8,#REF!,20,FALSE))</f>
        <v>#REF!</v>
      </c>
      <c r="V8" s="80" t="e">
        <f t="shared" si="11"/>
        <v>#REF!</v>
      </c>
      <c r="W8" s="76" t="e">
        <f t="shared" si="12"/>
        <v>#REF!</v>
      </c>
      <c r="X8" s="64" t="e">
        <f>IF(ISNA(VLOOKUP($A8,#REF!,24,FALSE)),0,VLOOKUP($A8,#REF!,24,FALSE))</f>
        <v>#REF!</v>
      </c>
      <c r="Y8" s="80" t="e">
        <f t="shared" si="13"/>
        <v>#REF!</v>
      </c>
      <c r="Z8" s="76" t="e">
        <f t="shared" si="14"/>
        <v>#REF!</v>
      </c>
      <c r="AA8" s="64" t="e">
        <f>IF(ISNA(VLOOKUP($A8,#REF!,28,FALSE)),0,VLOOKUP($A8,#REF!,28,FALSE))</f>
        <v>#REF!</v>
      </c>
      <c r="AB8" s="80" t="e">
        <f t="shared" si="15"/>
        <v>#REF!</v>
      </c>
      <c r="AC8" s="76" t="e">
        <f t="shared" si="16"/>
        <v>#REF!</v>
      </c>
      <c r="AD8" s="64" t="e">
        <f>IF(ISNA(VLOOKUP($A8,#REF!,32,FALSE)),0,VLOOKUP($A8,#REF!,32,FALSE))</f>
        <v>#REF!</v>
      </c>
      <c r="AE8" s="80" t="e">
        <f t="shared" si="17"/>
        <v>#REF!</v>
      </c>
      <c r="AF8" s="76" t="e">
        <f t="shared" si="18"/>
        <v>#REF!</v>
      </c>
      <c r="AG8" s="64" t="e">
        <f>IF(ISNA(VLOOKUP($A8,#REF!,36,FALSE)),0,VLOOKUP($A8,#REF!,36,FALSE))</f>
        <v>#REF!</v>
      </c>
      <c r="AH8" s="80" t="e">
        <f t="shared" si="19"/>
        <v>#REF!</v>
      </c>
      <c r="AI8" s="76" t="e">
        <f t="shared" si="20"/>
        <v>#REF!</v>
      </c>
      <c r="AJ8" t="e">
        <f t="shared" si="21"/>
        <v>#REF!</v>
      </c>
      <c r="AK8" t="e">
        <f t="shared" si="22"/>
        <v>#REF!</v>
      </c>
      <c r="AL8" t="e">
        <f t="shared" si="23"/>
        <v>#REF!</v>
      </c>
      <c r="AM8" t="e">
        <f t="shared" si="24"/>
        <v>#REF!</v>
      </c>
      <c r="AN8" t="e">
        <f t="shared" si="25"/>
        <v>#REF!</v>
      </c>
      <c r="AO8" t="e">
        <f t="shared" si="26"/>
        <v>#REF!</v>
      </c>
      <c r="AP8" t="e">
        <f t="shared" si="27"/>
        <v>#REF!</v>
      </c>
      <c r="AQ8" t="e">
        <f t="shared" si="28"/>
        <v>#REF!</v>
      </c>
      <c r="AR8" t="e">
        <f t="shared" si="29"/>
        <v>#REF!</v>
      </c>
    </row>
    <row r="9" spans="1:44" ht="18" customHeight="1" thickBot="1" x14ac:dyDescent="0.25">
      <c r="A9" s="78" t="str">
        <f t="shared" si="2"/>
        <v>Nick Berger</v>
      </c>
      <c r="B9" s="93" t="s">
        <v>576</v>
      </c>
      <c r="C9" s="94" t="s">
        <v>577</v>
      </c>
      <c r="D9" s="25">
        <v>12</v>
      </c>
      <c r="E9" s="8" t="e">
        <f>ROUND(IF(ISNA(VLOOKUP($A9,#REF!,47,FALSE)),0,VLOOKUP($A9,#REF!,47,FALSE)),1)</f>
        <v>#REF!</v>
      </c>
      <c r="F9" s="92" t="e">
        <f>ROUND(IF(ISNA(VLOOKUP($A9,#REF!,49,FALSE)),0,VLOOKUP($A9,#REF!,49,FALSE)),1)</f>
        <v>#REF!</v>
      </c>
      <c r="G9" s="80" t="e">
        <f t="shared" si="0"/>
        <v>#REF!</v>
      </c>
      <c r="H9" s="76" t="e">
        <f t="shared" si="1"/>
        <v>#REF!</v>
      </c>
      <c r="I9" s="72" t="e">
        <f>IF(ISNA(VLOOKUP($A9,#REF!,4,FALSE)),0,VLOOKUP($A9,#REF!,4,FALSE))</f>
        <v>#REF!</v>
      </c>
      <c r="J9" s="80" t="e">
        <f t="shared" si="3"/>
        <v>#REF!</v>
      </c>
      <c r="K9" s="76" t="e">
        <f t="shared" si="4"/>
        <v>#REF!</v>
      </c>
      <c r="L9" s="83" t="e">
        <f>IF(ISNA(VLOOKUP($A9,#REF!,8,FALSE)),0,VLOOKUP($A9,#REF!,8,FALSE))</f>
        <v>#REF!</v>
      </c>
      <c r="M9" s="80" t="e">
        <f t="shared" si="5"/>
        <v>#REF!</v>
      </c>
      <c r="N9" s="76" t="e">
        <f t="shared" si="6"/>
        <v>#REF!</v>
      </c>
      <c r="O9" s="64" t="e">
        <f>IF(ISNA(VLOOKUP($A9,#REF!,12,FALSE)),0,VLOOKUP($A9,#REF!,12,FALSE))</f>
        <v>#REF!</v>
      </c>
      <c r="P9" s="80" t="e">
        <f t="shared" si="7"/>
        <v>#REF!</v>
      </c>
      <c r="Q9" s="76" t="e">
        <f t="shared" si="8"/>
        <v>#REF!</v>
      </c>
      <c r="R9" s="64" t="e">
        <f>IF(ISNA(VLOOKUP($A9,#REF!,16,FALSE)),0,VLOOKUP($A9,#REF!,16,FALSE))</f>
        <v>#REF!</v>
      </c>
      <c r="S9" s="80" t="e">
        <f t="shared" si="9"/>
        <v>#REF!</v>
      </c>
      <c r="T9" s="76" t="e">
        <f t="shared" si="10"/>
        <v>#REF!</v>
      </c>
      <c r="U9" s="64" t="e">
        <f>IF(ISNA(VLOOKUP($A9,#REF!,20,FALSE)),0,VLOOKUP($A9,#REF!,20,FALSE))</f>
        <v>#REF!</v>
      </c>
      <c r="V9" s="80" t="e">
        <f t="shared" si="11"/>
        <v>#REF!</v>
      </c>
      <c r="W9" s="76" t="e">
        <f t="shared" si="12"/>
        <v>#REF!</v>
      </c>
      <c r="X9" s="64" t="e">
        <f>IF(ISNA(VLOOKUP($A9,#REF!,24,FALSE)),0,VLOOKUP($A9,#REF!,24,FALSE))</f>
        <v>#REF!</v>
      </c>
      <c r="Y9" s="80" t="e">
        <f t="shared" si="13"/>
        <v>#REF!</v>
      </c>
      <c r="Z9" s="76" t="e">
        <f t="shared" si="14"/>
        <v>#REF!</v>
      </c>
      <c r="AA9" s="64" t="e">
        <f>IF(ISNA(VLOOKUP($A9,#REF!,28,FALSE)),0,VLOOKUP($A9,#REF!,28,FALSE))</f>
        <v>#REF!</v>
      </c>
      <c r="AB9" s="80" t="e">
        <f t="shared" si="15"/>
        <v>#REF!</v>
      </c>
      <c r="AC9" s="76" t="e">
        <f t="shared" si="16"/>
        <v>#REF!</v>
      </c>
      <c r="AD9" s="64" t="e">
        <f>IF(ISNA(VLOOKUP($A9,#REF!,32,FALSE)),0,VLOOKUP($A9,#REF!,32,FALSE))</f>
        <v>#REF!</v>
      </c>
      <c r="AE9" s="80" t="e">
        <f t="shared" si="17"/>
        <v>#REF!</v>
      </c>
      <c r="AF9" s="76" t="e">
        <f t="shared" si="18"/>
        <v>#REF!</v>
      </c>
      <c r="AG9" s="64" t="e">
        <f>IF(ISNA(VLOOKUP($A9,#REF!,36,FALSE)),0,VLOOKUP($A9,#REF!,36,FALSE))</f>
        <v>#REF!</v>
      </c>
      <c r="AH9" s="80" t="e">
        <f t="shared" si="19"/>
        <v>#REF!</v>
      </c>
      <c r="AI9" s="76" t="e">
        <f t="shared" si="20"/>
        <v>#REF!</v>
      </c>
      <c r="AJ9" t="e">
        <f t="shared" si="21"/>
        <v>#REF!</v>
      </c>
      <c r="AK9" t="e">
        <f t="shared" si="22"/>
        <v>#REF!</v>
      </c>
      <c r="AL9" t="e">
        <f t="shared" si="23"/>
        <v>#REF!</v>
      </c>
      <c r="AM9" t="e">
        <f t="shared" si="24"/>
        <v>#REF!</v>
      </c>
      <c r="AN9" t="e">
        <f t="shared" si="25"/>
        <v>#REF!</v>
      </c>
      <c r="AO9" t="e">
        <f t="shared" si="26"/>
        <v>#REF!</v>
      </c>
      <c r="AP9" t="e">
        <f t="shared" si="27"/>
        <v>#REF!</v>
      </c>
      <c r="AQ9" t="e">
        <f t="shared" si="28"/>
        <v>#REF!</v>
      </c>
      <c r="AR9" t="e">
        <f t="shared" si="29"/>
        <v>#REF!</v>
      </c>
    </row>
    <row r="10" spans="1:44" ht="18" customHeight="1" thickBot="1" x14ac:dyDescent="0.25">
      <c r="A10" s="78" t="str">
        <f t="shared" si="2"/>
        <v>Joe Boling</v>
      </c>
      <c r="B10" s="85" t="s">
        <v>511</v>
      </c>
      <c r="C10" s="86" t="s">
        <v>430</v>
      </c>
      <c r="D10" s="25">
        <v>16.099999999999998</v>
      </c>
      <c r="E10" s="8" t="e">
        <f>ROUND(IF(ISNA(VLOOKUP($A10,#REF!,47,FALSE)),0,VLOOKUP($A10,#REF!,47,FALSE)),1)</f>
        <v>#REF!</v>
      </c>
      <c r="F10" s="92" t="e">
        <f>ROUND(IF(ISNA(VLOOKUP($A10,#REF!,49,FALSE)),0,VLOOKUP($A10,#REF!,49,FALSE)),1)</f>
        <v>#REF!</v>
      </c>
      <c r="G10" s="80" t="e">
        <f t="shared" si="0"/>
        <v>#REF!</v>
      </c>
      <c r="H10" s="76" t="e">
        <f t="shared" si="1"/>
        <v>#REF!</v>
      </c>
      <c r="I10" s="72" t="e">
        <f>IF(ISNA(VLOOKUP($A10,#REF!,4,FALSE)),0,VLOOKUP($A10,#REF!,4,FALSE))</f>
        <v>#REF!</v>
      </c>
      <c r="J10" s="80" t="e">
        <f t="shared" si="3"/>
        <v>#REF!</v>
      </c>
      <c r="K10" s="76" t="e">
        <f t="shared" si="4"/>
        <v>#REF!</v>
      </c>
      <c r="L10" s="83" t="e">
        <f>IF(ISNA(VLOOKUP($A10,#REF!,8,FALSE)),0,VLOOKUP($A10,#REF!,8,FALSE))</f>
        <v>#REF!</v>
      </c>
      <c r="M10" s="80" t="e">
        <f t="shared" si="5"/>
        <v>#REF!</v>
      </c>
      <c r="N10" s="76" t="e">
        <f t="shared" si="6"/>
        <v>#REF!</v>
      </c>
      <c r="O10" s="64" t="e">
        <f>IF(ISNA(VLOOKUP($A10,#REF!,12,FALSE)),0,VLOOKUP($A10,#REF!,12,FALSE))</f>
        <v>#REF!</v>
      </c>
      <c r="P10" s="80" t="e">
        <f t="shared" si="7"/>
        <v>#REF!</v>
      </c>
      <c r="Q10" s="76" t="e">
        <f t="shared" si="8"/>
        <v>#REF!</v>
      </c>
      <c r="R10" s="64" t="e">
        <f>IF(ISNA(VLOOKUP($A10,#REF!,16,FALSE)),0,VLOOKUP($A10,#REF!,16,FALSE))</f>
        <v>#REF!</v>
      </c>
      <c r="S10" s="80" t="e">
        <f t="shared" si="9"/>
        <v>#REF!</v>
      </c>
      <c r="T10" s="76" t="e">
        <f t="shared" si="10"/>
        <v>#REF!</v>
      </c>
      <c r="U10" s="64" t="e">
        <f>IF(ISNA(VLOOKUP($A10,#REF!,20,FALSE)),0,VLOOKUP($A10,#REF!,20,FALSE))</f>
        <v>#REF!</v>
      </c>
      <c r="V10" s="80" t="e">
        <f t="shared" si="11"/>
        <v>#REF!</v>
      </c>
      <c r="W10" s="76" t="e">
        <f t="shared" si="12"/>
        <v>#REF!</v>
      </c>
      <c r="X10" s="64" t="e">
        <f>IF(ISNA(VLOOKUP($A10,#REF!,24,FALSE)),0,VLOOKUP($A10,#REF!,24,FALSE))</f>
        <v>#REF!</v>
      </c>
      <c r="Y10" s="80" t="e">
        <f t="shared" si="13"/>
        <v>#REF!</v>
      </c>
      <c r="Z10" s="76" t="e">
        <f t="shared" si="14"/>
        <v>#REF!</v>
      </c>
      <c r="AA10" s="64" t="e">
        <f>IF(ISNA(VLOOKUP($A10,#REF!,28,FALSE)),0,VLOOKUP($A10,#REF!,28,FALSE))</f>
        <v>#REF!</v>
      </c>
      <c r="AB10" s="80" t="e">
        <f t="shared" si="15"/>
        <v>#REF!</v>
      </c>
      <c r="AC10" s="76" t="e">
        <f t="shared" si="16"/>
        <v>#REF!</v>
      </c>
      <c r="AD10" s="64" t="e">
        <f>IF(ISNA(VLOOKUP($A10,#REF!,32,FALSE)),0,VLOOKUP($A10,#REF!,32,FALSE))</f>
        <v>#REF!</v>
      </c>
      <c r="AE10" s="80" t="e">
        <f t="shared" si="17"/>
        <v>#REF!</v>
      </c>
      <c r="AF10" s="76" t="e">
        <f t="shared" si="18"/>
        <v>#REF!</v>
      </c>
      <c r="AG10" s="64" t="e">
        <f>IF(ISNA(VLOOKUP($A10,#REF!,36,FALSE)),0,VLOOKUP($A10,#REF!,36,FALSE))</f>
        <v>#REF!</v>
      </c>
      <c r="AH10" s="80" t="e">
        <f t="shared" si="19"/>
        <v>#REF!</v>
      </c>
      <c r="AI10" s="76" t="e">
        <f t="shared" si="20"/>
        <v>#REF!</v>
      </c>
      <c r="AJ10" t="e">
        <f t="shared" si="21"/>
        <v>#REF!</v>
      </c>
      <c r="AK10" t="e">
        <f t="shared" si="22"/>
        <v>#REF!</v>
      </c>
      <c r="AL10" t="e">
        <f t="shared" si="23"/>
        <v>#REF!</v>
      </c>
      <c r="AM10" t="e">
        <f t="shared" si="24"/>
        <v>#REF!</v>
      </c>
      <c r="AN10" t="e">
        <f t="shared" si="25"/>
        <v>#REF!</v>
      </c>
      <c r="AO10" t="e">
        <f t="shared" si="26"/>
        <v>#REF!</v>
      </c>
      <c r="AP10" t="e">
        <f t="shared" si="27"/>
        <v>#REF!</v>
      </c>
      <c r="AQ10" t="e">
        <f t="shared" si="28"/>
        <v>#REF!</v>
      </c>
      <c r="AR10" t="e">
        <f t="shared" si="29"/>
        <v>#REF!</v>
      </c>
    </row>
    <row r="11" spans="1:44" ht="18" customHeight="1" thickBot="1" x14ac:dyDescent="0.25">
      <c r="A11" s="78" t="str">
        <f t="shared" si="2"/>
        <v>Larry Brooks</v>
      </c>
      <c r="B11" s="52" t="s">
        <v>327</v>
      </c>
      <c r="C11" s="62" t="s">
        <v>284</v>
      </c>
      <c r="D11" s="25">
        <v>20.600000000000005</v>
      </c>
      <c r="E11" s="8" t="e">
        <f>ROUND(IF(ISNA(VLOOKUP($A11,#REF!,47,FALSE)),0,VLOOKUP($A11,#REF!,47,FALSE)),1)</f>
        <v>#REF!</v>
      </c>
      <c r="F11" s="92" t="e">
        <f>ROUND(IF(ISNA(VLOOKUP($A11,#REF!,49,FALSE)),0,VLOOKUP($A11,#REF!,49,FALSE)),1)</f>
        <v>#REF!</v>
      </c>
      <c r="G11" s="80" t="e">
        <f t="shared" si="0"/>
        <v>#REF!</v>
      </c>
      <c r="H11" s="76" t="e">
        <f t="shared" si="1"/>
        <v>#REF!</v>
      </c>
      <c r="I11" s="72" t="e">
        <f>IF(ISNA(VLOOKUP($A11,#REF!,4,FALSE)),0,VLOOKUP($A11,#REF!,4,FALSE))</f>
        <v>#REF!</v>
      </c>
      <c r="J11" s="80" t="e">
        <f t="shared" si="3"/>
        <v>#REF!</v>
      </c>
      <c r="K11" s="76" t="e">
        <f t="shared" si="4"/>
        <v>#REF!</v>
      </c>
      <c r="L11" s="83" t="e">
        <f>IF(ISNA(VLOOKUP($A11,#REF!,8,FALSE)),0,VLOOKUP($A11,#REF!,8,FALSE))</f>
        <v>#REF!</v>
      </c>
      <c r="M11" s="80" t="e">
        <f t="shared" si="5"/>
        <v>#REF!</v>
      </c>
      <c r="N11" s="76" t="e">
        <f t="shared" si="6"/>
        <v>#REF!</v>
      </c>
      <c r="O11" s="64" t="e">
        <f>IF(ISNA(VLOOKUP($A11,#REF!,12,FALSE)),0,VLOOKUP($A11,#REF!,12,FALSE))</f>
        <v>#REF!</v>
      </c>
      <c r="P11" s="80" t="e">
        <f t="shared" si="7"/>
        <v>#REF!</v>
      </c>
      <c r="Q11" s="76" t="e">
        <f t="shared" si="8"/>
        <v>#REF!</v>
      </c>
      <c r="R11" s="64" t="e">
        <f>IF(ISNA(VLOOKUP($A11,#REF!,16,FALSE)),0,VLOOKUP($A11,#REF!,16,FALSE))</f>
        <v>#REF!</v>
      </c>
      <c r="S11" s="80" t="e">
        <f t="shared" si="9"/>
        <v>#REF!</v>
      </c>
      <c r="T11" s="76" t="e">
        <f t="shared" si="10"/>
        <v>#REF!</v>
      </c>
      <c r="U11" s="64" t="e">
        <f>IF(ISNA(VLOOKUP($A11,#REF!,20,FALSE)),0,VLOOKUP($A11,#REF!,20,FALSE))</f>
        <v>#REF!</v>
      </c>
      <c r="V11" s="80" t="e">
        <f t="shared" si="11"/>
        <v>#REF!</v>
      </c>
      <c r="W11" s="76" t="e">
        <f t="shared" si="12"/>
        <v>#REF!</v>
      </c>
      <c r="X11" s="64" t="e">
        <f>IF(ISNA(VLOOKUP($A11,#REF!,24,FALSE)),0,VLOOKUP($A11,#REF!,24,FALSE))</f>
        <v>#REF!</v>
      </c>
      <c r="Y11" s="80" t="e">
        <f t="shared" si="13"/>
        <v>#REF!</v>
      </c>
      <c r="Z11" s="76" t="e">
        <f t="shared" si="14"/>
        <v>#REF!</v>
      </c>
      <c r="AA11" s="64" t="e">
        <f>IF(ISNA(VLOOKUP($A11,#REF!,28,FALSE)),0,VLOOKUP($A11,#REF!,28,FALSE))</f>
        <v>#REF!</v>
      </c>
      <c r="AB11" s="80" t="e">
        <f t="shared" si="15"/>
        <v>#REF!</v>
      </c>
      <c r="AC11" s="76" t="e">
        <f t="shared" si="16"/>
        <v>#REF!</v>
      </c>
      <c r="AD11" s="64" t="e">
        <f>IF(ISNA(VLOOKUP($A11,#REF!,32,FALSE)),0,VLOOKUP($A11,#REF!,32,FALSE))</f>
        <v>#REF!</v>
      </c>
      <c r="AE11" s="80" t="e">
        <f t="shared" si="17"/>
        <v>#REF!</v>
      </c>
      <c r="AF11" s="76" t="e">
        <f t="shared" si="18"/>
        <v>#REF!</v>
      </c>
      <c r="AG11" s="64" t="e">
        <f>IF(ISNA(VLOOKUP($A11,#REF!,36,FALSE)),0,VLOOKUP($A11,#REF!,36,FALSE))</f>
        <v>#REF!</v>
      </c>
      <c r="AH11" s="80" t="e">
        <f t="shared" si="19"/>
        <v>#REF!</v>
      </c>
      <c r="AI11" s="76" t="e">
        <f t="shared" si="20"/>
        <v>#REF!</v>
      </c>
      <c r="AJ11" t="e">
        <f t="shared" si="21"/>
        <v>#REF!</v>
      </c>
      <c r="AK11" t="e">
        <f t="shared" si="22"/>
        <v>#REF!</v>
      </c>
      <c r="AL11" t="e">
        <f t="shared" si="23"/>
        <v>#REF!</v>
      </c>
      <c r="AM11" t="e">
        <f t="shared" si="24"/>
        <v>#REF!</v>
      </c>
      <c r="AN11" t="e">
        <f t="shared" si="25"/>
        <v>#REF!</v>
      </c>
      <c r="AO11" t="e">
        <f t="shared" si="26"/>
        <v>#REF!</v>
      </c>
      <c r="AP11" t="e">
        <f t="shared" si="27"/>
        <v>#REF!</v>
      </c>
      <c r="AQ11" t="e">
        <f t="shared" si="28"/>
        <v>#REF!</v>
      </c>
      <c r="AR11" t="e">
        <f t="shared" si="29"/>
        <v>#REF!</v>
      </c>
    </row>
    <row r="12" spans="1:44" ht="18" customHeight="1" thickBot="1" x14ac:dyDescent="0.25">
      <c r="A12" s="78" t="str">
        <f t="shared" si="2"/>
        <v>Bill Brown</v>
      </c>
      <c r="B12" s="93" t="s">
        <v>606</v>
      </c>
      <c r="C12" s="94" t="s">
        <v>147</v>
      </c>
      <c r="D12" s="25">
        <v>16.399999999999999</v>
      </c>
      <c r="E12" s="8" t="e">
        <f>ROUND(IF(ISNA(VLOOKUP($A12,#REF!,47,FALSE)),0,VLOOKUP($A12,#REF!,47,FALSE)),1)</f>
        <v>#REF!</v>
      </c>
      <c r="F12" s="92" t="e">
        <f>ROUND(IF(ISNA(VLOOKUP($A12,#REF!,49,FALSE)),0,VLOOKUP($A12,#REF!,49,FALSE)),1)</f>
        <v>#REF!</v>
      </c>
      <c r="G12" s="80" t="e">
        <f t="shared" si="0"/>
        <v>#REF!</v>
      </c>
      <c r="H12" s="76" t="e">
        <f t="shared" si="1"/>
        <v>#REF!</v>
      </c>
      <c r="I12" s="72" t="e">
        <f>IF(ISNA(VLOOKUP($A12,#REF!,4,FALSE)),0,VLOOKUP($A12,#REF!,4,FALSE))</f>
        <v>#REF!</v>
      </c>
      <c r="J12" s="13" t="e">
        <f t="shared" si="3"/>
        <v>#REF!</v>
      </c>
      <c r="K12" s="87" t="e">
        <f t="shared" si="4"/>
        <v>#REF!</v>
      </c>
      <c r="L12" s="83" t="e">
        <f>IF(ISNA(VLOOKUP($A12,#REF!,8,FALSE)),0,VLOOKUP($A12,#REF!,8,FALSE))</f>
        <v>#REF!</v>
      </c>
      <c r="M12" s="13" t="e">
        <f t="shared" si="5"/>
        <v>#REF!</v>
      </c>
      <c r="N12" s="87" t="e">
        <f t="shared" si="6"/>
        <v>#REF!</v>
      </c>
      <c r="O12" s="64" t="e">
        <f>IF(ISNA(VLOOKUP($A12,#REF!,12,FALSE)),0,VLOOKUP($A12,#REF!,12,FALSE))</f>
        <v>#REF!</v>
      </c>
      <c r="P12" s="13" t="e">
        <f t="shared" si="7"/>
        <v>#REF!</v>
      </c>
      <c r="Q12" s="87" t="e">
        <f t="shared" si="8"/>
        <v>#REF!</v>
      </c>
      <c r="R12" s="64" t="e">
        <f>IF(ISNA(VLOOKUP($A12,#REF!,16,FALSE)),0,VLOOKUP($A12,#REF!,16,FALSE))</f>
        <v>#REF!</v>
      </c>
      <c r="S12" s="13" t="e">
        <f>IF(  AND(R12&gt;0,P12&lt;&gt;36),   IF(ABS(R12-36)&gt;=10,  P12+SIGN(36-R12)*1,  (36-R12)*0.1+P12),      P12)</f>
        <v>#REF!</v>
      </c>
      <c r="T12" s="87" t="e">
        <f t="shared" si="10"/>
        <v>#REF!</v>
      </c>
      <c r="U12" s="64" t="e">
        <f>IF(ISNA(VLOOKUP($A12,#REF!,20,FALSE)),0,VLOOKUP($A12,#REF!,20,FALSE))</f>
        <v>#REF!</v>
      </c>
      <c r="V12" s="13" t="e">
        <f t="shared" si="11"/>
        <v>#REF!</v>
      </c>
      <c r="W12" s="87" t="e">
        <f t="shared" si="12"/>
        <v>#REF!</v>
      </c>
      <c r="X12" s="64" t="e">
        <f>IF(ISNA(VLOOKUP($A12,#REF!,24,FALSE)),0,VLOOKUP($A12,#REF!,24,FALSE))</f>
        <v>#REF!</v>
      </c>
      <c r="Y12" s="13" t="e">
        <f t="shared" si="13"/>
        <v>#REF!</v>
      </c>
      <c r="Z12" s="87" t="e">
        <f t="shared" si="14"/>
        <v>#REF!</v>
      </c>
      <c r="AA12" s="64" t="e">
        <f>IF(ISNA(VLOOKUP($A12,#REF!,28,FALSE)),0,VLOOKUP($A12,#REF!,28,FALSE))</f>
        <v>#REF!</v>
      </c>
      <c r="AB12" s="13" t="e">
        <f t="shared" si="15"/>
        <v>#REF!</v>
      </c>
      <c r="AC12" s="87" t="e">
        <f t="shared" si="16"/>
        <v>#REF!</v>
      </c>
      <c r="AD12" s="64" t="e">
        <f>IF(ISNA(VLOOKUP($A12,#REF!,32,FALSE)),0,VLOOKUP($A12,#REF!,32,FALSE))</f>
        <v>#REF!</v>
      </c>
      <c r="AE12" s="13" t="e">
        <f t="shared" si="17"/>
        <v>#REF!</v>
      </c>
      <c r="AF12" s="87" t="e">
        <f t="shared" si="18"/>
        <v>#REF!</v>
      </c>
      <c r="AG12" s="64" t="e">
        <f>IF(ISNA(VLOOKUP($A12,#REF!,36,FALSE)),0,VLOOKUP($A12,#REF!,36,FALSE))</f>
        <v>#REF!</v>
      </c>
      <c r="AH12" s="13" t="e">
        <f t="shared" si="19"/>
        <v>#REF!</v>
      </c>
      <c r="AI12" s="87" t="e">
        <f t="shared" si="20"/>
        <v>#REF!</v>
      </c>
      <c r="AJ12" t="e">
        <f>IF(I12&gt;0,72+H12+36-I12,"-")</f>
        <v>#REF!</v>
      </c>
      <c r="AK12" t="e">
        <f>IF(L12&gt;0,72+K12+36-L12,"-")</f>
        <v>#REF!</v>
      </c>
      <c r="AL12" t="e">
        <f>IF(O12&gt;0,72+N12+36-O12,"-")</f>
        <v>#REF!</v>
      </c>
      <c r="AM12" t="e">
        <f>IF(R12&gt;0,72+Q12+36-R12,"-")</f>
        <v>#REF!</v>
      </c>
      <c r="AN12" t="e">
        <f>IF(U12&gt;0,72+T12+36-U12,"-")</f>
        <v>#REF!</v>
      </c>
      <c r="AO12" t="e">
        <f>IF(X12&gt;0,72+W12+36-X12,"-")</f>
        <v>#REF!</v>
      </c>
      <c r="AP12" t="e">
        <f>IF(AA12&gt;0,72+Z12+36-AA12,"-")</f>
        <v>#REF!</v>
      </c>
      <c r="AQ12" t="e">
        <f t="shared" si="28"/>
        <v>#REF!</v>
      </c>
      <c r="AR12" t="e">
        <f>IF(AG12&gt;0,72+AF12+36-AG12,"-")</f>
        <v>#REF!</v>
      </c>
    </row>
    <row r="13" spans="1:44" ht="18" customHeight="1" thickBot="1" x14ac:dyDescent="0.25">
      <c r="A13" s="78" t="str">
        <f t="shared" si="2"/>
        <v>Bob Caines</v>
      </c>
      <c r="B13" s="52" t="s">
        <v>371</v>
      </c>
      <c r="C13" s="62" t="s">
        <v>39</v>
      </c>
      <c r="D13" s="25">
        <v>20.399999999999999</v>
      </c>
      <c r="E13" s="8" t="e">
        <f>ROUND(IF(ISNA(VLOOKUP($A13,#REF!,47,FALSE)),0,VLOOKUP($A13,#REF!,47,FALSE)),1)</f>
        <v>#REF!</v>
      </c>
      <c r="F13" s="92" t="e">
        <f>ROUND(IF(ISNA(VLOOKUP($A13,#REF!,49,FALSE)),0,VLOOKUP($A13,#REF!,49,FALSE)),1)</f>
        <v>#REF!</v>
      </c>
      <c r="G13" s="80" t="e">
        <f t="shared" si="0"/>
        <v>#REF!</v>
      </c>
      <c r="H13" s="76" t="e">
        <f t="shared" si="1"/>
        <v>#REF!</v>
      </c>
      <c r="I13" s="72" t="e">
        <f>IF(ISNA(VLOOKUP($A13,#REF!,4,FALSE)),0,VLOOKUP($A13,#REF!,4,FALSE))</f>
        <v>#REF!</v>
      </c>
      <c r="J13" s="80" t="e">
        <f t="shared" si="3"/>
        <v>#REF!</v>
      </c>
      <c r="K13" s="76" t="e">
        <f t="shared" si="4"/>
        <v>#REF!</v>
      </c>
      <c r="L13" s="83" t="e">
        <f>IF(ISNA(VLOOKUP($A13,#REF!,8,FALSE)),0,VLOOKUP($A13,#REF!,8,FALSE))</f>
        <v>#REF!</v>
      </c>
      <c r="M13" s="80" t="e">
        <f t="shared" si="5"/>
        <v>#REF!</v>
      </c>
      <c r="N13" s="76" t="e">
        <f t="shared" si="6"/>
        <v>#REF!</v>
      </c>
      <c r="O13" s="64" t="e">
        <f>IF(ISNA(VLOOKUP($A13,#REF!,12,FALSE)),0,VLOOKUP($A13,#REF!,12,FALSE))</f>
        <v>#REF!</v>
      </c>
      <c r="P13" s="80" t="e">
        <f t="shared" si="7"/>
        <v>#REF!</v>
      </c>
      <c r="Q13" s="76" t="e">
        <f t="shared" si="8"/>
        <v>#REF!</v>
      </c>
      <c r="R13" s="64" t="e">
        <f>IF(ISNA(VLOOKUP($A13,#REF!,16,FALSE)),0,VLOOKUP($A13,#REF!,16,FALSE))</f>
        <v>#REF!</v>
      </c>
      <c r="S13" s="80" t="e">
        <f t="shared" si="9"/>
        <v>#REF!</v>
      </c>
      <c r="T13" s="76" t="e">
        <f t="shared" si="10"/>
        <v>#REF!</v>
      </c>
      <c r="U13" s="64" t="e">
        <f>IF(ISNA(VLOOKUP($A13,#REF!,20,FALSE)),0,VLOOKUP($A13,#REF!,20,FALSE))</f>
        <v>#REF!</v>
      </c>
      <c r="V13" s="80" t="e">
        <f t="shared" si="11"/>
        <v>#REF!</v>
      </c>
      <c r="W13" s="76" t="e">
        <f t="shared" si="12"/>
        <v>#REF!</v>
      </c>
      <c r="X13" s="64" t="e">
        <f>IF(ISNA(VLOOKUP($A13,#REF!,24,FALSE)),0,VLOOKUP($A13,#REF!,24,FALSE))</f>
        <v>#REF!</v>
      </c>
      <c r="Y13" s="80" t="e">
        <f t="shared" si="13"/>
        <v>#REF!</v>
      </c>
      <c r="Z13" s="76" t="e">
        <f t="shared" si="14"/>
        <v>#REF!</v>
      </c>
      <c r="AA13" s="64" t="e">
        <f>IF(ISNA(VLOOKUP($A13,#REF!,28,FALSE)),0,VLOOKUP($A13,#REF!,28,FALSE))</f>
        <v>#REF!</v>
      </c>
      <c r="AB13" s="80" t="e">
        <f t="shared" si="15"/>
        <v>#REF!</v>
      </c>
      <c r="AC13" s="76" t="e">
        <f t="shared" si="16"/>
        <v>#REF!</v>
      </c>
      <c r="AD13" s="64" t="e">
        <f>IF(ISNA(VLOOKUP($A13,#REF!,32,FALSE)),0,VLOOKUP($A13,#REF!,32,FALSE))</f>
        <v>#REF!</v>
      </c>
      <c r="AE13" s="80" t="e">
        <f t="shared" si="17"/>
        <v>#REF!</v>
      </c>
      <c r="AF13" s="76" t="e">
        <f t="shared" si="18"/>
        <v>#REF!</v>
      </c>
      <c r="AG13" s="64" t="e">
        <f>IF(ISNA(VLOOKUP($A13,#REF!,36,FALSE)),0,VLOOKUP($A13,#REF!,36,FALSE))</f>
        <v>#REF!</v>
      </c>
      <c r="AH13" s="80" t="e">
        <f t="shared" si="19"/>
        <v>#REF!</v>
      </c>
      <c r="AI13" s="76" t="e">
        <f t="shared" si="20"/>
        <v>#REF!</v>
      </c>
      <c r="AJ13" t="e">
        <f t="shared" si="21"/>
        <v>#REF!</v>
      </c>
      <c r="AK13" t="e">
        <f t="shared" si="22"/>
        <v>#REF!</v>
      </c>
      <c r="AL13" t="e">
        <f t="shared" si="23"/>
        <v>#REF!</v>
      </c>
      <c r="AM13" t="e">
        <f t="shared" si="24"/>
        <v>#REF!</v>
      </c>
      <c r="AN13" t="e">
        <f t="shared" si="25"/>
        <v>#REF!</v>
      </c>
      <c r="AO13" t="e">
        <f t="shared" si="26"/>
        <v>#REF!</v>
      </c>
      <c r="AP13" t="e">
        <f t="shared" si="27"/>
        <v>#REF!</v>
      </c>
      <c r="AQ13" t="e">
        <f t="shared" si="28"/>
        <v>#REF!</v>
      </c>
      <c r="AR13" t="e">
        <f t="shared" si="29"/>
        <v>#REF!</v>
      </c>
    </row>
    <row r="14" spans="1:44" ht="18" customHeight="1" thickBot="1" x14ac:dyDescent="0.25">
      <c r="A14" s="78" t="str">
        <f t="shared" si="2"/>
        <v>Rick Crowe</v>
      </c>
      <c r="B14" s="52" t="s">
        <v>623</v>
      </c>
      <c r="C14" s="62" t="s">
        <v>1</v>
      </c>
      <c r="D14" s="25">
        <v>20.7</v>
      </c>
      <c r="E14" s="8" t="e">
        <f>ROUND(IF(ISNA(VLOOKUP($A14,#REF!,47,FALSE)),0,VLOOKUP($A14,#REF!,47,FALSE)),1)</f>
        <v>#REF!</v>
      </c>
      <c r="F14" s="92" t="e">
        <f>ROUND(IF(ISNA(VLOOKUP($A14,#REF!,49,FALSE)),0,VLOOKUP($A14,#REF!,49,FALSE)),1)</f>
        <v>#REF!</v>
      </c>
      <c r="G14" s="80" t="e">
        <f t="shared" si="0"/>
        <v>#REF!</v>
      </c>
      <c r="H14" s="88" t="e">
        <f>ROUND(G14,0)</f>
        <v>#REF!</v>
      </c>
      <c r="I14" s="72" t="e">
        <f>IF(ISNA(VLOOKUP($A14,#REF!,4,FALSE)),0,VLOOKUP($A14,#REF!,4,FALSE))</f>
        <v>#REF!</v>
      </c>
      <c r="J14" s="13" t="e">
        <f t="shared" si="3"/>
        <v>#REF!</v>
      </c>
      <c r="K14" s="87" t="e">
        <f t="shared" si="4"/>
        <v>#REF!</v>
      </c>
      <c r="L14" s="83" t="e">
        <f>IF(ISNA(VLOOKUP($A14,#REF!,8,FALSE)),0,VLOOKUP($A14,#REF!,8,FALSE))</f>
        <v>#REF!</v>
      </c>
      <c r="M14" s="13" t="e">
        <f t="shared" si="5"/>
        <v>#REF!</v>
      </c>
      <c r="N14" s="87" t="e">
        <f t="shared" si="6"/>
        <v>#REF!</v>
      </c>
      <c r="O14" s="64" t="e">
        <f>IF(ISNA(VLOOKUP($A14,#REF!,12,FALSE)),0,VLOOKUP($A14,#REF!,12,FALSE))</f>
        <v>#REF!</v>
      </c>
      <c r="P14" s="13" t="e">
        <f t="shared" si="7"/>
        <v>#REF!</v>
      </c>
      <c r="Q14" s="87" t="e">
        <f t="shared" si="8"/>
        <v>#REF!</v>
      </c>
      <c r="R14" s="64" t="e">
        <f>IF(ISNA(VLOOKUP($A14,#REF!,16,FALSE)),0,VLOOKUP($A14,#REF!,16,FALSE))</f>
        <v>#REF!</v>
      </c>
      <c r="S14" s="13" t="e">
        <f t="shared" si="9"/>
        <v>#REF!</v>
      </c>
      <c r="T14" s="87" t="e">
        <f t="shared" si="10"/>
        <v>#REF!</v>
      </c>
      <c r="U14" s="64" t="e">
        <f>IF(ISNA(VLOOKUP($A14,#REF!,20,FALSE)),0,VLOOKUP($A14,#REF!,20,FALSE))</f>
        <v>#REF!</v>
      </c>
      <c r="V14" s="13" t="e">
        <f t="shared" si="11"/>
        <v>#REF!</v>
      </c>
      <c r="W14" s="87" t="e">
        <f t="shared" si="12"/>
        <v>#REF!</v>
      </c>
      <c r="X14" s="64" t="e">
        <f>IF(ISNA(VLOOKUP($A14,#REF!,24,FALSE)),0,VLOOKUP($A14,#REF!,24,FALSE))</f>
        <v>#REF!</v>
      </c>
      <c r="Y14" s="13" t="e">
        <f t="shared" si="13"/>
        <v>#REF!</v>
      </c>
      <c r="Z14" s="87" t="e">
        <f t="shared" si="14"/>
        <v>#REF!</v>
      </c>
      <c r="AA14" s="64" t="e">
        <f>IF(ISNA(VLOOKUP($A14,#REF!,28,FALSE)),0,VLOOKUP($A14,#REF!,28,FALSE))</f>
        <v>#REF!</v>
      </c>
      <c r="AB14" s="13" t="e">
        <f t="shared" si="15"/>
        <v>#REF!</v>
      </c>
      <c r="AC14" s="87" t="e">
        <f t="shared" si="16"/>
        <v>#REF!</v>
      </c>
      <c r="AD14" s="64" t="e">
        <f>IF(ISNA(VLOOKUP($A14,#REF!,32,FALSE)),0,VLOOKUP($A14,#REF!,32,FALSE))</f>
        <v>#REF!</v>
      </c>
      <c r="AE14" s="13" t="e">
        <f t="shared" si="17"/>
        <v>#REF!</v>
      </c>
      <c r="AF14" s="87" t="e">
        <f t="shared" si="18"/>
        <v>#REF!</v>
      </c>
      <c r="AG14" s="64" t="e">
        <f>IF(ISNA(VLOOKUP($A14,#REF!,36,FALSE)),0,VLOOKUP($A14,#REF!,36,FALSE))</f>
        <v>#REF!</v>
      </c>
      <c r="AH14" s="13" t="e">
        <f t="shared" si="19"/>
        <v>#REF!</v>
      </c>
      <c r="AI14" s="87" t="e">
        <f t="shared" si="20"/>
        <v>#REF!</v>
      </c>
      <c r="AJ14" t="e">
        <f>IF(I14&gt;0,72+H14+36-I14,"-")</f>
        <v>#REF!</v>
      </c>
      <c r="AK14" t="e">
        <f>IF(L14&gt;0,72+K14+36-L14,"-")</f>
        <v>#REF!</v>
      </c>
      <c r="AL14" t="e">
        <f>IF(O14&gt;0,72+N14+36-O14,"-")</f>
        <v>#REF!</v>
      </c>
      <c r="AM14" t="e">
        <f>IF(R14&gt;0,72+Q14+36-R14,"-")</f>
        <v>#REF!</v>
      </c>
      <c r="AN14" t="e">
        <f>IF(U14&gt;0,72+T14+36-U14,"-")</f>
        <v>#REF!</v>
      </c>
      <c r="AO14" t="e">
        <f>IF(X14&gt;0,72+W14+36-X14,"-")</f>
        <v>#REF!</v>
      </c>
      <c r="AP14" t="e">
        <f>IF(AA14&gt;0,72+Z14+36-AA14,"-")</f>
        <v>#REF!</v>
      </c>
      <c r="AQ14" t="e">
        <f>IF(AD14&gt;0,71+AC14+36-AD14,"-")</f>
        <v>#REF!</v>
      </c>
      <c r="AR14" t="e">
        <f>IF(AG14&gt;0,72+AF14+36-AG14,"-")</f>
        <v>#REF!</v>
      </c>
    </row>
    <row r="15" spans="1:44" ht="18" customHeight="1" thickBot="1" x14ac:dyDescent="0.25">
      <c r="A15" s="78" t="str">
        <f>CONCATENATE(C15," ",B15)</f>
        <v>Craig Collins</v>
      </c>
      <c r="B15" s="93" t="s">
        <v>620</v>
      </c>
      <c r="C15" s="94" t="s">
        <v>621</v>
      </c>
      <c r="D15" s="25">
        <v>9.6</v>
      </c>
      <c r="E15" s="8" t="e">
        <f>ROUND(IF(ISNA(VLOOKUP($A15,#REF!,47,FALSE)),0,VLOOKUP($A15,#REF!,47,FALSE)),1)</f>
        <v>#REF!</v>
      </c>
      <c r="F15" s="92" t="e">
        <f>ROUND(IF(ISNA(VLOOKUP($A15,#REF!,49,FALSE)),0,VLOOKUP($A15,#REF!,49,FALSE)),1)</f>
        <v>#REF!</v>
      </c>
      <c r="G15" s="80" t="e">
        <f t="shared" si="0"/>
        <v>#REF!</v>
      </c>
      <c r="H15" s="113" t="e">
        <f>ROUND(G15,0)</f>
        <v>#REF!</v>
      </c>
      <c r="I15" s="72" t="e">
        <f>IF(ISNA(VLOOKUP($A15,#REF!,4,FALSE)),0,VLOOKUP($A15,#REF!,4,FALSE))</f>
        <v>#REF!</v>
      </c>
      <c r="J15" s="13" t="e">
        <f>IF(  AND(I15&gt;0,G15&lt;&gt;36),   IF(ABS(I15-36)&gt;=10,  G15+SIGN(36-I15)*1,  (36-I15)*0.1+G15),      G15)</f>
        <v>#REF!</v>
      </c>
      <c r="K15" s="87" t="e">
        <f>ROUND(J15,0)</f>
        <v>#REF!</v>
      </c>
      <c r="L15" s="83" t="e">
        <f>IF(ISNA(VLOOKUP($A15,#REF!,8,FALSE)),0,VLOOKUP($A15,#REF!,8,FALSE))</f>
        <v>#REF!</v>
      </c>
      <c r="M15" s="13" t="e">
        <f>IF(  AND(L15&gt;0,J15&lt;&gt;36),   IF(ABS(L15-36)&gt;=10,  J15+SIGN(36-L15)*1,  (36-L15)*0.1+J15),      J15)</f>
        <v>#REF!</v>
      </c>
      <c r="N15" s="87" t="e">
        <f>ROUND(M15,0)</f>
        <v>#REF!</v>
      </c>
      <c r="O15" s="64" t="e">
        <f>IF(ISNA(VLOOKUP($A15,#REF!,12,FALSE)),0,VLOOKUP($A15,#REF!,12,FALSE))</f>
        <v>#REF!</v>
      </c>
      <c r="P15" s="13" t="e">
        <f>IF(  AND(O15&gt;0,M15&lt;&gt;36),   IF(ABS(O15-36)&gt;=10,  M15+SIGN(36-O15)*1,  (36-O15)*0.1+M15),      M15)</f>
        <v>#REF!</v>
      </c>
      <c r="Q15" s="87" t="e">
        <f>ROUND(P15,0)</f>
        <v>#REF!</v>
      </c>
      <c r="R15" s="64" t="e">
        <f>IF(ISNA(VLOOKUP($A15,#REF!,16,FALSE)),0,VLOOKUP($A15,#REF!,16,FALSE))</f>
        <v>#REF!</v>
      </c>
      <c r="S15" s="13" t="e">
        <f>IF(  AND(R15&gt;0,P15&lt;&gt;36),   IF(ABS(R15-36)&gt;=10,  P15+SIGN(36-R15)*1,  (36-R15)*0.1+P15),      P15)</f>
        <v>#REF!</v>
      </c>
      <c r="T15" s="87" t="e">
        <f>ROUND(S15,0)</f>
        <v>#REF!</v>
      </c>
      <c r="U15" s="64" t="e">
        <f>IF(ISNA(VLOOKUP($A15,#REF!,20,FALSE)),0,VLOOKUP($A15,#REF!,20,FALSE))</f>
        <v>#REF!</v>
      </c>
      <c r="V15" s="13" t="e">
        <f>IF(  AND(U15&gt;0,S15&lt;&gt;36),   IF(ABS(U15-36)&gt;=10,  S15+SIGN(36-U15)*1,  (36-U15)*0.1+S15),      S15)</f>
        <v>#REF!</v>
      </c>
      <c r="W15" s="87" t="e">
        <f>ROUND(V15,0)</f>
        <v>#REF!</v>
      </c>
      <c r="X15" s="64" t="e">
        <f>IF(ISNA(VLOOKUP($A15,#REF!,24,FALSE)),0,VLOOKUP($A15,#REF!,24,FALSE))</f>
        <v>#REF!</v>
      </c>
      <c r="Y15" s="13" t="e">
        <f>IF(  AND(X15&gt;0,V15&lt;&gt;36),   IF(ABS(X15-36)&gt;=10,  V15+SIGN(36-X15)*1,  (36-X15)*0.1+V15),      V15)</f>
        <v>#REF!</v>
      </c>
      <c r="Z15" s="87" t="e">
        <f>ROUND(Y15,0)</f>
        <v>#REF!</v>
      </c>
      <c r="AA15" s="64" t="e">
        <f>IF(ISNA(VLOOKUP($A15,#REF!,28,FALSE)),0,VLOOKUP($A15,#REF!,28,FALSE))</f>
        <v>#REF!</v>
      </c>
      <c r="AB15" s="13" t="e">
        <f>IF(  AND(AA15&gt;0,Y15&lt;&gt;36),   IF(ABS(AA15-36)&gt;=10,  Y15+SIGN(36-AA15)*1,  (36-AA15)*0.1+Y15),      Y15)</f>
        <v>#REF!</v>
      </c>
      <c r="AC15" s="87" t="e">
        <f>ROUND(AB15,0)</f>
        <v>#REF!</v>
      </c>
      <c r="AD15" s="64" t="e">
        <f>IF(ISNA(VLOOKUP($A15,#REF!,32,FALSE)),0,VLOOKUP($A15,#REF!,32,FALSE))</f>
        <v>#REF!</v>
      </c>
      <c r="AE15" s="13" t="e">
        <f>IF(  AND(AD15&gt;0,AB15&lt;&gt;36),   IF(ABS(AD15-36)&gt;=10,  AB15+SIGN(36-AD15)*1,  (36-AD15)*0.1+AB15),      AB15)</f>
        <v>#REF!</v>
      </c>
      <c r="AF15" s="87" t="e">
        <f>ROUND(AE15,0)</f>
        <v>#REF!</v>
      </c>
      <c r="AG15" s="64" t="e">
        <f>IF(ISNA(VLOOKUP($A15,#REF!,36,FALSE)),0,VLOOKUP($A15,#REF!,36,FALSE))</f>
        <v>#REF!</v>
      </c>
      <c r="AH15" s="13" t="e">
        <f>IF(  AND(AG15&gt;0,AE15&lt;&gt;36),   IF(ABS(AG15-36)&gt;=10,  AE15+SIGN(36-AG15)*1,  (36-AG15)*0.1+AE15),      AE15)</f>
        <v>#REF!</v>
      </c>
      <c r="AI15" s="87" t="e">
        <f>ROUND(AH15,0)</f>
        <v>#REF!</v>
      </c>
      <c r="AJ15" t="e">
        <f t="shared" si="21"/>
        <v>#REF!</v>
      </c>
      <c r="AK15" t="e">
        <f t="shared" si="22"/>
        <v>#REF!</v>
      </c>
      <c r="AL15" t="e">
        <f t="shared" si="23"/>
        <v>#REF!</v>
      </c>
      <c r="AM15" t="e">
        <f t="shared" si="24"/>
        <v>#REF!</v>
      </c>
      <c r="AN15" t="e">
        <f t="shared" si="25"/>
        <v>#REF!</v>
      </c>
      <c r="AO15" t="e">
        <f t="shared" si="26"/>
        <v>#REF!</v>
      </c>
      <c r="AP15" t="e">
        <f t="shared" si="27"/>
        <v>#REF!</v>
      </c>
      <c r="AQ15" t="e">
        <f t="shared" si="28"/>
        <v>#REF!</v>
      </c>
      <c r="AR15" t="e">
        <f t="shared" si="29"/>
        <v>#REF!</v>
      </c>
    </row>
    <row r="16" spans="1:44" ht="18" customHeight="1" thickBot="1" x14ac:dyDescent="0.25">
      <c r="A16" s="78" t="str">
        <f t="shared" si="2"/>
        <v>Todd Davis</v>
      </c>
      <c r="B16" s="52" t="s">
        <v>277</v>
      </c>
      <c r="C16" s="62" t="s">
        <v>278</v>
      </c>
      <c r="D16" s="25">
        <v>30.5</v>
      </c>
      <c r="E16" s="8" t="e">
        <f>ROUND(IF(ISNA(VLOOKUP($A16,#REF!,47,FALSE)),0,VLOOKUP($A16,#REF!,47,FALSE)),1)</f>
        <v>#REF!</v>
      </c>
      <c r="F16" s="92" t="e">
        <f>ROUND(IF(ISNA(VLOOKUP($A16,#REF!,49,FALSE)),0,VLOOKUP($A16,#REF!,49,FALSE)),1)</f>
        <v>#REF!</v>
      </c>
      <c r="G16" s="80" t="e">
        <f t="shared" si="0"/>
        <v>#REF!</v>
      </c>
      <c r="H16" s="112" t="e">
        <f t="shared" ref="H16:H55" si="30">ROUND(G16,0)</f>
        <v>#REF!</v>
      </c>
      <c r="I16" s="72" t="e">
        <f>IF(ISNA(VLOOKUP($A16,#REF!,4,FALSE)),0,VLOOKUP($A16,#REF!,4,FALSE))</f>
        <v>#REF!</v>
      </c>
      <c r="J16" s="80" t="e">
        <f t="shared" si="3"/>
        <v>#REF!</v>
      </c>
      <c r="K16" s="76" t="e">
        <f t="shared" si="4"/>
        <v>#REF!</v>
      </c>
      <c r="L16" s="83" t="e">
        <f>IF(ISNA(VLOOKUP($A16,#REF!,8,FALSE)),0,VLOOKUP($A16,#REF!,8,FALSE))</f>
        <v>#REF!</v>
      </c>
      <c r="M16" s="80" t="e">
        <f t="shared" si="5"/>
        <v>#REF!</v>
      </c>
      <c r="N16" s="76" t="e">
        <f t="shared" si="6"/>
        <v>#REF!</v>
      </c>
      <c r="O16" s="64" t="e">
        <f>IF(ISNA(VLOOKUP($A16,#REF!,12,FALSE)),0,VLOOKUP($A16,#REF!,12,FALSE))</f>
        <v>#REF!</v>
      </c>
      <c r="P16" s="80" t="e">
        <f t="shared" si="7"/>
        <v>#REF!</v>
      </c>
      <c r="Q16" s="76" t="e">
        <f t="shared" si="8"/>
        <v>#REF!</v>
      </c>
      <c r="R16" s="64" t="e">
        <f>IF(ISNA(VLOOKUP($A16,#REF!,16,FALSE)),0,VLOOKUP($A16,#REF!,16,FALSE))</f>
        <v>#REF!</v>
      </c>
      <c r="S16" s="80" t="e">
        <f t="shared" si="9"/>
        <v>#REF!</v>
      </c>
      <c r="T16" s="76" t="e">
        <f t="shared" si="10"/>
        <v>#REF!</v>
      </c>
      <c r="U16" s="64" t="e">
        <f>IF(ISNA(VLOOKUP($A16,#REF!,20,FALSE)),0,VLOOKUP($A16,#REF!,20,FALSE))</f>
        <v>#REF!</v>
      </c>
      <c r="V16" s="80" t="e">
        <f t="shared" si="11"/>
        <v>#REF!</v>
      </c>
      <c r="W16" s="76" t="e">
        <f t="shared" si="12"/>
        <v>#REF!</v>
      </c>
      <c r="X16" s="64" t="e">
        <f>IF(ISNA(VLOOKUP($A16,#REF!,24,FALSE)),0,VLOOKUP($A16,#REF!,24,FALSE))</f>
        <v>#REF!</v>
      </c>
      <c r="Y16" s="80" t="e">
        <f t="shared" si="13"/>
        <v>#REF!</v>
      </c>
      <c r="Z16" s="76" t="e">
        <f t="shared" si="14"/>
        <v>#REF!</v>
      </c>
      <c r="AA16" s="64" t="e">
        <f>IF(ISNA(VLOOKUP($A16,#REF!,28,FALSE)),0,VLOOKUP($A16,#REF!,28,FALSE))</f>
        <v>#REF!</v>
      </c>
      <c r="AB16" s="80" t="e">
        <f t="shared" si="15"/>
        <v>#REF!</v>
      </c>
      <c r="AC16" s="76" t="e">
        <f t="shared" si="16"/>
        <v>#REF!</v>
      </c>
      <c r="AD16" s="64" t="e">
        <f>IF(ISNA(VLOOKUP($A16,#REF!,32,FALSE)),0,VLOOKUP($A16,#REF!,32,FALSE))</f>
        <v>#REF!</v>
      </c>
      <c r="AE16" s="80" t="e">
        <f t="shared" si="17"/>
        <v>#REF!</v>
      </c>
      <c r="AF16" s="76" t="e">
        <f t="shared" si="18"/>
        <v>#REF!</v>
      </c>
      <c r="AG16" s="64" t="e">
        <f>IF(ISNA(VLOOKUP($A16,#REF!,36,FALSE)),0,VLOOKUP($A16,#REF!,36,FALSE))</f>
        <v>#REF!</v>
      </c>
      <c r="AH16" s="80" t="e">
        <f t="shared" si="19"/>
        <v>#REF!</v>
      </c>
      <c r="AI16" s="76" t="e">
        <f t="shared" si="20"/>
        <v>#REF!</v>
      </c>
      <c r="AJ16" t="e">
        <f t="shared" si="21"/>
        <v>#REF!</v>
      </c>
      <c r="AK16" t="e">
        <f t="shared" si="22"/>
        <v>#REF!</v>
      </c>
      <c r="AL16" t="e">
        <f t="shared" si="23"/>
        <v>#REF!</v>
      </c>
      <c r="AM16" t="e">
        <f t="shared" si="24"/>
        <v>#REF!</v>
      </c>
      <c r="AN16" t="e">
        <f t="shared" si="25"/>
        <v>#REF!</v>
      </c>
      <c r="AO16" t="e">
        <f t="shared" si="26"/>
        <v>#REF!</v>
      </c>
      <c r="AP16" t="e">
        <f t="shared" si="27"/>
        <v>#REF!</v>
      </c>
      <c r="AQ16" t="e">
        <f t="shared" si="28"/>
        <v>#REF!</v>
      </c>
      <c r="AR16" t="e">
        <f t="shared" si="29"/>
        <v>#REF!</v>
      </c>
    </row>
    <row r="17" spans="1:44" ht="18" customHeight="1" thickBot="1" x14ac:dyDescent="0.25">
      <c r="A17" s="78" t="str">
        <f t="shared" si="2"/>
        <v>Clifton Edwards</v>
      </c>
      <c r="B17" s="52" t="s">
        <v>351</v>
      </c>
      <c r="C17" s="62" t="s">
        <v>475</v>
      </c>
      <c r="D17" s="25">
        <v>15.399999999999995</v>
      </c>
      <c r="E17" s="8" t="e">
        <f>ROUND(IF(ISNA(VLOOKUP($A17,#REF!,47,FALSE)),0,VLOOKUP($A17,#REF!,47,FALSE)),1)</f>
        <v>#REF!</v>
      </c>
      <c r="F17" s="92" t="e">
        <f>ROUND(IF(ISNA(VLOOKUP($A17,#REF!,49,FALSE)),0,VLOOKUP($A17,#REF!,49,FALSE)),1)</f>
        <v>#REF!</v>
      </c>
      <c r="G17" s="80" t="e">
        <f t="shared" si="0"/>
        <v>#REF!</v>
      </c>
      <c r="H17" s="88" t="e">
        <f t="shared" si="30"/>
        <v>#REF!</v>
      </c>
      <c r="I17" s="72" t="e">
        <f>IF(ISNA(VLOOKUP($A17,#REF!,4,FALSE)),0,VLOOKUP($A17,#REF!,4,FALSE))</f>
        <v>#REF!</v>
      </c>
      <c r="J17" s="80" t="e">
        <f t="shared" si="3"/>
        <v>#REF!</v>
      </c>
      <c r="K17" s="76" t="e">
        <f t="shared" si="4"/>
        <v>#REF!</v>
      </c>
      <c r="L17" s="83" t="e">
        <f>IF(ISNA(VLOOKUP($A17,#REF!,8,FALSE)),0,VLOOKUP($A17,#REF!,8,FALSE))</f>
        <v>#REF!</v>
      </c>
      <c r="M17" s="80" t="e">
        <f t="shared" si="5"/>
        <v>#REF!</v>
      </c>
      <c r="N17" s="76" t="e">
        <f t="shared" si="6"/>
        <v>#REF!</v>
      </c>
      <c r="O17" s="64" t="e">
        <f>IF(ISNA(VLOOKUP($A17,#REF!,12,FALSE)),0,VLOOKUP($A17,#REF!,12,FALSE))</f>
        <v>#REF!</v>
      </c>
      <c r="P17" s="80" t="e">
        <f t="shared" si="7"/>
        <v>#REF!</v>
      </c>
      <c r="Q17" s="76" t="e">
        <f t="shared" si="8"/>
        <v>#REF!</v>
      </c>
      <c r="R17" s="64" t="e">
        <f>IF(ISNA(VLOOKUP($A17,#REF!,16,FALSE)),0,VLOOKUP($A17,#REF!,16,FALSE))</f>
        <v>#REF!</v>
      </c>
      <c r="S17" s="80" t="e">
        <f t="shared" si="9"/>
        <v>#REF!</v>
      </c>
      <c r="T17" s="76" t="e">
        <f t="shared" si="10"/>
        <v>#REF!</v>
      </c>
      <c r="U17" s="64" t="e">
        <f>IF(ISNA(VLOOKUP($A17,#REF!,20,FALSE)),0,VLOOKUP($A17,#REF!,20,FALSE))</f>
        <v>#REF!</v>
      </c>
      <c r="V17" s="80" t="e">
        <f t="shared" si="11"/>
        <v>#REF!</v>
      </c>
      <c r="W17" s="76" t="e">
        <f t="shared" si="12"/>
        <v>#REF!</v>
      </c>
      <c r="X17" s="64" t="e">
        <f>IF(ISNA(VLOOKUP($A17,#REF!,24,FALSE)),0,VLOOKUP($A17,#REF!,24,FALSE))</f>
        <v>#REF!</v>
      </c>
      <c r="Y17" s="80" t="e">
        <f t="shared" si="13"/>
        <v>#REF!</v>
      </c>
      <c r="Z17" s="76" t="e">
        <f t="shared" si="14"/>
        <v>#REF!</v>
      </c>
      <c r="AA17" s="64" t="e">
        <f>IF(ISNA(VLOOKUP($A17,#REF!,28,FALSE)),0,VLOOKUP($A17,#REF!,28,FALSE))</f>
        <v>#REF!</v>
      </c>
      <c r="AB17" s="80" t="e">
        <f t="shared" si="15"/>
        <v>#REF!</v>
      </c>
      <c r="AC17" s="76" t="e">
        <f t="shared" si="16"/>
        <v>#REF!</v>
      </c>
      <c r="AD17" s="64" t="e">
        <f>IF(ISNA(VLOOKUP($A17,#REF!,32,FALSE)),0,VLOOKUP($A17,#REF!,32,FALSE))</f>
        <v>#REF!</v>
      </c>
      <c r="AE17" s="80" t="e">
        <f t="shared" si="17"/>
        <v>#REF!</v>
      </c>
      <c r="AF17" s="76" t="e">
        <f t="shared" si="18"/>
        <v>#REF!</v>
      </c>
      <c r="AG17" s="64" t="e">
        <f>IF(ISNA(VLOOKUP($A17,#REF!,36,FALSE)),0,VLOOKUP($A17,#REF!,36,FALSE))</f>
        <v>#REF!</v>
      </c>
      <c r="AH17" s="80" t="e">
        <f t="shared" si="19"/>
        <v>#REF!</v>
      </c>
      <c r="AI17" s="76" t="e">
        <f t="shared" si="20"/>
        <v>#REF!</v>
      </c>
      <c r="AJ17" t="e">
        <f t="shared" si="21"/>
        <v>#REF!</v>
      </c>
      <c r="AK17" t="e">
        <f t="shared" si="22"/>
        <v>#REF!</v>
      </c>
      <c r="AL17" t="e">
        <f t="shared" si="23"/>
        <v>#REF!</v>
      </c>
      <c r="AM17" t="e">
        <f t="shared" si="24"/>
        <v>#REF!</v>
      </c>
      <c r="AN17" t="e">
        <f t="shared" si="25"/>
        <v>#REF!</v>
      </c>
      <c r="AO17" t="e">
        <f t="shared" si="26"/>
        <v>#REF!</v>
      </c>
      <c r="AP17" t="e">
        <f t="shared" si="27"/>
        <v>#REF!</v>
      </c>
      <c r="AQ17" t="e">
        <f t="shared" si="28"/>
        <v>#REF!</v>
      </c>
      <c r="AR17" t="e">
        <f t="shared" si="29"/>
        <v>#REF!</v>
      </c>
    </row>
    <row r="18" spans="1:44" ht="18" customHeight="1" thickBot="1" x14ac:dyDescent="0.25">
      <c r="A18" s="78" t="str">
        <f t="shared" si="2"/>
        <v>Chris Eller</v>
      </c>
      <c r="B18" s="52" t="s">
        <v>541</v>
      </c>
      <c r="C18" s="62" t="s">
        <v>16</v>
      </c>
      <c r="D18" s="25">
        <v>13.999999999999998</v>
      </c>
      <c r="E18" s="8" t="e">
        <f>ROUND(IF(ISNA(VLOOKUP($A18,#REF!,47,FALSE)),0,VLOOKUP($A18,#REF!,47,FALSE)),1)</f>
        <v>#REF!</v>
      </c>
      <c r="F18" s="92" t="e">
        <f>ROUND(IF(ISNA(VLOOKUP($A18,#REF!,49,FALSE)),0,VLOOKUP($A18,#REF!,49,FALSE)),1)</f>
        <v>#REF!</v>
      </c>
      <c r="G18" s="80" t="e">
        <f t="shared" si="0"/>
        <v>#REF!</v>
      </c>
      <c r="H18" s="112" t="e">
        <f t="shared" si="30"/>
        <v>#REF!</v>
      </c>
      <c r="I18" s="72" t="e">
        <f>IF(ISNA(VLOOKUP($A18,#REF!,4,FALSE)),0,VLOOKUP($A18,#REF!,4,FALSE))</f>
        <v>#REF!</v>
      </c>
      <c r="J18" s="80" t="e">
        <f t="shared" si="3"/>
        <v>#REF!</v>
      </c>
      <c r="K18" s="76" t="e">
        <f t="shared" si="4"/>
        <v>#REF!</v>
      </c>
      <c r="L18" s="83" t="e">
        <f>IF(ISNA(VLOOKUP($A18,#REF!,8,FALSE)),0,VLOOKUP($A18,#REF!,8,FALSE))</f>
        <v>#REF!</v>
      </c>
      <c r="M18" s="80" t="e">
        <f t="shared" si="5"/>
        <v>#REF!</v>
      </c>
      <c r="N18" s="76" t="e">
        <f t="shared" si="6"/>
        <v>#REF!</v>
      </c>
      <c r="O18" s="64" t="e">
        <f>IF(ISNA(VLOOKUP($A18,#REF!,12,FALSE)),0,VLOOKUP($A18,#REF!,12,FALSE))</f>
        <v>#REF!</v>
      </c>
      <c r="P18" s="80" t="e">
        <f t="shared" si="7"/>
        <v>#REF!</v>
      </c>
      <c r="Q18" s="76" t="e">
        <f t="shared" si="8"/>
        <v>#REF!</v>
      </c>
      <c r="R18" s="64" t="e">
        <f>IF(ISNA(VLOOKUP($A18,#REF!,16,FALSE)),0,VLOOKUP($A18,#REF!,16,FALSE))</f>
        <v>#REF!</v>
      </c>
      <c r="S18" s="80" t="e">
        <f t="shared" si="9"/>
        <v>#REF!</v>
      </c>
      <c r="T18" s="76" t="e">
        <f t="shared" si="10"/>
        <v>#REF!</v>
      </c>
      <c r="U18" s="64" t="e">
        <f>IF(ISNA(VLOOKUP($A18,#REF!,20,FALSE)),0,VLOOKUP($A18,#REF!,20,FALSE))</f>
        <v>#REF!</v>
      </c>
      <c r="V18" s="80" t="e">
        <f t="shared" si="11"/>
        <v>#REF!</v>
      </c>
      <c r="W18" s="76" t="e">
        <f t="shared" si="12"/>
        <v>#REF!</v>
      </c>
      <c r="X18" s="64" t="e">
        <f>IF(ISNA(VLOOKUP($A18,#REF!,24,FALSE)),0,VLOOKUP($A18,#REF!,24,FALSE))</f>
        <v>#REF!</v>
      </c>
      <c r="Y18" s="80" t="e">
        <f t="shared" si="13"/>
        <v>#REF!</v>
      </c>
      <c r="Z18" s="76" t="e">
        <f t="shared" si="14"/>
        <v>#REF!</v>
      </c>
      <c r="AA18" s="64" t="e">
        <f>IF(ISNA(VLOOKUP($A18,#REF!,28,FALSE)),0,VLOOKUP($A18,#REF!,28,FALSE))</f>
        <v>#REF!</v>
      </c>
      <c r="AB18" s="80" t="e">
        <f t="shared" si="15"/>
        <v>#REF!</v>
      </c>
      <c r="AC18" s="76" t="e">
        <f t="shared" si="16"/>
        <v>#REF!</v>
      </c>
      <c r="AD18" s="64" t="e">
        <f>IF(ISNA(VLOOKUP($A18,#REF!,32,FALSE)),0,VLOOKUP($A18,#REF!,32,FALSE))</f>
        <v>#REF!</v>
      </c>
      <c r="AE18" s="80" t="e">
        <f t="shared" si="17"/>
        <v>#REF!</v>
      </c>
      <c r="AF18" s="76" t="e">
        <f t="shared" si="18"/>
        <v>#REF!</v>
      </c>
      <c r="AG18" s="64" t="e">
        <f>IF(ISNA(VLOOKUP($A18,#REF!,36,FALSE)),0,VLOOKUP($A18,#REF!,36,FALSE))</f>
        <v>#REF!</v>
      </c>
      <c r="AH18" s="80" t="e">
        <f t="shared" si="19"/>
        <v>#REF!</v>
      </c>
      <c r="AI18" s="76" t="e">
        <f t="shared" si="20"/>
        <v>#REF!</v>
      </c>
      <c r="AJ18" t="e">
        <f t="shared" si="21"/>
        <v>#REF!</v>
      </c>
      <c r="AK18" t="e">
        <f t="shared" si="22"/>
        <v>#REF!</v>
      </c>
      <c r="AL18" t="e">
        <f t="shared" si="23"/>
        <v>#REF!</v>
      </c>
      <c r="AM18" t="e">
        <f t="shared" si="24"/>
        <v>#REF!</v>
      </c>
      <c r="AN18" t="e">
        <f t="shared" si="25"/>
        <v>#REF!</v>
      </c>
      <c r="AO18" t="e">
        <f t="shared" si="26"/>
        <v>#REF!</v>
      </c>
      <c r="AP18" t="e">
        <f t="shared" si="27"/>
        <v>#REF!</v>
      </c>
      <c r="AQ18" t="e">
        <f t="shared" si="28"/>
        <v>#REF!</v>
      </c>
      <c r="AR18" t="e">
        <f t="shared" si="29"/>
        <v>#REF!</v>
      </c>
    </row>
    <row r="19" spans="1:44" ht="18" customHeight="1" thickBot="1" x14ac:dyDescent="0.25">
      <c r="A19" s="78" t="str">
        <f t="shared" si="2"/>
        <v>Kenny Engram</v>
      </c>
      <c r="B19" s="52" t="s">
        <v>473</v>
      </c>
      <c r="C19" s="62" t="s">
        <v>474</v>
      </c>
      <c r="D19" s="25">
        <v>19.599999999999991</v>
      </c>
      <c r="E19" s="8" t="e">
        <f>ROUND(IF(ISNA(VLOOKUP($A19,#REF!,47,FALSE)),0,VLOOKUP($A19,#REF!,47,FALSE)),1)</f>
        <v>#REF!</v>
      </c>
      <c r="F19" s="92" t="e">
        <f>ROUND(IF(ISNA(VLOOKUP($A19,#REF!,49,FALSE)),0,VLOOKUP($A19,#REF!,49,FALSE)),1)</f>
        <v>#REF!</v>
      </c>
      <c r="G19" s="80" t="e">
        <f t="shared" si="0"/>
        <v>#REF!</v>
      </c>
      <c r="H19" s="88" t="e">
        <f t="shared" si="30"/>
        <v>#REF!</v>
      </c>
      <c r="I19" s="72" t="e">
        <f>IF(ISNA(VLOOKUP($A19,#REF!,4,FALSE)),0,VLOOKUP($A19,#REF!,4,FALSE))</f>
        <v>#REF!</v>
      </c>
      <c r="J19" s="80" t="e">
        <f t="shared" si="3"/>
        <v>#REF!</v>
      </c>
      <c r="K19" s="76" t="e">
        <f t="shared" si="4"/>
        <v>#REF!</v>
      </c>
      <c r="L19" s="83" t="e">
        <f>IF(ISNA(VLOOKUP($A19,#REF!,8,FALSE)),0,VLOOKUP($A19,#REF!,8,FALSE))</f>
        <v>#REF!</v>
      </c>
      <c r="M19" s="80" t="e">
        <f t="shared" si="5"/>
        <v>#REF!</v>
      </c>
      <c r="N19" s="76" t="e">
        <f t="shared" si="6"/>
        <v>#REF!</v>
      </c>
      <c r="O19" s="64" t="e">
        <f>IF(ISNA(VLOOKUP($A19,#REF!,12,FALSE)),0,VLOOKUP($A19,#REF!,12,FALSE))</f>
        <v>#REF!</v>
      </c>
      <c r="P19" s="80" t="e">
        <f t="shared" si="7"/>
        <v>#REF!</v>
      </c>
      <c r="Q19" s="76" t="e">
        <f t="shared" si="8"/>
        <v>#REF!</v>
      </c>
      <c r="R19" s="64" t="e">
        <f>IF(ISNA(VLOOKUP($A19,#REF!,16,FALSE)),0,VLOOKUP($A19,#REF!,16,FALSE))</f>
        <v>#REF!</v>
      </c>
      <c r="S19" s="80" t="e">
        <f t="shared" si="9"/>
        <v>#REF!</v>
      </c>
      <c r="T19" s="76" t="e">
        <f t="shared" si="10"/>
        <v>#REF!</v>
      </c>
      <c r="U19" s="64" t="e">
        <f>IF(ISNA(VLOOKUP($A19,#REF!,20,FALSE)),0,VLOOKUP($A19,#REF!,20,FALSE))</f>
        <v>#REF!</v>
      </c>
      <c r="V19" s="80" t="e">
        <f t="shared" si="11"/>
        <v>#REF!</v>
      </c>
      <c r="W19" s="76" t="e">
        <f t="shared" si="12"/>
        <v>#REF!</v>
      </c>
      <c r="X19" s="64" t="e">
        <f>IF(ISNA(VLOOKUP($A19,#REF!,24,FALSE)),0,VLOOKUP($A19,#REF!,24,FALSE))</f>
        <v>#REF!</v>
      </c>
      <c r="Y19" s="80" t="e">
        <f t="shared" si="13"/>
        <v>#REF!</v>
      </c>
      <c r="Z19" s="76" t="e">
        <f t="shared" si="14"/>
        <v>#REF!</v>
      </c>
      <c r="AA19" s="64" t="e">
        <f>IF(ISNA(VLOOKUP($A19,#REF!,28,FALSE)),0,VLOOKUP($A19,#REF!,28,FALSE))</f>
        <v>#REF!</v>
      </c>
      <c r="AB19" s="80" t="e">
        <f t="shared" si="15"/>
        <v>#REF!</v>
      </c>
      <c r="AC19" s="76" t="e">
        <f t="shared" si="16"/>
        <v>#REF!</v>
      </c>
      <c r="AD19" s="64" t="e">
        <f>IF(ISNA(VLOOKUP($A19,#REF!,32,FALSE)),0,VLOOKUP($A19,#REF!,32,FALSE))</f>
        <v>#REF!</v>
      </c>
      <c r="AE19" s="80" t="e">
        <f t="shared" si="17"/>
        <v>#REF!</v>
      </c>
      <c r="AF19" s="76" t="e">
        <f t="shared" si="18"/>
        <v>#REF!</v>
      </c>
      <c r="AG19" s="64" t="e">
        <f>IF(ISNA(VLOOKUP($A19,#REF!,36,FALSE)),0,VLOOKUP($A19,#REF!,36,FALSE))</f>
        <v>#REF!</v>
      </c>
      <c r="AH19" s="80" t="e">
        <f t="shared" si="19"/>
        <v>#REF!</v>
      </c>
      <c r="AI19" s="76" t="e">
        <f t="shared" si="20"/>
        <v>#REF!</v>
      </c>
      <c r="AJ19" t="e">
        <f t="shared" si="21"/>
        <v>#REF!</v>
      </c>
      <c r="AK19" t="e">
        <f t="shared" si="22"/>
        <v>#REF!</v>
      </c>
      <c r="AL19" t="e">
        <f t="shared" si="23"/>
        <v>#REF!</v>
      </c>
      <c r="AM19" t="e">
        <f t="shared" si="24"/>
        <v>#REF!</v>
      </c>
      <c r="AN19" t="e">
        <f t="shared" si="25"/>
        <v>#REF!</v>
      </c>
      <c r="AO19" t="e">
        <f t="shared" si="26"/>
        <v>#REF!</v>
      </c>
      <c r="AP19" t="e">
        <f t="shared" si="27"/>
        <v>#REF!</v>
      </c>
      <c r="AQ19" t="e">
        <f t="shared" si="28"/>
        <v>#REF!</v>
      </c>
      <c r="AR19" t="e">
        <f t="shared" si="29"/>
        <v>#REF!</v>
      </c>
    </row>
    <row r="20" spans="1:44" ht="18" customHeight="1" thickBot="1" x14ac:dyDescent="0.25">
      <c r="A20" s="78" t="str">
        <f t="shared" si="2"/>
        <v>James Esaw</v>
      </c>
      <c r="B20" s="93" t="s">
        <v>594</v>
      </c>
      <c r="C20" s="94" t="s">
        <v>243</v>
      </c>
      <c r="D20" s="25">
        <v>23</v>
      </c>
      <c r="E20" s="8" t="e">
        <f>ROUND(IF(ISNA(VLOOKUP($A20,#REF!,47,FALSE)),0,VLOOKUP($A20,#REF!,47,FALSE)),1)</f>
        <v>#REF!</v>
      </c>
      <c r="F20" s="92" t="e">
        <f>ROUND(IF(ISNA(VLOOKUP($A20,#REF!,49,FALSE)),0,VLOOKUP($A20,#REF!,49,FALSE)),1)</f>
        <v>#REF!</v>
      </c>
      <c r="G20" s="80" t="e">
        <f t="shared" si="0"/>
        <v>#REF!</v>
      </c>
      <c r="H20" s="88" t="e">
        <f>ROUND(G20,0)</f>
        <v>#REF!</v>
      </c>
      <c r="I20" s="72" t="e">
        <f>IF(ISNA(VLOOKUP($A20,#REF!,4,FALSE)),0,VLOOKUP($A20,#REF!,4,FALSE))</f>
        <v>#REF!</v>
      </c>
      <c r="J20" s="13" t="e">
        <f t="shared" si="3"/>
        <v>#REF!</v>
      </c>
      <c r="K20" s="87" t="e">
        <f t="shared" si="4"/>
        <v>#REF!</v>
      </c>
      <c r="L20" s="83" t="e">
        <f>IF(ISNA(VLOOKUP($A20,#REF!,8,FALSE)),0,VLOOKUP($A20,#REF!,8,FALSE))</f>
        <v>#REF!</v>
      </c>
      <c r="M20" s="13" t="e">
        <f t="shared" si="5"/>
        <v>#REF!</v>
      </c>
      <c r="N20" s="87" t="e">
        <f t="shared" si="6"/>
        <v>#REF!</v>
      </c>
      <c r="O20" s="64" t="e">
        <f>IF(ISNA(VLOOKUP($A20,#REF!,12,FALSE)),0,VLOOKUP($A20,#REF!,12,FALSE))</f>
        <v>#REF!</v>
      </c>
      <c r="P20" s="13" t="e">
        <f t="shared" si="7"/>
        <v>#REF!</v>
      </c>
      <c r="Q20" s="87" t="e">
        <f t="shared" si="8"/>
        <v>#REF!</v>
      </c>
      <c r="R20" s="64" t="e">
        <f>IF(ISNA(VLOOKUP($A20,#REF!,16,FALSE)),0,VLOOKUP($A20,#REF!,16,FALSE))</f>
        <v>#REF!</v>
      </c>
      <c r="S20" s="13" t="e">
        <f t="shared" si="9"/>
        <v>#REF!</v>
      </c>
      <c r="T20" s="87" t="e">
        <f t="shared" si="10"/>
        <v>#REF!</v>
      </c>
      <c r="U20" s="64" t="e">
        <f>IF(ISNA(VLOOKUP($A20,#REF!,20,FALSE)),0,VLOOKUP($A20,#REF!,20,FALSE))</f>
        <v>#REF!</v>
      </c>
      <c r="V20" s="13" t="e">
        <f t="shared" si="11"/>
        <v>#REF!</v>
      </c>
      <c r="W20" s="87" t="e">
        <f t="shared" si="12"/>
        <v>#REF!</v>
      </c>
      <c r="X20" s="64" t="e">
        <f>IF(ISNA(VLOOKUP($A20,#REF!,24,FALSE)),0,VLOOKUP($A20,#REF!,24,FALSE))</f>
        <v>#REF!</v>
      </c>
      <c r="Y20" s="13" t="e">
        <f t="shared" si="13"/>
        <v>#REF!</v>
      </c>
      <c r="Z20" s="87" t="e">
        <f t="shared" si="14"/>
        <v>#REF!</v>
      </c>
      <c r="AA20" s="64" t="e">
        <f>IF(ISNA(VLOOKUP($A20,#REF!,28,FALSE)),0,VLOOKUP($A20,#REF!,28,FALSE))</f>
        <v>#REF!</v>
      </c>
      <c r="AB20" s="13" t="e">
        <f t="shared" si="15"/>
        <v>#REF!</v>
      </c>
      <c r="AC20" s="87" t="e">
        <f t="shared" si="16"/>
        <v>#REF!</v>
      </c>
      <c r="AD20" s="64" t="e">
        <f>IF(ISNA(VLOOKUP($A20,#REF!,32,FALSE)),0,VLOOKUP($A20,#REF!,32,FALSE))</f>
        <v>#REF!</v>
      </c>
      <c r="AE20" s="13" t="e">
        <f t="shared" si="17"/>
        <v>#REF!</v>
      </c>
      <c r="AF20" s="87" t="e">
        <f t="shared" si="18"/>
        <v>#REF!</v>
      </c>
      <c r="AG20" s="64" t="e">
        <f>IF(ISNA(VLOOKUP($A20,#REF!,36,FALSE)),0,VLOOKUP($A20,#REF!,36,FALSE))</f>
        <v>#REF!</v>
      </c>
      <c r="AH20" s="13" t="e">
        <f t="shared" si="19"/>
        <v>#REF!</v>
      </c>
      <c r="AI20" s="87" t="e">
        <f t="shared" si="20"/>
        <v>#REF!</v>
      </c>
      <c r="AJ20" t="e">
        <f t="shared" si="21"/>
        <v>#REF!</v>
      </c>
      <c r="AK20" t="e">
        <f t="shared" si="22"/>
        <v>#REF!</v>
      </c>
      <c r="AL20" t="e">
        <f t="shared" si="23"/>
        <v>#REF!</v>
      </c>
      <c r="AM20" t="e">
        <f t="shared" si="24"/>
        <v>#REF!</v>
      </c>
      <c r="AN20" t="e">
        <f t="shared" si="25"/>
        <v>#REF!</v>
      </c>
      <c r="AO20" t="e">
        <f t="shared" si="26"/>
        <v>#REF!</v>
      </c>
      <c r="AP20" t="e">
        <f t="shared" si="27"/>
        <v>#REF!</v>
      </c>
      <c r="AQ20" t="e">
        <f t="shared" si="28"/>
        <v>#REF!</v>
      </c>
      <c r="AR20" t="e">
        <f t="shared" si="29"/>
        <v>#REF!</v>
      </c>
    </row>
    <row r="21" spans="1:44" ht="18" customHeight="1" thickBot="1" x14ac:dyDescent="0.25">
      <c r="A21" s="78" t="str">
        <f t="shared" si="2"/>
        <v>Jon Fraim</v>
      </c>
      <c r="B21" s="52" t="s">
        <v>241</v>
      </c>
      <c r="C21" s="62" t="s">
        <v>150</v>
      </c>
      <c r="D21" s="25">
        <v>13.500000000000002</v>
      </c>
      <c r="E21" s="8" t="e">
        <f>ROUND(IF(ISNA(VLOOKUP($A21,#REF!,47,FALSE)),0,VLOOKUP($A21,#REF!,47,FALSE)),1)</f>
        <v>#REF!</v>
      </c>
      <c r="F21" s="92" t="e">
        <f>ROUND(IF(ISNA(VLOOKUP($A21,#REF!,49,FALSE)),0,VLOOKUP($A21,#REF!,49,FALSE)),1)</f>
        <v>#REF!</v>
      </c>
      <c r="G21" s="80" t="e">
        <f t="shared" si="0"/>
        <v>#REF!</v>
      </c>
      <c r="H21" s="88" t="e">
        <f t="shared" si="30"/>
        <v>#REF!</v>
      </c>
      <c r="I21" s="72" t="e">
        <f>IF(ISNA(VLOOKUP($A21,#REF!,4,FALSE)),0,VLOOKUP($A21,#REF!,4,FALSE))</f>
        <v>#REF!</v>
      </c>
      <c r="J21" s="80" t="e">
        <f t="shared" si="3"/>
        <v>#REF!</v>
      </c>
      <c r="K21" s="76" t="e">
        <f t="shared" si="4"/>
        <v>#REF!</v>
      </c>
      <c r="L21" s="83" t="e">
        <f>IF(ISNA(VLOOKUP($A21,#REF!,8,FALSE)),0,VLOOKUP($A21,#REF!,8,FALSE))</f>
        <v>#REF!</v>
      </c>
      <c r="M21" s="80" t="e">
        <f t="shared" si="5"/>
        <v>#REF!</v>
      </c>
      <c r="N21" s="76" t="e">
        <f t="shared" si="6"/>
        <v>#REF!</v>
      </c>
      <c r="O21" s="64" t="e">
        <f>IF(ISNA(VLOOKUP($A21,#REF!,12,FALSE)),0,VLOOKUP($A21,#REF!,12,FALSE))</f>
        <v>#REF!</v>
      </c>
      <c r="P21" s="80" t="e">
        <f t="shared" si="7"/>
        <v>#REF!</v>
      </c>
      <c r="Q21" s="76" t="e">
        <f t="shared" si="8"/>
        <v>#REF!</v>
      </c>
      <c r="R21" s="64" t="e">
        <f>IF(ISNA(VLOOKUP($A21,#REF!,16,FALSE)),0,VLOOKUP($A21,#REF!,16,FALSE))</f>
        <v>#REF!</v>
      </c>
      <c r="S21" s="80" t="e">
        <f>IF(  AND(R21&gt;0,P21&lt;&gt;36),   IF(ABS(R21-36)&gt;=10,  P21+SIGN(36-R21)*1,  (36-R21)*0.1+P21),      P21)</f>
        <v>#REF!</v>
      </c>
      <c r="T21" s="76" t="e">
        <f>ROUND(S21,0)</f>
        <v>#REF!</v>
      </c>
      <c r="U21" s="64" t="e">
        <f>IF(ISNA(VLOOKUP($A21,#REF!,20,FALSE)),0,VLOOKUP($A21,#REF!,20,FALSE))</f>
        <v>#REF!</v>
      </c>
      <c r="V21" s="80" t="e">
        <f>IF(  AND(U21&gt;0,S21&lt;&gt;36),   IF(ABS(U21-36)&gt;=10,  S21+SIGN(36-U21)*1,  (36-U21)*0.1+S21),      S21)</f>
        <v>#REF!</v>
      </c>
      <c r="W21" s="76" t="e">
        <f>ROUND(V21,0)</f>
        <v>#REF!</v>
      </c>
      <c r="X21" s="64" t="e">
        <f>IF(ISNA(VLOOKUP($A21,#REF!,24,FALSE)),0,VLOOKUP($A21,#REF!,24,FALSE))</f>
        <v>#REF!</v>
      </c>
      <c r="Y21" s="80" t="e">
        <f>IF(  AND(X21&gt;0,V21&lt;&gt;36),   IF(ABS(X21-36)&gt;=10,  V21+SIGN(36-X21)*1,  (36-X21)*0.1+V21),      V21)</f>
        <v>#REF!</v>
      </c>
      <c r="Z21" s="76" t="e">
        <f>ROUND(Y21,0)</f>
        <v>#REF!</v>
      </c>
      <c r="AA21" s="64" t="e">
        <f>IF(ISNA(VLOOKUP($A21,#REF!,28,FALSE)),0,VLOOKUP($A21,#REF!,28,FALSE))</f>
        <v>#REF!</v>
      </c>
      <c r="AB21" s="80" t="e">
        <f>IF(  AND(AA21&gt;0,Y21&lt;&gt;36),   IF(ABS(AA21-36)&gt;=10,  Y21+SIGN(36-AA21)*1,  (36-AA21)*0.1+Y21),      Y21)</f>
        <v>#REF!</v>
      </c>
      <c r="AC21" s="76" t="e">
        <f>ROUND(AB21,0)</f>
        <v>#REF!</v>
      </c>
      <c r="AD21" s="64" t="e">
        <f>IF(ISNA(VLOOKUP($A21,#REF!,32,FALSE)),0,VLOOKUP($A21,#REF!,32,FALSE))</f>
        <v>#REF!</v>
      </c>
      <c r="AE21" s="80" t="e">
        <f>IF(  AND(AD21&gt;0,AB21&lt;&gt;36),   IF(ABS(AD21-36)&gt;=10,  AB21+SIGN(36-AD21)*1,  (36-AD21)*0.1+AB21),      AB21)</f>
        <v>#REF!</v>
      </c>
      <c r="AF21" s="76" t="e">
        <f>ROUND(AE21,0)</f>
        <v>#REF!</v>
      </c>
      <c r="AG21" s="64" t="e">
        <f>IF(ISNA(VLOOKUP($A21,#REF!,36,FALSE)),0,VLOOKUP($A21,#REF!,36,FALSE))</f>
        <v>#REF!</v>
      </c>
      <c r="AH21" s="80" t="e">
        <f>IF(  AND(AG21&gt;0,AE21&lt;&gt;36),   IF(ABS(AG21-36)&gt;=10,  AE21+SIGN(36-AG21)*1,  (36-AG21)*0.1+AE21),      AE21)</f>
        <v>#REF!</v>
      </c>
      <c r="AI21" s="76" t="e">
        <f>ROUND(AH21,0)</f>
        <v>#REF!</v>
      </c>
      <c r="AJ21" t="e">
        <f t="shared" si="21"/>
        <v>#REF!</v>
      </c>
      <c r="AK21" t="e">
        <f t="shared" si="22"/>
        <v>#REF!</v>
      </c>
      <c r="AL21" t="e">
        <f t="shared" si="23"/>
        <v>#REF!</v>
      </c>
      <c r="AM21" t="e">
        <f t="shared" si="24"/>
        <v>#REF!</v>
      </c>
      <c r="AN21" t="e">
        <f t="shared" si="25"/>
        <v>#REF!</v>
      </c>
      <c r="AO21" t="e">
        <f t="shared" si="26"/>
        <v>#REF!</v>
      </c>
      <c r="AP21" t="e">
        <f t="shared" si="27"/>
        <v>#REF!</v>
      </c>
      <c r="AQ21" t="e">
        <f t="shared" si="28"/>
        <v>#REF!</v>
      </c>
      <c r="AR21" t="e">
        <f t="shared" si="29"/>
        <v>#REF!</v>
      </c>
    </row>
    <row r="22" spans="1:44" ht="18" customHeight="1" thickBot="1" x14ac:dyDescent="0.25">
      <c r="A22" s="78" t="str">
        <f t="shared" si="2"/>
        <v>Les Fraim</v>
      </c>
      <c r="B22" s="93" t="s">
        <v>241</v>
      </c>
      <c r="C22" s="94" t="s">
        <v>578</v>
      </c>
      <c r="D22" s="25">
        <v>23</v>
      </c>
      <c r="E22" s="8" t="e">
        <f>ROUND(IF(ISNA(VLOOKUP($A22,#REF!,47,FALSE)),0,VLOOKUP($A22,#REF!,47,FALSE)),1)</f>
        <v>#REF!</v>
      </c>
      <c r="F22" s="92" t="e">
        <f>ROUND(IF(ISNA(VLOOKUP($A22,#REF!,49,FALSE)),0,VLOOKUP($A22,#REF!,49,FALSE)),1)</f>
        <v>#REF!</v>
      </c>
      <c r="G22" s="80" t="e">
        <f t="shared" si="0"/>
        <v>#REF!</v>
      </c>
      <c r="H22" s="88" t="e">
        <f t="shared" si="30"/>
        <v>#REF!</v>
      </c>
      <c r="I22" s="72" t="e">
        <f>IF(ISNA(VLOOKUP($A22,#REF!,4,FALSE)),0,VLOOKUP($A22,#REF!,4,FALSE))</f>
        <v>#REF!</v>
      </c>
      <c r="J22" s="80" t="e">
        <f t="shared" si="3"/>
        <v>#REF!</v>
      </c>
      <c r="K22" s="76" t="e">
        <f t="shared" si="4"/>
        <v>#REF!</v>
      </c>
      <c r="L22" s="83" t="e">
        <f>IF(ISNA(VLOOKUP($A22,#REF!,8,FALSE)),0,VLOOKUP($A22,#REF!,8,FALSE))</f>
        <v>#REF!</v>
      </c>
      <c r="M22" s="80" t="e">
        <f t="shared" si="5"/>
        <v>#REF!</v>
      </c>
      <c r="N22" s="76" t="e">
        <f t="shared" si="6"/>
        <v>#REF!</v>
      </c>
      <c r="O22" s="64" t="e">
        <f>IF(ISNA(VLOOKUP($A22,#REF!,12,FALSE)),0,VLOOKUP($A22,#REF!,12,FALSE))</f>
        <v>#REF!</v>
      </c>
      <c r="P22" s="80" t="e">
        <f t="shared" si="7"/>
        <v>#REF!</v>
      </c>
      <c r="Q22" s="76" t="e">
        <f t="shared" si="8"/>
        <v>#REF!</v>
      </c>
      <c r="R22" s="64" t="e">
        <f>IF(ISNA(VLOOKUP($A22,#REF!,16,FALSE)),0,VLOOKUP($A22,#REF!,16,FALSE))</f>
        <v>#REF!</v>
      </c>
      <c r="S22" s="80" t="e">
        <f>IF(  AND(R22&gt;0,P22&lt;&gt;36),   IF(ABS(R22-36)&gt;=10,  P22+SIGN(36-R22)*1,  (36-R22)*0.1+P22),      P22)</f>
        <v>#REF!</v>
      </c>
      <c r="T22" s="76" t="e">
        <f>ROUND(S22,0)</f>
        <v>#REF!</v>
      </c>
      <c r="U22" s="64" t="e">
        <f>IF(ISNA(VLOOKUP($A22,#REF!,20,FALSE)),0,VLOOKUP($A22,#REF!,20,FALSE))</f>
        <v>#REF!</v>
      </c>
      <c r="V22" s="80" t="e">
        <f>IF(  AND(U22&gt;0,S22&lt;&gt;36),   IF(ABS(U22-36)&gt;=10,  S22+SIGN(36-U22)*1,  (36-U22)*0.1+S22),      S22)</f>
        <v>#REF!</v>
      </c>
      <c r="W22" s="76" t="e">
        <f>ROUND(V22,0)</f>
        <v>#REF!</v>
      </c>
      <c r="X22" s="64" t="e">
        <f>IF(ISNA(VLOOKUP($A22,#REF!,24,FALSE)),0,VLOOKUP($A22,#REF!,24,FALSE))</f>
        <v>#REF!</v>
      </c>
      <c r="Y22" s="80" t="e">
        <f>IF(  AND(X22&gt;0,V22&lt;&gt;36),   IF(ABS(X22-36)&gt;=10,  V22+SIGN(36-X22)*1,  (36-X22)*0.1+V22),      V22)</f>
        <v>#REF!</v>
      </c>
      <c r="Z22" s="76" t="e">
        <f>ROUND(Y22,0)</f>
        <v>#REF!</v>
      </c>
      <c r="AA22" s="64" t="e">
        <f>IF(ISNA(VLOOKUP($A22,#REF!,28,FALSE)),0,VLOOKUP($A22,#REF!,28,FALSE))</f>
        <v>#REF!</v>
      </c>
      <c r="AB22" s="80" t="e">
        <f>IF(  AND(AA22&gt;0,Y22&lt;&gt;36),   IF(ABS(AA22-36)&gt;=10,  Y22+SIGN(36-AA22)*1,  (36-AA22)*0.1+Y22),      Y22)</f>
        <v>#REF!</v>
      </c>
      <c r="AC22" s="76" t="e">
        <f>ROUND(AB22,0)</f>
        <v>#REF!</v>
      </c>
      <c r="AD22" s="64" t="e">
        <f>IF(ISNA(VLOOKUP($A22,#REF!,32,FALSE)),0,VLOOKUP($A22,#REF!,32,FALSE))</f>
        <v>#REF!</v>
      </c>
      <c r="AE22" s="80" t="e">
        <f>IF(  AND(AD22&gt;0,AB22&lt;&gt;36),   IF(ABS(AD22-36)&gt;=10,  AB22+SIGN(36-AD22)*1,  (36-AD22)*0.1+AB22),      AB22)</f>
        <v>#REF!</v>
      </c>
      <c r="AF22" s="76" t="e">
        <f>ROUND(AE22,0)</f>
        <v>#REF!</v>
      </c>
      <c r="AG22" s="64" t="e">
        <f>IF(ISNA(VLOOKUP($A22,#REF!,36,FALSE)),0,VLOOKUP($A22,#REF!,36,FALSE))</f>
        <v>#REF!</v>
      </c>
      <c r="AH22" s="80" t="e">
        <f>IF(  AND(AG22&gt;0,AE22&lt;&gt;36),   IF(ABS(AG22-36)&gt;=10,  AE22+SIGN(36-AG22)*1,  (36-AG22)*0.1+AE22),      AE22)</f>
        <v>#REF!</v>
      </c>
      <c r="AI22" s="76" t="e">
        <f>ROUND(AH22,0)</f>
        <v>#REF!</v>
      </c>
      <c r="AJ22" t="e">
        <f t="shared" si="21"/>
        <v>#REF!</v>
      </c>
      <c r="AK22" t="e">
        <f t="shared" si="22"/>
        <v>#REF!</v>
      </c>
      <c r="AL22" t="e">
        <f t="shared" si="23"/>
        <v>#REF!</v>
      </c>
      <c r="AM22" t="e">
        <f t="shared" si="24"/>
        <v>#REF!</v>
      </c>
      <c r="AN22" t="e">
        <f t="shared" si="25"/>
        <v>#REF!</v>
      </c>
      <c r="AO22" t="e">
        <f t="shared" si="26"/>
        <v>#REF!</v>
      </c>
      <c r="AP22" t="e">
        <f t="shared" si="27"/>
        <v>#REF!</v>
      </c>
      <c r="AQ22" t="e">
        <f t="shared" si="28"/>
        <v>#REF!</v>
      </c>
      <c r="AR22" t="e">
        <f t="shared" si="29"/>
        <v>#REF!</v>
      </c>
    </row>
    <row r="23" spans="1:44" ht="18" customHeight="1" thickBot="1" x14ac:dyDescent="0.25">
      <c r="A23" s="78" t="str">
        <f t="shared" si="2"/>
        <v>Frank Forbes</v>
      </c>
      <c r="B23" s="93" t="s">
        <v>596</v>
      </c>
      <c r="C23" s="94" t="s">
        <v>155</v>
      </c>
      <c r="D23" s="25">
        <v>16.600000000000001</v>
      </c>
      <c r="E23" s="8" t="e">
        <f>ROUND(IF(ISNA(VLOOKUP($A23,#REF!,47,FALSE)),0,VLOOKUP($A23,#REF!,47,FALSE)),1)</f>
        <v>#REF!</v>
      </c>
      <c r="F23" s="92" t="e">
        <f>ROUND(IF(ISNA(VLOOKUP($A23,#REF!,49,FALSE)),0,VLOOKUP($A23,#REF!,49,FALSE)),1)</f>
        <v>#REF!</v>
      </c>
      <c r="G23" s="80" t="e">
        <f t="shared" si="0"/>
        <v>#REF!</v>
      </c>
      <c r="H23" s="88" t="e">
        <f>ROUND(G23,0)</f>
        <v>#REF!</v>
      </c>
      <c r="I23" s="72" t="e">
        <f>IF(ISNA(VLOOKUP($A23,#REF!,4,FALSE)),0,VLOOKUP($A23,#REF!,4,FALSE))</f>
        <v>#REF!</v>
      </c>
      <c r="J23" s="13" t="e">
        <f t="shared" si="3"/>
        <v>#REF!</v>
      </c>
      <c r="K23" s="87" t="e">
        <f t="shared" si="4"/>
        <v>#REF!</v>
      </c>
      <c r="L23" s="83" t="e">
        <f>IF(ISNA(VLOOKUP($A23,#REF!,8,FALSE)),0,VLOOKUP($A23,#REF!,8,FALSE))</f>
        <v>#REF!</v>
      </c>
      <c r="M23" s="13" t="e">
        <f t="shared" si="5"/>
        <v>#REF!</v>
      </c>
      <c r="N23" s="87" t="e">
        <f t="shared" si="6"/>
        <v>#REF!</v>
      </c>
      <c r="O23" s="64" t="e">
        <f>IF(ISNA(VLOOKUP($A23,#REF!,12,FALSE)),0,VLOOKUP($A23,#REF!,12,FALSE))</f>
        <v>#REF!</v>
      </c>
      <c r="P23" s="13" t="e">
        <f t="shared" si="7"/>
        <v>#REF!</v>
      </c>
      <c r="Q23" s="87" t="e">
        <f t="shared" si="8"/>
        <v>#REF!</v>
      </c>
      <c r="R23" s="64" t="e">
        <f>IF(ISNA(VLOOKUP($A23,#REF!,16,FALSE)),0,VLOOKUP($A23,#REF!,16,FALSE))</f>
        <v>#REF!</v>
      </c>
      <c r="S23" s="13" t="e">
        <f>IF(  AND(R23&gt;0,P23&lt;&gt;36),   IF(ABS(R23-36)&gt;=10,  P23+SIGN(36-R23)*1,  (36-R23)*0.1+P23),      P23)</f>
        <v>#REF!</v>
      </c>
      <c r="T23" s="87" t="e">
        <f>ROUND(S23,0)</f>
        <v>#REF!</v>
      </c>
      <c r="U23" s="64" t="e">
        <f>IF(ISNA(VLOOKUP($A23,#REF!,20,FALSE)),0,VLOOKUP($A23,#REF!,20,FALSE))</f>
        <v>#REF!</v>
      </c>
      <c r="V23" s="13" t="e">
        <f>IF(  AND(U23&gt;0,S23&lt;&gt;36),   IF(ABS(U23-36)&gt;=10,  S23+SIGN(36-U23)*1,  (36-U23)*0.1+S23),      S23)</f>
        <v>#REF!</v>
      </c>
      <c r="W23" s="87" t="e">
        <f>ROUND(V23,0)</f>
        <v>#REF!</v>
      </c>
      <c r="X23" s="64" t="e">
        <f>IF(ISNA(VLOOKUP($A23,#REF!,24,FALSE)),0,VLOOKUP($A23,#REF!,24,FALSE))</f>
        <v>#REF!</v>
      </c>
      <c r="Y23" s="13" t="e">
        <f>IF(  AND(X23&gt;0,V23&lt;&gt;36),   IF(ABS(X23-36)&gt;=10,  V23+SIGN(36-X23)*1,  (36-X23)*0.1+V23),      V23)</f>
        <v>#REF!</v>
      </c>
      <c r="Z23" s="87" t="e">
        <f>ROUND(Y23,0)</f>
        <v>#REF!</v>
      </c>
      <c r="AA23" s="64" t="e">
        <f>IF(ISNA(VLOOKUP($A23,#REF!,28,FALSE)),0,VLOOKUP($A23,#REF!,28,FALSE))</f>
        <v>#REF!</v>
      </c>
      <c r="AB23" s="13" t="e">
        <f>IF(  AND(AA23&gt;0,Y23&lt;&gt;36),   IF(ABS(AA23-36)&gt;=10,  Y23+SIGN(36-AA23)*1,  (36-AA23)*0.1+Y23),      Y23)</f>
        <v>#REF!</v>
      </c>
      <c r="AC23" s="87" t="e">
        <f>ROUND(AB23,0)</f>
        <v>#REF!</v>
      </c>
      <c r="AD23" s="64" t="e">
        <f>IF(ISNA(VLOOKUP($A23,#REF!,32,FALSE)),0,VLOOKUP($A23,#REF!,32,FALSE))</f>
        <v>#REF!</v>
      </c>
      <c r="AE23" s="13" t="e">
        <f>IF(  AND(AD23&gt;0,AB23&lt;&gt;36),   IF(ABS(AD23-36)&gt;=10,  AB23+SIGN(36-AD23)*1,  (36-AD23)*0.1+AB23),      AB23)</f>
        <v>#REF!</v>
      </c>
      <c r="AF23" s="87" t="e">
        <f>ROUND(AE23,0)</f>
        <v>#REF!</v>
      </c>
      <c r="AG23" s="64" t="e">
        <f>IF(ISNA(VLOOKUP($A23,#REF!,36,FALSE)),0,VLOOKUP($A23,#REF!,36,FALSE))</f>
        <v>#REF!</v>
      </c>
      <c r="AH23" s="13" t="e">
        <f>IF(  AND(AG23&gt;0,AE23&lt;&gt;36),   IF(ABS(AG23-36)&gt;=10,  AE23+SIGN(36-AG23)*1,  (36-AG23)*0.1+AE23),      AE23)</f>
        <v>#REF!</v>
      </c>
      <c r="AI23" s="87" t="e">
        <f>ROUND(AH23,0)</f>
        <v>#REF!</v>
      </c>
      <c r="AJ23" t="e">
        <f t="shared" si="21"/>
        <v>#REF!</v>
      </c>
      <c r="AK23" t="e">
        <f t="shared" si="22"/>
        <v>#REF!</v>
      </c>
      <c r="AL23" t="e">
        <f t="shared" si="23"/>
        <v>#REF!</v>
      </c>
      <c r="AM23" t="e">
        <f t="shared" si="24"/>
        <v>#REF!</v>
      </c>
      <c r="AN23" t="e">
        <f t="shared" si="25"/>
        <v>#REF!</v>
      </c>
      <c r="AO23" t="e">
        <f t="shared" si="26"/>
        <v>#REF!</v>
      </c>
      <c r="AP23" t="e">
        <f t="shared" si="27"/>
        <v>#REF!</v>
      </c>
      <c r="AQ23" t="e">
        <f t="shared" si="28"/>
        <v>#REF!</v>
      </c>
      <c r="AR23" t="e">
        <f t="shared" si="29"/>
        <v>#REF!</v>
      </c>
    </row>
    <row r="24" spans="1:44" ht="18" customHeight="1" thickBot="1" x14ac:dyDescent="0.25">
      <c r="A24" s="78" t="str">
        <f t="shared" si="2"/>
        <v>HG Michael</v>
      </c>
      <c r="B24" s="93" t="s">
        <v>58</v>
      </c>
      <c r="C24" s="94" t="s">
        <v>585</v>
      </c>
      <c r="D24" s="25">
        <v>19.200000000000003</v>
      </c>
      <c r="E24" s="8" t="e">
        <f>ROUND(IF(ISNA(VLOOKUP($A24,#REF!,47,FALSE)),0,VLOOKUP($A24,#REF!,47,FALSE)),1)</f>
        <v>#REF!</v>
      </c>
      <c r="F24" s="92" t="e">
        <f>ROUND(IF(ISNA(VLOOKUP($A24,#REF!,49,FALSE)),0,VLOOKUP($A24,#REF!,49,FALSE)),1)</f>
        <v>#REF!</v>
      </c>
      <c r="G24" s="80" t="e">
        <f t="shared" si="0"/>
        <v>#REF!</v>
      </c>
      <c r="H24" s="112" t="e">
        <f t="shared" si="30"/>
        <v>#REF!</v>
      </c>
      <c r="I24" s="72" t="e">
        <f>IF(ISNA(VLOOKUP($A24,#REF!,4,FALSE)),0,VLOOKUP($A24,#REF!,4,FALSE))</f>
        <v>#REF!</v>
      </c>
      <c r="J24" s="80" t="e">
        <f t="shared" si="3"/>
        <v>#REF!</v>
      </c>
      <c r="K24" s="76" t="e">
        <f t="shared" si="4"/>
        <v>#REF!</v>
      </c>
      <c r="L24" s="83" t="e">
        <f>IF(ISNA(VLOOKUP($A24,#REF!,8,FALSE)),0,VLOOKUP($A24,#REF!,8,FALSE))</f>
        <v>#REF!</v>
      </c>
      <c r="M24" s="80" t="e">
        <f t="shared" si="5"/>
        <v>#REF!</v>
      </c>
      <c r="N24" s="76" t="e">
        <f t="shared" si="6"/>
        <v>#REF!</v>
      </c>
      <c r="O24" s="64" t="e">
        <f>IF(ISNA(VLOOKUP($A24,#REF!,12,FALSE)),0,VLOOKUP($A24,#REF!,12,FALSE))</f>
        <v>#REF!</v>
      </c>
      <c r="P24" s="80" t="e">
        <f t="shared" si="7"/>
        <v>#REF!</v>
      </c>
      <c r="Q24" s="76" t="e">
        <f t="shared" si="8"/>
        <v>#REF!</v>
      </c>
      <c r="R24" s="64" t="e">
        <f>IF(ISNA(VLOOKUP($A24,#REF!,16,FALSE)),0,VLOOKUP($A24,#REF!,16,FALSE))</f>
        <v>#REF!</v>
      </c>
      <c r="S24" s="80" t="e">
        <f t="shared" si="9"/>
        <v>#REF!</v>
      </c>
      <c r="T24" s="76" t="e">
        <f t="shared" si="10"/>
        <v>#REF!</v>
      </c>
      <c r="U24" s="64" t="e">
        <f>IF(ISNA(VLOOKUP($A24,#REF!,20,FALSE)),0,VLOOKUP($A24,#REF!,20,FALSE))</f>
        <v>#REF!</v>
      </c>
      <c r="V24" s="80" t="e">
        <f t="shared" si="11"/>
        <v>#REF!</v>
      </c>
      <c r="W24" s="76" t="e">
        <f t="shared" si="12"/>
        <v>#REF!</v>
      </c>
      <c r="X24" s="64" t="e">
        <f>IF(ISNA(VLOOKUP($A24,#REF!,24,FALSE)),0,VLOOKUP($A24,#REF!,24,FALSE))</f>
        <v>#REF!</v>
      </c>
      <c r="Y24" s="80" t="e">
        <f t="shared" si="13"/>
        <v>#REF!</v>
      </c>
      <c r="Z24" s="76" t="e">
        <f t="shared" si="14"/>
        <v>#REF!</v>
      </c>
      <c r="AA24" s="64" t="e">
        <f>IF(ISNA(VLOOKUP($A24,#REF!,28,FALSE)),0,VLOOKUP($A24,#REF!,28,FALSE))</f>
        <v>#REF!</v>
      </c>
      <c r="AB24" s="80" t="e">
        <f t="shared" si="15"/>
        <v>#REF!</v>
      </c>
      <c r="AC24" s="76" t="e">
        <f t="shared" si="16"/>
        <v>#REF!</v>
      </c>
      <c r="AD24" s="64" t="e">
        <f>IF(ISNA(VLOOKUP($A24,#REF!,32,FALSE)),0,VLOOKUP($A24,#REF!,32,FALSE))</f>
        <v>#REF!</v>
      </c>
      <c r="AE24" s="80" t="e">
        <f t="shared" si="17"/>
        <v>#REF!</v>
      </c>
      <c r="AF24" s="76" t="e">
        <f t="shared" si="18"/>
        <v>#REF!</v>
      </c>
      <c r="AG24" s="64" t="e">
        <f>IF(ISNA(VLOOKUP($A24,#REF!,36,FALSE)),0,VLOOKUP($A24,#REF!,36,FALSE))</f>
        <v>#REF!</v>
      </c>
      <c r="AH24" s="80" t="e">
        <f t="shared" si="19"/>
        <v>#REF!</v>
      </c>
      <c r="AI24" s="76" t="e">
        <f t="shared" si="20"/>
        <v>#REF!</v>
      </c>
      <c r="AJ24" t="e">
        <f t="shared" si="21"/>
        <v>#REF!</v>
      </c>
      <c r="AK24" t="e">
        <f t="shared" si="22"/>
        <v>#REF!</v>
      </c>
      <c r="AL24" t="e">
        <f t="shared" si="23"/>
        <v>#REF!</v>
      </c>
      <c r="AM24" t="e">
        <f t="shared" si="24"/>
        <v>#REF!</v>
      </c>
      <c r="AN24" t="e">
        <f t="shared" si="25"/>
        <v>#REF!</v>
      </c>
      <c r="AO24" t="e">
        <f t="shared" si="26"/>
        <v>#REF!</v>
      </c>
      <c r="AP24" t="e">
        <f t="shared" si="27"/>
        <v>#REF!</v>
      </c>
      <c r="AQ24" t="e">
        <f t="shared" si="28"/>
        <v>#REF!</v>
      </c>
      <c r="AR24" t="e">
        <f t="shared" si="29"/>
        <v>#REF!</v>
      </c>
    </row>
    <row r="25" spans="1:44" ht="18" customHeight="1" thickBot="1" x14ac:dyDescent="0.25">
      <c r="A25" s="78" t="str">
        <f t="shared" si="2"/>
        <v>Brian Hogan</v>
      </c>
      <c r="B25" s="52" t="s">
        <v>398</v>
      </c>
      <c r="C25" s="62" t="s">
        <v>20</v>
      </c>
      <c r="D25" s="25">
        <v>10.700000000000005</v>
      </c>
      <c r="E25" s="8" t="e">
        <f>ROUND(IF(ISNA(VLOOKUP($A25,#REF!,47,FALSE)),0,VLOOKUP($A25,#REF!,47,FALSE)),1)</f>
        <v>#REF!</v>
      </c>
      <c r="F25" s="92" t="e">
        <f>ROUND(IF(ISNA(VLOOKUP($A25,#REF!,49,FALSE)),0,VLOOKUP($A25,#REF!,49,FALSE)),1)</f>
        <v>#REF!</v>
      </c>
      <c r="G25" s="80" t="e">
        <f t="shared" si="0"/>
        <v>#REF!</v>
      </c>
      <c r="H25" s="88" t="e">
        <f t="shared" si="30"/>
        <v>#REF!</v>
      </c>
      <c r="I25" s="72" t="e">
        <f>IF(ISNA(VLOOKUP($A25,#REF!,4,FALSE)),0,VLOOKUP($A25,#REF!,4,FALSE))</f>
        <v>#REF!</v>
      </c>
      <c r="J25" s="80" t="e">
        <f t="shared" si="3"/>
        <v>#REF!</v>
      </c>
      <c r="K25" s="76" t="e">
        <f t="shared" si="4"/>
        <v>#REF!</v>
      </c>
      <c r="L25" s="83" t="e">
        <f>IF(ISNA(VLOOKUP($A25,#REF!,8,FALSE)),0,VLOOKUP($A25,#REF!,8,FALSE))</f>
        <v>#REF!</v>
      </c>
      <c r="M25" s="80" t="e">
        <f t="shared" si="5"/>
        <v>#REF!</v>
      </c>
      <c r="N25" s="76" t="e">
        <f t="shared" si="6"/>
        <v>#REF!</v>
      </c>
      <c r="O25" s="64" t="e">
        <f>IF(ISNA(VLOOKUP($A25,#REF!,12,FALSE)),0,VLOOKUP($A25,#REF!,12,FALSE))</f>
        <v>#REF!</v>
      </c>
      <c r="P25" s="80" t="e">
        <f t="shared" si="7"/>
        <v>#REF!</v>
      </c>
      <c r="Q25" s="76" t="e">
        <f t="shared" si="8"/>
        <v>#REF!</v>
      </c>
      <c r="R25" s="64" t="e">
        <f>IF(ISNA(VLOOKUP($A25,#REF!,16,FALSE)),0,VLOOKUP($A25,#REF!,16,FALSE))</f>
        <v>#REF!</v>
      </c>
      <c r="S25" s="80" t="e">
        <f t="shared" si="9"/>
        <v>#REF!</v>
      </c>
      <c r="T25" s="76" t="e">
        <f t="shared" si="10"/>
        <v>#REF!</v>
      </c>
      <c r="U25" s="64" t="e">
        <f>IF(ISNA(VLOOKUP($A25,#REF!,20,FALSE)),0,VLOOKUP($A25,#REF!,20,FALSE))</f>
        <v>#REF!</v>
      </c>
      <c r="V25" s="80" t="e">
        <f t="shared" si="11"/>
        <v>#REF!</v>
      </c>
      <c r="W25" s="76" t="e">
        <f t="shared" si="12"/>
        <v>#REF!</v>
      </c>
      <c r="X25" s="64" t="e">
        <f>IF(ISNA(VLOOKUP($A25,#REF!,24,FALSE)),0,VLOOKUP($A25,#REF!,24,FALSE))</f>
        <v>#REF!</v>
      </c>
      <c r="Y25" s="80" t="e">
        <f t="shared" si="13"/>
        <v>#REF!</v>
      </c>
      <c r="Z25" s="76" t="e">
        <f t="shared" si="14"/>
        <v>#REF!</v>
      </c>
      <c r="AA25" s="64" t="e">
        <f>IF(ISNA(VLOOKUP($A25,#REF!,28,FALSE)),0,VLOOKUP($A25,#REF!,28,FALSE))</f>
        <v>#REF!</v>
      </c>
      <c r="AB25" s="80" t="e">
        <f t="shared" si="15"/>
        <v>#REF!</v>
      </c>
      <c r="AC25" s="76" t="e">
        <f t="shared" si="16"/>
        <v>#REF!</v>
      </c>
      <c r="AD25" s="64" t="e">
        <f>IF(ISNA(VLOOKUP($A25,#REF!,32,FALSE)),0,VLOOKUP($A25,#REF!,32,FALSE))</f>
        <v>#REF!</v>
      </c>
      <c r="AE25" s="80" t="e">
        <f t="shared" si="17"/>
        <v>#REF!</v>
      </c>
      <c r="AF25" s="76" t="e">
        <f t="shared" si="18"/>
        <v>#REF!</v>
      </c>
      <c r="AG25" s="64" t="e">
        <f>IF(ISNA(VLOOKUP($A25,#REF!,36,FALSE)),0,VLOOKUP($A25,#REF!,36,FALSE))</f>
        <v>#REF!</v>
      </c>
      <c r="AH25" s="80" t="e">
        <f t="shared" si="19"/>
        <v>#REF!</v>
      </c>
      <c r="AI25" s="76" t="e">
        <f t="shared" si="20"/>
        <v>#REF!</v>
      </c>
      <c r="AJ25" t="e">
        <f t="shared" si="21"/>
        <v>#REF!</v>
      </c>
      <c r="AK25" t="e">
        <f t="shared" si="22"/>
        <v>#REF!</v>
      </c>
      <c r="AL25" t="e">
        <f t="shared" si="23"/>
        <v>#REF!</v>
      </c>
      <c r="AM25" t="e">
        <f t="shared" si="24"/>
        <v>#REF!</v>
      </c>
      <c r="AN25" t="e">
        <f t="shared" si="25"/>
        <v>#REF!</v>
      </c>
      <c r="AO25" t="e">
        <f t="shared" si="26"/>
        <v>#REF!</v>
      </c>
      <c r="AP25" t="e">
        <f t="shared" si="27"/>
        <v>#REF!</v>
      </c>
      <c r="AQ25" t="e">
        <f t="shared" si="28"/>
        <v>#REF!</v>
      </c>
      <c r="AR25" t="e">
        <f t="shared" si="29"/>
        <v>#REF!</v>
      </c>
    </row>
    <row r="26" spans="1:44" ht="18" customHeight="1" thickBot="1" x14ac:dyDescent="0.25">
      <c r="A26" s="78" t="str">
        <f t="shared" si="2"/>
        <v>Matt Jacobs</v>
      </c>
      <c r="B26" s="52" t="s">
        <v>251</v>
      </c>
      <c r="C26" s="62" t="s">
        <v>252</v>
      </c>
      <c r="D26" s="25">
        <v>17.899999999999999</v>
      </c>
      <c r="E26" s="8" t="e">
        <f>ROUND(IF(ISNA(VLOOKUP($A26,#REF!,47,FALSE)),0,VLOOKUP($A26,#REF!,47,FALSE)),1)</f>
        <v>#REF!</v>
      </c>
      <c r="F26" s="92" t="e">
        <f>ROUND(IF(ISNA(VLOOKUP($A26,#REF!,49,FALSE)),0,VLOOKUP($A26,#REF!,49,FALSE)),1)</f>
        <v>#REF!</v>
      </c>
      <c r="G26" s="80" t="e">
        <f t="shared" si="0"/>
        <v>#REF!</v>
      </c>
      <c r="H26" s="88" t="e">
        <f t="shared" si="30"/>
        <v>#REF!</v>
      </c>
      <c r="I26" s="72" t="e">
        <f>IF(ISNA(VLOOKUP($A26,#REF!,4,FALSE)),0,VLOOKUP($A26,#REF!,4,FALSE))</f>
        <v>#REF!</v>
      </c>
      <c r="J26" s="80" t="e">
        <f t="shared" si="3"/>
        <v>#REF!</v>
      </c>
      <c r="K26" s="76" t="e">
        <f t="shared" si="4"/>
        <v>#REF!</v>
      </c>
      <c r="L26" s="83" t="e">
        <f>IF(ISNA(VLOOKUP($A26,#REF!,8,FALSE)),0,VLOOKUP($A26,#REF!,8,FALSE))</f>
        <v>#REF!</v>
      </c>
      <c r="M26" s="80" t="e">
        <f t="shared" si="5"/>
        <v>#REF!</v>
      </c>
      <c r="N26" s="76" t="e">
        <f t="shared" si="6"/>
        <v>#REF!</v>
      </c>
      <c r="O26" s="64" t="e">
        <f>IF(ISNA(VLOOKUP($A26,#REF!,12,FALSE)),0,VLOOKUP($A26,#REF!,12,FALSE))</f>
        <v>#REF!</v>
      </c>
      <c r="P26" s="80" t="e">
        <f t="shared" si="7"/>
        <v>#REF!</v>
      </c>
      <c r="Q26" s="76" t="e">
        <f t="shared" si="8"/>
        <v>#REF!</v>
      </c>
      <c r="R26" s="64" t="e">
        <f>IF(ISNA(VLOOKUP($A26,#REF!,16,FALSE)),0,VLOOKUP($A26,#REF!,16,FALSE))</f>
        <v>#REF!</v>
      </c>
      <c r="S26" s="80" t="e">
        <f t="shared" si="9"/>
        <v>#REF!</v>
      </c>
      <c r="T26" s="76" t="e">
        <f t="shared" si="10"/>
        <v>#REF!</v>
      </c>
      <c r="U26" s="64" t="e">
        <f>IF(ISNA(VLOOKUP($A26,#REF!,20,FALSE)),0,VLOOKUP($A26,#REF!,20,FALSE))</f>
        <v>#REF!</v>
      </c>
      <c r="V26" s="80" t="e">
        <f t="shared" si="11"/>
        <v>#REF!</v>
      </c>
      <c r="W26" s="76" t="e">
        <f t="shared" si="12"/>
        <v>#REF!</v>
      </c>
      <c r="X26" s="64" t="e">
        <f>IF(ISNA(VLOOKUP($A26,#REF!,24,FALSE)),0,VLOOKUP($A26,#REF!,24,FALSE))</f>
        <v>#REF!</v>
      </c>
      <c r="Y26" s="80" t="e">
        <f t="shared" si="13"/>
        <v>#REF!</v>
      </c>
      <c r="Z26" s="76" t="e">
        <f t="shared" si="14"/>
        <v>#REF!</v>
      </c>
      <c r="AA26" s="64" t="e">
        <f>IF(ISNA(VLOOKUP($A26,#REF!,28,FALSE)),0,VLOOKUP($A26,#REF!,28,FALSE))</f>
        <v>#REF!</v>
      </c>
      <c r="AB26" s="80" t="e">
        <f t="shared" si="15"/>
        <v>#REF!</v>
      </c>
      <c r="AC26" s="76" t="e">
        <f t="shared" si="16"/>
        <v>#REF!</v>
      </c>
      <c r="AD26" s="64" t="e">
        <f>IF(ISNA(VLOOKUP($A26,#REF!,32,FALSE)),0,VLOOKUP($A26,#REF!,32,FALSE))</f>
        <v>#REF!</v>
      </c>
      <c r="AE26" s="80" t="e">
        <f t="shared" si="17"/>
        <v>#REF!</v>
      </c>
      <c r="AF26" s="76" t="e">
        <f t="shared" si="18"/>
        <v>#REF!</v>
      </c>
      <c r="AG26" s="64" t="e">
        <f>IF(ISNA(VLOOKUP($A26,#REF!,36,FALSE)),0,VLOOKUP($A26,#REF!,36,FALSE))</f>
        <v>#REF!</v>
      </c>
      <c r="AH26" s="80" t="e">
        <f t="shared" si="19"/>
        <v>#REF!</v>
      </c>
      <c r="AI26" s="76" t="e">
        <f t="shared" si="20"/>
        <v>#REF!</v>
      </c>
      <c r="AJ26" t="e">
        <f t="shared" si="21"/>
        <v>#REF!</v>
      </c>
      <c r="AK26" t="e">
        <f t="shared" si="22"/>
        <v>#REF!</v>
      </c>
      <c r="AL26" t="e">
        <f t="shared" si="23"/>
        <v>#REF!</v>
      </c>
      <c r="AM26" t="e">
        <f t="shared" si="24"/>
        <v>#REF!</v>
      </c>
      <c r="AN26" t="e">
        <f t="shared" si="25"/>
        <v>#REF!</v>
      </c>
      <c r="AO26" t="e">
        <f t="shared" si="26"/>
        <v>#REF!</v>
      </c>
      <c r="AP26" t="e">
        <f t="shared" si="27"/>
        <v>#REF!</v>
      </c>
      <c r="AQ26" t="e">
        <f t="shared" si="28"/>
        <v>#REF!</v>
      </c>
      <c r="AR26" t="e">
        <f t="shared" si="29"/>
        <v>#REF!</v>
      </c>
    </row>
    <row r="27" spans="1:44" ht="18" customHeight="1" thickBot="1" x14ac:dyDescent="0.25">
      <c r="A27" s="78" t="str">
        <f t="shared" si="2"/>
        <v>HK Jun</v>
      </c>
      <c r="B27" s="93" t="s">
        <v>579</v>
      </c>
      <c r="C27" s="94" t="s">
        <v>580</v>
      </c>
      <c r="D27" s="25">
        <v>11.2</v>
      </c>
      <c r="E27" s="8" t="e">
        <f>ROUND(IF(ISNA(VLOOKUP($A27,#REF!,47,FALSE)),0,VLOOKUP($A27,#REF!,47,FALSE)),1)</f>
        <v>#REF!</v>
      </c>
      <c r="F27" s="92" t="e">
        <f>ROUND(IF(ISNA(VLOOKUP($A27,#REF!,49,FALSE)),0,VLOOKUP($A27,#REF!,49,FALSE)),1)</f>
        <v>#REF!</v>
      </c>
      <c r="G27" s="80" t="e">
        <f t="shared" si="0"/>
        <v>#REF!</v>
      </c>
      <c r="H27" s="112" t="e">
        <f t="shared" si="30"/>
        <v>#REF!</v>
      </c>
      <c r="I27" s="72" t="e">
        <f>IF(ISNA(VLOOKUP($A27,#REF!,4,FALSE)),0,VLOOKUP($A27,#REF!,4,FALSE))</f>
        <v>#REF!</v>
      </c>
      <c r="J27" s="80" t="e">
        <f t="shared" si="3"/>
        <v>#REF!</v>
      </c>
      <c r="K27" s="76" t="e">
        <f t="shared" si="4"/>
        <v>#REF!</v>
      </c>
      <c r="L27" s="83" t="e">
        <f>IF(ISNA(VLOOKUP($A27,#REF!,8,FALSE)),0,VLOOKUP($A27,#REF!,8,FALSE))</f>
        <v>#REF!</v>
      </c>
      <c r="M27" s="80" t="e">
        <f t="shared" si="5"/>
        <v>#REF!</v>
      </c>
      <c r="N27" s="76" t="e">
        <f t="shared" si="6"/>
        <v>#REF!</v>
      </c>
      <c r="O27" s="64" t="e">
        <f>IF(ISNA(VLOOKUP($A27,#REF!,12,FALSE)),0,VLOOKUP($A27,#REF!,12,FALSE))</f>
        <v>#REF!</v>
      </c>
      <c r="P27" s="80" t="e">
        <f t="shared" si="7"/>
        <v>#REF!</v>
      </c>
      <c r="Q27" s="76" t="e">
        <f t="shared" si="8"/>
        <v>#REF!</v>
      </c>
      <c r="R27" s="64" t="e">
        <f>IF(ISNA(VLOOKUP($A27,#REF!,16,FALSE)),0,VLOOKUP($A27,#REF!,16,FALSE))</f>
        <v>#REF!</v>
      </c>
      <c r="S27" s="80" t="e">
        <f t="shared" si="9"/>
        <v>#REF!</v>
      </c>
      <c r="T27" s="76" t="e">
        <f t="shared" si="10"/>
        <v>#REF!</v>
      </c>
      <c r="U27" s="64" t="e">
        <f>IF(ISNA(VLOOKUP($A27,#REF!,20,FALSE)),0,VLOOKUP($A27,#REF!,20,FALSE))</f>
        <v>#REF!</v>
      </c>
      <c r="V27" s="80" t="e">
        <f t="shared" si="11"/>
        <v>#REF!</v>
      </c>
      <c r="W27" s="76" t="e">
        <f t="shared" si="12"/>
        <v>#REF!</v>
      </c>
      <c r="X27" s="64" t="e">
        <f>IF(ISNA(VLOOKUP($A27,#REF!,24,FALSE)),0,VLOOKUP($A27,#REF!,24,FALSE))</f>
        <v>#REF!</v>
      </c>
      <c r="Y27" s="80" t="e">
        <f t="shared" si="13"/>
        <v>#REF!</v>
      </c>
      <c r="Z27" s="76" t="e">
        <f t="shared" si="14"/>
        <v>#REF!</v>
      </c>
      <c r="AA27" s="64" t="e">
        <f>IF(ISNA(VLOOKUP($A27,#REF!,28,FALSE)),0,VLOOKUP($A27,#REF!,28,FALSE))</f>
        <v>#REF!</v>
      </c>
      <c r="AB27" s="80" t="e">
        <f t="shared" si="15"/>
        <v>#REF!</v>
      </c>
      <c r="AC27" s="76" t="e">
        <f t="shared" si="16"/>
        <v>#REF!</v>
      </c>
      <c r="AD27" s="64">
        <v>0</v>
      </c>
      <c r="AE27" s="80" t="e">
        <f t="shared" si="17"/>
        <v>#REF!</v>
      </c>
      <c r="AF27" s="76" t="e">
        <f t="shared" si="18"/>
        <v>#REF!</v>
      </c>
      <c r="AG27" s="64" t="e">
        <f>IF(ISNA(VLOOKUP($A27,#REF!,36,FALSE)),0,VLOOKUP($A27,#REF!,36,FALSE))</f>
        <v>#REF!</v>
      </c>
      <c r="AH27" s="80" t="e">
        <f t="shared" si="19"/>
        <v>#REF!</v>
      </c>
      <c r="AI27" s="76" t="e">
        <f t="shared" si="20"/>
        <v>#REF!</v>
      </c>
      <c r="AJ27" t="e">
        <f t="shared" si="21"/>
        <v>#REF!</v>
      </c>
      <c r="AK27" t="e">
        <f t="shared" si="22"/>
        <v>#REF!</v>
      </c>
      <c r="AL27" t="e">
        <f t="shared" si="23"/>
        <v>#REF!</v>
      </c>
      <c r="AM27" t="e">
        <f t="shared" si="24"/>
        <v>#REF!</v>
      </c>
      <c r="AN27" t="e">
        <f t="shared" si="25"/>
        <v>#REF!</v>
      </c>
      <c r="AO27" t="e">
        <f t="shared" si="26"/>
        <v>#REF!</v>
      </c>
      <c r="AP27" t="e">
        <f t="shared" si="27"/>
        <v>#REF!</v>
      </c>
      <c r="AQ27" t="str">
        <f t="shared" si="28"/>
        <v>-</v>
      </c>
      <c r="AR27" t="e">
        <f t="shared" si="29"/>
        <v>#REF!</v>
      </c>
    </row>
    <row r="28" spans="1:44" ht="18" customHeight="1" x14ac:dyDescent="0.2">
      <c r="A28" s="78" t="str">
        <f t="shared" si="2"/>
        <v>Adam Kennedy</v>
      </c>
      <c r="B28" s="52" t="s">
        <v>539</v>
      </c>
      <c r="C28" s="62" t="s">
        <v>540</v>
      </c>
      <c r="D28" s="25">
        <v>18.600000000000001</v>
      </c>
      <c r="E28" s="8" t="e">
        <f>ROUND(IF(ISNA(VLOOKUP($A28,#REF!,47,FALSE)),0,VLOOKUP($A28,#REF!,47,FALSE)),1)</f>
        <v>#REF!</v>
      </c>
      <c r="F28" s="92" t="e">
        <f>ROUND(IF(ISNA(VLOOKUP($A28,#REF!,49,FALSE)),0,VLOOKUP($A28,#REF!,49,FALSE)),1)</f>
        <v>#REF!</v>
      </c>
      <c r="G28" s="80" t="e">
        <f t="shared" si="0"/>
        <v>#REF!</v>
      </c>
      <c r="H28" s="88" t="e">
        <f t="shared" si="30"/>
        <v>#REF!</v>
      </c>
      <c r="I28" s="72" t="e">
        <f>IF(ISNA(VLOOKUP($A28,#REF!,4,FALSE)),0,VLOOKUP($A28,#REF!,4,FALSE))</f>
        <v>#REF!</v>
      </c>
      <c r="J28" s="80" t="e">
        <f t="shared" si="3"/>
        <v>#REF!</v>
      </c>
      <c r="K28" s="76" t="e">
        <f t="shared" si="4"/>
        <v>#REF!</v>
      </c>
      <c r="L28" s="83" t="e">
        <f>IF(ISNA(VLOOKUP($A28,#REF!,8,FALSE)),0,VLOOKUP($A28,#REF!,8,FALSE))</f>
        <v>#REF!</v>
      </c>
      <c r="M28" s="80" t="e">
        <f t="shared" si="5"/>
        <v>#REF!</v>
      </c>
      <c r="N28" s="76" t="e">
        <f t="shared" si="6"/>
        <v>#REF!</v>
      </c>
      <c r="O28" s="64" t="e">
        <f>IF(ISNA(VLOOKUP($A28,#REF!,12,FALSE)),0,VLOOKUP($A28,#REF!,12,FALSE))</f>
        <v>#REF!</v>
      </c>
      <c r="P28" s="80" t="e">
        <f t="shared" si="7"/>
        <v>#REF!</v>
      </c>
      <c r="Q28" s="76" t="e">
        <f t="shared" si="8"/>
        <v>#REF!</v>
      </c>
      <c r="R28" s="64" t="e">
        <f>IF(ISNA(VLOOKUP($A28,#REF!,16,FALSE)),0,VLOOKUP($A28,#REF!,16,FALSE))</f>
        <v>#REF!</v>
      </c>
      <c r="S28" s="80" t="e">
        <f t="shared" si="9"/>
        <v>#REF!</v>
      </c>
      <c r="T28" s="76" t="e">
        <f t="shared" si="10"/>
        <v>#REF!</v>
      </c>
      <c r="U28" s="64" t="e">
        <f>IF(ISNA(VLOOKUP($A28,#REF!,20,FALSE)),0,VLOOKUP($A28,#REF!,20,FALSE))</f>
        <v>#REF!</v>
      </c>
      <c r="V28" s="80" t="e">
        <f t="shared" si="11"/>
        <v>#REF!</v>
      </c>
      <c r="W28" s="76" t="e">
        <f t="shared" si="12"/>
        <v>#REF!</v>
      </c>
      <c r="X28" s="64" t="e">
        <f>IF(ISNA(VLOOKUP($A28,#REF!,24,FALSE)),0,VLOOKUP($A28,#REF!,24,FALSE))</f>
        <v>#REF!</v>
      </c>
      <c r="Y28" s="80" t="e">
        <f t="shared" si="13"/>
        <v>#REF!</v>
      </c>
      <c r="Z28" s="76" t="e">
        <f t="shared" si="14"/>
        <v>#REF!</v>
      </c>
      <c r="AA28" s="64" t="e">
        <f>IF(ISNA(VLOOKUP($A28,#REF!,28,FALSE)),0,VLOOKUP($A28,#REF!,28,FALSE))</f>
        <v>#REF!</v>
      </c>
      <c r="AB28" s="80" t="e">
        <f t="shared" si="15"/>
        <v>#REF!</v>
      </c>
      <c r="AC28" s="76" t="e">
        <f t="shared" si="16"/>
        <v>#REF!</v>
      </c>
      <c r="AD28" s="64" t="e">
        <f>IF(ISNA(VLOOKUP($A28,#REF!,32,FALSE)),0,VLOOKUP($A28,#REF!,32,FALSE))</f>
        <v>#REF!</v>
      </c>
      <c r="AE28" s="80" t="e">
        <f t="shared" si="17"/>
        <v>#REF!</v>
      </c>
      <c r="AF28" s="76" t="e">
        <f t="shared" si="18"/>
        <v>#REF!</v>
      </c>
      <c r="AG28" s="64" t="e">
        <f>IF(ISNA(VLOOKUP($A28,#REF!,36,FALSE)),0,VLOOKUP($A28,#REF!,36,FALSE))</f>
        <v>#REF!</v>
      </c>
      <c r="AH28" s="80" t="e">
        <f t="shared" si="19"/>
        <v>#REF!</v>
      </c>
      <c r="AI28" s="76" t="e">
        <f t="shared" si="20"/>
        <v>#REF!</v>
      </c>
      <c r="AJ28" t="e">
        <f t="shared" si="21"/>
        <v>#REF!</v>
      </c>
      <c r="AK28" t="e">
        <f t="shared" si="22"/>
        <v>#REF!</v>
      </c>
      <c r="AL28" t="e">
        <f t="shared" si="23"/>
        <v>#REF!</v>
      </c>
      <c r="AM28" t="e">
        <f t="shared" si="24"/>
        <v>#REF!</v>
      </c>
      <c r="AN28" t="e">
        <f t="shared" si="25"/>
        <v>#REF!</v>
      </c>
      <c r="AO28" t="e">
        <f t="shared" si="26"/>
        <v>#REF!</v>
      </c>
      <c r="AP28" t="e">
        <f t="shared" si="27"/>
        <v>#REF!</v>
      </c>
      <c r="AQ28" t="e">
        <f t="shared" si="28"/>
        <v>#REF!</v>
      </c>
      <c r="AR28" t="e">
        <f t="shared" si="29"/>
        <v>#REF!</v>
      </c>
    </row>
    <row r="29" spans="1:44" ht="18" customHeight="1" thickBot="1" x14ac:dyDescent="0.25">
      <c r="A29" s="78" t="str">
        <f>CONCATENATE(C29," ",B29)</f>
        <v>Doug Kim</v>
      </c>
      <c r="B29" s="52" t="s">
        <v>410</v>
      </c>
      <c r="C29" s="62" t="s">
        <v>289</v>
      </c>
      <c r="D29" s="25">
        <v>20.3</v>
      </c>
      <c r="E29" s="8" t="e">
        <f>ROUND(IF(ISNA(VLOOKUP($A29,#REF!,47,FALSE)),0,VLOOKUP($A29,#REF!,47,FALSE)),1)</f>
        <v>#REF!</v>
      </c>
      <c r="F29" s="92" t="e">
        <f>ROUND(IF(ISNA(VLOOKUP($A29,#REF!,49,FALSE)),0,VLOOKUP($A29,#REF!,49,FALSE)),1)</f>
        <v>#REF!</v>
      </c>
      <c r="G29" s="80" t="e">
        <f t="shared" si="0"/>
        <v>#REF!</v>
      </c>
      <c r="H29" s="88" t="e">
        <f>ROUND(G29,0)</f>
        <v>#REF!</v>
      </c>
      <c r="I29" s="64" t="e">
        <f>IF(ISNA(VLOOKUP($A29,#REF!,4,FALSE)),0,VLOOKUP($A29,#REF!,4,FALSE))</f>
        <v>#REF!</v>
      </c>
      <c r="J29" s="80" t="e">
        <f>IF(  AND(I29&gt;0,G29&lt;&gt;36),   IF(ABS(I29-36)&gt;=10,  G29+SIGN(36-I29)*1,  (36-I29)*0.1+G29),      G29)</f>
        <v>#REF!</v>
      </c>
      <c r="K29" s="76" t="e">
        <f>ROUND(J29,0)</f>
        <v>#REF!</v>
      </c>
      <c r="L29" s="83" t="e">
        <f>IF(ISNA(VLOOKUP($A29,#REF!,8,FALSE)),0,VLOOKUP($A29,#REF!,8,FALSE))</f>
        <v>#REF!</v>
      </c>
      <c r="M29" s="80" t="e">
        <f>IF(  AND(L29&gt;0,J29&lt;&gt;36),   IF(ABS(L29-36)&gt;=10,  J29+SIGN(36-L29)*1,  (36-L29)*0.1+J29),      J29)</f>
        <v>#REF!</v>
      </c>
      <c r="N29" s="76" t="e">
        <f>ROUND(M29,0)</f>
        <v>#REF!</v>
      </c>
      <c r="O29" s="64" t="e">
        <f>IF(ISNA(VLOOKUP($A29,#REF!,12,FALSE)),0,VLOOKUP($A29,#REF!,12,FALSE))</f>
        <v>#REF!</v>
      </c>
      <c r="P29" s="80" t="e">
        <f>IF(  AND(O29&gt;0,M29&lt;&gt;36),   IF(ABS(O29-36)&gt;=10,  M29+SIGN(36-O29)*1,  (36-O29)*0.1+M29),      M29)</f>
        <v>#REF!</v>
      </c>
      <c r="Q29" s="76" t="e">
        <f>ROUND(P29,0)</f>
        <v>#REF!</v>
      </c>
      <c r="R29" s="64" t="e">
        <f>IF(ISNA(VLOOKUP($A29,#REF!,16,FALSE)),0,VLOOKUP($A29,#REF!,16,FALSE))</f>
        <v>#REF!</v>
      </c>
      <c r="S29" s="80" t="e">
        <f>IF(  AND(R29&gt;0,P29&lt;&gt;36),   IF(ABS(R29-36)&gt;=10,  P29+SIGN(36-R29)*1,  (36-R29)*0.1+P29),      P29)</f>
        <v>#REF!</v>
      </c>
      <c r="T29" s="76" t="e">
        <f>ROUND(S29,0)</f>
        <v>#REF!</v>
      </c>
      <c r="U29" s="64" t="e">
        <f>IF(ISNA(VLOOKUP($A29,#REF!,20,FALSE)),0,VLOOKUP($A29,#REF!,20,FALSE))</f>
        <v>#REF!</v>
      </c>
      <c r="V29" s="80" t="e">
        <f>IF(  AND(U29&gt;0,S29&lt;&gt;36),   IF(ABS(U29-36)&gt;=10,  S29+SIGN(36-U29)*1,  (36-U29)*0.1+S29),      S29)</f>
        <v>#REF!</v>
      </c>
      <c r="W29" s="76" t="e">
        <f>ROUND(V29,0)</f>
        <v>#REF!</v>
      </c>
      <c r="X29" s="64" t="e">
        <f>IF(ISNA(VLOOKUP($A29,#REF!,24,FALSE)),0,VLOOKUP($A29,#REF!,24,FALSE))</f>
        <v>#REF!</v>
      </c>
      <c r="Y29" s="80" t="e">
        <f>IF(  AND(X29&gt;0,V29&lt;&gt;36),   IF(ABS(X29-36)&gt;=10,  V29+SIGN(36-X29)*1,  (36-X29)*0.1+V29),      V29)</f>
        <v>#REF!</v>
      </c>
      <c r="Z29" s="76" t="e">
        <f>ROUND(Y29,0)</f>
        <v>#REF!</v>
      </c>
      <c r="AA29" s="64" t="e">
        <f>IF(ISNA(VLOOKUP($A29,#REF!,28,FALSE)),0,VLOOKUP($A29,#REF!,28,FALSE))</f>
        <v>#REF!</v>
      </c>
      <c r="AB29" s="80" t="e">
        <f>IF(  AND(AA29&gt;0,Y29&lt;&gt;36),   IF(ABS(AA29-36)&gt;=10,  Y29+SIGN(36-AA29)*1,  (36-AA29)*0.1+Y29),      Y29)</f>
        <v>#REF!</v>
      </c>
      <c r="AC29" s="76" t="e">
        <f>ROUND(AB29,0)</f>
        <v>#REF!</v>
      </c>
      <c r="AD29" s="64" t="e">
        <f>IF(ISNA(VLOOKUP($A29,#REF!,32,FALSE)),0,VLOOKUP($A29,#REF!,32,FALSE))</f>
        <v>#REF!</v>
      </c>
      <c r="AE29" s="80" t="e">
        <f>IF(  AND(AD29&gt;0,AB29&lt;&gt;36),   IF(ABS(AD29-36)&gt;=10,  AB29+SIGN(36-AD29)*1,  (36-AD29)*0.1+AB29),      AB29)</f>
        <v>#REF!</v>
      </c>
      <c r="AF29" s="76" t="e">
        <f>ROUND(AE29,0)</f>
        <v>#REF!</v>
      </c>
      <c r="AG29" s="64" t="e">
        <f>IF(ISNA(VLOOKUP($A29,#REF!,36,FALSE)),0,VLOOKUP($A29,#REF!,36,FALSE))</f>
        <v>#REF!</v>
      </c>
      <c r="AH29" s="80" t="e">
        <f>IF(  AND(AG29&gt;0,AE29&lt;&gt;36),   IF(ABS(AG29-36)&gt;=10,  AE29+SIGN(36-AG29)*1,  (36-AG29)*0.1+AE29),      AE29)</f>
        <v>#REF!</v>
      </c>
      <c r="AI29" s="76" t="e">
        <f>ROUND(AH29,0)</f>
        <v>#REF!</v>
      </c>
      <c r="AJ29" t="e">
        <f t="shared" si="21"/>
        <v>#REF!</v>
      </c>
      <c r="AK29" t="e">
        <f t="shared" si="22"/>
        <v>#REF!</v>
      </c>
      <c r="AL29" t="e">
        <f t="shared" si="23"/>
        <v>#REF!</v>
      </c>
      <c r="AM29" t="e">
        <f t="shared" si="24"/>
        <v>#REF!</v>
      </c>
      <c r="AN29" t="e">
        <f t="shared" si="25"/>
        <v>#REF!</v>
      </c>
      <c r="AO29" t="e">
        <f t="shared" si="26"/>
        <v>#REF!</v>
      </c>
      <c r="AP29" t="e">
        <f t="shared" si="27"/>
        <v>#REF!</v>
      </c>
      <c r="AQ29" t="e">
        <f t="shared" si="28"/>
        <v>#REF!</v>
      </c>
      <c r="AR29" t="e">
        <f t="shared" si="29"/>
        <v>#REF!</v>
      </c>
    </row>
    <row r="30" spans="1:44" ht="18" customHeight="1" thickBot="1" x14ac:dyDescent="0.25">
      <c r="A30" s="78" t="str">
        <f t="shared" si="2"/>
        <v>John Kravatz</v>
      </c>
      <c r="B30" s="52" t="s">
        <v>359</v>
      </c>
      <c r="C30" s="62" t="s">
        <v>3</v>
      </c>
      <c r="D30" s="25">
        <v>21.899999999999988</v>
      </c>
      <c r="E30" s="8" t="e">
        <f>ROUND(IF(ISNA(VLOOKUP($A30,#REF!,47,FALSE)),0,VLOOKUP($A30,#REF!,47,FALSE)),1)</f>
        <v>#REF!</v>
      </c>
      <c r="F30" s="92" t="e">
        <f>ROUND(IF(ISNA(VLOOKUP($A30,#REF!,49,FALSE)),0,VLOOKUP($A30,#REF!,49,FALSE)),1)</f>
        <v>#REF!</v>
      </c>
      <c r="G30" s="80" t="e">
        <f t="shared" si="0"/>
        <v>#REF!</v>
      </c>
      <c r="H30" s="88" t="e">
        <f t="shared" si="30"/>
        <v>#REF!</v>
      </c>
      <c r="I30" s="72" t="e">
        <f>IF(ISNA(VLOOKUP($A30,#REF!,4,FALSE)),0,VLOOKUP($A30,#REF!,4,FALSE))</f>
        <v>#REF!</v>
      </c>
      <c r="J30" s="80" t="e">
        <f t="shared" si="3"/>
        <v>#REF!</v>
      </c>
      <c r="K30" s="76" t="e">
        <f t="shared" si="4"/>
        <v>#REF!</v>
      </c>
      <c r="L30" s="83" t="e">
        <f>IF(ISNA(VLOOKUP($A30,#REF!,8,FALSE)),0,VLOOKUP($A30,#REF!,8,FALSE))</f>
        <v>#REF!</v>
      </c>
      <c r="M30" s="80" t="e">
        <f t="shared" si="5"/>
        <v>#REF!</v>
      </c>
      <c r="N30" s="76" t="e">
        <f t="shared" si="6"/>
        <v>#REF!</v>
      </c>
      <c r="O30" s="64" t="e">
        <f>IF(ISNA(VLOOKUP($A30,#REF!,12,FALSE)),0,VLOOKUP($A30,#REF!,12,FALSE))</f>
        <v>#REF!</v>
      </c>
      <c r="P30" s="80" t="e">
        <f t="shared" si="7"/>
        <v>#REF!</v>
      </c>
      <c r="Q30" s="76" t="e">
        <f t="shared" si="8"/>
        <v>#REF!</v>
      </c>
      <c r="R30" s="64" t="e">
        <f>IF(ISNA(VLOOKUP($A30,#REF!,16,FALSE)),0,VLOOKUP($A30,#REF!,16,FALSE))</f>
        <v>#REF!</v>
      </c>
      <c r="S30" s="80" t="e">
        <f t="shared" si="9"/>
        <v>#REF!</v>
      </c>
      <c r="T30" s="76" t="e">
        <f t="shared" si="10"/>
        <v>#REF!</v>
      </c>
      <c r="U30" s="64" t="e">
        <f>IF(ISNA(VLOOKUP($A30,#REF!,20,FALSE)),0,VLOOKUP($A30,#REF!,20,FALSE))</f>
        <v>#REF!</v>
      </c>
      <c r="V30" s="80" t="e">
        <f t="shared" si="11"/>
        <v>#REF!</v>
      </c>
      <c r="W30" s="76" t="e">
        <f t="shared" si="12"/>
        <v>#REF!</v>
      </c>
      <c r="X30" s="64" t="e">
        <f>IF(ISNA(VLOOKUP($A30,#REF!,24,FALSE)),0,VLOOKUP($A30,#REF!,24,FALSE))</f>
        <v>#REF!</v>
      </c>
      <c r="Y30" s="80" t="e">
        <f t="shared" si="13"/>
        <v>#REF!</v>
      </c>
      <c r="Z30" s="76" t="e">
        <f t="shared" si="14"/>
        <v>#REF!</v>
      </c>
      <c r="AA30" s="64" t="e">
        <f>IF(ISNA(VLOOKUP($A30,#REF!,28,FALSE)),0,VLOOKUP($A30,#REF!,28,FALSE))</f>
        <v>#REF!</v>
      </c>
      <c r="AB30" s="80" t="e">
        <f t="shared" si="15"/>
        <v>#REF!</v>
      </c>
      <c r="AC30" s="76" t="e">
        <f t="shared" si="16"/>
        <v>#REF!</v>
      </c>
      <c r="AD30" s="64" t="e">
        <f>IF(ISNA(VLOOKUP($A30,#REF!,32,FALSE)),0,VLOOKUP($A30,#REF!,32,FALSE))</f>
        <v>#REF!</v>
      </c>
      <c r="AE30" s="80" t="e">
        <f t="shared" si="17"/>
        <v>#REF!</v>
      </c>
      <c r="AF30" s="76" t="e">
        <f t="shared" si="18"/>
        <v>#REF!</v>
      </c>
      <c r="AG30" s="64" t="e">
        <f>IF(ISNA(VLOOKUP($A30,#REF!,36,FALSE)),0,VLOOKUP($A30,#REF!,36,FALSE))</f>
        <v>#REF!</v>
      </c>
      <c r="AH30" s="80" t="e">
        <f t="shared" si="19"/>
        <v>#REF!</v>
      </c>
      <c r="AI30" s="76" t="e">
        <f t="shared" si="20"/>
        <v>#REF!</v>
      </c>
      <c r="AJ30" t="e">
        <f t="shared" si="21"/>
        <v>#REF!</v>
      </c>
      <c r="AK30" t="e">
        <f t="shared" si="22"/>
        <v>#REF!</v>
      </c>
      <c r="AL30" t="e">
        <f t="shared" si="23"/>
        <v>#REF!</v>
      </c>
      <c r="AM30" t="e">
        <f t="shared" si="24"/>
        <v>#REF!</v>
      </c>
      <c r="AN30" t="e">
        <f t="shared" si="25"/>
        <v>#REF!</v>
      </c>
      <c r="AO30" t="e">
        <f t="shared" si="26"/>
        <v>#REF!</v>
      </c>
      <c r="AP30" t="e">
        <f t="shared" si="27"/>
        <v>#REF!</v>
      </c>
      <c r="AQ30" t="e">
        <f t="shared" si="28"/>
        <v>#REF!</v>
      </c>
      <c r="AR30" t="e">
        <f t="shared" si="29"/>
        <v>#REF!</v>
      </c>
    </row>
    <row r="31" spans="1:44" ht="18" customHeight="1" thickBot="1" x14ac:dyDescent="0.25">
      <c r="A31" s="78" t="str">
        <f t="shared" si="2"/>
        <v>Shane Langdon</v>
      </c>
      <c r="B31" s="52" t="s">
        <v>528</v>
      </c>
      <c r="C31" s="62" t="s">
        <v>529</v>
      </c>
      <c r="D31" s="25">
        <v>14.6</v>
      </c>
      <c r="E31" s="8" t="e">
        <f>ROUND(IF(ISNA(VLOOKUP($A31,#REF!,47,FALSE)),0,VLOOKUP($A31,#REF!,47,FALSE)),1)</f>
        <v>#REF!</v>
      </c>
      <c r="F31" s="92" t="e">
        <f>ROUND(IF(ISNA(VLOOKUP($A31,#REF!,49,FALSE)),0,VLOOKUP($A31,#REF!,49,FALSE)),1)</f>
        <v>#REF!</v>
      </c>
      <c r="G31" s="80" t="e">
        <f t="shared" si="0"/>
        <v>#REF!</v>
      </c>
      <c r="H31" s="88" t="e">
        <f t="shared" si="30"/>
        <v>#REF!</v>
      </c>
      <c r="I31" s="72" t="e">
        <f>IF(ISNA(VLOOKUP($A31,#REF!,4,FALSE)),0,VLOOKUP($A31,#REF!,4,FALSE))</f>
        <v>#REF!</v>
      </c>
      <c r="J31" s="80" t="e">
        <f t="shared" si="3"/>
        <v>#REF!</v>
      </c>
      <c r="K31" s="76" t="e">
        <f t="shared" si="4"/>
        <v>#REF!</v>
      </c>
      <c r="L31" s="83" t="e">
        <f>IF(ISNA(VLOOKUP($A31,#REF!,8,FALSE)),0,VLOOKUP($A31,#REF!,8,FALSE))</f>
        <v>#REF!</v>
      </c>
      <c r="M31" s="80" t="e">
        <f t="shared" si="5"/>
        <v>#REF!</v>
      </c>
      <c r="N31" s="76" t="e">
        <f t="shared" si="6"/>
        <v>#REF!</v>
      </c>
      <c r="O31" s="64" t="e">
        <f>IF(ISNA(VLOOKUP($A31,#REF!,12,FALSE)),0,VLOOKUP($A31,#REF!,12,FALSE))</f>
        <v>#REF!</v>
      </c>
      <c r="P31" s="80" t="e">
        <f t="shared" si="7"/>
        <v>#REF!</v>
      </c>
      <c r="Q31" s="76" t="e">
        <f t="shared" si="8"/>
        <v>#REF!</v>
      </c>
      <c r="R31" s="64" t="e">
        <f>IF(ISNA(VLOOKUP($A31,#REF!,16,FALSE)),0,VLOOKUP($A31,#REF!,16,FALSE))</f>
        <v>#REF!</v>
      </c>
      <c r="S31" s="80" t="e">
        <f t="shared" si="9"/>
        <v>#REF!</v>
      </c>
      <c r="T31" s="76" t="e">
        <f t="shared" si="10"/>
        <v>#REF!</v>
      </c>
      <c r="U31" s="64" t="e">
        <f>IF(ISNA(VLOOKUP($A31,#REF!,20,FALSE)),0,VLOOKUP($A31,#REF!,20,FALSE))</f>
        <v>#REF!</v>
      </c>
      <c r="V31" s="80" t="e">
        <f t="shared" si="11"/>
        <v>#REF!</v>
      </c>
      <c r="W31" s="76" t="e">
        <f t="shared" si="12"/>
        <v>#REF!</v>
      </c>
      <c r="X31" s="64" t="e">
        <f>IF(ISNA(VLOOKUP($A31,#REF!,24,FALSE)),0,VLOOKUP($A31,#REF!,24,FALSE))</f>
        <v>#REF!</v>
      </c>
      <c r="Y31" s="80" t="e">
        <f t="shared" si="13"/>
        <v>#REF!</v>
      </c>
      <c r="Z31" s="76" t="e">
        <f t="shared" si="14"/>
        <v>#REF!</v>
      </c>
      <c r="AA31" s="64" t="e">
        <f>IF(ISNA(VLOOKUP($A31,#REF!,28,FALSE)),0,VLOOKUP($A31,#REF!,28,FALSE))</f>
        <v>#REF!</v>
      </c>
      <c r="AB31" s="80" t="e">
        <f t="shared" si="15"/>
        <v>#REF!</v>
      </c>
      <c r="AC31" s="76" t="e">
        <f t="shared" si="16"/>
        <v>#REF!</v>
      </c>
      <c r="AD31" s="64" t="e">
        <f>IF(ISNA(VLOOKUP($A31,#REF!,32,FALSE)),0,VLOOKUP($A31,#REF!,32,FALSE))</f>
        <v>#REF!</v>
      </c>
      <c r="AE31" s="80" t="e">
        <f t="shared" si="17"/>
        <v>#REF!</v>
      </c>
      <c r="AF31" s="76" t="e">
        <f t="shared" si="18"/>
        <v>#REF!</v>
      </c>
      <c r="AG31" s="64" t="e">
        <f>IF(ISNA(VLOOKUP($A31,#REF!,36,FALSE)),0,VLOOKUP($A31,#REF!,36,FALSE))</f>
        <v>#REF!</v>
      </c>
      <c r="AH31" s="80" t="e">
        <f t="shared" si="19"/>
        <v>#REF!</v>
      </c>
      <c r="AI31" s="76" t="e">
        <f t="shared" si="20"/>
        <v>#REF!</v>
      </c>
      <c r="AJ31" t="e">
        <f t="shared" si="21"/>
        <v>#REF!</v>
      </c>
      <c r="AK31" t="e">
        <f t="shared" si="22"/>
        <v>#REF!</v>
      </c>
      <c r="AL31" t="e">
        <f t="shared" si="23"/>
        <v>#REF!</v>
      </c>
      <c r="AM31" t="e">
        <f t="shared" si="24"/>
        <v>#REF!</v>
      </c>
      <c r="AN31" t="e">
        <f t="shared" si="25"/>
        <v>#REF!</v>
      </c>
      <c r="AO31" t="e">
        <f t="shared" si="26"/>
        <v>#REF!</v>
      </c>
      <c r="AP31" t="e">
        <f t="shared" si="27"/>
        <v>#REF!</v>
      </c>
      <c r="AQ31" t="e">
        <f t="shared" si="28"/>
        <v>#REF!</v>
      </c>
      <c r="AR31" t="e">
        <f t="shared" si="29"/>
        <v>#REF!</v>
      </c>
    </row>
    <row r="32" spans="1:44" ht="18" customHeight="1" thickBot="1" x14ac:dyDescent="0.25">
      <c r="A32" s="78" t="str">
        <f t="shared" si="2"/>
        <v>Don Lehr</v>
      </c>
      <c r="B32" s="93" t="s">
        <v>601</v>
      </c>
      <c r="C32" s="94" t="s">
        <v>274</v>
      </c>
      <c r="D32" s="25">
        <v>12.6</v>
      </c>
      <c r="E32" s="8" t="e">
        <f>ROUND(IF(ISNA(VLOOKUP($A32,#REF!,47,FALSE)),0,VLOOKUP($A32,#REF!,47,FALSE)),1)</f>
        <v>#REF!</v>
      </c>
      <c r="F32" s="92" t="e">
        <f>ROUND(IF(ISNA(VLOOKUP($A32,#REF!,49,FALSE)),0,VLOOKUP($A32,#REF!,49,FALSE)),1)</f>
        <v>#REF!</v>
      </c>
      <c r="G32" s="80" t="e">
        <f t="shared" si="0"/>
        <v>#REF!</v>
      </c>
      <c r="H32" s="88" t="e">
        <f>ROUND(G32,0)</f>
        <v>#REF!</v>
      </c>
      <c r="I32" s="72" t="e">
        <f>IF(ISNA(VLOOKUP($A32,#REF!,4,FALSE)),0,VLOOKUP($A32,#REF!,4,FALSE))</f>
        <v>#REF!</v>
      </c>
      <c r="J32" s="13" t="e">
        <f t="shared" si="3"/>
        <v>#REF!</v>
      </c>
      <c r="K32" s="87" t="e">
        <f t="shared" si="4"/>
        <v>#REF!</v>
      </c>
      <c r="L32" s="83" t="e">
        <f>IF(ISNA(VLOOKUP($A32,#REF!,8,FALSE)),0,VLOOKUP($A32,#REF!,8,FALSE))</f>
        <v>#REF!</v>
      </c>
      <c r="M32" s="13" t="e">
        <f t="shared" si="5"/>
        <v>#REF!</v>
      </c>
      <c r="N32" s="87" t="e">
        <f t="shared" si="6"/>
        <v>#REF!</v>
      </c>
      <c r="O32" s="64" t="e">
        <f>IF(ISNA(VLOOKUP($A32,#REF!,12,FALSE)),0,VLOOKUP($A32,#REF!,12,FALSE))</f>
        <v>#REF!</v>
      </c>
      <c r="P32" s="13" t="e">
        <f t="shared" si="7"/>
        <v>#REF!</v>
      </c>
      <c r="Q32" s="87" t="e">
        <f t="shared" si="8"/>
        <v>#REF!</v>
      </c>
      <c r="R32" s="64" t="e">
        <f>IF(ISNA(VLOOKUP($A32,#REF!,16,FALSE)),0,VLOOKUP($A32,#REF!,16,FALSE))</f>
        <v>#REF!</v>
      </c>
      <c r="S32" s="13" t="e">
        <f t="shared" si="9"/>
        <v>#REF!</v>
      </c>
      <c r="T32" s="87" t="e">
        <f t="shared" si="10"/>
        <v>#REF!</v>
      </c>
      <c r="U32" s="64" t="e">
        <f>IF(ISNA(VLOOKUP($A32,#REF!,20,FALSE)),0,VLOOKUP($A32,#REF!,20,FALSE))</f>
        <v>#REF!</v>
      </c>
      <c r="V32" s="13" t="e">
        <f t="shared" si="11"/>
        <v>#REF!</v>
      </c>
      <c r="W32" s="87" t="e">
        <f t="shared" si="12"/>
        <v>#REF!</v>
      </c>
      <c r="X32" s="64" t="e">
        <f>IF(ISNA(VLOOKUP($A32,#REF!,24,FALSE)),0,VLOOKUP($A32,#REF!,24,FALSE))</f>
        <v>#REF!</v>
      </c>
      <c r="Y32" s="13" t="e">
        <f t="shared" si="13"/>
        <v>#REF!</v>
      </c>
      <c r="Z32" s="87" t="e">
        <f t="shared" si="14"/>
        <v>#REF!</v>
      </c>
      <c r="AA32" s="64" t="e">
        <f>IF(ISNA(VLOOKUP($A32,#REF!,28,FALSE)),0,VLOOKUP($A32,#REF!,28,FALSE))</f>
        <v>#REF!</v>
      </c>
      <c r="AB32" s="13" t="e">
        <f t="shared" si="15"/>
        <v>#REF!</v>
      </c>
      <c r="AC32" s="87" t="e">
        <f t="shared" si="16"/>
        <v>#REF!</v>
      </c>
      <c r="AD32" s="64" t="e">
        <f>IF(ISNA(VLOOKUP($A32,#REF!,32,FALSE)),0,VLOOKUP($A32,#REF!,32,FALSE))</f>
        <v>#REF!</v>
      </c>
      <c r="AE32" s="13" t="e">
        <f t="shared" si="17"/>
        <v>#REF!</v>
      </c>
      <c r="AF32" s="87" t="e">
        <f t="shared" si="18"/>
        <v>#REF!</v>
      </c>
      <c r="AG32" s="64" t="e">
        <f>IF(ISNA(VLOOKUP($A32,#REF!,36,FALSE)),0,VLOOKUP($A32,#REF!,36,FALSE))</f>
        <v>#REF!</v>
      </c>
      <c r="AH32" s="13" t="e">
        <f t="shared" si="19"/>
        <v>#REF!</v>
      </c>
      <c r="AI32" s="87" t="e">
        <f t="shared" si="20"/>
        <v>#REF!</v>
      </c>
      <c r="AJ32" t="e">
        <f>IF(I32&gt;0,72+H32+36-I32,"-")</f>
        <v>#REF!</v>
      </c>
      <c r="AK32" t="e">
        <f>IF(L32&gt;0,72+K32+36-L32,"-")</f>
        <v>#REF!</v>
      </c>
      <c r="AL32" t="e">
        <f>IF(O32&gt;0,72+N32+36-O32,"-")</f>
        <v>#REF!</v>
      </c>
      <c r="AM32" t="e">
        <f>IF(R32&gt;0,72+Q32+36-R32,"-")</f>
        <v>#REF!</v>
      </c>
      <c r="AN32" t="e">
        <f>IF(U32&gt;0,72+T32+36-U32,"-")</f>
        <v>#REF!</v>
      </c>
      <c r="AO32" t="e">
        <f>IF(X32&gt;0,72+W32+36-X32,"-")</f>
        <v>#REF!</v>
      </c>
      <c r="AP32" t="e">
        <f>IF(AA32&gt;0,72+Z32+36-AA32,"-")</f>
        <v>#REF!</v>
      </c>
      <c r="AQ32" t="e">
        <f t="shared" si="28"/>
        <v>#REF!</v>
      </c>
      <c r="AR32" t="e">
        <f>IF(AG32&gt;0,72+AF32+36-AG32,"-")</f>
        <v>#REF!</v>
      </c>
    </row>
    <row r="33" spans="1:44" ht="18" customHeight="1" thickBot="1" x14ac:dyDescent="0.25">
      <c r="A33" s="78" t="str">
        <f t="shared" si="2"/>
        <v>Pedro Lopez</v>
      </c>
      <c r="B33" s="93" t="s">
        <v>526</v>
      </c>
      <c r="C33" s="94" t="s">
        <v>527</v>
      </c>
      <c r="D33" s="25">
        <v>28.099999999999998</v>
      </c>
      <c r="E33" s="8" t="e">
        <f>ROUND(IF(ISNA(VLOOKUP($A33,#REF!,47,FALSE)),0,VLOOKUP($A33,#REF!,47,FALSE)),1)</f>
        <v>#REF!</v>
      </c>
      <c r="F33" s="92" t="e">
        <f>ROUND(IF(ISNA(VLOOKUP($A33,#REF!,49,FALSE)),0,VLOOKUP($A33,#REF!,49,FALSE)),1)</f>
        <v>#REF!</v>
      </c>
      <c r="G33" s="80" t="e">
        <f t="shared" si="0"/>
        <v>#REF!</v>
      </c>
      <c r="H33" s="88" t="e">
        <f t="shared" si="30"/>
        <v>#REF!</v>
      </c>
      <c r="I33" s="72" t="e">
        <f>IF(ISNA(VLOOKUP($A33,#REF!,4,FALSE)),0,VLOOKUP($A33,#REF!,4,FALSE))</f>
        <v>#REF!</v>
      </c>
      <c r="J33" s="80" t="e">
        <f t="shared" si="3"/>
        <v>#REF!</v>
      </c>
      <c r="K33" s="76" t="e">
        <f t="shared" si="4"/>
        <v>#REF!</v>
      </c>
      <c r="L33" s="83" t="e">
        <f>IF(ISNA(VLOOKUP($A33,#REF!,8,FALSE)),0,VLOOKUP($A33,#REF!,8,FALSE))</f>
        <v>#REF!</v>
      </c>
      <c r="M33" s="80" t="e">
        <f t="shared" si="5"/>
        <v>#REF!</v>
      </c>
      <c r="N33" s="76" t="e">
        <f t="shared" si="6"/>
        <v>#REF!</v>
      </c>
      <c r="O33" s="64" t="e">
        <f>IF(ISNA(VLOOKUP($A33,#REF!,12,FALSE)),0,VLOOKUP($A33,#REF!,12,FALSE))</f>
        <v>#REF!</v>
      </c>
      <c r="P33" s="80" t="e">
        <f t="shared" si="7"/>
        <v>#REF!</v>
      </c>
      <c r="Q33" s="76" t="e">
        <f t="shared" si="8"/>
        <v>#REF!</v>
      </c>
      <c r="R33" s="64" t="e">
        <f>IF(ISNA(VLOOKUP($A33,#REF!,16,FALSE)),0,VLOOKUP($A33,#REF!,16,FALSE))</f>
        <v>#REF!</v>
      </c>
      <c r="S33" s="80" t="e">
        <f t="shared" si="9"/>
        <v>#REF!</v>
      </c>
      <c r="T33" s="76" t="e">
        <f t="shared" si="10"/>
        <v>#REF!</v>
      </c>
      <c r="U33" s="64" t="e">
        <f>IF(ISNA(VLOOKUP($A33,#REF!,20,FALSE)),0,VLOOKUP($A33,#REF!,20,FALSE))</f>
        <v>#REF!</v>
      </c>
      <c r="V33" s="80" t="e">
        <f t="shared" si="11"/>
        <v>#REF!</v>
      </c>
      <c r="W33" s="76" t="e">
        <f t="shared" si="12"/>
        <v>#REF!</v>
      </c>
      <c r="X33" s="64" t="e">
        <f>IF(ISNA(VLOOKUP($A33,#REF!,24,FALSE)),0,VLOOKUP($A33,#REF!,24,FALSE))</f>
        <v>#REF!</v>
      </c>
      <c r="Y33" s="80" t="e">
        <f t="shared" si="13"/>
        <v>#REF!</v>
      </c>
      <c r="Z33" s="76" t="e">
        <f t="shared" si="14"/>
        <v>#REF!</v>
      </c>
      <c r="AA33" s="64" t="e">
        <f>IF(ISNA(VLOOKUP($A33,#REF!,28,FALSE)),0,VLOOKUP($A33,#REF!,28,FALSE))</f>
        <v>#REF!</v>
      </c>
      <c r="AB33" s="80" t="e">
        <f t="shared" si="15"/>
        <v>#REF!</v>
      </c>
      <c r="AC33" s="76" t="e">
        <f t="shared" si="16"/>
        <v>#REF!</v>
      </c>
      <c r="AD33" s="64" t="e">
        <f>IF(ISNA(VLOOKUP($A33,#REF!,32,FALSE)),0,VLOOKUP($A33,#REF!,32,FALSE))</f>
        <v>#REF!</v>
      </c>
      <c r="AE33" s="13" t="e">
        <f t="shared" si="17"/>
        <v>#REF!</v>
      </c>
      <c r="AF33" s="76" t="e">
        <f t="shared" si="18"/>
        <v>#REF!</v>
      </c>
      <c r="AG33" s="64" t="e">
        <f>IF(ISNA(VLOOKUP($A33,#REF!,36,FALSE)),0,VLOOKUP($A33,#REF!,36,FALSE))</f>
        <v>#REF!</v>
      </c>
      <c r="AH33" s="80" t="e">
        <f t="shared" si="19"/>
        <v>#REF!</v>
      </c>
      <c r="AI33" s="76" t="e">
        <f t="shared" si="20"/>
        <v>#REF!</v>
      </c>
      <c r="AJ33" t="e">
        <f t="shared" si="21"/>
        <v>#REF!</v>
      </c>
      <c r="AK33" t="e">
        <f t="shared" si="22"/>
        <v>#REF!</v>
      </c>
      <c r="AL33" t="e">
        <f t="shared" si="23"/>
        <v>#REF!</v>
      </c>
      <c r="AM33" t="e">
        <f t="shared" si="24"/>
        <v>#REF!</v>
      </c>
      <c r="AN33" t="e">
        <f t="shared" si="25"/>
        <v>#REF!</v>
      </c>
      <c r="AO33" t="e">
        <f t="shared" si="26"/>
        <v>#REF!</v>
      </c>
      <c r="AP33" t="e">
        <f t="shared" si="27"/>
        <v>#REF!</v>
      </c>
      <c r="AQ33" t="e">
        <f t="shared" si="28"/>
        <v>#REF!</v>
      </c>
      <c r="AR33" t="e">
        <f t="shared" si="29"/>
        <v>#REF!</v>
      </c>
    </row>
    <row r="34" spans="1:44" ht="18" customHeight="1" thickBot="1" x14ac:dyDescent="0.25">
      <c r="A34" s="78" t="str">
        <f t="shared" si="2"/>
        <v>Michael Moody</v>
      </c>
      <c r="B34" s="52" t="s">
        <v>407</v>
      </c>
      <c r="C34" s="62" t="s">
        <v>58</v>
      </c>
      <c r="D34" s="25">
        <v>16.900000000000009</v>
      </c>
      <c r="E34" s="8" t="e">
        <f>ROUND(IF(ISNA(VLOOKUP($A34,#REF!,47,FALSE)),0,VLOOKUP($A34,#REF!,47,FALSE)),1)</f>
        <v>#REF!</v>
      </c>
      <c r="F34" s="92" t="e">
        <f>ROUND(IF(ISNA(VLOOKUP($A34,#REF!,49,FALSE)),0,VLOOKUP($A34,#REF!,49,FALSE)),1)</f>
        <v>#REF!</v>
      </c>
      <c r="G34" s="80" t="e">
        <f t="shared" si="0"/>
        <v>#REF!</v>
      </c>
      <c r="H34" s="88" t="e">
        <f t="shared" si="30"/>
        <v>#REF!</v>
      </c>
      <c r="I34" s="72" t="e">
        <f>IF(ISNA(VLOOKUP($A34,#REF!,4,FALSE)),0,VLOOKUP($A34,#REF!,4,FALSE))</f>
        <v>#REF!</v>
      </c>
      <c r="J34" s="80" t="e">
        <f t="shared" si="3"/>
        <v>#REF!</v>
      </c>
      <c r="K34" s="76" t="e">
        <f t="shared" si="4"/>
        <v>#REF!</v>
      </c>
      <c r="L34" s="83" t="e">
        <f>IF(ISNA(VLOOKUP($A34,#REF!,8,FALSE)),0,VLOOKUP($A34,#REF!,8,FALSE))</f>
        <v>#REF!</v>
      </c>
      <c r="M34" s="80" t="e">
        <f t="shared" si="5"/>
        <v>#REF!</v>
      </c>
      <c r="N34" s="76" t="e">
        <f t="shared" si="6"/>
        <v>#REF!</v>
      </c>
      <c r="O34" s="64" t="e">
        <f>IF(ISNA(VLOOKUP($A34,#REF!,12,FALSE)),0,VLOOKUP($A34,#REF!,12,FALSE))</f>
        <v>#REF!</v>
      </c>
      <c r="P34" s="80" t="e">
        <f t="shared" si="7"/>
        <v>#REF!</v>
      </c>
      <c r="Q34" s="76" t="e">
        <f t="shared" si="8"/>
        <v>#REF!</v>
      </c>
      <c r="R34" s="64" t="e">
        <f>IF(ISNA(VLOOKUP($A34,#REF!,16,FALSE)),0,VLOOKUP($A34,#REF!,16,FALSE))</f>
        <v>#REF!</v>
      </c>
      <c r="S34" s="80" t="e">
        <f t="shared" si="9"/>
        <v>#REF!</v>
      </c>
      <c r="T34" s="76" t="e">
        <f t="shared" si="10"/>
        <v>#REF!</v>
      </c>
      <c r="U34" s="64" t="e">
        <f>IF(ISNA(VLOOKUP($A34,#REF!,20,FALSE)),0,VLOOKUP($A34,#REF!,20,FALSE))</f>
        <v>#REF!</v>
      </c>
      <c r="V34" s="80" t="e">
        <f t="shared" si="11"/>
        <v>#REF!</v>
      </c>
      <c r="W34" s="76" t="e">
        <f t="shared" si="12"/>
        <v>#REF!</v>
      </c>
      <c r="X34" s="64" t="e">
        <f>IF(ISNA(VLOOKUP($A34,#REF!,24,FALSE)),0,VLOOKUP($A34,#REF!,24,FALSE))</f>
        <v>#REF!</v>
      </c>
      <c r="Y34" s="80" t="e">
        <f t="shared" si="13"/>
        <v>#REF!</v>
      </c>
      <c r="Z34" s="76" t="e">
        <f t="shared" si="14"/>
        <v>#REF!</v>
      </c>
      <c r="AA34" s="64" t="e">
        <f>IF(ISNA(VLOOKUP($A34,#REF!,28,FALSE)),0,VLOOKUP($A34,#REF!,28,FALSE))</f>
        <v>#REF!</v>
      </c>
      <c r="AB34" s="80" t="e">
        <f t="shared" si="15"/>
        <v>#REF!</v>
      </c>
      <c r="AC34" s="76" t="e">
        <f t="shared" si="16"/>
        <v>#REF!</v>
      </c>
      <c r="AD34" s="64" t="e">
        <f>IF(ISNA(VLOOKUP($A34,#REF!,32,FALSE)),0,VLOOKUP($A34,#REF!,32,FALSE))</f>
        <v>#REF!</v>
      </c>
      <c r="AE34" s="13" t="e">
        <f t="shared" si="17"/>
        <v>#REF!</v>
      </c>
      <c r="AF34" s="76" t="e">
        <f t="shared" si="18"/>
        <v>#REF!</v>
      </c>
      <c r="AG34" s="64" t="e">
        <f>IF(ISNA(VLOOKUP($A34,#REF!,36,FALSE)),0,VLOOKUP($A34,#REF!,36,FALSE))</f>
        <v>#REF!</v>
      </c>
      <c r="AH34" s="80" t="e">
        <f t="shared" si="19"/>
        <v>#REF!</v>
      </c>
      <c r="AI34" s="76" t="e">
        <f t="shared" si="20"/>
        <v>#REF!</v>
      </c>
      <c r="AJ34" t="e">
        <f t="shared" si="21"/>
        <v>#REF!</v>
      </c>
      <c r="AK34" t="e">
        <f t="shared" si="22"/>
        <v>#REF!</v>
      </c>
      <c r="AL34" t="e">
        <f t="shared" si="23"/>
        <v>#REF!</v>
      </c>
      <c r="AM34" t="e">
        <f t="shared" si="24"/>
        <v>#REF!</v>
      </c>
      <c r="AN34" t="e">
        <f t="shared" si="25"/>
        <v>#REF!</v>
      </c>
      <c r="AO34" t="e">
        <f t="shared" si="26"/>
        <v>#REF!</v>
      </c>
      <c r="AP34" t="e">
        <f t="shared" si="27"/>
        <v>#REF!</v>
      </c>
      <c r="AQ34" t="e">
        <f t="shared" si="28"/>
        <v>#REF!</v>
      </c>
      <c r="AR34" t="e">
        <f t="shared" si="29"/>
        <v>#REF!</v>
      </c>
    </row>
    <row r="35" spans="1:44" ht="18" customHeight="1" thickBot="1" x14ac:dyDescent="0.25">
      <c r="A35" s="78" t="str">
        <f t="shared" si="2"/>
        <v>Chuck Najjoum</v>
      </c>
      <c r="B35" s="93" t="s">
        <v>622</v>
      </c>
      <c r="C35" s="94" t="s">
        <v>354</v>
      </c>
      <c r="D35" s="25">
        <v>19</v>
      </c>
      <c r="E35" s="8" t="e">
        <f>ROUND(IF(ISNA(VLOOKUP($A35,#REF!,47,FALSE)),0,VLOOKUP($A35,#REF!,47,FALSE)),1)</f>
        <v>#REF!</v>
      </c>
      <c r="F35" s="92" t="e">
        <f>ROUND(IF(ISNA(VLOOKUP($A35,#REF!,49,FALSE)),0,VLOOKUP($A35,#REF!,49,FALSE)),1)</f>
        <v>#REF!</v>
      </c>
      <c r="G35" s="80" t="e">
        <f t="shared" si="0"/>
        <v>#REF!</v>
      </c>
      <c r="H35" s="88" t="e">
        <f>ROUND(G35,0)</f>
        <v>#REF!</v>
      </c>
      <c r="I35" s="72" t="e">
        <f>IF(ISNA(VLOOKUP($A35,#REF!,4,FALSE)),0,VLOOKUP($A35,#REF!,4,FALSE))</f>
        <v>#REF!</v>
      </c>
      <c r="J35" s="13" t="e">
        <f t="shared" si="3"/>
        <v>#REF!</v>
      </c>
      <c r="K35" s="87" t="e">
        <f t="shared" si="4"/>
        <v>#REF!</v>
      </c>
      <c r="L35" s="83" t="e">
        <f>IF(ISNA(VLOOKUP($A35,#REF!,8,FALSE)),0,VLOOKUP($A35,#REF!,8,FALSE))</f>
        <v>#REF!</v>
      </c>
      <c r="M35" s="13" t="e">
        <f t="shared" si="5"/>
        <v>#REF!</v>
      </c>
      <c r="N35" s="87" t="e">
        <f t="shared" si="6"/>
        <v>#REF!</v>
      </c>
      <c r="O35" s="64" t="e">
        <f>IF(ISNA(VLOOKUP($A35,#REF!,12,FALSE)),0,VLOOKUP($A35,#REF!,12,FALSE))</f>
        <v>#REF!</v>
      </c>
      <c r="P35" s="13" t="e">
        <f t="shared" si="7"/>
        <v>#REF!</v>
      </c>
      <c r="Q35" s="87" t="e">
        <f t="shared" si="8"/>
        <v>#REF!</v>
      </c>
      <c r="R35" s="64" t="e">
        <f>IF(ISNA(VLOOKUP($A35,#REF!,16,FALSE)),0,VLOOKUP($A35,#REF!,16,FALSE))</f>
        <v>#REF!</v>
      </c>
      <c r="S35" s="13" t="e">
        <f t="shared" si="9"/>
        <v>#REF!</v>
      </c>
      <c r="T35" s="87" t="e">
        <f t="shared" si="10"/>
        <v>#REF!</v>
      </c>
      <c r="U35" s="64" t="e">
        <f>IF(ISNA(VLOOKUP($A35,#REF!,20,FALSE)),0,VLOOKUP($A35,#REF!,20,FALSE))</f>
        <v>#REF!</v>
      </c>
      <c r="V35" s="13" t="e">
        <f t="shared" si="11"/>
        <v>#REF!</v>
      </c>
      <c r="W35" s="87" t="e">
        <f t="shared" si="12"/>
        <v>#REF!</v>
      </c>
      <c r="X35" s="64" t="e">
        <f>IF(ISNA(VLOOKUP($A35,#REF!,24,FALSE)),0,VLOOKUP($A35,#REF!,24,FALSE))</f>
        <v>#REF!</v>
      </c>
      <c r="Y35" s="13" t="e">
        <f t="shared" si="13"/>
        <v>#REF!</v>
      </c>
      <c r="Z35" s="87" t="e">
        <f t="shared" si="14"/>
        <v>#REF!</v>
      </c>
      <c r="AA35" s="64" t="e">
        <f>IF(ISNA(VLOOKUP($A35,#REF!,28,FALSE)),0,VLOOKUP($A35,#REF!,28,FALSE))</f>
        <v>#REF!</v>
      </c>
      <c r="AB35" s="13" t="e">
        <f t="shared" si="15"/>
        <v>#REF!</v>
      </c>
      <c r="AC35" s="87" t="e">
        <f t="shared" si="16"/>
        <v>#REF!</v>
      </c>
      <c r="AD35" s="64" t="e">
        <f>IF(ISNA(VLOOKUP($A35,#REF!,32,FALSE)),0,VLOOKUP($A35,#REF!,32,FALSE))</f>
        <v>#REF!</v>
      </c>
      <c r="AE35" s="13" t="e">
        <f t="shared" si="17"/>
        <v>#REF!</v>
      </c>
      <c r="AF35" s="87" t="e">
        <f t="shared" si="18"/>
        <v>#REF!</v>
      </c>
      <c r="AG35" s="64" t="e">
        <f>IF(ISNA(VLOOKUP($A35,#REF!,36,FALSE)),0,VLOOKUP($A35,#REF!,36,FALSE))</f>
        <v>#REF!</v>
      </c>
      <c r="AH35" s="13" t="e">
        <f t="shared" si="19"/>
        <v>#REF!</v>
      </c>
      <c r="AI35" s="87" t="e">
        <f t="shared" si="20"/>
        <v>#REF!</v>
      </c>
      <c r="AJ35" t="e">
        <f>IF(I35&gt;0,72+H35+36-I35,"-")</f>
        <v>#REF!</v>
      </c>
      <c r="AK35" t="e">
        <f>IF(L35&gt;0,72+K35+36-L35,"-")</f>
        <v>#REF!</v>
      </c>
      <c r="AL35" t="e">
        <f>IF(O35&gt;0,72+N35+36-O35,"-")</f>
        <v>#REF!</v>
      </c>
      <c r="AM35" t="e">
        <f>IF(R35&gt;0,72+Q35+36-R35,"-")</f>
        <v>#REF!</v>
      </c>
      <c r="AN35" t="e">
        <f>IF(U35&gt;0,72+T35+36-U35,"-")</f>
        <v>#REF!</v>
      </c>
      <c r="AO35" t="e">
        <f>IF(X35&gt;0,72+W35+36-X35,"-")</f>
        <v>#REF!</v>
      </c>
      <c r="AP35" t="e">
        <f>IF(AA35&gt;0,72+Z35+36-AA35,"-")</f>
        <v>#REF!</v>
      </c>
      <c r="AQ35" t="e">
        <f t="shared" si="28"/>
        <v>#REF!</v>
      </c>
      <c r="AR35" t="e">
        <f>IF(AG35&gt;0,72+AF35+36-AG35,"-")</f>
        <v>#REF!</v>
      </c>
    </row>
    <row r="36" spans="1:44" ht="18" customHeight="1" thickBot="1" x14ac:dyDescent="0.25">
      <c r="A36" s="78" t="str">
        <f t="shared" si="2"/>
        <v>Chris Nielsen</v>
      </c>
      <c r="B36" s="93" t="s">
        <v>593</v>
      </c>
      <c r="C36" s="94" t="s">
        <v>16</v>
      </c>
      <c r="D36" s="25">
        <v>21.5</v>
      </c>
      <c r="E36" s="8" t="e">
        <f>ROUND(IF(ISNA(VLOOKUP($A36,#REF!,47,FALSE)),0,VLOOKUP($A36,#REF!,47,FALSE)),1)</f>
        <v>#REF!</v>
      </c>
      <c r="F36" s="92" t="e">
        <f>ROUND(IF(ISNA(VLOOKUP($A36,#REF!,49,FALSE)),0,VLOOKUP($A36,#REF!,49,FALSE)),1)</f>
        <v>#REF!</v>
      </c>
      <c r="G36" s="80" t="e">
        <f t="shared" si="0"/>
        <v>#REF!</v>
      </c>
      <c r="H36" s="88">
        <v>18</v>
      </c>
      <c r="I36" s="72" t="e">
        <f>IF(ISNA(VLOOKUP($A36,#REF!,4,FALSE)),0,VLOOKUP($A36,#REF!,4,FALSE))</f>
        <v>#REF!</v>
      </c>
      <c r="J36" s="13" t="e">
        <f t="shared" si="3"/>
        <v>#REF!</v>
      </c>
      <c r="K36" s="87" t="e">
        <f t="shared" si="4"/>
        <v>#REF!</v>
      </c>
      <c r="L36" s="83" t="e">
        <f>IF(ISNA(VLOOKUP($A36,#REF!,8,FALSE)),0,VLOOKUP($A36,#REF!,8,FALSE))</f>
        <v>#REF!</v>
      </c>
      <c r="M36" s="13" t="e">
        <f t="shared" si="5"/>
        <v>#REF!</v>
      </c>
      <c r="N36" s="87" t="e">
        <f t="shared" si="6"/>
        <v>#REF!</v>
      </c>
      <c r="O36" s="64" t="e">
        <f>IF(ISNA(VLOOKUP($A36,#REF!,12,FALSE)),0,VLOOKUP($A36,#REF!,12,FALSE))</f>
        <v>#REF!</v>
      </c>
      <c r="P36" s="13" t="e">
        <f t="shared" si="7"/>
        <v>#REF!</v>
      </c>
      <c r="Q36" s="87" t="e">
        <f t="shared" si="8"/>
        <v>#REF!</v>
      </c>
      <c r="R36" s="64" t="e">
        <f>IF(ISNA(VLOOKUP($A36,#REF!,16,FALSE)),0,VLOOKUP($A36,#REF!,16,FALSE))</f>
        <v>#REF!</v>
      </c>
      <c r="S36" s="13" t="e">
        <f t="shared" si="9"/>
        <v>#REF!</v>
      </c>
      <c r="T36" s="87" t="e">
        <f t="shared" si="10"/>
        <v>#REF!</v>
      </c>
      <c r="U36" s="64" t="e">
        <f>IF(ISNA(VLOOKUP($A36,#REF!,20,FALSE)),0,VLOOKUP($A36,#REF!,20,FALSE))</f>
        <v>#REF!</v>
      </c>
      <c r="V36" s="13" t="e">
        <f t="shared" si="11"/>
        <v>#REF!</v>
      </c>
      <c r="W36" s="87" t="e">
        <f t="shared" si="12"/>
        <v>#REF!</v>
      </c>
      <c r="X36" s="64" t="e">
        <f>IF(ISNA(VLOOKUP($A36,#REF!,24,FALSE)),0,VLOOKUP($A36,#REF!,24,FALSE))</f>
        <v>#REF!</v>
      </c>
      <c r="Y36" s="13" t="e">
        <f t="shared" si="13"/>
        <v>#REF!</v>
      </c>
      <c r="Z36" s="87" t="e">
        <f t="shared" si="14"/>
        <v>#REF!</v>
      </c>
      <c r="AA36" s="64" t="e">
        <f>IF(ISNA(VLOOKUP($A36,#REF!,28,FALSE)),0,VLOOKUP($A36,#REF!,28,FALSE))</f>
        <v>#REF!</v>
      </c>
      <c r="AB36" s="13" t="e">
        <f t="shared" si="15"/>
        <v>#REF!</v>
      </c>
      <c r="AC36" s="87" t="e">
        <f t="shared" si="16"/>
        <v>#REF!</v>
      </c>
      <c r="AD36" s="64" t="e">
        <f>IF(ISNA(VLOOKUP($A36,#REF!,32,FALSE)),0,VLOOKUP($A36,#REF!,32,FALSE))</f>
        <v>#REF!</v>
      </c>
      <c r="AE36" s="13" t="e">
        <f t="shared" si="17"/>
        <v>#REF!</v>
      </c>
      <c r="AF36" s="87" t="e">
        <f t="shared" si="18"/>
        <v>#REF!</v>
      </c>
      <c r="AG36" s="64" t="e">
        <f>IF(ISNA(VLOOKUP($A36,#REF!,36,FALSE)),0,VLOOKUP($A36,#REF!,36,FALSE))</f>
        <v>#REF!</v>
      </c>
      <c r="AH36" s="13" t="e">
        <f t="shared" si="19"/>
        <v>#REF!</v>
      </c>
      <c r="AI36" s="87" t="e">
        <f t="shared" si="20"/>
        <v>#REF!</v>
      </c>
      <c r="AJ36" t="e">
        <f t="shared" si="21"/>
        <v>#REF!</v>
      </c>
      <c r="AK36" t="e">
        <f t="shared" si="22"/>
        <v>#REF!</v>
      </c>
      <c r="AL36" t="e">
        <f t="shared" si="23"/>
        <v>#REF!</v>
      </c>
      <c r="AM36" t="e">
        <f t="shared" si="24"/>
        <v>#REF!</v>
      </c>
      <c r="AN36" t="e">
        <f t="shared" si="25"/>
        <v>#REF!</v>
      </c>
      <c r="AO36" t="e">
        <f t="shared" si="26"/>
        <v>#REF!</v>
      </c>
      <c r="AP36" t="e">
        <f t="shared" si="27"/>
        <v>#REF!</v>
      </c>
      <c r="AQ36" t="e">
        <f t="shared" si="28"/>
        <v>#REF!</v>
      </c>
      <c r="AR36" t="e">
        <f t="shared" si="29"/>
        <v>#REF!</v>
      </c>
    </row>
    <row r="37" spans="1:44" ht="18" customHeight="1" thickBot="1" x14ac:dyDescent="0.25">
      <c r="A37" s="78" t="str">
        <f t="shared" si="2"/>
        <v>Larry Newell</v>
      </c>
      <c r="B37" s="52" t="s">
        <v>283</v>
      </c>
      <c r="C37" s="62" t="s">
        <v>284</v>
      </c>
      <c r="D37" s="25">
        <v>11.199999999999998</v>
      </c>
      <c r="E37" s="8" t="e">
        <f>ROUND(IF(ISNA(VLOOKUP($A37,#REF!,47,FALSE)),0,VLOOKUP($A37,#REF!,47,FALSE)),1)</f>
        <v>#REF!</v>
      </c>
      <c r="F37" s="92" t="e">
        <f>ROUND(IF(ISNA(VLOOKUP($A37,#REF!,49,FALSE)),0,VLOOKUP($A37,#REF!,49,FALSE)),1)</f>
        <v>#REF!</v>
      </c>
      <c r="G37" s="80" t="e">
        <f t="shared" si="0"/>
        <v>#REF!</v>
      </c>
      <c r="H37" s="88" t="e">
        <f t="shared" si="30"/>
        <v>#REF!</v>
      </c>
      <c r="I37" s="72" t="e">
        <f>IF(ISNA(VLOOKUP($A37,#REF!,4,FALSE)),0,VLOOKUP($A37,#REF!,4,FALSE))</f>
        <v>#REF!</v>
      </c>
      <c r="J37" s="80" t="e">
        <f t="shared" si="3"/>
        <v>#REF!</v>
      </c>
      <c r="K37" s="76" t="e">
        <f t="shared" si="4"/>
        <v>#REF!</v>
      </c>
      <c r="L37" s="83" t="e">
        <f>IF(ISNA(VLOOKUP($A37,#REF!,8,FALSE)),0,VLOOKUP($A37,#REF!,8,FALSE))</f>
        <v>#REF!</v>
      </c>
      <c r="M37" s="80" t="e">
        <f t="shared" si="5"/>
        <v>#REF!</v>
      </c>
      <c r="N37" s="76" t="e">
        <f t="shared" si="6"/>
        <v>#REF!</v>
      </c>
      <c r="O37" s="64" t="e">
        <f>IF(ISNA(VLOOKUP($A37,#REF!,12,FALSE)),0,VLOOKUP($A37,#REF!,12,FALSE))</f>
        <v>#REF!</v>
      </c>
      <c r="P37" s="80" t="e">
        <f t="shared" si="7"/>
        <v>#REF!</v>
      </c>
      <c r="Q37" s="76" t="e">
        <f t="shared" si="8"/>
        <v>#REF!</v>
      </c>
      <c r="R37" s="64" t="e">
        <f>IF(ISNA(VLOOKUP($A37,#REF!,16,FALSE)),0,VLOOKUP($A37,#REF!,16,FALSE))</f>
        <v>#REF!</v>
      </c>
      <c r="S37" s="80" t="e">
        <f t="shared" si="9"/>
        <v>#REF!</v>
      </c>
      <c r="T37" s="76" t="e">
        <f t="shared" si="10"/>
        <v>#REF!</v>
      </c>
      <c r="U37" s="64" t="e">
        <f>IF(ISNA(VLOOKUP($A37,#REF!,20,FALSE)),0,VLOOKUP($A37,#REF!,20,FALSE))</f>
        <v>#REF!</v>
      </c>
      <c r="V37" s="80" t="e">
        <f t="shared" si="11"/>
        <v>#REF!</v>
      </c>
      <c r="W37" s="76" t="e">
        <f t="shared" si="12"/>
        <v>#REF!</v>
      </c>
      <c r="X37" s="64" t="e">
        <f>IF(ISNA(VLOOKUP($A37,#REF!,24,FALSE)),0,VLOOKUP($A37,#REF!,24,FALSE))</f>
        <v>#REF!</v>
      </c>
      <c r="Y37" s="80" t="e">
        <f t="shared" si="13"/>
        <v>#REF!</v>
      </c>
      <c r="Z37" s="76" t="e">
        <f t="shared" si="14"/>
        <v>#REF!</v>
      </c>
      <c r="AA37" s="64" t="e">
        <f>IF(ISNA(VLOOKUP($A37,#REF!,28,FALSE)),0,VLOOKUP($A37,#REF!,28,FALSE))</f>
        <v>#REF!</v>
      </c>
      <c r="AB37" s="80" t="e">
        <f t="shared" si="15"/>
        <v>#REF!</v>
      </c>
      <c r="AC37" s="76" t="e">
        <f t="shared" si="16"/>
        <v>#REF!</v>
      </c>
      <c r="AD37" s="64" t="e">
        <f>IF(ISNA(VLOOKUP($A37,#REF!,32,FALSE)),0,VLOOKUP($A37,#REF!,32,FALSE))</f>
        <v>#REF!</v>
      </c>
      <c r="AE37" s="80" t="e">
        <f t="shared" si="17"/>
        <v>#REF!</v>
      </c>
      <c r="AF37" s="76" t="e">
        <f t="shared" si="18"/>
        <v>#REF!</v>
      </c>
      <c r="AG37" s="64" t="e">
        <f>IF(ISNA(VLOOKUP($A37,#REF!,36,FALSE)),0,VLOOKUP($A37,#REF!,36,FALSE))</f>
        <v>#REF!</v>
      </c>
      <c r="AH37" s="80" t="e">
        <f t="shared" si="19"/>
        <v>#REF!</v>
      </c>
      <c r="AI37" s="76" t="e">
        <f t="shared" si="20"/>
        <v>#REF!</v>
      </c>
      <c r="AJ37" t="e">
        <f t="shared" si="21"/>
        <v>#REF!</v>
      </c>
      <c r="AK37" t="e">
        <f t="shared" si="22"/>
        <v>#REF!</v>
      </c>
      <c r="AL37" t="e">
        <f t="shared" si="23"/>
        <v>#REF!</v>
      </c>
      <c r="AM37" t="e">
        <f t="shared" si="24"/>
        <v>#REF!</v>
      </c>
      <c r="AN37" t="e">
        <f t="shared" si="25"/>
        <v>#REF!</v>
      </c>
      <c r="AO37" t="e">
        <f t="shared" si="26"/>
        <v>#REF!</v>
      </c>
      <c r="AP37" t="e">
        <f t="shared" si="27"/>
        <v>#REF!</v>
      </c>
      <c r="AQ37" t="e">
        <f t="shared" si="28"/>
        <v>#REF!</v>
      </c>
      <c r="AR37" t="e">
        <f t="shared" si="29"/>
        <v>#REF!</v>
      </c>
    </row>
    <row r="38" spans="1:44" ht="18" customHeight="1" thickBot="1" x14ac:dyDescent="0.25">
      <c r="A38" s="78" t="str">
        <f t="shared" si="2"/>
        <v>David Paul</v>
      </c>
      <c r="B38" s="93" t="s">
        <v>27</v>
      </c>
      <c r="C38" s="94" t="s">
        <v>209</v>
      </c>
      <c r="D38" s="25">
        <v>4.2</v>
      </c>
      <c r="E38" s="8" t="e">
        <f>ROUND(IF(ISNA(VLOOKUP($A38,#REF!,47,FALSE)),0,VLOOKUP($A38,#REF!,47,FALSE)),1)</f>
        <v>#REF!</v>
      </c>
      <c r="F38" s="92" t="e">
        <f>ROUND(IF(ISNA(VLOOKUP($A38,#REF!,49,FALSE)),0,VLOOKUP($A38,#REF!,49,FALSE)),1)</f>
        <v>#REF!</v>
      </c>
      <c r="G38" s="80" t="e">
        <f t="shared" si="0"/>
        <v>#REF!</v>
      </c>
      <c r="H38" s="88" t="e">
        <f t="shared" si="30"/>
        <v>#REF!</v>
      </c>
      <c r="I38" s="72" t="e">
        <f>IF(ISNA(VLOOKUP($A38,#REF!,4,FALSE)),0,VLOOKUP($A38,#REF!,4,FALSE))</f>
        <v>#REF!</v>
      </c>
      <c r="J38" s="80" t="e">
        <f t="shared" si="3"/>
        <v>#REF!</v>
      </c>
      <c r="K38" s="76" t="e">
        <f t="shared" si="4"/>
        <v>#REF!</v>
      </c>
      <c r="L38" s="83" t="e">
        <f>IF(ISNA(VLOOKUP($A38,#REF!,8,FALSE)),0,VLOOKUP($A38,#REF!,8,FALSE))</f>
        <v>#REF!</v>
      </c>
      <c r="M38" s="80" t="e">
        <f t="shared" si="5"/>
        <v>#REF!</v>
      </c>
      <c r="N38" s="76" t="e">
        <f t="shared" si="6"/>
        <v>#REF!</v>
      </c>
      <c r="O38" s="64" t="e">
        <f>IF(ISNA(VLOOKUP($A38,#REF!,12,FALSE)),0,VLOOKUP($A38,#REF!,12,FALSE))</f>
        <v>#REF!</v>
      </c>
      <c r="P38" s="80" t="e">
        <f t="shared" si="7"/>
        <v>#REF!</v>
      </c>
      <c r="Q38" s="76" t="e">
        <f t="shared" si="8"/>
        <v>#REF!</v>
      </c>
      <c r="R38" s="64" t="e">
        <f>IF(ISNA(VLOOKUP($A38,#REF!,16,FALSE)),0,VLOOKUP($A38,#REF!,16,FALSE))</f>
        <v>#REF!</v>
      </c>
      <c r="S38" s="80" t="e">
        <f t="shared" si="9"/>
        <v>#REF!</v>
      </c>
      <c r="T38" s="76" t="e">
        <f t="shared" si="10"/>
        <v>#REF!</v>
      </c>
      <c r="U38" s="64" t="e">
        <f>IF(ISNA(VLOOKUP($A38,#REF!,20,FALSE)),0,VLOOKUP($A38,#REF!,20,FALSE))</f>
        <v>#REF!</v>
      </c>
      <c r="V38" s="80" t="e">
        <f t="shared" si="11"/>
        <v>#REF!</v>
      </c>
      <c r="W38" s="76" t="e">
        <f t="shared" si="12"/>
        <v>#REF!</v>
      </c>
      <c r="X38" s="64" t="e">
        <f>IF(ISNA(VLOOKUP($A38,#REF!,24,FALSE)),0,VLOOKUP($A38,#REF!,24,FALSE))</f>
        <v>#REF!</v>
      </c>
      <c r="Y38" s="80" t="e">
        <f t="shared" si="13"/>
        <v>#REF!</v>
      </c>
      <c r="Z38" s="76" t="e">
        <f t="shared" si="14"/>
        <v>#REF!</v>
      </c>
      <c r="AA38" s="64" t="e">
        <f>IF(ISNA(VLOOKUP($A38,#REF!,28,FALSE)),0,VLOOKUP($A38,#REF!,28,FALSE))</f>
        <v>#REF!</v>
      </c>
      <c r="AB38" s="80" t="e">
        <f t="shared" si="15"/>
        <v>#REF!</v>
      </c>
      <c r="AC38" s="76" t="e">
        <f t="shared" si="16"/>
        <v>#REF!</v>
      </c>
      <c r="AD38" s="64" t="e">
        <f>IF(ISNA(VLOOKUP($A38,#REF!,32,FALSE)),0,VLOOKUP($A38,#REF!,32,FALSE))</f>
        <v>#REF!</v>
      </c>
      <c r="AE38" s="80" t="e">
        <f t="shared" si="17"/>
        <v>#REF!</v>
      </c>
      <c r="AF38" s="76" t="e">
        <f t="shared" si="18"/>
        <v>#REF!</v>
      </c>
      <c r="AG38" s="64" t="e">
        <f>IF(ISNA(VLOOKUP($A38,#REF!,36,FALSE)),0,VLOOKUP($A38,#REF!,36,FALSE))</f>
        <v>#REF!</v>
      </c>
      <c r="AH38" s="80" t="e">
        <f t="shared" si="19"/>
        <v>#REF!</v>
      </c>
      <c r="AI38" s="76" t="e">
        <f t="shared" si="20"/>
        <v>#REF!</v>
      </c>
      <c r="AJ38" t="e">
        <f t="shared" si="21"/>
        <v>#REF!</v>
      </c>
      <c r="AK38" t="e">
        <f t="shared" si="22"/>
        <v>#REF!</v>
      </c>
      <c r="AL38" t="e">
        <f t="shared" si="23"/>
        <v>#REF!</v>
      </c>
      <c r="AM38" t="e">
        <f t="shared" si="24"/>
        <v>#REF!</v>
      </c>
      <c r="AN38" t="e">
        <f t="shared" si="25"/>
        <v>#REF!</v>
      </c>
      <c r="AO38" t="e">
        <f t="shared" si="26"/>
        <v>#REF!</v>
      </c>
      <c r="AP38" t="e">
        <f t="shared" si="27"/>
        <v>#REF!</v>
      </c>
      <c r="AQ38" t="e">
        <f t="shared" si="28"/>
        <v>#REF!</v>
      </c>
      <c r="AR38" t="e">
        <f t="shared" si="29"/>
        <v>#REF!</v>
      </c>
    </row>
    <row r="39" spans="1:44" ht="18" customHeight="1" thickBot="1" x14ac:dyDescent="0.25">
      <c r="A39" s="78" t="str">
        <f t="shared" si="2"/>
        <v>Subash Penmetsa</v>
      </c>
      <c r="B39" s="52" t="s">
        <v>18</v>
      </c>
      <c r="C39" s="62" t="s">
        <v>17</v>
      </c>
      <c r="D39" s="25">
        <v>20.400000000000006</v>
      </c>
      <c r="E39" s="8" t="e">
        <f>ROUND(IF(ISNA(VLOOKUP($A39,#REF!,47,FALSE)),0,VLOOKUP($A39,#REF!,47,FALSE)),1)</f>
        <v>#REF!</v>
      </c>
      <c r="F39" s="92" t="e">
        <f>ROUND(IF(ISNA(VLOOKUP($A39,#REF!,49,FALSE)),0,VLOOKUP($A39,#REF!,49,FALSE)),1)</f>
        <v>#REF!</v>
      </c>
      <c r="G39" s="80" t="e">
        <f t="shared" si="0"/>
        <v>#REF!</v>
      </c>
      <c r="H39" s="88" t="e">
        <f t="shared" si="30"/>
        <v>#REF!</v>
      </c>
      <c r="I39" s="72" t="e">
        <f>IF(ISNA(VLOOKUP($A39,#REF!,4,FALSE)),0,VLOOKUP($A39,#REF!,4,FALSE))</f>
        <v>#REF!</v>
      </c>
      <c r="J39" s="80" t="e">
        <f t="shared" si="3"/>
        <v>#REF!</v>
      </c>
      <c r="K39" s="76" t="e">
        <f t="shared" si="4"/>
        <v>#REF!</v>
      </c>
      <c r="L39" s="83" t="e">
        <f>IF(ISNA(VLOOKUP($A39,#REF!,8,FALSE)),0,VLOOKUP($A39,#REF!,8,FALSE))</f>
        <v>#REF!</v>
      </c>
      <c r="M39" s="80" t="e">
        <f t="shared" si="5"/>
        <v>#REF!</v>
      </c>
      <c r="N39" s="76" t="e">
        <f t="shared" si="6"/>
        <v>#REF!</v>
      </c>
      <c r="O39" s="64" t="e">
        <f>IF(ISNA(VLOOKUP($A39,#REF!,12,FALSE)),0,VLOOKUP($A39,#REF!,12,FALSE))</f>
        <v>#REF!</v>
      </c>
      <c r="P39" s="80" t="e">
        <f t="shared" si="7"/>
        <v>#REF!</v>
      </c>
      <c r="Q39" s="76" t="e">
        <f t="shared" si="8"/>
        <v>#REF!</v>
      </c>
      <c r="R39" s="64" t="e">
        <f>IF(ISNA(VLOOKUP($A39,#REF!,16,FALSE)),0,VLOOKUP($A39,#REF!,16,FALSE))</f>
        <v>#REF!</v>
      </c>
      <c r="S39" s="80" t="e">
        <f t="shared" si="9"/>
        <v>#REF!</v>
      </c>
      <c r="T39" s="76" t="e">
        <f t="shared" si="10"/>
        <v>#REF!</v>
      </c>
      <c r="U39" s="64" t="e">
        <f>IF(ISNA(VLOOKUP($A39,#REF!,20,FALSE)),0,VLOOKUP($A39,#REF!,20,FALSE))</f>
        <v>#REF!</v>
      </c>
      <c r="V39" s="80" t="e">
        <f t="shared" si="11"/>
        <v>#REF!</v>
      </c>
      <c r="W39" s="76" t="e">
        <f t="shared" si="12"/>
        <v>#REF!</v>
      </c>
      <c r="X39" s="64" t="e">
        <f>IF(ISNA(VLOOKUP($A39,#REF!,24,FALSE)),0,VLOOKUP($A39,#REF!,24,FALSE))</f>
        <v>#REF!</v>
      </c>
      <c r="Y39" s="80" t="e">
        <f t="shared" si="13"/>
        <v>#REF!</v>
      </c>
      <c r="Z39" s="76" t="e">
        <f t="shared" si="14"/>
        <v>#REF!</v>
      </c>
      <c r="AA39" s="64" t="e">
        <f>IF(ISNA(VLOOKUP($A39,#REF!,28,FALSE)),0,VLOOKUP($A39,#REF!,28,FALSE))</f>
        <v>#REF!</v>
      </c>
      <c r="AB39" s="80" t="e">
        <f t="shared" si="15"/>
        <v>#REF!</v>
      </c>
      <c r="AC39" s="76" t="e">
        <f t="shared" si="16"/>
        <v>#REF!</v>
      </c>
      <c r="AD39" s="64" t="e">
        <f>IF(ISNA(VLOOKUP($A39,#REF!,32,FALSE)),0,VLOOKUP($A39,#REF!,32,FALSE))</f>
        <v>#REF!</v>
      </c>
      <c r="AE39" s="80" t="e">
        <f t="shared" si="17"/>
        <v>#REF!</v>
      </c>
      <c r="AF39" s="76" t="e">
        <f t="shared" si="18"/>
        <v>#REF!</v>
      </c>
      <c r="AG39" s="64" t="e">
        <f>IF(ISNA(VLOOKUP($A39,#REF!,36,FALSE)),0,VLOOKUP($A39,#REF!,36,FALSE))</f>
        <v>#REF!</v>
      </c>
      <c r="AH39" s="80" t="e">
        <f t="shared" si="19"/>
        <v>#REF!</v>
      </c>
      <c r="AI39" s="76" t="e">
        <f t="shared" si="20"/>
        <v>#REF!</v>
      </c>
      <c r="AJ39" t="e">
        <f t="shared" si="21"/>
        <v>#REF!</v>
      </c>
      <c r="AK39" t="e">
        <f t="shared" si="22"/>
        <v>#REF!</v>
      </c>
      <c r="AL39" t="e">
        <f t="shared" si="23"/>
        <v>#REF!</v>
      </c>
      <c r="AM39" t="e">
        <f t="shared" si="24"/>
        <v>#REF!</v>
      </c>
      <c r="AN39" t="e">
        <f t="shared" si="25"/>
        <v>#REF!</v>
      </c>
      <c r="AO39" t="e">
        <f t="shared" si="26"/>
        <v>#REF!</v>
      </c>
      <c r="AP39" t="e">
        <f t="shared" si="27"/>
        <v>#REF!</v>
      </c>
      <c r="AQ39" t="e">
        <f t="shared" si="28"/>
        <v>#REF!</v>
      </c>
      <c r="AR39" t="e">
        <f t="shared" si="29"/>
        <v>#REF!</v>
      </c>
    </row>
    <row r="40" spans="1:44" ht="18" customHeight="1" thickBot="1" x14ac:dyDescent="0.25">
      <c r="A40" s="78" t="str">
        <f t="shared" si="2"/>
        <v>Ben Porr</v>
      </c>
      <c r="B40" s="93" t="s">
        <v>546</v>
      </c>
      <c r="C40" s="94" t="s">
        <v>370</v>
      </c>
      <c r="D40" s="25">
        <v>13.6</v>
      </c>
      <c r="E40" s="8" t="e">
        <f>ROUND(IF(ISNA(VLOOKUP($A40,#REF!,47,FALSE)),0,VLOOKUP($A40,#REF!,47,FALSE)),1)</f>
        <v>#REF!</v>
      </c>
      <c r="F40" s="92" t="e">
        <f>ROUND(IF(ISNA(VLOOKUP($A40,#REF!,49,FALSE)),0,VLOOKUP($A40,#REF!,49,FALSE)),1)</f>
        <v>#REF!</v>
      </c>
      <c r="G40" s="80" t="e">
        <f t="shared" si="0"/>
        <v>#REF!</v>
      </c>
      <c r="H40" s="88" t="e">
        <f t="shared" si="30"/>
        <v>#REF!</v>
      </c>
      <c r="I40" s="72" t="e">
        <f>IF(ISNA(VLOOKUP($A40,#REF!,4,FALSE)),0,VLOOKUP($A40,#REF!,4,FALSE))</f>
        <v>#REF!</v>
      </c>
      <c r="J40" s="80" t="e">
        <f t="shared" si="3"/>
        <v>#REF!</v>
      </c>
      <c r="K40" s="76" t="e">
        <f t="shared" si="4"/>
        <v>#REF!</v>
      </c>
      <c r="L40" s="83" t="e">
        <f>IF(ISNA(VLOOKUP($A40,#REF!,8,FALSE)),0,VLOOKUP($A40,#REF!,8,FALSE))</f>
        <v>#REF!</v>
      </c>
      <c r="M40" s="80" t="e">
        <f t="shared" si="5"/>
        <v>#REF!</v>
      </c>
      <c r="N40" s="76" t="e">
        <f t="shared" si="6"/>
        <v>#REF!</v>
      </c>
      <c r="O40" s="64" t="e">
        <f>IF(ISNA(VLOOKUP($A40,#REF!,12,FALSE)),0,VLOOKUP($A40,#REF!,12,FALSE))</f>
        <v>#REF!</v>
      </c>
      <c r="P40" s="80" t="e">
        <f t="shared" si="7"/>
        <v>#REF!</v>
      </c>
      <c r="Q40" s="76" t="e">
        <f t="shared" si="8"/>
        <v>#REF!</v>
      </c>
      <c r="R40" s="64" t="e">
        <f>IF(ISNA(VLOOKUP($A40,#REF!,16,FALSE)),0,VLOOKUP($A40,#REF!,16,FALSE))</f>
        <v>#REF!</v>
      </c>
      <c r="S40" s="80" t="e">
        <f t="shared" si="9"/>
        <v>#REF!</v>
      </c>
      <c r="T40" s="76" t="e">
        <f t="shared" si="10"/>
        <v>#REF!</v>
      </c>
      <c r="U40" s="64" t="e">
        <f>IF(ISNA(VLOOKUP($A40,#REF!,20,FALSE)),0,VLOOKUP($A40,#REF!,20,FALSE))</f>
        <v>#REF!</v>
      </c>
      <c r="V40" s="80" t="e">
        <f t="shared" si="11"/>
        <v>#REF!</v>
      </c>
      <c r="W40" s="76" t="e">
        <f t="shared" si="12"/>
        <v>#REF!</v>
      </c>
      <c r="X40" s="64" t="e">
        <f>IF(ISNA(VLOOKUP($A40,#REF!,24,FALSE)),0,VLOOKUP($A40,#REF!,24,FALSE))</f>
        <v>#REF!</v>
      </c>
      <c r="Y40" s="80" t="e">
        <f t="shared" si="13"/>
        <v>#REF!</v>
      </c>
      <c r="Z40" s="76" t="e">
        <f t="shared" si="14"/>
        <v>#REF!</v>
      </c>
      <c r="AA40" s="64" t="e">
        <f>IF(ISNA(VLOOKUP($A40,#REF!,28,FALSE)),0,VLOOKUP($A40,#REF!,28,FALSE))</f>
        <v>#REF!</v>
      </c>
      <c r="AB40" s="80" t="e">
        <f t="shared" si="15"/>
        <v>#REF!</v>
      </c>
      <c r="AC40" s="76" t="e">
        <f t="shared" si="16"/>
        <v>#REF!</v>
      </c>
      <c r="AD40" s="64" t="e">
        <f>IF(ISNA(VLOOKUP($A40,#REF!,32,FALSE)),0,VLOOKUP($A40,#REF!,32,FALSE))</f>
        <v>#REF!</v>
      </c>
      <c r="AE40" s="80" t="e">
        <f t="shared" si="17"/>
        <v>#REF!</v>
      </c>
      <c r="AF40" s="76" t="e">
        <f t="shared" si="18"/>
        <v>#REF!</v>
      </c>
      <c r="AG40" s="64" t="e">
        <f>IF(ISNA(VLOOKUP($A40,#REF!,36,FALSE)),0,VLOOKUP($A40,#REF!,36,FALSE))</f>
        <v>#REF!</v>
      </c>
      <c r="AH40" s="80" t="e">
        <f t="shared" si="19"/>
        <v>#REF!</v>
      </c>
      <c r="AI40" s="76" t="e">
        <f t="shared" si="20"/>
        <v>#REF!</v>
      </c>
      <c r="AJ40" t="e">
        <f t="shared" si="21"/>
        <v>#REF!</v>
      </c>
      <c r="AK40" t="e">
        <f t="shared" si="22"/>
        <v>#REF!</v>
      </c>
      <c r="AL40" t="e">
        <f t="shared" si="23"/>
        <v>#REF!</v>
      </c>
      <c r="AM40" t="e">
        <f t="shared" si="24"/>
        <v>#REF!</v>
      </c>
      <c r="AN40" t="e">
        <f t="shared" si="25"/>
        <v>#REF!</v>
      </c>
      <c r="AO40" t="e">
        <f t="shared" si="26"/>
        <v>#REF!</v>
      </c>
      <c r="AP40" t="e">
        <f t="shared" si="27"/>
        <v>#REF!</v>
      </c>
      <c r="AQ40" t="e">
        <f t="shared" si="28"/>
        <v>#REF!</v>
      </c>
      <c r="AR40" t="e">
        <f t="shared" si="29"/>
        <v>#REF!</v>
      </c>
    </row>
    <row r="41" spans="1:44" ht="18" customHeight="1" thickBot="1" x14ac:dyDescent="0.25">
      <c r="A41" s="78" t="str">
        <f t="shared" si="2"/>
        <v>Gary Pulino</v>
      </c>
      <c r="B41" s="52" t="s">
        <v>471</v>
      </c>
      <c r="C41" s="62" t="s">
        <v>472</v>
      </c>
      <c r="D41" s="25">
        <v>8.5000000000000036</v>
      </c>
      <c r="E41" s="8" t="e">
        <f>ROUND(IF(ISNA(VLOOKUP($A41,#REF!,47,FALSE)),0,VLOOKUP($A41,#REF!,47,FALSE)),1)</f>
        <v>#REF!</v>
      </c>
      <c r="F41" s="92" t="e">
        <f>ROUND(IF(ISNA(VLOOKUP($A41,#REF!,49,FALSE)),0,VLOOKUP($A41,#REF!,49,FALSE)),1)</f>
        <v>#REF!</v>
      </c>
      <c r="G41" s="80" t="e">
        <f t="shared" si="0"/>
        <v>#REF!</v>
      </c>
      <c r="H41" s="113" t="e">
        <f t="shared" si="30"/>
        <v>#REF!</v>
      </c>
      <c r="I41" s="72" t="e">
        <f>IF(ISNA(VLOOKUP($A41,#REF!,4,FALSE)),0,VLOOKUP($A41,#REF!,4,FALSE))</f>
        <v>#REF!</v>
      </c>
      <c r="J41" s="80" t="e">
        <f t="shared" si="3"/>
        <v>#REF!</v>
      </c>
      <c r="K41" s="76" t="e">
        <f t="shared" si="4"/>
        <v>#REF!</v>
      </c>
      <c r="L41" s="83" t="e">
        <f>IF(ISNA(VLOOKUP($A41,#REF!,8,FALSE)),0,VLOOKUP($A41,#REF!,8,FALSE))</f>
        <v>#REF!</v>
      </c>
      <c r="M41" s="80" t="e">
        <f t="shared" si="5"/>
        <v>#REF!</v>
      </c>
      <c r="N41" s="76" t="e">
        <f t="shared" si="6"/>
        <v>#REF!</v>
      </c>
      <c r="O41" s="64" t="e">
        <f>IF(ISNA(VLOOKUP($A41,#REF!,12,FALSE)),0,VLOOKUP($A41,#REF!,12,FALSE))</f>
        <v>#REF!</v>
      </c>
      <c r="P41" s="80" t="e">
        <f t="shared" si="7"/>
        <v>#REF!</v>
      </c>
      <c r="Q41" s="76" t="e">
        <f t="shared" si="8"/>
        <v>#REF!</v>
      </c>
      <c r="R41" s="64" t="e">
        <f>IF(ISNA(VLOOKUP($A41,#REF!,16,FALSE)),0,VLOOKUP($A41,#REF!,16,FALSE))</f>
        <v>#REF!</v>
      </c>
      <c r="S41" s="80" t="e">
        <f t="shared" si="9"/>
        <v>#REF!</v>
      </c>
      <c r="T41" s="76" t="e">
        <f t="shared" si="10"/>
        <v>#REF!</v>
      </c>
      <c r="U41" s="64" t="e">
        <f>IF(ISNA(VLOOKUP($A41,#REF!,20,FALSE)),0,VLOOKUP($A41,#REF!,20,FALSE))</f>
        <v>#REF!</v>
      </c>
      <c r="V41" s="80" t="e">
        <f t="shared" si="11"/>
        <v>#REF!</v>
      </c>
      <c r="W41" s="76" t="e">
        <f t="shared" si="12"/>
        <v>#REF!</v>
      </c>
      <c r="X41" s="64" t="e">
        <f>IF(ISNA(VLOOKUP($A41,#REF!,24,FALSE)),0,VLOOKUP($A41,#REF!,24,FALSE))</f>
        <v>#REF!</v>
      </c>
      <c r="Y41" s="80" t="e">
        <f t="shared" si="13"/>
        <v>#REF!</v>
      </c>
      <c r="Z41" s="76" t="e">
        <f t="shared" si="14"/>
        <v>#REF!</v>
      </c>
      <c r="AA41" s="64" t="e">
        <f>IF(ISNA(VLOOKUP($A41,#REF!,28,FALSE)),0,VLOOKUP($A41,#REF!,28,FALSE))</f>
        <v>#REF!</v>
      </c>
      <c r="AB41" s="80" t="e">
        <f t="shared" si="15"/>
        <v>#REF!</v>
      </c>
      <c r="AC41" s="76" t="e">
        <f t="shared" si="16"/>
        <v>#REF!</v>
      </c>
      <c r="AD41" s="64" t="e">
        <f>IF(ISNA(VLOOKUP($A41,#REF!,32,FALSE)),0,VLOOKUP($A41,#REF!,32,FALSE))</f>
        <v>#REF!</v>
      </c>
      <c r="AE41" s="80" t="e">
        <f t="shared" si="17"/>
        <v>#REF!</v>
      </c>
      <c r="AF41" s="76" t="e">
        <f t="shared" si="18"/>
        <v>#REF!</v>
      </c>
      <c r="AG41" s="64" t="e">
        <f>IF(ISNA(VLOOKUP($A41,#REF!,36,FALSE)),0,VLOOKUP($A41,#REF!,36,FALSE))</f>
        <v>#REF!</v>
      </c>
      <c r="AH41" s="80" t="e">
        <f t="shared" si="19"/>
        <v>#REF!</v>
      </c>
      <c r="AI41" s="76" t="e">
        <f t="shared" si="20"/>
        <v>#REF!</v>
      </c>
      <c r="AJ41" t="e">
        <f t="shared" si="21"/>
        <v>#REF!</v>
      </c>
      <c r="AK41" t="e">
        <f t="shared" si="22"/>
        <v>#REF!</v>
      </c>
      <c r="AL41" t="e">
        <f t="shared" si="23"/>
        <v>#REF!</v>
      </c>
      <c r="AM41" t="e">
        <f t="shared" si="24"/>
        <v>#REF!</v>
      </c>
      <c r="AN41" t="e">
        <f t="shared" si="25"/>
        <v>#REF!</v>
      </c>
      <c r="AO41" t="e">
        <f t="shared" si="26"/>
        <v>#REF!</v>
      </c>
      <c r="AP41" t="e">
        <f t="shared" si="27"/>
        <v>#REF!</v>
      </c>
      <c r="AQ41" t="e">
        <f t="shared" si="28"/>
        <v>#REF!</v>
      </c>
      <c r="AR41" t="e">
        <f t="shared" si="29"/>
        <v>#REF!</v>
      </c>
    </row>
    <row r="42" spans="1:44" ht="18" customHeight="1" thickBot="1" x14ac:dyDescent="0.25">
      <c r="A42" s="78" t="str">
        <f t="shared" si="2"/>
        <v>Joe Radakovich</v>
      </c>
      <c r="B42" s="93" t="s">
        <v>581</v>
      </c>
      <c r="C42" s="94" t="s">
        <v>430</v>
      </c>
      <c r="D42" s="25">
        <v>17.799999999999997</v>
      </c>
      <c r="E42" s="8" t="e">
        <f>ROUND(IF(ISNA(VLOOKUP($A42,#REF!,47,FALSE)),0,VLOOKUP($A42,#REF!,47,FALSE)),1)</f>
        <v>#REF!</v>
      </c>
      <c r="F42" s="92" t="e">
        <f>ROUND(IF(ISNA(VLOOKUP($A42,#REF!,49,FALSE)),0,VLOOKUP($A42,#REF!,49,FALSE)),1)</f>
        <v>#REF!</v>
      </c>
      <c r="G42" s="80" t="e">
        <f t="shared" si="0"/>
        <v>#REF!</v>
      </c>
      <c r="H42" s="112" t="e">
        <f t="shared" si="30"/>
        <v>#REF!</v>
      </c>
      <c r="I42" s="72" t="e">
        <f>IF(ISNA(VLOOKUP($A42,#REF!,4,FALSE)),0,VLOOKUP($A42,#REF!,4,FALSE))</f>
        <v>#REF!</v>
      </c>
      <c r="J42" s="80" t="e">
        <f t="shared" si="3"/>
        <v>#REF!</v>
      </c>
      <c r="K42" s="76" t="e">
        <f t="shared" si="4"/>
        <v>#REF!</v>
      </c>
      <c r="L42" s="83" t="e">
        <f>IF(ISNA(VLOOKUP($A42,#REF!,8,FALSE)),0,VLOOKUP($A42,#REF!,8,FALSE))</f>
        <v>#REF!</v>
      </c>
      <c r="M42" s="80" t="e">
        <f t="shared" si="5"/>
        <v>#REF!</v>
      </c>
      <c r="N42" s="76" t="e">
        <f t="shared" si="6"/>
        <v>#REF!</v>
      </c>
      <c r="O42" s="64" t="e">
        <f>IF(ISNA(VLOOKUP($A42,#REF!,12,FALSE)),0,VLOOKUP($A42,#REF!,12,FALSE))</f>
        <v>#REF!</v>
      </c>
      <c r="P42" s="80" t="e">
        <f t="shared" si="7"/>
        <v>#REF!</v>
      </c>
      <c r="Q42" s="76" t="e">
        <f t="shared" si="8"/>
        <v>#REF!</v>
      </c>
      <c r="R42" s="64" t="e">
        <f>IF(ISNA(VLOOKUP($A42,#REF!,16,FALSE)),0,VLOOKUP($A42,#REF!,16,FALSE))</f>
        <v>#REF!</v>
      </c>
      <c r="S42" s="80" t="e">
        <f t="shared" si="9"/>
        <v>#REF!</v>
      </c>
      <c r="T42" s="76" t="e">
        <f t="shared" si="10"/>
        <v>#REF!</v>
      </c>
      <c r="U42" s="64" t="e">
        <f>IF(ISNA(VLOOKUP($A42,#REF!,20,FALSE)),0,VLOOKUP($A42,#REF!,20,FALSE))</f>
        <v>#REF!</v>
      </c>
      <c r="V42" s="80" t="e">
        <f t="shared" si="11"/>
        <v>#REF!</v>
      </c>
      <c r="W42" s="76" t="e">
        <f t="shared" si="12"/>
        <v>#REF!</v>
      </c>
      <c r="X42" s="64" t="e">
        <f>IF(ISNA(VLOOKUP($A42,#REF!,24,FALSE)),0,VLOOKUP($A42,#REF!,24,FALSE))</f>
        <v>#REF!</v>
      </c>
      <c r="Y42" s="80" t="e">
        <f t="shared" si="13"/>
        <v>#REF!</v>
      </c>
      <c r="Z42" s="76" t="e">
        <f t="shared" si="14"/>
        <v>#REF!</v>
      </c>
      <c r="AA42" s="64" t="e">
        <f>IF(ISNA(VLOOKUP($A42,#REF!,28,FALSE)),0,VLOOKUP($A42,#REF!,28,FALSE))</f>
        <v>#REF!</v>
      </c>
      <c r="AB42" s="80" t="e">
        <f t="shared" si="15"/>
        <v>#REF!</v>
      </c>
      <c r="AC42" s="76" t="e">
        <f t="shared" si="16"/>
        <v>#REF!</v>
      </c>
      <c r="AD42" s="64" t="e">
        <f>IF(ISNA(VLOOKUP($A42,#REF!,32,FALSE)),0,VLOOKUP($A42,#REF!,32,FALSE))</f>
        <v>#REF!</v>
      </c>
      <c r="AE42" s="80" t="e">
        <f t="shared" si="17"/>
        <v>#REF!</v>
      </c>
      <c r="AF42" s="76" t="e">
        <f t="shared" si="18"/>
        <v>#REF!</v>
      </c>
      <c r="AG42" s="64" t="e">
        <f>IF(ISNA(VLOOKUP($A42,#REF!,36,FALSE)),0,VLOOKUP($A42,#REF!,36,FALSE))</f>
        <v>#REF!</v>
      </c>
      <c r="AH42" s="80" t="e">
        <f t="shared" si="19"/>
        <v>#REF!</v>
      </c>
      <c r="AI42" s="76" t="e">
        <f t="shared" si="20"/>
        <v>#REF!</v>
      </c>
      <c r="AJ42" t="e">
        <f t="shared" si="21"/>
        <v>#REF!</v>
      </c>
      <c r="AK42" t="e">
        <f t="shared" si="22"/>
        <v>#REF!</v>
      </c>
      <c r="AL42" t="e">
        <f t="shared" si="23"/>
        <v>#REF!</v>
      </c>
      <c r="AM42" t="e">
        <f t="shared" si="24"/>
        <v>#REF!</v>
      </c>
      <c r="AN42" t="e">
        <f t="shared" si="25"/>
        <v>#REF!</v>
      </c>
      <c r="AO42" t="e">
        <f t="shared" si="26"/>
        <v>#REF!</v>
      </c>
      <c r="AP42" t="e">
        <f t="shared" si="27"/>
        <v>#REF!</v>
      </c>
      <c r="AQ42" t="e">
        <f t="shared" si="28"/>
        <v>#REF!</v>
      </c>
      <c r="AR42" t="e">
        <f t="shared" si="29"/>
        <v>#REF!</v>
      </c>
    </row>
    <row r="43" spans="1:44" ht="18" customHeight="1" thickBot="1" x14ac:dyDescent="0.25">
      <c r="A43" s="78" t="str">
        <f t="shared" si="2"/>
        <v>Manny Rodriguez</v>
      </c>
      <c r="B43" s="52" t="s">
        <v>506</v>
      </c>
      <c r="C43" s="62" t="s">
        <v>507</v>
      </c>
      <c r="D43" s="25">
        <v>19.899999999999999</v>
      </c>
      <c r="E43" s="8" t="e">
        <f>ROUND(IF(ISNA(VLOOKUP($A43,#REF!,47,FALSE)),0,VLOOKUP($A43,#REF!,47,FALSE)),1)</f>
        <v>#REF!</v>
      </c>
      <c r="F43" s="92" t="e">
        <f>ROUND(IF(ISNA(VLOOKUP($A43,#REF!,49,FALSE)),0,VLOOKUP($A43,#REF!,49,FALSE)),1)</f>
        <v>#REF!</v>
      </c>
      <c r="G43" s="80" t="e">
        <f t="shared" si="0"/>
        <v>#REF!</v>
      </c>
      <c r="H43" s="112" t="e">
        <f t="shared" si="30"/>
        <v>#REF!</v>
      </c>
      <c r="I43" s="72" t="e">
        <f>IF(ISNA(VLOOKUP($A43,#REF!,4,FALSE)),0,VLOOKUP($A43,#REF!,4,FALSE))</f>
        <v>#REF!</v>
      </c>
      <c r="J43" s="80" t="e">
        <f t="shared" si="3"/>
        <v>#REF!</v>
      </c>
      <c r="K43" s="76" t="e">
        <f t="shared" si="4"/>
        <v>#REF!</v>
      </c>
      <c r="L43" s="83" t="e">
        <f>IF(ISNA(VLOOKUP($A43,#REF!,8,FALSE)),0,VLOOKUP($A43,#REF!,8,FALSE))</f>
        <v>#REF!</v>
      </c>
      <c r="M43" s="80" t="e">
        <f t="shared" si="5"/>
        <v>#REF!</v>
      </c>
      <c r="N43" s="76" t="e">
        <f t="shared" si="6"/>
        <v>#REF!</v>
      </c>
      <c r="O43" s="64" t="e">
        <f>IF(ISNA(VLOOKUP($A43,#REF!,12,FALSE)),0,VLOOKUP($A43,#REF!,12,FALSE))</f>
        <v>#REF!</v>
      </c>
      <c r="P43" s="80" t="e">
        <f t="shared" si="7"/>
        <v>#REF!</v>
      </c>
      <c r="Q43" s="76" t="e">
        <f t="shared" si="8"/>
        <v>#REF!</v>
      </c>
      <c r="R43" s="64" t="e">
        <f>IF(ISNA(VLOOKUP($A43,#REF!,16,FALSE)),0,VLOOKUP($A43,#REF!,16,FALSE))</f>
        <v>#REF!</v>
      </c>
      <c r="S43" s="80" t="e">
        <f t="shared" si="9"/>
        <v>#REF!</v>
      </c>
      <c r="T43" s="76" t="e">
        <f t="shared" si="10"/>
        <v>#REF!</v>
      </c>
      <c r="U43" s="64" t="e">
        <f>IF(ISNA(VLOOKUP($A43,#REF!,20,FALSE)),0,VLOOKUP($A43,#REF!,20,FALSE))</f>
        <v>#REF!</v>
      </c>
      <c r="V43" s="80" t="e">
        <f t="shared" si="11"/>
        <v>#REF!</v>
      </c>
      <c r="W43" s="76" t="e">
        <f t="shared" si="12"/>
        <v>#REF!</v>
      </c>
      <c r="X43" s="64" t="e">
        <f>IF(ISNA(VLOOKUP($A43,#REF!,24,FALSE)),0,VLOOKUP($A43,#REF!,24,FALSE))</f>
        <v>#REF!</v>
      </c>
      <c r="Y43" s="80" t="e">
        <f t="shared" si="13"/>
        <v>#REF!</v>
      </c>
      <c r="Z43" s="76" t="e">
        <f t="shared" si="14"/>
        <v>#REF!</v>
      </c>
      <c r="AA43" s="64" t="e">
        <f>IF(ISNA(VLOOKUP($A43,#REF!,28,FALSE)),0,VLOOKUP($A43,#REF!,28,FALSE))</f>
        <v>#REF!</v>
      </c>
      <c r="AB43" s="80" t="e">
        <f t="shared" si="15"/>
        <v>#REF!</v>
      </c>
      <c r="AC43" s="76" t="e">
        <f t="shared" si="16"/>
        <v>#REF!</v>
      </c>
      <c r="AD43" s="64" t="e">
        <f>IF(ISNA(VLOOKUP($A43,#REF!,32,FALSE)),0,VLOOKUP($A43,#REF!,32,FALSE))</f>
        <v>#REF!</v>
      </c>
      <c r="AE43" s="80" t="e">
        <f t="shared" si="17"/>
        <v>#REF!</v>
      </c>
      <c r="AF43" s="76" t="e">
        <f t="shared" si="18"/>
        <v>#REF!</v>
      </c>
      <c r="AG43" s="64" t="e">
        <f>IF(ISNA(VLOOKUP($A43,#REF!,36,FALSE)),0,VLOOKUP($A43,#REF!,36,FALSE))</f>
        <v>#REF!</v>
      </c>
      <c r="AH43" s="80" t="e">
        <f t="shared" si="19"/>
        <v>#REF!</v>
      </c>
      <c r="AI43" s="76" t="e">
        <f t="shared" si="20"/>
        <v>#REF!</v>
      </c>
      <c r="AJ43" t="e">
        <f t="shared" si="21"/>
        <v>#REF!</v>
      </c>
      <c r="AK43" t="e">
        <f t="shared" si="22"/>
        <v>#REF!</v>
      </c>
      <c r="AL43" t="e">
        <f t="shared" si="23"/>
        <v>#REF!</v>
      </c>
      <c r="AM43" t="e">
        <f t="shared" si="24"/>
        <v>#REF!</v>
      </c>
      <c r="AN43" t="e">
        <f t="shared" si="25"/>
        <v>#REF!</v>
      </c>
      <c r="AO43" t="e">
        <f t="shared" si="26"/>
        <v>#REF!</v>
      </c>
      <c r="AP43" t="e">
        <f t="shared" si="27"/>
        <v>#REF!</v>
      </c>
      <c r="AQ43" t="e">
        <f t="shared" si="28"/>
        <v>#REF!</v>
      </c>
      <c r="AR43" t="e">
        <f t="shared" si="29"/>
        <v>#REF!</v>
      </c>
    </row>
    <row r="44" spans="1:44" ht="18" customHeight="1" thickBot="1" x14ac:dyDescent="0.25">
      <c r="A44" s="78" t="str">
        <f t="shared" si="2"/>
        <v>Chuck Roney</v>
      </c>
      <c r="B44" s="52" t="s">
        <v>353</v>
      </c>
      <c r="C44" s="62" t="s">
        <v>354</v>
      </c>
      <c r="D44" s="25">
        <v>28.100000000000012</v>
      </c>
      <c r="E44" s="8" t="e">
        <f>ROUND(IF(ISNA(VLOOKUP($A44,#REF!,47,FALSE)),0,VLOOKUP($A44,#REF!,47,FALSE)),1)</f>
        <v>#REF!</v>
      </c>
      <c r="F44" s="92" t="e">
        <f>ROUND(IF(ISNA(VLOOKUP($A44,#REF!,49,FALSE)),0,VLOOKUP($A44,#REF!,49,FALSE)),1)</f>
        <v>#REF!</v>
      </c>
      <c r="G44" s="80" t="e">
        <f t="shared" si="0"/>
        <v>#REF!</v>
      </c>
      <c r="H44" s="88" t="e">
        <f t="shared" si="30"/>
        <v>#REF!</v>
      </c>
      <c r="I44" s="72" t="e">
        <f>IF(ISNA(VLOOKUP($A44,#REF!,4,FALSE)),0,VLOOKUP($A44,#REF!,4,FALSE))</f>
        <v>#REF!</v>
      </c>
      <c r="J44" s="80" t="e">
        <f t="shared" si="3"/>
        <v>#REF!</v>
      </c>
      <c r="K44" s="76" t="e">
        <f t="shared" si="4"/>
        <v>#REF!</v>
      </c>
      <c r="L44" s="83" t="e">
        <f>IF(ISNA(VLOOKUP($A44,#REF!,8,FALSE)),0,VLOOKUP($A44,#REF!,8,FALSE))</f>
        <v>#REF!</v>
      </c>
      <c r="M44" s="80" t="e">
        <f t="shared" si="5"/>
        <v>#REF!</v>
      </c>
      <c r="N44" s="76" t="e">
        <f t="shared" si="6"/>
        <v>#REF!</v>
      </c>
      <c r="O44" s="64" t="e">
        <f>IF(ISNA(VLOOKUP($A44,#REF!,12,FALSE)),0,VLOOKUP($A44,#REF!,12,FALSE))</f>
        <v>#REF!</v>
      </c>
      <c r="P44" s="80" t="e">
        <f t="shared" si="7"/>
        <v>#REF!</v>
      </c>
      <c r="Q44" s="76" t="e">
        <f t="shared" si="8"/>
        <v>#REF!</v>
      </c>
      <c r="R44" s="64" t="e">
        <f>IF(ISNA(VLOOKUP($A44,#REF!,16,FALSE)),0,VLOOKUP($A44,#REF!,16,FALSE))</f>
        <v>#REF!</v>
      </c>
      <c r="S44" s="80" t="e">
        <f t="shared" si="9"/>
        <v>#REF!</v>
      </c>
      <c r="T44" s="76" t="e">
        <f t="shared" si="10"/>
        <v>#REF!</v>
      </c>
      <c r="U44" s="64" t="e">
        <f>IF(ISNA(VLOOKUP($A44,#REF!,20,FALSE)),0,VLOOKUP($A44,#REF!,20,FALSE))</f>
        <v>#REF!</v>
      </c>
      <c r="V44" s="80" t="e">
        <f t="shared" si="11"/>
        <v>#REF!</v>
      </c>
      <c r="W44" s="76" t="e">
        <f t="shared" si="12"/>
        <v>#REF!</v>
      </c>
      <c r="X44" s="64" t="e">
        <f>IF(ISNA(VLOOKUP($A44,#REF!,24,FALSE)),0,VLOOKUP($A44,#REF!,24,FALSE))</f>
        <v>#REF!</v>
      </c>
      <c r="Y44" s="80" t="e">
        <f t="shared" si="13"/>
        <v>#REF!</v>
      </c>
      <c r="Z44" s="76" t="e">
        <f t="shared" si="14"/>
        <v>#REF!</v>
      </c>
      <c r="AA44" s="64" t="e">
        <f>IF(ISNA(VLOOKUP($A44,#REF!,28,FALSE)),0,VLOOKUP($A44,#REF!,28,FALSE))</f>
        <v>#REF!</v>
      </c>
      <c r="AB44" s="80" t="e">
        <f t="shared" si="15"/>
        <v>#REF!</v>
      </c>
      <c r="AC44" s="76" t="e">
        <f t="shared" si="16"/>
        <v>#REF!</v>
      </c>
      <c r="AD44" s="64" t="e">
        <f>IF(ISNA(VLOOKUP($A44,#REF!,32,FALSE)),0,VLOOKUP($A44,#REF!,32,FALSE))</f>
        <v>#REF!</v>
      </c>
      <c r="AE44" s="80" t="e">
        <f t="shared" si="17"/>
        <v>#REF!</v>
      </c>
      <c r="AF44" s="76" t="e">
        <f t="shared" si="18"/>
        <v>#REF!</v>
      </c>
      <c r="AG44" s="64" t="e">
        <f>IF(ISNA(VLOOKUP($A44,#REF!,36,FALSE)),0,VLOOKUP($A44,#REF!,36,FALSE))</f>
        <v>#REF!</v>
      </c>
      <c r="AH44" s="80" t="e">
        <f t="shared" si="19"/>
        <v>#REF!</v>
      </c>
      <c r="AI44" s="76" t="e">
        <f t="shared" si="20"/>
        <v>#REF!</v>
      </c>
      <c r="AJ44" t="e">
        <f t="shared" si="21"/>
        <v>#REF!</v>
      </c>
      <c r="AK44" t="e">
        <f t="shared" si="22"/>
        <v>#REF!</v>
      </c>
      <c r="AL44" t="e">
        <f t="shared" si="23"/>
        <v>#REF!</v>
      </c>
      <c r="AM44" t="e">
        <f t="shared" si="24"/>
        <v>#REF!</v>
      </c>
      <c r="AN44" t="e">
        <f t="shared" si="25"/>
        <v>#REF!</v>
      </c>
      <c r="AO44" t="e">
        <f t="shared" si="26"/>
        <v>#REF!</v>
      </c>
      <c r="AP44" t="e">
        <f t="shared" si="27"/>
        <v>#REF!</v>
      </c>
      <c r="AQ44" t="e">
        <f t="shared" si="28"/>
        <v>#REF!</v>
      </c>
      <c r="AR44" t="e">
        <f t="shared" si="29"/>
        <v>#REF!</v>
      </c>
    </row>
    <row r="45" spans="1:44" ht="18" customHeight="1" thickBot="1" x14ac:dyDescent="0.25">
      <c r="A45" s="78" t="str">
        <f t="shared" si="2"/>
        <v>Mike Rubin</v>
      </c>
      <c r="B45" s="52" t="s">
        <v>42</v>
      </c>
      <c r="C45" s="62" t="s">
        <v>33</v>
      </c>
      <c r="D45" s="25">
        <v>36.000000000000007</v>
      </c>
      <c r="E45" s="8" t="e">
        <f>ROUND(IF(ISNA(VLOOKUP($A45,#REF!,47,FALSE)),0,VLOOKUP($A45,#REF!,47,FALSE)),1)</f>
        <v>#REF!</v>
      </c>
      <c r="F45" s="92" t="e">
        <f>ROUND(IF(ISNA(VLOOKUP($A45,#REF!,49,FALSE)),0,VLOOKUP($A45,#REF!,49,FALSE)),1)</f>
        <v>#REF!</v>
      </c>
      <c r="G45" s="80" t="e">
        <f t="shared" si="0"/>
        <v>#REF!</v>
      </c>
      <c r="H45" s="88" t="e">
        <f t="shared" si="30"/>
        <v>#REF!</v>
      </c>
      <c r="I45" s="72" t="e">
        <f>IF(ISNA(VLOOKUP($A45,#REF!,4,FALSE)),0,VLOOKUP($A45,#REF!,4,FALSE))</f>
        <v>#REF!</v>
      </c>
      <c r="J45" s="80" t="e">
        <f t="shared" si="3"/>
        <v>#REF!</v>
      </c>
      <c r="K45" s="76" t="e">
        <f t="shared" si="4"/>
        <v>#REF!</v>
      </c>
      <c r="L45" s="83" t="e">
        <f>IF(ISNA(VLOOKUP($A45,#REF!,8,FALSE)),0,VLOOKUP($A45,#REF!,8,FALSE))</f>
        <v>#REF!</v>
      </c>
      <c r="M45" s="80" t="e">
        <f t="shared" si="5"/>
        <v>#REF!</v>
      </c>
      <c r="N45" s="76" t="e">
        <f t="shared" si="6"/>
        <v>#REF!</v>
      </c>
      <c r="O45" s="64" t="e">
        <f>IF(ISNA(VLOOKUP($A45,#REF!,12,FALSE)),0,VLOOKUP($A45,#REF!,12,FALSE))</f>
        <v>#REF!</v>
      </c>
      <c r="P45" s="80" t="e">
        <f t="shared" si="7"/>
        <v>#REF!</v>
      </c>
      <c r="Q45" s="76" t="e">
        <f t="shared" si="8"/>
        <v>#REF!</v>
      </c>
      <c r="R45" s="64" t="e">
        <f>IF(ISNA(VLOOKUP($A45,#REF!,16,FALSE)),0,VLOOKUP($A45,#REF!,16,FALSE))</f>
        <v>#REF!</v>
      </c>
      <c r="S45" s="80" t="e">
        <f t="shared" si="9"/>
        <v>#REF!</v>
      </c>
      <c r="T45" s="76" t="e">
        <f t="shared" si="10"/>
        <v>#REF!</v>
      </c>
      <c r="U45" s="64" t="e">
        <f>IF(ISNA(VLOOKUP($A45,#REF!,20,FALSE)),0,VLOOKUP($A45,#REF!,20,FALSE))</f>
        <v>#REF!</v>
      </c>
      <c r="V45" s="80" t="e">
        <f t="shared" si="11"/>
        <v>#REF!</v>
      </c>
      <c r="W45" s="76" t="e">
        <f t="shared" si="12"/>
        <v>#REF!</v>
      </c>
      <c r="X45" s="64" t="e">
        <f>IF(ISNA(VLOOKUP($A45,#REF!,24,FALSE)),0,VLOOKUP($A45,#REF!,24,FALSE))</f>
        <v>#REF!</v>
      </c>
      <c r="Y45" s="80" t="e">
        <f t="shared" si="13"/>
        <v>#REF!</v>
      </c>
      <c r="Z45" s="76" t="e">
        <f t="shared" si="14"/>
        <v>#REF!</v>
      </c>
      <c r="AA45" s="64" t="e">
        <f>IF(ISNA(VLOOKUP($A45,#REF!,28,FALSE)),0,VLOOKUP($A45,#REF!,28,FALSE))</f>
        <v>#REF!</v>
      </c>
      <c r="AB45" s="80" t="e">
        <f t="shared" si="15"/>
        <v>#REF!</v>
      </c>
      <c r="AC45" s="76" t="e">
        <f t="shared" si="16"/>
        <v>#REF!</v>
      </c>
      <c r="AD45" s="64" t="e">
        <f>IF(ISNA(VLOOKUP($A45,#REF!,32,FALSE)),0,VLOOKUP($A45,#REF!,32,FALSE))</f>
        <v>#REF!</v>
      </c>
      <c r="AE45" s="80" t="e">
        <f t="shared" si="17"/>
        <v>#REF!</v>
      </c>
      <c r="AF45" s="76" t="e">
        <f t="shared" si="18"/>
        <v>#REF!</v>
      </c>
      <c r="AG45" s="64" t="e">
        <f>IF(ISNA(VLOOKUP($A45,#REF!,36,FALSE)),0,VLOOKUP($A45,#REF!,36,FALSE))</f>
        <v>#REF!</v>
      </c>
      <c r="AH45" s="80" t="e">
        <f t="shared" si="19"/>
        <v>#REF!</v>
      </c>
      <c r="AI45" s="76" t="e">
        <f t="shared" si="20"/>
        <v>#REF!</v>
      </c>
      <c r="AJ45" t="e">
        <f t="shared" si="21"/>
        <v>#REF!</v>
      </c>
      <c r="AK45" t="e">
        <f t="shared" si="22"/>
        <v>#REF!</v>
      </c>
      <c r="AL45" t="e">
        <f t="shared" si="23"/>
        <v>#REF!</v>
      </c>
      <c r="AM45" t="e">
        <f t="shared" si="24"/>
        <v>#REF!</v>
      </c>
      <c r="AN45" t="e">
        <f t="shared" si="25"/>
        <v>#REF!</v>
      </c>
      <c r="AO45" t="e">
        <f t="shared" si="26"/>
        <v>#REF!</v>
      </c>
      <c r="AP45" t="e">
        <f t="shared" si="27"/>
        <v>#REF!</v>
      </c>
      <c r="AQ45" t="e">
        <f t="shared" si="28"/>
        <v>#REF!</v>
      </c>
      <c r="AR45" t="e">
        <f t="shared" si="29"/>
        <v>#REF!</v>
      </c>
    </row>
    <row r="46" spans="1:44" ht="18" customHeight="1" thickBot="1" x14ac:dyDescent="0.25">
      <c r="A46" s="78" t="str">
        <f t="shared" si="2"/>
        <v>Brent Schnupp</v>
      </c>
      <c r="B46" s="93" t="s">
        <v>518</v>
      </c>
      <c r="C46" s="94" t="s">
        <v>519</v>
      </c>
      <c r="D46" s="25">
        <v>11.700000000000001</v>
      </c>
      <c r="E46" s="8" t="e">
        <f>ROUND(IF(ISNA(VLOOKUP($A46,#REF!,47,FALSE)),0,VLOOKUP($A46,#REF!,47,FALSE)),1)</f>
        <v>#REF!</v>
      </c>
      <c r="F46" s="92" t="e">
        <f>ROUND(IF(ISNA(VLOOKUP($A46,#REF!,49,FALSE)),0,VLOOKUP($A46,#REF!,49,FALSE)),1)</f>
        <v>#REF!</v>
      </c>
      <c r="G46" s="80" t="e">
        <f t="shared" si="0"/>
        <v>#REF!</v>
      </c>
      <c r="H46" s="88" t="e">
        <f t="shared" si="30"/>
        <v>#REF!</v>
      </c>
      <c r="I46" s="72" t="e">
        <f>IF(ISNA(VLOOKUP($A46,#REF!,4,FALSE)),0,VLOOKUP($A46,#REF!,4,FALSE))</f>
        <v>#REF!</v>
      </c>
      <c r="J46" s="80" t="e">
        <f t="shared" si="3"/>
        <v>#REF!</v>
      </c>
      <c r="K46" s="76" t="e">
        <f t="shared" si="4"/>
        <v>#REF!</v>
      </c>
      <c r="L46" s="83" t="e">
        <f>IF(ISNA(VLOOKUP($A46,#REF!,8,FALSE)),0,VLOOKUP($A46,#REF!,8,FALSE))</f>
        <v>#REF!</v>
      </c>
      <c r="M46" s="80" t="e">
        <f t="shared" si="5"/>
        <v>#REF!</v>
      </c>
      <c r="N46" s="76" t="e">
        <f t="shared" si="6"/>
        <v>#REF!</v>
      </c>
      <c r="O46" s="64" t="e">
        <f>IF(ISNA(VLOOKUP($A46,#REF!,12,FALSE)),0,VLOOKUP($A46,#REF!,12,FALSE))</f>
        <v>#REF!</v>
      </c>
      <c r="P46" s="80" t="e">
        <f t="shared" si="7"/>
        <v>#REF!</v>
      </c>
      <c r="Q46" s="76" t="e">
        <f t="shared" si="8"/>
        <v>#REF!</v>
      </c>
      <c r="R46" s="64" t="e">
        <f>IF(ISNA(VLOOKUP($A46,#REF!,16,FALSE)),0,VLOOKUP($A46,#REF!,16,FALSE))</f>
        <v>#REF!</v>
      </c>
      <c r="S46" s="80" t="e">
        <f t="shared" si="9"/>
        <v>#REF!</v>
      </c>
      <c r="T46" s="76" t="e">
        <f t="shared" si="10"/>
        <v>#REF!</v>
      </c>
      <c r="U46" s="64" t="e">
        <f>IF(ISNA(VLOOKUP($A46,#REF!,20,FALSE)),0,VLOOKUP($A46,#REF!,20,FALSE))</f>
        <v>#REF!</v>
      </c>
      <c r="V46" s="80" t="e">
        <f t="shared" si="11"/>
        <v>#REF!</v>
      </c>
      <c r="W46" s="76" t="e">
        <f t="shared" si="12"/>
        <v>#REF!</v>
      </c>
      <c r="X46" s="64" t="e">
        <f>IF(ISNA(VLOOKUP($A46,#REF!,24,FALSE)),0,VLOOKUP($A46,#REF!,24,FALSE))</f>
        <v>#REF!</v>
      </c>
      <c r="Y46" s="80" t="e">
        <f t="shared" si="13"/>
        <v>#REF!</v>
      </c>
      <c r="Z46" s="76" t="e">
        <f t="shared" si="14"/>
        <v>#REF!</v>
      </c>
      <c r="AA46" s="64" t="e">
        <f>IF(ISNA(VLOOKUP($A46,#REF!,28,FALSE)),0,VLOOKUP($A46,#REF!,28,FALSE))</f>
        <v>#REF!</v>
      </c>
      <c r="AB46" s="80" t="e">
        <f t="shared" si="15"/>
        <v>#REF!</v>
      </c>
      <c r="AC46" s="76" t="e">
        <f t="shared" si="16"/>
        <v>#REF!</v>
      </c>
      <c r="AD46" s="64" t="e">
        <f>IF(ISNA(VLOOKUP($A46,#REF!,32,FALSE)),0,VLOOKUP($A46,#REF!,32,FALSE))</f>
        <v>#REF!</v>
      </c>
      <c r="AE46" s="80" t="e">
        <f t="shared" si="17"/>
        <v>#REF!</v>
      </c>
      <c r="AF46" s="76" t="e">
        <f t="shared" si="18"/>
        <v>#REF!</v>
      </c>
      <c r="AG46" s="64" t="e">
        <f>IF(ISNA(VLOOKUP($A46,#REF!,36,FALSE)),0,VLOOKUP($A46,#REF!,36,FALSE))</f>
        <v>#REF!</v>
      </c>
      <c r="AH46" s="80" t="e">
        <f t="shared" si="19"/>
        <v>#REF!</v>
      </c>
      <c r="AI46" s="76" t="e">
        <f t="shared" si="20"/>
        <v>#REF!</v>
      </c>
      <c r="AJ46" t="e">
        <f t="shared" si="21"/>
        <v>#REF!</v>
      </c>
      <c r="AK46" t="e">
        <f t="shared" si="22"/>
        <v>#REF!</v>
      </c>
      <c r="AL46" t="e">
        <f t="shared" si="23"/>
        <v>#REF!</v>
      </c>
      <c r="AM46" t="e">
        <f t="shared" si="24"/>
        <v>#REF!</v>
      </c>
      <c r="AN46" t="e">
        <f t="shared" si="25"/>
        <v>#REF!</v>
      </c>
      <c r="AO46" t="e">
        <f t="shared" si="26"/>
        <v>#REF!</v>
      </c>
      <c r="AP46" t="e">
        <f t="shared" si="27"/>
        <v>#REF!</v>
      </c>
      <c r="AQ46" t="e">
        <f t="shared" si="28"/>
        <v>#REF!</v>
      </c>
      <c r="AR46" t="e">
        <f t="shared" si="29"/>
        <v>#REF!</v>
      </c>
    </row>
    <row r="47" spans="1:44" ht="18" customHeight="1" thickBot="1" x14ac:dyDescent="0.25">
      <c r="A47" s="78" t="str">
        <f t="shared" si="2"/>
        <v>Steve Smingler</v>
      </c>
      <c r="B47" s="52" t="s">
        <v>296</v>
      </c>
      <c r="C47" s="62" t="s">
        <v>15</v>
      </c>
      <c r="D47" s="25">
        <v>14.899999999999997</v>
      </c>
      <c r="E47" s="8" t="e">
        <f>ROUND(IF(ISNA(VLOOKUP($A47,#REF!,47,FALSE)),0,VLOOKUP($A47,#REF!,47,FALSE)),1)</f>
        <v>#REF!</v>
      </c>
      <c r="F47" s="92" t="e">
        <f>ROUND(IF(ISNA(VLOOKUP($A47,#REF!,49,FALSE)),0,VLOOKUP($A47,#REF!,49,FALSE)),1)</f>
        <v>#REF!</v>
      </c>
      <c r="G47" s="80" t="e">
        <f t="shared" si="0"/>
        <v>#REF!</v>
      </c>
      <c r="H47" s="88" t="e">
        <f t="shared" si="30"/>
        <v>#REF!</v>
      </c>
      <c r="I47" s="72" t="e">
        <f>IF(ISNA(VLOOKUP($A47,#REF!,4,FALSE)),0,VLOOKUP($A47,#REF!,4,FALSE))</f>
        <v>#REF!</v>
      </c>
      <c r="J47" s="80" t="e">
        <f t="shared" si="3"/>
        <v>#REF!</v>
      </c>
      <c r="K47" s="76" t="e">
        <f t="shared" si="4"/>
        <v>#REF!</v>
      </c>
      <c r="L47" s="83" t="e">
        <f>IF(ISNA(VLOOKUP($A47,#REF!,8,FALSE)),0,VLOOKUP($A47,#REF!,8,FALSE))</f>
        <v>#REF!</v>
      </c>
      <c r="M47" s="80" t="e">
        <f t="shared" si="5"/>
        <v>#REF!</v>
      </c>
      <c r="N47" s="76" t="e">
        <f t="shared" si="6"/>
        <v>#REF!</v>
      </c>
      <c r="O47" s="64" t="e">
        <f>IF(ISNA(VLOOKUP($A47,#REF!,12,FALSE)),0,VLOOKUP($A47,#REF!,12,FALSE))</f>
        <v>#REF!</v>
      </c>
      <c r="P47" s="80" t="e">
        <f t="shared" si="7"/>
        <v>#REF!</v>
      </c>
      <c r="Q47" s="76" t="e">
        <f t="shared" si="8"/>
        <v>#REF!</v>
      </c>
      <c r="R47" s="64" t="e">
        <f>IF(ISNA(VLOOKUP($A47,#REF!,16,FALSE)),0,VLOOKUP($A47,#REF!,16,FALSE))</f>
        <v>#REF!</v>
      </c>
      <c r="S47" s="80" t="e">
        <f t="shared" si="9"/>
        <v>#REF!</v>
      </c>
      <c r="T47" s="76" t="e">
        <f t="shared" si="10"/>
        <v>#REF!</v>
      </c>
      <c r="U47" s="64" t="e">
        <f>IF(ISNA(VLOOKUP($A47,#REF!,20,FALSE)),0,VLOOKUP($A47,#REF!,20,FALSE))</f>
        <v>#REF!</v>
      </c>
      <c r="V47" s="80" t="e">
        <f t="shared" si="11"/>
        <v>#REF!</v>
      </c>
      <c r="W47" s="76" t="e">
        <f t="shared" si="12"/>
        <v>#REF!</v>
      </c>
      <c r="X47" s="64" t="e">
        <f>IF(ISNA(VLOOKUP($A47,#REF!,24,FALSE)),0,VLOOKUP($A47,#REF!,24,FALSE))</f>
        <v>#REF!</v>
      </c>
      <c r="Y47" s="80" t="e">
        <f t="shared" si="13"/>
        <v>#REF!</v>
      </c>
      <c r="Z47" s="76" t="e">
        <f t="shared" si="14"/>
        <v>#REF!</v>
      </c>
      <c r="AA47" s="64" t="e">
        <f>IF(ISNA(VLOOKUP($A47,#REF!,28,FALSE)),0,VLOOKUP($A47,#REF!,28,FALSE))</f>
        <v>#REF!</v>
      </c>
      <c r="AB47" s="80" t="e">
        <f t="shared" si="15"/>
        <v>#REF!</v>
      </c>
      <c r="AC47" s="76" t="e">
        <f t="shared" si="16"/>
        <v>#REF!</v>
      </c>
      <c r="AD47" s="64" t="e">
        <f>IF(ISNA(VLOOKUP($A47,#REF!,32,FALSE)),0,VLOOKUP($A47,#REF!,32,FALSE))</f>
        <v>#REF!</v>
      </c>
      <c r="AE47" s="80" t="e">
        <f t="shared" si="17"/>
        <v>#REF!</v>
      </c>
      <c r="AF47" s="76" t="e">
        <f t="shared" si="18"/>
        <v>#REF!</v>
      </c>
      <c r="AG47" s="64" t="e">
        <f>IF(ISNA(VLOOKUP($A47,#REF!,36,FALSE)),0,VLOOKUP($A47,#REF!,36,FALSE))</f>
        <v>#REF!</v>
      </c>
      <c r="AH47" s="80" t="e">
        <f t="shared" si="19"/>
        <v>#REF!</v>
      </c>
      <c r="AI47" s="76" t="e">
        <f t="shared" si="20"/>
        <v>#REF!</v>
      </c>
      <c r="AJ47" t="e">
        <f t="shared" si="21"/>
        <v>#REF!</v>
      </c>
      <c r="AK47" t="e">
        <f t="shared" si="22"/>
        <v>#REF!</v>
      </c>
      <c r="AL47" t="e">
        <f t="shared" si="23"/>
        <v>#REF!</v>
      </c>
      <c r="AM47" t="e">
        <f t="shared" si="24"/>
        <v>#REF!</v>
      </c>
      <c r="AN47" t="e">
        <f t="shared" si="25"/>
        <v>#REF!</v>
      </c>
      <c r="AO47" t="e">
        <f t="shared" si="26"/>
        <v>#REF!</v>
      </c>
      <c r="AP47" t="e">
        <f t="shared" si="27"/>
        <v>#REF!</v>
      </c>
      <c r="AQ47" t="e">
        <f t="shared" si="28"/>
        <v>#REF!</v>
      </c>
      <c r="AR47" t="e">
        <f t="shared" si="29"/>
        <v>#REF!</v>
      </c>
    </row>
    <row r="48" spans="1:44" ht="18" customHeight="1" thickBot="1" x14ac:dyDescent="0.25">
      <c r="A48" s="78" t="str">
        <f>CONCATENATE(C48," ",B48)</f>
        <v>Joe Sullivan</v>
      </c>
      <c r="B48" s="93" t="s">
        <v>2</v>
      </c>
      <c r="C48" s="94" t="s">
        <v>430</v>
      </c>
      <c r="D48" s="25">
        <v>22.6</v>
      </c>
      <c r="E48" s="8" t="e">
        <f>ROUND(IF(ISNA(VLOOKUP($A48,#REF!,47,FALSE)),0,VLOOKUP($A48,#REF!,47,FALSE)),1)</f>
        <v>#REF!</v>
      </c>
      <c r="F48" s="92" t="e">
        <f>ROUND(IF(ISNA(VLOOKUP($A48,#REF!,49,FALSE)),0,VLOOKUP($A48,#REF!,49,FALSE)),1)</f>
        <v>#REF!</v>
      </c>
      <c r="G48" s="80" t="e">
        <f t="shared" si="0"/>
        <v>#REF!</v>
      </c>
      <c r="H48" s="88" t="e">
        <f>ROUND(G48,0)</f>
        <v>#REF!</v>
      </c>
      <c r="I48" s="72" t="e">
        <f>IF(ISNA(VLOOKUP($A48,#REF!,4,FALSE)),0,VLOOKUP($A48,#REF!,4,FALSE))</f>
        <v>#REF!</v>
      </c>
      <c r="J48" s="13" t="e">
        <f>IF(  AND(I48&gt;0,G48&lt;&gt;36),   IF(ABS(I48-36)&gt;=10,  G48+SIGN(36-I48)*1,  (36-I48)*0.1+G48),      G48)</f>
        <v>#REF!</v>
      </c>
      <c r="K48" s="87" t="e">
        <f>ROUND(J48,0)</f>
        <v>#REF!</v>
      </c>
      <c r="L48" s="83" t="e">
        <f>IF(ISNA(VLOOKUP($A48,#REF!,8,FALSE)),0,VLOOKUP($A48,#REF!,8,FALSE))</f>
        <v>#REF!</v>
      </c>
      <c r="M48" s="13" t="e">
        <f>IF(  AND(L48&gt;0,J48&lt;&gt;36),   IF(ABS(L48-36)&gt;=10,  J48+SIGN(36-L48)*1,  (36-L48)*0.1+J48),      J48)</f>
        <v>#REF!</v>
      </c>
      <c r="N48" s="87" t="e">
        <f>ROUND(M48,0)</f>
        <v>#REF!</v>
      </c>
      <c r="O48" s="64" t="e">
        <f>IF(ISNA(VLOOKUP($A48,#REF!,12,FALSE)),0,VLOOKUP($A48,#REF!,12,FALSE))</f>
        <v>#REF!</v>
      </c>
      <c r="P48" s="13" t="e">
        <f>IF(  AND(O48&gt;0,M48&lt;&gt;36),   IF(ABS(O48-36)&gt;=10,  M48+SIGN(36-O48)*1,  (36-O48)*0.1+M48),      M48)</f>
        <v>#REF!</v>
      </c>
      <c r="Q48" s="87" t="e">
        <f>ROUND(P48,0)</f>
        <v>#REF!</v>
      </c>
      <c r="R48" s="64" t="e">
        <f>IF(ISNA(VLOOKUP($A48,#REF!,16,FALSE)),0,VLOOKUP($A48,#REF!,16,FALSE))</f>
        <v>#REF!</v>
      </c>
      <c r="S48" s="13" t="e">
        <f>IF(  AND(R48&gt;0,P48&lt;&gt;36),   IF(ABS(R48-36)&gt;=10,  P48+SIGN(36-R48)*1,  (36-R48)*0.1+P48),      P48)</f>
        <v>#REF!</v>
      </c>
      <c r="T48" s="87" t="e">
        <f>ROUND(S48,0)</f>
        <v>#REF!</v>
      </c>
      <c r="U48" s="64" t="e">
        <f>IF(ISNA(VLOOKUP($A48,#REF!,20,FALSE)),0,VLOOKUP($A48,#REF!,20,FALSE))</f>
        <v>#REF!</v>
      </c>
      <c r="V48" s="13" t="e">
        <f>IF(  AND(U48&gt;0,S48&lt;&gt;36),   IF(ABS(U48-36)&gt;=10,  S48+SIGN(36-U48)*1,  (36-U48)*0.1+S48),      S48)</f>
        <v>#REF!</v>
      </c>
      <c r="W48" s="87" t="e">
        <f>ROUND(V48,0)</f>
        <v>#REF!</v>
      </c>
      <c r="X48" s="64" t="e">
        <f>IF(ISNA(VLOOKUP($A48,#REF!,24,FALSE)),0,VLOOKUP($A48,#REF!,24,FALSE))</f>
        <v>#REF!</v>
      </c>
      <c r="Y48" s="13" t="e">
        <f>IF(  AND(X48&gt;0,V48&lt;&gt;36),   IF(ABS(X48-36)&gt;=10,  V48+SIGN(36-X48)*1,  (36-X48)*0.1+V48),      V48)</f>
        <v>#REF!</v>
      </c>
      <c r="Z48" s="87" t="e">
        <f>ROUND(Y48,0)</f>
        <v>#REF!</v>
      </c>
      <c r="AA48" s="64" t="e">
        <f>IF(ISNA(VLOOKUP($A48,#REF!,28,FALSE)),0,VLOOKUP($A48,#REF!,28,FALSE))</f>
        <v>#REF!</v>
      </c>
      <c r="AB48" s="13" t="e">
        <f>IF(  AND(AA48&gt;0,Y48&lt;&gt;36),   IF(ABS(AA48-36)&gt;=10,  Y48+SIGN(36-AA48)*1,  (36-AA48)*0.1+Y48),      Y48)</f>
        <v>#REF!</v>
      </c>
      <c r="AC48" s="87" t="e">
        <f>ROUND(AB48,0)</f>
        <v>#REF!</v>
      </c>
      <c r="AD48" s="64" t="e">
        <f>IF(ISNA(VLOOKUP($A48,#REF!,32,FALSE)),0,VLOOKUP($A48,#REF!,32,FALSE))</f>
        <v>#REF!</v>
      </c>
      <c r="AE48" s="13" t="e">
        <f>IF(  AND(AD48&gt;0,AB48&lt;&gt;36),   IF(ABS(AD48-36)&gt;=10,  AB48+SIGN(36-AD48)*1,  (36-AD48)*0.1+AB48),      AB48)</f>
        <v>#REF!</v>
      </c>
      <c r="AF48" s="87" t="e">
        <f>ROUND(AE48,0)</f>
        <v>#REF!</v>
      </c>
      <c r="AG48" s="64" t="e">
        <f>IF(ISNA(VLOOKUP($A48,#REF!,36,FALSE)),0,VLOOKUP($A48,#REF!,36,FALSE))</f>
        <v>#REF!</v>
      </c>
      <c r="AH48" s="13" t="e">
        <f>IF(  AND(AG48&gt;0,AE48&lt;&gt;36),   IF(ABS(AG48-36)&gt;=10,  AE48+SIGN(36-AG48)*1,  (36-AG48)*0.1+AE48),      AE48)</f>
        <v>#REF!</v>
      </c>
      <c r="AI48" s="87" t="e">
        <f>ROUND(AH48,0)</f>
        <v>#REF!</v>
      </c>
      <c r="AJ48" t="e">
        <f>IF(I48&gt;0,72+H48+36-I48,"-")</f>
        <v>#REF!</v>
      </c>
      <c r="AK48" t="e">
        <f>IF(L48&gt;0,72+K48+36-L48,"-")</f>
        <v>#REF!</v>
      </c>
      <c r="AL48" t="e">
        <f>IF(O48&gt;0,72+N48+36-O48,"-")</f>
        <v>#REF!</v>
      </c>
      <c r="AM48" t="e">
        <f>IF(R48&gt;0,72+Q48+36-R48,"-")</f>
        <v>#REF!</v>
      </c>
      <c r="AN48" t="e">
        <f>IF(U48&gt;0,72+T48+36-U48,"-")</f>
        <v>#REF!</v>
      </c>
      <c r="AO48" t="e">
        <f>IF(X48&gt;0,72+W48+36-X48,"-")</f>
        <v>#REF!</v>
      </c>
      <c r="AP48" t="e">
        <f>IF(AA48&gt;0,72+Z48+36-AA48,"-")</f>
        <v>#REF!</v>
      </c>
      <c r="AQ48" t="e">
        <f t="shared" si="28"/>
        <v>#REF!</v>
      </c>
      <c r="AR48" t="e">
        <f>IF(AG48&gt;0,72+AF48+36-AG48,"-")</f>
        <v>#REF!</v>
      </c>
    </row>
    <row r="49" spans="1:44" ht="18" customHeight="1" thickBot="1" x14ac:dyDescent="0.25">
      <c r="A49" s="78" t="str">
        <f t="shared" si="2"/>
        <v>John Sullivan</v>
      </c>
      <c r="B49" s="52" t="s">
        <v>2</v>
      </c>
      <c r="C49" s="62" t="s">
        <v>3</v>
      </c>
      <c r="D49" s="25">
        <v>21.700000000000006</v>
      </c>
      <c r="E49" s="8" t="e">
        <f>ROUND(IF(ISNA(VLOOKUP($A49,#REF!,47,FALSE)),0,VLOOKUP($A49,#REF!,47,FALSE)),1)</f>
        <v>#REF!</v>
      </c>
      <c r="F49" s="92" t="e">
        <f>ROUND(IF(ISNA(VLOOKUP($A49,#REF!,49,FALSE)),0,VLOOKUP($A49,#REF!,49,FALSE)),1)</f>
        <v>#REF!</v>
      </c>
      <c r="G49" s="80" t="e">
        <f t="shared" si="0"/>
        <v>#REF!</v>
      </c>
      <c r="H49" s="88" t="e">
        <f t="shared" si="30"/>
        <v>#REF!</v>
      </c>
      <c r="I49" s="72" t="e">
        <f>IF(ISNA(VLOOKUP($A49,#REF!,4,FALSE)),0,VLOOKUP($A49,#REF!,4,FALSE))</f>
        <v>#REF!</v>
      </c>
      <c r="J49" s="80" t="e">
        <f t="shared" si="3"/>
        <v>#REF!</v>
      </c>
      <c r="K49" s="76" t="e">
        <f t="shared" si="4"/>
        <v>#REF!</v>
      </c>
      <c r="L49" s="83" t="e">
        <f>IF(ISNA(VLOOKUP($A49,#REF!,8,FALSE)),0,VLOOKUP($A49,#REF!,8,FALSE))</f>
        <v>#REF!</v>
      </c>
      <c r="M49" s="80" t="e">
        <f t="shared" si="5"/>
        <v>#REF!</v>
      </c>
      <c r="N49" s="76" t="e">
        <f t="shared" si="6"/>
        <v>#REF!</v>
      </c>
      <c r="O49" s="64" t="e">
        <f>IF(ISNA(VLOOKUP($A49,#REF!,12,FALSE)),0,VLOOKUP($A49,#REF!,12,FALSE))</f>
        <v>#REF!</v>
      </c>
      <c r="P49" s="80" t="e">
        <f t="shared" si="7"/>
        <v>#REF!</v>
      </c>
      <c r="Q49" s="76" t="e">
        <f t="shared" si="8"/>
        <v>#REF!</v>
      </c>
      <c r="R49" s="64" t="e">
        <f>IF(ISNA(VLOOKUP($A49,#REF!,16,FALSE)),0,VLOOKUP($A49,#REF!,16,FALSE))</f>
        <v>#REF!</v>
      </c>
      <c r="S49" s="80" t="e">
        <f t="shared" si="9"/>
        <v>#REF!</v>
      </c>
      <c r="T49" s="76" t="e">
        <f t="shared" si="10"/>
        <v>#REF!</v>
      </c>
      <c r="U49" s="64" t="e">
        <f>IF(ISNA(VLOOKUP($A49,#REF!,20,FALSE)),0,VLOOKUP($A49,#REF!,20,FALSE))</f>
        <v>#REF!</v>
      </c>
      <c r="V49" s="80" t="e">
        <f t="shared" si="11"/>
        <v>#REF!</v>
      </c>
      <c r="W49" s="76" t="e">
        <f t="shared" si="12"/>
        <v>#REF!</v>
      </c>
      <c r="X49" s="64" t="e">
        <f>IF(ISNA(VLOOKUP($A49,#REF!,24,FALSE)),0,VLOOKUP($A49,#REF!,24,FALSE))</f>
        <v>#REF!</v>
      </c>
      <c r="Y49" s="80" t="e">
        <f t="shared" si="13"/>
        <v>#REF!</v>
      </c>
      <c r="Z49" s="76" t="e">
        <f t="shared" si="14"/>
        <v>#REF!</v>
      </c>
      <c r="AA49" s="64" t="e">
        <f>IF(ISNA(VLOOKUP($A49,#REF!,28,FALSE)),0,VLOOKUP($A49,#REF!,28,FALSE))</f>
        <v>#REF!</v>
      </c>
      <c r="AB49" s="80" t="e">
        <f t="shared" si="15"/>
        <v>#REF!</v>
      </c>
      <c r="AC49" s="76" t="e">
        <f t="shared" si="16"/>
        <v>#REF!</v>
      </c>
      <c r="AD49" s="64" t="e">
        <f>IF(ISNA(VLOOKUP($A49,#REF!,32,FALSE)),0,VLOOKUP($A49,#REF!,32,FALSE))</f>
        <v>#REF!</v>
      </c>
      <c r="AE49" s="80" t="e">
        <f t="shared" si="17"/>
        <v>#REF!</v>
      </c>
      <c r="AF49" s="76" t="e">
        <f t="shared" si="18"/>
        <v>#REF!</v>
      </c>
      <c r="AG49" s="64" t="e">
        <f>IF(ISNA(VLOOKUP($A49,#REF!,36,FALSE)),0,VLOOKUP($A49,#REF!,36,FALSE))</f>
        <v>#REF!</v>
      </c>
      <c r="AH49" s="80" t="e">
        <f t="shared" si="19"/>
        <v>#REF!</v>
      </c>
      <c r="AI49" s="76" t="e">
        <f t="shared" si="20"/>
        <v>#REF!</v>
      </c>
      <c r="AJ49" t="e">
        <f t="shared" si="21"/>
        <v>#REF!</v>
      </c>
      <c r="AK49" t="e">
        <f t="shared" si="22"/>
        <v>#REF!</v>
      </c>
      <c r="AL49" t="e">
        <f t="shared" si="23"/>
        <v>#REF!</v>
      </c>
      <c r="AM49" t="e">
        <f t="shared" si="24"/>
        <v>#REF!</v>
      </c>
      <c r="AN49" t="e">
        <f t="shared" si="25"/>
        <v>#REF!</v>
      </c>
      <c r="AO49" t="e">
        <f t="shared" si="26"/>
        <v>#REF!</v>
      </c>
      <c r="AP49" t="e">
        <f t="shared" si="27"/>
        <v>#REF!</v>
      </c>
      <c r="AQ49" t="e">
        <f t="shared" si="28"/>
        <v>#REF!</v>
      </c>
      <c r="AR49" t="e">
        <f t="shared" si="29"/>
        <v>#REF!</v>
      </c>
    </row>
    <row r="50" spans="1:44" ht="18" customHeight="1" thickBot="1" x14ac:dyDescent="0.25">
      <c r="A50" s="78" t="str">
        <f t="shared" si="2"/>
        <v>Chris Swanson</v>
      </c>
      <c r="B50" s="93" t="s">
        <v>582</v>
      </c>
      <c r="C50" s="94" t="s">
        <v>16</v>
      </c>
      <c r="D50" s="25">
        <v>16.7</v>
      </c>
      <c r="E50" s="8" t="e">
        <f>ROUND(IF(ISNA(VLOOKUP($A50,#REF!,47,FALSE)),0,VLOOKUP($A50,#REF!,47,FALSE)),1)</f>
        <v>#REF!</v>
      </c>
      <c r="F50" s="92" t="e">
        <f>ROUND(IF(ISNA(VLOOKUP($A50,#REF!,49,FALSE)),0,VLOOKUP($A50,#REF!,49,FALSE)),1)</f>
        <v>#REF!</v>
      </c>
      <c r="G50" s="80" t="e">
        <f t="shared" si="0"/>
        <v>#REF!</v>
      </c>
      <c r="H50" s="88" t="e">
        <f t="shared" si="30"/>
        <v>#REF!</v>
      </c>
      <c r="I50" s="72" t="e">
        <f>IF(ISNA(VLOOKUP($A50,#REF!,4,FALSE)),0,VLOOKUP($A50,#REF!,4,FALSE))</f>
        <v>#REF!</v>
      </c>
      <c r="J50" s="80" t="e">
        <f t="shared" si="3"/>
        <v>#REF!</v>
      </c>
      <c r="K50" s="76" t="e">
        <f t="shared" si="4"/>
        <v>#REF!</v>
      </c>
      <c r="L50" s="83" t="e">
        <f>IF(ISNA(VLOOKUP($A50,#REF!,8,FALSE)),0,VLOOKUP($A50,#REF!,8,FALSE))</f>
        <v>#REF!</v>
      </c>
      <c r="M50" s="80" t="e">
        <f t="shared" si="5"/>
        <v>#REF!</v>
      </c>
      <c r="N50" s="76" t="e">
        <f t="shared" si="6"/>
        <v>#REF!</v>
      </c>
      <c r="O50" s="64" t="e">
        <f>IF(ISNA(VLOOKUP($A50,#REF!,12,FALSE)),0,VLOOKUP($A50,#REF!,12,FALSE))</f>
        <v>#REF!</v>
      </c>
      <c r="P50" s="80" t="e">
        <f t="shared" si="7"/>
        <v>#REF!</v>
      </c>
      <c r="Q50" s="76" t="e">
        <f t="shared" si="8"/>
        <v>#REF!</v>
      </c>
      <c r="R50" s="64" t="e">
        <f>IF(ISNA(VLOOKUP($A50,#REF!,16,FALSE)),0,VLOOKUP($A50,#REF!,16,FALSE))</f>
        <v>#REF!</v>
      </c>
      <c r="S50" s="80" t="e">
        <f t="shared" si="9"/>
        <v>#REF!</v>
      </c>
      <c r="T50" s="76" t="e">
        <f t="shared" si="10"/>
        <v>#REF!</v>
      </c>
      <c r="U50" s="64" t="e">
        <f>IF(ISNA(VLOOKUP($A50,#REF!,20,FALSE)),0,VLOOKUP($A50,#REF!,20,FALSE))</f>
        <v>#REF!</v>
      </c>
      <c r="V50" s="80" t="e">
        <f t="shared" si="11"/>
        <v>#REF!</v>
      </c>
      <c r="W50" s="76" t="e">
        <f t="shared" si="12"/>
        <v>#REF!</v>
      </c>
      <c r="X50" s="64" t="e">
        <f>IF(ISNA(VLOOKUP($A50,#REF!,24,FALSE)),0,VLOOKUP($A50,#REF!,24,FALSE))</f>
        <v>#REF!</v>
      </c>
      <c r="Y50" s="80" t="e">
        <f t="shared" si="13"/>
        <v>#REF!</v>
      </c>
      <c r="Z50" s="76" t="e">
        <f t="shared" si="14"/>
        <v>#REF!</v>
      </c>
      <c r="AA50" s="64" t="e">
        <f>IF(ISNA(VLOOKUP($A50,#REF!,28,FALSE)),0,VLOOKUP($A50,#REF!,28,FALSE))</f>
        <v>#REF!</v>
      </c>
      <c r="AB50" s="80" t="e">
        <f t="shared" si="15"/>
        <v>#REF!</v>
      </c>
      <c r="AC50" s="76" t="e">
        <f t="shared" si="16"/>
        <v>#REF!</v>
      </c>
      <c r="AD50" s="64" t="e">
        <f>IF(ISNA(VLOOKUP($A50,#REF!,32,FALSE)),0,VLOOKUP($A50,#REF!,32,FALSE))</f>
        <v>#REF!</v>
      </c>
      <c r="AE50" s="80" t="e">
        <f t="shared" si="17"/>
        <v>#REF!</v>
      </c>
      <c r="AF50" s="76" t="e">
        <f t="shared" si="18"/>
        <v>#REF!</v>
      </c>
      <c r="AG50" s="64" t="e">
        <f>IF(ISNA(VLOOKUP($A50,#REF!,36,FALSE)),0,VLOOKUP($A50,#REF!,36,FALSE))</f>
        <v>#REF!</v>
      </c>
      <c r="AH50" s="80" t="e">
        <f t="shared" si="19"/>
        <v>#REF!</v>
      </c>
      <c r="AI50" s="76" t="e">
        <f t="shared" si="20"/>
        <v>#REF!</v>
      </c>
      <c r="AJ50" t="e">
        <f t="shared" si="21"/>
        <v>#REF!</v>
      </c>
      <c r="AK50" t="e">
        <f t="shared" si="22"/>
        <v>#REF!</v>
      </c>
      <c r="AL50" t="e">
        <f t="shared" si="23"/>
        <v>#REF!</v>
      </c>
      <c r="AM50" t="e">
        <f t="shared" si="24"/>
        <v>#REF!</v>
      </c>
      <c r="AN50" t="e">
        <f t="shared" si="25"/>
        <v>#REF!</v>
      </c>
      <c r="AO50" t="e">
        <f t="shared" si="26"/>
        <v>#REF!</v>
      </c>
      <c r="AP50" t="e">
        <f t="shared" si="27"/>
        <v>#REF!</v>
      </c>
      <c r="AQ50" t="e">
        <f t="shared" si="28"/>
        <v>#REF!</v>
      </c>
      <c r="AR50" t="e">
        <f t="shared" si="29"/>
        <v>#REF!</v>
      </c>
    </row>
    <row r="51" spans="1:44" ht="18" customHeight="1" thickBot="1" x14ac:dyDescent="0.25">
      <c r="A51" s="78" t="str">
        <f t="shared" si="2"/>
        <v>Paul Tierney</v>
      </c>
      <c r="B51" s="52" t="s">
        <v>26</v>
      </c>
      <c r="C51" s="62" t="s">
        <v>27</v>
      </c>
      <c r="D51" s="25">
        <v>36</v>
      </c>
      <c r="E51" s="8" t="e">
        <f>ROUND(IF(ISNA(VLOOKUP($A51,#REF!,47,FALSE)),0,VLOOKUP($A51,#REF!,47,FALSE)),1)</f>
        <v>#REF!</v>
      </c>
      <c r="F51" s="92" t="e">
        <f>ROUND(IF(ISNA(VLOOKUP($A51,#REF!,49,FALSE)),0,VLOOKUP($A51,#REF!,49,FALSE)),1)</f>
        <v>#REF!</v>
      </c>
      <c r="G51" s="80" t="e">
        <f t="shared" si="0"/>
        <v>#REF!</v>
      </c>
      <c r="H51" s="88" t="e">
        <f t="shared" si="30"/>
        <v>#REF!</v>
      </c>
      <c r="I51" s="72" t="e">
        <f>IF(ISNA(VLOOKUP($A51,#REF!,4,FALSE)),0,VLOOKUP($A51,#REF!,4,FALSE))</f>
        <v>#REF!</v>
      </c>
      <c r="J51" s="13" t="e">
        <f t="shared" si="3"/>
        <v>#REF!</v>
      </c>
      <c r="K51" s="87" t="e">
        <f t="shared" si="4"/>
        <v>#REF!</v>
      </c>
      <c r="L51" s="83" t="e">
        <f>IF(ISNA(VLOOKUP($A51,#REF!,8,FALSE)),0,VLOOKUP($A51,#REF!,8,FALSE))</f>
        <v>#REF!</v>
      </c>
      <c r="M51" s="13" t="e">
        <f t="shared" si="5"/>
        <v>#REF!</v>
      </c>
      <c r="N51" s="87" t="e">
        <f t="shared" si="6"/>
        <v>#REF!</v>
      </c>
      <c r="O51" s="64" t="e">
        <f>IF(ISNA(VLOOKUP($A51,#REF!,12,FALSE)),0,VLOOKUP($A51,#REF!,12,FALSE))</f>
        <v>#REF!</v>
      </c>
      <c r="P51" s="13" t="e">
        <f t="shared" si="7"/>
        <v>#REF!</v>
      </c>
      <c r="Q51" s="87" t="e">
        <f t="shared" si="8"/>
        <v>#REF!</v>
      </c>
      <c r="R51" s="64" t="e">
        <f>IF(ISNA(VLOOKUP($A51,#REF!,16,FALSE)),0,VLOOKUP($A51,#REF!,16,FALSE))</f>
        <v>#REF!</v>
      </c>
      <c r="S51" s="13" t="e">
        <f t="shared" si="9"/>
        <v>#REF!</v>
      </c>
      <c r="T51" s="87" t="e">
        <f t="shared" si="10"/>
        <v>#REF!</v>
      </c>
      <c r="U51" s="64" t="e">
        <f>IF(ISNA(VLOOKUP($A51,#REF!,20,FALSE)),0,VLOOKUP($A51,#REF!,20,FALSE))</f>
        <v>#REF!</v>
      </c>
      <c r="V51" s="13" t="e">
        <f t="shared" si="11"/>
        <v>#REF!</v>
      </c>
      <c r="W51" s="87" t="e">
        <f t="shared" si="12"/>
        <v>#REF!</v>
      </c>
      <c r="X51" s="64" t="e">
        <f>IF(ISNA(VLOOKUP($A51,#REF!,24,FALSE)),0,VLOOKUP($A51,#REF!,24,FALSE))</f>
        <v>#REF!</v>
      </c>
      <c r="Y51" s="13" t="e">
        <f t="shared" si="13"/>
        <v>#REF!</v>
      </c>
      <c r="Z51" s="87" t="e">
        <f t="shared" si="14"/>
        <v>#REF!</v>
      </c>
      <c r="AA51" s="64" t="e">
        <f>IF(ISNA(VLOOKUP($A51,#REF!,28,FALSE)),0,VLOOKUP($A51,#REF!,28,FALSE))</f>
        <v>#REF!</v>
      </c>
      <c r="AB51" s="13" t="e">
        <f t="shared" si="15"/>
        <v>#REF!</v>
      </c>
      <c r="AC51" s="87" t="e">
        <f t="shared" si="16"/>
        <v>#REF!</v>
      </c>
      <c r="AD51" s="64" t="e">
        <f>IF(ISNA(VLOOKUP($A51,#REF!,32,FALSE)),0,VLOOKUP($A51,#REF!,32,FALSE))</f>
        <v>#REF!</v>
      </c>
      <c r="AE51" s="13" t="e">
        <f t="shared" si="17"/>
        <v>#REF!</v>
      </c>
      <c r="AF51" s="87" t="e">
        <f t="shared" si="18"/>
        <v>#REF!</v>
      </c>
      <c r="AG51" s="64" t="e">
        <f>IF(ISNA(VLOOKUP($A51,#REF!,36,FALSE)),0,VLOOKUP($A51,#REF!,36,FALSE))</f>
        <v>#REF!</v>
      </c>
      <c r="AH51" s="13" t="e">
        <f t="shared" si="19"/>
        <v>#REF!</v>
      </c>
      <c r="AI51" s="87" t="e">
        <f t="shared" si="20"/>
        <v>#REF!</v>
      </c>
      <c r="AJ51" t="e">
        <f t="shared" si="21"/>
        <v>#REF!</v>
      </c>
      <c r="AK51" t="e">
        <f t="shared" si="22"/>
        <v>#REF!</v>
      </c>
      <c r="AL51" t="e">
        <f t="shared" si="23"/>
        <v>#REF!</v>
      </c>
      <c r="AM51" t="e">
        <f t="shared" si="24"/>
        <v>#REF!</v>
      </c>
      <c r="AN51" t="e">
        <f t="shared" si="25"/>
        <v>#REF!</v>
      </c>
      <c r="AO51" t="e">
        <f t="shared" si="26"/>
        <v>#REF!</v>
      </c>
      <c r="AP51" t="e">
        <f t="shared" si="27"/>
        <v>#REF!</v>
      </c>
      <c r="AQ51" t="e">
        <f t="shared" si="28"/>
        <v>#REF!</v>
      </c>
      <c r="AR51" t="e">
        <f t="shared" si="29"/>
        <v>#REF!</v>
      </c>
    </row>
    <row r="52" spans="1:44" ht="18" customHeight="1" thickBot="1" x14ac:dyDescent="0.25">
      <c r="A52" s="78" t="str">
        <f t="shared" si="2"/>
        <v>Jeremy Topper</v>
      </c>
      <c r="B52" s="93" t="s">
        <v>586</v>
      </c>
      <c r="C52" s="94" t="s">
        <v>587</v>
      </c>
      <c r="D52" s="25">
        <v>18</v>
      </c>
      <c r="E52" s="8" t="e">
        <f>ROUND(IF(ISNA(VLOOKUP($A52,#REF!,47,FALSE)),0,VLOOKUP($A52,#REF!,47,FALSE)),1)</f>
        <v>#REF!</v>
      </c>
      <c r="F52" s="92" t="e">
        <f>ROUND(IF(ISNA(VLOOKUP($A52,#REF!,49,FALSE)),0,VLOOKUP($A52,#REF!,49,FALSE)),1)</f>
        <v>#REF!</v>
      </c>
      <c r="G52" s="80" t="e">
        <f t="shared" si="0"/>
        <v>#REF!</v>
      </c>
      <c r="H52" s="88" t="e">
        <f t="shared" si="30"/>
        <v>#REF!</v>
      </c>
      <c r="I52" s="72" t="e">
        <f>IF(ISNA(VLOOKUP($A52,#REF!,4,FALSE)),0,VLOOKUP($A52,#REF!,4,FALSE))</f>
        <v>#REF!</v>
      </c>
      <c r="J52" s="13" t="e">
        <f t="shared" si="3"/>
        <v>#REF!</v>
      </c>
      <c r="K52" s="87" t="e">
        <f t="shared" si="4"/>
        <v>#REF!</v>
      </c>
      <c r="L52" s="83" t="e">
        <f>IF(ISNA(VLOOKUP($A52,#REF!,8,FALSE)),0,VLOOKUP($A52,#REF!,8,FALSE))</f>
        <v>#REF!</v>
      </c>
      <c r="M52" s="13" t="e">
        <f t="shared" si="5"/>
        <v>#REF!</v>
      </c>
      <c r="N52" s="87" t="e">
        <f t="shared" si="6"/>
        <v>#REF!</v>
      </c>
      <c r="O52" s="64" t="e">
        <f>IF(ISNA(VLOOKUP($A52,#REF!,12,FALSE)),0,VLOOKUP($A52,#REF!,12,FALSE))</f>
        <v>#REF!</v>
      </c>
      <c r="P52" s="13" t="e">
        <f t="shared" si="7"/>
        <v>#REF!</v>
      </c>
      <c r="Q52" s="87" t="e">
        <f t="shared" si="8"/>
        <v>#REF!</v>
      </c>
      <c r="R52" s="64" t="e">
        <f>IF(ISNA(VLOOKUP($A52,#REF!,16,FALSE)),0,VLOOKUP($A52,#REF!,16,FALSE))</f>
        <v>#REF!</v>
      </c>
      <c r="S52" s="13" t="e">
        <f t="shared" si="9"/>
        <v>#REF!</v>
      </c>
      <c r="T52" s="87" t="e">
        <f t="shared" si="10"/>
        <v>#REF!</v>
      </c>
      <c r="U52" s="64" t="e">
        <f>IF(ISNA(VLOOKUP($A52,#REF!,20,FALSE)),0,VLOOKUP($A52,#REF!,20,FALSE))</f>
        <v>#REF!</v>
      </c>
      <c r="V52" s="13" t="e">
        <f t="shared" si="11"/>
        <v>#REF!</v>
      </c>
      <c r="W52" s="87" t="e">
        <f t="shared" si="12"/>
        <v>#REF!</v>
      </c>
      <c r="X52" s="64" t="e">
        <f>IF(ISNA(VLOOKUP($A52,#REF!,24,FALSE)),0,VLOOKUP($A52,#REF!,24,FALSE))</f>
        <v>#REF!</v>
      </c>
      <c r="Y52" s="13" t="e">
        <f t="shared" si="13"/>
        <v>#REF!</v>
      </c>
      <c r="Z52" s="87" t="e">
        <f t="shared" si="14"/>
        <v>#REF!</v>
      </c>
      <c r="AA52" s="64" t="e">
        <f>IF(ISNA(VLOOKUP($A52,#REF!,28,FALSE)),0,VLOOKUP($A52,#REF!,28,FALSE))</f>
        <v>#REF!</v>
      </c>
      <c r="AB52" s="13" t="e">
        <f t="shared" si="15"/>
        <v>#REF!</v>
      </c>
      <c r="AC52" s="87" t="e">
        <f t="shared" si="16"/>
        <v>#REF!</v>
      </c>
      <c r="AD52" s="64" t="e">
        <f>IF(ISNA(VLOOKUP($A52,#REF!,32,FALSE)),0,VLOOKUP($A52,#REF!,32,FALSE))</f>
        <v>#REF!</v>
      </c>
      <c r="AE52" s="13" t="e">
        <f t="shared" si="17"/>
        <v>#REF!</v>
      </c>
      <c r="AF52" s="87" t="e">
        <f t="shared" si="18"/>
        <v>#REF!</v>
      </c>
      <c r="AG52" s="64" t="e">
        <f>IF(ISNA(VLOOKUP($A52,#REF!,36,FALSE)),0,VLOOKUP($A52,#REF!,36,FALSE))</f>
        <v>#REF!</v>
      </c>
      <c r="AH52" s="13" t="e">
        <f t="shared" si="19"/>
        <v>#REF!</v>
      </c>
      <c r="AI52" s="87" t="e">
        <f t="shared" si="20"/>
        <v>#REF!</v>
      </c>
      <c r="AJ52" t="e">
        <f t="shared" si="21"/>
        <v>#REF!</v>
      </c>
      <c r="AK52" t="e">
        <f t="shared" si="22"/>
        <v>#REF!</v>
      </c>
      <c r="AL52" t="e">
        <f t="shared" si="23"/>
        <v>#REF!</v>
      </c>
      <c r="AM52" t="e">
        <f t="shared" si="24"/>
        <v>#REF!</v>
      </c>
      <c r="AN52" t="e">
        <f t="shared" si="25"/>
        <v>#REF!</v>
      </c>
      <c r="AO52" t="e">
        <f t="shared" si="26"/>
        <v>#REF!</v>
      </c>
      <c r="AP52" t="e">
        <f t="shared" si="27"/>
        <v>#REF!</v>
      </c>
      <c r="AQ52" t="e">
        <f t="shared" si="28"/>
        <v>#REF!</v>
      </c>
      <c r="AR52" t="e">
        <f t="shared" si="29"/>
        <v>#REF!</v>
      </c>
    </row>
    <row r="53" spans="1:44" ht="18" customHeight="1" thickBot="1" x14ac:dyDescent="0.25">
      <c r="A53" s="78" t="str">
        <f t="shared" si="2"/>
        <v>Gary Vanderheiden</v>
      </c>
      <c r="B53" s="52" t="s">
        <v>498</v>
      </c>
      <c r="C53" s="62" t="s">
        <v>472</v>
      </c>
      <c r="D53" s="25">
        <v>24.799999999999994</v>
      </c>
      <c r="E53" s="8" t="e">
        <f>ROUND(IF(ISNA(VLOOKUP($A53,#REF!,47,FALSE)),0,VLOOKUP($A53,#REF!,47,FALSE)),1)</f>
        <v>#REF!</v>
      </c>
      <c r="F53" s="92" t="e">
        <f>ROUND(IF(ISNA(VLOOKUP($A53,#REF!,49,FALSE)),0,VLOOKUP($A53,#REF!,49,FALSE)),1)</f>
        <v>#REF!</v>
      </c>
      <c r="G53" s="80" t="e">
        <f t="shared" si="0"/>
        <v>#REF!</v>
      </c>
      <c r="H53" s="88" t="e">
        <f t="shared" si="30"/>
        <v>#REF!</v>
      </c>
      <c r="I53" s="72" t="e">
        <f>IF(ISNA(VLOOKUP($A53,#REF!,4,FALSE)),0,VLOOKUP($A53,#REF!,4,FALSE))</f>
        <v>#REF!</v>
      </c>
      <c r="J53" s="13" t="e">
        <f t="shared" si="3"/>
        <v>#REF!</v>
      </c>
      <c r="K53" s="87" t="e">
        <f t="shared" si="4"/>
        <v>#REF!</v>
      </c>
      <c r="L53" s="83" t="e">
        <f>IF(ISNA(VLOOKUP($A53,#REF!,8,FALSE)),0,VLOOKUP($A53,#REF!,8,FALSE))</f>
        <v>#REF!</v>
      </c>
      <c r="M53" s="13" t="e">
        <f t="shared" si="5"/>
        <v>#REF!</v>
      </c>
      <c r="N53" s="87" t="e">
        <f t="shared" si="6"/>
        <v>#REF!</v>
      </c>
      <c r="O53" s="64" t="e">
        <f>IF(ISNA(VLOOKUP($A53,#REF!,12,FALSE)),0,VLOOKUP($A53,#REF!,12,FALSE))</f>
        <v>#REF!</v>
      </c>
      <c r="P53" s="13" t="e">
        <f t="shared" si="7"/>
        <v>#REF!</v>
      </c>
      <c r="Q53" s="87" t="e">
        <f t="shared" si="8"/>
        <v>#REF!</v>
      </c>
      <c r="R53" s="64" t="e">
        <f>IF(ISNA(VLOOKUP($A53,#REF!,16,FALSE)),0,VLOOKUP($A53,#REF!,16,FALSE))</f>
        <v>#REF!</v>
      </c>
      <c r="S53" s="13" t="e">
        <f t="shared" si="9"/>
        <v>#REF!</v>
      </c>
      <c r="T53" s="87" t="e">
        <f t="shared" si="10"/>
        <v>#REF!</v>
      </c>
      <c r="U53" s="64" t="e">
        <f>IF(ISNA(VLOOKUP($A53,#REF!,20,FALSE)),0,VLOOKUP($A53,#REF!,20,FALSE))</f>
        <v>#REF!</v>
      </c>
      <c r="V53" s="13" t="e">
        <f t="shared" si="11"/>
        <v>#REF!</v>
      </c>
      <c r="W53" s="87" t="e">
        <f t="shared" si="12"/>
        <v>#REF!</v>
      </c>
      <c r="X53" s="64" t="e">
        <f>IF(ISNA(VLOOKUP($A53,#REF!,24,FALSE)),0,VLOOKUP($A53,#REF!,24,FALSE))</f>
        <v>#REF!</v>
      </c>
      <c r="Y53" s="13" t="e">
        <f t="shared" si="13"/>
        <v>#REF!</v>
      </c>
      <c r="Z53" s="87" t="e">
        <f t="shared" si="14"/>
        <v>#REF!</v>
      </c>
      <c r="AA53" s="64" t="e">
        <f>IF(ISNA(VLOOKUP($A53,#REF!,28,FALSE)),0,VLOOKUP($A53,#REF!,28,FALSE))</f>
        <v>#REF!</v>
      </c>
      <c r="AB53" s="13" t="e">
        <f t="shared" si="15"/>
        <v>#REF!</v>
      </c>
      <c r="AC53" s="87" t="e">
        <f t="shared" si="16"/>
        <v>#REF!</v>
      </c>
      <c r="AD53" s="64" t="e">
        <f>IF(ISNA(VLOOKUP($A53,#REF!,32,FALSE)),0,VLOOKUP($A53,#REF!,32,FALSE))</f>
        <v>#REF!</v>
      </c>
      <c r="AE53" s="13" t="e">
        <f t="shared" si="17"/>
        <v>#REF!</v>
      </c>
      <c r="AF53" s="87" t="e">
        <f t="shared" si="18"/>
        <v>#REF!</v>
      </c>
      <c r="AG53" s="64" t="e">
        <f>IF(ISNA(VLOOKUP($A53,#REF!,36,FALSE)),0,VLOOKUP($A53,#REF!,36,FALSE))</f>
        <v>#REF!</v>
      </c>
      <c r="AH53" s="13" t="e">
        <f t="shared" si="19"/>
        <v>#REF!</v>
      </c>
      <c r="AI53" s="87" t="e">
        <f t="shared" si="20"/>
        <v>#REF!</v>
      </c>
      <c r="AJ53" t="e">
        <f t="shared" si="21"/>
        <v>#REF!</v>
      </c>
      <c r="AK53" t="e">
        <f t="shared" si="22"/>
        <v>#REF!</v>
      </c>
      <c r="AL53" t="e">
        <f t="shared" si="23"/>
        <v>#REF!</v>
      </c>
      <c r="AM53" t="e">
        <f t="shared" si="24"/>
        <v>#REF!</v>
      </c>
      <c r="AN53" t="e">
        <f t="shared" si="25"/>
        <v>#REF!</v>
      </c>
      <c r="AO53" t="e">
        <f t="shared" si="26"/>
        <v>#REF!</v>
      </c>
      <c r="AP53" t="e">
        <f t="shared" si="27"/>
        <v>#REF!</v>
      </c>
      <c r="AQ53" t="e">
        <f t="shared" si="28"/>
        <v>#REF!</v>
      </c>
      <c r="AR53" t="e">
        <f t="shared" si="29"/>
        <v>#REF!</v>
      </c>
    </row>
    <row r="54" spans="1:44" ht="18" customHeight="1" thickBot="1" x14ac:dyDescent="0.25">
      <c r="A54" s="78" t="str">
        <f t="shared" si="2"/>
        <v>Allyn VanPatten</v>
      </c>
      <c r="B54" s="93" t="s">
        <v>583</v>
      </c>
      <c r="C54" s="94" t="s">
        <v>584</v>
      </c>
      <c r="D54" s="25">
        <v>18</v>
      </c>
      <c r="E54" s="8" t="e">
        <f>ROUND(IF(ISNA(VLOOKUP($A54,#REF!,47,FALSE)),0,VLOOKUP($A54,#REF!,47,FALSE)),1)</f>
        <v>#REF!</v>
      </c>
      <c r="F54" s="92" t="e">
        <f>ROUND(IF(ISNA(VLOOKUP($A54,#REF!,49,FALSE)),0,VLOOKUP($A54,#REF!,49,FALSE)),1)</f>
        <v>#REF!</v>
      </c>
      <c r="G54" s="80" t="e">
        <f t="shared" si="0"/>
        <v>#REF!</v>
      </c>
      <c r="H54" s="88" t="e">
        <f t="shared" si="30"/>
        <v>#REF!</v>
      </c>
      <c r="I54" s="72" t="e">
        <f>IF(ISNA(VLOOKUP($A54,#REF!,4,FALSE)),0,VLOOKUP($A54,#REF!,4,FALSE))</f>
        <v>#REF!</v>
      </c>
      <c r="J54" s="13" t="e">
        <f t="shared" si="3"/>
        <v>#REF!</v>
      </c>
      <c r="K54" s="87" t="e">
        <f t="shared" si="4"/>
        <v>#REF!</v>
      </c>
      <c r="L54" s="83" t="e">
        <f>IF(ISNA(VLOOKUP($A54,#REF!,8,FALSE)),0,VLOOKUP($A54,#REF!,8,FALSE))</f>
        <v>#REF!</v>
      </c>
      <c r="M54" s="13" t="e">
        <f t="shared" si="5"/>
        <v>#REF!</v>
      </c>
      <c r="N54" s="87" t="e">
        <f t="shared" si="6"/>
        <v>#REF!</v>
      </c>
      <c r="O54" s="64" t="e">
        <f>IF(ISNA(VLOOKUP($A54,#REF!,12,FALSE)),0,VLOOKUP($A54,#REF!,12,FALSE))</f>
        <v>#REF!</v>
      </c>
      <c r="P54" s="13" t="e">
        <f t="shared" si="7"/>
        <v>#REF!</v>
      </c>
      <c r="Q54" s="87" t="e">
        <f t="shared" si="8"/>
        <v>#REF!</v>
      </c>
      <c r="R54" s="64" t="e">
        <f>IF(ISNA(VLOOKUP($A54,#REF!,16,FALSE)),0,VLOOKUP($A54,#REF!,16,FALSE))</f>
        <v>#REF!</v>
      </c>
      <c r="S54" s="13" t="e">
        <f t="shared" si="9"/>
        <v>#REF!</v>
      </c>
      <c r="T54" s="87" t="e">
        <f t="shared" si="10"/>
        <v>#REF!</v>
      </c>
      <c r="U54" s="64" t="e">
        <f>IF(ISNA(VLOOKUP($A54,#REF!,20,FALSE)),0,VLOOKUP($A54,#REF!,20,FALSE))</f>
        <v>#REF!</v>
      </c>
      <c r="V54" s="13" t="e">
        <f t="shared" si="11"/>
        <v>#REF!</v>
      </c>
      <c r="W54" s="87" t="e">
        <f t="shared" si="12"/>
        <v>#REF!</v>
      </c>
      <c r="X54" s="64" t="e">
        <f>IF(ISNA(VLOOKUP($A54,#REF!,24,FALSE)),0,VLOOKUP($A54,#REF!,24,FALSE))</f>
        <v>#REF!</v>
      </c>
      <c r="Y54" s="13" t="e">
        <f t="shared" si="13"/>
        <v>#REF!</v>
      </c>
      <c r="Z54" s="87" t="e">
        <f t="shared" si="14"/>
        <v>#REF!</v>
      </c>
      <c r="AA54" s="64" t="e">
        <f>IF(ISNA(VLOOKUP($A54,#REF!,28,FALSE)),0,VLOOKUP($A54,#REF!,28,FALSE))</f>
        <v>#REF!</v>
      </c>
      <c r="AB54" s="13" t="e">
        <f t="shared" si="15"/>
        <v>#REF!</v>
      </c>
      <c r="AC54" s="87" t="e">
        <f t="shared" si="16"/>
        <v>#REF!</v>
      </c>
      <c r="AD54" s="64" t="e">
        <f>IF(ISNA(VLOOKUP($A54,#REF!,32,FALSE)),0,VLOOKUP($A54,#REF!,32,FALSE))</f>
        <v>#REF!</v>
      </c>
      <c r="AE54" s="13" t="e">
        <f t="shared" si="17"/>
        <v>#REF!</v>
      </c>
      <c r="AF54" s="87" t="e">
        <f t="shared" si="18"/>
        <v>#REF!</v>
      </c>
      <c r="AG54" s="64" t="e">
        <f>IF(ISNA(VLOOKUP($A54,#REF!,36,FALSE)),0,VLOOKUP($A54,#REF!,36,FALSE))</f>
        <v>#REF!</v>
      </c>
      <c r="AH54" s="13" t="e">
        <f t="shared" si="19"/>
        <v>#REF!</v>
      </c>
      <c r="AI54" s="87" t="e">
        <f t="shared" si="20"/>
        <v>#REF!</v>
      </c>
      <c r="AJ54" t="e">
        <f t="shared" si="21"/>
        <v>#REF!</v>
      </c>
      <c r="AK54" t="e">
        <f t="shared" si="22"/>
        <v>#REF!</v>
      </c>
      <c r="AL54" t="e">
        <f t="shared" si="23"/>
        <v>#REF!</v>
      </c>
      <c r="AM54" t="e">
        <f t="shared" si="24"/>
        <v>#REF!</v>
      </c>
      <c r="AN54" t="e">
        <f t="shared" si="25"/>
        <v>#REF!</v>
      </c>
      <c r="AO54" t="e">
        <f t="shared" si="26"/>
        <v>#REF!</v>
      </c>
      <c r="AP54" t="e">
        <f t="shared" si="27"/>
        <v>#REF!</v>
      </c>
      <c r="AQ54" t="e">
        <f t="shared" si="28"/>
        <v>#REF!</v>
      </c>
      <c r="AR54" t="e">
        <f t="shared" si="29"/>
        <v>#REF!</v>
      </c>
    </row>
    <row r="55" spans="1:44" ht="18" customHeight="1" thickBot="1" x14ac:dyDescent="0.25">
      <c r="A55" s="78" t="str">
        <f t="shared" si="2"/>
        <v>Michael Volpe</v>
      </c>
      <c r="B55" s="93" t="s">
        <v>524</v>
      </c>
      <c r="C55" s="94" t="s">
        <v>58</v>
      </c>
      <c r="D55" s="25">
        <v>25</v>
      </c>
      <c r="E55" s="8" t="e">
        <f>ROUND(IF(ISNA(VLOOKUP($A55,#REF!,47,FALSE)),0,VLOOKUP($A55,#REF!,47,FALSE)),1)</f>
        <v>#REF!</v>
      </c>
      <c r="F55" s="92" t="e">
        <f>ROUND(IF(ISNA(VLOOKUP($A55,#REF!,49,FALSE)),0,VLOOKUP($A55,#REF!,49,FALSE)),1)</f>
        <v>#REF!</v>
      </c>
      <c r="G55" s="80" t="e">
        <f t="shared" si="0"/>
        <v>#REF!</v>
      </c>
      <c r="H55" s="112" t="e">
        <f t="shared" si="30"/>
        <v>#REF!</v>
      </c>
      <c r="I55" s="72" t="e">
        <f>IF(ISNA(VLOOKUP($A55,#REF!,4,FALSE)),0,VLOOKUP($A55,#REF!,4,FALSE))</f>
        <v>#REF!</v>
      </c>
      <c r="J55" s="13" t="e">
        <f t="shared" si="3"/>
        <v>#REF!</v>
      </c>
      <c r="K55" s="87" t="e">
        <f t="shared" si="4"/>
        <v>#REF!</v>
      </c>
      <c r="L55" s="83" t="e">
        <f>IF(ISNA(VLOOKUP($A55,#REF!,8,FALSE)),0,VLOOKUP($A55,#REF!,8,FALSE))</f>
        <v>#REF!</v>
      </c>
      <c r="M55" s="13" t="e">
        <f t="shared" si="5"/>
        <v>#REF!</v>
      </c>
      <c r="N55" s="87" t="e">
        <f t="shared" si="6"/>
        <v>#REF!</v>
      </c>
      <c r="O55" s="64" t="e">
        <f>IF(ISNA(VLOOKUP($A55,#REF!,12,FALSE)),0,VLOOKUP($A55,#REF!,12,FALSE))</f>
        <v>#REF!</v>
      </c>
      <c r="P55" s="13" t="e">
        <f t="shared" si="7"/>
        <v>#REF!</v>
      </c>
      <c r="Q55" s="87" t="e">
        <f t="shared" si="8"/>
        <v>#REF!</v>
      </c>
      <c r="R55" s="64" t="e">
        <f>IF(ISNA(VLOOKUP($A55,#REF!,16,FALSE)),0,VLOOKUP($A55,#REF!,16,FALSE))</f>
        <v>#REF!</v>
      </c>
      <c r="S55" s="13" t="e">
        <f t="shared" si="9"/>
        <v>#REF!</v>
      </c>
      <c r="T55" s="87" t="e">
        <f t="shared" si="10"/>
        <v>#REF!</v>
      </c>
      <c r="U55" s="64" t="e">
        <f>IF(ISNA(VLOOKUP($A55,#REF!,20,FALSE)),0,VLOOKUP($A55,#REF!,20,FALSE))</f>
        <v>#REF!</v>
      </c>
      <c r="V55" s="13" t="e">
        <f t="shared" si="11"/>
        <v>#REF!</v>
      </c>
      <c r="W55" s="87" t="e">
        <f t="shared" si="12"/>
        <v>#REF!</v>
      </c>
      <c r="X55" s="64" t="e">
        <f>IF(ISNA(VLOOKUP($A55,#REF!,24,FALSE)),0,VLOOKUP($A55,#REF!,24,FALSE))</f>
        <v>#REF!</v>
      </c>
      <c r="Y55" s="13" t="e">
        <f t="shared" si="13"/>
        <v>#REF!</v>
      </c>
      <c r="Z55" s="87" t="e">
        <f t="shared" si="14"/>
        <v>#REF!</v>
      </c>
      <c r="AA55" s="64" t="e">
        <f>IF(ISNA(VLOOKUP($A55,#REF!,28,FALSE)),0,VLOOKUP($A55,#REF!,28,FALSE))</f>
        <v>#REF!</v>
      </c>
      <c r="AB55" s="13" t="e">
        <f t="shared" si="15"/>
        <v>#REF!</v>
      </c>
      <c r="AC55" s="87" t="e">
        <f t="shared" si="16"/>
        <v>#REF!</v>
      </c>
      <c r="AD55" s="64" t="e">
        <f>IF(ISNA(VLOOKUP($A55,#REF!,32,FALSE)),0,VLOOKUP($A55,#REF!,32,FALSE))</f>
        <v>#REF!</v>
      </c>
      <c r="AE55" s="13" t="e">
        <f t="shared" si="17"/>
        <v>#REF!</v>
      </c>
      <c r="AF55" s="87" t="e">
        <f t="shared" si="18"/>
        <v>#REF!</v>
      </c>
      <c r="AG55" s="64" t="e">
        <f>IF(ISNA(VLOOKUP($A55,#REF!,36,FALSE)),0,VLOOKUP($A55,#REF!,36,FALSE))</f>
        <v>#REF!</v>
      </c>
      <c r="AH55" s="13" t="e">
        <f t="shared" si="19"/>
        <v>#REF!</v>
      </c>
      <c r="AI55" s="87" t="e">
        <f t="shared" si="20"/>
        <v>#REF!</v>
      </c>
      <c r="AJ55" t="e">
        <f t="shared" si="21"/>
        <v>#REF!</v>
      </c>
      <c r="AK55" t="e">
        <f t="shared" si="22"/>
        <v>#REF!</v>
      </c>
      <c r="AL55" t="e">
        <f t="shared" si="23"/>
        <v>#REF!</v>
      </c>
      <c r="AM55" t="e">
        <f t="shared" si="24"/>
        <v>#REF!</v>
      </c>
      <c r="AN55" t="e">
        <f t="shared" si="25"/>
        <v>#REF!</v>
      </c>
      <c r="AO55" t="e">
        <f t="shared" si="26"/>
        <v>#REF!</v>
      </c>
      <c r="AP55" t="e">
        <f t="shared" si="27"/>
        <v>#REF!</v>
      </c>
      <c r="AQ55" t="e">
        <f t="shared" si="28"/>
        <v>#REF!</v>
      </c>
      <c r="AR55" t="e">
        <f t="shared" si="29"/>
        <v>#REF!</v>
      </c>
    </row>
    <row r="56" spans="1:44" ht="18" customHeight="1" thickBot="1" x14ac:dyDescent="0.25">
      <c r="A56" s="78" t="str">
        <f>CONCATENATE(C56," ",B56)</f>
        <v>David Williams</v>
      </c>
      <c r="B56" s="93" t="s">
        <v>497</v>
      </c>
      <c r="C56" s="94" t="s">
        <v>209</v>
      </c>
      <c r="D56" s="25">
        <v>14.9</v>
      </c>
      <c r="E56" s="8" t="e">
        <f>ROUND(IF(ISNA(VLOOKUP($A56,#REF!,47,FALSE)),0,VLOOKUP($A56,#REF!,47,FALSE)),1)</f>
        <v>#REF!</v>
      </c>
      <c r="F56" s="92" t="e">
        <f>ROUND(IF(ISNA(VLOOKUP($A56,#REF!,49,FALSE)),0,VLOOKUP($A56,#REF!,49,FALSE)),1)</f>
        <v>#REF!</v>
      </c>
      <c r="G56" s="80" t="e">
        <f t="shared" si="0"/>
        <v>#REF!</v>
      </c>
      <c r="H56" s="88" t="e">
        <f>ROUND(G56,0)</f>
        <v>#REF!</v>
      </c>
      <c r="I56" s="72" t="e">
        <f>IF(ISNA(VLOOKUP($A56,#REF!,4,FALSE)),0,VLOOKUP($A56,#REF!,4,FALSE))</f>
        <v>#REF!</v>
      </c>
      <c r="J56" s="13" t="e">
        <f t="shared" si="3"/>
        <v>#REF!</v>
      </c>
      <c r="K56" s="87" t="e">
        <f>ROUND(J56,0)</f>
        <v>#REF!</v>
      </c>
      <c r="L56" s="83" t="e">
        <f>IF(ISNA(VLOOKUP($A56,#REF!,8,FALSE)),0,VLOOKUP($A56,#REF!,8,FALSE))</f>
        <v>#REF!</v>
      </c>
      <c r="M56" s="13" t="e">
        <f>IF(  AND(L56&gt;0,J56&lt;&gt;36),   IF(ABS(L56-36)&gt;=10,  J56+SIGN(36-L56)*1,  (36-L56)*0.1+J56),      J56)</f>
        <v>#REF!</v>
      </c>
      <c r="N56" s="87" t="e">
        <f>ROUND(M56,0)</f>
        <v>#REF!</v>
      </c>
      <c r="O56" s="64" t="e">
        <f>IF(ISNA(VLOOKUP($A56,#REF!,12,FALSE)),0,VLOOKUP($A56,#REF!,12,FALSE))</f>
        <v>#REF!</v>
      </c>
      <c r="P56" s="13" t="e">
        <f>IF(  AND(O56&gt;0,M56&lt;&gt;36),   IF(ABS(O56-36)&gt;=10,  M56+SIGN(36-O56)*1,  (36-O56)*0.1+M56),      M56)</f>
        <v>#REF!</v>
      </c>
      <c r="Q56" s="87" t="e">
        <f>ROUND(P56,0)</f>
        <v>#REF!</v>
      </c>
      <c r="R56" s="64" t="e">
        <f>IF(ISNA(VLOOKUP($A56,#REF!,16,FALSE)),0,VLOOKUP($A56,#REF!,16,FALSE))</f>
        <v>#REF!</v>
      </c>
      <c r="S56" s="13" t="e">
        <f>IF(  AND(R56&gt;0,P56&lt;&gt;36),   IF(ABS(R56-36)&gt;=10,  P56+SIGN(36-R56)*1,  (36-R56)*0.1+P56),      P56)</f>
        <v>#REF!</v>
      </c>
      <c r="T56" s="87" t="e">
        <f>ROUND(S56,0)</f>
        <v>#REF!</v>
      </c>
      <c r="U56" s="64" t="e">
        <f>IF(ISNA(VLOOKUP($A56,#REF!,20,FALSE)),0,VLOOKUP($A56,#REF!,20,FALSE))</f>
        <v>#REF!</v>
      </c>
      <c r="V56" s="13" t="e">
        <f>IF(  AND(U56&gt;0,S56&lt;&gt;36),   IF(ABS(U56-36)&gt;=10,  S56+SIGN(36-U56)*1,  (36-U56)*0.1+S56),      S56)</f>
        <v>#REF!</v>
      </c>
      <c r="W56" s="87" t="e">
        <f>ROUND(V56,0)</f>
        <v>#REF!</v>
      </c>
      <c r="X56" s="64" t="e">
        <f>IF(ISNA(VLOOKUP($A56,#REF!,24,FALSE)),0,VLOOKUP($A56,#REF!,24,FALSE))</f>
        <v>#REF!</v>
      </c>
      <c r="Y56" s="13" t="e">
        <f>IF(  AND(X56&gt;0,V56&lt;&gt;36),   IF(ABS(X56-36)&gt;=10,  V56+SIGN(36-X56)*1,  (36-X56)*0.1+V56),      V56)</f>
        <v>#REF!</v>
      </c>
      <c r="Z56" s="87" t="e">
        <f>ROUND(Y56,0)</f>
        <v>#REF!</v>
      </c>
      <c r="AA56" s="64" t="e">
        <f>IF(ISNA(VLOOKUP($A56,#REF!,28,FALSE)),0,VLOOKUP($A56,#REF!,28,FALSE))</f>
        <v>#REF!</v>
      </c>
      <c r="AB56" s="13" t="e">
        <f>IF(  AND(AA56&gt;0,Y56&lt;&gt;36),   IF(ABS(AA56-36)&gt;=10,  Y56+SIGN(36-AA56)*1,  (36-AA56)*0.1+Y56),      Y56)</f>
        <v>#REF!</v>
      </c>
      <c r="AC56" s="87" t="e">
        <f>ROUND(AB56,0)</f>
        <v>#REF!</v>
      </c>
      <c r="AD56" s="64" t="e">
        <f>IF(ISNA(VLOOKUP($A56,#REF!,32,FALSE)),0,VLOOKUP($A56,#REF!,32,FALSE))</f>
        <v>#REF!</v>
      </c>
      <c r="AE56" s="13" t="e">
        <f>IF(  AND(AD56&gt;0,AB56&lt;&gt;36),   IF(ABS(AD56-36)&gt;=10,  AB56+SIGN(36-AD56)*1,  (36-AD56)*0.1+AB56),      AB56)</f>
        <v>#REF!</v>
      </c>
      <c r="AF56" s="87" t="e">
        <f>ROUND(AE56,0)</f>
        <v>#REF!</v>
      </c>
      <c r="AG56" s="64" t="e">
        <f>IF(ISNA(VLOOKUP($A56,#REF!,36,FALSE)),0,VLOOKUP($A56,#REF!,36,FALSE))</f>
        <v>#REF!</v>
      </c>
      <c r="AH56" s="13" t="e">
        <f>IF(  AND(AG56&gt;0,AE56&lt;&gt;36),   IF(ABS(AG56-36)&gt;=10,  AE56+SIGN(36-AG56)*1,  (36-AG56)*0.1+AE56),      AE56)</f>
        <v>#REF!</v>
      </c>
      <c r="AI56" s="87" t="e">
        <f>ROUND(AH56,0)</f>
        <v>#REF!</v>
      </c>
      <c r="AJ56" t="e">
        <f t="shared" si="21"/>
        <v>#REF!</v>
      </c>
      <c r="AK56" t="e">
        <f t="shared" si="22"/>
        <v>#REF!</v>
      </c>
      <c r="AL56" t="e">
        <f t="shared" si="23"/>
        <v>#REF!</v>
      </c>
      <c r="AM56" t="e">
        <f t="shared" si="24"/>
        <v>#REF!</v>
      </c>
      <c r="AN56" t="e">
        <f t="shared" si="25"/>
        <v>#REF!</v>
      </c>
      <c r="AO56" t="e">
        <f t="shared" si="26"/>
        <v>#REF!</v>
      </c>
      <c r="AP56" t="e">
        <f t="shared" si="27"/>
        <v>#REF!</v>
      </c>
      <c r="AQ56" t="e">
        <f t="shared" si="28"/>
        <v>#REF!</v>
      </c>
      <c r="AR56" t="e">
        <f t="shared" si="29"/>
        <v>#REF!</v>
      </c>
    </row>
    <row r="57" spans="1:44" ht="18" customHeight="1" thickBot="1" x14ac:dyDescent="0.25">
      <c r="A57" s="78" t="str">
        <f>CONCATENATE(C57," ",B57)</f>
        <v>Ziki Zuck</v>
      </c>
      <c r="B57" s="52" t="s">
        <v>482</v>
      </c>
      <c r="C57" s="62" t="s">
        <v>483</v>
      </c>
      <c r="D57" s="25">
        <v>35.6</v>
      </c>
      <c r="E57" s="8" t="e">
        <f>ROUND(IF(ISNA(VLOOKUP($A57,#REF!,47,FALSE)),0,VLOOKUP($A57,#REF!,47,FALSE)),1)</f>
        <v>#REF!</v>
      </c>
      <c r="F57" s="92" t="e">
        <f>ROUND(IF(ISNA(VLOOKUP($A57,#REF!,49,FALSE)),0,VLOOKUP($A57,#REF!,49,FALSE)),1)</f>
        <v>#REF!</v>
      </c>
      <c r="G57" s="80" t="e">
        <f t="shared" si="0"/>
        <v>#REF!</v>
      </c>
      <c r="H57" s="88" t="e">
        <f>ROUND(G57,0)</f>
        <v>#REF!</v>
      </c>
      <c r="I57" s="72" t="e">
        <f>IF(ISNA(VLOOKUP($A57,#REF!,4,FALSE)),0,VLOOKUP($A57,#REF!,4,FALSE))</f>
        <v>#REF!</v>
      </c>
      <c r="J57" s="13" t="e">
        <f t="shared" si="3"/>
        <v>#REF!</v>
      </c>
      <c r="K57" s="87" t="e">
        <f>ROUND(J57,0)</f>
        <v>#REF!</v>
      </c>
      <c r="L57" s="83" t="e">
        <f>IF(ISNA(VLOOKUP($A57,#REF!,8,FALSE)),0,VLOOKUP($A57,#REF!,8,FALSE))</f>
        <v>#REF!</v>
      </c>
      <c r="M57" s="13" t="e">
        <f>IF(  AND(L57&gt;0,J57&lt;&gt;36),   IF(ABS(L57-36)&gt;=10,  J57+SIGN(36-L57)*1,  (36-L57)*0.1+J57),      J57)</f>
        <v>#REF!</v>
      </c>
      <c r="N57" s="87" t="e">
        <f>ROUND(M57,0)</f>
        <v>#REF!</v>
      </c>
      <c r="O57" s="64" t="e">
        <f>IF(ISNA(VLOOKUP($A57,#REF!,12,FALSE)),0,VLOOKUP($A57,#REF!,12,FALSE))</f>
        <v>#REF!</v>
      </c>
      <c r="P57" s="13" t="e">
        <f>IF(  AND(O57&gt;0,M57&lt;&gt;36),   IF(ABS(O57-36)&gt;=10,  M57+SIGN(36-O57)*1,  (36-O57)*0.1+M57),      M57)</f>
        <v>#REF!</v>
      </c>
      <c r="Q57" s="87" t="e">
        <f>ROUND(P57,0)</f>
        <v>#REF!</v>
      </c>
      <c r="R57" s="64" t="e">
        <f>IF(ISNA(VLOOKUP($A57,#REF!,16,FALSE)),0,VLOOKUP($A57,#REF!,16,FALSE))</f>
        <v>#REF!</v>
      </c>
      <c r="S57" s="13" t="e">
        <f>IF(  AND(R57&gt;0,P57&lt;&gt;36),   IF(ABS(R57-36)&gt;=10,  P57+SIGN(36-R57)*1,  (36-R57)*0.1+P57),      P57)</f>
        <v>#REF!</v>
      </c>
      <c r="T57" s="87" t="e">
        <f>ROUND(S57,0)</f>
        <v>#REF!</v>
      </c>
      <c r="U57" s="64" t="e">
        <f>IF(ISNA(VLOOKUP($A57,#REF!,20,FALSE)),0,VLOOKUP($A57,#REF!,20,FALSE))</f>
        <v>#REF!</v>
      </c>
      <c r="V57" s="13" t="e">
        <f>IF(  AND(U57&gt;0,S57&lt;&gt;36),   IF(ABS(U57-36)&gt;=10,  S57+SIGN(36-U57)*1,  (36-U57)*0.1+S57),      S57)</f>
        <v>#REF!</v>
      </c>
      <c r="W57" s="87" t="e">
        <f>ROUND(V57,0)</f>
        <v>#REF!</v>
      </c>
      <c r="X57" s="64" t="e">
        <f>IF(ISNA(VLOOKUP($A57,#REF!,24,FALSE)),0,VLOOKUP($A57,#REF!,24,FALSE))</f>
        <v>#REF!</v>
      </c>
      <c r="Y57" s="13" t="e">
        <f>IF(  AND(X57&gt;0,V57&lt;&gt;36),   IF(ABS(X57-36)&gt;=10,  V57+SIGN(36-X57)*1,  (36-X57)*0.1+V57),      V57)</f>
        <v>#REF!</v>
      </c>
      <c r="Z57" s="87" t="e">
        <f>ROUND(Y57,0)</f>
        <v>#REF!</v>
      </c>
      <c r="AA57" s="64" t="e">
        <f>IF(ISNA(VLOOKUP($A57,#REF!,28,FALSE)),0,VLOOKUP($A57,#REF!,28,FALSE))</f>
        <v>#REF!</v>
      </c>
      <c r="AB57" s="13" t="e">
        <f>IF(  AND(AA57&gt;0,Y57&lt;&gt;36),   IF(ABS(AA57-36)&gt;=10,  Y57+SIGN(36-AA57)*1,  (36-AA57)*0.1+Y57),      Y57)</f>
        <v>#REF!</v>
      </c>
      <c r="AC57" s="87" t="e">
        <f>ROUND(AB57,0)</f>
        <v>#REF!</v>
      </c>
      <c r="AD57" s="64" t="e">
        <f>IF(ISNA(VLOOKUP($A57,#REF!,32,FALSE)),0,VLOOKUP($A57,#REF!,32,FALSE))</f>
        <v>#REF!</v>
      </c>
      <c r="AE57" s="13" t="e">
        <f>IF(  AND(AD57&gt;0,AB57&lt;&gt;36),   IF(ABS(AD57-36)&gt;=10,  AB57+SIGN(36-AD57)*1,  (36-AD57)*0.1+AB57),      AB57)</f>
        <v>#REF!</v>
      </c>
      <c r="AF57" s="87" t="e">
        <f>ROUND(AE57,0)</f>
        <v>#REF!</v>
      </c>
      <c r="AG57" s="64" t="e">
        <f>IF(ISNA(VLOOKUP($A57,#REF!,36,FALSE)),0,VLOOKUP($A57,#REF!,36,FALSE))</f>
        <v>#REF!</v>
      </c>
      <c r="AH57" s="13" t="e">
        <f>IF(  AND(AG57&gt;0,AE57&lt;&gt;36),   IF(ABS(AG57-36)&gt;=10,  AE57+SIGN(36-AG57)*1,  (36-AG57)*0.1+AE57),      AE57)</f>
        <v>#REF!</v>
      </c>
      <c r="AI57" s="87" t="e">
        <f>ROUND(AH57,0)</f>
        <v>#REF!</v>
      </c>
      <c r="AJ57" t="e">
        <f t="shared" si="21"/>
        <v>#REF!</v>
      </c>
      <c r="AK57" t="e">
        <f t="shared" si="22"/>
        <v>#REF!</v>
      </c>
      <c r="AL57" t="e">
        <f t="shared" si="23"/>
        <v>#REF!</v>
      </c>
      <c r="AM57" t="e">
        <f t="shared" si="24"/>
        <v>#REF!</v>
      </c>
      <c r="AN57" t="e">
        <f t="shared" si="25"/>
        <v>#REF!</v>
      </c>
      <c r="AO57" t="e">
        <f t="shared" si="26"/>
        <v>#REF!</v>
      </c>
      <c r="AP57" t="e">
        <f t="shared" si="27"/>
        <v>#REF!</v>
      </c>
      <c r="AQ57" t="e">
        <f>IF(AD57&gt;0,71+AC57+36-AD57,"-")</f>
        <v>#REF!</v>
      </c>
      <c r="AR57" t="e">
        <f t="shared" si="29"/>
        <v>#REF!</v>
      </c>
    </row>
    <row r="58" spans="1:44" ht="18" customHeight="1" thickBot="1" x14ac:dyDescent="0.25">
      <c r="A58" s="78" t="str">
        <f>CONCATENATE(C58," ",B58)</f>
        <v xml:space="preserve"> </v>
      </c>
      <c r="B58" s="52"/>
      <c r="C58" s="62"/>
      <c r="D58" s="25">
        <v>0</v>
      </c>
      <c r="E58" s="8" t="e">
        <f>ROUND(IF(ISNA(VLOOKUP($A58,#REF!,47,FALSE)),0,VLOOKUP($A58,#REF!,47,FALSE)),1)</f>
        <v>#REF!</v>
      </c>
      <c r="F58" s="92" t="e">
        <f>ROUND(IF(ISNA(VLOOKUP($A58,#REF!,49,FALSE)),0,VLOOKUP($A58,#REF!,49,FALSE)),1)</f>
        <v>#REF!</v>
      </c>
      <c r="G58" s="80" t="e">
        <f t="shared" si="0"/>
        <v>#REF!</v>
      </c>
      <c r="H58" s="88" t="e">
        <f>ROUND(G58,0)</f>
        <v>#REF!</v>
      </c>
      <c r="I58" s="72" t="e">
        <f>IF(ISNA(VLOOKUP($A58,#REF!,4,FALSE)),0,VLOOKUP($A58,#REF!,4,FALSE))</f>
        <v>#REF!</v>
      </c>
      <c r="J58" s="13" t="e">
        <f t="shared" si="3"/>
        <v>#REF!</v>
      </c>
      <c r="K58" s="87" t="e">
        <f>ROUND(J58,0)</f>
        <v>#REF!</v>
      </c>
      <c r="L58" s="83" t="e">
        <f>IF(ISNA(VLOOKUP($A58,#REF!,8,FALSE)),0,VLOOKUP($A58,#REF!,8,FALSE))</f>
        <v>#REF!</v>
      </c>
      <c r="M58" s="13" t="e">
        <f>IF(  AND(L58&gt;0,J58&lt;&gt;36),   IF(ABS(L58-36)&gt;=10,  J58+SIGN(36-L58)*1,  (36-L58)*0.1+J58),      J58)</f>
        <v>#REF!</v>
      </c>
      <c r="N58" s="87" t="e">
        <f>ROUND(M58,0)</f>
        <v>#REF!</v>
      </c>
      <c r="O58" s="64" t="e">
        <f>IF(ISNA(VLOOKUP($A58,#REF!,12,FALSE)),0,VLOOKUP($A58,#REF!,12,FALSE))</f>
        <v>#REF!</v>
      </c>
      <c r="P58" s="13" t="e">
        <f>IF(  AND(O58&gt;0,M58&lt;&gt;36),   IF(ABS(O58-36)&gt;=10,  M58+SIGN(36-O58)*1,  (36-O58)*0.1+M58),      M58)</f>
        <v>#REF!</v>
      </c>
      <c r="Q58" s="87" t="e">
        <f>ROUND(P58,0)</f>
        <v>#REF!</v>
      </c>
      <c r="R58" s="64" t="e">
        <f>IF(ISNA(VLOOKUP($A58,#REF!,16,FALSE)),0,VLOOKUP($A58,#REF!,16,FALSE))</f>
        <v>#REF!</v>
      </c>
      <c r="S58" s="13" t="e">
        <f>IF(  AND(R58&gt;0,P58&lt;&gt;36),   IF(ABS(R58-36)&gt;=10,  P58+SIGN(36-R58)*1,  (36-R58)*0.1+P58),      P58)</f>
        <v>#REF!</v>
      </c>
      <c r="T58" s="87" t="e">
        <f>ROUND(S58,0)</f>
        <v>#REF!</v>
      </c>
      <c r="U58" s="64" t="e">
        <f>IF(ISNA(VLOOKUP($A58,#REF!,20,FALSE)),0,VLOOKUP($A58,#REF!,20,FALSE))</f>
        <v>#REF!</v>
      </c>
      <c r="V58" s="13" t="e">
        <f>IF(  AND(U58&gt;0,S58&lt;&gt;36),   IF(ABS(U58-36)&gt;=10,  S58+SIGN(36-U58)*1,  (36-U58)*0.1+S58),      S58)</f>
        <v>#REF!</v>
      </c>
      <c r="W58" s="87" t="e">
        <f>ROUND(V58,0)</f>
        <v>#REF!</v>
      </c>
      <c r="X58" s="64" t="e">
        <f>IF(ISNA(VLOOKUP($A58,#REF!,24,FALSE)),0,VLOOKUP($A58,#REF!,24,FALSE))</f>
        <v>#REF!</v>
      </c>
      <c r="Y58" s="13" t="e">
        <f>IF(  AND(X58&gt;0,V58&lt;&gt;36),   IF(ABS(X58-36)&gt;=10,  V58+SIGN(36-X58)*1,  (36-X58)*0.1+V58),      V58)</f>
        <v>#REF!</v>
      </c>
      <c r="Z58" s="87" t="e">
        <f>ROUND(Y58,0)</f>
        <v>#REF!</v>
      </c>
      <c r="AA58" s="64" t="e">
        <f>IF(ISNA(VLOOKUP($A58,#REF!,28,FALSE)),0,VLOOKUP($A58,#REF!,28,FALSE))</f>
        <v>#REF!</v>
      </c>
      <c r="AB58" s="13" t="e">
        <f>IF(  AND(AA58&gt;0,Y58&lt;&gt;36),   IF(ABS(AA58-36)&gt;=10,  Y58+SIGN(36-AA58)*1,  (36-AA58)*0.1+Y58),      Y58)</f>
        <v>#REF!</v>
      </c>
      <c r="AC58" s="87" t="e">
        <f>ROUND(AB58,0)</f>
        <v>#REF!</v>
      </c>
      <c r="AD58" s="64" t="e">
        <f>IF(ISNA(VLOOKUP($A58,#REF!,32,FALSE)),0,VLOOKUP($A58,#REF!,32,FALSE))</f>
        <v>#REF!</v>
      </c>
      <c r="AE58" s="13" t="e">
        <f>IF(  AND(AD58&gt;0,AB58&lt;&gt;36),   IF(ABS(AD58-36)&gt;=10,  AB58+SIGN(36-AD58)*1,  (36-AD58)*0.1+AB58),      AB58)</f>
        <v>#REF!</v>
      </c>
      <c r="AF58" s="87" t="e">
        <f>ROUND(AE58,0)</f>
        <v>#REF!</v>
      </c>
      <c r="AG58" s="64" t="e">
        <f>IF(ISNA(VLOOKUP($A58,#REF!,36,FALSE)),0,VLOOKUP($A58,#REF!,36,FALSE))</f>
        <v>#REF!</v>
      </c>
      <c r="AH58" s="13" t="e">
        <f>IF(  AND(AG58&gt;0,AE58&lt;&gt;36),   IF(ABS(AG58-36)&gt;=10,  AE58+SIGN(36-AG58)*1,  (36-AG58)*0.1+AE58),      AE58)</f>
        <v>#REF!</v>
      </c>
      <c r="AI58" s="87" t="e">
        <f>ROUND(AH58,0)</f>
        <v>#REF!</v>
      </c>
      <c r="AJ58" t="e">
        <f t="shared" si="21"/>
        <v>#REF!</v>
      </c>
      <c r="AK58" t="e">
        <f t="shared" si="22"/>
        <v>#REF!</v>
      </c>
      <c r="AL58" t="e">
        <f t="shared" si="23"/>
        <v>#REF!</v>
      </c>
      <c r="AM58" t="e">
        <f t="shared" si="24"/>
        <v>#REF!</v>
      </c>
      <c r="AN58" t="e">
        <f t="shared" si="25"/>
        <v>#REF!</v>
      </c>
      <c r="AO58" t="e">
        <f t="shared" si="26"/>
        <v>#REF!</v>
      </c>
      <c r="AP58" t="e">
        <f t="shared" si="27"/>
        <v>#REF!</v>
      </c>
      <c r="AQ58" t="e">
        <f>IF(AD58&gt;0,71+AC58+36-AD58,"-")</f>
        <v>#REF!</v>
      </c>
      <c r="AR58" t="e">
        <f t="shared" si="29"/>
        <v>#REF!</v>
      </c>
    </row>
    <row r="60" spans="1:44" x14ac:dyDescent="0.2">
      <c r="D60" t="s">
        <v>393</v>
      </c>
      <c r="H60" t="s">
        <v>394</v>
      </c>
    </row>
    <row r="61" spans="1:44" x14ac:dyDescent="0.2">
      <c r="D61" s="136" t="s">
        <v>570</v>
      </c>
      <c r="E61" s="137"/>
      <c r="F61" s="137"/>
      <c r="G61" s="137"/>
      <c r="H61" s="137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</row>
    <row r="62" spans="1:44" x14ac:dyDescent="0.2">
      <c r="D62" s="90" t="s">
        <v>561</v>
      </c>
    </row>
    <row r="63" spans="1:44" x14ac:dyDescent="0.2">
      <c r="D63" s="90" t="s">
        <v>516</v>
      </c>
    </row>
    <row r="64" spans="1:44" x14ac:dyDescent="0.2">
      <c r="D64" t="s">
        <v>396</v>
      </c>
    </row>
    <row r="67" spans="1:44" x14ac:dyDescent="0.2">
      <c r="A67" t="s">
        <v>562</v>
      </c>
      <c r="B67" s="33" t="s">
        <v>631</v>
      </c>
      <c r="C67" s="3"/>
    </row>
    <row r="68" spans="1:44" x14ac:dyDescent="0.2">
      <c r="C68" s="3"/>
    </row>
    <row r="69" spans="1:44" ht="18" customHeight="1" thickBot="1" x14ac:dyDescent="0.25">
      <c r="A69" s="78" t="str">
        <f t="shared" ref="A69:A132" si="31">CONCATENATE(C69," ",B69)</f>
        <v>Greg Abbott</v>
      </c>
      <c r="B69" s="52" t="s">
        <v>220</v>
      </c>
      <c r="C69" s="62" t="s">
        <v>221</v>
      </c>
      <c r="D69" s="25" t="e">
        <f>VLOOKUP($A69,#REF!,34,FALSE)</f>
        <v>#REF!</v>
      </c>
      <c r="E69" s="8" t="e">
        <f>ROUND(IF(ISNA(VLOOKUP($A69,#REF!,46,FALSE)),0,VLOOKUP($A69,#REF!,46,FALSE)),1)</f>
        <v>#REF!</v>
      </c>
      <c r="F69" s="92" t="e">
        <f>ROUND(IF(ISNA(VLOOKUP($A69,#REF!,47,FALSE)),0,VLOOKUP($A69,#REF!,47,FALSE)),1)</f>
        <v>#REF!</v>
      </c>
      <c r="G69" s="80" t="e">
        <f t="shared" ref="G69:G132" si="32">IF($E69&gt;$AH$1,$D69-($E69-$AH$1),(IF(IF(AND(F69&lt;$AB$1,F69&lt;&gt;0),D69+($AB$1-F69),D69)&gt;36,36,IF(AND(F69&lt;$AB$1,F69&lt;&gt;0),D69+($AB$1-F69),D69))))</f>
        <v>#REF!</v>
      </c>
      <c r="H69" s="88" t="e">
        <f t="shared" ref="H69:H132" si="33">ROUND(G69,0)</f>
        <v>#REF!</v>
      </c>
      <c r="I69" s="64" t="e">
        <f>IF(ISNA(VLOOKUP($A69,#REF!,4,FALSE)),0,VLOOKUP($A69,#REF!,4,FALSE))</f>
        <v>#REF!</v>
      </c>
      <c r="J69" s="80" t="e">
        <f t="shared" ref="J69:J132" si="34">IF(  AND(I69&gt;0,G69&lt;&gt;36),   IF(ABS(I69-36)&gt;=10,  G69+SIGN(36-I69)*1,  (36-I69)*0.1+G69),      G69)</f>
        <v>#REF!</v>
      </c>
      <c r="K69" s="76" t="e">
        <f t="shared" ref="K69:K132" si="35">ROUND(J69,0)</f>
        <v>#REF!</v>
      </c>
      <c r="L69" s="83" t="e">
        <f>IF(ISNA(VLOOKUP($A69,#REF!,8,FALSE)),0,VLOOKUP($A69,#REF!,8,FALSE))</f>
        <v>#REF!</v>
      </c>
      <c r="M69" s="80" t="e">
        <f t="shared" ref="M69:M132" si="36">IF(  AND(L69&gt;0,J69&lt;&gt;36),   IF(ABS(L69-36)&gt;=10,  J69+SIGN(36-L69)*1,  (36-L69)*0.1+J69),      J69)</f>
        <v>#REF!</v>
      </c>
      <c r="N69" s="76" t="e">
        <f t="shared" ref="N69:N132" si="37">ROUND(M69,0)</f>
        <v>#REF!</v>
      </c>
      <c r="O69" s="64" t="e">
        <f>IF(ISNA(VLOOKUP($A69,#REF!,12,FALSE)),0,VLOOKUP($A69,#REF!,12,FALSE))</f>
        <v>#REF!</v>
      </c>
      <c r="P69" s="80" t="e">
        <f t="shared" ref="P69:P132" si="38">IF(  AND(O69&gt;0,M69&lt;&gt;36),   IF(ABS(O69-36)&gt;=10,  M69+SIGN(36-O69)*1,  (36-O69)*0.1+M69),      M69)</f>
        <v>#REF!</v>
      </c>
      <c r="Q69" s="76" t="e">
        <f t="shared" ref="Q69:Q132" si="39">ROUND(P69,0)</f>
        <v>#REF!</v>
      </c>
      <c r="R69" s="64" t="e">
        <f>IF(ISNA(VLOOKUP($A69,#REF!,16,FALSE)),0,VLOOKUP($A69,#REF!,16,FALSE))</f>
        <v>#REF!</v>
      </c>
      <c r="S69" s="80" t="e">
        <f t="shared" ref="S69:S132" si="40">IF(  AND(R69&gt;0,P69&lt;&gt;36),   IF(ABS(R69-36)&gt;=10,  P69+SIGN(36-R69)*1,  (36-R69)*0.1+P69),      P69)</f>
        <v>#REF!</v>
      </c>
      <c r="T69" s="76" t="e">
        <f t="shared" ref="T69:T132" si="41">ROUND(S69,0)</f>
        <v>#REF!</v>
      </c>
      <c r="U69" s="64" t="e">
        <f>IF(ISNA(VLOOKUP($A69,#REF!,20,FALSE)),0,VLOOKUP($A69,#REF!,20,FALSE))</f>
        <v>#REF!</v>
      </c>
      <c r="V69" s="80" t="e">
        <f t="shared" ref="V69:V132" si="42">IF(  AND(U69&gt;0,S69&lt;&gt;36),   IF(ABS(U69-36)&gt;=10,  S69+SIGN(36-U69)*1,  (36-U69)*0.1+S69),      S69)</f>
        <v>#REF!</v>
      </c>
      <c r="W69" s="76" t="e">
        <f t="shared" ref="W69:W132" si="43">ROUND(V69,0)</f>
        <v>#REF!</v>
      </c>
      <c r="X69" s="64" t="e">
        <f>IF(ISNA(VLOOKUP($A69,#REF!,24,FALSE)),0,VLOOKUP($A69,#REF!,24,FALSE))</f>
        <v>#REF!</v>
      </c>
      <c r="Y69" s="80" t="e">
        <f t="shared" ref="Y69:Y132" si="44">IF(  AND(X69&gt;0,V69&lt;&gt;36),   IF(ABS(X69-36)&gt;=10,  V69+SIGN(36-X69)*1,  (36-X69)*0.1+V69),      V69)</f>
        <v>#REF!</v>
      </c>
      <c r="Z69" s="76" t="e">
        <f t="shared" ref="Z69:Z132" si="45">ROUND(Y69,0)</f>
        <v>#REF!</v>
      </c>
      <c r="AA69" s="64" t="e">
        <f>IF(ISNA(VLOOKUP($A69,#REF!,28,FALSE)),0,VLOOKUP($A69,#REF!,28,FALSE))</f>
        <v>#REF!</v>
      </c>
      <c r="AB69" s="80" t="e">
        <f t="shared" ref="AB69:AB132" si="46">IF(  AND(AA69&gt;0,Y69&lt;&gt;36),   IF(ABS(AA69-36)&gt;=10,  Y69+SIGN(36-AA69)*1,  (36-AA69)*0.1+Y69),      Y69)</f>
        <v>#REF!</v>
      </c>
      <c r="AC69" s="76" t="e">
        <f t="shared" ref="AC69:AC132" si="47">ROUND(AB69,0)</f>
        <v>#REF!</v>
      </c>
      <c r="AD69" s="64" t="e">
        <f>IF(ISNA(VLOOKUP($A69,#REF!,32,FALSE)),0,VLOOKUP($A69,#REF!,32,FALSE))</f>
        <v>#REF!</v>
      </c>
      <c r="AE69" s="80" t="e">
        <f t="shared" ref="AE69:AE132" si="48">IF(  AND(AD69&gt;0,AB69&lt;&gt;36),   IF(ABS(AD69-36)&gt;=10,  AB69+SIGN(36-AD69)*1,  (36-AD69)*0.1+AB69),      AB69)</f>
        <v>#REF!</v>
      </c>
      <c r="AF69" s="76" t="e">
        <f t="shared" ref="AF69:AF132" si="49">ROUND(AE69,0)</f>
        <v>#REF!</v>
      </c>
      <c r="AG69" s="64" t="e">
        <f>IF(ISNA(VLOOKUP($A69,#REF!,36,FALSE)),0,VLOOKUP($A69,#REF!,36,FALSE))</f>
        <v>#REF!</v>
      </c>
      <c r="AH69" s="80" t="e">
        <f t="shared" ref="AH69:AH132" si="50">IF(  AND(AG69&gt;0,AE69&lt;&gt;36),   IF(ABS(AG69-36)&gt;=10,  AE69+SIGN(36-AG69)*1,  (36-AG69)*0.1+AE69),      AE69)</f>
        <v>#REF!</v>
      </c>
      <c r="AI69" s="76" t="e">
        <f t="shared" ref="AI69:AI132" si="51">ROUND(AH69,0)</f>
        <v>#REF!</v>
      </c>
    </row>
    <row r="70" spans="1:44" ht="18" customHeight="1" thickBot="1" x14ac:dyDescent="0.25">
      <c r="A70" s="78" t="str">
        <f t="shared" si="31"/>
        <v>Alex Andrews</v>
      </c>
      <c r="B70" s="52" t="s">
        <v>485</v>
      </c>
      <c r="C70" s="62" t="s">
        <v>486</v>
      </c>
      <c r="D70" s="25" t="e">
        <f>VLOOKUP($A70,#REF!,34,FALSE)</f>
        <v>#REF!</v>
      </c>
      <c r="E70" s="8" t="e">
        <f>ROUND(IF(ISNA(VLOOKUP($A70,#REF!,46,FALSE)),0,VLOOKUP($A70,#REF!,46,FALSE)),1)</f>
        <v>#REF!</v>
      </c>
      <c r="F70" s="92" t="e">
        <f>ROUND(IF(ISNA(VLOOKUP($A70,#REF!,47,FALSE)),0,VLOOKUP($A70,#REF!,47,FALSE)),1)</f>
        <v>#REF!</v>
      </c>
      <c r="G70" s="80" t="e">
        <f t="shared" si="32"/>
        <v>#REF!</v>
      </c>
      <c r="H70" s="88" t="e">
        <f t="shared" si="33"/>
        <v>#REF!</v>
      </c>
      <c r="I70" s="72" t="e">
        <f>IF(ISNA(VLOOKUP($A70,#REF!,4,FALSE)),0,VLOOKUP($A70,#REF!,4,FALSE))</f>
        <v>#REF!</v>
      </c>
      <c r="J70" s="80" t="e">
        <f t="shared" si="34"/>
        <v>#REF!</v>
      </c>
      <c r="K70" s="76" t="e">
        <f t="shared" si="35"/>
        <v>#REF!</v>
      </c>
      <c r="L70" s="83" t="e">
        <f>IF(ISNA(VLOOKUP($A70,#REF!,8,FALSE)),0,VLOOKUP($A70,#REF!,8,FALSE))</f>
        <v>#REF!</v>
      </c>
      <c r="M70" s="80" t="e">
        <f t="shared" si="36"/>
        <v>#REF!</v>
      </c>
      <c r="N70" s="76" t="e">
        <f t="shared" si="37"/>
        <v>#REF!</v>
      </c>
      <c r="O70" s="64" t="e">
        <f>IF(ISNA(VLOOKUP($A70,#REF!,12,FALSE)),0,VLOOKUP($A70,#REF!,12,FALSE))</f>
        <v>#REF!</v>
      </c>
      <c r="P70" s="80" t="e">
        <f t="shared" si="38"/>
        <v>#REF!</v>
      </c>
      <c r="Q70" s="76" t="e">
        <f t="shared" si="39"/>
        <v>#REF!</v>
      </c>
      <c r="R70" s="64" t="e">
        <f>IF(ISNA(VLOOKUP($A70,#REF!,16,FALSE)),0,VLOOKUP($A70,#REF!,16,FALSE))</f>
        <v>#REF!</v>
      </c>
      <c r="S70" s="80" t="e">
        <f t="shared" si="40"/>
        <v>#REF!</v>
      </c>
      <c r="T70" s="76" t="e">
        <f t="shared" si="41"/>
        <v>#REF!</v>
      </c>
      <c r="U70" s="64" t="e">
        <f>IF(ISNA(VLOOKUP($A70,#REF!,20,FALSE)),0,VLOOKUP($A70,#REF!,20,FALSE))</f>
        <v>#REF!</v>
      </c>
      <c r="V70" s="80" t="e">
        <f t="shared" si="42"/>
        <v>#REF!</v>
      </c>
      <c r="W70" s="76" t="e">
        <f t="shared" si="43"/>
        <v>#REF!</v>
      </c>
      <c r="X70" s="64" t="e">
        <f>IF(ISNA(VLOOKUP($A70,#REF!,24,FALSE)),0,VLOOKUP($A70,#REF!,24,FALSE))</f>
        <v>#REF!</v>
      </c>
      <c r="Y70" s="80" t="e">
        <f t="shared" si="44"/>
        <v>#REF!</v>
      </c>
      <c r="Z70" s="76" t="e">
        <f t="shared" si="45"/>
        <v>#REF!</v>
      </c>
      <c r="AA70" s="64" t="e">
        <f>IF(ISNA(VLOOKUP($A70,#REF!,28,FALSE)),0,VLOOKUP($A70,#REF!,28,FALSE))</f>
        <v>#REF!</v>
      </c>
      <c r="AB70" s="80" t="e">
        <f t="shared" si="46"/>
        <v>#REF!</v>
      </c>
      <c r="AC70" s="76" t="e">
        <f t="shared" si="47"/>
        <v>#REF!</v>
      </c>
      <c r="AD70" s="64" t="e">
        <f>IF(ISNA(VLOOKUP($A70,#REF!,32,FALSE)),0,VLOOKUP($A70,#REF!,32,FALSE))</f>
        <v>#REF!</v>
      </c>
      <c r="AE70" s="80" t="e">
        <f t="shared" si="48"/>
        <v>#REF!</v>
      </c>
      <c r="AF70" s="76" t="e">
        <f t="shared" si="49"/>
        <v>#REF!</v>
      </c>
      <c r="AG70" s="64" t="e">
        <f>IF(ISNA(VLOOKUP($A70,#REF!,36,FALSE)),0,VLOOKUP($A70,#REF!,36,FALSE))</f>
        <v>#REF!</v>
      </c>
      <c r="AH70" s="80" t="e">
        <f t="shared" si="50"/>
        <v>#REF!</v>
      </c>
      <c r="AI70" s="76" t="e">
        <f t="shared" si="51"/>
        <v>#REF!</v>
      </c>
      <c r="AN70" t="e">
        <f t="shared" ref="AN70:AN85" si="52">IF(U70&gt;0,72+T70+36-U70,"-")</f>
        <v>#REF!</v>
      </c>
      <c r="AO70" t="e">
        <f t="shared" ref="AO70:AO85" si="53">IF(X70&gt;0,72+W70+36-X70,"-")</f>
        <v>#REF!</v>
      </c>
      <c r="AP70" t="e">
        <f t="shared" ref="AP70:AP85" si="54">IF(AA70&gt;0,72+Z70+36-AA70,"-")</f>
        <v>#REF!</v>
      </c>
      <c r="AQ70" t="e">
        <f t="shared" ref="AQ70:AQ85" si="55">IF(AD70&gt;0,71+AC70+36-AD70,"-")</f>
        <v>#REF!</v>
      </c>
      <c r="AR70" t="e">
        <f t="shared" ref="AR70:AR85" si="56">IF(AG70&gt;0,72+AF70+36-AG70,"-")</f>
        <v>#REF!</v>
      </c>
    </row>
    <row r="71" spans="1:44" ht="18" customHeight="1" thickBot="1" x14ac:dyDescent="0.25">
      <c r="A71" s="78" t="str">
        <f t="shared" si="31"/>
        <v>Norm Aroesty</v>
      </c>
      <c r="B71" s="52" t="s">
        <v>21</v>
      </c>
      <c r="C71" s="62" t="s">
        <v>22</v>
      </c>
      <c r="D71" s="25" t="e">
        <f>VLOOKUP($A71,#REF!,34,FALSE)</f>
        <v>#REF!</v>
      </c>
      <c r="E71" s="8" t="e">
        <f>ROUND(IF(ISNA(VLOOKUP($A71,#REF!,46,FALSE)),0,VLOOKUP($A71,#REF!,46,FALSE)),1)</f>
        <v>#REF!</v>
      </c>
      <c r="F71" s="92" t="e">
        <f>ROUND(IF(ISNA(VLOOKUP($A71,#REF!,47,FALSE)),0,VLOOKUP($A71,#REF!,47,FALSE)),1)</f>
        <v>#REF!</v>
      </c>
      <c r="G71" s="80" t="e">
        <f t="shared" si="32"/>
        <v>#REF!</v>
      </c>
      <c r="H71" s="88" t="e">
        <f t="shared" si="33"/>
        <v>#REF!</v>
      </c>
      <c r="I71" s="72" t="e">
        <f>IF(ISNA(VLOOKUP($A71,#REF!,4,FALSE)),0,VLOOKUP($A71,#REF!,4,FALSE))</f>
        <v>#REF!</v>
      </c>
      <c r="J71" s="80" t="e">
        <f t="shared" si="34"/>
        <v>#REF!</v>
      </c>
      <c r="K71" s="76" t="e">
        <f t="shared" si="35"/>
        <v>#REF!</v>
      </c>
      <c r="L71" s="83" t="e">
        <f>IF(ISNA(VLOOKUP($A71,#REF!,8,FALSE)),0,VLOOKUP($A71,#REF!,8,FALSE))</f>
        <v>#REF!</v>
      </c>
      <c r="M71" s="80" t="e">
        <f t="shared" si="36"/>
        <v>#REF!</v>
      </c>
      <c r="N71" s="76" t="e">
        <f t="shared" si="37"/>
        <v>#REF!</v>
      </c>
      <c r="O71" s="64" t="e">
        <f>IF(ISNA(VLOOKUP($A71,#REF!,12,FALSE)),0,VLOOKUP($A71,#REF!,12,FALSE))</f>
        <v>#REF!</v>
      </c>
      <c r="P71" s="80" t="e">
        <f t="shared" si="38"/>
        <v>#REF!</v>
      </c>
      <c r="Q71" s="76" t="e">
        <f t="shared" si="39"/>
        <v>#REF!</v>
      </c>
      <c r="R71" s="64" t="e">
        <f>IF(ISNA(VLOOKUP($A71,#REF!,16,FALSE)),0,VLOOKUP($A71,#REF!,16,FALSE))</f>
        <v>#REF!</v>
      </c>
      <c r="S71" s="80" t="e">
        <f t="shared" si="40"/>
        <v>#REF!</v>
      </c>
      <c r="T71" s="76" t="e">
        <f t="shared" si="41"/>
        <v>#REF!</v>
      </c>
      <c r="U71" s="64" t="e">
        <f>IF(ISNA(VLOOKUP($A71,#REF!,20,FALSE)),0,VLOOKUP($A71,#REF!,20,FALSE))</f>
        <v>#REF!</v>
      </c>
      <c r="V71" s="80" t="e">
        <f t="shared" si="42"/>
        <v>#REF!</v>
      </c>
      <c r="W71" s="76" t="e">
        <f t="shared" si="43"/>
        <v>#REF!</v>
      </c>
      <c r="X71" s="64" t="e">
        <f>IF(ISNA(VLOOKUP($A71,#REF!,24,FALSE)),0,VLOOKUP($A71,#REF!,24,FALSE))</f>
        <v>#REF!</v>
      </c>
      <c r="Y71" s="80" t="e">
        <f t="shared" si="44"/>
        <v>#REF!</v>
      </c>
      <c r="Z71" s="76" t="e">
        <f t="shared" si="45"/>
        <v>#REF!</v>
      </c>
      <c r="AA71" s="64" t="e">
        <f>IF(ISNA(VLOOKUP($A71,#REF!,28,FALSE)),0,VLOOKUP($A71,#REF!,28,FALSE))</f>
        <v>#REF!</v>
      </c>
      <c r="AB71" s="80" t="e">
        <f t="shared" si="46"/>
        <v>#REF!</v>
      </c>
      <c r="AC71" s="76" t="e">
        <f t="shared" si="47"/>
        <v>#REF!</v>
      </c>
      <c r="AD71" s="64" t="e">
        <f>IF(ISNA(VLOOKUP($A71,#REF!,32,FALSE)),0,VLOOKUP($A71,#REF!,32,FALSE))</f>
        <v>#REF!</v>
      </c>
      <c r="AE71" s="80" t="e">
        <f t="shared" si="48"/>
        <v>#REF!</v>
      </c>
      <c r="AF71" s="76" t="e">
        <f t="shared" si="49"/>
        <v>#REF!</v>
      </c>
      <c r="AG71" s="64" t="e">
        <f>IF(ISNA(VLOOKUP($A71,#REF!,36,FALSE)),0,VLOOKUP($A71,#REF!,36,FALSE))</f>
        <v>#REF!</v>
      </c>
      <c r="AH71" s="80" t="e">
        <f t="shared" si="50"/>
        <v>#REF!</v>
      </c>
      <c r="AI71" s="76" t="e">
        <f t="shared" si="51"/>
        <v>#REF!</v>
      </c>
      <c r="AN71" t="e">
        <f t="shared" si="52"/>
        <v>#REF!</v>
      </c>
      <c r="AO71" t="e">
        <f t="shared" si="53"/>
        <v>#REF!</v>
      </c>
      <c r="AP71" t="e">
        <f t="shared" si="54"/>
        <v>#REF!</v>
      </c>
      <c r="AQ71" t="e">
        <f t="shared" si="55"/>
        <v>#REF!</v>
      </c>
      <c r="AR71" t="e">
        <f t="shared" si="56"/>
        <v>#REF!</v>
      </c>
    </row>
    <row r="72" spans="1:44" ht="18" customHeight="1" thickBot="1" x14ac:dyDescent="0.25">
      <c r="A72" s="78" t="str">
        <f t="shared" si="31"/>
        <v>Eric Ball</v>
      </c>
      <c r="B72" s="52" t="s">
        <v>300</v>
      </c>
      <c r="C72" s="62" t="s">
        <v>166</v>
      </c>
      <c r="D72" s="25" t="e">
        <f>VLOOKUP($A72,#REF!,34,FALSE)</f>
        <v>#REF!</v>
      </c>
      <c r="E72" s="8" t="e">
        <f>ROUND(IF(ISNA(VLOOKUP($A72,#REF!,46,FALSE)),0,VLOOKUP($A72,#REF!,46,FALSE)),1)</f>
        <v>#REF!</v>
      </c>
      <c r="F72" s="92" t="e">
        <f>ROUND(IF(ISNA(VLOOKUP($A72,#REF!,47,FALSE)),0,VLOOKUP($A72,#REF!,47,FALSE)),1)</f>
        <v>#REF!</v>
      </c>
      <c r="G72" s="80" t="e">
        <f t="shared" si="32"/>
        <v>#REF!</v>
      </c>
      <c r="H72" s="88" t="e">
        <f t="shared" si="33"/>
        <v>#REF!</v>
      </c>
      <c r="I72" s="72" t="e">
        <f>IF(ISNA(VLOOKUP($A72,#REF!,4,FALSE)),0,VLOOKUP($A72,#REF!,4,FALSE))</f>
        <v>#REF!</v>
      </c>
      <c r="J72" s="80" t="e">
        <f t="shared" si="34"/>
        <v>#REF!</v>
      </c>
      <c r="K72" s="76" t="e">
        <f t="shared" si="35"/>
        <v>#REF!</v>
      </c>
      <c r="L72" s="83" t="e">
        <f>IF(ISNA(VLOOKUP($A72,#REF!,8,FALSE)),0,VLOOKUP($A72,#REF!,8,FALSE))</f>
        <v>#REF!</v>
      </c>
      <c r="M72" s="80" t="e">
        <f t="shared" si="36"/>
        <v>#REF!</v>
      </c>
      <c r="N72" s="76" t="e">
        <f t="shared" si="37"/>
        <v>#REF!</v>
      </c>
      <c r="O72" s="64" t="e">
        <f>IF(ISNA(VLOOKUP($A72,#REF!,12,FALSE)),0,VLOOKUP($A72,#REF!,12,FALSE))</f>
        <v>#REF!</v>
      </c>
      <c r="P72" s="80" t="e">
        <f t="shared" si="38"/>
        <v>#REF!</v>
      </c>
      <c r="Q72" s="76" t="e">
        <f t="shared" si="39"/>
        <v>#REF!</v>
      </c>
      <c r="R72" s="64" t="e">
        <f>IF(ISNA(VLOOKUP($A72,#REF!,16,FALSE)),0,VLOOKUP($A72,#REF!,16,FALSE))</f>
        <v>#REF!</v>
      </c>
      <c r="S72" s="80" t="e">
        <f t="shared" si="40"/>
        <v>#REF!</v>
      </c>
      <c r="T72" s="76" t="e">
        <f t="shared" si="41"/>
        <v>#REF!</v>
      </c>
      <c r="U72" s="64" t="e">
        <f>IF(ISNA(VLOOKUP($A72,#REF!,20,FALSE)),0,VLOOKUP($A72,#REF!,20,FALSE))</f>
        <v>#REF!</v>
      </c>
      <c r="V72" s="80" t="e">
        <f t="shared" si="42"/>
        <v>#REF!</v>
      </c>
      <c r="W72" s="76" t="e">
        <f t="shared" si="43"/>
        <v>#REF!</v>
      </c>
      <c r="X72" s="64" t="e">
        <f>IF(ISNA(VLOOKUP($A72,#REF!,24,FALSE)),0,VLOOKUP($A72,#REF!,24,FALSE))</f>
        <v>#REF!</v>
      </c>
      <c r="Y72" s="80" t="e">
        <f t="shared" si="44"/>
        <v>#REF!</v>
      </c>
      <c r="Z72" s="76" t="e">
        <f t="shared" si="45"/>
        <v>#REF!</v>
      </c>
      <c r="AA72" s="64" t="e">
        <f>IF(ISNA(VLOOKUP($A72,#REF!,28,FALSE)),0,VLOOKUP($A72,#REF!,28,FALSE))</f>
        <v>#REF!</v>
      </c>
      <c r="AB72" s="80" t="e">
        <f t="shared" si="46"/>
        <v>#REF!</v>
      </c>
      <c r="AC72" s="76" t="e">
        <f t="shared" si="47"/>
        <v>#REF!</v>
      </c>
      <c r="AD72" s="64" t="e">
        <f>IF(ISNA(VLOOKUP($A72,#REF!,32,FALSE)),0,VLOOKUP($A72,#REF!,32,FALSE))</f>
        <v>#REF!</v>
      </c>
      <c r="AE72" s="80" t="e">
        <f t="shared" si="48"/>
        <v>#REF!</v>
      </c>
      <c r="AF72" s="76" t="e">
        <f t="shared" si="49"/>
        <v>#REF!</v>
      </c>
      <c r="AG72" s="64" t="e">
        <f>IF(ISNA(VLOOKUP($A72,#REF!,36,FALSE)),0,VLOOKUP($A72,#REF!,36,FALSE))</f>
        <v>#REF!</v>
      </c>
      <c r="AH72" s="80" t="e">
        <f t="shared" si="50"/>
        <v>#REF!</v>
      </c>
      <c r="AI72" s="76" t="e">
        <f t="shared" si="51"/>
        <v>#REF!</v>
      </c>
      <c r="AN72" t="e">
        <f t="shared" si="52"/>
        <v>#REF!</v>
      </c>
      <c r="AO72" t="e">
        <f t="shared" si="53"/>
        <v>#REF!</v>
      </c>
      <c r="AP72" t="e">
        <f t="shared" si="54"/>
        <v>#REF!</v>
      </c>
      <c r="AQ72" t="e">
        <f t="shared" si="55"/>
        <v>#REF!</v>
      </c>
      <c r="AR72" t="e">
        <f t="shared" si="56"/>
        <v>#REF!</v>
      </c>
    </row>
    <row r="73" spans="1:44" ht="18" customHeight="1" thickBot="1" x14ac:dyDescent="0.25">
      <c r="A73" s="78" t="str">
        <f t="shared" si="31"/>
        <v>David Banmeter</v>
      </c>
      <c r="B73" s="52" t="s">
        <v>381</v>
      </c>
      <c r="C73" s="62" t="s">
        <v>209</v>
      </c>
      <c r="D73" s="25" t="e">
        <f>VLOOKUP($A73,#REF!,34,FALSE)</f>
        <v>#REF!</v>
      </c>
      <c r="E73" s="8" t="e">
        <f>ROUND(IF(ISNA(VLOOKUP($A73,#REF!,46,FALSE)),0,VLOOKUP($A73,#REF!,46,FALSE)),1)</f>
        <v>#REF!</v>
      </c>
      <c r="F73" s="92" t="e">
        <f>ROUND(IF(ISNA(VLOOKUP($A73,#REF!,47,FALSE)),0,VLOOKUP($A73,#REF!,47,FALSE)),1)</f>
        <v>#REF!</v>
      </c>
      <c r="G73" s="80" t="e">
        <f t="shared" si="32"/>
        <v>#REF!</v>
      </c>
      <c r="H73" s="88" t="e">
        <f t="shared" si="33"/>
        <v>#REF!</v>
      </c>
      <c r="I73" s="72" t="e">
        <f>IF(ISNA(VLOOKUP($A73,#REF!,4,FALSE)),0,VLOOKUP($A73,#REF!,4,FALSE))</f>
        <v>#REF!</v>
      </c>
      <c r="J73" s="80" t="e">
        <f t="shared" si="34"/>
        <v>#REF!</v>
      </c>
      <c r="K73" s="76" t="e">
        <f t="shared" si="35"/>
        <v>#REF!</v>
      </c>
      <c r="L73" s="83" t="e">
        <f>IF(ISNA(VLOOKUP($A73,#REF!,8,FALSE)),0,VLOOKUP($A73,#REF!,8,FALSE))</f>
        <v>#REF!</v>
      </c>
      <c r="M73" s="80" t="e">
        <f t="shared" si="36"/>
        <v>#REF!</v>
      </c>
      <c r="N73" s="76" t="e">
        <f t="shared" si="37"/>
        <v>#REF!</v>
      </c>
      <c r="O73" s="64" t="e">
        <f>IF(ISNA(VLOOKUP($A73,#REF!,12,FALSE)),0,VLOOKUP($A73,#REF!,12,FALSE))</f>
        <v>#REF!</v>
      </c>
      <c r="P73" s="80" t="e">
        <f t="shared" si="38"/>
        <v>#REF!</v>
      </c>
      <c r="Q73" s="76" t="e">
        <f t="shared" si="39"/>
        <v>#REF!</v>
      </c>
      <c r="R73" s="64" t="e">
        <f>IF(ISNA(VLOOKUP($A73,#REF!,16,FALSE)),0,VLOOKUP($A73,#REF!,16,FALSE))</f>
        <v>#REF!</v>
      </c>
      <c r="S73" s="80" t="e">
        <f t="shared" si="40"/>
        <v>#REF!</v>
      </c>
      <c r="T73" s="76" t="e">
        <f t="shared" si="41"/>
        <v>#REF!</v>
      </c>
      <c r="U73" s="64" t="e">
        <f>IF(ISNA(VLOOKUP($A73,#REF!,20,FALSE)),0,VLOOKUP($A73,#REF!,20,FALSE))</f>
        <v>#REF!</v>
      </c>
      <c r="V73" s="80" t="e">
        <f t="shared" si="42"/>
        <v>#REF!</v>
      </c>
      <c r="W73" s="76" t="e">
        <f t="shared" si="43"/>
        <v>#REF!</v>
      </c>
      <c r="X73" s="64" t="e">
        <f>IF(ISNA(VLOOKUP($A73,#REF!,24,FALSE)),0,VLOOKUP($A73,#REF!,24,FALSE))</f>
        <v>#REF!</v>
      </c>
      <c r="Y73" s="80" t="e">
        <f t="shared" si="44"/>
        <v>#REF!</v>
      </c>
      <c r="Z73" s="76" t="e">
        <f t="shared" si="45"/>
        <v>#REF!</v>
      </c>
      <c r="AA73" s="64" t="e">
        <f>IF(ISNA(VLOOKUP($A73,#REF!,28,FALSE)),0,VLOOKUP($A73,#REF!,28,FALSE))</f>
        <v>#REF!</v>
      </c>
      <c r="AB73" s="80" t="e">
        <f t="shared" si="46"/>
        <v>#REF!</v>
      </c>
      <c r="AC73" s="76" t="e">
        <f t="shared" si="47"/>
        <v>#REF!</v>
      </c>
      <c r="AD73" s="64" t="e">
        <f>IF(ISNA(VLOOKUP($A73,#REF!,32,FALSE)),0,VLOOKUP($A73,#REF!,32,FALSE))</f>
        <v>#REF!</v>
      </c>
      <c r="AE73" s="80" t="e">
        <f t="shared" si="48"/>
        <v>#REF!</v>
      </c>
      <c r="AF73" s="76" t="e">
        <f t="shared" si="49"/>
        <v>#REF!</v>
      </c>
      <c r="AG73" s="64" t="e">
        <f>IF(ISNA(VLOOKUP($A73,#REF!,36,FALSE)),0,VLOOKUP($A73,#REF!,36,FALSE))</f>
        <v>#REF!</v>
      </c>
      <c r="AH73" s="80" t="e">
        <f t="shared" si="50"/>
        <v>#REF!</v>
      </c>
      <c r="AI73" s="76" t="e">
        <f t="shared" si="51"/>
        <v>#REF!</v>
      </c>
      <c r="AN73" t="e">
        <f t="shared" si="52"/>
        <v>#REF!</v>
      </c>
      <c r="AO73" t="e">
        <f t="shared" si="53"/>
        <v>#REF!</v>
      </c>
      <c r="AP73" t="e">
        <f t="shared" si="54"/>
        <v>#REF!</v>
      </c>
      <c r="AQ73" t="e">
        <f t="shared" si="55"/>
        <v>#REF!</v>
      </c>
      <c r="AR73" t="e">
        <f t="shared" si="56"/>
        <v>#REF!</v>
      </c>
    </row>
    <row r="74" spans="1:44" ht="18" customHeight="1" thickBot="1" x14ac:dyDescent="0.25">
      <c r="A74" s="78" t="str">
        <f t="shared" si="31"/>
        <v>Dave Barnett</v>
      </c>
      <c r="B74" s="52" t="s">
        <v>268</v>
      </c>
      <c r="C74" s="62" t="s">
        <v>8</v>
      </c>
      <c r="D74" s="25" t="e">
        <f>VLOOKUP($A74,#REF!,34,FALSE)</f>
        <v>#REF!</v>
      </c>
      <c r="E74" s="8" t="e">
        <f>ROUND(IF(ISNA(VLOOKUP($A74,#REF!,46,FALSE)),0,VLOOKUP($A74,#REF!,46,FALSE)),1)</f>
        <v>#REF!</v>
      </c>
      <c r="F74" s="92" t="e">
        <f>ROUND(IF(ISNA(VLOOKUP($A74,#REF!,47,FALSE)),0,VLOOKUP($A74,#REF!,47,FALSE)),1)</f>
        <v>#REF!</v>
      </c>
      <c r="G74" s="80" t="e">
        <f t="shared" si="32"/>
        <v>#REF!</v>
      </c>
      <c r="H74" s="88" t="e">
        <f t="shared" si="33"/>
        <v>#REF!</v>
      </c>
      <c r="I74" s="72" t="e">
        <f>IF(ISNA(VLOOKUP($A74,#REF!,4,FALSE)),0,VLOOKUP($A74,#REF!,4,FALSE))</f>
        <v>#REF!</v>
      </c>
      <c r="J74" s="80" t="e">
        <f t="shared" si="34"/>
        <v>#REF!</v>
      </c>
      <c r="K74" s="76" t="e">
        <f t="shared" si="35"/>
        <v>#REF!</v>
      </c>
      <c r="L74" s="83" t="e">
        <f>IF(ISNA(VLOOKUP($A74,#REF!,8,FALSE)),0,VLOOKUP($A74,#REF!,8,FALSE))</f>
        <v>#REF!</v>
      </c>
      <c r="M74" s="80" t="e">
        <f t="shared" si="36"/>
        <v>#REF!</v>
      </c>
      <c r="N74" s="76" t="e">
        <f t="shared" si="37"/>
        <v>#REF!</v>
      </c>
      <c r="O74" s="64" t="e">
        <f>IF(ISNA(VLOOKUP($A74,#REF!,12,FALSE)),0,VLOOKUP($A74,#REF!,12,FALSE))</f>
        <v>#REF!</v>
      </c>
      <c r="P74" s="80" t="e">
        <f t="shared" si="38"/>
        <v>#REF!</v>
      </c>
      <c r="Q74" s="76" t="e">
        <f t="shared" si="39"/>
        <v>#REF!</v>
      </c>
      <c r="R74" s="64" t="e">
        <f>IF(ISNA(VLOOKUP($A74,#REF!,16,FALSE)),0,VLOOKUP($A74,#REF!,16,FALSE))</f>
        <v>#REF!</v>
      </c>
      <c r="S74" s="80" t="e">
        <f t="shared" si="40"/>
        <v>#REF!</v>
      </c>
      <c r="T74" s="76" t="e">
        <f t="shared" si="41"/>
        <v>#REF!</v>
      </c>
      <c r="U74" s="64" t="e">
        <f>IF(ISNA(VLOOKUP($A74,#REF!,20,FALSE)),0,VLOOKUP($A74,#REF!,20,FALSE))</f>
        <v>#REF!</v>
      </c>
      <c r="V74" s="80" t="e">
        <f t="shared" si="42"/>
        <v>#REF!</v>
      </c>
      <c r="W74" s="76" t="e">
        <f t="shared" si="43"/>
        <v>#REF!</v>
      </c>
      <c r="X74" s="64" t="e">
        <f>IF(ISNA(VLOOKUP($A74,#REF!,24,FALSE)),0,VLOOKUP($A74,#REF!,24,FALSE))</f>
        <v>#REF!</v>
      </c>
      <c r="Y74" s="80" t="e">
        <f t="shared" si="44"/>
        <v>#REF!</v>
      </c>
      <c r="Z74" s="76" t="e">
        <f t="shared" si="45"/>
        <v>#REF!</v>
      </c>
      <c r="AA74" s="64" t="e">
        <f>IF(ISNA(VLOOKUP($A74,#REF!,28,FALSE)),0,VLOOKUP($A74,#REF!,28,FALSE))</f>
        <v>#REF!</v>
      </c>
      <c r="AB74" s="80" t="e">
        <f t="shared" si="46"/>
        <v>#REF!</v>
      </c>
      <c r="AC74" s="76" t="e">
        <f t="shared" si="47"/>
        <v>#REF!</v>
      </c>
      <c r="AD74" s="64" t="e">
        <f>IF(ISNA(VLOOKUP($A74,#REF!,32,FALSE)),0,VLOOKUP($A74,#REF!,32,FALSE))</f>
        <v>#REF!</v>
      </c>
      <c r="AE74" s="80" t="e">
        <f t="shared" si="48"/>
        <v>#REF!</v>
      </c>
      <c r="AF74" s="76" t="e">
        <f t="shared" si="49"/>
        <v>#REF!</v>
      </c>
      <c r="AG74" s="64" t="e">
        <f>IF(ISNA(VLOOKUP($A74,#REF!,36,FALSE)),0,VLOOKUP($A74,#REF!,36,FALSE))</f>
        <v>#REF!</v>
      </c>
      <c r="AH74" s="80" t="e">
        <f t="shared" si="50"/>
        <v>#REF!</v>
      </c>
      <c r="AI74" s="76" t="e">
        <f t="shared" si="51"/>
        <v>#REF!</v>
      </c>
      <c r="AN74" t="e">
        <f t="shared" si="52"/>
        <v>#REF!</v>
      </c>
      <c r="AO74" t="e">
        <f t="shared" si="53"/>
        <v>#REF!</v>
      </c>
      <c r="AP74" t="e">
        <f t="shared" si="54"/>
        <v>#REF!</v>
      </c>
      <c r="AQ74" t="e">
        <f t="shared" si="55"/>
        <v>#REF!</v>
      </c>
      <c r="AR74" t="e">
        <f t="shared" si="56"/>
        <v>#REF!</v>
      </c>
    </row>
    <row r="75" spans="1:44" ht="18" customHeight="1" thickBot="1" x14ac:dyDescent="0.25">
      <c r="A75" s="78" t="str">
        <f t="shared" si="31"/>
        <v>Dave Beauchamp</v>
      </c>
      <c r="B75" s="52" t="s">
        <v>7</v>
      </c>
      <c r="C75" s="62" t="s">
        <v>8</v>
      </c>
      <c r="D75" s="25" t="e">
        <f>VLOOKUP($A75,#REF!,34,FALSE)</f>
        <v>#REF!</v>
      </c>
      <c r="E75" s="8" t="e">
        <f>ROUND(IF(ISNA(VLOOKUP($A75,#REF!,46,FALSE)),0,VLOOKUP($A75,#REF!,46,FALSE)),1)</f>
        <v>#REF!</v>
      </c>
      <c r="F75" s="92" t="e">
        <f>ROUND(IF(ISNA(VLOOKUP($A75,#REF!,47,FALSE)),0,VLOOKUP($A75,#REF!,47,FALSE)),1)</f>
        <v>#REF!</v>
      </c>
      <c r="G75" s="80" t="e">
        <f t="shared" si="32"/>
        <v>#REF!</v>
      </c>
      <c r="H75" s="88" t="e">
        <f t="shared" si="33"/>
        <v>#REF!</v>
      </c>
      <c r="I75" s="72" t="e">
        <f>IF(ISNA(VLOOKUP($A75,#REF!,4,FALSE)),0,VLOOKUP($A75,#REF!,4,FALSE))</f>
        <v>#REF!</v>
      </c>
      <c r="J75" s="80" t="e">
        <f t="shared" si="34"/>
        <v>#REF!</v>
      </c>
      <c r="K75" s="76" t="e">
        <f t="shared" si="35"/>
        <v>#REF!</v>
      </c>
      <c r="L75" s="83" t="e">
        <f>IF(ISNA(VLOOKUP($A75,#REF!,8,FALSE)),0,VLOOKUP($A75,#REF!,8,FALSE))</f>
        <v>#REF!</v>
      </c>
      <c r="M75" s="80" t="e">
        <f t="shared" si="36"/>
        <v>#REF!</v>
      </c>
      <c r="N75" s="76" t="e">
        <f t="shared" si="37"/>
        <v>#REF!</v>
      </c>
      <c r="O75" s="64" t="e">
        <f>IF(ISNA(VLOOKUP($A75,#REF!,12,FALSE)),0,VLOOKUP($A75,#REF!,12,FALSE))</f>
        <v>#REF!</v>
      </c>
      <c r="P75" s="80" t="e">
        <f t="shared" si="38"/>
        <v>#REF!</v>
      </c>
      <c r="Q75" s="76" t="e">
        <f t="shared" si="39"/>
        <v>#REF!</v>
      </c>
      <c r="R75" s="64" t="e">
        <f>IF(ISNA(VLOOKUP($A75,#REF!,16,FALSE)),0,VLOOKUP($A75,#REF!,16,FALSE))</f>
        <v>#REF!</v>
      </c>
      <c r="S75" s="80" t="e">
        <f t="shared" si="40"/>
        <v>#REF!</v>
      </c>
      <c r="T75" s="76" t="e">
        <f t="shared" si="41"/>
        <v>#REF!</v>
      </c>
      <c r="U75" s="64" t="e">
        <f>IF(ISNA(VLOOKUP($A75,#REF!,20,FALSE)),0,VLOOKUP($A75,#REF!,20,FALSE))</f>
        <v>#REF!</v>
      </c>
      <c r="V75" s="80" t="e">
        <f t="shared" si="42"/>
        <v>#REF!</v>
      </c>
      <c r="W75" s="76" t="e">
        <f t="shared" si="43"/>
        <v>#REF!</v>
      </c>
      <c r="X75" s="64" t="e">
        <f>IF(ISNA(VLOOKUP($A75,#REF!,24,FALSE)),0,VLOOKUP($A75,#REF!,24,FALSE))</f>
        <v>#REF!</v>
      </c>
      <c r="Y75" s="80" t="e">
        <f t="shared" si="44"/>
        <v>#REF!</v>
      </c>
      <c r="Z75" s="76" t="e">
        <f t="shared" si="45"/>
        <v>#REF!</v>
      </c>
      <c r="AA75" s="64" t="e">
        <f>IF(ISNA(VLOOKUP($A75,#REF!,28,FALSE)),0,VLOOKUP($A75,#REF!,28,FALSE))</f>
        <v>#REF!</v>
      </c>
      <c r="AB75" s="80" t="e">
        <f t="shared" si="46"/>
        <v>#REF!</v>
      </c>
      <c r="AC75" s="76" t="e">
        <f t="shared" si="47"/>
        <v>#REF!</v>
      </c>
      <c r="AD75" s="64" t="e">
        <f>IF(ISNA(VLOOKUP($A75,#REF!,32,FALSE)),0,VLOOKUP($A75,#REF!,32,FALSE))</f>
        <v>#REF!</v>
      </c>
      <c r="AE75" s="80" t="e">
        <f t="shared" si="48"/>
        <v>#REF!</v>
      </c>
      <c r="AF75" s="76" t="e">
        <f t="shared" si="49"/>
        <v>#REF!</v>
      </c>
      <c r="AG75" s="64" t="e">
        <f>IF(ISNA(VLOOKUP($A75,#REF!,36,FALSE)),0,VLOOKUP($A75,#REF!,36,FALSE))</f>
        <v>#REF!</v>
      </c>
      <c r="AH75" s="80" t="e">
        <f t="shared" si="50"/>
        <v>#REF!</v>
      </c>
      <c r="AI75" s="76" t="e">
        <f t="shared" si="51"/>
        <v>#REF!</v>
      </c>
      <c r="AN75" t="e">
        <f t="shared" si="52"/>
        <v>#REF!</v>
      </c>
      <c r="AO75" t="e">
        <f t="shared" si="53"/>
        <v>#REF!</v>
      </c>
      <c r="AP75" t="e">
        <f t="shared" si="54"/>
        <v>#REF!</v>
      </c>
      <c r="AQ75" t="e">
        <f t="shared" si="55"/>
        <v>#REF!</v>
      </c>
      <c r="AR75" t="e">
        <f t="shared" si="56"/>
        <v>#REF!</v>
      </c>
    </row>
    <row r="76" spans="1:44" ht="18" customHeight="1" thickBot="1" x14ac:dyDescent="0.25">
      <c r="A76" s="78" t="str">
        <f t="shared" si="31"/>
        <v>Claude Benedict</v>
      </c>
      <c r="B76" s="52" t="s">
        <v>24</v>
      </c>
      <c r="C76" s="62" t="s">
        <v>25</v>
      </c>
      <c r="D76" s="25" t="e">
        <f>VLOOKUP($A76,#REF!,34,FALSE)</f>
        <v>#REF!</v>
      </c>
      <c r="E76" s="8" t="e">
        <f>ROUND(IF(ISNA(VLOOKUP($A76,#REF!,46,FALSE)),0,VLOOKUP($A76,#REF!,46,FALSE)),1)</f>
        <v>#REF!</v>
      </c>
      <c r="F76" s="92" t="e">
        <f>ROUND(IF(ISNA(VLOOKUP($A76,#REF!,47,FALSE)),0,VLOOKUP($A76,#REF!,47,FALSE)),1)</f>
        <v>#REF!</v>
      </c>
      <c r="G76" s="80" t="e">
        <f t="shared" si="32"/>
        <v>#REF!</v>
      </c>
      <c r="H76" s="88" t="e">
        <f t="shared" si="33"/>
        <v>#REF!</v>
      </c>
      <c r="I76" s="72" t="e">
        <f>IF(ISNA(VLOOKUP($A76,#REF!,4,FALSE)),0,VLOOKUP($A76,#REF!,4,FALSE))</f>
        <v>#REF!</v>
      </c>
      <c r="J76" s="80" t="e">
        <f t="shared" si="34"/>
        <v>#REF!</v>
      </c>
      <c r="K76" s="76" t="e">
        <f t="shared" si="35"/>
        <v>#REF!</v>
      </c>
      <c r="L76" s="83" t="e">
        <f>IF(ISNA(VLOOKUP($A76,#REF!,8,FALSE)),0,VLOOKUP($A76,#REF!,8,FALSE))</f>
        <v>#REF!</v>
      </c>
      <c r="M76" s="80" t="e">
        <f t="shared" si="36"/>
        <v>#REF!</v>
      </c>
      <c r="N76" s="76" t="e">
        <f t="shared" si="37"/>
        <v>#REF!</v>
      </c>
      <c r="O76" s="64" t="e">
        <f>IF(ISNA(VLOOKUP($A76,#REF!,12,FALSE)),0,VLOOKUP($A76,#REF!,12,FALSE))</f>
        <v>#REF!</v>
      </c>
      <c r="P76" s="80" t="e">
        <f t="shared" si="38"/>
        <v>#REF!</v>
      </c>
      <c r="Q76" s="76" t="e">
        <f t="shared" si="39"/>
        <v>#REF!</v>
      </c>
      <c r="R76" s="64" t="e">
        <f>IF(ISNA(VLOOKUP($A76,#REF!,16,FALSE)),0,VLOOKUP($A76,#REF!,16,FALSE))</f>
        <v>#REF!</v>
      </c>
      <c r="S76" s="80" t="e">
        <f t="shared" si="40"/>
        <v>#REF!</v>
      </c>
      <c r="T76" s="76" t="e">
        <f t="shared" si="41"/>
        <v>#REF!</v>
      </c>
      <c r="U76" s="64" t="e">
        <f>IF(ISNA(VLOOKUP($A76,#REF!,20,FALSE)),0,VLOOKUP($A76,#REF!,20,FALSE))</f>
        <v>#REF!</v>
      </c>
      <c r="V76" s="80" t="e">
        <f t="shared" si="42"/>
        <v>#REF!</v>
      </c>
      <c r="W76" s="76" t="e">
        <f t="shared" si="43"/>
        <v>#REF!</v>
      </c>
      <c r="X76" s="64" t="e">
        <f>IF(ISNA(VLOOKUP($A76,#REF!,24,FALSE)),0,VLOOKUP($A76,#REF!,24,FALSE))</f>
        <v>#REF!</v>
      </c>
      <c r="Y76" s="80" t="e">
        <f t="shared" si="44"/>
        <v>#REF!</v>
      </c>
      <c r="Z76" s="76" t="e">
        <f t="shared" si="45"/>
        <v>#REF!</v>
      </c>
      <c r="AA76" s="64" t="e">
        <f>IF(ISNA(VLOOKUP($A76,#REF!,28,FALSE)),0,VLOOKUP($A76,#REF!,28,FALSE))</f>
        <v>#REF!</v>
      </c>
      <c r="AB76" s="80" t="e">
        <f t="shared" si="46"/>
        <v>#REF!</v>
      </c>
      <c r="AC76" s="76" t="e">
        <f t="shared" si="47"/>
        <v>#REF!</v>
      </c>
      <c r="AD76" s="64" t="e">
        <f>IF(ISNA(VLOOKUP($A76,#REF!,32,FALSE)),0,VLOOKUP($A76,#REF!,32,FALSE))</f>
        <v>#REF!</v>
      </c>
      <c r="AE76" s="80" t="e">
        <f t="shared" si="48"/>
        <v>#REF!</v>
      </c>
      <c r="AF76" s="76" t="e">
        <f t="shared" si="49"/>
        <v>#REF!</v>
      </c>
      <c r="AG76" s="64" t="e">
        <f>IF(ISNA(VLOOKUP($A76,#REF!,36,FALSE)),0,VLOOKUP($A76,#REF!,36,FALSE))</f>
        <v>#REF!</v>
      </c>
      <c r="AH76" s="80" t="e">
        <f t="shared" si="50"/>
        <v>#REF!</v>
      </c>
      <c r="AI76" s="76" t="e">
        <f t="shared" si="51"/>
        <v>#REF!</v>
      </c>
      <c r="AN76" t="e">
        <f t="shared" si="52"/>
        <v>#REF!</v>
      </c>
      <c r="AO76" t="e">
        <f t="shared" si="53"/>
        <v>#REF!</v>
      </c>
      <c r="AP76" t="e">
        <f t="shared" si="54"/>
        <v>#REF!</v>
      </c>
      <c r="AQ76" t="e">
        <f t="shared" si="55"/>
        <v>#REF!</v>
      </c>
      <c r="AR76" t="e">
        <f t="shared" si="56"/>
        <v>#REF!</v>
      </c>
    </row>
    <row r="77" spans="1:44" ht="18" customHeight="1" thickBot="1" x14ac:dyDescent="0.25">
      <c r="A77" s="78" t="str">
        <f t="shared" si="31"/>
        <v>Jim Botteicher</v>
      </c>
      <c r="B77" s="52" t="s">
        <v>156</v>
      </c>
      <c r="C77" s="62" t="s">
        <v>157</v>
      </c>
      <c r="D77" s="25" t="e">
        <f>VLOOKUP($A77,#REF!,34,FALSE)</f>
        <v>#REF!</v>
      </c>
      <c r="E77" s="8" t="e">
        <f>ROUND(IF(ISNA(VLOOKUP($A77,#REF!,46,FALSE)),0,VLOOKUP($A77,#REF!,46,FALSE)),1)</f>
        <v>#REF!</v>
      </c>
      <c r="F77" s="92" t="e">
        <f>ROUND(IF(ISNA(VLOOKUP($A77,#REF!,47,FALSE)),0,VLOOKUP($A77,#REF!,47,FALSE)),1)</f>
        <v>#REF!</v>
      </c>
      <c r="G77" s="80" t="e">
        <f t="shared" si="32"/>
        <v>#REF!</v>
      </c>
      <c r="H77" s="88" t="e">
        <f t="shared" si="33"/>
        <v>#REF!</v>
      </c>
      <c r="I77" s="72" t="e">
        <f>IF(ISNA(VLOOKUP($A77,#REF!,4,FALSE)),0,VLOOKUP($A77,#REF!,4,FALSE))</f>
        <v>#REF!</v>
      </c>
      <c r="J77" s="80" t="e">
        <f t="shared" si="34"/>
        <v>#REF!</v>
      </c>
      <c r="K77" s="76" t="e">
        <f t="shared" si="35"/>
        <v>#REF!</v>
      </c>
      <c r="L77" s="83" t="e">
        <f>IF(ISNA(VLOOKUP($A77,#REF!,8,FALSE)),0,VLOOKUP($A77,#REF!,8,FALSE))</f>
        <v>#REF!</v>
      </c>
      <c r="M77" s="80" t="e">
        <f t="shared" si="36"/>
        <v>#REF!</v>
      </c>
      <c r="N77" s="76" t="e">
        <f t="shared" si="37"/>
        <v>#REF!</v>
      </c>
      <c r="O77" s="64" t="e">
        <f>IF(ISNA(VLOOKUP($A77,#REF!,12,FALSE)),0,VLOOKUP($A77,#REF!,12,FALSE))</f>
        <v>#REF!</v>
      </c>
      <c r="P77" s="80" t="e">
        <f t="shared" si="38"/>
        <v>#REF!</v>
      </c>
      <c r="Q77" s="76" t="e">
        <f t="shared" si="39"/>
        <v>#REF!</v>
      </c>
      <c r="R77" s="64" t="e">
        <f>IF(ISNA(VLOOKUP($A77,#REF!,16,FALSE)),0,VLOOKUP($A77,#REF!,16,FALSE))</f>
        <v>#REF!</v>
      </c>
      <c r="S77" s="80" t="e">
        <f t="shared" si="40"/>
        <v>#REF!</v>
      </c>
      <c r="T77" s="76" t="e">
        <f t="shared" si="41"/>
        <v>#REF!</v>
      </c>
      <c r="U77" s="64" t="e">
        <f>IF(ISNA(VLOOKUP($A77,#REF!,20,FALSE)),0,VLOOKUP($A77,#REF!,20,FALSE))</f>
        <v>#REF!</v>
      </c>
      <c r="V77" s="80" t="e">
        <f t="shared" si="42"/>
        <v>#REF!</v>
      </c>
      <c r="W77" s="76" t="e">
        <f t="shared" si="43"/>
        <v>#REF!</v>
      </c>
      <c r="X77" s="64" t="e">
        <f>IF(ISNA(VLOOKUP($A77,#REF!,24,FALSE)),0,VLOOKUP($A77,#REF!,24,FALSE))</f>
        <v>#REF!</v>
      </c>
      <c r="Y77" s="80" t="e">
        <f t="shared" si="44"/>
        <v>#REF!</v>
      </c>
      <c r="Z77" s="76" t="e">
        <f t="shared" si="45"/>
        <v>#REF!</v>
      </c>
      <c r="AA77" s="64" t="e">
        <f>IF(ISNA(VLOOKUP($A77,#REF!,28,FALSE)),0,VLOOKUP($A77,#REF!,28,FALSE))</f>
        <v>#REF!</v>
      </c>
      <c r="AB77" s="80" t="e">
        <f t="shared" si="46"/>
        <v>#REF!</v>
      </c>
      <c r="AC77" s="76" t="e">
        <f t="shared" si="47"/>
        <v>#REF!</v>
      </c>
      <c r="AD77" s="64" t="e">
        <f>IF(ISNA(VLOOKUP($A77,#REF!,32,FALSE)),0,VLOOKUP($A77,#REF!,32,FALSE))</f>
        <v>#REF!</v>
      </c>
      <c r="AE77" s="80" t="e">
        <f t="shared" si="48"/>
        <v>#REF!</v>
      </c>
      <c r="AF77" s="76" t="e">
        <f t="shared" si="49"/>
        <v>#REF!</v>
      </c>
      <c r="AG77" s="64" t="e">
        <f>IF(ISNA(VLOOKUP($A77,#REF!,36,FALSE)),0,VLOOKUP($A77,#REF!,36,FALSE))</f>
        <v>#REF!</v>
      </c>
      <c r="AH77" s="80" t="e">
        <f t="shared" si="50"/>
        <v>#REF!</v>
      </c>
      <c r="AI77" s="76" t="e">
        <f t="shared" si="51"/>
        <v>#REF!</v>
      </c>
      <c r="AN77" t="e">
        <f t="shared" si="52"/>
        <v>#REF!</v>
      </c>
      <c r="AO77" t="e">
        <f t="shared" si="53"/>
        <v>#REF!</v>
      </c>
      <c r="AP77" t="e">
        <f t="shared" si="54"/>
        <v>#REF!</v>
      </c>
      <c r="AQ77" t="e">
        <f t="shared" si="55"/>
        <v>#REF!</v>
      </c>
      <c r="AR77" t="e">
        <f t="shared" si="56"/>
        <v>#REF!</v>
      </c>
    </row>
    <row r="78" spans="1:44" ht="18" customHeight="1" thickBot="1" x14ac:dyDescent="0.25">
      <c r="A78" s="78" t="str">
        <f t="shared" si="31"/>
        <v>Ron Bryce</v>
      </c>
      <c r="B78" s="52" t="s">
        <v>479</v>
      </c>
      <c r="C78" s="62" t="s">
        <v>41</v>
      </c>
      <c r="D78" s="25" t="e">
        <f>VLOOKUP($A78,#REF!,34,FALSE)</f>
        <v>#REF!</v>
      </c>
      <c r="E78" s="8" t="e">
        <f>ROUND(IF(ISNA(VLOOKUP($A78,#REF!,46,FALSE)),0,VLOOKUP($A78,#REF!,46,FALSE)),1)</f>
        <v>#REF!</v>
      </c>
      <c r="F78" s="92" t="e">
        <f>ROUND(IF(ISNA(VLOOKUP($A78,#REF!,47,FALSE)),0,VLOOKUP($A78,#REF!,47,FALSE)),1)</f>
        <v>#REF!</v>
      </c>
      <c r="G78" s="80" t="e">
        <f t="shared" si="32"/>
        <v>#REF!</v>
      </c>
      <c r="H78" s="88" t="e">
        <f t="shared" si="33"/>
        <v>#REF!</v>
      </c>
      <c r="I78" s="72" t="e">
        <f>IF(ISNA(VLOOKUP($A78,#REF!,4,FALSE)),0,VLOOKUP($A78,#REF!,4,FALSE))</f>
        <v>#REF!</v>
      </c>
      <c r="J78" s="80" t="e">
        <f t="shared" si="34"/>
        <v>#REF!</v>
      </c>
      <c r="K78" s="76" t="e">
        <f t="shared" si="35"/>
        <v>#REF!</v>
      </c>
      <c r="L78" s="83" t="e">
        <f>IF(ISNA(VLOOKUP($A78,#REF!,8,FALSE)),0,VLOOKUP($A78,#REF!,8,FALSE))</f>
        <v>#REF!</v>
      </c>
      <c r="M78" s="80" t="e">
        <f t="shared" si="36"/>
        <v>#REF!</v>
      </c>
      <c r="N78" s="76" t="e">
        <f t="shared" si="37"/>
        <v>#REF!</v>
      </c>
      <c r="O78" s="64" t="e">
        <f>IF(ISNA(VLOOKUP($A78,#REF!,12,FALSE)),0,VLOOKUP($A78,#REF!,12,FALSE))</f>
        <v>#REF!</v>
      </c>
      <c r="P78" s="80" t="e">
        <f t="shared" si="38"/>
        <v>#REF!</v>
      </c>
      <c r="Q78" s="76" t="e">
        <f t="shared" si="39"/>
        <v>#REF!</v>
      </c>
      <c r="R78" s="64" t="e">
        <f>IF(ISNA(VLOOKUP($A78,#REF!,16,FALSE)),0,VLOOKUP($A78,#REF!,16,FALSE))</f>
        <v>#REF!</v>
      </c>
      <c r="S78" s="80" t="e">
        <f t="shared" si="40"/>
        <v>#REF!</v>
      </c>
      <c r="T78" s="76" t="e">
        <f t="shared" si="41"/>
        <v>#REF!</v>
      </c>
      <c r="U78" s="64" t="e">
        <f>IF(ISNA(VLOOKUP($A78,#REF!,20,FALSE)),0,VLOOKUP($A78,#REF!,20,FALSE))</f>
        <v>#REF!</v>
      </c>
      <c r="V78" s="80" t="e">
        <f t="shared" si="42"/>
        <v>#REF!</v>
      </c>
      <c r="W78" s="76" t="e">
        <f t="shared" si="43"/>
        <v>#REF!</v>
      </c>
      <c r="X78" s="64" t="e">
        <f>IF(ISNA(VLOOKUP($A78,#REF!,24,FALSE)),0,VLOOKUP($A78,#REF!,24,FALSE))</f>
        <v>#REF!</v>
      </c>
      <c r="Y78" s="80" t="e">
        <f t="shared" si="44"/>
        <v>#REF!</v>
      </c>
      <c r="Z78" s="76" t="e">
        <f t="shared" si="45"/>
        <v>#REF!</v>
      </c>
      <c r="AA78" s="64" t="e">
        <f>IF(ISNA(VLOOKUP($A78,#REF!,28,FALSE)),0,VLOOKUP($A78,#REF!,28,FALSE))</f>
        <v>#REF!</v>
      </c>
      <c r="AB78" s="80" t="e">
        <f t="shared" si="46"/>
        <v>#REF!</v>
      </c>
      <c r="AC78" s="76" t="e">
        <f t="shared" si="47"/>
        <v>#REF!</v>
      </c>
      <c r="AD78" s="64" t="e">
        <f>IF(ISNA(VLOOKUP($A78,#REF!,32,FALSE)),0,VLOOKUP($A78,#REF!,32,FALSE))</f>
        <v>#REF!</v>
      </c>
      <c r="AE78" s="80" t="e">
        <f t="shared" si="48"/>
        <v>#REF!</v>
      </c>
      <c r="AF78" s="76" t="e">
        <f t="shared" si="49"/>
        <v>#REF!</v>
      </c>
      <c r="AG78" s="64" t="e">
        <f>IF(ISNA(VLOOKUP($A78,#REF!,36,FALSE)),0,VLOOKUP($A78,#REF!,36,FALSE))</f>
        <v>#REF!</v>
      </c>
      <c r="AH78" s="80" t="e">
        <f t="shared" si="50"/>
        <v>#REF!</v>
      </c>
      <c r="AI78" s="76" t="e">
        <f t="shared" si="51"/>
        <v>#REF!</v>
      </c>
      <c r="AN78" t="e">
        <f t="shared" si="52"/>
        <v>#REF!</v>
      </c>
      <c r="AO78" t="e">
        <f t="shared" si="53"/>
        <v>#REF!</v>
      </c>
      <c r="AP78" t="e">
        <f t="shared" si="54"/>
        <v>#REF!</v>
      </c>
      <c r="AQ78" t="e">
        <f t="shared" si="55"/>
        <v>#REF!</v>
      </c>
      <c r="AR78" t="e">
        <f t="shared" si="56"/>
        <v>#REF!</v>
      </c>
    </row>
    <row r="79" spans="1:44" ht="18" customHeight="1" thickBot="1" x14ac:dyDescent="0.25">
      <c r="A79" s="78" t="str">
        <f t="shared" si="31"/>
        <v>Marcus Buckley</v>
      </c>
      <c r="B79" s="52" t="s">
        <v>233</v>
      </c>
      <c r="C79" s="62" t="s">
        <v>57</v>
      </c>
      <c r="D79" s="25" t="e">
        <f>VLOOKUP($A79,#REF!,34,FALSE)</f>
        <v>#REF!</v>
      </c>
      <c r="E79" s="8" t="e">
        <f>ROUND(IF(ISNA(VLOOKUP($A79,#REF!,46,FALSE)),0,VLOOKUP($A79,#REF!,46,FALSE)),1)</f>
        <v>#REF!</v>
      </c>
      <c r="F79" s="92" t="e">
        <f>ROUND(IF(ISNA(VLOOKUP($A79,#REF!,47,FALSE)),0,VLOOKUP($A79,#REF!,47,FALSE)),1)</f>
        <v>#REF!</v>
      </c>
      <c r="G79" s="80" t="e">
        <f t="shared" si="32"/>
        <v>#REF!</v>
      </c>
      <c r="H79" s="88" t="e">
        <f t="shared" si="33"/>
        <v>#REF!</v>
      </c>
      <c r="I79" s="72" t="e">
        <f>IF(ISNA(VLOOKUP($A79,#REF!,4,FALSE)),0,VLOOKUP($A79,#REF!,4,FALSE))</f>
        <v>#REF!</v>
      </c>
      <c r="J79" s="80" t="e">
        <f t="shared" si="34"/>
        <v>#REF!</v>
      </c>
      <c r="K79" s="76" t="e">
        <f t="shared" si="35"/>
        <v>#REF!</v>
      </c>
      <c r="L79" s="83" t="e">
        <f>IF(ISNA(VLOOKUP($A79,#REF!,8,FALSE)),0,VLOOKUP($A79,#REF!,8,FALSE))</f>
        <v>#REF!</v>
      </c>
      <c r="M79" s="80" t="e">
        <f t="shared" si="36"/>
        <v>#REF!</v>
      </c>
      <c r="N79" s="76" t="e">
        <f t="shared" si="37"/>
        <v>#REF!</v>
      </c>
      <c r="O79" s="64" t="e">
        <f>IF(ISNA(VLOOKUP($A79,#REF!,12,FALSE)),0,VLOOKUP($A79,#REF!,12,FALSE))</f>
        <v>#REF!</v>
      </c>
      <c r="P79" s="80" t="e">
        <f t="shared" si="38"/>
        <v>#REF!</v>
      </c>
      <c r="Q79" s="76" t="e">
        <f t="shared" si="39"/>
        <v>#REF!</v>
      </c>
      <c r="R79" s="64" t="e">
        <f>IF(ISNA(VLOOKUP($A79,#REF!,16,FALSE)),0,VLOOKUP($A79,#REF!,16,FALSE))</f>
        <v>#REF!</v>
      </c>
      <c r="S79" s="80" t="e">
        <f t="shared" si="40"/>
        <v>#REF!</v>
      </c>
      <c r="T79" s="76" t="e">
        <f t="shared" si="41"/>
        <v>#REF!</v>
      </c>
      <c r="U79" s="64" t="e">
        <f>IF(ISNA(VLOOKUP($A79,#REF!,20,FALSE)),0,VLOOKUP($A79,#REF!,20,FALSE))</f>
        <v>#REF!</v>
      </c>
      <c r="V79" s="80" t="e">
        <f t="shared" si="42"/>
        <v>#REF!</v>
      </c>
      <c r="W79" s="76" t="e">
        <f t="shared" si="43"/>
        <v>#REF!</v>
      </c>
      <c r="X79" s="64" t="e">
        <f>IF(ISNA(VLOOKUP($A79,#REF!,24,FALSE)),0,VLOOKUP($A79,#REF!,24,FALSE))</f>
        <v>#REF!</v>
      </c>
      <c r="Y79" s="80" t="e">
        <f t="shared" si="44"/>
        <v>#REF!</v>
      </c>
      <c r="Z79" s="76" t="e">
        <f t="shared" si="45"/>
        <v>#REF!</v>
      </c>
      <c r="AA79" s="64" t="e">
        <f>IF(ISNA(VLOOKUP($A79,#REF!,28,FALSE)),0,VLOOKUP($A79,#REF!,28,FALSE))</f>
        <v>#REF!</v>
      </c>
      <c r="AB79" s="80" t="e">
        <f t="shared" si="46"/>
        <v>#REF!</v>
      </c>
      <c r="AC79" s="76" t="e">
        <f t="shared" si="47"/>
        <v>#REF!</v>
      </c>
      <c r="AD79" s="64" t="e">
        <f>IF(ISNA(VLOOKUP($A79,#REF!,32,FALSE)),0,VLOOKUP($A79,#REF!,32,FALSE))</f>
        <v>#REF!</v>
      </c>
      <c r="AE79" s="80" t="e">
        <f t="shared" si="48"/>
        <v>#REF!</v>
      </c>
      <c r="AF79" s="76" t="e">
        <f t="shared" si="49"/>
        <v>#REF!</v>
      </c>
      <c r="AG79" s="64" t="e">
        <f>IF(ISNA(VLOOKUP($A79,#REF!,36,FALSE)),0,VLOOKUP($A79,#REF!,36,FALSE))</f>
        <v>#REF!</v>
      </c>
      <c r="AH79" s="80" t="e">
        <f t="shared" si="50"/>
        <v>#REF!</v>
      </c>
      <c r="AI79" s="76" t="e">
        <f t="shared" si="51"/>
        <v>#REF!</v>
      </c>
      <c r="AN79" t="e">
        <f t="shared" si="52"/>
        <v>#REF!</v>
      </c>
      <c r="AO79" t="e">
        <f t="shared" si="53"/>
        <v>#REF!</v>
      </c>
      <c r="AP79" t="e">
        <f t="shared" si="54"/>
        <v>#REF!</v>
      </c>
      <c r="AQ79" t="e">
        <f t="shared" si="55"/>
        <v>#REF!</v>
      </c>
      <c r="AR79" t="e">
        <f t="shared" si="56"/>
        <v>#REF!</v>
      </c>
    </row>
    <row r="80" spans="1:44" ht="18" customHeight="1" thickBot="1" x14ac:dyDescent="0.25">
      <c r="A80" s="78" t="str">
        <f t="shared" si="31"/>
        <v>Mark Cambell</v>
      </c>
      <c r="B80" s="52" t="s">
        <v>379</v>
      </c>
      <c r="C80" s="62" t="s">
        <v>37</v>
      </c>
      <c r="D80" s="25" t="e">
        <f>VLOOKUP($A80,#REF!,34,FALSE)</f>
        <v>#REF!</v>
      </c>
      <c r="E80" s="8" t="e">
        <f>ROUND(IF(ISNA(VLOOKUP($A80,#REF!,46,FALSE)),0,VLOOKUP($A80,#REF!,46,FALSE)),1)</f>
        <v>#REF!</v>
      </c>
      <c r="F80" s="92" t="e">
        <f>ROUND(IF(ISNA(VLOOKUP($A80,#REF!,47,FALSE)),0,VLOOKUP($A80,#REF!,47,FALSE)),1)</f>
        <v>#REF!</v>
      </c>
      <c r="G80" s="80" t="e">
        <f t="shared" si="32"/>
        <v>#REF!</v>
      </c>
      <c r="H80" s="88" t="e">
        <f t="shared" si="33"/>
        <v>#REF!</v>
      </c>
      <c r="I80" s="72" t="e">
        <f>IF(ISNA(VLOOKUP($A80,#REF!,4,FALSE)),0,VLOOKUP($A80,#REF!,4,FALSE))</f>
        <v>#REF!</v>
      </c>
      <c r="J80" s="80" t="e">
        <f t="shared" si="34"/>
        <v>#REF!</v>
      </c>
      <c r="K80" s="76" t="e">
        <f t="shared" si="35"/>
        <v>#REF!</v>
      </c>
      <c r="L80" s="83" t="e">
        <f>IF(ISNA(VLOOKUP($A80,#REF!,8,FALSE)),0,VLOOKUP($A80,#REF!,8,FALSE))</f>
        <v>#REF!</v>
      </c>
      <c r="M80" s="80" t="e">
        <f t="shared" si="36"/>
        <v>#REF!</v>
      </c>
      <c r="N80" s="76" t="e">
        <f t="shared" si="37"/>
        <v>#REF!</v>
      </c>
      <c r="O80" s="64" t="e">
        <f>IF(ISNA(VLOOKUP($A80,#REF!,12,FALSE)),0,VLOOKUP($A80,#REF!,12,FALSE))</f>
        <v>#REF!</v>
      </c>
      <c r="P80" s="80" t="e">
        <f t="shared" si="38"/>
        <v>#REF!</v>
      </c>
      <c r="Q80" s="76" t="e">
        <f t="shared" si="39"/>
        <v>#REF!</v>
      </c>
      <c r="R80" s="64" t="e">
        <f>IF(ISNA(VLOOKUP($A80,#REF!,16,FALSE)),0,VLOOKUP($A80,#REF!,16,FALSE))</f>
        <v>#REF!</v>
      </c>
      <c r="S80" s="80" t="e">
        <f t="shared" si="40"/>
        <v>#REF!</v>
      </c>
      <c r="T80" s="76" t="e">
        <f t="shared" si="41"/>
        <v>#REF!</v>
      </c>
      <c r="U80" s="64" t="e">
        <f>IF(ISNA(VLOOKUP($A80,#REF!,20,FALSE)),0,VLOOKUP($A80,#REF!,20,FALSE))</f>
        <v>#REF!</v>
      </c>
      <c r="V80" s="80" t="e">
        <f t="shared" si="42"/>
        <v>#REF!</v>
      </c>
      <c r="W80" s="76" t="e">
        <f t="shared" si="43"/>
        <v>#REF!</v>
      </c>
      <c r="X80" s="64" t="e">
        <f>IF(ISNA(VLOOKUP($A80,#REF!,24,FALSE)),0,VLOOKUP($A80,#REF!,24,FALSE))</f>
        <v>#REF!</v>
      </c>
      <c r="Y80" s="80" t="e">
        <f t="shared" si="44"/>
        <v>#REF!</v>
      </c>
      <c r="Z80" s="76" t="e">
        <f t="shared" si="45"/>
        <v>#REF!</v>
      </c>
      <c r="AA80" s="64" t="e">
        <f>IF(ISNA(VLOOKUP($A80,#REF!,28,FALSE)),0,VLOOKUP($A80,#REF!,28,FALSE))</f>
        <v>#REF!</v>
      </c>
      <c r="AB80" s="80" t="e">
        <f t="shared" si="46"/>
        <v>#REF!</v>
      </c>
      <c r="AC80" s="76" t="e">
        <f t="shared" si="47"/>
        <v>#REF!</v>
      </c>
      <c r="AD80" s="64" t="e">
        <f>IF(ISNA(VLOOKUP($A80,#REF!,32,FALSE)),0,VLOOKUP($A80,#REF!,32,FALSE))</f>
        <v>#REF!</v>
      </c>
      <c r="AE80" s="80" t="e">
        <f t="shared" si="48"/>
        <v>#REF!</v>
      </c>
      <c r="AF80" s="76" t="e">
        <f t="shared" si="49"/>
        <v>#REF!</v>
      </c>
      <c r="AG80" s="64" t="e">
        <f>IF(ISNA(VLOOKUP($A80,#REF!,36,FALSE)),0,VLOOKUP($A80,#REF!,36,FALSE))</f>
        <v>#REF!</v>
      </c>
      <c r="AH80" s="80" t="e">
        <f t="shared" si="50"/>
        <v>#REF!</v>
      </c>
      <c r="AI80" s="76" t="e">
        <f t="shared" si="51"/>
        <v>#REF!</v>
      </c>
      <c r="AN80" t="e">
        <f t="shared" si="52"/>
        <v>#REF!</v>
      </c>
      <c r="AO80" t="e">
        <f t="shared" si="53"/>
        <v>#REF!</v>
      </c>
      <c r="AP80" t="e">
        <f t="shared" si="54"/>
        <v>#REF!</v>
      </c>
      <c r="AQ80" t="e">
        <f t="shared" si="55"/>
        <v>#REF!</v>
      </c>
      <c r="AR80" t="e">
        <f t="shared" si="56"/>
        <v>#REF!</v>
      </c>
    </row>
    <row r="81" spans="1:44" ht="18" customHeight="1" thickBot="1" x14ac:dyDescent="0.25">
      <c r="A81" s="78" t="str">
        <f t="shared" si="31"/>
        <v>Brian Clark</v>
      </c>
      <c r="B81" s="52" t="s">
        <v>19</v>
      </c>
      <c r="C81" s="62" t="s">
        <v>20</v>
      </c>
      <c r="D81" s="25" t="e">
        <f>VLOOKUP($A81,#REF!,34,FALSE)</f>
        <v>#REF!</v>
      </c>
      <c r="E81" s="8" t="e">
        <f>ROUND(IF(ISNA(VLOOKUP($A81,#REF!,46,FALSE)),0,VLOOKUP($A81,#REF!,46,FALSE)),1)</f>
        <v>#REF!</v>
      </c>
      <c r="F81" s="92" t="e">
        <f>ROUND(IF(ISNA(VLOOKUP($A81,#REF!,47,FALSE)),0,VLOOKUP($A81,#REF!,47,FALSE)),1)</f>
        <v>#REF!</v>
      </c>
      <c r="G81" s="80" t="e">
        <f t="shared" si="32"/>
        <v>#REF!</v>
      </c>
      <c r="H81" s="88" t="e">
        <f t="shared" si="33"/>
        <v>#REF!</v>
      </c>
      <c r="I81" s="72" t="e">
        <f>IF(ISNA(VLOOKUP($A81,#REF!,4,FALSE)),0,VLOOKUP($A81,#REF!,4,FALSE))</f>
        <v>#REF!</v>
      </c>
      <c r="J81" s="80" t="e">
        <f t="shared" si="34"/>
        <v>#REF!</v>
      </c>
      <c r="K81" s="76" t="e">
        <f t="shared" si="35"/>
        <v>#REF!</v>
      </c>
      <c r="L81" s="83" t="e">
        <f>IF(ISNA(VLOOKUP($A81,#REF!,8,FALSE)),0,VLOOKUP($A81,#REF!,8,FALSE))</f>
        <v>#REF!</v>
      </c>
      <c r="M81" s="80" t="e">
        <f t="shared" si="36"/>
        <v>#REF!</v>
      </c>
      <c r="N81" s="76" t="e">
        <f t="shared" si="37"/>
        <v>#REF!</v>
      </c>
      <c r="O81" s="64" t="e">
        <f>IF(ISNA(VLOOKUP($A81,#REF!,12,FALSE)),0,VLOOKUP($A81,#REF!,12,FALSE))</f>
        <v>#REF!</v>
      </c>
      <c r="P81" s="80" t="e">
        <f t="shared" si="38"/>
        <v>#REF!</v>
      </c>
      <c r="Q81" s="76" t="e">
        <f t="shared" si="39"/>
        <v>#REF!</v>
      </c>
      <c r="R81" s="64" t="e">
        <f>IF(ISNA(VLOOKUP($A81,#REF!,16,FALSE)),0,VLOOKUP($A81,#REF!,16,FALSE))</f>
        <v>#REF!</v>
      </c>
      <c r="S81" s="80" t="e">
        <f t="shared" si="40"/>
        <v>#REF!</v>
      </c>
      <c r="T81" s="76" t="e">
        <f t="shared" si="41"/>
        <v>#REF!</v>
      </c>
      <c r="U81" s="64" t="e">
        <f>IF(ISNA(VLOOKUP($A81,#REF!,20,FALSE)),0,VLOOKUP($A81,#REF!,20,FALSE))</f>
        <v>#REF!</v>
      </c>
      <c r="V81" s="80" t="e">
        <f t="shared" si="42"/>
        <v>#REF!</v>
      </c>
      <c r="W81" s="76" t="e">
        <f t="shared" si="43"/>
        <v>#REF!</v>
      </c>
      <c r="X81" s="64" t="e">
        <f>IF(ISNA(VLOOKUP($A81,#REF!,24,FALSE)),0,VLOOKUP($A81,#REF!,24,FALSE))</f>
        <v>#REF!</v>
      </c>
      <c r="Y81" s="80" t="e">
        <f t="shared" si="44"/>
        <v>#REF!</v>
      </c>
      <c r="Z81" s="76" t="e">
        <f t="shared" si="45"/>
        <v>#REF!</v>
      </c>
      <c r="AA81" s="64" t="e">
        <f>IF(ISNA(VLOOKUP($A81,#REF!,28,FALSE)),0,VLOOKUP($A81,#REF!,28,FALSE))</f>
        <v>#REF!</v>
      </c>
      <c r="AB81" s="80" t="e">
        <f t="shared" si="46"/>
        <v>#REF!</v>
      </c>
      <c r="AC81" s="76" t="e">
        <f t="shared" si="47"/>
        <v>#REF!</v>
      </c>
      <c r="AD81" s="64" t="e">
        <f>IF(ISNA(VLOOKUP($A81,#REF!,32,FALSE)),0,VLOOKUP($A81,#REF!,32,FALSE))</f>
        <v>#REF!</v>
      </c>
      <c r="AE81" s="80" t="e">
        <f t="shared" si="48"/>
        <v>#REF!</v>
      </c>
      <c r="AF81" s="76" t="e">
        <f t="shared" si="49"/>
        <v>#REF!</v>
      </c>
      <c r="AG81" s="64" t="e">
        <f>IF(ISNA(VLOOKUP($A81,#REF!,36,FALSE)),0,VLOOKUP($A81,#REF!,36,FALSE))</f>
        <v>#REF!</v>
      </c>
      <c r="AH81" s="80" t="e">
        <f t="shared" si="50"/>
        <v>#REF!</v>
      </c>
      <c r="AI81" s="76" t="e">
        <f t="shared" si="51"/>
        <v>#REF!</v>
      </c>
      <c r="AN81" t="e">
        <f t="shared" si="52"/>
        <v>#REF!</v>
      </c>
      <c r="AO81" t="e">
        <f t="shared" si="53"/>
        <v>#REF!</v>
      </c>
      <c r="AP81" t="e">
        <f t="shared" si="54"/>
        <v>#REF!</v>
      </c>
      <c r="AQ81" t="e">
        <f t="shared" si="55"/>
        <v>#REF!</v>
      </c>
      <c r="AR81" t="e">
        <f t="shared" si="56"/>
        <v>#REF!</v>
      </c>
    </row>
    <row r="82" spans="1:44" ht="18" customHeight="1" thickBot="1" x14ac:dyDescent="0.25">
      <c r="A82" s="78" t="str">
        <f t="shared" si="31"/>
        <v>David Conklin</v>
      </c>
      <c r="B82" s="52" t="s">
        <v>246</v>
      </c>
      <c r="C82" s="62" t="s">
        <v>209</v>
      </c>
      <c r="D82" s="25" t="e">
        <f>VLOOKUP($A82,#REF!,34,FALSE)</f>
        <v>#REF!</v>
      </c>
      <c r="E82" s="8" t="e">
        <f>ROUND(IF(ISNA(VLOOKUP($A82,#REF!,46,FALSE)),0,VLOOKUP($A82,#REF!,46,FALSE)),1)</f>
        <v>#REF!</v>
      </c>
      <c r="F82" s="92" t="e">
        <f>ROUND(IF(ISNA(VLOOKUP($A82,#REF!,47,FALSE)),0,VLOOKUP($A82,#REF!,47,FALSE)),1)</f>
        <v>#REF!</v>
      </c>
      <c r="G82" s="80" t="e">
        <f t="shared" si="32"/>
        <v>#REF!</v>
      </c>
      <c r="H82" s="88" t="e">
        <f t="shared" si="33"/>
        <v>#REF!</v>
      </c>
      <c r="I82" s="72" t="e">
        <f>IF(ISNA(VLOOKUP($A82,#REF!,4,FALSE)),0,VLOOKUP($A82,#REF!,4,FALSE))</f>
        <v>#REF!</v>
      </c>
      <c r="J82" s="13" t="e">
        <f t="shared" si="34"/>
        <v>#REF!</v>
      </c>
      <c r="K82" s="87" t="e">
        <f t="shared" si="35"/>
        <v>#REF!</v>
      </c>
      <c r="L82" s="83" t="e">
        <f>IF(ISNA(VLOOKUP($A82,#REF!,8,FALSE)),0,VLOOKUP($A82,#REF!,8,FALSE))</f>
        <v>#REF!</v>
      </c>
      <c r="M82" s="13" t="e">
        <f t="shared" si="36"/>
        <v>#REF!</v>
      </c>
      <c r="N82" s="87" t="e">
        <f t="shared" si="37"/>
        <v>#REF!</v>
      </c>
      <c r="O82" s="64" t="e">
        <f>IF(ISNA(VLOOKUP($A82,#REF!,12,FALSE)),0,VLOOKUP($A82,#REF!,12,FALSE))</f>
        <v>#REF!</v>
      </c>
      <c r="P82" s="13" t="e">
        <f t="shared" si="38"/>
        <v>#REF!</v>
      </c>
      <c r="Q82" s="87" t="e">
        <f t="shared" si="39"/>
        <v>#REF!</v>
      </c>
      <c r="R82" s="64" t="e">
        <f>IF(ISNA(VLOOKUP($A82,#REF!,16,FALSE)),0,VLOOKUP($A82,#REF!,16,FALSE))</f>
        <v>#REF!</v>
      </c>
      <c r="S82" s="13" t="e">
        <f t="shared" si="40"/>
        <v>#REF!</v>
      </c>
      <c r="T82" s="87" t="e">
        <f t="shared" si="41"/>
        <v>#REF!</v>
      </c>
      <c r="U82" s="64" t="e">
        <f>IF(ISNA(VLOOKUP($A82,#REF!,20,FALSE)),0,VLOOKUP($A82,#REF!,20,FALSE))</f>
        <v>#REF!</v>
      </c>
      <c r="V82" s="13" t="e">
        <f t="shared" si="42"/>
        <v>#REF!</v>
      </c>
      <c r="W82" s="87" t="e">
        <f t="shared" si="43"/>
        <v>#REF!</v>
      </c>
      <c r="X82" s="64" t="e">
        <f>IF(ISNA(VLOOKUP($A82,#REF!,24,FALSE)),0,VLOOKUP($A82,#REF!,24,FALSE))</f>
        <v>#REF!</v>
      </c>
      <c r="Y82" s="13" t="e">
        <f t="shared" si="44"/>
        <v>#REF!</v>
      </c>
      <c r="Z82" s="87" t="e">
        <f t="shared" si="45"/>
        <v>#REF!</v>
      </c>
      <c r="AA82" s="64" t="e">
        <f>IF(ISNA(VLOOKUP($A82,#REF!,28,FALSE)),0,VLOOKUP($A82,#REF!,28,FALSE))</f>
        <v>#REF!</v>
      </c>
      <c r="AB82" s="13" t="e">
        <f t="shared" si="46"/>
        <v>#REF!</v>
      </c>
      <c r="AC82" s="87" t="e">
        <f t="shared" si="47"/>
        <v>#REF!</v>
      </c>
      <c r="AD82" s="64" t="e">
        <f>IF(ISNA(VLOOKUP($A82,#REF!,32,FALSE)),0,VLOOKUP($A82,#REF!,32,FALSE))</f>
        <v>#REF!</v>
      </c>
      <c r="AE82" s="13" t="e">
        <f t="shared" si="48"/>
        <v>#REF!</v>
      </c>
      <c r="AF82" s="87" t="e">
        <f t="shared" si="49"/>
        <v>#REF!</v>
      </c>
      <c r="AG82" s="64" t="e">
        <f>IF(ISNA(VLOOKUP($A82,#REF!,36,FALSE)),0,VLOOKUP($A82,#REF!,36,FALSE))</f>
        <v>#REF!</v>
      </c>
      <c r="AH82" s="13" t="e">
        <f t="shared" si="50"/>
        <v>#REF!</v>
      </c>
      <c r="AI82" s="87" t="e">
        <f t="shared" si="51"/>
        <v>#REF!</v>
      </c>
      <c r="AN82" t="e">
        <f t="shared" si="52"/>
        <v>#REF!</v>
      </c>
      <c r="AO82" t="e">
        <f t="shared" si="53"/>
        <v>#REF!</v>
      </c>
      <c r="AP82" t="e">
        <f t="shared" si="54"/>
        <v>#REF!</v>
      </c>
      <c r="AQ82" t="e">
        <f t="shared" si="55"/>
        <v>#REF!</v>
      </c>
      <c r="AR82" t="e">
        <f t="shared" si="56"/>
        <v>#REF!</v>
      </c>
    </row>
    <row r="83" spans="1:44" ht="18" customHeight="1" thickBot="1" x14ac:dyDescent="0.25">
      <c r="A83" s="78" t="str">
        <f t="shared" si="31"/>
        <v>Mark Conroy</v>
      </c>
      <c r="B83" s="52" t="s">
        <v>36</v>
      </c>
      <c r="C83" s="62" t="s">
        <v>37</v>
      </c>
      <c r="D83" s="25" t="e">
        <f>VLOOKUP($A83,#REF!,34,FALSE)</f>
        <v>#REF!</v>
      </c>
      <c r="E83" s="8" t="e">
        <f>ROUND(IF(ISNA(VLOOKUP($A83,#REF!,46,FALSE)),0,VLOOKUP($A83,#REF!,46,FALSE)),1)</f>
        <v>#REF!</v>
      </c>
      <c r="F83" s="92" t="e">
        <f>ROUND(IF(ISNA(VLOOKUP($A83,#REF!,47,FALSE)),0,VLOOKUP($A83,#REF!,47,FALSE)),1)</f>
        <v>#REF!</v>
      </c>
      <c r="G83" s="80" t="e">
        <f t="shared" si="32"/>
        <v>#REF!</v>
      </c>
      <c r="H83" s="88" t="e">
        <f t="shared" si="33"/>
        <v>#REF!</v>
      </c>
      <c r="I83" s="72" t="e">
        <f>IF(ISNA(VLOOKUP($A83,#REF!,4,FALSE)),0,VLOOKUP($A83,#REF!,4,FALSE))</f>
        <v>#REF!</v>
      </c>
      <c r="J83" s="13" t="e">
        <f t="shared" si="34"/>
        <v>#REF!</v>
      </c>
      <c r="K83" s="87" t="e">
        <f t="shared" si="35"/>
        <v>#REF!</v>
      </c>
      <c r="L83" s="83" t="e">
        <f>IF(ISNA(VLOOKUP($A83,#REF!,8,FALSE)),0,VLOOKUP($A83,#REF!,8,FALSE))</f>
        <v>#REF!</v>
      </c>
      <c r="M83" s="13" t="e">
        <f t="shared" si="36"/>
        <v>#REF!</v>
      </c>
      <c r="N83" s="87" t="e">
        <f t="shared" si="37"/>
        <v>#REF!</v>
      </c>
      <c r="O83" s="64" t="e">
        <f>IF(ISNA(VLOOKUP($A83,#REF!,12,FALSE)),0,VLOOKUP($A83,#REF!,12,FALSE))</f>
        <v>#REF!</v>
      </c>
      <c r="P83" s="13" t="e">
        <f t="shared" si="38"/>
        <v>#REF!</v>
      </c>
      <c r="Q83" s="87" t="e">
        <f t="shared" si="39"/>
        <v>#REF!</v>
      </c>
      <c r="R83" s="64" t="e">
        <f>IF(ISNA(VLOOKUP($A83,#REF!,16,FALSE)),0,VLOOKUP($A83,#REF!,16,FALSE))</f>
        <v>#REF!</v>
      </c>
      <c r="S83" s="13" t="e">
        <f t="shared" si="40"/>
        <v>#REF!</v>
      </c>
      <c r="T83" s="87" t="e">
        <f t="shared" si="41"/>
        <v>#REF!</v>
      </c>
      <c r="U83" s="64" t="e">
        <f>IF(ISNA(VLOOKUP($A83,#REF!,20,FALSE)),0,VLOOKUP($A83,#REF!,20,FALSE))</f>
        <v>#REF!</v>
      </c>
      <c r="V83" s="13" t="e">
        <f t="shared" si="42"/>
        <v>#REF!</v>
      </c>
      <c r="W83" s="87" t="e">
        <f t="shared" si="43"/>
        <v>#REF!</v>
      </c>
      <c r="X83" s="64" t="e">
        <f>IF(ISNA(VLOOKUP($A83,#REF!,24,FALSE)),0,VLOOKUP($A83,#REF!,24,FALSE))</f>
        <v>#REF!</v>
      </c>
      <c r="Y83" s="13" t="e">
        <f t="shared" si="44"/>
        <v>#REF!</v>
      </c>
      <c r="Z83" s="87" t="e">
        <f t="shared" si="45"/>
        <v>#REF!</v>
      </c>
      <c r="AA83" s="64" t="e">
        <f>IF(ISNA(VLOOKUP($A83,#REF!,28,FALSE)),0,VLOOKUP($A83,#REF!,28,FALSE))</f>
        <v>#REF!</v>
      </c>
      <c r="AB83" s="13" t="e">
        <f t="shared" si="46"/>
        <v>#REF!</v>
      </c>
      <c r="AC83" s="87" t="e">
        <f t="shared" si="47"/>
        <v>#REF!</v>
      </c>
      <c r="AD83" s="64" t="e">
        <f>IF(ISNA(VLOOKUP($A83,#REF!,32,FALSE)),0,VLOOKUP($A83,#REF!,32,FALSE))</f>
        <v>#REF!</v>
      </c>
      <c r="AE83" s="13" t="e">
        <f t="shared" si="48"/>
        <v>#REF!</v>
      </c>
      <c r="AF83" s="87" t="e">
        <f t="shared" si="49"/>
        <v>#REF!</v>
      </c>
      <c r="AG83" s="64" t="e">
        <f>IF(ISNA(VLOOKUP($A83,#REF!,36,FALSE)),0,VLOOKUP($A83,#REF!,36,FALSE))</f>
        <v>#REF!</v>
      </c>
      <c r="AH83" s="13" t="e">
        <f t="shared" si="50"/>
        <v>#REF!</v>
      </c>
      <c r="AI83" s="87" t="e">
        <f t="shared" si="51"/>
        <v>#REF!</v>
      </c>
      <c r="AN83" t="e">
        <f t="shared" si="52"/>
        <v>#REF!</v>
      </c>
      <c r="AO83" t="e">
        <f t="shared" si="53"/>
        <v>#REF!</v>
      </c>
      <c r="AP83" t="e">
        <f t="shared" si="54"/>
        <v>#REF!</v>
      </c>
      <c r="AQ83" t="e">
        <f t="shared" si="55"/>
        <v>#REF!</v>
      </c>
      <c r="AR83" t="e">
        <f t="shared" si="56"/>
        <v>#REF!</v>
      </c>
    </row>
    <row r="84" spans="1:44" ht="18" customHeight="1" thickBot="1" x14ac:dyDescent="0.25">
      <c r="A84" s="78" t="str">
        <f t="shared" si="31"/>
        <v>Greg Corbett</v>
      </c>
      <c r="B84" s="93" t="s">
        <v>368</v>
      </c>
      <c r="C84" s="94" t="s">
        <v>221</v>
      </c>
      <c r="D84" s="25">
        <v>19.700000000000003</v>
      </c>
      <c r="E84" s="8" t="e">
        <f>ROUND(IF(ISNA(VLOOKUP($A84,#REF!,47,FALSE)),0,VLOOKUP($A84,#REF!,47,FALSE)),1)</f>
        <v>#REF!</v>
      </c>
      <c r="F84" s="92" t="e">
        <f>ROUND(IF(ISNA(VLOOKUP($A84,#REF!,49,FALSE)),0,VLOOKUP($A84,#REF!,49,FALSE)),1)</f>
        <v>#REF!</v>
      </c>
      <c r="G84" s="80" t="e">
        <f t="shared" si="32"/>
        <v>#REF!</v>
      </c>
      <c r="H84" s="88" t="e">
        <f t="shared" si="33"/>
        <v>#REF!</v>
      </c>
      <c r="I84" s="72" t="e">
        <f>IF(ISNA(VLOOKUP($A84,#REF!,4,FALSE)),0,VLOOKUP($A84,#REF!,4,FALSE))</f>
        <v>#REF!</v>
      </c>
      <c r="J84" s="13" t="e">
        <f t="shared" si="34"/>
        <v>#REF!</v>
      </c>
      <c r="K84" s="87" t="e">
        <f t="shared" si="35"/>
        <v>#REF!</v>
      </c>
      <c r="L84" s="83" t="e">
        <f>IF(ISNA(VLOOKUP($A84,#REF!,8,FALSE)),0,VLOOKUP($A84,#REF!,8,FALSE))</f>
        <v>#REF!</v>
      </c>
      <c r="M84" s="13" t="e">
        <f t="shared" si="36"/>
        <v>#REF!</v>
      </c>
      <c r="N84" s="87" t="e">
        <f t="shared" si="37"/>
        <v>#REF!</v>
      </c>
      <c r="O84" s="64" t="e">
        <f>IF(ISNA(VLOOKUP($A84,#REF!,12,FALSE)),0,VLOOKUP($A84,#REF!,12,FALSE))</f>
        <v>#REF!</v>
      </c>
      <c r="P84" s="13" t="e">
        <f t="shared" si="38"/>
        <v>#REF!</v>
      </c>
      <c r="Q84" s="87" t="e">
        <f t="shared" si="39"/>
        <v>#REF!</v>
      </c>
      <c r="R84" s="64" t="e">
        <f>IF(ISNA(VLOOKUP($A84,#REF!,16,FALSE)),0,VLOOKUP($A84,#REF!,16,FALSE))</f>
        <v>#REF!</v>
      </c>
      <c r="S84" s="13" t="e">
        <f t="shared" si="40"/>
        <v>#REF!</v>
      </c>
      <c r="T84" s="87" t="e">
        <f t="shared" si="41"/>
        <v>#REF!</v>
      </c>
      <c r="U84" s="64" t="e">
        <f>IF(ISNA(VLOOKUP($A84,#REF!,20,FALSE)),0,VLOOKUP($A84,#REF!,20,FALSE))</f>
        <v>#REF!</v>
      </c>
      <c r="V84" s="13" t="e">
        <f t="shared" si="42"/>
        <v>#REF!</v>
      </c>
      <c r="W84" s="87" t="e">
        <f t="shared" si="43"/>
        <v>#REF!</v>
      </c>
      <c r="X84" s="64" t="e">
        <f>IF(ISNA(VLOOKUP($A84,#REF!,24,FALSE)),0,VLOOKUP($A84,#REF!,24,FALSE))</f>
        <v>#REF!</v>
      </c>
      <c r="Y84" s="13" t="e">
        <f t="shared" si="44"/>
        <v>#REF!</v>
      </c>
      <c r="Z84" s="87" t="e">
        <f t="shared" si="45"/>
        <v>#REF!</v>
      </c>
      <c r="AA84" s="64" t="e">
        <f>IF(ISNA(VLOOKUP($A84,#REF!,28,FALSE)),0,VLOOKUP($A84,#REF!,28,FALSE))</f>
        <v>#REF!</v>
      </c>
      <c r="AB84" s="13" t="e">
        <f t="shared" si="46"/>
        <v>#REF!</v>
      </c>
      <c r="AC84" s="87" t="e">
        <f t="shared" si="47"/>
        <v>#REF!</v>
      </c>
      <c r="AD84" s="64" t="e">
        <f>IF(ISNA(VLOOKUP($A84,#REF!,32,FALSE)),0,VLOOKUP($A84,#REF!,32,FALSE))</f>
        <v>#REF!</v>
      </c>
      <c r="AE84" s="13" t="e">
        <f t="shared" si="48"/>
        <v>#REF!</v>
      </c>
      <c r="AF84" s="87" t="e">
        <f t="shared" si="49"/>
        <v>#REF!</v>
      </c>
      <c r="AG84" s="64" t="e">
        <f>IF(ISNA(VLOOKUP($A84,#REF!,36,FALSE)),0,VLOOKUP($A84,#REF!,36,FALSE))</f>
        <v>#REF!</v>
      </c>
      <c r="AH84" s="13" t="e">
        <f t="shared" si="50"/>
        <v>#REF!</v>
      </c>
      <c r="AI84" s="87" t="e">
        <f t="shared" si="51"/>
        <v>#REF!</v>
      </c>
      <c r="AJ84" t="e">
        <f>IF(I84&gt;0,72+H84+36-I84,"-")</f>
        <v>#REF!</v>
      </c>
      <c r="AK84" t="e">
        <f>IF(L84&gt;0,72+K84+36-L84,"-")</f>
        <v>#REF!</v>
      </c>
      <c r="AL84" t="e">
        <f>IF(O84&gt;0,72+N84+36-O84,"-")</f>
        <v>#REF!</v>
      </c>
      <c r="AM84" t="e">
        <f>IF(R84&gt;0,72+Q84+36-R84,"-")</f>
        <v>#REF!</v>
      </c>
      <c r="AN84" t="e">
        <f t="shared" si="52"/>
        <v>#REF!</v>
      </c>
      <c r="AO84" t="e">
        <f t="shared" si="53"/>
        <v>#REF!</v>
      </c>
      <c r="AP84" t="e">
        <f t="shared" si="54"/>
        <v>#REF!</v>
      </c>
      <c r="AQ84" t="e">
        <f t="shared" si="55"/>
        <v>#REF!</v>
      </c>
      <c r="AR84" t="e">
        <f t="shared" si="56"/>
        <v>#REF!</v>
      </c>
    </row>
    <row r="85" spans="1:44" ht="18" customHeight="1" thickBot="1" x14ac:dyDescent="0.25">
      <c r="A85" s="78" t="str">
        <f t="shared" si="31"/>
        <v>Chris Cowman</v>
      </c>
      <c r="B85" s="52" t="s">
        <v>86</v>
      </c>
      <c r="C85" s="62" t="s">
        <v>16</v>
      </c>
      <c r="D85" s="25" t="e">
        <f>VLOOKUP($A85,#REF!,34,FALSE)</f>
        <v>#REF!</v>
      </c>
      <c r="E85" s="8" t="e">
        <f>ROUND(IF(ISNA(VLOOKUP($A85,#REF!,46,FALSE)),0,VLOOKUP($A85,#REF!,46,FALSE)),1)</f>
        <v>#REF!</v>
      </c>
      <c r="F85" s="92" t="e">
        <f>ROUND(IF(ISNA(VLOOKUP($A85,#REF!,47,FALSE)),0,VLOOKUP($A85,#REF!,47,FALSE)),1)</f>
        <v>#REF!</v>
      </c>
      <c r="G85" s="80" t="e">
        <f t="shared" si="32"/>
        <v>#REF!</v>
      </c>
      <c r="H85" s="88" t="e">
        <f t="shared" si="33"/>
        <v>#REF!</v>
      </c>
      <c r="I85" s="72" t="e">
        <f>IF(ISNA(VLOOKUP($A85,#REF!,4,FALSE)),0,VLOOKUP($A85,#REF!,4,FALSE))</f>
        <v>#REF!</v>
      </c>
      <c r="J85" s="13" t="e">
        <f t="shared" si="34"/>
        <v>#REF!</v>
      </c>
      <c r="K85" s="87" t="e">
        <f t="shared" si="35"/>
        <v>#REF!</v>
      </c>
      <c r="L85" s="83" t="e">
        <f>IF(ISNA(VLOOKUP($A85,#REF!,8,FALSE)),0,VLOOKUP($A85,#REF!,8,FALSE))</f>
        <v>#REF!</v>
      </c>
      <c r="M85" s="13" t="e">
        <f t="shared" si="36"/>
        <v>#REF!</v>
      </c>
      <c r="N85" s="87" t="e">
        <f t="shared" si="37"/>
        <v>#REF!</v>
      </c>
      <c r="O85" s="64" t="e">
        <f>IF(ISNA(VLOOKUP($A85,#REF!,12,FALSE)),0,VLOOKUP($A85,#REF!,12,FALSE))</f>
        <v>#REF!</v>
      </c>
      <c r="P85" s="13" t="e">
        <f t="shared" si="38"/>
        <v>#REF!</v>
      </c>
      <c r="Q85" s="87" t="e">
        <f t="shared" si="39"/>
        <v>#REF!</v>
      </c>
      <c r="R85" s="64" t="e">
        <f>IF(ISNA(VLOOKUP($A85,#REF!,16,FALSE)),0,VLOOKUP($A85,#REF!,16,FALSE))</f>
        <v>#REF!</v>
      </c>
      <c r="S85" s="13" t="e">
        <f t="shared" si="40"/>
        <v>#REF!</v>
      </c>
      <c r="T85" s="87" t="e">
        <f t="shared" si="41"/>
        <v>#REF!</v>
      </c>
      <c r="U85" s="64" t="e">
        <f>IF(ISNA(VLOOKUP($A85,#REF!,20,FALSE)),0,VLOOKUP($A85,#REF!,20,FALSE))</f>
        <v>#REF!</v>
      </c>
      <c r="V85" s="13" t="e">
        <f t="shared" si="42"/>
        <v>#REF!</v>
      </c>
      <c r="W85" s="87" t="e">
        <f t="shared" si="43"/>
        <v>#REF!</v>
      </c>
      <c r="X85" s="64" t="e">
        <f>IF(ISNA(VLOOKUP($A85,#REF!,24,FALSE)),0,VLOOKUP($A85,#REF!,24,FALSE))</f>
        <v>#REF!</v>
      </c>
      <c r="Y85" s="13" t="e">
        <f t="shared" si="44"/>
        <v>#REF!</v>
      </c>
      <c r="Z85" s="87" t="e">
        <f t="shared" si="45"/>
        <v>#REF!</v>
      </c>
      <c r="AA85" s="64" t="e">
        <f>IF(ISNA(VLOOKUP($A85,#REF!,28,FALSE)),0,VLOOKUP($A85,#REF!,28,FALSE))</f>
        <v>#REF!</v>
      </c>
      <c r="AB85" s="13" t="e">
        <f t="shared" si="46"/>
        <v>#REF!</v>
      </c>
      <c r="AC85" s="87" t="e">
        <f t="shared" si="47"/>
        <v>#REF!</v>
      </c>
      <c r="AD85" s="64" t="e">
        <f>IF(ISNA(VLOOKUP($A85,#REF!,32,FALSE)),0,VLOOKUP($A85,#REF!,32,FALSE))</f>
        <v>#REF!</v>
      </c>
      <c r="AE85" s="13" t="e">
        <f t="shared" si="48"/>
        <v>#REF!</v>
      </c>
      <c r="AF85" s="87" t="e">
        <f t="shared" si="49"/>
        <v>#REF!</v>
      </c>
      <c r="AG85" s="64" t="e">
        <f>IF(ISNA(VLOOKUP($A85,#REF!,36,FALSE)),0,VLOOKUP($A85,#REF!,36,FALSE))</f>
        <v>#REF!</v>
      </c>
      <c r="AH85" s="13" t="e">
        <f t="shared" si="50"/>
        <v>#REF!</v>
      </c>
      <c r="AI85" s="87" t="e">
        <f t="shared" si="51"/>
        <v>#REF!</v>
      </c>
      <c r="AN85" t="e">
        <f t="shared" si="52"/>
        <v>#REF!</v>
      </c>
      <c r="AO85" t="e">
        <f t="shared" si="53"/>
        <v>#REF!</v>
      </c>
      <c r="AP85" t="e">
        <f t="shared" si="54"/>
        <v>#REF!</v>
      </c>
      <c r="AQ85" t="e">
        <f t="shared" si="55"/>
        <v>#REF!</v>
      </c>
      <c r="AR85" t="e">
        <f t="shared" si="56"/>
        <v>#REF!</v>
      </c>
    </row>
    <row r="86" spans="1:44" ht="18" customHeight="1" x14ac:dyDescent="0.2">
      <c r="A86" s="78" t="str">
        <f t="shared" si="31"/>
        <v>Greg Crawford</v>
      </c>
      <c r="B86" s="52" t="s">
        <v>279</v>
      </c>
      <c r="C86" s="62" t="s">
        <v>221</v>
      </c>
      <c r="D86" s="25" t="e">
        <f>VLOOKUP($A86,#REF!,34,FALSE)</f>
        <v>#REF!</v>
      </c>
      <c r="E86" s="8" t="e">
        <f>ROUND(IF(ISNA(VLOOKUP($A86,#REF!,46,FALSE)),0,VLOOKUP($A86,#REF!,46,FALSE)),1)</f>
        <v>#REF!</v>
      </c>
      <c r="F86" s="92" t="e">
        <f>ROUND(IF(ISNA(VLOOKUP($A86,#REF!,47,FALSE)),0,VLOOKUP($A86,#REF!,47,FALSE)),1)</f>
        <v>#REF!</v>
      </c>
      <c r="G86" s="80" t="e">
        <f t="shared" si="32"/>
        <v>#REF!</v>
      </c>
      <c r="H86" s="88" t="e">
        <f t="shared" si="33"/>
        <v>#REF!</v>
      </c>
      <c r="I86" s="64" t="e">
        <f>IF(ISNA(VLOOKUP($A86,#REF!,4,FALSE)),0,VLOOKUP($A86,#REF!,4,FALSE))</f>
        <v>#REF!</v>
      </c>
      <c r="J86" s="80" t="e">
        <f t="shared" si="34"/>
        <v>#REF!</v>
      </c>
      <c r="K86" s="76" t="e">
        <f t="shared" si="35"/>
        <v>#REF!</v>
      </c>
      <c r="L86" s="83" t="e">
        <f>IF(ISNA(VLOOKUP($A86,#REF!,8,FALSE)),0,VLOOKUP($A86,#REF!,8,FALSE))</f>
        <v>#REF!</v>
      </c>
      <c r="M86" s="80" t="e">
        <f t="shared" si="36"/>
        <v>#REF!</v>
      </c>
      <c r="N86" s="76" t="e">
        <f t="shared" si="37"/>
        <v>#REF!</v>
      </c>
      <c r="O86" s="64" t="e">
        <f>IF(ISNA(VLOOKUP($A86,#REF!,12,FALSE)),0,VLOOKUP($A86,#REF!,12,FALSE))</f>
        <v>#REF!</v>
      </c>
      <c r="P86" s="80" t="e">
        <f t="shared" si="38"/>
        <v>#REF!</v>
      </c>
      <c r="Q86" s="76" t="e">
        <f t="shared" si="39"/>
        <v>#REF!</v>
      </c>
      <c r="R86" s="64" t="e">
        <f>IF(ISNA(VLOOKUP($A86,#REF!,16,FALSE)),0,VLOOKUP($A86,#REF!,16,FALSE))</f>
        <v>#REF!</v>
      </c>
      <c r="S86" s="80" t="e">
        <f t="shared" si="40"/>
        <v>#REF!</v>
      </c>
      <c r="T86" s="76" t="e">
        <f t="shared" si="41"/>
        <v>#REF!</v>
      </c>
      <c r="U86" s="64" t="e">
        <f>IF(ISNA(VLOOKUP($A86,#REF!,20,FALSE)),0,VLOOKUP($A86,#REF!,20,FALSE))</f>
        <v>#REF!</v>
      </c>
      <c r="V86" s="80" t="e">
        <f t="shared" si="42"/>
        <v>#REF!</v>
      </c>
      <c r="W86" s="76" t="e">
        <f t="shared" si="43"/>
        <v>#REF!</v>
      </c>
      <c r="X86" s="64" t="e">
        <f>IF(ISNA(VLOOKUP($A86,#REF!,24,FALSE)),0,VLOOKUP($A86,#REF!,24,FALSE))</f>
        <v>#REF!</v>
      </c>
      <c r="Y86" s="80" t="e">
        <f t="shared" si="44"/>
        <v>#REF!</v>
      </c>
      <c r="Z86" s="76" t="e">
        <f t="shared" si="45"/>
        <v>#REF!</v>
      </c>
      <c r="AA86" s="64" t="e">
        <f>IF(ISNA(VLOOKUP($A86,#REF!,28,FALSE)),0,VLOOKUP($A86,#REF!,28,FALSE))</f>
        <v>#REF!</v>
      </c>
      <c r="AB86" s="80" t="e">
        <f t="shared" si="46"/>
        <v>#REF!</v>
      </c>
      <c r="AC86" s="76" t="e">
        <f t="shared" si="47"/>
        <v>#REF!</v>
      </c>
      <c r="AD86" s="64" t="e">
        <f>IF(ISNA(VLOOKUP($A86,#REF!,32,FALSE)),0,VLOOKUP($A86,#REF!,32,FALSE))</f>
        <v>#REF!</v>
      </c>
      <c r="AE86" s="80" t="e">
        <f t="shared" si="48"/>
        <v>#REF!</v>
      </c>
      <c r="AF86" s="76" t="e">
        <f t="shared" si="49"/>
        <v>#REF!</v>
      </c>
      <c r="AG86" s="64" t="e">
        <f>IF(ISNA(VLOOKUP($A86,#REF!,36,FALSE)),0,VLOOKUP($A86,#REF!,36,FALSE))</f>
        <v>#REF!</v>
      </c>
      <c r="AH86" s="80" t="e">
        <f t="shared" si="50"/>
        <v>#REF!</v>
      </c>
      <c r="AI86" s="76" t="e">
        <f t="shared" si="51"/>
        <v>#REF!</v>
      </c>
    </row>
    <row r="87" spans="1:44" ht="18" customHeight="1" x14ac:dyDescent="0.2">
      <c r="A87" s="78" t="str">
        <f t="shared" si="31"/>
        <v>Skip Davison</v>
      </c>
      <c r="B87" s="52" t="s">
        <v>427</v>
      </c>
      <c r="C87" s="62" t="s">
        <v>428</v>
      </c>
      <c r="D87" s="25" t="e">
        <f>VLOOKUP($A87,#REF!,34,FALSE)</f>
        <v>#REF!</v>
      </c>
      <c r="E87" s="8" t="e">
        <f>ROUND(IF(ISNA(VLOOKUP($A87,#REF!,46,FALSE)),0,VLOOKUP($A87,#REF!,46,FALSE)),1)</f>
        <v>#REF!</v>
      </c>
      <c r="F87" s="92" t="e">
        <f>ROUND(IF(ISNA(VLOOKUP($A87,#REF!,47,FALSE)),0,VLOOKUP($A87,#REF!,47,FALSE)),1)</f>
        <v>#REF!</v>
      </c>
      <c r="G87" s="80" t="e">
        <f t="shared" si="32"/>
        <v>#REF!</v>
      </c>
      <c r="H87" s="88" t="e">
        <f t="shared" si="33"/>
        <v>#REF!</v>
      </c>
      <c r="I87" s="64" t="e">
        <f>IF(ISNA(VLOOKUP($A87,#REF!,4,FALSE)),0,VLOOKUP($A87,#REF!,4,FALSE))</f>
        <v>#REF!</v>
      </c>
      <c r="J87" s="80" t="e">
        <f t="shared" si="34"/>
        <v>#REF!</v>
      </c>
      <c r="K87" s="76" t="e">
        <f t="shared" si="35"/>
        <v>#REF!</v>
      </c>
      <c r="L87" s="83" t="e">
        <f>IF(ISNA(VLOOKUP($A87,#REF!,8,FALSE)),0,VLOOKUP($A87,#REF!,8,FALSE))</f>
        <v>#REF!</v>
      </c>
      <c r="M87" s="80" t="e">
        <f t="shared" si="36"/>
        <v>#REF!</v>
      </c>
      <c r="N87" s="76" t="e">
        <f t="shared" si="37"/>
        <v>#REF!</v>
      </c>
      <c r="O87" s="64" t="e">
        <f>IF(ISNA(VLOOKUP($A87,#REF!,12,FALSE)),0,VLOOKUP($A87,#REF!,12,FALSE))</f>
        <v>#REF!</v>
      </c>
      <c r="P87" s="80" t="e">
        <f t="shared" si="38"/>
        <v>#REF!</v>
      </c>
      <c r="Q87" s="76" t="e">
        <f t="shared" si="39"/>
        <v>#REF!</v>
      </c>
      <c r="R87" s="64" t="e">
        <f>IF(ISNA(VLOOKUP($A87,#REF!,16,FALSE)),0,VLOOKUP($A87,#REF!,16,FALSE))</f>
        <v>#REF!</v>
      </c>
      <c r="S87" s="80" t="e">
        <f t="shared" si="40"/>
        <v>#REF!</v>
      </c>
      <c r="T87" s="76" t="e">
        <f t="shared" si="41"/>
        <v>#REF!</v>
      </c>
      <c r="U87" s="64" t="e">
        <f>IF(ISNA(VLOOKUP($A87,#REF!,20,FALSE)),0,VLOOKUP($A87,#REF!,20,FALSE))</f>
        <v>#REF!</v>
      </c>
      <c r="V87" s="80" t="e">
        <f t="shared" si="42"/>
        <v>#REF!</v>
      </c>
      <c r="W87" s="76" t="e">
        <f t="shared" si="43"/>
        <v>#REF!</v>
      </c>
      <c r="X87" s="64" t="e">
        <f>IF(ISNA(VLOOKUP($A87,#REF!,24,FALSE)),0,VLOOKUP($A87,#REF!,24,FALSE))</f>
        <v>#REF!</v>
      </c>
      <c r="Y87" s="80" t="e">
        <f t="shared" si="44"/>
        <v>#REF!</v>
      </c>
      <c r="Z87" s="76" t="e">
        <f t="shared" si="45"/>
        <v>#REF!</v>
      </c>
      <c r="AA87" s="64" t="e">
        <f>IF(ISNA(VLOOKUP($A87,#REF!,28,FALSE)),0,VLOOKUP($A87,#REF!,28,FALSE))</f>
        <v>#REF!</v>
      </c>
      <c r="AB87" s="80" t="e">
        <f t="shared" si="46"/>
        <v>#REF!</v>
      </c>
      <c r="AC87" s="76" t="e">
        <f t="shared" si="47"/>
        <v>#REF!</v>
      </c>
      <c r="AD87" s="64" t="e">
        <f>IF(ISNA(VLOOKUP($A87,#REF!,32,FALSE)),0,VLOOKUP($A87,#REF!,32,FALSE))</f>
        <v>#REF!</v>
      </c>
      <c r="AE87" s="80" t="e">
        <f t="shared" si="48"/>
        <v>#REF!</v>
      </c>
      <c r="AF87" s="76" t="e">
        <f t="shared" si="49"/>
        <v>#REF!</v>
      </c>
      <c r="AG87" s="64" t="e">
        <f>IF(ISNA(VLOOKUP($A87,#REF!,36,FALSE)),0,VLOOKUP($A87,#REF!,36,FALSE))</f>
        <v>#REF!</v>
      </c>
      <c r="AH87" s="80" t="e">
        <f t="shared" si="50"/>
        <v>#REF!</v>
      </c>
      <c r="AI87" s="76" t="e">
        <f t="shared" si="51"/>
        <v>#REF!</v>
      </c>
    </row>
    <row r="88" spans="1:44" ht="18" customHeight="1" x14ac:dyDescent="0.2">
      <c r="A88" s="78" t="str">
        <f t="shared" si="31"/>
        <v>Peter Dean</v>
      </c>
      <c r="B88" s="52" t="s">
        <v>93</v>
      </c>
      <c r="C88" s="62" t="s">
        <v>141</v>
      </c>
      <c r="D88" s="25" t="e">
        <f>VLOOKUP($A88,#REF!,34,FALSE)</f>
        <v>#REF!</v>
      </c>
      <c r="E88" s="8" t="e">
        <f>ROUND(IF(ISNA(VLOOKUP($A88,#REF!,46,FALSE)),0,VLOOKUP($A88,#REF!,46,FALSE)),1)</f>
        <v>#REF!</v>
      </c>
      <c r="F88" s="92" t="e">
        <f>ROUND(IF(ISNA(VLOOKUP($A88,#REF!,47,FALSE)),0,VLOOKUP($A88,#REF!,47,FALSE)),1)</f>
        <v>#REF!</v>
      </c>
      <c r="G88" s="80" t="e">
        <f t="shared" si="32"/>
        <v>#REF!</v>
      </c>
      <c r="H88" s="88" t="e">
        <f t="shared" si="33"/>
        <v>#REF!</v>
      </c>
      <c r="I88" s="64" t="e">
        <f>IF(ISNA(VLOOKUP($A88,#REF!,4,FALSE)),0,VLOOKUP($A88,#REF!,4,FALSE))</f>
        <v>#REF!</v>
      </c>
      <c r="J88" s="80" t="e">
        <f t="shared" si="34"/>
        <v>#REF!</v>
      </c>
      <c r="K88" s="76" t="e">
        <f t="shared" si="35"/>
        <v>#REF!</v>
      </c>
      <c r="L88" s="83" t="e">
        <f>IF(ISNA(VLOOKUP($A88,#REF!,8,FALSE)),0,VLOOKUP($A88,#REF!,8,FALSE))</f>
        <v>#REF!</v>
      </c>
      <c r="M88" s="80" t="e">
        <f t="shared" si="36"/>
        <v>#REF!</v>
      </c>
      <c r="N88" s="76" t="e">
        <f t="shared" si="37"/>
        <v>#REF!</v>
      </c>
      <c r="O88" s="64" t="e">
        <f>IF(ISNA(VLOOKUP($A88,#REF!,12,FALSE)),0,VLOOKUP($A88,#REF!,12,FALSE))</f>
        <v>#REF!</v>
      </c>
      <c r="P88" s="80" t="e">
        <f t="shared" si="38"/>
        <v>#REF!</v>
      </c>
      <c r="Q88" s="76" t="e">
        <f t="shared" si="39"/>
        <v>#REF!</v>
      </c>
      <c r="R88" s="64" t="e">
        <f>IF(ISNA(VLOOKUP($A88,#REF!,16,FALSE)),0,VLOOKUP($A88,#REF!,16,FALSE))</f>
        <v>#REF!</v>
      </c>
      <c r="S88" s="80" t="e">
        <f t="shared" si="40"/>
        <v>#REF!</v>
      </c>
      <c r="T88" s="76" t="e">
        <f t="shared" si="41"/>
        <v>#REF!</v>
      </c>
      <c r="U88" s="64" t="e">
        <f>IF(ISNA(VLOOKUP($A88,#REF!,20,FALSE)),0,VLOOKUP($A88,#REF!,20,FALSE))</f>
        <v>#REF!</v>
      </c>
      <c r="V88" s="80" t="e">
        <f t="shared" si="42"/>
        <v>#REF!</v>
      </c>
      <c r="W88" s="76" t="e">
        <f t="shared" si="43"/>
        <v>#REF!</v>
      </c>
      <c r="X88" s="64" t="e">
        <f>IF(ISNA(VLOOKUP($A88,#REF!,24,FALSE)),0,VLOOKUP($A88,#REF!,24,FALSE))</f>
        <v>#REF!</v>
      </c>
      <c r="Y88" s="80" t="e">
        <f t="shared" si="44"/>
        <v>#REF!</v>
      </c>
      <c r="Z88" s="76" t="e">
        <f t="shared" si="45"/>
        <v>#REF!</v>
      </c>
      <c r="AA88" s="64" t="e">
        <f>IF(ISNA(VLOOKUP($A88,#REF!,28,FALSE)),0,VLOOKUP($A88,#REF!,28,FALSE))</f>
        <v>#REF!</v>
      </c>
      <c r="AB88" s="80" t="e">
        <f t="shared" si="46"/>
        <v>#REF!</v>
      </c>
      <c r="AC88" s="76" t="e">
        <f t="shared" si="47"/>
        <v>#REF!</v>
      </c>
      <c r="AD88" s="64" t="e">
        <f>IF(ISNA(VLOOKUP($A88,#REF!,32,FALSE)),0,VLOOKUP($A88,#REF!,32,FALSE))</f>
        <v>#REF!</v>
      </c>
      <c r="AE88" s="80" t="e">
        <f t="shared" si="48"/>
        <v>#REF!</v>
      </c>
      <c r="AF88" s="76" t="e">
        <f t="shared" si="49"/>
        <v>#REF!</v>
      </c>
      <c r="AG88" s="64" t="e">
        <f>IF(ISNA(VLOOKUP($A88,#REF!,36,FALSE)),0,VLOOKUP($A88,#REF!,36,FALSE))</f>
        <v>#REF!</v>
      </c>
      <c r="AH88" s="80" t="e">
        <f t="shared" si="50"/>
        <v>#REF!</v>
      </c>
      <c r="AI88" s="76" t="e">
        <f t="shared" si="51"/>
        <v>#REF!</v>
      </c>
    </row>
    <row r="89" spans="1:44" ht="18" customHeight="1" x14ac:dyDescent="0.2">
      <c r="A89" s="78" t="str">
        <f t="shared" si="31"/>
        <v>Anthony Denale</v>
      </c>
      <c r="B89" s="52" t="s">
        <v>11</v>
      </c>
      <c r="C89" s="62" t="s">
        <v>305</v>
      </c>
      <c r="D89" s="25" t="e">
        <f>VLOOKUP($A89,#REF!,34,FALSE)</f>
        <v>#REF!</v>
      </c>
      <c r="E89" s="8" t="e">
        <f>ROUND(IF(ISNA(VLOOKUP($A89,#REF!,46,FALSE)),0,VLOOKUP($A89,#REF!,46,FALSE)),1)</f>
        <v>#REF!</v>
      </c>
      <c r="F89" s="92" t="e">
        <f>ROUND(IF(ISNA(VLOOKUP($A89,#REF!,47,FALSE)),0,VLOOKUP($A89,#REF!,47,FALSE)),1)</f>
        <v>#REF!</v>
      </c>
      <c r="G89" s="80" t="e">
        <f t="shared" si="32"/>
        <v>#REF!</v>
      </c>
      <c r="H89" s="88" t="e">
        <f t="shared" si="33"/>
        <v>#REF!</v>
      </c>
      <c r="I89" s="64" t="e">
        <f>IF(ISNA(VLOOKUP($A89,#REF!,4,FALSE)),0,VLOOKUP($A89,#REF!,4,FALSE))</f>
        <v>#REF!</v>
      </c>
      <c r="J89" s="80" t="e">
        <f t="shared" si="34"/>
        <v>#REF!</v>
      </c>
      <c r="K89" s="76" t="e">
        <f t="shared" si="35"/>
        <v>#REF!</v>
      </c>
      <c r="L89" s="83" t="e">
        <f>IF(ISNA(VLOOKUP($A89,#REF!,8,FALSE)),0,VLOOKUP($A89,#REF!,8,FALSE))</f>
        <v>#REF!</v>
      </c>
      <c r="M89" s="80" t="e">
        <f t="shared" si="36"/>
        <v>#REF!</v>
      </c>
      <c r="N89" s="76" t="e">
        <f t="shared" si="37"/>
        <v>#REF!</v>
      </c>
      <c r="O89" s="64" t="e">
        <f>IF(ISNA(VLOOKUP($A89,#REF!,12,FALSE)),0,VLOOKUP($A89,#REF!,12,FALSE))</f>
        <v>#REF!</v>
      </c>
      <c r="P89" s="80" t="e">
        <f t="shared" si="38"/>
        <v>#REF!</v>
      </c>
      <c r="Q89" s="76" t="e">
        <f t="shared" si="39"/>
        <v>#REF!</v>
      </c>
      <c r="R89" s="64" t="e">
        <f>IF(ISNA(VLOOKUP($A89,#REF!,16,FALSE)),0,VLOOKUP($A89,#REF!,16,FALSE))</f>
        <v>#REF!</v>
      </c>
      <c r="S89" s="80" t="e">
        <f t="shared" si="40"/>
        <v>#REF!</v>
      </c>
      <c r="T89" s="76" t="e">
        <f t="shared" si="41"/>
        <v>#REF!</v>
      </c>
      <c r="U89" s="64" t="e">
        <f>IF(ISNA(VLOOKUP($A89,#REF!,20,FALSE)),0,VLOOKUP($A89,#REF!,20,FALSE))</f>
        <v>#REF!</v>
      </c>
      <c r="V89" s="80" t="e">
        <f t="shared" si="42"/>
        <v>#REF!</v>
      </c>
      <c r="W89" s="76" t="e">
        <f t="shared" si="43"/>
        <v>#REF!</v>
      </c>
      <c r="X89" s="64" t="e">
        <f>IF(ISNA(VLOOKUP($A89,#REF!,24,FALSE)),0,VLOOKUP($A89,#REF!,24,FALSE))</f>
        <v>#REF!</v>
      </c>
      <c r="Y89" s="80" t="e">
        <f t="shared" si="44"/>
        <v>#REF!</v>
      </c>
      <c r="Z89" s="76" t="e">
        <f t="shared" si="45"/>
        <v>#REF!</v>
      </c>
      <c r="AA89" s="64" t="e">
        <f>IF(ISNA(VLOOKUP($A89,#REF!,28,FALSE)),0,VLOOKUP($A89,#REF!,28,FALSE))</f>
        <v>#REF!</v>
      </c>
      <c r="AB89" s="80" t="e">
        <f t="shared" si="46"/>
        <v>#REF!</v>
      </c>
      <c r="AC89" s="76" t="e">
        <f t="shared" si="47"/>
        <v>#REF!</v>
      </c>
      <c r="AD89" s="64" t="e">
        <f>IF(ISNA(VLOOKUP($A89,#REF!,32,FALSE)),0,VLOOKUP($A89,#REF!,32,FALSE))</f>
        <v>#REF!</v>
      </c>
      <c r="AE89" s="80" t="e">
        <f t="shared" si="48"/>
        <v>#REF!</v>
      </c>
      <c r="AF89" s="76" t="e">
        <f t="shared" si="49"/>
        <v>#REF!</v>
      </c>
      <c r="AG89" s="64" t="e">
        <f>IF(ISNA(VLOOKUP($A89,#REF!,36,FALSE)),0,VLOOKUP($A89,#REF!,36,FALSE))</f>
        <v>#REF!</v>
      </c>
      <c r="AH89" s="80" t="e">
        <f t="shared" si="50"/>
        <v>#REF!</v>
      </c>
      <c r="AI89" s="76" t="e">
        <f t="shared" si="51"/>
        <v>#REF!</v>
      </c>
    </row>
    <row r="90" spans="1:44" ht="18" customHeight="1" x14ac:dyDescent="0.2">
      <c r="A90" s="78" t="str">
        <f t="shared" si="31"/>
        <v>Jeff Denale</v>
      </c>
      <c r="B90" s="52" t="s">
        <v>11</v>
      </c>
      <c r="C90" s="62" t="s">
        <v>306</v>
      </c>
      <c r="D90" s="25" t="e">
        <f>VLOOKUP($A90,#REF!,34,FALSE)</f>
        <v>#REF!</v>
      </c>
      <c r="E90" s="8" t="e">
        <f>ROUND(IF(ISNA(VLOOKUP($A90,#REF!,46,FALSE)),0,VLOOKUP($A90,#REF!,46,FALSE)),1)</f>
        <v>#REF!</v>
      </c>
      <c r="F90" s="92" t="e">
        <f>ROUND(IF(ISNA(VLOOKUP($A90,#REF!,47,FALSE)),0,VLOOKUP($A90,#REF!,47,FALSE)),1)</f>
        <v>#REF!</v>
      </c>
      <c r="G90" s="80" t="e">
        <f t="shared" si="32"/>
        <v>#REF!</v>
      </c>
      <c r="H90" s="88" t="e">
        <f t="shared" si="33"/>
        <v>#REF!</v>
      </c>
      <c r="I90" s="64" t="e">
        <f>IF(ISNA(VLOOKUP($A90,#REF!,4,FALSE)),0,VLOOKUP($A90,#REF!,4,FALSE))</f>
        <v>#REF!</v>
      </c>
      <c r="J90" s="80" t="e">
        <f t="shared" si="34"/>
        <v>#REF!</v>
      </c>
      <c r="K90" s="76" t="e">
        <f t="shared" si="35"/>
        <v>#REF!</v>
      </c>
      <c r="L90" s="83" t="e">
        <f>IF(ISNA(VLOOKUP($A90,#REF!,8,FALSE)),0,VLOOKUP($A90,#REF!,8,FALSE))</f>
        <v>#REF!</v>
      </c>
      <c r="M90" s="80" t="e">
        <f t="shared" si="36"/>
        <v>#REF!</v>
      </c>
      <c r="N90" s="76" t="e">
        <f t="shared" si="37"/>
        <v>#REF!</v>
      </c>
      <c r="O90" s="64" t="e">
        <f>IF(ISNA(VLOOKUP($A90,#REF!,12,FALSE)),0,VLOOKUP($A90,#REF!,12,FALSE))</f>
        <v>#REF!</v>
      </c>
      <c r="P90" s="80" t="e">
        <f t="shared" si="38"/>
        <v>#REF!</v>
      </c>
      <c r="Q90" s="76" t="e">
        <f t="shared" si="39"/>
        <v>#REF!</v>
      </c>
      <c r="R90" s="64" t="e">
        <f>IF(ISNA(VLOOKUP($A90,#REF!,16,FALSE)),0,VLOOKUP($A90,#REF!,16,FALSE))</f>
        <v>#REF!</v>
      </c>
      <c r="S90" s="80" t="e">
        <f t="shared" si="40"/>
        <v>#REF!</v>
      </c>
      <c r="T90" s="76" t="e">
        <f t="shared" si="41"/>
        <v>#REF!</v>
      </c>
      <c r="U90" s="64" t="e">
        <f>IF(ISNA(VLOOKUP($A90,#REF!,20,FALSE)),0,VLOOKUP($A90,#REF!,20,FALSE))</f>
        <v>#REF!</v>
      </c>
      <c r="V90" s="80" t="e">
        <f t="shared" si="42"/>
        <v>#REF!</v>
      </c>
      <c r="W90" s="76" t="e">
        <f t="shared" si="43"/>
        <v>#REF!</v>
      </c>
      <c r="X90" s="64" t="e">
        <f>IF(ISNA(VLOOKUP($A90,#REF!,24,FALSE)),0,VLOOKUP($A90,#REF!,24,FALSE))</f>
        <v>#REF!</v>
      </c>
      <c r="Y90" s="80" t="e">
        <f t="shared" si="44"/>
        <v>#REF!</v>
      </c>
      <c r="Z90" s="76" t="e">
        <f t="shared" si="45"/>
        <v>#REF!</v>
      </c>
      <c r="AA90" s="64" t="e">
        <f>IF(ISNA(VLOOKUP($A90,#REF!,28,FALSE)),0,VLOOKUP($A90,#REF!,28,FALSE))</f>
        <v>#REF!</v>
      </c>
      <c r="AB90" s="80" t="e">
        <f t="shared" si="46"/>
        <v>#REF!</v>
      </c>
      <c r="AC90" s="76" t="e">
        <f t="shared" si="47"/>
        <v>#REF!</v>
      </c>
      <c r="AD90" s="64" t="e">
        <f>IF(ISNA(VLOOKUP($A90,#REF!,32,FALSE)),0,VLOOKUP($A90,#REF!,32,FALSE))</f>
        <v>#REF!</v>
      </c>
      <c r="AE90" s="80" t="e">
        <f t="shared" si="48"/>
        <v>#REF!</v>
      </c>
      <c r="AF90" s="76" t="e">
        <f t="shared" si="49"/>
        <v>#REF!</v>
      </c>
      <c r="AG90" s="64" t="e">
        <f>IF(ISNA(VLOOKUP($A90,#REF!,36,FALSE)),0,VLOOKUP($A90,#REF!,36,FALSE))</f>
        <v>#REF!</v>
      </c>
      <c r="AH90" s="80" t="e">
        <f t="shared" si="50"/>
        <v>#REF!</v>
      </c>
      <c r="AI90" s="76" t="e">
        <f t="shared" si="51"/>
        <v>#REF!</v>
      </c>
    </row>
    <row r="91" spans="1:44" ht="18" customHeight="1" x14ac:dyDescent="0.2">
      <c r="A91" s="78" t="str">
        <f t="shared" si="31"/>
        <v>John Denale</v>
      </c>
      <c r="B91" s="52" t="s">
        <v>11</v>
      </c>
      <c r="C91" s="62" t="s">
        <v>3</v>
      </c>
      <c r="D91" s="25" t="e">
        <f>VLOOKUP($A91,#REF!,34,FALSE)</f>
        <v>#REF!</v>
      </c>
      <c r="E91" s="8" t="e">
        <f>ROUND(IF(ISNA(VLOOKUP($A91,#REF!,46,FALSE)),0,VLOOKUP($A91,#REF!,46,FALSE)),1)</f>
        <v>#REF!</v>
      </c>
      <c r="F91" s="92" t="e">
        <f>ROUND(IF(ISNA(VLOOKUP($A91,#REF!,47,FALSE)),0,VLOOKUP($A91,#REF!,47,FALSE)),1)</f>
        <v>#REF!</v>
      </c>
      <c r="G91" s="80" t="e">
        <f t="shared" si="32"/>
        <v>#REF!</v>
      </c>
      <c r="H91" s="88" t="e">
        <f t="shared" si="33"/>
        <v>#REF!</v>
      </c>
      <c r="I91" s="64" t="e">
        <f>IF(ISNA(VLOOKUP($A91,#REF!,4,FALSE)),0,VLOOKUP($A91,#REF!,4,FALSE))</f>
        <v>#REF!</v>
      </c>
      <c r="J91" s="80" t="e">
        <f t="shared" si="34"/>
        <v>#REF!</v>
      </c>
      <c r="K91" s="76" t="e">
        <f t="shared" si="35"/>
        <v>#REF!</v>
      </c>
      <c r="L91" s="83" t="e">
        <f>IF(ISNA(VLOOKUP($A91,#REF!,8,FALSE)),0,VLOOKUP($A91,#REF!,8,FALSE))</f>
        <v>#REF!</v>
      </c>
      <c r="M91" s="80" t="e">
        <f t="shared" si="36"/>
        <v>#REF!</v>
      </c>
      <c r="N91" s="76" t="e">
        <f t="shared" si="37"/>
        <v>#REF!</v>
      </c>
      <c r="O91" s="64" t="e">
        <f>IF(ISNA(VLOOKUP($A91,#REF!,12,FALSE)),0,VLOOKUP($A91,#REF!,12,FALSE))</f>
        <v>#REF!</v>
      </c>
      <c r="P91" s="80" t="e">
        <f t="shared" si="38"/>
        <v>#REF!</v>
      </c>
      <c r="Q91" s="76" t="e">
        <f t="shared" si="39"/>
        <v>#REF!</v>
      </c>
      <c r="R91" s="64" t="e">
        <f>IF(ISNA(VLOOKUP($A91,#REF!,16,FALSE)),0,VLOOKUP($A91,#REF!,16,FALSE))</f>
        <v>#REF!</v>
      </c>
      <c r="S91" s="80" t="e">
        <f t="shared" si="40"/>
        <v>#REF!</v>
      </c>
      <c r="T91" s="76" t="e">
        <f t="shared" si="41"/>
        <v>#REF!</v>
      </c>
      <c r="U91" s="64" t="e">
        <f>IF(ISNA(VLOOKUP($A91,#REF!,20,FALSE)),0,VLOOKUP($A91,#REF!,20,FALSE))</f>
        <v>#REF!</v>
      </c>
      <c r="V91" s="80" t="e">
        <f t="shared" si="42"/>
        <v>#REF!</v>
      </c>
      <c r="W91" s="76" t="e">
        <f t="shared" si="43"/>
        <v>#REF!</v>
      </c>
      <c r="X91" s="64" t="e">
        <f>IF(ISNA(VLOOKUP($A91,#REF!,24,FALSE)),0,VLOOKUP($A91,#REF!,24,FALSE))</f>
        <v>#REF!</v>
      </c>
      <c r="Y91" s="80" t="e">
        <f t="shared" si="44"/>
        <v>#REF!</v>
      </c>
      <c r="Z91" s="76" t="e">
        <f t="shared" si="45"/>
        <v>#REF!</v>
      </c>
      <c r="AA91" s="64" t="e">
        <f>IF(ISNA(VLOOKUP($A91,#REF!,28,FALSE)),0,VLOOKUP($A91,#REF!,28,FALSE))</f>
        <v>#REF!</v>
      </c>
      <c r="AB91" s="80" t="e">
        <f t="shared" si="46"/>
        <v>#REF!</v>
      </c>
      <c r="AC91" s="76" t="e">
        <f t="shared" si="47"/>
        <v>#REF!</v>
      </c>
      <c r="AD91" s="64" t="e">
        <f>IF(ISNA(VLOOKUP($A91,#REF!,32,FALSE)),0,VLOOKUP($A91,#REF!,32,FALSE))</f>
        <v>#REF!</v>
      </c>
      <c r="AE91" s="80" t="e">
        <f t="shared" si="48"/>
        <v>#REF!</v>
      </c>
      <c r="AF91" s="76" t="e">
        <f t="shared" si="49"/>
        <v>#REF!</v>
      </c>
      <c r="AG91" s="64" t="e">
        <f>IF(ISNA(VLOOKUP($A91,#REF!,36,FALSE)),0,VLOOKUP($A91,#REF!,36,FALSE))</f>
        <v>#REF!</v>
      </c>
      <c r="AH91" s="80" t="e">
        <f t="shared" si="50"/>
        <v>#REF!</v>
      </c>
      <c r="AI91" s="76" t="e">
        <f t="shared" si="51"/>
        <v>#REF!</v>
      </c>
    </row>
    <row r="92" spans="1:44" ht="18" customHeight="1" x14ac:dyDescent="0.2">
      <c r="A92" s="78" t="str">
        <f t="shared" si="31"/>
        <v>Hilario Diaz</v>
      </c>
      <c r="B92" s="52" t="s">
        <v>501</v>
      </c>
      <c r="C92" s="62" t="s">
        <v>502</v>
      </c>
      <c r="D92" s="25" t="e">
        <f>VLOOKUP($A92,#REF!,34,FALSE)</f>
        <v>#REF!</v>
      </c>
      <c r="E92" s="8" t="e">
        <f>ROUND(IF(ISNA(VLOOKUP($A92,#REF!,46,FALSE)),0,VLOOKUP($A92,#REF!,46,FALSE)),1)</f>
        <v>#REF!</v>
      </c>
      <c r="F92" s="92" t="e">
        <f>ROUND(IF(ISNA(VLOOKUP($A92,#REF!,47,FALSE)),0,VLOOKUP($A92,#REF!,47,FALSE)),1)</f>
        <v>#REF!</v>
      </c>
      <c r="G92" s="80" t="e">
        <f t="shared" si="32"/>
        <v>#REF!</v>
      </c>
      <c r="H92" s="88" t="e">
        <f t="shared" si="33"/>
        <v>#REF!</v>
      </c>
      <c r="I92" s="64" t="e">
        <f>IF(ISNA(VLOOKUP($A92,#REF!,4,FALSE)),0,VLOOKUP($A92,#REF!,4,FALSE))</f>
        <v>#REF!</v>
      </c>
      <c r="J92" s="80" t="e">
        <f t="shared" si="34"/>
        <v>#REF!</v>
      </c>
      <c r="K92" s="76" t="e">
        <f t="shared" si="35"/>
        <v>#REF!</v>
      </c>
      <c r="L92" s="83" t="e">
        <f>IF(ISNA(VLOOKUP($A92,#REF!,8,FALSE)),0,VLOOKUP($A92,#REF!,8,FALSE))</f>
        <v>#REF!</v>
      </c>
      <c r="M92" s="80" t="e">
        <f t="shared" si="36"/>
        <v>#REF!</v>
      </c>
      <c r="N92" s="76" t="e">
        <f t="shared" si="37"/>
        <v>#REF!</v>
      </c>
      <c r="O92" s="64" t="e">
        <f>IF(ISNA(VLOOKUP($A92,#REF!,12,FALSE)),0,VLOOKUP($A92,#REF!,12,FALSE))</f>
        <v>#REF!</v>
      </c>
      <c r="P92" s="80" t="e">
        <f t="shared" si="38"/>
        <v>#REF!</v>
      </c>
      <c r="Q92" s="76" t="e">
        <f t="shared" si="39"/>
        <v>#REF!</v>
      </c>
      <c r="R92" s="64" t="e">
        <f>IF(ISNA(VLOOKUP($A92,#REF!,16,FALSE)),0,VLOOKUP($A92,#REF!,16,FALSE))</f>
        <v>#REF!</v>
      </c>
      <c r="S92" s="80" t="e">
        <f t="shared" si="40"/>
        <v>#REF!</v>
      </c>
      <c r="T92" s="76" t="e">
        <f t="shared" si="41"/>
        <v>#REF!</v>
      </c>
      <c r="U92" s="64" t="e">
        <f>IF(ISNA(VLOOKUP($A92,#REF!,20,FALSE)),0,VLOOKUP($A92,#REF!,20,FALSE))</f>
        <v>#REF!</v>
      </c>
      <c r="V92" s="80" t="e">
        <f t="shared" si="42"/>
        <v>#REF!</v>
      </c>
      <c r="W92" s="76" t="e">
        <f t="shared" si="43"/>
        <v>#REF!</v>
      </c>
      <c r="X92" s="64" t="e">
        <f>IF(ISNA(VLOOKUP($A92,#REF!,24,FALSE)),0,VLOOKUP($A92,#REF!,24,FALSE))</f>
        <v>#REF!</v>
      </c>
      <c r="Y92" s="80" t="e">
        <f t="shared" si="44"/>
        <v>#REF!</v>
      </c>
      <c r="Z92" s="76" t="e">
        <f t="shared" si="45"/>
        <v>#REF!</v>
      </c>
      <c r="AA92" s="64" t="e">
        <f>IF(ISNA(VLOOKUP($A92,#REF!,28,FALSE)),0,VLOOKUP($A92,#REF!,28,FALSE))</f>
        <v>#REF!</v>
      </c>
      <c r="AB92" s="80" t="e">
        <f t="shared" si="46"/>
        <v>#REF!</v>
      </c>
      <c r="AC92" s="76" t="e">
        <f t="shared" si="47"/>
        <v>#REF!</v>
      </c>
      <c r="AD92" s="64" t="e">
        <f>IF(ISNA(VLOOKUP($A92,#REF!,32,FALSE)),0,VLOOKUP($A92,#REF!,32,FALSE))</f>
        <v>#REF!</v>
      </c>
      <c r="AE92" s="80" t="e">
        <f t="shared" si="48"/>
        <v>#REF!</v>
      </c>
      <c r="AF92" s="76" t="e">
        <f t="shared" si="49"/>
        <v>#REF!</v>
      </c>
      <c r="AG92" s="64" t="e">
        <f>IF(ISNA(VLOOKUP($A92,#REF!,36,FALSE)),0,VLOOKUP($A92,#REF!,36,FALSE))</f>
        <v>#REF!</v>
      </c>
      <c r="AH92" s="80" t="e">
        <f t="shared" si="50"/>
        <v>#REF!</v>
      </c>
      <c r="AI92" s="76" t="e">
        <f t="shared" si="51"/>
        <v>#REF!</v>
      </c>
    </row>
    <row r="93" spans="1:44" ht="18" customHeight="1" x14ac:dyDescent="0.2">
      <c r="A93" s="78" t="str">
        <f t="shared" si="31"/>
        <v>Travis Dobson</v>
      </c>
      <c r="B93" s="52" t="s">
        <v>382</v>
      </c>
      <c r="C93" s="62" t="s">
        <v>383</v>
      </c>
      <c r="D93" s="25" t="e">
        <f>VLOOKUP($A93,#REF!,34,FALSE)</f>
        <v>#REF!</v>
      </c>
      <c r="E93" s="8" t="e">
        <f>ROUND(IF(ISNA(VLOOKUP($A93,#REF!,46,FALSE)),0,VLOOKUP($A93,#REF!,46,FALSE)),1)</f>
        <v>#REF!</v>
      </c>
      <c r="F93" s="92" t="e">
        <f>ROUND(IF(ISNA(VLOOKUP($A93,#REF!,47,FALSE)),0,VLOOKUP($A93,#REF!,47,FALSE)),1)</f>
        <v>#REF!</v>
      </c>
      <c r="G93" s="80" t="e">
        <f t="shared" si="32"/>
        <v>#REF!</v>
      </c>
      <c r="H93" s="88" t="e">
        <f t="shared" si="33"/>
        <v>#REF!</v>
      </c>
      <c r="I93" s="64" t="e">
        <f>IF(ISNA(VLOOKUP($A93,#REF!,4,FALSE)),0,VLOOKUP($A93,#REF!,4,FALSE))</f>
        <v>#REF!</v>
      </c>
      <c r="J93" s="80" t="e">
        <f t="shared" si="34"/>
        <v>#REF!</v>
      </c>
      <c r="K93" s="76" t="e">
        <f t="shared" si="35"/>
        <v>#REF!</v>
      </c>
      <c r="L93" s="83" t="e">
        <f>IF(ISNA(VLOOKUP($A93,#REF!,8,FALSE)),0,VLOOKUP($A93,#REF!,8,FALSE))</f>
        <v>#REF!</v>
      </c>
      <c r="M93" s="80" t="e">
        <f t="shared" si="36"/>
        <v>#REF!</v>
      </c>
      <c r="N93" s="76" t="e">
        <f t="shared" si="37"/>
        <v>#REF!</v>
      </c>
      <c r="O93" s="64" t="e">
        <f>IF(ISNA(VLOOKUP($A93,#REF!,12,FALSE)),0,VLOOKUP($A93,#REF!,12,FALSE))</f>
        <v>#REF!</v>
      </c>
      <c r="P93" s="80" t="e">
        <f t="shared" si="38"/>
        <v>#REF!</v>
      </c>
      <c r="Q93" s="76" t="e">
        <f t="shared" si="39"/>
        <v>#REF!</v>
      </c>
      <c r="R93" s="64" t="e">
        <f>IF(ISNA(VLOOKUP($A93,#REF!,16,FALSE)),0,VLOOKUP($A93,#REF!,16,FALSE))</f>
        <v>#REF!</v>
      </c>
      <c r="S93" s="80" t="e">
        <f t="shared" si="40"/>
        <v>#REF!</v>
      </c>
      <c r="T93" s="76" t="e">
        <f t="shared" si="41"/>
        <v>#REF!</v>
      </c>
      <c r="U93" s="64" t="e">
        <f>IF(ISNA(VLOOKUP($A93,#REF!,20,FALSE)),0,VLOOKUP($A93,#REF!,20,FALSE))</f>
        <v>#REF!</v>
      </c>
      <c r="V93" s="80" t="e">
        <f t="shared" si="42"/>
        <v>#REF!</v>
      </c>
      <c r="W93" s="76" t="e">
        <f t="shared" si="43"/>
        <v>#REF!</v>
      </c>
      <c r="X93" s="64" t="e">
        <f>IF(ISNA(VLOOKUP($A93,#REF!,24,FALSE)),0,VLOOKUP($A93,#REF!,24,FALSE))</f>
        <v>#REF!</v>
      </c>
      <c r="Y93" s="80" t="e">
        <f t="shared" si="44"/>
        <v>#REF!</v>
      </c>
      <c r="Z93" s="76" t="e">
        <f t="shared" si="45"/>
        <v>#REF!</v>
      </c>
      <c r="AA93" s="64" t="e">
        <f>IF(ISNA(VLOOKUP($A93,#REF!,28,FALSE)),0,VLOOKUP($A93,#REF!,28,FALSE))</f>
        <v>#REF!</v>
      </c>
      <c r="AB93" s="80" t="e">
        <f t="shared" si="46"/>
        <v>#REF!</v>
      </c>
      <c r="AC93" s="76" t="e">
        <f t="shared" si="47"/>
        <v>#REF!</v>
      </c>
      <c r="AD93" s="64" t="e">
        <f>IF(ISNA(VLOOKUP($A93,#REF!,32,FALSE)),0,VLOOKUP($A93,#REF!,32,FALSE))</f>
        <v>#REF!</v>
      </c>
      <c r="AE93" s="80" t="e">
        <f t="shared" si="48"/>
        <v>#REF!</v>
      </c>
      <c r="AF93" s="76" t="e">
        <f t="shared" si="49"/>
        <v>#REF!</v>
      </c>
      <c r="AG93" s="64" t="e">
        <f>IF(ISNA(VLOOKUP($A93,#REF!,36,FALSE)),0,VLOOKUP($A93,#REF!,36,FALSE))</f>
        <v>#REF!</v>
      </c>
      <c r="AH93" s="80" t="e">
        <f t="shared" si="50"/>
        <v>#REF!</v>
      </c>
      <c r="AI93" s="76" t="e">
        <f t="shared" si="51"/>
        <v>#REF!</v>
      </c>
    </row>
    <row r="94" spans="1:44" ht="18" customHeight="1" x14ac:dyDescent="0.2">
      <c r="A94" s="78" t="str">
        <f t="shared" si="31"/>
        <v>Neil Donahue</v>
      </c>
      <c r="B94" s="52" t="s">
        <v>384</v>
      </c>
      <c r="C94" s="62" t="s">
        <v>385</v>
      </c>
      <c r="D94" s="25" t="e">
        <f>VLOOKUP($A94,#REF!,34,FALSE)</f>
        <v>#REF!</v>
      </c>
      <c r="E94" s="8" t="e">
        <f>ROUND(IF(ISNA(VLOOKUP($A94,#REF!,46,FALSE)),0,VLOOKUP($A94,#REF!,46,FALSE)),1)</f>
        <v>#REF!</v>
      </c>
      <c r="F94" s="92" t="e">
        <f>ROUND(IF(ISNA(VLOOKUP($A94,#REF!,47,FALSE)),0,VLOOKUP($A94,#REF!,47,FALSE)),1)</f>
        <v>#REF!</v>
      </c>
      <c r="G94" s="80" t="e">
        <f t="shared" si="32"/>
        <v>#REF!</v>
      </c>
      <c r="H94" s="88" t="e">
        <f t="shared" si="33"/>
        <v>#REF!</v>
      </c>
      <c r="I94" s="64" t="e">
        <f>IF(ISNA(VLOOKUP($A94,#REF!,4,FALSE)),0,VLOOKUP($A94,#REF!,4,FALSE))</f>
        <v>#REF!</v>
      </c>
      <c r="J94" s="80" t="e">
        <f t="shared" si="34"/>
        <v>#REF!</v>
      </c>
      <c r="K94" s="76" t="e">
        <f t="shared" si="35"/>
        <v>#REF!</v>
      </c>
      <c r="L94" s="83" t="e">
        <f>IF(ISNA(VLOOKUP($A94,#REF!,8,FALSE)),0,VLOOKUP($A94,#REF!,8,FALSE))</f>
        <v>#REF!</v>
      </c>
      <c r="M94" s="80" t="e">
        <f t="shared" si="36"/>
        <v>#REF!</v>
      </c>
      <c r="N94" s="76" t="e">
        <f t="shared" si="37"/>
        <v>#REF!</v>
      </c>
      <c r="O94" s="64" t="e">
        <f>IF(ISNA(VLOOKUP($A94,#REF!,12,FALSE)),0,VLOOKUP($A94,#REF!,12,FALSE))</f>
        <v>#REF!</v>
      </c>
      <c r="P94" s="80" t="e">
        <f t="shared" si="38"/>
        <v>#REF!</v>
      </c>
      <c r="Q94" s="76" t="e">
        <f t="shared" si="39"/>
        <v>#REF!</v>
      </c>
      <c r="R94" s="64" t="e">
        <f>IF(ISNA(VLOOKUP($A94,#REF!,16,FALSE)),0,VLOOKUP($A94,#REF!,16,FALSE))</f>
        <v>#REF!</v>
      </c>
      <c r="S94" s="80" t="e">
        <f t="shared" si="40"/>
        <v>#REF!</v>
      </c>
      <c r="T94" s="76" t="e">
        <f t="shared" si="41"/>
        <v>#REF!</v>
      </c>
      <c r="U94" s="64" t="e">
        <f>IF(ISNA(VLOOKUP($A94,#REF!,20,FALSE)),0,VLOOKUP($A94,#REF!,20,FALSE))</f>
        <v>#REF!</v>
      </c>
      <c r="V94" s="80" t="e">
        <f t="shared" si="42"/>
        <v>#REF!</v>
      </c>
      <c r="W94" s="76" t="e">
        <f t="shared" si="43"/>
        <v>#REF!</v>
      </c>
      <c r="X94" s="64" t="e">
        <f>IF(ISNA(VLOOKUP($A94,#REF!,24,FALSE)),0,VLOOKUP($A94,#REF!,24,FALSE))</f>
        <v>#REF!</v>
      </c>
      <c r="Y94" s="80" t="e">
        <f t="shared" si="44"/>
        <v>#REF!</v>
      </c>
      <c r="Z94" s="76" t="e">
        <f t="shared" si="45"/>
        <v>#REF!</v>
      </c>
      <c r="AA94" s="64" t="e">
        <f>IF(ISNA(VLOOKUP($A94,#REF!,28,FALSE)),0,VLOOKUP($A94,#REF!,28,FALSE))</f>
        <v>#REF!</v>
      </c>
      <c r="AB94" s="80" t="e">
        <f t="shared" si="46"/>
        <v>#REF!</v>
      </c>
      <c r="AC94" s="76" t="e">
        <f t="shared" si="47"/>
        <v>#REF!</v>
      </c>
      <c r="AD94" s="64" t="e">
        <f>IF(ISNA(VLOOKUP($A94,#REF!,32,FALSE)),0,VLOOKUP($A94,#REF!,32,FALSE))</f>
        <v>#REF!</v>
      </c>
      <c r="AE94" s="80" t="e">
        <f t="shared" si="48"/>
        <v>#REF!</v>
      </c>
      <c r="AF94" s="76" t="e">
        <f t="shared" si="49"/>
        <v>#REF!</v>
      </c>
      <c r="AG94" s="64" t="e">
        <f>IF(ISNA(VLOOKUP($A94,#REF!,36,FALSE)),0,VLOOKUP($A94,#REF!,36,FALSE))</f>
        <v>#REF!</v>
      </c>
      <c r="AH94" s="80" t="e">
        <f t="shared" si="50"/>
        <v>#REF!</v>
      </c>
      <c r="AI94" s="76" t="e">
        <f t="shared" si="51"/>
        <v>#REF!</v>
      </c>
    </row>
    <row r="95" spans="1:44" ht="18" customHeight="1" x14ac:dyDescent="0.2">
      <c r="A95" s="78" t="str">
        <f t="shared" si="31"/>
        <v>Jamie Donnely</v>
      </c>
      <c r="B95" s="52" t="s">
        <v>242</v>
      </c>
      <c r="C95" s="62" t="s">
        <v>332</v>
      </c>
      <c r="D95" s="25" t="e">
        <f>VLOOKUP($A95,#REF!,34,FALSE)</f>
        <v>#REF!</v>
      </c>
      <c r="E95" s="8" t="e">
        <f>ROUND(IF(ISNA(VLOOKUP($A95,#REF!,46,FALSE)),0,VLOOKUP($A95,#REF!,46,FALSE)),1)</f>
        <v>#REF!</v>
      </c>
      <c r="F95" s="92" t="e">
        <f>ROUND(IF(ISNA(VLOOKUP($A95,#REF!,47,FALSE)),0,VLOOKUP($A95,#REF!,47,FALSE)),1)</f>
        <v>#REF!</v>
      </c>
      <c r="G95" s="80" t="e">
        <f t="shared" si="32"/>
        <v>#REF!</v>
      </c>
      <c r="H95" s="88" t="e">
        <f t="shared" si="33"/>
        <v>#REF!</v>
      </c>
      <c r="I95" s="64" t="e">
        <f>IF(ISNA(VLOOKUP($A95,#REF!,4,FALSE)),0,VLOOKUP($A95,#REF!,4,FALSE))</f>
        <v>#REF!</v>
      </c>
      <c r="J95" s="80" t="e">
        <f t="shared" si="34"/>
        <v>#REF!</v>
      </c>
      <c r="K95" s="76" t="e">
        <f t="shared" si="35"/>
        <v>#REF!</v>
      </c>
      <c r="L95" s="83" t="e">
        <f>IF(ISNA(VLOOKUP($A95,#REF!,8,FALSE)),0,VLOOKUP($A95,#REF!,8,FALSE))</f>
        <v>#REF!</v>
      </c>
      <c r="M95" s="80" t="e">
        <f t="shared" si="36"/>
        <v>#REF!</v>
      </c>
      <c r="N95" s="76" t="e">
        <f t="shared" si="37"/>
        <v>#REF!</v>
      </c>
      <c r="O95" s="64" t="e">
        <f>IF(ISNA(VLOOKUP($A95,#REF!,12,FALSE)),0,VLOOKUP($A95,#REF!,12,FALSE))</f>
        <v>#REF!</v>
      </c>
      <c r="P95" s="80" t="e">
        <f t="shared" si="38"/>
        <v>#REF!</v>
      </c>
      <c r="Q95" s="76" t="e">
        <f t="shared" si="39"/>
        <v>#REF!</v>
      </c>
      <c r="R95" s="64" t="e">
        <f>IF(ISNA(VLOOKUP($A95,#REF!,16,FALSE)),0,VLOOKUP($A95,#REF!,16,FALSE))</f>
        <v>#REF!</v>
      </c>
      <c r="S95" s="80" t="e">
        <f t="shared" si="40"/>
        <v>#REF!</v>
      </c>
      <c r="T95" s="76" t="e">
        <f t="shared" si="41"/>
        <v>#REF!</v>
      </c>
      <c r="U95" s="64" t="e">
        <f>IF(ISNA(VLOOKUP($A95,#REF!,20,FALSE)),0,VLOOKUP($A95,#REF!,20,FALSE))</f>
        <v>#REF!</v>
      </c>
      <c r="V95" s="80" t="e">
        <f t="shared" si="42"/>
        <v>#REF!</v>
      </c>
      <c r="W95" s="76" t="e">
        <f t="shared" si="43"/>
        <v>#REF!</v>
      </c>
      <c r="X95" s="64" t="e">
        <f>IF(ISNA(VLOOKUP($A95,#REF!,24,FALSE)),0,VLOOKUP($A95,#REF!,24,FALSE))</f>
        <v>#REF!</v>
      </c>
      <c r="Y95" s="80" t="e">
        <f t="shared" si="44"/>
        <v>#REF!</v>
      </c>
      <c r="Z95" s="76" t="e">
        <f t="shared" si="45"/>
        <v>#REF!</v>
      </c>
      <c r="AA95" s="64" t="e">
        <f>IF(ISNA(VLOOKUP($A95,#REF!,28,FALSE)),0,VLOOKUP($A95,#REF!,28,FALSE))</f>
        <v>#REF!</v>
      </c>
      <c r="AB95" s="80" t="e">
        <f t="shared" si="46"/>
        <v>#REF!</v>
      </c>
      <c r="AC95" s="76" t="e">
        <f t="shared" si="47"/>
        <v>#REF!</v>
      </c>
      <c r="AD95" s="64" t="e">
        <f>IF(ISNA(VLOOKUP($A95,#REF!,32,FALSE)),0,VLOOKUP($A95,#REF!,32,FALSE))</f>
        <v>#REF!</v>
      </c>
      <c r="AE95" s="80" t="e">
        <f t="shared" si="48"/>
        <v>#REF!</v>
      </c>
      <c r="AF95" s="76" t="e">
        <f t="shared" si="49"/>
        <v>#REF!</v>
      </c>
      <c r="AG95" s="64" t="e">
        <f>IF(ISNA(VLOOKUP($A95,#REF!,36,FALSE)),0,VLOOKUP($A95,#REF!,36,FALSE))</f>
        <v>#REF!</v>
      </c>
      <c r="AH95" s="80" t="e">
        <f t="shared" si="50"/>
        <v>#REF!</v>
      </c>
      <c r="AI95" s="76" t="e">
        <f t="shared" si="51"/>
        <v>#REF!</v>
      </c>
    </row>
    <row r="96" spans="1:44" ht="18" customHeight="1" x14ac:dyDescent="0.2">
      <c r="A96" s="78" t="str">
        <f t="shared" si="31"/>
        <v>Rob Duck</v>
      </c>
      <c r="B96" s="52" t="s">
        <v>40</v>
      </c>
      <c r="C96" s="62" t="s">
        <v>94</v>
      </c>
      <c r="D96" s="25" t="e">
        <f>VLOOKUP($A96,#REF!,34,FALSE)</f>
        <v>#REF!</v>
      </c>
      <c r="E96" s="8" t="e">
        <f>ROUND(IF(ISNA(VLOOKUP($A96,#REF!,46,FALSE)),0,VLOOKUP($A96,#REF!,46,FALSE)),1)</f>
        <v>#REF!</v>
      </c>
      <c r="F96" s="92" t="e">
        <f>ROUND(IF(ISNA(VLOOKUP($A96,#REF!,47,FALSE)),0,VLOOKUP($A96,#REF!,47,FALSE)),1)</f>
        <v>#REF!</v>
      </c>
      <c r="G96" s="80" t="e">
        <f t="shared" si="32"/>
        <v>#REF!</v>
      </c>
      <c r="H96" s="88" t="e">
        <f t="shared" si="33"/>
        <v>#REF!</v>
      </c>
      <c r="I96" s="64" t="e">
        <f>IF(ISNA(VLOOKUP($A96,#REF!,4,FALSE)),0,VLOOKUP($A96,#REF!,4,FALSE))</f>
        <v>#REF!</v>
      </c>
      <c r="J96" s="80" t="e">
        <f t="shared" si="34"/>
        <v>#REF!</v>
      </c>
      <c r="K96" s="76" t="e">
        <f t="shared" si="35"/>
        <v>#REF!</v>
      </c>
      <c r="L96" s="83" t="e">
        <f>IF(ISNA(VLOOKUP($A96,#REF!,8,FALSE)),0,VLOOKUP($A96,#REF!,8,FALSE))</f>
        <v>#REF!</v>
      </c>
      <c r="M96" s="80" t="e">
        <f t="shared" si="36"/>
        <v>#REF!</v>
      </c>
      <c r="N96" s="76" t="e">
        <f t="shared" si="37"/>
        <v>#REF!</v>
      </c>
      <c r="O96" s="64" t="e">
        <f>IF(ISNA(VLOOKUP($A96,#REF!,12,FALSE)),0,VLOOKUP($A96,#REF!,12,FALSE))</f>
        <v>#REF!</v>
      </c>
      <c r="P96" s="80" t="e">
        <f t="shared" si="38"/>
        <v>#REF!</v>
      </c>
      <c r="Q96" s="76" t="e">
        <f t="shared" si="39"/>
        <v>#REF!</v>
      </c>
      <c r="R96" s="64" t="e">
        <f>IF(ISNA(VLOOKUP($A96,#REF!,16,FALSE)),0,VLOOKUP($A96,#REF!,16,FALSE))</f>
        <v>#REF!</v>
      </c>
      <c r="S96" s="80" t="e">
        <f t="shared" si="40"/>
        <v>#REF!</v>
      </c>
      <c r="T96" s="76" t="e">
        <f t="shared" si="41"/>
        <v>#REF!</v>
      </c>
      <c r="U96" s="64" t="e">
        <f>IF(ISNA(VLOOKUP($A96,#REF!,20,FALSE)),0,VLOOKUP($A96,#REF!,20,FALSE))</f>
        <v>#REF!</v>
      </c>
      <c r="V96" s="80" t="e">
        <f t="shared" si="42"/>
        <v>#REF!</v>
      </c>
      <c r="W96" s="76" t="e">
        <f t="shared" si="43"/>
        <v>#REF!</v>
      </c>
      <c r="X96" s="64" t="e">
        <f>IF(ISNA(VLOOKUP($A96,#REF!,24,FALSE)),0,VLOOKUP($A96,#REF!,24,FALSE))</f>
        <v>#REF!</v>
      </c>
      <c r="Y96" s="80" t="e">
        <f t="shared" si="44"/>
        <v>#REF!</v>
      </c>
      <c r="Z96" s="76" t="e">
        <f t="shared" si="45"/>
        <v>#REF!</v>
      </c>
      <c r="AA96" s="64" t="e">
        <f>IF(ISNA(VLOOKUP($A96,#REF!,28,FALSE)),0,VLOOKUP($A96,#REF!,28,FALSE))</f>
        <v>#REF!</v>
      </c>
      <c r="AB96" s="80" t="e">
        <f t="shared" si="46"/>
        <v>#REF!</v>
      </c>
      <c r="AC96" s="76" t="e">
        <f t="shared" si="47"/>
        <v>#REF!</v>
      </c>
      <c r="AD96" s="64" t="e">
        <f>IF(ISNA(VLOOKUP($A96,#REF!,32,FALSE)),0,VLOOKUP($A96,#REF!,32,FALSE))</f>
        <v>#REF!</v>
      </c>
      <c r="AE96" s="80" t="e">
        <f t="shared" si="48"/>
        <v>#REF!</v>
      </c>
      <c r="AF96" s="76" t="e">
        <f t="shared" si="49"/>
        <v>#REF!</v>
      </c>
      <c r="AG96" s="64" t="e">
        <f>IF(ISNA(VLOOKUP($A96,#REF!,36,FALSE)),0,VLOOKUP($A96,#REF!,36,FALSE))</f>
        <v>#REF!</v>
      </c>
      <c r="AH96" s="80" t="e">
        <f t="shared" si="50"/>
        <v>#REF!</v>
      </c>
      <c r="AI96" s="76" t="e">
        <f t="shared" si="51"/>
        <v>#REF!</v>
      </c>
    </row>
    <row r="97" spans="1:39" ht="18" customHeight="1" x14ac:dyDescent="0.2">
      <c r="A97" s="78" t="str">
        <f t="shared" si="31"/>
        <v>Ron Duck</v>
      </c>
      <c r="B97" s="52" t="s">
        <v>40</v>
      </c>
      <c r="C97" s="62" t="s">
        <v>41</v>
      </c>
      <c r="D97" s="25" t="e">
        <f>VLOOKUP($A97,#REF!,34,FALSE)</f>
        <v>#REF!</v>
      </c>
      <c r="E97" s="8" t="e">
        <f>ROUND(IF(ISNA(VLOOKUP($A97,#REF!,46,FALSE)),0,VLOOKUP($A97,#REF!,46,FALSE)),1)</f>
        <v>#REF!</v>
      </c>
      <c r="F97" s="92" t="e">
        <f>ROUND(IF(ISNA(VLOOKUP($A97,#REF!,47,FALSE)),0,VLOOKUP($A97,#REF!,47,FALSE)),1)</f>
        <v>#REF!</v>
      </c>
      <c r="G97" s="80" t="e">
        <f t="shared" si="32"/>
        <v>#REF!</v>
      </c>
      <c r="H97" s="88" t="e">
        <f t="shared" si="33"/>
        <v>#REF!</v>
      </c>
      <c r="I97" s="64" t="e">
        <f>IF(ISNA(VLOOKUP($A97,#REF!,4,FALSE)),0,VLOOKUP($A97,#REF!,4,FALSE))</f>
        <v>#REF!</v>
      </c>
      <c r="J97" s="80" t="e">
        <f t="shared" si="34"/>
        <v>#REF!</v>
      </c>
      <c r="K97" s="76" t="e">
        <f t="shared" si="35"/>
        <v>#REF!</v>
      </c>
      <c r="L97" s="83" t="e">
        <f>IF(ISNA(VLOOKUP($A97,#REF!,8,FALSE)),0,VLOOKUP($A97,#REF!,8,FALSE))</f>
        <v>#REF!</v>
      </c>
      <c r="M97" s="80" t="e">
        <f t="shared" si="36"/>
        <v>#REF!</v>
      </c>
      <c r="N97" s="76" t="e">
        <f t="shared" si="37"/>
        <v>#REF!</v>
      </c>
      <c r="O97" s="64" t="e">
        <f>IF(ISNA(VLOOKUP($A97,#REF!,12,FALSE)),0,VLOOKUP($A97,#REF!,12,FALSE))</f>
        <v>#REF!</v>
      </c>
      <c r="P97" s="80" t="e">
        <f t="shared" si="38"/>
        <v>#REF!</v>
      </c>
      <c r="Q97" s="76" t="e">
        <f t="shared" si="39"/>
        <v>#REF!</v>
      </c>
      <c r="R97" s="64" t="e">
        <f>IF(ISNA(VLOOKUP($A97,#REF!,16,FALSE)),0,VLOOKUP($A97,#REF!,16,FALSE))</f>
        <v>#REF!</v>
      </c>
      <c r="S97" s="80" t="e">
        <f t="shared" si="40"/>
        <v>#REF!</v>
      </c>
      <c r="T97" s="76" t="e">
        <f t="shared" si="41"/>
        <v>#REF!</v>
      </c>
      <c r="U97" s="64" t="e">
        <f>IF(ISNA(VLOOKUP($A97,#REF!,20,FALSE)),0,VLOOKUP($A97,#REF!,20,FALSE))</f>
        <v>#REF!</v>
      </c>
      <c r="V97" s="80" t="e">
        <f t="shared" si="42"/>
        <v>#REF!</v>
      </c>
      <c r="W97" s="76" t="e">
        <f t="shared" si="43"/>
        <v>#REF!</v>
      </c>
      <c r="X97" s="64" t="e">
        <f>IF(ISNA(VLOOKUP($A97,#REF!,24,FALSE)),0,VLOOKUP($A97,#REF!,24,FALSE))</f>
        <v>#REF!</v>
      </c>
      <c r="Y97" s="80" t="e">
        <f t="shared" si="44"/>
        <v>#REF!</v>
      </c>
      <c r="Z97" s="76" t="e">
        <f t="shared" si="45"/>
        <v>#REF!</v>
      </c>
      <c r="AA97" s="64" t="e">
        <f>IF(ISNA(VLOOKUP($A97,#REF!,28,FALSE)),0,VLOOKUP($A97,#REF!,28,FALSE))</f>
        <v>#REF!</v>
      </c>
      <c r="AB97" s="80" t="e">
        <f t="shared" si="46"/>
        <v>#REF!</v>
      </c>
      <c r="AC97" s="76" t="e">
        <f t="shared" si="47"/>
        <v>#REF!</v>
      </c>
      <c r="AD97" s="64" t="e">
        <f>IF(ISNA(VLOOKUP($A97,#REF!,32,FALSE)),0,VLOOKUP($A97,#REF!,32,FALSE))</f>
        <v>#REF!</v>
      </c>
      <c r="AE97" s="80" t="e">
        <f t="shared" si="48"/>
        <v>#REF!</v>
      </c>
      <c r="AF97" s="76" t="e">
        <f t="shared" si="49"/>
        <v>#REF!</v>
      </c>
      <c r="AG97" s="64" t="e">
        <f>IF(ISNA(VLOOKUP($A97,#REF!,36,FALSE)),0,VLOOKUP($A97,#REF!,36,FALSE))</f>
        <v>#REF!</v>
      </c>
      <c r="AH97" s="80" t="e">
        <f t="shared" si="50"/>
        <v>#REF!</v>
      </c>
      <c r="AI97" s="76" t="e">
        <f t="shared" si="51"/>
        <v>#REF!</v>
      </c>
    </row>
    <row r="98" spans="1:39" ht="18" customHeight="1" x14ac:dyDescent="0.2">
      <c r="A98" s="78" t="str">
        <f t="shared" si="31"/>
        <v>Steve Dudek</v>
      </c>
      <c r="B98" s="52" t="s">
        <v>329</v>
      </c>
      <c r="C98" s="62" t="s">
        <v>15</v>
      </c>
      <c r="D98" s="25" t="e">
        <f>VLOOKUP($A98,#REF!,34,FALSE)</f>
        <v>#REF!</v>
      </c>
      <c r="E98" s="8" t="e">
        <f>ROUND(IF(ISNA(VLOOKUP($A98,#REF!,46,FALSE)),0,VLOOKUP($A98,#REF!,46,FALSE)),1)</f>
        <v>#REF!</v>
      </c>
      <c r="F98" s="92" t="e">
        <f>ROUND(IF(ISNA(VLOOKUP($A98,#REF!,47,FALSE)),0,VLOOKUP($A98,#REF!,47,FALSE)),1)</f>
        <v>#REF!</v>
      </c>
      <c r="G98" s="80" t="e">
        <f t="shared" si="32"/>
        <v>#REF!</v>
      </c>
      <c r="H98" s="88" t="e">
        <f t="shared" si="33"/>
        <v>#REF!</v>
      </c>
      <c r="I98" s="64" t="e">
        <f>IF(ISNA(VLOOKUP($A98,#REF!,4,FALSE)),0,VLOOKUP($A98,#REF!,4,FALSE))</f>
        <v>#REF!</v>
      </c>
      <c r="J98" s="80" t="e">
        <f t="shared" si="34"/>
        <v>#REF!</v>
      </c>
      <c r="K98" s="76" t="e">
        <f t="shared" si="35"/>
        <v>#REF!</v>
      </c>
      <c r="L98" s="83" t="e">
        <f>IF(ISNA(VLOOKUP($A98,#REF!,8,FALSE)),0,VLOOKUP($A98,#REF!,8,FALSE))</f>
        <v>#REF!</v>
      </c>
      <c r="M98" s="80" t="e">
        <f t="shared" si="36"/>
        <v>#REF!</v>
      </c>
      <c r="N98" s="76" t="e">
        <f t="shared" si="37"/>
        <v>#REF!</v>
      </c>
      <c r="O98" s="64" t="e">
        <f>IF(ISNA(VLOOKUP($A98,#REF!,12,FALSE)),0,VLOOKUP($A98,#REF!,12,FALSE))</f>
        <v>#REF!</v>
      </c>
      <c r="P98" s="80" t="e">
        <f t="shared" si="38"/>
        <v>#REF!</v>
      </c>
      <c r="Q98" s="76" t="e">
        <f t="shared" si="39"/>
        <v>#REF!</v>
      </c>
      <c r="R98" s="64" t="e">
        <f>IF(ISNA(VLOOKUP($A98,#REF!,16,FALSE)),0,VLOOKUP($A98,#REF!,16,FALSE))</f>
        <v>#REF!</v>
      </c>
      <c r="S98" s="80" t="e">
        <f t="shared" si="40"/>
        <v>#REF!</v>
      </c>
      <c r="T98" s="76" t="e">
        <f t="shared" si="41"/>
        <v>#REF!</v>
      </c>
      <c r="U98" s="64" t="e">
        <f>IF(ISNA(VLOOKUP($A98,#REF!,20,FALSE)),0,VLOOKUP($A98,#REF!,20,FALSE))</f>
        <v>#REF!</v>
      </c>
      <c r="V98" s="80" t="e">
        <f t="shared" si="42"/>
        <v>#REF!</v>
      </c>
      <c r="W98" s="76" t="e">
        <f t="shared" si="43"/>
        <v>#REF!</v>
      </c>
      <c r="X98" s="64" t="e">
        <f>IF(ISNA(VLOOKUP($A98,#REF!,24,FALSE)),0,VLOOKUP($A98,#REF!,24,FALSE))</f>
        <v>#REF!</v>
      </c>
      <c r="Y98" s="80" t="e">
        <f t="shared" si="44"/>
        <v>#REF!</v>
      </c>
      <c r="Z98" s="76" t="e">
        <f t="shared" si="45"/>
        <v>#REF!</v>
      </c>
      <c r="AA98" s="64" t="e">
        <f>IF(ISNA(VLOOKUP($A98,#REF!,28,FALSE)),0,VLOOKUP($A98,#REF!,28,FALSE))</f>
        <v>#REF!</v>
      </c>
      <c r="AB98" s="80" t="e">
        <f t="shared" si="46"/>
        <v>#REF!</v>
      </c>
      <c r="AC98" s="76" t="e">
        <f t="shared" si="47"/>
        <v>#REF!</v>
      </c>
      <c r="AD98" s="64" t="e">
        <f>IF(ISNA(VLOOKUP($A98,#REF!,32,FALSE)),0,VLOOKUP($A98,#REF!,32,FALSE))</f>
        <v>#REF!</v>
      </c>
      <c r="AE98" s="80" t="e">
        <f t="shared" si="48"/>
        <v>#REF!</v>
      </c>
      <c r="AF98" s="76" t="e">
        <f t="shared" si="49"/>
        <v>#REF!</v>
      </c>
      <c r="AG98" s="64" t="e">
        <f>IF(ISNA(VLOOKUP($A98,#REF!,36,FALSE)),0,VLOOKUP($A98,#REF!,36,FALSE))</f>
        <v>#REF!</v>
      </c>
      <c r="AH98" s="80" t="e">
        <f t="shared" si="50"/>
        <v>#REF!</v>
      </c>
      <c r="AI98" s="76" t="e">
        <f t="shared" si="51"/>
        <v>#REF!</v>
      </c>
    </row>
    <row r="99" spans="1:39" ht="18" customHeight="1" x14ac:dyDescent="0.2">
      <c r="A99" s="78" t="str">
        <f t="shared" si="31"/>
        <v>Rich Dunham</v>
      </c>
      <c r="B99" s="52" t="s">
        <v>47</v>
      </c>
      <c r="C99" s="62" t="s">
        <v>48</v>
      </c>
      <c r="D99" s="25" t="e">
        <f>VLOOKUP($A99,#REF!,34,FALSE)</f>
        <v>#REF!</v>
      </c>
      <c r="E99" s="8" t="e">
        <f>ROUND(IF(ISNA(VLOOKUP($A99,#REF!,46,FALSE)),0,VLOOKUP($A99,#REF!,46,FALSE)),1)</f>
        <v>#REF!</v>
      </c>
      <c r="F99" s="92" t="e">
        <f>ROUND(IF(ISNA(VLOOKUP($A99,#REF!,47,FALSE)),0,VLOOKUP($A99,#REF!,47,FALSE)),1)</f>
        <v>#REF!</v>
      </c>
      <c r="G99" s="80" t="e">
        <f t="shared" si="32"/>
        <v>#REF!</v>
      </c>
      <c r="H99" s="88" t="e">
        <f t="shared" si="33"/>
        <v>#REF!</v>
      </c>
      <c r="I99" s="64" t="e">
        <f>IF(ISNA(VLOOKUP($A99,#REF!,4,FALSE)),0,VLOOKUP($A99,#REF!,4,FALSE))</f>
        <v>#REF!</v>
      </c>
      <c r="J99" s="80" t="e">
        <f t="shared" si="34"/>
        <v>#REF!</v>
      </c>
      <c r="K99" s="76" t="e">
        <f t="shared" si="35"/>
        <v>#REF!</v>
      </c>
      <c r="L99" s="83" t="e">
        <f>IF(ISNA(VLOOKUP($A99,#REF!,8,FALSE)),0,VLOOKUP($A99,#REF!,8,FALSE))</f>
        <v>#REF!</v>
      </c>
      <c r="M99" s="80" t="e">
        <f t="shared" si="36"/>
        <v>#REF!</v>
      </c>
      <c r="N99" s="76" t="e">
        <f t="shared" si="37"/>
        <v>#REF!</v>
      </c>
      <c r="O99" s="64" t="e">
        <f>IF(ISNA(VLOOKUP($A99,#REF!,12,FALSE)),0,VLOOKUP($A99,#REF!,12,FALSE))</f>
        <v>#REF!</v>
      </c>
      <c r="P99" s="80" t="e">
        <f t="shared" si="38"/>
        <v>#REF!</v>
      </c>
      <c r="Q99" s="76" t="e">
        <f t="shared" si="39"/>
        <v>#REF!</v>
      </c>
      <c r="R99" s="64" t="e">
        <f>IF(ISNA(VLOOKUP($A99,#REF!,16,FALSE)),0,VLOOKUP($A99,#REF!,16,FALSE))</f>
        <v>#REF!</v>
      </c>
      <c r="S99" s="80" t="e">
        <f t="shared" si="40"/>
        <v>#REF!</v>
      </c>
      <c r="T99" s="76" t="e">
        <f t="shared" si="41"/>
        <v>#REF!</v>
      </c>
      <c r="U99" s="64" t="e">
        <f>IF(ISNA(VLOOKUP($A99,#REF!,20,FALSE)),0,VLOOKUP($A99,#REF!,20,FALSE))</f>
        <v>#REF!</v>
      </c>
      <c r="V99" s="80" t="e">
        <f t="shared" si="42"/>
        <v>#REF!</v>
      </c>
      <c r="W99" s="76" t="e">
        <f t="shared" si="43"/>
        <v>#REF!</v>
      </c>
      <c r="X99" s="64" t="e">
        <f>IF(ISNA(VLOOKUP($A99,#REF!,24,FALSE)),0,VLOOKUP($A99,#REF!,24,FALSE))</f>
        <v>#REF!</v>
      </c>
      <c r="Y99" s="80" t="e">
        <f t="shared" si="44"/>
        <v>#REF!</v>
      </c>
      <c r="Z99" s="76" t="e">
        <f t="shared" si="45"/>
        <v>#REF!</v>
      </c>
      <c r="AA99" s="64" t="e">
        <f>IF(ISNA(VLOOKUP($A99,#REF!,28,FALSE)),0,VLOOKUP($A99,#REF!,28,FALSE))</f>
        <v>#REF!</v>
      </c>
      <c r="AB99" s="80" t="e">
        <f t="shared" si="46"/>
        <v>#REF!</v>
      </c>
      <c r="AC99" s="76" t="e">
        <f t="shared" si="47"/>
        <v>#REF!</v>
      </c>
      <c r="AD99" s="64" t="e">
        <f>IF(ISNA(VLOOKUP($A99,#REF!,32,FALSE)),0,VLOOKUP($A99,#REF!,32,FALSE))</f>
        <v>#REF!</v>
      </c>
      <c r="AE99" s="80" t="e">
        <f t="shared" si="48"/>
        <v>#REF!</v>
      </c>
      <c r="AF99" s="76" t="e">
        <f t="shared" si="49"/>
        <v>#REF!</v>
      </c>
      <c r="AG99" s="64" t="e">
        <f>IF(ISNA(VLOOKUP($A99,#REF!,36,FALSE)),0,VLOOKUP($A99,#REF!,36,FALSE))</f>
        <v>#REF!</v>
      </c>
      <c r="AH99" s="80" t="e">
        <f t="shared" si="50"/>
        <v>#REF!</v>
      </c>
      <c r="AI99" s="76" t="e">
        <f t="shared" si="51"/>
        <v>#REF!</v>
      </c>
    </row>
    <row r="100" spans="1:39" ht="18" customHeight="1" x14ac:dyDescent="0.2">
      <c r="A100" s="78" t="str">
        <f t="shared" si="31"/>
        <v>Mike Dyson</v>
      </c>
      <c r="B100" s="52" t="s">
        <v>136</v>
      </c>
      <c r="C100" s="62" t="s">
        <v>33</v>
      </c>
      <c r="D100" s="25" t="e">
        <f>VLOOKUP($A100,#REF!,34,FALSE)</f>
        <v>#REF!</v>
      </c>
      <c r="E100" s="8" t="e">
        <f>ROUND(IF(ISNA(VLOOKUP($A100,#REF!,46,FALSE)),0,VLOOKUP($A100,#REF!,46,FALSE)),1)</f>
        <v>#REF!</v>
      </c>
      <c r="F100" s="92" t="e">
        <f>ROUND(IF(ISNA(VLOOKUP($A100,#REF!,47,FALSE)),0,VLOOKUP($A100,#REF!,47,FALSE)),1)</f>
        <v>#REF!</v>
      </c>
      <c r="G100" s="80" t="e">
        <f t="shared" si="32"/>
        <v>#REF!</v>
      </c>
      <c r="H100" s="88" t="e">
        <f t="shared" si="33"/>
        <v>#REF!</v>
      </c>
      <c r="I100" s="64" t="e">
        <f>IF(ISNA(VLOOKUP($A100,#REF!,4,FALSE)),0,VLOOKUP($A100,#REF!,4,FALSE))</f>
        <v>#REF!</v>
      </c>
      <c r="J100" s="80" t="e">
        <f t="shared" si="34"/>
        <v>#REF!</v>
      </c>
      <c r="K100" s="76" t="e">
        <f t="shared" si="35"/>
        <v>#REF!</v>
      </c>
      <c r="L100" s="83" t="e">
        <f>IF(ISNA(VLOOKUP($A100,#REF!,8,FALSE)),0,VLOOKUP($A100,#REF!,8,FALSE))</f>
        <v>#REF!</v>
      </c>
      <c r="M100" s="80" t="e">
        <f t="shared" si="36"/>
        <v>#REF!</v>
      </c>
      <c r="N100" s="76" t="e">
        <f t="shared" si="37"/>
        <v>#REF!</v>
      </c>
      <c r="O100" s="64" t="e">
        <f>IF(ISNA(VLOOKUP($A100,#REF!,12,FALSE)),0,VLOOKUP($A100,#REF!,12,FALSE))</f>
        <v>#REF!</v>
      </c>
      <c r="P100" s="80" t="e">
        <f t="shared" si="38"/>
        <v>#REF!</v>
      </c>
      <c r="Q100" s="76" t="e">
        <f t="shared" si="39"/>
        <v>#REF!</v>
      </c>
      <c r="R100" s="64" t="e">
        <f>IF(ISNA(VLOOKUP($A100,#REF!,16,FALSE)),0,VLOOKUP($A100,#REF!,16,FALSE))</f>
        <v>#REF!</v>
      </c>
      <c r="S100" s="80" t="e">
        <f t="shared" si="40"/>
        <v>#REF!</v>
      </c>
      <c r="T100" s="76" t="e">
        <f t="shared" si="41"/>
        <v>#REF!</v>
      </c>
      <c r="U100" s="64" t="e">
        <f>IF(ISNA(VLOOKUP($A100,#REF!,20,FALSE)),0,VLOOKUP($A100,#REF!,20,FALSE))</f>
        <v>#REF!</v>
      </c>
      <c r="V100" s="80" t="e">
        <f t="shared" si="42"/>
        <v>#REF!</v>
      </c>
      <c r="W100" s="76" t="e">
        <f t="shared" si="43"/>
        <v>#REF!</v>
      </c>
      <c r="X100" s="64" t="e">
        <f>IF(ISNA(VLOOKUP($A100,#REF!,24,FALSE)),0,VLOOKUP($A100,#REF!,24,FALSE))</f>
        <v>#REF!</v>
      </c>
      <c r="Y100" s="80" t="e">
        <f t="shared" si="44"/>
        <v>#REF!</v>
      </c>
      <c r="Z100" s="76" t="e">
        <f t="shared" si="45"/>
        <v>#REF!</v>
      </c>
      <c r="AA100" s="64" t="e">
        <f>IF(ISNA(VLOOKUP($A100,#REF!,28,FALSE)),0,VLOOKUP($A100,#REF!,28,FALSE))</f>
        <v>#REF!</v>
      </c>
      <c r="AB100" s="80" t="e">
        <f t="shared" si="46"/>
        <v>#REF!</v>
      </c>
      <c r="AC100" s="76" t="e">
        <f t="shared" si="47"/>
        <v>#REF!</v>
      </c>
      <c r="AD100" s="64" t="e">
        <f>IF(ISNA(VLOOKUP($A100,#REF!,32,FALSE)),0,VLOOKUP($A100,#REF!,32,FALSE))</f>
        <v>#REF!</v>
      </c>
      <c r="AE100" s="80" t="e">
        <f t="shared" si="48"/>
        <v>#REF!</v>
      </c>
      <c r="AF100" s="76" t="e">
        <f t="shared" si="49"/>
        <v>#REF!</v>
      </c>
      <c r="AG100" s="64" t="e">
        <f>IF(ISNA(VLOOKUP($A100,#REF!,36,FALSE)),0,VLOOKUP($A100,#REF!,36,FALSE))</f>
        <v>#REF!</v>
      </c>
      <c r="AH100" s="80" t="e">
        <f t="shared" si="50"/>
        <v>#REF!</v>
      </c>
      <c r="AI100" s="76" t="e">
        <f t="shared" si="51"/>
        <v>#REF!</v>
      </c>
    </row>
    <row r="101" spans="1:39" ht="18" customHeight="1" x14ac:dyDescent="0.2">
      <c r="A101" s="78" t="str">
        <f t="shared" si="31"/>
        <v>Edmund Ebeid</v>
      </c>
      <c r="B101" s="52" t="s">
        <v>412</v>
      </c>
      <c r="C101" s="62" t="s">
        <v>411</v>
      </c>
      <c r="D101" s="25" t="e">
        <f>VLOOKUP($A101,#REF!,34,FALSE)</f>
        <v>#REF!</v>
      </c>
      <c r="E101" s="8" t="e">
        <f>ROUND(IF(ISNA(VLOOKUP($A101,#REF!,46,FALSE)),0,VLOOKUP($A101,#REF!,46,FALSE)),1)</f>
        <v>#REF!</v>
      </c>
      <c r="F101" s="92" t="e">
        <f>ROUND(IF(ISNA(VLOOKUP($A101,#REF!,47,FALSE)),0,VLOOKUP($A101,#REF!,47,FALSE)),1)</f>
        <v>#REF!</v>
      </c>
      <c r="G101" s="80" t="e">
        <f t="shared" si="32"/>
        <v>#REF!</v>
      </c>
      <c r="H101" s="88" t="e">
        <f t="shared" si="33"/>
        <v>#REF!</v>
      </c>
      <c r="I101" s="64" t="e">
        <f>IF(ISNA(VLOOKUP($A101,#REF!,4,FALSE)),0,VLOOKUP($A101,#REF!,4,FALSE))</f>
        <v>#REF!</v>
      </c>
      <c r="J101" s="80" t="e">
        <f t="shared" si="34"/>
        <v>#REF!</v>
      </c>
      <c r="K101" s="76" t="e">
        <f t="shared" si="35"/>
        <v>#REF!</v>
      </c>
      <c r="L101" s="83" t="e">
        <f>IF(ISNA(VLOOKUP($A101,#REF!,8,FALSE)),0,VLOOKUP($A101,#REF!,8,FALSE))</f>
        <v>#REF!</v>
      </c>
      <c r="M101" s="80" t="e">
        <f t="shared" si="36"/>
        <v>#REF!</v>
      </c>
      <c r="N101" s="76" t="e">
        <f t="shared" si="37"/>
        <v>#REF!</v>
      </c>
      <c r="O101" s="64" t="e">
        <f>IF(ISNA(VLOOKUP($A101,#REF!,12,FALSE)),0,VLOOKUP($A101,#REF!,12,FALSE))</f>
        <v>#REF!</v>
      </c>
      <c r="P101" s="80" t="e">
        <f t="shared" si="38"/>
        <v>#REF!</v>
      </c>
      <c r="Q101" s="76" t="e">
        <f t="shared" si="39"/>
        <v>#REF!</v>
      </c>
      <c r="R101" s="64" t="e">
        <f>IF(ISNA(VLOOKUP($A101,#REF!,16,FALSE)),0,VLOOKUP($A101,#REF!,16,FALSE))</f>
        <v>#REF!</v>
      </c>
      <c r="S101" s="80" t="e">
        <f t="shared" si="40"/>
        <v>#REF!</v>
      </c>
      <c r="T101" s="76" t="e">
        <f t="shared" si="41"/>
        <v>#REF!</v>
      </c>
      <c r="U101" s="64" t="e">
        <f>IF(ISNA(VLOOKUP($A101,#REF!,20,FALSE)),0,VLOOKUP($A101,#REF!,20,FALSE))</f>
        <v>#REF!</v>
      </c>
      <c r="V101" s="80" t="e">
        <f t="shared" si="42"/>
        <v>#REF!</v>
      </c>
      <c r="W101" s="76" t="e">
        <f t="shared" si="43"/>
        <v>#REF!</v>
      </c>
      <c r="X101" s="64" t="e">
        <f>IF(ISNA(VLOOKUP($A101,#REF!,24,FALSE)),0,VLOOKUP($A101,#REF!,24,FALSE))</f>
        <v>#REF!</v>
      </c>
      <c r="Y101" s="80" t="e">
        <f t="shared" si="44"/>
        <v>#REF!</v>
      </c>
      <c r="Z101" s="76" t="e">
        <f t="shared" si="45"/>
        <v>#REF!</v>
      </c>
      <c r="AA101" s="64" t="e">
        <f>IF(ISNA(VLOOKUP($A101,#REF!,28,FALSE)),0,VLOOKUP($A101,#REF!,28,FALSE))</f>
        <v>#REF!</v>
      </c>
      <c r="AB101" s="80" t="e">
        <f t="shared" si="46"/>
        <v>#REF!</v>
      </c>
      <c r="AC101" s="76" t="e">
        <f t="shared" si="47"/>
        <v>#REF!</v>
      </c>
      <c r="AD101" s="64" t="e">
        <f>IF(ISNA(VLOOKUP($A101,#REF!,32,FALSE)),0,VLOOKUP($A101,#REF!,32,FALSE))</f>
        <v>#REF!</v>
      </c>
      <c r="AE101" s="80" t="e">
        <f t="shared" si="48"/>
        <v>#REF!</v>
      </c>
      <c r="AF101" s="76" t="e">
        <f t="shared" si="49"/>
        <v>#REF!</v>
      </c>
      <c r="AG101" s="64" t="e">
        <f>IF(ISNA(VLOOKUP($A101,#REF!,36,FALSE)),0,VLOOKUP($A101,#REF!,36,FALSE))</f>
        <v>#REF!</v>
      </c>
      <c r="AH101" s="80" t="e">
        <f t="shared" si="50"/>
        <v>#REF!</v>
      </c>
      <c r="AI101" s="76" t="e">
        <f t="shared" si="51"/>
        <v>#REF!</v>
      </c>
    </row>
    <row r="102" spans="1:39" ht="18" customHeight="1" x14ac:dyDescent="0.2">
      <c r="A102" s="78" t="str">
        <f t="shared" si="31"/>
        <v>Roy Edwards</v>
      </c>
      <c r="B102" s="93" t="s">
        <v>351</v>
      </c>
      <c r="C102" s="94" t="s">
        <v>517</v>
      </c>
      <c r="D102" s="25">
        <v>18.5</v>
      </c>
      <c r="E102" s="8" t="e">
        <f>ROUND(IF(ISNA(VLOOKUP($A102,#REF!,47,FALSE)),0,VLOOKUP($A102,#REF!,47,FALSE)),1)</f>
        <v>#REF!</v>
      </c>
      <c r="F102" s="92" t="e">
        <f>ROUND(IF(ISNA(VLOOKUP($A102,#REF!,49,FALSE)),0,VLOOKUP($A102,#REF!,49,FALSE)),1)</f>
        <v>#REF!</v>
      </c>
      <c r="G102" s="80" t="e">
        <f t="shared" si="32"/>
        <v>#REF!</v>
      </c>
      <c r="H102" s="88" t="e">
        <f t="shared" si="33"/>
        <v>#REF!</v>
      </c>
      <c r="I102" s="64" t="e">
        <f>IF(ISNA(VLOOKUP($A102,#REF!,4,FALSE)),0,VLOOKUP($A102,#REF!,4,FALSE))</f>
        <v>#REF!</v>
      </c>
      <c r="J102" s="80" t="e">
        <f t="shared" si="34"/>
        <v>#REF!</v>
      </c>
      <c r="K102" s="76" t="e">
        <f t="shared" si="35"/>
        <v>#REF!</v>
      </c>
      <c r="L102" s="83" t="e">
        <f>IF(ISNA(VLOOKUP($A102,#REF!,8,FALSE)),0,VLOOKUP($A102,#REF!,8,FALSE))</f>
        <v>#REF!</v>
      </c>
      <c r="M102" s="80" t="e">
        <f t="shared" si="36"/>
        <v>#REF!</v>
      </c>
      <c r="N102" s="76" t="e">
        <f t="shared" si="37"/>
        <v>#REF!</v>
      </c>
      <c r="O102" s="64" t="e">
        <f>IF(ISNA(VLOOKUP($A102,#REF!,12,FALSE)),0,VLOOKUP($A102,#REF!,12,FALSE))</f>
        <v>#REF!</v>
      </c>
      <c r="P102" s="80" t="e">
        <f t="shared" si="38"/>
        <v>#REF!</v>
      </c>
      <c r="Q102" s="76" t="e">
        <f t="shared" si="39"/>
        <v>#REF!</v>
      </c>
      <c r="R102" s="64" t="e">
        <f>IF(ISNA(VLOOKUP($A102,#REF!,16,FALSE)),0,VLOOKUP($A102,#REF!,16,FALSE))</f>
        <v>#REF!</v>
      </c>
      <c r="S102" s="80" t="e">
        <f t="shared" si="40"/>
        <v>#REF!</v>
      </c>
      <c r="T102" s="76" t="e">
        <f t="shared" si="41"/>
        <v>#REF!</v>
      </c>
      <c r="U102" s="64" t="e">
        <f>IF(ISNA(VLOOKUP($A102,#REF!,20,FALSE)),0,VLOOKUP($A102,#REF!,20,FALSE))</f>
        <v>#REF!</v>
      </c>
      <c r="V102" s="80" t="e">
        <f t="shared" si="42"/>
        <v>#REF!</v>
      </c>
      <c r="W102" s="76" t="e">
        <f t="shared" si="43"/>
        <v>#REF!</v>
      </c>
      <c r="X102" s="64" t="e">
        <f>IF(ISNA(VLOOKUP($A102,#REF!,24,FALSE)),0,VLOOKUP($A102,#REF!,24,FALSE))</f>
        <v>#REF!</v>
      </c>
      <c r="Y102" s="80" t="e">
        <f t="shared" si="44"/>
        <v>#REF!</v>
      </c>
      <c r="Z102" s="76" t="e">
        <f t="shared" si="45"/>
        <v>#REF!</v>
      </c>
      <c r="AA102" s="64" t="e">
        <f>IF(ISNA(VLOOKUP($A102,#REF!,28,FALSE)),0,VLOOKUP($A102,#REF!,28,FALSE))</f>
        <v>#REF!</v>
      </c>
      <c r="AB102" s="80" t="e">
        <f t="shared" si="46"/>
        <v>#REF!</v>
      </c>
      <c r="AC102" s="76" t="e">
        <f t="shared" si="47"/>
        <v>#REF!</v>
      </c>
      <c r="AD102" s="64" t="e">
        <f>IF(ISNA(VLOOKUP($A102,#REF!,32,FALSE)),0,VLOOKUP($A102,#REF!,32,FALSE))</f>
        <v>#REF!</v>
      </c>
      <c r="AE102" s="80" t="e">
        <f t="shared" si="48"/>
        <v>#REF!</v>
      </c>
      <c r="AF102" s="76" t="e">
        <f t="shared" si="49"/>
        <v>#REF!</v>
      </c>
      <c r="AG102" s="64" t="e">
        <f>IF(ISNA(VLOOKUP($A102,#REF!,36,FALSE)),0,VLOOKUP($A102,#REF!,36,FALSE))</f>
        <v>#REF!</v>
      </c>
      <c r="AH102" s="80" t="e">
        <f t="shared" si="50"/>
        <v>#REF!</v>
      </c>
      <c r="AI102" s="76" t="e">
        <f t="shared" si="51"/>
        <v>#REF!</v>
      </c>
      <c r="AJ102" t="e">
        <f>IF(I102&gt;0,72+H102+36-I102,"-")</f>
        <v>#REF!</v>
      </c>
      <c r="AK102" t="e">
        <f>IF(L102&gt;0,72+K102+36-L102,"-")</f>
        <v>#REF!</v>
      </c>
      <c r="AL102" t="e">
        <f>IF(O102&gt;0,72+N102+36-O102,"-")</f>
        <v>#REF!</v>
      </c>
      <c r="AM102" t="e">
        <f>IF(R102&gt;0,72+Q102+36-R102,"-")</f>
        <v>#REF!</v>
      </c>
    </row>
    <row r="103" spans="1:39" ht="18" customHeight="1" x14ac:dyDescent="0.2">
      <c r="A103" s="78" t="str">
        <f t="shared" si="31"/>
        <v>Mike Eiselt</v>
      </c>
      <c r="B103" s="52" t="s">
        <v>92</v>
      </c>
      <c r="C103" s="62" t="s">
        <v>33</v>
      </c>
      <c r="D103" s="25" t="e">
        <f>VLOOKUP($A103,#REF!,34,FALSE)</f>
        <v>#REF!</v>
      </c>
      <c r="E103" s="8" t="e">
        <f>ROUND(IF(ISNA(VLOOKUP($A103,#REF!,46,FALSE)),0,VLOOKUP($A103,#REF!,46,FALSE)),1)</f>
        <v>#REF!</v>
      </c>
      <c r="F103" s="92" t="e">
        <f>ROUND(IF(ISNA(VLOOKUP($A103,#REF!,47,FALSE)),0,VLOOKUP($A103,#REF!,47,FALSE)),1)</f>
        <v>#REF!</v>
      </c>
      <c r="G103" s="80" t="e">
        <f t="shared" si="32"/>
        <v>#REF!</v>
      </c>
      <c r="H103" s="88" t="e">
        <f t="shared" si="33"/>
        <v>#REF!</v>
      </c>
      <c r="I103" s="64" t="e">
        <f>IF(ISNA(VLOOKUP($A103,#REF!,4,FALSE)),0,VLOOKUP($A103,#REF!,4,FALSE))</f>
        <v>#REF!</v>
      </c>
      <c r="J103" s="80" t="e">
        <f t="shared" si="34"/>
        <v>#REF!</v>
      </c>
      <c r="K103" s="76" t="e">
        <f t="shared" si="35"/>
        <v>#REF!</v>
      </c>
      <c r="L103" s="83" t="e">
        <f>IF(ISNA(VLOOKUP($A103,#REF!,8,FALSE)),0,VLOOKUP($A103,#REF!,8,FALSE))</f>
        <v>#REF!</v>
      </c>
      <c r="M103" s="80" t="e">
        <f t="shared" si="36"/>
        <v>#REF!</v>
      </c>
      <c r="N103" s="76" t="e">
        <f t="shared" si="37"/>
        <v>#REF!</v>
      </c>
      <c r="O103" s="64" t="e">
        <f>IF(ISNA(VLOOKUP($A103,#REF!,12,FALSE)),0,VLOOKUP($A103,#REF!,12,FALSE))</f>
        <v>#REF!</v>
      </c>
      <c r="P103" s="80" t="e">
        <f t="shared" si="38"/>
        <v>#REF!</v>
      </c>
      <c r="Q103" s="76" t="e">
        <f t="shared" si="39"/>
        <v>#REF!</v>
      </c>
      <c r="R103" s="64" t="e">
        <f>IF(ISNA(VLOOKUP($A103,#REF!,16,FALSE)),0,VLOOKUP($A103,#REF!,16,FALSE))</f>
        <v>#REF!</v>
      </c>
      <c r="S103" s="80" t="e">
        <f t="shared" si="40"/>
        <v>#REF!</v>
      </c>
      <c r="T103" s="76" t="e">
        <f t="shared" si="41"/>
        <v>#REF!</v>
      </c>
      <c r="U103" s="64" t="e">
        <f>IF(ISNA(VLOOKUP($A103,#REF!,20,FALSE)),0,VLOOKUP($A103,#REF!,20,FALSE))</f>
        <v>#REF!</v>
      </c>
      <c r="V103" s="80" t="e">
        <f t="shared" si="42"/>
        <v>#REF!</v>
      </c>
      <c r="W103" s="76" t="e">
        <f t="shared" si="43"/>
        <v>#REF!</v>
      </c>
      <c r="X103" s="64" t="e">
        <f>IF(ISNA(VLOOKUP($A103,#REF!,24,FALSE)),0,VLOOKUP($A103,#REF!,24,FALSE))</f>
        <v>#REF!</v>
      </c>
      <c r="Y103" s="80" t="e">
        <f t="shared" si="44"/>
        <v>#REF!</v>
      </c>
      <c r="Z103" s="76" t="e">
        <f t="shared" si="45"/>
        <v>#REF!</v>
      </c>
      <c r="AA103" s="64" t="e">
        <f>IF(ISNA(VLOOKUP($A103,#REF!,28,FALSE)),0,VLOOKUP($A103,#REF!,28,FALSE))</f>
        <v>#REF!</v>
      </c>
      <c r="AB103" s="80" t="e">
        <f t="shared" si="46"/>
        <v>#REF!</v>
      </c>
      <c r="AC103" s="76" t="e">
        <f t="shared" si="47"/>
        <v>#REF!</v>
      </c>
      <c r="AD103" s="64" t="e">
        <f>IF(ISNA(VLOOKUP($A103,#REF!,32,FALSE)),0,VLOOKUP($A103,#REF!,32,FALSE))</f>
        <v>#REF!</v>
      </c>
      <c r="AE103" s="80" t="e">
        <f t="shared" si="48"/>
        <v>#REF!</v>
      </c>
      <c r="AF103" s="76" t="e">
        <f t="shared" si="49"/>
        <v>#REF!</v>
      </c>
      <c r="AG103" s="64" t="e">
        <f>IF(ISNA(VLOOKUP($A103,#REF!,36,FALSE)),0,VLOOKUP($A103,#REF!,36,FALSE))</f>
        <v>#REF!</v>
      </c>
      <c r="AH103" s="80" t="e">
        <f t="shared" si="50"/>
        <v>#REF!</v>
      </c>
      <c r="AI103" s="76" t="e">
        <f t="shared" si="51"/>
        <v>#REF!</v>
      </c>
    </row>
    <row r="104" spans="1:39" ht="18" customHeight="1" x14ac:dyDescent="0.2">
      <c r="A104" s="78" t="str">
        <f t="shared" si="31"/>
        <v>Tim Evankovich</v>
      </c>
      <c r="B104" s="52" t="s">
        <v>91</v>
      </c>
      <c r="C104" s="62" t="s">
        <v>108</v>
      </c>
      <c r="D104" s="25" t="e">
        <f>VLOOKUP($A104,#REF!,34,FALSE)</f>
        <v>#REF!</v>
      </c>
      <c r="E104" s="8" t="e">
        <f>ROUND(IF(ISNA(VLOOKUP($A104,#REF!,46,FALSE)),0,VLOOKUP($A104,#REF!,46,FALSE)),1)</f>
        <v>#REF!</v>
      </c>
      <c r="F104" s="92" t="e">
        <f>ROUND(IF(ISNA(VLOOKUP($A104,#REF!,47,FALSE)),0,VLOOKUP($A104,#REF!,47,FALSE)),1)</f>
        <v>#REF!</v>
      </c>
      <c r="G104" s="80" t="e">
        <f t="shared" si="32"/>
        <v>#REF!</v>
      </c>
      <c r="H104" s="88" t="e">
        <f t="shared" si="33"/>
        <v>#REF!</v>
      </c>
      <c r="I104" s="64" t="e">
        <f>IF(ISNA(VLOOKUP($A104,#REF!,4,FALSE)),0,VLOOKUP($A104,#REF!,4,FALSE))</f>
        <v>#REF!</v>
      </c>
      <c r="J104" s="80" t="e">
        <f t="shared" si="34"/>
        <v>#REF!</v>
      </c>
      <c r="K104" s="76" t="e">
        <f t="shared" si="35"/>
        <v>#REF!</v>
      </c>
      <c r="L104" s="83" t="e">
        <f>IF(ISNA(VLOOKUP($A104,#REF!,8,FALSE)),0,VLOOKUP($A104,#REF!,8,FALSE))</f>
        <v>#REF!</v>
      </c>
      <c r="M104" s="80" t="e">
        <f t="shared" si="36"/>
        <v>#REF!</v>
      </c>
      <c r="N104" s="76" t="e">
        <f t="shared" si="37"/>
        <v>#REF!</v>
      </c>
      <c r="O104" s="64" t="e">
        <f>IF(ISNA(VLOOKUP($A104,#REF!,12,FALSE)),0,VLOOKUP($A104,#REF!,12,FALSE))</f>
        <v>#REF!</v>
      </c>
      <c r="P104" s="80" t="e">
        <f t="shared" si="38"/>
        <v>#REF!</v>
      </c>
      <c r="Q104" s="76" t="e">
        <f t="shared" si="39"/>
        <v>#REF!</v>
      </c>
      <c r="R104" s="64" t="e">
        <f>IF(ISNA(VLOOKUP($A104,#REF!,16,FALSE)),0,VLOOKUP($A104,#REF!,16,FALSE))</f>
        <v>#REF!</v>
      </c>
      <c r="S104" s="80" t="e">
        <f t="shared" si="40"/>
        <v>#REF!</v>
      </c>
      <c r="T104" s="76" t="e">
        <f t="shared" si="41"/>
        <v>#REF!</v>
      </c>
      <c r="U104" s="64" t="e">
        <f>IF(ISNA(VLOOKUP($A104,#REF!,20,FALSE)),0,VLOOKUP($A104,#REF!,20,FALSE))</f>
        <v>#REF!</v>
      </c>
      <c r="V104" s="80" t="e">
        <f t="shared" si="42"/>
        <v>#REF!</v>
      </c>
      <c r="W104" s="76" t="e">
        <f t="shared" si="43"/>
        <v>#REF!</v>
      </c>
      <c r="X104" s="64" t="e">
        <f>IF(ISNA(VLOOKUP($A104,#REF!,24,FALSE)),0,VLOOKUP($A104,#REF!,24,FALSE))</f>
        <v>#REF!</v>
      </c>
      <c r="Y104" s="80" t="e">
        <f t="shared" si="44"/>
        <v>#REF!</v>
      </c>
      <c r="Z104" s="76" t="e">
        <f t="shared" si="45"/>
        <v>#REF!</v>
      </c>
      <c r="AA104" s="64" t="e">
        <f>IF(ISNA(VLOOKUP($A104,#REF!,28,FALSE)),0,VLOOKUP($A104,#REF!,28,FALSE))</f>
        <v>#REF!</v>
      </c>
      <c r="AB104" s="80" t="e">
        <f t="shared" si="46"/>
        <v>#REF!</v>
      </c>
      <c r="AC104" s="76" t="e">
        <f t="shared" si="47"/>
        <v>#REF!</v>
      </c>
      <c r="AD104" s="64" t="e">
        <f>IF(ISNA(VLOOKUP($A104,#REF!,32,FALSE)),0,VLOOKUP($A104,#REF!,32,FALSE))</f>
        <v>#REF!</v>
      </c>
      <c r="AE104" s="80" t="e">
        <f t="shared" si="48"/>
        <v>#REF!</v>
      </c>
      <c r="AF104" s="76" t="e">
        <f t="shared" si="49"/>
        <v>#REF!</v>
      </c>
      <c r="AG104" s="64" t="e">
        <f>IF(ISNA(VLOOKUP($A104,#REF!,36,FALSE)),0,VLOOKUP($A104,#REF!,36,FALSE))</f>
        <v>#REF!</v>
      </c>
      <c r="AH104" s="80" t="e">
        <f t="shared" si="50"/>
        <v>#REF!</v>
      </c>
      <c r="AI104" s="76" t="e">
        <f t="shared" si="51"/>
        <v>#REF!</v>
      </c>
    </row>
    <row r="105" spans="1:39" ht="18" customHeight="1" x14ac:dyDescent="0.2">
      <c r="A105" s="78" t="str">
        <f t="shared" si="31"/>
        <v>Mike Fallon</v>
      </c>
      <c r="B105" s="52" t="s">
        <v>205</v>
      </c>
      <c r="C105" s="62" t="s">
        <v>33</v>
      </c>
      <c r="D105" s="25" t="e">
        <f>VLOOKUP($A105,#REF!,34,FALSE)</f>
        <v>#REF!</v>
      </c>
      <c r="E105" s="8" t="e">
        <f>ROUND(IF(ISNA(VLOOKUP($A105,#REF!,46,FALSE)),0,VLOOKUP($A105,#REF!,46,FALSE)),1)</f>
        <v>#REF!</v>
      </c>
      <c r="F105" s="92" t="e">
        <f>ROUND(IF(ISNA(VLOOKUP($A105,#REF!,47,FALSE)),0,VLOOKUP($A105,#REF!,47,FALSE)),1)</f>
        <v>#REF!</v>
      </c>
      <c r="G105" s="80" t="e">
        <f t="shared" si="32"/>
        <v>#REF!</v>
      </c>
      <c r="H105" s="88" t="e">
        <f t="shared" si="33"/>
        <v>#REF!</v>
      </c>
      <c r="I105" s="64" t="e">
        <f>IF(ISNA(VLOOKUP($A105,#REF!,4,FALSE)),0,VLOOKUP($A105,#REF!,4,FALSE))</f>
        <v>#REF!</v>
      </c>
      <c r="J105" s="80" t="e">
        <f t="shared" si="34"/>
        <v>#REF!</v>
      </c>
      <c r="K105" s="76" t="e">
        <f t="shared" si="35"/>
        <v>#REF!</v>
      </c>
      <c r="L105" s="83" t="e">
        <f>IF(ISNA(VLOOKUP($A105,#REF!,8,FALSE)),0,VLOOKUP($A105,#REF!,8,FALSE))</f>
        <v>#REF!</v>
      </c>
      <c r="M105" s="80" t="e">
        <f t="shared" si="36"/>
        <v>#REF!</v>
      </c>
      <c r="N105" s="76" t="e">
        <f t="shared" si="37"/>
        <v>#REF!</v>
      </c>
      <c r="O105" s="64" t="e">
        <f>IF(ISNA(VLOOKUP($A105,#REF!,12,FALSE)),0,VLOOKUP($A105,#REF!,12,FALSE))</f>
        <v>#REF!</v>
      </c>
      <c r="P105" s="80" t="e">
        <f t="shared" si="38"/>
        <v>#REF!</v>
      </c>
      <c r="Q105" s="76" t="e">
        <f t="shared" si="39"/>
        <v>#REF!</v>
      </c>
      <c r="R105" s="64" t="e">
        <f>IF(ISNA(VLOOKUP($A105,#REF!,16,FALSE)),0,VLOOKUP($A105,#REF!,16,FALSE))</f>
        <v>#REF!</v>
      </c>
      <c r="S105" s="80" t="e">
        <f t="shared" si="40"/>
        <v>#REF!</v>
      </c>
      <c r="T105" s="76" t="e">
        <f t="shared" si="41"/>
        <v>#REF!</v>
      </c>
      <c r="U105" s="64" t="e">
        <f>IF(ISNA(VLOOKUP($A105,#REF!,20,FALSE)),0,VLOOKUP($A105,#REF!,20,FALSE))</f>
        <v>#REF!</v>
      </c>
      <c r="V105" s="80" t="e">
        <f t="shared" si="42"/>
        <v>#REF!</v>
      </c>
      <c r="W105" s="76" t="e">
        <f t="shared" si="43"/>
        <v>#REF!</v>
      </c>
      <c r="X105" s="64" t="e">
        <f>IF(ISNA(VLOOKUP($A105,#REF!,24,FALSE)),0,VLOOKUP($A105,#REF!,24,FALSE))</f>
        <v>#REF!</v>
      </c>
      <c r="Y105" s="80" t="e">
        <f t="shared" si="44"/>
        <v>#REF!</v>
      </c>
      <c r="Z105" s="76" t="e">
        <f t="shared" si="45"/>
        <v>#REF!</v>
      </c>
      <c r="AA105" s="64" t="e">
        <f>IF(ISNA(VLOOKUP($A105,#REF!,28,FALSE)),0,VLOOKUP($A105,#REF!,28,FALSE))</f>
        <v>#REF!</v>
      </c>
      <c r="AB105" s="80" t="e">
        <f t="shared" si="46"/>
        <v>#REF!</v>
      </c>
      <c r="AC105" s="76" t="e">
        <f t="shared" si="47"/>
        <v>#REF!</v>
      </c>
      <c r="AD105" s="64" t="e">
        <f>IF(ISNA(VLOOKUP($A105,#REF!,32,FALSE)),0,VLOOKUP($A105,#REF!,32,FALSE))</f>
        <v>#REF!</v>
      </c>
      <c r="AE105" s="80" t="e">
        <f t="shared" si="48"/>
        <v>#REF!</v>
      </c>
      <c r="AF105" s="76" t="e">
        <f t="shared" si="49"/>
        <v>#REF!</v>
      </c>
      <c r="AG105" s="64" t="e">
        <f>IF(ISNA(VLOOKUP($A105,#REF!,36,FALSE)),0,VLOOKUP($A105,#REF!,36,FALSE))</f>
        <v>#REF!</v>
      </c>
      <c r="AH105" s="80" t="e">
        <f t="shared" si="50"/>
        <v>#REF!</v>
      </c>
      <c r="AI105" s="76" t="e">
        <f t="shared" si="51"/>
        <v>#REF!</v>
      </c>
    </row>
    <row r="106" spans="1:39" ht="18" customHeight="1" x14ac:dyDescent="0.2">
      <c r="A106" s="78" t="str">
        <f t="shared" si="31"/>
        <v>Steve Ferguson</v>
      </c>
      <c r="B106" s="52" t="s">
        <v>416</v>
      </c>
      <c r="C106" s="62" t="s">
        <v>15</v>
      </c>
      <c r="D106" s="25" t="e">
        <f>VLOOKUP($A106,#REF!,34,FALSE)</f>
        <v>#REF!</v>
      </c>
      <c r="E106" s="8" t="e">
        <f>ROUND(IF(ISNA(VLOOKUP($A106,#REF!,46,FALSE)),0,VLOOKUP($A106,#REF!,46,FALSE)),1)</f>
        <v>#REF!</v>
      </c>
      <c r="F106" s="92" t="e">
        <f>ROUND(IF(ISNA(VLOOKUP($A106,#REF!,47,FALSE)),0,VLOOKUP($A106,#REF!,47,FALSE)),1)</f>
        <v>#REF!</v>
      </c>
      <c r="G106" s="80" t="e">
        <f t="shared" si="32"/>
        <v>#REF!</v>
      </c>
      <c r="H106" s="88" t="e">
        <f t="shared" si="33"/>
        <v>#REF!</v>
      </c>
      <c r="I106" s="64" t="e">
        <f>IF(ISNA(VLOOKUP($A106,#REF!,4,FALSE)),0,VLOOKUP($A106,#REF!,4,FALSE))</f>
        <v>#REF!</v>
      </c>
      <c r="J106" s="80" t="e">
        <f t="shared" si="34"/>
        <v>#REF!</v>
      </c>
      <c r="K106" s="76" t="e">
        <f t="shared" si="35"/>
        <v>#REF!</v>
      </c>
      <c r="L106" s="83" t="e">
        <f>IF(ISNA(VLOOKUP($A106,#REF!,8,FALSE)),0,VLOOKUP($A106,#REF!,8,FALSE))</f>
        <v>#REF!</v>
      </c>
      <c r="M106" s="80" t="e">
        <f t="shared" si="36"/>
        <v>#REF!</v>
      </c>
      <c r="N106" s="76" t="e">
        <f t="shared" si="37"/>
        <v>#REF!</v>
      </c>
      <c r="O106" s="64" t="e">
        <f>IF(ISNA(VLOOKUP($A106,#REF!,12,FALSE)),0,VLOOKUP($A106,#REF!,12,FALSE))</f>
        <v>#REF!</v>
      </c>
      <c r="P106" s="80" t="e">
        <f t="shared" si="38"/>
        <v>#REF!</v>
      </c>
      <c r="Q106" s="76" t="e">
        <f t="shared" si="39"/>
        <v>#REF!</v>
      </c>
      <c r="R106" s="64" t="e">
        <f>IF(ISNA(VLOOKUP($A106,#REF!,16,FALSE)),0,VLOOKUP($A106,#REF!,16,FALSE))</f>
        <v>#REF!</v>
      </c>
      <c r="S106" s="80" t="e">
        <f t="shared" si="40"/>
        <v>#REF!</v>
      </c>
      <c r="T106" s="76" t="e">
        <f t="shared" si="41"/>
        <v>#REF!</v>
      </c>
      <c r="U106" s="64" t="e">
        <f>IF(ISNA(VLOOKUP($A106,#REF!,20,FALSE)),0,VLOOKUP($A106,#REF!,20,FALSE))</f>
        <v>#REF!</v>
      </c>
      <c r="V106" s="80" t="e">
        <f t="shared" si="42"/>
        <v>#REF!</v>
      </c>
      <c r="W106" s="76" t="e">
        <f t="shared" si="43"/>
        <v>#REF!</v>
      </c>
      <c r="X106" s="64" t="e">
        <f>IF(ISNA(VLOOKUP($A106,#REF!,24,FALSE)),0,VLOOKUP($A106,#REF!,24,FALSE))</f>
        <v>#REF!</v>
      </c>
      <c r="Y106" s="80" t="e">
        <f t="shared" si="44"/>
        <v>#REF!</v>
      </c>
      <c r="Z106" s="76" t="e">
        <f t="shared" si="45"/>
        <v>#REF!</v>
      </c>
      <c r="AA106" s="64" t="e">
        <f>IF(ISNA(VLOOKUP($A106,#REF!,28,FALSE)),0,VLOOKUP($A106,#REF!,28,FALSE))</f>
        <v>#REF!</v>
      </c>
      <c r="AB106" s="80" t="e">
        <f t="shared" si="46"/>
        <v>#REF!</v>
      </c>
      <c r="AC106" s="76" t="e">
        <f t="shared" si="47"/>
        <v>#REF!</v>
      </c>
      <c r="AD106" s="64" t="e">
        <f>IF(ISNA(VLOOKUP($A106,#REF!,32,FALSE)),0,VLOOKUP($A106,#REF!,32,FALSE))</f>
        <v>#REF!</v>
      </c>
      <c r="AE106" s="80" t="e">
        <f t="shared" si="48"/>
        <v>#REF!</v>
      </c>
      <c r="AF106" s="76" t="e">
        <f t="shared" si="49"/>
        <v>#REF!</v>
      </c>
      <c r="AG106" s="64" t="e">
        <f>IF(ISNA(VLOOKUP($A106,#REF!,36,FALSE)),0,VLOOKUP($A106,#REF!,36,FALSE))</f>
        <v>#REF!</v>
      </c>
      <c r="AH106" s="80" t="e">
        <f t="shared" si="50"/>
        <v>#REF!</v>
      </c>
      <c r="AI106" s="76" t="e">
        <f t="shared" si="51"/>
        <v>#REF!</v>
      </c>
    </row>
    <row r="107" spans="1:39" ht="18" customHeight="1" x14ac:dyDescent="0.2">
      <c r="A107" s="78" t="str">
        <f t="shared" si="31"/>
        <v>Jed Fotchman</v>
      </c>
      <c r="B107" s="52" t="s">
        <v>12</v>
      </c>
      <c r="C107" s="62" t="s">
        <v>13</v>
      </c>
      <c r="D107" s="25" t="e">
        <f>VLOOKUP($A107,#REF!,34,FALSE)</f>
        <v>#REF!</v>
      </c>
      <c r="E107" s="8" t="e">
        <f>ROUND(IF(ISNA(VLOOKUP($A107,#REF!,46,FALSE)),0,VLOOKUP($A107,#REF!,46,FALSE)),1)</f>
        <v>#REF!</v>
      </c>
      <c r="F107" s="92" t="e">
        <f>ROUND(IF(ISNA(VLOOKUP($A107,#REF!,47,FALSE)),0,VLOOKUP($A107,#REF!,47,FALSE)),1)</f>
        <v>#REF!</v>
      </c>
      <c r="G107" s="80" t="e">
        <f t="shared" si="32"/>
        <v>#REF!</v>
      </c>
      <c r="H107" s="88" t="e">
        <f t="shared" si="33"/>
        <v>#REF!</v>
      </c>
      <c r="I107" s="64" t="e">
        <f>IF(ISNA(VLOOKUP($A107,#REF!,4,FALSE)),0,VLOOKUP($A107,#REF!,4,FALSE))</f>
        <v>#REF!</v>
      </c>
      <c r="J107" s="80" t="e">
        <f t="shared" si="34"/>
        <v>#REF!</v>
      </c>
      <c r="K107" s="76" t="e">
        <f t="shared" si="35"/>
        <v>#REF!</v>
      </c>
      <c r="L107" s="83" t="e">
        <f>IF(ISNA(VLOOKUP($A107,#REF!,8,FALSE)),0,VLOOKUP($A107,#REF!,8,FALSE))</f>
        <v>#REF!</v>
      </c>
      <c r="M107" s="80" t="e">
        <f t="shared" si="36"/>
        <v>#REF!</v>
      </c>
      <c r="N107" s="76" t="e">
        <f t="shared" si="37"/>
        <v>#REF!</v>
      </c>
      <c r="O107" s="64" t="e">
        <f>IF(ISNA(VLOOKUP($A107,#REF!,12,FALSE)),0,VLOOKUP($A107,#REF!,12,FALSE))</f>
        <v>#REF!</v>
      </c>
      <c r="P107" s="80" t="e">
        <f t="shared" si="38"/>
        <v>#REF!</v>
      </c>
      <c r="Q107" s="76" t="e">
        <f t="shared" si="39"/>
        <v>#REF!</v>
      </c>
      <c r="R107" s="64" t="e">
        <f>IF(ISNA(VLOOKUP($A107,#REF!,16,FALSE)),0,VLOOKUP($A107,#REF!,16,FALSE))</f>
        <v>#REF!</v>
      </c>
      <c r="S107" s="80" t="e">
        <f t="shared" si="40"/>
        <v>#REF!</v>
      </c>
      <c r="T107" s="76" t="e">
        <f t="shared" si="41"/>
        <v>#REF!</v>
      </c>
      <c r="U107" s="64" t="e">
        <f>IF(ISNA(VLOOKUP($A107,#REF!,20,FALSE)),0,VLOOKUP($A107,#REF!,20,FALSE))</f>
        <v>#REF!</v>
      </c>
      <c r="V107" s="80" t="e">
        <f t="shared" si="42"/>
        <v>#REF!</v>
      </c>
      <c r="W107" s="76" t="e">
        <f t="shared" si="43"/>
        <v>#REF!</v>
      </c>
      <c r="X107" s="64" t="e">
        <f>IF(ISNA(VLOOKUP($A107,#REF!,24,FALSE)),0,VLOOKUP($A107,#REF!,24,FALSE))</f>
        <v>#REF!</v>
      </c>
      <c r="Y107" s="80" t="e">
        <f t="shared" si="44"/>
        <v>#REF!</v>
      </c>
      <c r="Z107" s="76" t="e">
        <f t="shared" si="45"/>
        <v>#REF!</v>
      </c>
      <c r="AA107" s="64" t="e">
        <f>IF(ISNA(VLOOKUP($A107,#REF!,28,FALSE)),0,VLOOKUP($A107,#REF!,28,FALSE))</f>
        <v>#REF!</v>
      </c>
      <c r="AB107" s="80" t="e">
        <f t="shared" si="46"/>
        <v>#REF!</v>
      </c>
      <c r="AC107" s="76" t="e">
        <f t="shared" si="47"/>
        <v>#REF!</v>
      </c>
      <c r="AD107" s="64" t="e">
        <f>IF(ISNA(VLOOKUP($A107,#REF!,32,FALSE)),0,VLOOKUP($A107,#REF!,32,FALSE))</f>
        <v>#REF!</v>
      </c>
      <c r="AE107" s="80" t="e">
        <f t="shared" si="48"/>
        <v>#REF!</v>
      </c>
      <c r="AF107" s="76" t="e">
        <f t="shared" si="49"/>
        <v>#REF!</v>
      </c>
      <c r="AG107" s="64" t="e">
        <f>IF(ISNA(VLOOKUP($A107,#REF!,36,FALSE)),0,VLOOKUP($A107,#REF!,36,FALSE))</f>
        <v>#REF!</v>
      </c>
      <c r="AH107" s="80" t="e">
        <f t="shared" si="50"/>
        <v>#REF!</v>
      </c>
      <c r="AI107" s="76" t="e">
        <f t="shared" si="51"/>
        <v>#REF!</v>
      </c>
    </row>
    <row r="108" spans="1:39" ht="18" customHeight="1" x14ac:dyDescent="0.2">
      <c r="A108" s="78" t="str">
        <f t="shared" si="31"/>
        <v>Dave Frazier</v>
      </c>
      <c r="B108" s="52" t="s">
        <v>380</v>
      </c>
      <c r="C108" s="62" t="s">
        <v>8</v>
      </c>
      <c r="D108" s="25" t="e">
        <f>VLOOKUP($A108,#REF!,34,FALSE)</f>
        <v>#REF!</v>
      </c>
      <c r="E108" s="8" t="e">
        <f>ROUND(IF(ISNA(VLOOKUP($A108,#REF!,46,FALSE)),0,VLOOKUP($A108,#REF!,46,FALSE)),1)</f>
        <v>#REF!</v>
      </c>
      <c r="F108" s="92" t="e">
        <f>ROUND(IF(ISNA(VLOOKUP($A108,#REF!,47,FALSE)),0,VLOOKUP($A108,#REF!,47,FALSE)),1)</f>
        <v>#REF!</v>
      </c>
      <c r="G108" s="80" t="e">
        <f t="shared" si="32"/>
        <v>#REF!</v>
      </c>
      <c r="H108" s="88" t="e">
        <f t="shared" si="33"/>
        <v>#REF!</v>
      </c>
      <c r="I108" s="64" t="e">
        <f>IF(ISNA(VLOOKUP($A108,#REF!,4,FALSE)),0,VLOOKUP($A108,#REF!,4,FALSE))</f>
        <v>#REF!</v>
      </c>
      <c r="J108" s="80" t="e">
        <f t="shared" si="34"/>
        <v>#REF!</v>
      </c>
      <c r="K108" s="76" t="e">
        <f t="shared" si="35"/>
        <v>#REF!</v>
      </c>
      <c r="L108" s="83" t="e">
        <f>IF(ISNA(VLOOKUP($A108,#REF!,8,FALSE)),0,VLOOKUP($A108,#REF!,8,FALSE))</f>
        <v>#REF!</v>
      </c>
      <c r="M108" s="80" t="e">
        <f t="shared" si="36"/>
        <v>#REF!</v>
      </c>
      <c r="N108" s="76" t="e">
        <f t="shared" si="37"/>
        <v>#REF!</v>
      </c>
      <c r="O108" s="64" t="e">
        <f>IF(ISNA(VLOOKUP($A108,#REF!,12,FALSE)),0,VLOOKUP($A108,#REF!,12,FALSE))</f>
        <v>#REF!</v>
      </c>
      <c r="P108" s="80" t="e">
        <f t="shared" si="38"/>
        <v>#REF!</v>
      </c>
      <c r="Q108" s="76" t="e">
        <f t="shared" si="39"/>
        <v>#REF!</v>
      </c>
      <c r="R108" s="64" t="e">
        <f>IF(ISNA(VLOOKUP($A108,#REF!,16,FALSE)),0,VLOOKUP($A108,#REF!,16,FALSE))</f>
        <v>#REF!</v>
      </c>
      <c r="S108" s="80" t="e">
        <f t="shared" si="40"/>
        <v>#REF!</v>
      </c>
      <c r="T108" s="76" t="e">
        <f t="shared" si="41"/>
        <v>#REF!</v>
      </c>
      <c r="U108" s="64" t="e">
        <f>IF(ISNA(VLOOKUP($A108,#REF!,20,FALSE)),0,VLOOKUP($A108,#REF!,20,FALSE))</f>
        <v>#REF!</v>
      </c>
      <c r="V108" s="80" t="e">
        <f t="shared" si="42"/>
        <v>#REF!</v>
      </c>
      <c r="W108" s="76" t="e">
        <f t="shared" si="43"/>
        <v>#REF!</v>
      </c>
      <c r="X108" s="64" t="e">
        <f>IF(ISNA(VLOOKUP($A108,#REF!,24,FALSE)),0,VLOOKUP($A108,#REF!,24,FALSE))</f>
        <v>#REF!</v>
      </c>
      <c r="Y108" s="80" t="e">
        <f t="shared" si="44"/>
        <v>#REF!</v>
      </c>
      <c r="Z108" s="76" t="e">
        <f t="shared" si="45"/>
        <v>#REF!</v>
      </c>
      <c r="AA108" s="64" t="e">
        <f>IF(ISNA(VLOOKUP($A108,#REF!,28,FALSE)),0,VLOOKUP($A108,#REF!,28,FALSE))</f>
        <v>#REF!</v>
      </c>
      <c r="AB108" s="80" t="e">
        <f t="shared" si="46"/>
        <v>#REF!</v>
      </c>
      <c r="AC108" s="76" t="e">
        <f t="shared" si="47"/>
        <v>#REF!</v>
      </c>
      <c r="AD108" s="64" t="e">
        <f>IF(ISNA(VLOOKUP($A108,#REF!,32,FALSE)),0,VLOOKUP($A108,#REF!,32,FALSE))</f>
        <v>#REF!</v>
      </c>
      <c r="AE108" s="80" t="e">
        <f t="shared" si="48"/>
        <v>#REF!</v>
      </c>
      <c r="AF108" s="76" t="e">
        <f t="shared" si="49"/>
        <v>#REF!</v>
      </c>
      <c r="AG108" s="64" t="e">
        <f>IF(ISNA(VLOOKUP($A108,#REF!,36,FALSE)),0,VLOOKUP($A108,#REF!,36,FALSE))</f>
        <v>#REF!</v>
      </c>
      <c r="AH108" s="80" t="e">
        <f t="shared" si="50"/>
        <v>#REF!</v>
      </c>
      <c r="AI108" s="76" t="e">
        <f t="shared" si="51"/>
        <v>#REF!</v>
      </c>
    </row>
    <row r="109" spans="1:39" ht="18" customHeight="1" x14ac:dyDescent="0.2">
      <c r="A109" s="78" t="str">
        <f t="shared" si="31"/>
        <v>Barry Frise</v>
      </c>
      <c r="B109" s="52" t="s">
        <v>253</v>
      </c>
      <c r="C109" s="62" t="s">
        <v>254</v>
      </c>
      <c r="D109" s="25" t="e">
        <f>VLOOKUP($A109,#REF!,34,FALSE)</f>
        <v>#REF!</v>
      </c>
      <c r="E109" s="8" t="e">
        <f>ROUND(IF(ISNA(VLOOKUP($A109,#REF!,46,FALSE)),0,VLOOKUP($A109,#REF!,46,FALSE)),1)</f>
        <v>#REF!</v>
      </c>
      <c r="F109" s="92" t="e">
        <f>ROUND(IF(ISNA(VLOOKUP($A109,#REF!,47,FALSE)),0,VLOOKUP($A109,#REF!,47,FALSE)),1)</f>
        <v>#REF!</v>
      </c>
      <c r="G109" s="80" t="e">
        <f t="shared" si="32"/>
        <v>#REF!</v>
      </c>
      <c r="H109" s="88" t="e">
        <f t="shared" si="33"/>
        <v>#REF!</v>
      </c>
      <c r="I109" s="64" t="e">
        <f>IF(ISNA(VLOOKUP($A109,#REF!,4,FALSE)),0,VLOOKUP($A109,#REF!,4,FALSE))</f>
        <v>#REF!</v>
      </c>
      <c r="J109" s="80" t="e">
        <f t="shared" si="34"/>
        <v>#REF!</v>
      </c>
      <c r="K109" s="76" t="e">
        <f t="shared" si="35"/>
        <v>#REF!</v>
      </c>
      <c r="L109" s="83" t="e">
        <f>IF(ISNA(VLOOKUP($A109,#REF!,8,FALSE)),0,VLOOKUP($A109,#REF!,8,FALSE))</f>
        <v>#REF!</v>
      </c>
      <c r="M109" s="80" t="e">
        <f t="shared" si="36"/>
        <v>#REF!</v>
      </c>
      <c r="N109" s="76" t="e">
        <f t="shared" si="37"/>
        <v>#REF!</v>
      </c>
      <c r="O109" s="64" t="e">
        <f>IF(ISNA(VLOOKUP($A109,#REF!,12,FALSE)),0,VLOOKUP($A109,#REF!,12,FALSE))</f>
        <v>#REF!</v>
      </c>
      <c r="P109" s="80" t="e">
        <f t="shared" si="38"/>
        <v>#REF!</v>
      </c>
      <c r="Q109" s="76" t="e">
        <f t="shared" si="39"/>
        <v>#REF!</v>
      </c>
      <c r="R109" s="64" t="e">
        <f>IF(ISNA(VLOOKUP($A109,#REF!,16,FALSE)),0,VLOOKUP($A109,#REF!,16,FALSE))</f>
        <v>#REF!</v>
      </c>
      <c r="S109" s="80" t="e">
        <f t="shared" si="40"/>
        <v>#REF!</v>
      </c>
      <c r="T109" s="76" t="e">
        <f t="shared" si="41"/>
        <v>#REF!</v>
      </c>
      <c r="U109" s="64" t="e">
        <f>IF(ISNA(VLOOKUP($A109,#REF!,20,FALSE)),0,VLOOKUP($A109,#REF!,20,FALSE))</f>
        <v>#REF!</v>
      </c>
      <c r="V109" s="80" t="e">
        <f t="shared" si="42"/>
        <v>#REF!</v>
      </c>
      <c r="W109" s="76" t="e">
        <f t="shared" si="43"/>
        <v>#REF!</v>
      </c>
      <c r="X109" s="64" t="e">
        <f>IF(ISNA(VLOOKUP($A109,#REF!,24,FALSE)),0,VLOOKUP($A109,#REF!,24,FALSE))</f>
        <v>#REF!</v>
      </c>
      <c r="Y109" s="80" t="e">
        <f t="shared" si="44"/>
        <v>#REF!</v>
      </c>
      <c r="Z109" s="76" t="e">
        <f t="shared" si="45"/>
        <v>#REF!</v>
      </c>
      <c r="AA109" s="64" t="e">
        <f>IF(ISNA(VLOOKUP($A109,#REF!,28,FALSE)),0,VLOOKUP($A109,#REF!,28,FALSE))</f>
        <v>#REF!</v>
      </c>
      <c r="AB109" s="80" t="e">
        <f t="shared" si="46"/>
        <v>#REF!</v>
      </c>
      <c r="AC109" s="76" t="e">
        <f t="shared" si="47"/>
        <v>#REF!</v>
      </c>
      <c r="AD109" s="64" t="e">
        <f>IF(ISNA(VLOOKUP($A109,#REF!,32,FALSE)),0,VLOOKUP($A109,#REF!,32,FALSE))</f>
        <v>#REF!</v>
      </c>
      <c r="AE109" s="80" t="e">
        <f t="shared" si="48"/>
        <v>#REF!</v>
      </c>
      <c r="AF109" s="76" t="e">
        <f t="shared" si="49"/>
        <v>#REF!</v>
      </c>
      <c r="AG109" s="64" t="e">
        <f>IF(ISNA(VLOOKUP($A109,#REF!,36,FALSE)),0,VLOOKUP($A109,#REF!,36,FALSE))</f>
        <v>#REF!</v>
      </c>
      <c r="AH109" s="80" t="e">
        <f t="shared" si="50"/>
        <v>#REF!</v>
      </c>
      <c r="AI109" s="76" t="e">
        <f t="shared" si="51"/>
        <v>#REF!</v>
      </c>
    </row>
    <row r="110" spans="1:39" ht="18" customHeight="1" x14ac:dyDescent="0.2">
      <c r="A110" s="78" t="str">
        <f t="shared" si="31"/>
        <v>Will Frix</v>
      </c>
      <c r="B110" s="52" t="s">
        <v>96</v>
      </c>
      <c r="C110" s="62" t="s">
        <v>97</v>
      </c>
      <c r="D110" s="25" t="e">
        <f>VLOOKUP($A110,#REF!,34,FALSE)</f>
        <v>#REF!</v>
      </c>
      <c r="E110" s="8" t="e">
        <f>ROUND(IF(ISNA(VLOOKUP($A110,#REF!,46,FALSE)),0,VLOOKUP($A110,#REF!,46,FALSE)),1)</f>
        <v>#REF!</v>
      </c>
      <c r="F110" s="92" t="e">
        <f>ROUND(IF(ISNA(VLOOKUP($A110,#REF!,47,FALSE)),0,VLOOKUP($A110,#REF!,47,FALSE)),1)</f>
        <v>#REF!</v>
      </c>
      <c r="G110" s="80" t="e">
        <f t="shared" si="32"/>
        <v>#REF!</v>
      </c>
      <c r="H110" s="88" t="e">
        <f t="shared" si="33"/>
        <v>#REF!</v>
      </c>
      <c r="I110" s="64" t="e">
        <f>IF(ISNA(VLOOKUP($A110,#REF!,4,FALSE)),0,VLOOKUP($A110,#REF!,4,FALSE))</f>
        <v>#REF!</v>
      </c>
      <c r="J110" s="80" t="e">
        <f t="shared" si="34"/>
        <v>#REF!</v>
      </c>
      <c r="K110" s="76" t="e">
        <f t="shared" si="35"/>
        <v>#REF!</v>
      </c>
      <c r="L110" s="83" t="e">
        <f>IF(ISNA(VLOOKUP($A110,#REF!,8,FALSE)),0,VLOOKUP($A110,#REF!,8,FALSE))</f>
        <v>#REF!</v>
      </c>
      <c r="M110" s="80" t="e">
        <f t="shared" si="36"/>
        <v>#REF!</v>
      </c>
      <c r="N110" s="76" t="e">
        <f t="shared" si="37"/>
        <v>#REF!</v>
      </c>
      <c r="O110" s="64" t="e">
        <f>IF(ISNA(VLOOKUP($A110,#REF!,12,FALSE)),0,VLOOKUP($A110,#REF!,12,FALSE))</f>
        <v>#REF!</v>
      </c>
      <c r="P110" s="80" t="e">
        <f t="shared" si="38"/>
        <v>#REF!</v>
      </c>
      <c r="Q110" s="76" t="e">
        <f t="shared" si="39"/>
        <v>#REF!</v>
      </c>
      <c r="R110" s="64" t="e">
        <f>IF(ISNA(VLOOKUP($A110,#REF!,16,FALSE)),0,VLOOKUP($A110,#REF!,16,FALSE))</f>
        <v>#REF!</v>
      </c>
      <c r="S110" s="80" t="e">
        <f t="shared" si="40"/>
        <v>#REF!</v>
      </c>
      <c r="T110" s="76" t="e">
        <f t="shared" si="41"/>
        <v>#REF!</v>
      </c>
      <c r="U110" s="64" t="e">
        <f>IF(ISNA(VLOOKUP($A110,#REF!,20,FALSE)),0,VLOOKUP($A110,#REF!,20,FALSE))</f>
        <v>#REF!</v>
      </c>
      <c r="V110" s="80" t="e">
        <f t="shared" si="42"/>
        <v>#REF!</v>
      </c>
      <c r="W110" s="76" t="e">
        <f t="shared" si="43"/>
        <v>#REF!</v>
      </c>
      <c r="X110" s="64" t="e">
        <f>IF(ISNA(VLOOKUP($A110,#REF!,24,FALSE)),0,VLOOKUP($A110,#REF!,24,FALSE))</f>
        <v>#REF!</v>
      </c>
      <c r="Y110" s="80" t="e">
        <f t="shared" si="44"/>
        <v>#REF!</v>
      </c>
      <c r="Z110" s="76" t="e">
        <f t="shared" si="45"/>
        <v>#REF!</v>
      </c>
      <c r="AA110" s="64" t="e">
        <f>IF(ISNA(VLOOKUP($A110,#REF!,28,FALSE)),0,VLOOKUP($A110,#REF!,28,FALSE))</f>
        <v>#REF!</v>
      </c>
      <c r="AB110" s="80" t="e">
        <f t="shared" si="46"/>
        <v>#REF!</v>
      </c>
      <c r="AC110" s="76" t="e">
        <f t="shared" si="47"/>
        <v>#REF!</v>
      </c>
      <c r="AD110" s="64" t="e">
        <f>IF(ISNA(VLOOKUP($A110,#REF!,32,FALSE)),0,VLOOKUP($A110,#REF!,32,FALSE))</f>
        <v>#REF!</v>
      </c>
      <c r="AE110" s="80" t="e">
        <f t="shared" si="48"/>
        <v>#REF!</v>
      </c>
      <c r="AF110" s="76" t="e">
        <f t="shared" si="49"/>
        <v>#REF!</v>
      </c>
      <c r="AG110" s="64" t="e">
        <f>IF(ISNA(VLOOKUP($A110,#REF!,36,FALSE)),0,VLOOKUP($A110,#REF!,36,FALSE))</f>
        <v>#REF!</v>
      </c>
      <c r="AH110" s="80" t="e">
        <f t="shared" si="50"/>
        <v>#REF!</v>
      </c>
      <c r="AI110" s="76" t="e">
        <f t="shared" si="51"/>
        <v>#REF!</v>
      </c>
    </row>
    <row r="111" spans="1:39" ht="18" customHeight="1" x14ac:dyDescent="0.2">
      <c r="A111" s="78" t="str">
        <f t="shared" si="31"/>
        <v>Rick Gallisa</v>
      </c>
      <c r="B111" s="52" t="s">
        <v>10</v>
      </c>
      <c r="C111" s="62" t="s">
        <v>1</v>
      </c>
      <c r="D111" s="25" t="e">
        <f>VLOOKUP($A111,#REF!,34,FALSE)</f>
        <v>#REF!</v>
      </c>
      <c r="E111" s="8" t="e">
        <f>ROUND(IF(ISNA(VLOOKUP($A111,#REF!,46,FALSE)),0,VLOOKUP($A111,#REF!,46,FALSE)),1)</f>
        <v>#REF!</v>
      </c>
      <c r="F111" s="92" t="e">
        <f>ROUND(IF(ISNA(VLOOKUP($A111,#REF!,47,FALSE)),0,VLOOKUP($A111,#REF!,47,FALSE)),1)</f>
        <v>#REF!</v>
      </c>
      <c r="G111" s="80" t="e">
        <f t="shared" si="32"/>
        <v>#REF!</v>
      </c>
      <c r="H111" s="88" t="e">
        <f t="shared" si="33"/>
        <v>#REF!</v>
      </c>
      <c r="I111" s="64" t="e">
        <f>IF(ISNA(VLOOKUP($A111,#REF!,4,FALSE)),0,VLOOKUP($A111,#REF!,4,FALSE))</f>
        <v>#REF!</v>
      </c>
      <c r="J111" s="80" t="e">
        <f t="shared" si="34"/>
        <v>#REF!</v>
      </c>
      <c r="K111" s="76" t="e">
        <f t="shared" si="35"/>
        <v>#REF!</v>
      </c>
      <c r="L111" s="83" t="e">
        <f>IF(ISNA(VLOOKUP($A111,#REF!,8,FALSE)),0,VLOOKUP($A111,#REF!,8,FALSE))</f>
        <v>#REF!</v>
      </c>
      <c r="M111" s="80" t="e">
        <f t="shared" si="36"/>
        <v>#REF!</v>
      </c>
      <c r="N111" s="76" t="e">
        <f t="shared" si="37"/>
        <v>#REF!</v>
      </c>
      <c r="O111" s="64" t="e">
        <f>IF(ISNA(VLOOKUP($A111,#REF!,12,FALSE)),0,VLOOKUP($A111,#REF!,12,FALSE))</f>
        <v>#REF!</v>
      </c>
      <c r="P111" s="80" t="e">
        <f t="shared" si="38"/>
        <v>#REF!</v>
      </c>
      <c r="Q111" s="76" t="e">
        <f t="shared" si="39"/>
        <v>#REF!</v>
      </c>
      <c r="R111" s="64" t="e">
        <f>IF(ISNA(VLOOKUP($A111,#REF!,16,FALSE)),0,VLOOKUP($A111,#REF!,16,FALSE))</f>
        <v>#REF!</v>
      </c>
      <c r="S111" s="80" t="e">
        <f t="shared" si="40"/>
        <v>#REF!</v>
      </c>
      <c r="T111" s="76" t="e">
        <f t="shared" si="41"/>
        <v>#REF!</v>
      </c>
      <c r="U111" s="64" t="e">
        <f>IF(ISNA(VLOOKUP($A111,#REF!,20,FALSE)),0,VLOOKUP($A111,#REF!,20,FALSE))</f>
        <v>#REF!</v>
      </c>
      <c r="V111" s="80" t="e">
        <f t="shared" si="42"/>
        <v>#REF!</v>
      </c>
      <c r="W111" s="76" t="e">
        <f t="shared" si="43"/>
        <v>#REF!</v>
      </c>
      <c r="X111" s="64" t="e">
        <f>IF(ISNA(VLOOKUP($A111,#REF!,24,FALSE)),0,VLOOKUP($A111,#REF!,24,FALSE))</f>
        <v>#REF!</v>
      </c>
      <c r="Y111" s="80" t="e">
        <f t="shared" si="44"/>
        <v>#REF!</v>
      </c>
      <c r="Z111" s="76" t="e">
        <f t="shared" si="45"/>
        <v>#REF!</v>
      </c>
      <c r="AA111" s="64" t="e">
        <f>IF(ISNA(VLOOKUP($A111,#REF!,28,FALSE)),0,VLOOKUP($A111,#REF!,28,FALSE))</f>
        <v>#REF!</v>
      </c>
      <c r="AB111" s="80" t="e">
        <f t="shared" si="46"/>
        <v>#REF!</v>
      </c>
      <c r="AC111" s="76" t="e">
        <f t="shared" si="47"/>
        <v>#REF!</v>
      </c>
      <c r="AD111" s="64" t="e">
        <f>IF(ISNA(VLOOKUP($A111,#REF!,32,FALSE)),0,VLOOKUP($A111,#REF!,32,FALSE))</f>
        <v>#REF!</v>
      </c>
      <c r="AE111" s="80" t="e">
        <f t="shared" si="48"/>
        <v>#REF!</v>
      </c>
      <c r="AF111" s="76" t="e">
        <f t="shared" si="49"/>
        <v>#REF!</v>
      </c>
      <c r="AG111" s="64" t="e">
        <f>IF(ISNA(VLOOKUP($A111,#REF!,36,FALSE)),0,VLOOKUP($A111,#REF!,36,FALSE))</f>
        <v>#REF!</v>
      </c>
      <c r="AH111" s="80" t="e">
        <f t="shared" si="50"/>
        <v>#REF!</v>
      </c>
      <c r="AI111" s="76" t="e">
        <f t="shared" si="51"/>
        <v>#REF!</v>
      </c>
    </row>
    <row r="112" spans="1:39" ht="18" customHeight="1" x14ac:dyDescent="0.2">
      <c r="A112" s="78" t="str">
        <f t="shared" si="31"/>
        <v>Steve Gertenbach</v>
      </c>
      <c r="B112" s="52" t="s">
        <v>295</v>
      </c>
      <c r="C112" s="62" t="s">
        <v>15</v>
      </c>
      <c r="D112" s="25" t="e">
        <f>VLOOKUP($A112,#REF!,34,FALSE)</f>
        <v>#REF!</v>
      </c>
      <c r="E112" s="8" t="e">
        <f>ROUND(IF(ISNA(VLOOKUP($A112,#REF!,46,FALSE)),0,VLOOKUP($A112,#REF!,46,FALSE)),1)</f>
        <v>#REF!</v>
      </c>
      <c r="F112" s="92" t="e">
        <f>ROUND(IF(ISNA(VLOOKUP($A112,#REF!,47,FALSE)),0,VLOOKUP($A112,#REF!,47,FALSE)),1)</f>
        <v>#REF!</v>
      </c>
      <c r="G112" s="80" t="e">
        <f t="shared" si="32"/>
        <v>#REF!</v>
      </c>
      <c r="H112" s="88" t="e">
        <f t="shared" si="33"/>
        <v>#REF!</v>
      </c>
      <c r="I112" s="64" t="e">
        <f>IF(ISNA(VLOOKUP($A112,#REF!,4,FALSE)),0,VLOOKUP($A112,#REF!,4,FALSE))</f>
        <v>#REF!</v>
      </c>
      <c r="J112" s="80" t="e">
        <f t="shared" si="34"/>
        <v>#REF!</v>
      </c>
      <c r="K112" s="76" t="e">
        <f t="shared" si="35"/>
        <v>#REF!</v>
      </c>
      <c r="L112" s="83" t="e">
        <f>IF(ISNA(VLOOKUP($A112,#REF!,8,FALSE)),0,VLOOKUP($A112,#REF!,8,FALSE))</f>
        <v>#REF!</v>
      </c>
      <c r="M112" s="80" t="e">
        <f t="shared" si="36"/>
        <v>#REF!</v>
      </c>
      <c r="N112" s="76" t="e">
        <f t="shared" si="37"/>
        <v>#REF!</v>
      </c>
      <c r="O112" s="64" t="e">
        <f>IF(ISNA(VLOOKUP($A112,#REF!,12,FALSE)),0,VLOOKUP($A112,#REF!,12,FALSE))</f>
        <v>#REF!</v>
      </c>
      <c r="P112" s="80" t="e">
        <f t="shared" si="38"/>
        <v>#REF!</v>
      </c>
      <c r="Q112" s="76" t="e">
        <f t="shared" si="39"/>
        <v>#REF!</v>
      </c>
      <c r="R112" s="64" t="e">
        <f>IF(ISNA(VLOOKUP($A112,#REF!,16,FALSE)),0,VLOOKUP($A112,#REF!,16,FALSE))</f>
        <v>#REF!</v>
      </c>
      <c r="S112" s="80" t="e">
        <f t="shared" si="40"/>
        <v>#REF!</v>
      </c>
      <c r="T112" s="76" t="e">
        <f t="shared" si="41"/>
        <v>#REF!</v>
      </c>
      <c r="U112" s="64" t="e">
        <f>IF(ISNA(VLOOKUP($A112,#REF!,20,FALSE)),0,VLOOKUP($A112,#REF!,20,FALSE))</f>
        <v>#REF!</v>
      </c>
      <c r="V112" s="80" t="e">
        <f t="shared" si="42"/>
        <v>#REF!</v>
      </c>
      <c r="W112" s="76" t="e">
        <f t="shared" si="43"/>
        <v>#REF!</v>
      </c>
      <c r="X112" s="64" t="e">
        <f>IF(ISNA(VLOOKUP($A112,#REF!,24,FALSE)),0,VLOOKUP($A112,#REF!,24,FALSE))</f>
        <v>#REF!</v>
      </c>
      <c r="Y112" s="80" t="e">
        <f t="shared" si="44"/>
        <v>#REF!</v>
      </c>
      <c r="Z112" s="76" t="e">
        <f t="shared" si="45"/>
        <v>#REF!</v>
      </c>
      <c r="AA112" s="64" t="e">
        <f>IF(ISNA(VLOOKUP($A112,#REF!,28,FALSE)),0,VLOOKUP($A112,#REF!,28,FALSE))</f>
        <v>#REF!</v>
      </c>
      <c r="AB112" s="80" t="e">
        <f t="shared" si="46"/>
        <v>#REF!</v>
      </c>
      <c r="AC112" s="76" t="e">
        <f t="shared" si="47"/>
        <v>#REF!</v>
      </c>
      <c r="AD112" s="64" t="e">
        <f>IF(ISNA(VLOOKUP($A112,#REF!,32,FALSE)),0,VLOOKUP($A112,#REF!,32,FALSE))</f>
        <v>#REF!</v>
      </c>
      <c r="AE112" s="80" t="e">
        <f t="shared" si="48"/>
        <v>#REF!</v>
      </c>
      <c r="AF112" s="76" t="e">
        <f t="shared" si="49"/>
        <v>#REF!</v>
      </c>
      <c r="AG112" s="64" t="e">
        <f>IF(ISNA(VLOOKUP($A112,#REF!,36,FALSE)),0,VLOOKUP($A112,#REF!,36,FALSE))</f>
        <v>#REF!</v>
      </c>
      <c r="AH112" s="80" t="e">
        <f t="shared" si="50"/>
        <v>#REF!</v>
      </c>
      <c r="AI112" s="76" t="e">
        <f t="shared" si="51"/>
        <v>#REF!</v>
      </c>
    </row>
    <row r="113" spans="1:39" ht="18" customHeight="1" x14ac:dyDescent="0.2">
      <c r="A113" s="78" t="str">
        <f t="shared" si="31"/>
        <v>Ron Hall</v>
      </c>
      <c r="B113" s="52" t="s">
        <v>43</v>
      </c>
      <c r="C113" s="62" t="s">
        <v>41</v>
      </c>
      <c r="D113" s="25" t="e">
        <f>VLOOKUP($A113,#REF!,34,FALSE)</f>
        <v>#REF!</v>
      </c>
      <c r="E113" s="8" t="e">
        <f>ROUND(IF(ISNA(VLOOKUP($A113,#REF!,46,FALSE)),0,VLOOKUP($A113,#REF!,46,FALSE)),1)</f>
        <v>#REF!</v>
      </c>
      <c r="F113" s="92" t="e">
        <f>ROUND(IF(ISNA(VLOOKUP($A113,#REF!,47,FALSE)),0,VLOOKUP($A113,#REF!,47,FALSE)),1)</f>
        <v>#REF!</v>
      </c>
      <c r="G113" s="80" t="e">
        <f t="shared" si="32"/>
        <v>#REF!</v>
      </c>
      <c r="H113" s="88" t="e">
        <f t="shared" si="33"/>
        <v>#REF!</v>
      </c>
      <c r="I113" s="64" t="e">
        <f>IF(ISNA(VLOOKUP($A113,#REF!,4,FALSE)),0,VLOOKUP($A113,#REF!,4,FALSE))</f>
        <v>#REF!</v>
      </c>
      <c r="J113" s="80" t="e">
        <f t="shared" si="34"/>
        <v>#REF!</v>
      </c>
      <c r="K113" s="76" t="e">
        <f t="shared" si="35"/>
        <v>#REF!</v>
      </c>
      <c r="L113" s="83" t="e">
        <f>IF(ISNA(VLOOKUP($A113,#REF!,8,FALSE)),0,VLOOKUP($A113,#REF!,8,FALSE))</f>
        <v>#REF!</v>
      </c>
      <c r="M113" s="80" t="e">
        <f t="shared" si="36"/>
        <v>#REF!</v>
      </c>
      <c r="N113" s="76" t="e">
        <f t="shared" si="37"/>
        <v>#REF!</v>
      </c>
      <c r="O113" s="64" t="e">
        <f>IF(ISNA(VLOOKUP($A113,#REF!,12,FALSE)),0,VLOOKUP($A113,#REF!,12,FALSE))</f>
        <v>#REF!</v>
      </c>
      <c r="P113" s="80" t="e">
        <f t="shared" si="38"/>
        <v>#REF!</v>
      </c>
      <c r="Q113" s="76" t="e">
        <f t="shared" si="39"/>
        <v>#REF!</v>
      </c>
      <c r="R113" s="64" t="e">
        <f>IF(ISNA(VLOOKUP($A113,#REF!,16,FALSE)),0,VLOOKUP($A113,#REF!,16,FALSE))</f>
        <v>#REF!</v>
      </c>
      <c r="S113" s="80" t="e">
        <f t="shared" si="40"/>
        <v>#REF!</v>
      </c>
      <c r="T113" s="76" t="e">
        <f t="shared" si="41"/>
        <v>#REF!</v>
      </c>
      <c r="U113" s="64" t="e">
        <f>IF(ISNA(VLOOKUP($A113,#REF!,20,FALSE)),0,VLOOKUP($A113,#REF!,20,FALSE))</f>
        <v>#REF!</v>
      </c>
      <c r="V113" s="80" t="e">
        <f t="shared" si="42"/>
        <v>#REF!</v>
      </c>
      <c r="W113" s="76" t="e">
        <f t="shared" si="43"/>
        <v>#REF!</v>
      </c>
      <c r="X113" s="64" t="e">
        <f>IF(ISNA(VLOOKUP($A113,#REF!,24,FALSE)),0,VLOOKUP($A113,#REF!,24,FALSE))</f>
        <v>#REF!</v>
      </c>
      <c r="Y113" s="80" t="e">
        <f t="shared" si="44"/>
        <v>#REF!</v>
      </c>
      <c r="Z113" s="76" t="e">
        <f t="shared" si="45"/>
        <v>#REF!</v>
      </c>
      <c r="AA113" s="64" t="e">
        <f>IF(ISNA(VLOOKUP($A113,#REF!,28,FALSE)),0,VLOOKUP($A113,#REF!,28,FALSE))</f>
        <v>#REF!</v>
      </c>
      <c r="AB113" s="80" t="e">
        <f t="shared" si="46"/>
        <v>#REF!</v>
      </c>
      <c r="AC113" s="76" t="e">
        <f t="shared" si="47"/>
        <v>#REF!</v>
      </c>
      <c r="AD113" s="64" t="e">
        <f>IF(ISNA(VLOOKUP($A113,#REF!,32,FALSE)),0,VLOOKUP($A113,#REF!,32,FALSE))</f>
        <v>#REF!</v>
      </c>
      <c r="AE113" s="80" t="e">
        <f t="shared" si="48"/>
        <v>#REF!</v>
      </c>
      <c r="AF113" s="76" t="e">
        <f t="shared" si="49"/>
        <v>#REF!</v>
      </c>
      <c r="AG113" s="64" t="e">
        <f>IF(ISNA(VLOOKUP($A113,#REF!,36,FALSE)),0,VLOOKUP($A113,#REF!,36,FALSE))</f>
        <v>#REF!</v>
      </c>
      <c r="AH113" s="80" t="e">
        <f t="shared" si="50"/>
        <v>#REF!</v>
      </c>
      <c r="AI113" s="76" t="e">
        <f t="shared" si="51"/>
        <v>#REF!</v>
      </c>
    </row>
    <row r="114" spans="1:39" ht="18" customHeight="1" x14ac:dyDescent="0.2">
      <c r="A114" s="78" t="str">
        <f t="shared" si="31"/>
        <v>Charles Han</v>
      </c>
      <c r="B114" s="52" t="s">
        <v>467</v>
      </c>
      <c r="C114" s="62" t="s">
        <v>468</v>
      </c>
      <c r="D114" s="25" t="e">
        <f>VLOOKUP($A114,#REF!,34,FALSE)</f>
        <v>#REF!</v>
      </c>
      <c r="E114" s="8" t="e">
        <f>ROUND(IF(ISNA(VLOOKUP($A114,#REF!,46,FALSE)),0,VLOOKUP($A114,#REF!,46,FALSE)),1)</f>
        <v>#REF!</v>
      </c>
      <c r="F114" s="92" t="e">
        <f>ROUND(IF(ISNA(VLOOKUP($A114,#REF!,47,FALSE)),0,VLOOKUP($A114,#REF!,47,FALSE)),1)</f>
        <v>#REF!</v>
      </c>
      <c r="G114" s="80" t="e">
        <f t="shared" si="32"/>
        <v>#REF!</v>
      </c>
      <c r="H114" s="88" t="e">
        <f t="shared" si="33"/>
        <v>#REF!</v>
      </c>
      <c r="I114" s="64" t="e">
        <f>IF(ISNA(VLOOKUP($A114,#REF!,4,FALSE)),0,VLOOKUP($A114,#REF!,4,FALSE))</f>
        <v>#REF!</v>
      </c>
      <c r="J114" s="80" t="e">
        <f t="shared" si="34"/>
        <v>#REF!</v>
      </c>
      <c r="K114" s="76" t="e">
        <f t="shared" si="35"/>
        <v>#REF!</v>
      </c>
      <c r="L114" s="83" t="e">
        <f>IF(ISNA(VLOOKUP($A114,#REF!,8,FALSE)),0,VLOOKUP($A114,#REF!,8,FALSE))</f>
        <v>#REF!</v>
      </c>
      <c r="M114" s="80" t="e">
        <f t="shared" si="36"/>
        <v>#REF!</v>
      </c>
      <c r="N114" s="76" t="e">
        <f t="shared" si="37"/>
        <v>#REF!</v>
      </c>
      <c r="O114" s="64" t="e">
        <f>IF(ISNA(VLOOKUP($A114,#REF!,12,FALSE)),0,VLOOKUP($A114,#REF!,12,FALSE))</f>
        <v>#REF!</v>
      </c>
      <c r="P114" s="80" t="e">
        <f t="shared" si="38"/>
        <v>#REF!</v>
      </c>
      <c r="Q114" s="76" t="e">
        <f t="shared" si="39"/>
        <v>#REF!</v>
      </c>
      <c r="R114" s="64" t="e">
        <f>IF(ISNA(VLOOKUP($A114,#REF!,16,FALSE)),0,VLOOKUP($A114,#REF!,16,FALSE))</f>
        <v>#REF!</v>
      </c>
      <c r="S114" s="80" t="e">
        <f t="shared" si="40"/>
        <v>#REF!</v>
      </c>
      <c r="T114" s="76" t="e">
        <f t="shared" si="41"/>
        <v>#REF!</v>
      </c>
      <c r="U114" s="64" t="e">
        <f>IF(ISNA(VLOOKUP($A114,#REF!,20,FALSE)),0,VLOOKUP($A114,#REF!,20,FALSE))</f>
        <v>#REF!</v>
      </c>
      <c r="V114" s="80" t="e">
        <f t="shared" si="42"/>
        <v>#REF!</v>
      </c>
      <c r="W114" s="76" t="e">
        <f t="shared" si="43"/>
        <v>#REF!</v>
      </c>
      <c r="X114" s="64" t="e">
        <f>IF(ISNA(VLOOKUP($A114,#REF!,24,FALSE)),0,VLOOKUP($A114,#REF!,24,FALSE))</f>
        <v>#REF!</v>
      </c>
      <c r="Y114" s="80" t="e">
        <f t="shared" si="44"/>
        <v>#REF!</v>
      </c>
      <c r="Z114" s="76" t="e">
        <f t="shared" si="45"/>
        <v>#REF!</v>
      </c>
      <c r="AA114" s="64" t="e">
        <f>IF(ISNA(VLOOKUP($A114,#REF!,28,FALSE)),0,VLOOKUP($A114,#REF!,28,FALSE))</f>
        <v>#REF!</v>
      </c>
      <c r="AB114" s="80" t="e">
        <f t="shared" si="46"/>
        <v>#REF!</v>
      </c>
      <c r="AC114" s="76" t="e">
        <f t="shared" si="47"/>
        <v>#REF!</v>
      </c>
      <c r="AD114" s="64" t="e">
        <f>IF(ISNA(VLOOKUP($A114,#REF!,32,FALSE)),0,VLOOKUP($A114,#REF!,32,FALSE))</f>
        <v>#REF!</v>
      </c>
      <c r="AE114" s="80" t="e">
        <f t="shared" si="48"/>
        <v>#REF!</v>
      </c>
      <c r="AF114" s="76" t="e">
        <f t="shared" si="49"/>
        <v>#REF!</v>
      </c>
      <c r="AG114" s="64" t="e">
        <f>IF(ISNA(VLOOKUP($A114,#REF!,36,FALSE)),0,VLOOKUP($A114,#REF!,36,FALSE))</f>
        <v>#REF!</v>
      </c>
      <c r="AH114" s="80" t="e">
        <f t="shared" si="50"/>
        <v>#REF!</v>
      </c>
      <c r="AI114" s="76" t="e">
        <f t="shared" si="51"/>
        <v>#REF!</v>
      </c>
    </row>
    <row r="115" spans="1:39" ht="18" customHeight="1" x14ac:dyDescent="0.2">
      <c r="A115" s="78" t="str">
        <f t="shared" si="31"/>
        <v>Jon Hanner</v>
      </c>
      <c r="B115" s="52" t="s">
        <v>149</v>
      </c>
      <c r="C115" s="62" t="s">
        <v>150</v>
      </c>
      <c r="D115" s="25" t="e">
        <f>VLOOKUP($A115,#REF!,34,FALSE)</f>
        <v>#REF!</v>
      </c>
      <c r="E115" s="8" t="e">
        <f>ROUND(IF(ISNA(VLOOKUP($A115,#REF!,46,FALSE)),0,VLOOKUP($A115,#REF!,46,FALSE)),1)</f>
        <v>#REF!</v>
      </c>
      <c r="F115" s="92" t="e">
        <f>ROUND(IF(ISNA(VLOOKUP($A115,#REF!,47,FALSE)),0,VLOOKUP($A115,#REF!,47,FALSE)),1)</f>
        <v>#REF!</v>
      </c>
      <c r="G115" s="80" t="e">
        <f t="shared" si="32"/>
        <v>#REF!</v>
      </c>
      <c r="H115" s="88" t="e">
        <f t="shared" si="33"/>
        <v>#REF!</v>
      </c>
      <c r="I115" s="64" t="e">
        <f>IF(ISNA(VLOOKUP($A115,#REF!,4,FALSE)),0,VLOOKUP($A115,#REF!,4,FALSE))</f>
        <v>#REF!</v>
      </c>
      <c r="J115" s="80" t="e">
        <f t="shared" si="34"/>
        <v>#REF!</v>
      </c>
      <c r="K115" s="76" t="e">
        <f t="shared" si="35"/>
        <v>#REF!</v>
      </c>
      <c r="L115" s="83" t="e">
        <f>IF(ISNA(VLOOKUP($A115,#REF!,8,FALSE)),0,VLOOKUP($A115,#REF!,8,FALSE))</f>
        <v>#REF!</v>
      </c>
      <c r="M115" s="80" t="e">
        <f t="shared" si="36"/>
        <v>#REF!</v>
      </c>
      <c r="N115" s="76" t="e">
        <f t="shared" si="37"/>
        <v>#REF!</v>
      </c>
      <c r="O115" s="64" t="e">
        <f>IF(ISNA(VLOOKUP($A115,#REF!,12,FALSE)),0,VLOOKUP($A115,#REF!,12,FALSE))</f>
        <v>#REF!</v>
      </c>
      <c r="P115" s="80" t="e">
        <f t="shared" si="38"/>
        <v>#REF!</v>
      </c>
      <c r="Q115" s="76" t="e">
        <f t="shared" si="39"/>
        <v>#REF!</v>
      </c>
      <c r="R115" s="64" t="e">
        <f>IF(ISNA(VLOOKUP($A115,#REF!,16,FALSE)),0,VLOOKUP($A115,#REF!,16,FALSE))</f>
        <v>#REF!</v>
      </c>
      <c r="S115" s="80" t="e">
        <f t="shared" si="40"/>
        <v>#REF!</v>
      </c>
      <c r="T115" s="76" t="e">
        <f t="shared" si="41"/>
        <v>#REF!</v>
      </c>
      <c r="U115" s="64" t="e">
        <f>IF(ISNA(VLOOKUP($A115,#REF!,20,FALSE)),0,VLOOKUP($A115,#REF!,20,FALSE))</f>
        <v>#REF!</v>
      </c>
      <c r="V115" s="80" t="e">
        <f t="shared" si="42"/>
        <v>#REF!</v>
      </c>
      <c r="W115" s="76" t="e">
        <f t="shared" si="43"/>
        <v>#REF!</v>
      </c>
      <c r="X115" s="64" t="e">
        <f>IF(ISNA(VLOOKUP($A115,#REF!,24,FALSE)),0,VLOOKUP($A115,#REF!,24,FALSE))</f>
        <v>#REF!</v>
      </c>
      <c r="Y115" s="80" t="e">
        <f t="shared" si="44"/>
        <v>#REF!</v>
      </c>
      <c r="Z115" s="76" t="e">
        <f t="shared" si="45"/>
        <v>#REF!</v>
      </c>
      <c r="AA115" s="64" t="e">
        <f>IF(ISNA(VLOOKUP($A115,#REF!,28,FALSE)),0,VLOOKUP($A115,#REF!,28,FALSE))</f>
        <v>#REF!</v>
      </c>
      <c r="AB115" s="80" t="e">
        <f t="shared" si="46"/>
        <v>#REF!</v>
      </c>
      <c r="AC115" s="76" t="e">
        <f t="shared" si="47"/>
        <v>#REF!</v>
      </c>
      <c r="AD115" s="64" t="e">
        <f>IF(ISNA(VLOOKUP($A115,#REF!,32,FALSE)),0,VLOOKUP($A115,#REF!,32,FALSE))</f>
        <v>#REF!</v>
      </c>
      <c r="AE115" s="80" t="e">
        <f t="shared" si="48"/>
        <v>#REF!</v>
      </c>
      <c r="AF115" s="76" t="e">
        <f t="shared" si="49"/>
        <v>#REF!</v>
      </c>
      <c r="AG115" s="64" t="e">
        <f>IF(ISNA(VLOOKUP($A115,#REF!,36,FALSE)),0,VLOOKUP($A115,#REF!,36,FALSE))</f>
        <v>#REF!</v>
      </c>
      <c r="AH115" s="80" t="e">
        <f t="shared" si="50"/>
        <v>#REF!</v>
      </c>
      <c r="AI115" s="76" t="e">
        <f t="shared" si="51"/>
        <v>#REF!</v>
      </c>
    </row>
    <row r="116" spans="1:39" ht="18" customHeight="1" x14ac:dyDescent="0.2">
      <c r="A116" s="78" t="str">
        <f t="shared" si="31"/>
        <v>Steve Hardesty</v>
      </c>
      <c r="B116" s="52" t="s">
        <v>14</v>
      </c>
      <c r="C116" s="62" t="s">
        <v>15</v>
      </c>
      <c r="D116" s="25" t="e">
        <f>VLOOKUP($A116,#REF!,34,FALSE)</f>
        <v>#REF!</v>
      </c>
      <c r="E116" s="8" t="e">
        <f>ROUND(IF(ISNA(VLOOKUP($A116,#REF!,46,FALSE)),0,VLOOKUP($A116,#REF!,46,FALSE)),1)</f>
        <v>#REF!</v>
      </c>
      <c r="F116" s="92" t="e">
        <f>ROUND(IF(ISNA(VLOOKUP($A116,#REF!,47,FALSE)),0,VLOOKUP($A116,#REF!,47,FALSE)),1)</f>
        <v>#REF!</v>
      </c>
      <c r="G116" s="80" t="e">
        <f t="shared" si="32"/>
        <v>#REF!</v>
      </c>
      <c r="H116" s="88" t="e">
        <f t="shared" si="33"/>
        <v>#REF!</v>
      </c>
      <c r="I116" s="64" t="e">
        <f>IF(ISNA(VLOOKUP($A116,#REF!,4,FALSE)),0,VLOOKUP($A116,#REF!,4,FALSE))</f>
        <v>#REF!</v>
      </c>
      <c r="J116" s="80" t="e">
        <f t="shared" si="34"/>
        <v>#REF!</v>
      </c>
      <c r="K116" s="76" t="e">
        <f t="shared" si="35"/>
        <v>#REF!</v>
      </c>
      <c r="L116" s="83" t="e">
        <f>IF(ISNA(VLOOKUP($A116,#REF!,8,FALSE)),0,VLOOKUP($A116,#REF!,8,FALSE))</f>
        <v>#REF!</v>
      </c>
      <c r="M116" s="80" t="e">
        <f t="shared" si="36"/>
        <v>#REF!</v>
      </c>
      <c r="N116" s="76" t="e">
        <f t="shared" si="37"/>
        <v>#REF!</v>
      </c>
      <c r="O116" s="64" t="e">
        <f>IF(ISNA(VLOOKUP($A116,#REF!,12,FALSE)),0,VLOOKUP($A116,#REF!,12,FALSE))</f>
        <v>#REF!</v>
      </c>
      <c r="P116" s="80" t="e">
        <f t="shared" si="38"/>
        <v>#REF!</v>
      </c>
      <c r="Q116" s="76" t="e">
        <f t="shared" si="39"/>
        <v>#REF!</v>
      </c>
      <c r="R116" s="64" t="e">
        <f>IF(ISNA(VLOOKUP($A116,#REF!,16,FALSE)),0,VLOOKUP($A116,#REF!,16,FALSE))</f>
        <v>#REF!</v>
      </c>
      <c r="S116" s="80" t="e">
        <f t="shared" si="40"/>
        <v>#REF!</v>
      </c>
      <c r="T116" s="76" t="e">
        <f t="shared" si="41"/>
        <v>#REF!</v>
      </c>
      <c r="U116" s="64" t="e">
        <f>IF(ISNA(VLOOKUP($A116,#REF!,20,FALSE)),0,VLOOKUP($A116,#REF!,20,FALSE))</f>
        <v>#REF!</v>
      </c>
      <c r="V116" s="80" t="e">
        <f t="shared" si="42"/>
        <v>#REF!</v>
      </c>
      <c r="W116" s="76" t="e">
        <f t="shared" si="43"/>
        <v>#REF!</v>
      </c>
      <c r="X116" s="64" t="e">
        <f>IF(ISNA(VLOOKUP($A116,#REF!,24,FALSE)),0,VLOOKUP($A116,#REF!,24,FALSE))</f>
        <v>#REF!</v>
      </c>
      <c r="Y116" s="80" t="e">
        <f t="shared" si="44"/>
        <v>#REF!</v>
      </c>
      <c r="Z116" s="76" t="e">
        <f t="shared" si="45"/>
        <v>#REF!</v>
      </c>
      <c r="AA116" s="64" t="e">
        <f>IF(ISNA(VLOOKUP($A116,#REF!,28,FALSE)),0,VLOOKUP($A116,#REF!,28,FALSE))</f>
        <v>#REF!</v>
      </c>
      <c r="AB116" s="80" t="e">
        <f t="shared" si="46"/>
        <v>#REF!</v>
      </c>
      <c r="AC116" s="76" t="e">
        <f t="shared" si="47"/>
        <v>#REF!</v>
      </c>
      <c r="AD116" s="64" t="e">
        <f>IF(ISNA(VLOOKUP($A116,#REF!,32,FALSE)),0,VLOOKUP($A116,#REF!,32,FALSE))</f>
        <v>#REF!</v>
      </c>
      <c r="AE116" s="80" t="e">
        <f t="shared" si="48"/>
        <v>#REF!</v>
      </c>
      <c r="AF116" s="76" t="e">
        <f t="shared" si="49"/>
        <v>#REF!</v>
      </c>
      <c r="AG116" s="64" t="e">
        <f>IF(ISNA(VLOOKUP($A116,#REF!,36,FALSE)),0,VLOOKUP($A116,#REF!,36,FALSE))</f>
        <v>#REF!</v>
      </c>
      <c r="AH116" s="80" t="e">
        <f t="shared" si="50"/>
        <v>#REF!</v>
      </c>
      <c r="AI116" s="76" t="e">
        <f t="shared" si="51"/>
        <v>#REF!</v>
      </c>
    </row>
    <row r="117" spans="1:39" ht="18" customHeight="1" x14ac:dyDescent="0.2">
      <c r="A117" s="78" t="str">
        <f t="shared" si="31"/>
        <v>Vernon Hardy</v>
      </c>
      <c r="B117" s="52" t="s">
        <v>9</v>
      </c>
      <c r="C117" s="62" t="s">
        <v>32</v>
      </c>
      <c r="D117" s="25" t="e">
        <f>VLOOKUP($A117,#REF!,34,FALSE)</f>
        <v>#REF!</v>
      </c>
      <c r="E117" s="8" t="e">
        <f>ROUND(IF(ISNA(VLOOKUP($A117,#REF!,46,FALSE)),0,VLOOKUP($A117,#REF!,46,FALSE)),1)</f>
        <v>#REF!</v>
      </c>
      <c r="F117" s="92" t="e">
        <f>ROUND(IF(ISNA(VLOOKUP($A117,#REF!,47,FALSE)),0,VLOOKUP($A117,#REF!,47,FALSE)),1)</f>
        <v>#REF!</v>
      </c>
      <c r="G117" s="80" t="e">
        <f t="shared" si="32"/>
        <v>#REF!</v>
      </c>
      <c r="H117" s="88" t="e">
        <f t="shared" si="33"/>
        <v>#REF!</v>
      </c>
      <c r="I117" s="64" t="e">
        <f>IF(ISNA(VLOOKUP($A117,#REF!,4,FALSE)),0,VLOOKUP($A117,#REF!,4,FALSE))</f>
        <v>#REF!</v>
      </c>
      <c r="J117" s="80" t="e">
        <f t="shared" si="34"/>
        <v>#REF!</v>
      </c>
      <c r="K117" s="76" t="e">
        <f t="shared" si="35"/>
        <v>#REF!</v>
      </c>
      <c r="L117" s="83" t="e">
        <f>IF(ISNA(VLOOKUP($A117,#REF!,8,FALSE)),0,VLOOKUP($A117,#REF!,8,FALSE))</f>
        <v>#REF!</v>
      </c>
      <c r="M117" s="80" t="e">
        <f t="shared" si="36"/>
        <v>#REF!</v>
      </c>
      <c r="N117" s="76" t="e">
        <f t="shared" si="37"/>
        <v>#REF!</v>
      </c>
      <c r="O117" s="64" t="e">
        <f>IF(ISNA(VLOOKUP($A117,#REF!,12,FALSE)),0,VLOOKUP($A117,#REF!,12,FALSE))</f>
        <v>#REF!</v>
      </c>
      <c r="P117" s="80" t="e">
        <f t="shared" si="38"/>
        <v>#REF!</v>
      </c>
      <c r="Q117" s="76" t="e">
        <f t="shared" si="39"/>
        <v>#REF!</v>
      </c>
      <c r="R117" s="64" t="e">
        <f>IF(ISNA(VLOOKUP($A117,#REF!,16,FALSE)),0,VLOOKUP($A117,#REF!,16,FALSE))</f>
        <v>#REF!</v>
      </c>
      <c r="S117" s="80" t="e">
        <f t="shared" si="40"/>
        <v>#REF!</v>
      </c>
      <c r="T117" s="76" t="e">
        <f t="shared" si="41"/>
        <v>#REF!</v>
      </c>
      <c r="U117" s="64" t="e">
        <f>IF(ISNA(VLOOKUP($A117,#REF!,20,FALSE)),0,VLOOKUP($A117,#REF!,20,FALSE))</f>
        <v>#REF!</v>
      </c>
      <c r="V117" s="80" t="e">
        <f t="shared" si="42"/>
        <v>#REF!</v>
      </c>
      <c r="W117" s="76" t="e">
        <f t="shared" si="43"/>
        <v>#REF!</v>
      </c>
      <c r="X117" s="64" t="e">
        <f>IF(ISNA(VLOOKUP($A117,#REF!,24,FALSE)),0,VLOOKUP($A117,#REF!,24,FALSE))</f>
        <v>#REF!</v>
      </c>
      <c r="Y117" s="80" t="e">
        <f t="shared" si="44"/>
        <v>#REF!</v>
      </c>
      <c r="Z117" s="76" t="e">
        <f t="shared" si="45"/>
        <v>#REF!</v>
      </c>
      <c r="AA117" s="64" t="e">
        <f>IF(ISNA(VLOOKUP($A117,#REF!,28,FALSE)),0,VLOOKUP($A117,#REF!,28,FALSE))</f>
        <v>#REF!</v>
      </c>
      <c r="AB117" s="80" t="e">
        <f t="shared" si="46"/>
        <v>#REF!</v>
      </c>
      <c r="AC117" s="76" t="e">
        <f t="shared" si="47"/>
        <v>#REF!</v>
      </c>
      <c r="AD117" s="64" t="e">
        <f>IF(ISNA(VLOOKUP($A117,#REF!,32,FALSE)),0,VLOOKUP($A117,#REF!,32,FALSE))</f>
        <v>#REF!</v>
      </c>
      <c r="AE117" s="80" t="e">
        <f t="shared" si="48"/>
        <v>#REF!</v>
      </c>
      <c r="AF117" s="76" t="e">
        <f t="shared" si="49"/>
        <v>#REF!</v>
      </c>
      <c r="AG117" s="64" t="e">
        <f>IF(ISNA(VLOOKUP($A117,#REF!,36,FALSE)),0,VLOOKUP($A117,#REF!,36,FALSE))</f>
        <v>#REF!</v>
      </c>
      <c r="AH117" s="80" t="e">
        <f t="shared" si="50"/>
        <v>#REF!</v>
      </c>
      <c r="AI117" s="76" t="e">
        <f t="shared" si="51"/>
        <v>#REF!</v>
      </c>
    </row>
    <row r="118" spans="1:39" ht="18" customHeight="1" x14ac:dyDescent="0.2">
      <c r="A118" s="78" t="str">
        <f t="shared" si="31"/>
        <v>Jeff Henry</v>
      </c>
      <c r="B118" s="52" t="s">
        <v>494</v>
      </c>
      <c r="C118" s="62" t="s">
        <v>306</v>
      </c>
      <c r="D118" s="25" t="e">
        <f>VLOOKUP($A118,#REF!,34,FALSE)</f>
        <v>#REF!</v>
      </c>
      <c r="E118" s="8" t="e">
        <f>ROUND(IF(ISNA(VLOOKUP($A118,#REF!,46,FALSE)),0,VLOOKUP($A118,#REF!,46,FALSE)),1)</f>
        <v>#REF!</v>
      </c>
      <c r="F118" s="92" t="e">
        <f>ROUND(IF(ISNA(VLOOKUP($A118,#REF!,47,FALSE)),0,VLOOKUP($A118,#REF!,47,FALSE)),1)</f>
        <v>#REF!</v>
      </c>
      <c r="G118" s="80" t="e">
        <f t="shared" si="32"/>
        <v>#REF!</v>
      </c>
      <c r="H118" s="88" t="e">
        <f t="shared" si="33"/>
        <v>#REF!</v>
      </c>
      <c r="I118" s="64" t="e">
        <f>IF(ISNA(VLOOKUP($A118,#REF!,4,FALSE)),0,VLOOKUP($A118,#REF!,4,FALSE))</f>
        <v>#REF!</v>
      </c>
      <c r="J118" s="80" t="e">
        <f t="shared" si="34"/>
        <v>#REF!</v>
      </c>
      <c r="K118" s="76" t="e">
        <f t="shared" si="35"/>
        <v>#REF!</v>
      </c>
      <c r="L118" s="83" t="e">
        <f>IF(ISNA(VLOOKUP($A118,#REF!,8,FALSE)),0,VLOOKUP($A118,#REF!,8,FALSE))</f>
        <v>#REF!</v>
      </c>
      <c r="M118" s="80" t="e">
        <f t="shared" si="36"/>
        <v>#REF!</v>
      </c>
      <c r="N118" s="76" t="e">
        <f t="shared" si="37"/>
        <v>#REF!</v>
      </c>
      <c r="O118" s="64" t="e">
        <f>IF(ISNA(VLOOKUP($A118,#REF!,12,FALSE)),0,VLOOKUP($A118,#REF!,12,FALSE))</f>
        <v>#REF!</v>
      </c>
      <c r="P118" s="80" t="e">
        <f t="shared" si="38"/>
        <v>#REF!</v>
      </c>
      <c r="Q118" s="76" t="e">
        <f t="shared" si="39"/>
        <v>#REF!</v>
      </c>
      <c r="R118" s="64" t="e">
        <f>IF(ISNA(VLOOKUP($A118,#REF!,16,FALSE)),0,VLOOKUP($A118,#REF!,16,FALSE))</f>
        <v>#REF!</v>
      </c>
      <c r="S118" s="80" t="e">
        <f t="shared" si="40"/>
        <v>#REF!</v>
      </c>
      <c r="T118" s="76" t="e">
        <f t="shared" si="41"/>
        <v>#REF!</v>
      </c>
      <c r="U118" s="64" t="e">
        <f>IF(ISNA(VLOOKUP($A118,#REF!,20,FALSE)),0,VLOOKUP($A118,#REF!,20,FALSE))</f>
        <v>#REF!</v>
      </c>
      <c r="V118" s="80" t="e">
        <f t="shared" si="42"/>
        <v>#REF!</v>
      </c>
      <c r="W118" s="76" t="e">
        <f t="shared" si="43"/>
        <v>#REF!</v>
      </c>
      <c r="X118" s="64" t="e">
        <f>IF(ISNA(VLOOKUP($A118,#REF!,24,FALSE)),0,VLOOKUP($A118,#REF!,24,FALSE))</f>
        <v>#REF!</v>
      </c>
      <c r="Y118" s="80" t="e">
        <f t="shared" si="44"/>
        <v>#REF!</v>
      </c>
      <c r="Z118" s="76" t="e">
        <f t="shared" si="45"/>
        <v>#REF!</v>
      </c>
      <c r="AA118" s="64" t="e">
        <f>IF(ISNA(VLOOKUP($A118,#REF!,28,FALSE)),0,VLOOKUP($A118,#REF!,28,FALSE))</f>
        <v>#REF!</v>
      </c>
      <c r="AB118" s="80" t="e">
        <f t="shared" si="46"/>
        <v>#REF!</v>
      </c>
      <c r="AC118" s="76" t="e">
        <f t="shared" si="47"/>
        <v>#REF!</v>
      </c>
      <c r="AD118" s="64" t="e">
        <f>IF(ISNA(VLOOKUP($A118,#REF!,32,FALSE)),0,VLOOKUP($A118,#REF!,32,FALSE))</f>
        <v>#REF!</v>
      </c>
      <c r="AE118" s="80" t="e">
        <f t="shared" si="48"/>
        <v>#REF!</v>
      </c>
      <c r="AF118" s="76" t="e">
        <f t="shared" si="49"/>
        <v>#REF!</v>
      </c>
      <c r="AG118" s="64" t="e">
        <f>IF(ISNA(VLOOKUP($A118,#REF!,36,FALSE)),0,VLOOKUP($A118,#REF!,36,FALSE))</f>
        <v>#REF!</v>
      </c>
      <c r="AH118" s="80" t="e">
        <f t="shared" si="50"/>
        <v>#REF!</v>
      </c>
      <c r="AI118" s="76" t="e">
        <f t="shared" si="51"/>
        <v>#REF!</v>
      </c>
    </row>
    <row r="119" spans="1:39" ht="18" customHeight="1" x14ac:dyDescent="0.2">
      <c r="A119" s="78" t="str">
        <f t="shared" si="31"/>
        <v>Bill Herndon</v>
      </c>
      <c r="B119" s="52" t="s">
        <v>54</v>
      </c>
      <c r="C119" s="62" t="s">
        <v>147</v>
      </c>
      <c r="D119" s="25" t="e">
        <f>VLOOKUP($A119,#REF!,34,FALSE)</f>
        <v>#REF!</v>
      </c>
      <c r="E119" s="8" t="e">
        <f>ROUND(IF(ISNA(VLOOKUP($A119,#REF!,46,FALSE)),0,VLOOKUP($A119,#REF!,46,FALSE)),1)</f>
        <v>#REF!</v>
      </c>
      <c r="F119" s="92" t="e">
        <f>ROUND(IF(ISNA(VLOOKUP($A119,#REF!,47,FALSE)),0,VLOOKUP($A119,#REF!,47,FALSE)),1)</f>
        <v>#REF!</v>
      </c>
      <c r="G119" s="80" t="e">
        <f t="shared" si="32"/>
        <v>#REF!</v>
      </c>
      <c r="H119" s="88" t="e">
        <f t="shared" si="33"/>
        <v>#REF!</v>
      </c>
      <c r="I119" s="64" t="e">
        <f>IF(ISNA(VLOOKUP($A119,#REF!,4,FALSE)),0,VLOOKUP($A119,#REF!,4,FALSE))</f>
        <v>#REF!</v>
      </c>
      <c r="J119" s="80" t="e">
        <f t="shared" si="34"/>
        <v>#REF!</v>
      </c>
      <c r="K119" s="76" t="e">
        <f t="shared" si="35"/>
        <v>#REF!</v>
      </c>
      <c r="L119" s="83" t="e">
        <f>IF(ISNA(VLOOKUP($A119,#REF!,8,FALSE)),0,VLOOKUP($A119,#REF!,8,FALSE))</f>
        <v>#REF!</v>
      </c>
      <c r="M119" s="80" t="e">
        <f t="shared" si="36"/>
        <v>#REF!</v>
      </c>
      <c r="N119" s="76" t="e">
        <f t="shared" si="37"/>
        <v>#REF!</v>
      </c>
      <c r="O119" s="64" t="e">
        <f>IF(ISNA(VLOOKUP($A119,#REF!,12,FALSE)),0,VLOOKUP($A119,#REF!,12,FALSE))</f>
        <v>#REF!</v>
      </c>
      <c r="P119" s="80" t="e">
        <f t="shared" si="38"/>
        <v>#REF!</v>
      </c>
      <c r="Q119" s="76" t="e">
        <f t="shared" si="39"/>
        <v>#REF!</v>
      </c>
      <c r="R119" s="64" t="e">
        <f>IF(ISNA(VLOOKUP($A119,#REF!,16,FALSE)),0,VLOOKUP($A119,#REF!,16,FALSE))</f>
        <v>#REF!</v>
      </c>
      <c r="S119" s="80" t="e">
        <f t="shared" si="40"/>
        <v>#REF!</v>
      </c>
      <c r="T119" s="76" t="e">
        <f t="shared" si="41"/>
        <v>#REF!</v>
      </c>
      <c r="U119" s="64" t="e">
        <f>IF(ISNA(VLOOKUP($A119,#REF!,20,FALSE)),0,VLOOKUP($A119,#REF!,20,FALSE))</f>
        <v>#REF!</v>
      </c>
      <c r="V119" s="80" t="e">
        <f t="shared" si="42"/>
        <v>#REF!</v>
      </c>
      <c r="W119" s="76" t="e">
        <f t="shared" si="43"/>
        <v>#REF!</v>
      </c>
      <c r="X119" s="64" t="e">
        <f>IF(ISNA(VLOOKUP($A119,#REF!,24,FALSE)),0,VLOOKUP($A119,#REF!,24,FALSE))</f>
        <v>#REF!</v>
      </c>
      <c r="Y119" s="80" t="e">
        <f t="shared" si="44"/>
        <v>#REF!</v>
      </c>
      <c r="Z119" s="76" t="e">
        <f t="shared" si="45"/>
        <v>#REF!</v>
      </c>
      <c r="AA119" s="64" t="e">
        <f>IF(ISNA(VLOOKUP($A119,#REF!,28,FALSE)),0,VLOOKUP($A119,#REF!,28,FALSE))</f>
        <v>#REF!</v>
      </c>
      <c r="AB119" s="80" t="e">
        <f t="shared" si="46"/>
        <v>#REF!</v>
      </c>
      <c r="AC119" s="76" t="e">
        <f t="shared" si="47"/>
        <v>#REF!</v>
      </c>
      <c r="AD119" s="64" t="e">
        <f>IF(ISNA(VLOOKUP($A119,#REF!,32,FALSE)),0,VLOOKUP($A119,#REF!,32,FALSE))</f>
        <v>#REF!</v>
      </c>
      <c r="AE119" s="80" t="e">
        <f t="shared" si="48"/>
        <v>#REF!</v>
      </c>
      <c r="AF119" s="76" t="e">
        <f t="shared" si="49"/>
        <v>#REF!</v>
      </c>
      <c r="AG119" s="64" t="e">
        <f>IF(ISNA(VLOOKUP($A119,#REF!,36,FALSE)),0,VLOOKUP($A119,#REF!,36,FALSE))</f>
        <v>#REF!</v>
      </c>
      <c r="AH119" s="80" t="e">
        <f t="shared" si="50"/>
        <v>#REF!</v>
      </c>
      <c r="AI119" s="76" t="e">
        <f t="shared" si="51"/>
        <v>#REF!</v>
      </c>
    </row>
    <row r="120" spans="1:39" ht="18" customHeight="1" x14ac:dyDescent="0.2">
      <c r="A120" s="78" t="str">
        <f t="shared" si="31"/>
        <v>Brian Hickey</v>
      </c>
      <c r="B120" s="52" t="s">
        <v>496</v>
      </c>
      <c r="C120" s="62" t="s">
        <v>20</v>
      </c>
      <c r="D120" s="25" t="e">
        <f>VLOOKUP($A120,#REF!,34,FALSE)</f>
        <v>#REF!</v>
      </c>
      <c r="E120" s="8" t="e">
        <f>ROUND(IF(ISNA(VLOOKUP($A120,#REF!,46,FALSE)),0,VLOOKUP($A120,#REF!,46,FALSE)),1)</f>
        <v>#REF!</v>
      </c>
      <c r="F120" s="92" t="e">
        <f>ROUND(IF(ISNA(VLOOKUP($A120,#REF!,47,FALSE)),0,VLOOKUP($A120,#REF!,47,FALSE)),1)</f>
        <v>#REF!</v>
      </c>
      <c r="G120" s="80" t="e">
        <f t="shared" si="32"/>
        <v>#REF!</v>
      </c>
      <c r="H120" s="88" t="e">
        <f t="shared" si="33"/>
        <v>#REF!</v>
      </c>
      <c r="I120" s="64" t="e">
        <f>IF(ISNA(VLOOKUP($A120,#REF!,4,FALSE)),0,VLOOKUP($A120,#REF!,4,FALSE))</f>
        <v>#REF!</v>
      </c>
      <c r="J120" s="80" t="e">
        <f t="shared" si="34"/>
        <v>#REF!</v>
      </c>
      <c r="K120" s="76" t="e">
        <f t="shared" si="35"/>
        <v>#REF!</v>
      </c>
      <c r="L120" s="83" t="e">
        <f>IF(ISNA(VLOOKUP($A120,#REF!,8,FALSE)),0,VLOOKUP($A120,#REF!,8,FALSE))</f>
        <v>#REF!</v>
      </c>
      <c r="M120" s="80" t="e">
        <f t="shared" si="36"/>
        <v>#REF!</v>
      </c>
      <c r="N120" s="76" t="e">
        <f t="shared" si="37"/>
        <v>#REF!</v>
      </c>
      <c r="O120" s="64" t="e">
        <f>IF(ISNA(VLOOKUP($A120,#REF!,12,FALSE)),0,VLOOKUP($A120,#REF!,12,FALSE))</f>
        <v>#REF!</v>
      </c>
      <c r="P120" s="80" t="e">
        <f t="shared" si="38"/>
        <v>#REF!</v>
      </c>
      <c r="Q120" s="76" t="e">
        <f t="shared" si="39"/>
        <v>#REF!</v>
      </c>
      <c r="R120" s="64" t="e">
        <f>IF(ISNA(VLOOKUP($A120,#REF!,16,FALSE)),0,VLOOKUP($A120,#REF!,16,FALSE))</f>
        <v>#REF!</v>
      </c>
      <c r="S120" s="80" t="e">
        <f t="shared" si="40"/>
        <v>#REF!</v>
      </c>
      <c r="T120" s="76" t="e">
        <f t="shared" si="41"/>
        <v>#REF!</v>
      </c>
      <c r="U120" s="64" t="e">
        <f>IF(ISNA(VLOOKUP($A120,#REF!,20,FALSE)),0,VLOOKUP($A120,#REF!,20,FALSE))</f>
        <v>#REF!</v>
      </c>
      <c r="V120" s="80" t="e">
        <f t="shared" si="42"/>
        <v>#REF!</v>
      </c>
      <c r="W120" s="76" t="e">
        <f t="shared" si="43"/>
        <v>#REF!</v>
      </c>
      <c r="X120" s="64" t="e">
        <f>IF(ISNA(VLOOKUP($A120,#REF!,24,FALSE)),0,VLOOKUP($A120,#REF!,24,FALSE))</f>
        <v>#REF!</v>
      </c>
      <c r="Y120" s="80" t="e">
        <f t="shared" si="44"/>
        <v>#REF!</v>
      </c>
      <c r="Z120" s="76" t="e">
        <f t="shared" si="45"/>
        <v>#REF!</v>
      </c>
      <c r="AA120" s="64" t="e">
        <f>IF(ISNA(VLOOKUP($A120,#REF!,28,FALSE)),0,VLOOKUP($A120,#REF!,28,FALSE))</f>
        <v>#REF!</v>
      </c>
      <c r="AB120" s="80" t="e">
        <f t="shared" si="46"/>
        <v>#REF!</v>
      </c>
      <c r="AC120" s="76" t="e">
        <f t="shared" si="47"/>
        <v>#REF!</v>
      </c>
      <c r="AD120" s="64" t="e">
        <f>IF(ISNA(VLOOKUP($A120,#REF!,32,FALSE)),0,VLOOKUP($A120,#REF!,32,FALSE))</f>
        <v>#REF!</v>
      </c>
      <c r="AE120" s="80" t="e">
        <f t="shared" si="48"/>
        <v>#REF!</v>
      </c>
      <c r="AF120" s="76" t="e">
        <f t="shared" si="49"/>
        <v>#REF!</v>
      </c>
      <c r="AG120" s="64" t="e">
        <f>IF(ISNA(VLOOKUP($A120,#REF!,36,FALSE)),0,VLOOKUP($A120,#REF!,36,FALSE))</f>
        <v>#REF!</v>
      </c>
      <c r="AH120" s="80" t="e">
        <f t="shared" si="50"/>
        <v>#REF!</v>
      </c>
      <c r="AI120" s="76" t="e">
        <f t="shared" si="51"/>
        <v>#REF!</v>
      </c>
    </row>
    <row r="121" spans="1:39" ht="18" customHeight="1" x14ac:dyDescent="0.2">
      <c r="A121" s="78" t="str">
        <f t="shared" si="31"/>
        <v>Mike Hoffman</v>
      </c>
      <c r="B121" s="52" t="s">
        <v>386</v>
      </c>
      <c r="C121" s="62" t="s">
        <v>33</v>
      </c>
      <c r="D121" s="25" t="e">
        <f>VLOOKUP($A121,#REF!,34,FALSE)</f>
        <v>#REF!</v>
      </c>
      <c r="E121" s="8" t="e">
        <f>ROUND(IF(ISNA(VLOOKUP($A121,#REF!,46,FALSE)),0,VLOOKUP($A121,#REF!,46,FALSE)),1)</f>
        <v>#REF!</v>
      </c>
      <c r="F121" s="92" t="e">
        <f>ROUND(IF(ISNA(VLOOKUP($A121,#REF!,47,FALSE)),0,VLOOKUP($A121,#REF!,47,FALSE)),1)</f>
        <v>#REF!</v>
      </c>
      <c r="G121" s="80" t="e">
        <f t="shared" si="32"/>
        <v>#REF!</v>
      </c>
      <c r="H121" s="88" t="e">
        <f t="shared" si="33"/>
        <v>#REF!</v>
      </c>
      <c r="I121" s="64" t="e">
        <f>IF(ISNA(VLOOKUP($A121,#REF!,4,FALSE)),0,VLOOKUP($A121,#REF!,4,FALSE))</f>
        <v>#REF!</v>
      </c>
      <c r="J121" s="80" t="e">
        <f t="shared" si="34"/>
        <v>#REF!</v>
      </c>
      <c r="K121" s="76" t="e">
        <f t="shared" si="35"/>
        <v>#REF!</v>
      </c>
      <c r="L121" s="83" t="e">
        <f>IF(ISNA(VLOOKUP($A121,#REF!,8,FALSE)),0,VLOOKUP($A121,#REF!,8,FALSE))</f>
        <v>#REF!</v>
      </c>
      <c r="M121" s="80" t="e">
        <f t="shared" si="36"/>
        <v>#REF!</v>
      </c>
      <c r="N121" s="76" t="e">
        <f t="shared" si="37"/>
        <v>#REF!</v>
      </c>
      <c r="O121" s="64" t="e">
        <f>IF(ISNA(VLOOKUP($A121,#REF!,12,FALSE)),0,VLOOKUP($A121,#REF!,12,FALSE))</f>
        <v>#REF!</v>
      </c>
      <c r="P121" s="80" t="e">
        <f t="shared" si="38"/>
        <v>#REF!</v>
      </c>
      <c r="Q121" s="76" t="e">
        <f t="shared" si="39"/>
        <v>#REF!</v>
      </c>
      <c r="R121" s="64" t="e">
        <f>IF(ISNA(VLOOKUP($A121,#REF!,16,FALSE)),0,VLOOKUP($A121,#REF!,16,FALSE))</f>
        <v>#REF!</v>
      </c>
      <c r="S121" s="80" t="e">
        <f t="shared" si="40"/>
        <v>#REF!</v>
      </c>
      <c r="T121" s="76" t="e">
        <f t="shared" si="41"/>
        <v>#REF!</v>
      </c>
      <c r="U121" s="64" t="e">
        <f>IF(ISNA(VLOOKUP($A121,#REF!,20,FALSE)),0,VLOOKUP($A121,#REF!,20,FALSE))</f>
        <v>#REF!</v>
      </c>
      <c r="V121" s="80" t="e">
        <f t="shared" si="42"/>
        <v>#REF!</v>
      </c>
      <c r="W121" s="76" t="e">
        <f t="shared" si="43"/>
        <v>#REF!</v>
      </c>
      <c r="X121" s="64" t="e">
        <f>IF(ISNA(VLOOKUP($A121,#REF!,24,FALSE)),0,VLOOKUP($A121,#REF!,24,FALSE))</f>
        <v>#REF!</v>
      </c>
      <c r="Y121" s="80" t="e">
        <f t="shared" si="44"/>
        <v>#REF!</v>
      </c>
      <c r="Z121" s="76" t="e">
        <f t="shared" si="45"/>
        <v>#REF!</v>
      </c>
      <c r="AA121" s="64" t="e">
        <f>IF(ISNA(VLOOKUP($A121,#REF!,28,FALSE)),0,VLOOKUP($A121,#REF!,28,FALSE))</f>
        <v>#REF!</v>
      </c>
      <c r="AB121" s="80" t="e">
        <f t="shared" si="46"/>
        <v>#REF!</v>
      </c>
      <c r="AC121" s="76" t="e">
        <f t="shared" si="47"/>
        <v>#REF!</v>
      </c>
      <c r="AD121" s="64" t="e">
        <f>IF(ISNA(VLOOKUP($A121,#REF!,32,FALSE)),0,VLOOKUP($A121,#REF!,32,FALSE))</f>
        <v>#REF!</v>
      </c>
      <c r="AE121" s="80" t="e">
        <f t="shared" si="48"/>
        <v>#REF!</v>
      </c>
      <c r="AF121" s="76" t="e">
        <f t="shared" si="49"/>
        <v>#REF!</v>
      </c>
      <c r="AG121" s="64" t="e">
        <f>IF(ISNA(VLOOKUP($A121,#REF!,36,FALSE)),0,VLOOKUP($A121,#REF!,36,FALSE))</f>
        <v>#REF!</v>
      </c>
      <c r="AH121" s="80" t="e">
        <f t="shared" si="50"/>
        <v>#REF!</v>
      </c>
      <c r="AI121" s="76" t="e">
        <f t="shared" si="51"/>
        <v>#REF!</v>
      </c>
    </row>
    <row r="122" spans="1:39" ht="18" customHeight="1" x14ac:dyDescent="0.2">
      <c r="A122" s="78" t="str">
        <f t="shared" si="31"/>
        <v>Dale Hotchkiss</v>
      </c>
      <c r="B122" s="52" t="s">
        <v>387</v>
      </c>
      <c r="C122" s="62" t="s">
        <v>388</v>
      </c>
      <c r="D122" s="25" t="e">
        <f>VLOOKUP($A122,#REF!,34,FALSE)</f>
        <v>#REF!</v>
      </c>
      <c r="E122" s="8" t="e">
        <f>ROUND(IF(ISNA(VLOOKUP($A122,#REF!,46,FALSE)),0,VLOOKUP($A122,#REF!,46,FALSE)),1)</f>
        <v>#REF!</v>
      </c>
      <c r="F122" s="92" t="e">
        <f>ROUND(IF(ISNA(VLOOKUP($A122,#REF!,47,FALSE)),0,VLOOKUP($A122,#REF!,47,FALSE)),1)</f>
        <v>#REF!</v>
      </c>
      <c r="G122" s="80" t="e">
        <f t="shared" si="32"/>
        <v>#REF!</v>
      </c>
      <c r="H122" s="88" t="e">
        <f t="shared" si="33"/>
        <v>#REF!</v>
      </c>
      <c r="I122" s="64" t="e">
        <f>IF(ISNA(VLOOKUP($A122,#REF!,4,FALSE)),0,VLOOKUP($A122,#REF!,4,FALSE))</f>
        <v>#REF!</v>
      </c>
      <c r="J122" s="80" t="e">
        <f t="shared" si="34"/>
        <v>#REF!</v>
      </c>
      <c r="K122" s="76" t="e">
        <f t="shared" si="35"/>
        <v>#REF!</v>
      </c>
      <c r="L122" s="83" t="e">
        <f>IF(ISNA(VLOOKUP($A122,#REF!,8,FALSE)),0,VLOOKUP($A122,#REF!,8,FALSE))</f>
        <v>#REF!</v>
      </c>
      <c r="M122" s="80" t="e">
        <f t="shared" si="36"/>
        <v>#REF!</v>
      </c>
      <c r="N122" s="76" t="e">
        <f t="shared" si="37"/>
        <v>#REF!</v>
      </c>
      <c r="O122" s="64" t="e">
        <f>IF(ISNA(VLOOKUP($A122,#REF!,12,FALSE)),0,VLOOKUP($A122,#REF!,12,FALSE))</f>
        <v>#REF!</v>
      </c>
      <c r="P122" s="80" t="e">
        <f t="shared" si="38"/>
        <v>#REF!</v>
      </c>
      <c r="Q122" s="76" t="e">
        <f t="shared" si="39"/>
        <v>#REF!</v>
      </c>
      <c r="R122" s="64" t="e">
        <f>IF(ISNA(VLOOKUP($A122,#REF!,16,FALSE)),0,VLOOKUP($A122,#REF!,16,FALSE))</f>
        <v>#REF!</v>
      </c>
      <c r="S122" s="80" t="e">
        <f t="shared" si="40"/>
        <v>#REF!</v>
      </c>
      <c r="T122" s="76" t="e">
        <f t="shared" si="41"/>
        <v>#REF!</v>
      </c>
      <c r="U122" s="64" t="e">
        <f>IF(ISNA(VLOOKUP($A122,#REF!,20,FALSE)),0,VLOOKUP($A122,#REF!,20,FALSE))</f>
        <v>#REF!</v>
      </c>
      <c r="V122" s="80" t="e">
        <f t="shared" si="42"/>
        <v>#REF!</v>
      </c>
      <c r="W122" s="76" t="e">
        <f t="shared" si="43"/>
        <v>#REF!</v>
      </c>
      <c r="X122" s="64" t="e">
        <f>IF(ISNA(VLOOKUP($A122,#REF!,24,FALSE)),0,VLOOKUP($A122,#REF!,24,FALSE))</f>
        <v>#REF!</v>
      </c>
      <c r="Y122" s="80" t="e">
        <f t="shared" si="44"/>
        <v>#REF!</v>
      </c>
      <c r="Z122" s="76" t="e">
        <f t="shared" si="45"/>
        <v>#REF!</v>
      </c>
      <c r="AA122" s="64" t="e">
        <f>IF(ISNA(VLOOKUP($A122,#REF!,28,FALSE)),0,VLOOKUP($A122,#REF!,28,FALSE))</f>
        <v>#REF!</v>
      </c>
      <c r="AB122" s="80" t="e">
        <f t="shared" si="46"/>
        <v>#REF!</v>
      </c>
      <c r="AC122" s="76" t="e">
        <f t="shared" si="47"/>
        <v>#REF!</v>
      </c>
      <c r="AD122" s="64" t="e">
        <f>IF(ISNA(VLOOKUP($A122,#REF!,32,FALSE)),0,VLOOKUP($A122,#REF!,32,FALSE))</f>
        <v>#REF!</v>
      </c>
      <c r="AE122" s="80" t="e">
        <f t="shared" si="48"/>
        <v>#REF!</v>
      </c>
      <c r="AF122" s="76" t="e">
        <f t="shared" si="49"/>
        <v>#REF!</v>
      </c>
      <c r="AG122" s="64" t="e">
        <f>IF(ISNA(VLOOKUP($A122,#REF!,36,FALSE)),0,VLOOKUP($A122,#REF!,36,FALSE))</f>
        <v>#REF!</v>
      </c>
      <c r="AH122" s="80" t="e">
        <f t="shared" si="50"/>
        <v>#REF!</v>
      </c>
      <c r="AI122" s="76" t="e">
        <f t="shared" si="51"/>
        <v>#REF!</v>
      </c>
    </row>
    <row r="123" spans="1:39" ht="18" customHeight="1" x14ac:dyDescent="0.2">
      <c r="A123" s="78" t="str">
        <f t="shared" si="31"/>
        <v>Jim Huff</v>
      </c>
      <c r="B123" s="52" t="s">
        <v>269</v>
      </c>
      <c r="C123" s="62" t="s">
        <v>157</v>
      </c>
      <c r="D123" s="25" t="e">
        <f>VLOOKUP($A123,#REF!,34,FALSE)</f>
        <v>#REF!</v>
      </c>
      <c r="E123" s="8" t="e">
        <f>ROUND(IF(ISNA(VLOOKUP($A123,#REF!,46,FALSE)),0,VLOOKUP($A123,#REF!,46,FALSE)),1)</f>
        <v>#REF!</v>
      </c>
      <c r="F123" s="92" t="e">
        <f>ROUND(IF(ISNA(VLOOKUP($A123,#REF!,47,FALSE)),0,VLOOKUP($A123,#REF!,47,FALSE)),1)</f>
        <v>#REF!</v>
      </c>
      <c r="G123" s="80" t="e">
        <f t="shared" si="32"/>
        <v>#REF!</v>
      </c>
      <c r="H123" s="88" t="e">
        <f t="shared" si="33"/>
        <v>#REF!</v>
      </c>
      <c r="I123" s="64" t="e">
        <f>IF(ISNA(VLOOKUP($A123,#REF!,4,FALSE)),0,VLOOKUP($A123,#REF!,4,FALSE))</f>
        <v>#REF!</v>
      </c>
      <c r="J123" s="80" t="e">
        <f t="shared" si="34"/>
        <v>#REF!</v>
      </c>
      <c r="K123" s="76" t="e">
        <f t="shared" si="35"/>
        <v>#REF!</v>
      </c>
      <c r="L123" s="83" t="e">
        <f>IF(ISNA(VLOOKUP($A123,#REF!,8,FALSE)),0,VLOOKUP($A123,#REF!,8,FALSE))</f>
        <v>#REF!</v>
      </c>
      <c r="M123" s="80" t="e">
        <f t="shared" si="36"/>
        <v>#REF!</v>
      </c>
      <c r="N123" s="76" t="e">
        <f t="shared" si="37"/>
        <v>#REF!</v>
      </c>
      <c r="O123" s="64" t="e">
        <f>IF(ISNA(VLOOKUP($A123,#REF!,12,FALSE)),0,VLOOKUP($A123,#REF!,12,FALSE))</f>
        <v>#REF!</v>
      </c>
      <c r="P123" s="80" t="e">
        <f t="shared" si="38"/>
        <v>#REF!</v>
      </c>
      <c r="Q123" s="76" t="e">
        <f t="shared" si="39"/>
        <v>#REF!</v>
      </c>
      <c r="R123" s="64" t="e">
        <f>IF(ISNA(VLOOKUP($A123,#REF!,16,FALSE)),0,VLOOKUP($A123,#REF!,16,FALSE))</f>
        <v>#REF!</v>
      </c>
      <c r="S123" s="80" t="e">
        <f t="shared" si="40"/>
        <v>#REF!</v>
      </c>
      <c r="T123" s="76" t="e">
        <f t="shared" si="41"/>
        <v>#REF!</v>
      </c>
      <c r="U123" s="64" t="e">
        <f>IF(ISNA(VLOOKUP($A123,#REF!,20,FALSE)),0,VLOOKUP($A123,#REF!,20,FALSE))</f>
        <v>#REF!</v>
      </c>
      <c r="V123" s="80" t="e">
        <f t="shared" si="42"/>
        <v>#REF!</v>
      </c>
      <c r="W123" s="76" t="e">
        <f t="shared" si="43"/>
        <v>#REF!</v>
      </c>
      <c r="X123" s="64" t="e">
        <f>IF(ISNA(VLOOKUP($A123,#REF!,24,FALSE)),0,VLOOKUP($A123,#REF!,24,FALSE))</f>
        <v>#REF!</v>
      </c>
      <c r="Y123" s="80" t="e">
        <f t="shared" si="44"/>
        <v>#REF!</v>
      </c>
      <c r="Z123" s="76" t="e">
        <f t="shared" si="45"/>
        <v>#REF!</v>
      </c>
      <c r="AA123" s="64" t="e">
        <f>IF(ISNA(VLOOKUP($A123,#REF!,28,FALSE)),0,VLOOKUP($A123,#REF!,28,FALSE))</f>
        <v>#REF!</v>
      </c>
      <c r="AB123" s="80" t="e">
        <f t="shared" si="46"/>
        <v>#REF!</v>
      </c>
      <c r="AC123" s="76" t="e">
        <f t="shared" si="47"/>
        <v>#REF!</v>
      </c>
      <c r="AD123" s="64" t="e">
        <f>IF(ISNA(VLOOKUP($A123,#REF!,32,FALSE)),0,VLOOKUP($A123,#REF!,32,FALSE))</f>
        <v>#REF!</v>
      </c>
      <c r="AE123" s="80" t="e">
        <f t="shared" si="48"/>
        <v>#REF!</v>
      </c>
      <c r="AF123" s="76" t="e">
        <f t="shared" si="49"/>
        <v>#REF!</v>
      </c>
      <c r="AG123" s="64" t="e">
        <f>IF(ISNA(VLOOKUP($A123,#REF!,36,FALSE)),0,VLOOKUP($A123,#REF!,36,FALSE))</f>
        <v>#REF!</v>
      </c>
      <c r="AH123" s="80" t="e">
        <f t="shared" si="50"/>
        <v>#REF!</v>
      </c>
      <c r="AI123" s="76" t="e">
        <f t="shared" si="51"/>
        <v>#REF!</v>
      </c>
    </row>
    <row r="124" spans="1:39" ht="18" customHeight="1" x14ac:dyDescent="0.2">
      <c r="A124" s="78" t="str">
        <f t="shared" si="31"/>
        <v>Chris Hughes</v>
      </c>
      <c r="B124" s="52" t="s">
        <v>31</v>
      </c>
      <c r="C124" s="62" t="s">
        <v>16</v>
      </c>
      <c r="D124" s="25" t="e">
        <f>VLOOKUP($A124,#REF!,34,FALSE)</f>
        <v>#REF!</v>
      </c>
      <c r="E124" s="8" t="e">
        <f>ROUND(IF(ISNA(VLOOKUP($A124,#REF!,46,FALSE)),0,VLOOKUP($A124,#REF!,46,FALSE)),1)</f>
        <v>#REF!</v>
      </c>
      <c r="F124" s="92" t="e">
        <f>ROUND(IF(ISNA(VLOOKUP($A124,#REF!,47,FALSE)),0,VLOOKUP($A124,#REF!,47,FALSE)),1)</f>
        <v>#REF!</v>
      </c>
      <c r="G124" s="80" t="e">
        <f t="shared" si="32"/>
        <v>#REF!</v>
      </c>
      <c r="H124" s="88" t="e">
        <f t="shared" si="33"/>
        <v>#REF!</v>
      </c>
      <c r="I124" s="64" t="e">
        <f>IF(ISNA(VLOOKUP($A124,#REF!,4,FALSE)),0,VLOOKUP($A124,#REF!,4,FALSE))</f>
        <v>#REF!</v>
      </c>
      <c r="J124" s="80" t="e">
        <f t="shared" si="34"/>
        <v>#REF!</v>
      </c>
      <c r="K124" s="76" t="e">
        <f t="shared" si="35"/>
        <v>#REF!</v>
      </c>
      <c r="L124" s="83" t="e">
        <f>IF(ISNA(VLOOKUP($A124,#REF!,8,FALSE)),0,VLOOKUP($A124,#REF!,8,FALSE))</f>
        <v>#REF!</v>
      </c>
      <c r="M124" s="80" t="e">
        <f t="shared" si="36"/>
        <v>#REF!</v>
      </c>
      <c r="N124" s="76" t="e">
        <f t="shared" si="37"/>
        <v>#REF!</v>
      </c>
      <c r="O124" s="64" t="e">
        <f>IF(ISNA(VLOOKUP($A124,#REF!,12,FALSE)),0,VLOOKUP($A124,#REF!,12,FALSE))</f>
        <v>#REF!</v>
      </c>
      <c r="P124" s="80" t="e">
        <f t="shared" si="38"/>
        <v>#REF!</v>
      </c>
      <c r="Q124" s="76" t="e">
        <f t="shared" si="39"/>
        <v>#REF!</v>
      </c>
      <c r="R124" s="64" t="e">
        <f>IF(ISNA(VLOOKUP($A124,#REF!,16,FALSE)),0,VLOOKUP($A124,#REF!,16,FALSE))</f>
        <v>#REF!</v>
      </c>
      <c r="S124" s="80" t="e">
        <f t="shared" si="40"/>
        <v>#REF!</v>
      </c>
      <c r="T124" s="76" t="e">
        <f t="shared" si="41"/>
        <v>#REF!</v>
      </c>
      <c r="U124" s="64" t="e">
        <f>IF(ISNA(VLOOKUP($A124,#REF!,20,FALSE)),0,VLOOKUP($A124,#REF!,20,FALSE))</f>
        <v>#REF!</v>
      </c>
      <c r="V124" s="80" t="e">
        <f t="shared" si="42"/>
        <v>#REF!</v>
      </c>
      <c r="W124" s="76" t="e">
        <f t="shared" si="43"/>
        <v>#REF!</v>
      </c>
      <c r="X124" s="64" t="e">
        <f>IF(ISNA(VLOOKUP($A124,#REF!,24,FALSE)),0,VLOOKUP($A124,#REF!,24,FALSE))</f>
        <v>#REF!</v>
      </c>
      <c r="Y124" s="80" t="e">
        <f t="shared" si="44"/>
        <v>#REF!</v>
      </c>
      <c r="Z124" s="76" t="e">
        <f t="shared" si="45"/>
        <v>#REF!</v>
      </c>
      <c r="AA124" s="64" t="e">
        <f>IF(ISNA(VLOOKUP($A124,#REF!,28,FALSE)),0,VLOOKUP($A124,#REF!,28,FALSE))</f>
        <v>#REF!</v>
      </c>
      <c r="AB124" s="80" t="e">
        <f t="shared" si="46"/>
        <v>#REF!</v>
      </c>
      <c r="AC124" s="76" t="e">
        <f t="shared" si="47"/>
        <v>#REF!</v>
      </c>
      <c r="AD124" s="64" t="e">
        <f>IF(ISNA(VLOOKUP($A124,#REF!,32,FALSE)),0,VLOOKUP($A124,#REF!,32,FALSE))</f>
        <v>#REF!</v>
      </c>
      <c r="AE124" s="80" t="e">
        <f t="shared" si="48"/>
        <v>#REF!</v>
      </c>
      <c r="AF124" s="76" t="e">
        <f t="shared" si="49"/>
        <v>#REF!</v>
      </c>
      <c r="AG124" s="64" t="e">
        <f>IF(ISNA(VLOOKUP($A124,#REF!,36,FALSE)),0,VLOOKUP($A124,#REF!,36,FALSE))</f>
        <v>#REF!</v>
      </c>
      <c r="AH124" s="80" t="e">
        <f t="shared" si="50"/>
        <v>#REF!</v>
      </c>
      <c r="AI124" s="76" t="e">
        <f t="shared" si="51"/>
        <v>#REF!</v>
      </c>
    </row>
    <row r="125" spans="1:39" ht="18" customHeight="1" x14ac:dyDescent="0.2">
      <c r="A125" s="78" t="str">
        <f t="shared" si="31"/>
        <v>Michael Hunter</v>
      </c>
      <c r="B125" s="52" t="s">
        <v>397</v>
      </c>
      <c r="C125" s="62" t="s">
        <v>58</v>
      </c>
      <c r="D125" s="25">
        <v>18.799999999999997</v>
      </c>
      <c r="E125" s="8" t="e">
        <f>ROUND(IF(ISNA(VLOOKUP($A125,#REF!,47,FALSE)),0,VLOOKUP($A125,#REF!,47,FALSE)),1)</f>
        <v>#REF!</v>
      </c>
      <c r="F125" s="92" t="e">
        <f>ROUND(IF(ISNA(VLOOKUP($A125,#REF!,49,FALSE)),0,VLOOKUP($A125,#REF!,49,FALSE)),1)</f>
        <v>#REF!</v>
      </c>
      <c r="G125" s="80" t="e">
        <f t="shared" si="32"/>
        <v>#REF!</v>
      </c>
      <c r="H125" s="88" t="e">
        <f t="shared" si="33"/>
        <v>#REF!</v>
      </c>
      <c r="I125" s="64" t="e">
        <f>IF(ISNA(VLOOKUP($A125,#REF!,4,FALSE)),0,VLOOKUP($A125,#REF!,4,FALSE))</f>
        <v>#REF!</v>
      </c>
      <c r="J125" s="80" t="e">
        <f t="shared" si="34"/>
        <v>#REF!</v>
      </c>
      <c r="K125" s="76" t="e">
        <f t="shared" si="35"/>
        <v>#REF!</v>
      </c>
      <c r="L125" s="83" t="e">
        <f>IF(ISNA(VLOOKUP($A125,#REF!,8,FALSE)),0,VLOOKUP($A125,#REF!,8,FALSE))</f>
        <v>#REF!</v>
      </c>
      <c r="M125" s="80" t="e">
        <f t="shared" si="36"/>
        <v>#REF!</v>
      </c>
      <c r="N125" s="76" t="e">
        <f t="shared" si="37"/>
        <v>#REF!</v>
      </c>
      <c r="O125" s="64" t="e">
        <f>IF(ISNA(VLOOKUP($A125,#REF!,12,FALSE)),0,VLOOKUP($A125,#REF!,12,FALSE))</f>
        <v>#REF!</v>
      </c>
      <c r="P125" s="80" t="e">
        <f t="shared" si="38"/>
        <v>#REF!</v>
      </c>
      <c r="Q125" s="76" t="e">
        <f t="shared" si="39"/>
        <v>#REF!</v>
      </c>
      <c r="R125" s="64" t="e">
        <f>IF(ISNA(VLOOKUP($A125,#REF!,16,FALSE)),0,VLOOKUP($A125,#REF!,16,FALSE))</f>
        <v>#REF!</v>
      </c>
      <c r="S125" s="80" t="e">
        <f t="shared" si="40"/>
        <v>#REF!</v>
      </c>
      <c r="T125" s="76" t="e">
        <f t="shared" si="41"/>
        <v>#REF!</v>
      </c>
      <c r="U125" s="64" t="e">
        <f>IF(ISNA(VLOOKUP($A125,#REF!,20,FALSE)),0,VLOOKUP($A125,#REF!,20,FALSE))</f>
        <v>#REF!</v>
      </c>
      <c r="V125" s="80" t="e">
        <f t="shared" si="42"/>
        <v>#REF!</v>
      </c>
      <c r="W125" s="76" t="e">
        <f t="shared" si="43"/>
        <v>#REF!</v>
      </c>
      <c r="X125" s="64" t="e">
        <f>IF(ISNA(VLOOKUP($A125,#REF!,24,FALSE)),0,VLOOKUP($A125,#REF!,24,FALSE))</f>
        <v>#REF!</v>
      </c>
      <c r="Y125" s="80" t="e">
        <f t="shared" si="44"/>
        <v>#REF!</v>
      </c>
      <c r="Z125" s="76" t="e">
        <f t="shared" si="45"/>
        <v>#REF!</v>
      </c>
      <c r="AA125" s="64" t="e">
        <f>IF(ISNA(VLOOKUP($A125,#REF!,28,FALSE)),0,VLOOKUP($A125,#REF!,28,FALSE))</f>
        <v>#REF!</v>
      </c>
      <c r="AB125" s="80" t="e">
        <f t="shared" si="46"/>
        <v>#REF!</v>
      </c>
      <c r="AC125" s="76" t="e">
        <f t="shared" si="47"/>
        <v>#REF!</v>
      </c>
      <c r="AD125" s="64" t="e">
        <f>IF(ISNA(VLOOKUP($A125,#REF!,32,FALSE)),0,VLOOKUP($A125,#REF!,32,FALSE))</f>
        <v>#REF!</v>
      </c>
      <c r="AE125" s="80" t="e">
        <f t="shared" si="48"/>
        <v>#REF!</v>
      </c>
      <c r="AF125" s="76" t="e">
        <f t="shared" si="49"/>
        <v>#REF!</v>
      </c>
      <c r="AG125" s="64" t="e">
        <f>IF(ISNA(VLOOKUP($A125,#REF!,36,FALSE)),0,VLOOKUP($A125,#REF!,36,FALSE))</f>
        <v>#REF!</v>
      </c>
      <c r="AH125" s="80" t="e">
        <f t="shared" si="50"/>
        <v>#REF!</v>
      </c>
      <c r="AI125" s="76" t="e">
        <f t="shared" si="51"/>
        <v>#REF!</v>
      </c>
      <c r="AJ125" t="e">
        <f>IF(I125&gt;0,72+H125+36-I125,"-")</f>
        <v>#REF!</v>
      </c>
      <c r="AK125" t="e">
        <f>IF(L125&gt;0,72+K125+36-L125,"-")</f>
        <v>#REF!</v>
      </c>
      <c r="AL125" t="e">
        <f>IF(O125&gt;0,72+N125+36-O125,"-")</f>
        <v>#REF!</v>
      </c>
      <c r="AM125" t="e">
        <f>IF(R125&gt;0,72+Q125+36-R125,"-")</f>
        <v>#REF!</v>
      </c>
    </row>
    <row r="126" spans="1:39" ht="18" customHeight="1" x14ac:dyDescent="0.2">
      <c r="A126" s="78" t="str">
        <f t="shared" si="31"/>
        <v>Chip Ikwild</v>
      </c>
      <c r="B126" s="52" t="s">
        <v>312</v>
      </c>
      <c r="C126" s="62" t="s">
        <v>59</v>
      </c>
      <c r="D126" s="25" t="e">
        <f>VLOOKUP($A126,#REF!,34,FALSE)</f>
        <v>#REF!</v>
      </c>
      <c r="E126" s="8" t="e">
        <f>ROUND(IF(ISNA(VLOOKUP($A126,#REF!,46,FALSE)),0,VLOOKUP($A126,#REF!,46,FALSE)),1)</f>
        <v>#REF!</v>
      </c>
      <c r="F126" s="92" t="e">
        <f>ROUND(IF(ISNA(VLOOKUP($A126,#REF!,47,FALSE)),0,VLOOKUP($A126,#REF!,47,FALSE)),1)</f>
        <v>#REF!</v>
      </c>
      <c r="G126" s="80" t="e">
        <f t="shared" si="32"/>
        <v>#REF!</v>
      </c>
      <c r="H126" s="88" t="e">
        <f t="shared" si="33"/>
        <v>#REF!</v>
      </c>
      <c r="I126" s="64" t="e">
        <f>IF(ISNA(VLOOKUP($A126,#REF!,4,FALSE)),0,VLOOKUP($A126,#REF!,4,FALSE))</f>
        <v>#REF!</v>
      </c>
      <c r="J126" s="80" t="e">
        <f t="shared" si="34"/>
        <v>#REF!</v>
      </c>
      <c r="K126" s="76" t="e">
        <f t="shared" si="35"/>
        <v>#REF!</v>
      </c>
      <c r="L126" s="83" t="e">
        <f>IF(ISNA(VLOOKUP($A126,#REF!,8,FALSE)),0,VLOOKUP($A126,#REF!,8,FALSE))</f>
        <v>#REF!</v>
      </c>
      <c r="M126" s="80" t="e">
        <f t="shared" si="36"/>
        <v>#REF!</v>
      </c>
      <c r="N126" s="76" t="e">
        <f t="shared" si="37"/>
        <v>#REF!</v>
      </c>
      <c r="O126" s="64" t="e">
        <f>IF(ISNA(VLOOKUP($A126,#REF!,12,FALSE)),0,VLOOKUP($A126,#REF!,12,FALSE))</f>
        <v>#REF!</v>
      </c>
      <c r="P126" s="80" t="e">
        <f t="shared" si="38"/>
        <v>#REF!</v>
      </c>
      <c r="Q126" s="76" t="e">
        <f t="shared" si="39"/>
        <v>#REF!</v>
      </c>
      <c r="R126" s="64" t="e">
        <f>IF(ISNA(VLOOKUP($A126,#REF!,16,FALSE)),0,VLOOKUP($A126,#REF!,16,FALSE))</f>
        <v>#REF!</v>
      </c>
      <c r="S126" s="80" t="e">
        <f t="shared" si="40"/>
        <v>#REF!</v>
      </c>
      <c r="T126" s="76" t="e">
        <f t="shared" si="41"/>
        <v>#REF!</v>
      </c>
      <c r="U126" s="64" t="e">
        <f>IF(ISNA(VLOOKUP($A126,#REF!,20,FALSE)),0,VLOOKUP($A126,#REF!,20,FALSE))</f>
        <v>#REF!</v>
      </c>
      <c r="V126" s="80" t="e">
        <f t="shared" si="42"/>
        <v>#REF!</v>
      </c>
      <c r="W126" s="76" t="e">
        <f t="shared" si="43"/>
        <v>#REF!</v>
      </c>
      <c r="X126" s="64" t="e">
        <f>IF(ISNA(VLOOKUP($A126,#REF!,24,FALSE)),0,VLOOKUP($A126,#REF!,24,FALSE))</f>
        <v>#REF!</v>
      </c>
      <c r="Y126" s="80" t="e">
        <f t="shared" si="44"/>
        <v>#REF!</v>
      </c>
      <c r="Z126" s="76" t="e">
        <f t="shared" si="45"/>
        <v>#REF!</v>
      </c>
      <c r="AA126" s="64" t="e">
        <f>IF(ISNA(VLOOKUP($A126,#REF!,28,FALSE)),0,VLOOKUP($A126,#REF!,28,FALSE))</f>
        <v>#REF!</v>
      </c>
      <c r="AB126" s="80" t="e">
        <f t="shared" si="46"/>
        <v>#REF!</v>
      </c>
      <c r="AC126" s="76" t="e">
        <f t="shared" si="47"/>
        <v>#REF!</v>
      </c>
      <c r="AD126" s="64" t="e">
        <f>IF(ISNA(VLOOKUP($A126,#REF!,32,FALSE)),0,VLOOKUP($A126,#REF!,32,FALSE))</f>
        <v>#REF!</v>
      </c>
      <c r="AE126" s="80" t="e">
        <f t="shared" si="48"/>
        <v>#REF!</v>
      </c>
      <c r="AF126" s="76" t="e">
        <f t="shared" si="49"/>
        <v>#REF!</v>
      </c>
      <c r="AG126" s="64" t="e">
        <f>IF(ISNA(VLOOKUP($A126,#REF!,36,FALSE)),0,VLOOKUP($A126,#REF!,36,FALSE))</f>
        <v>#REF!</v>
      </c>
      <c r="AH126" s="80" t="e">
        <f t="shared" si="50"/>
        <v>#REF!</v>
      </c>
      <c r="AI126" s="76" t="e">
        <f t="shared" si="51"/>
        <v>#REF!</v>
      </c>
    </row>
    <row r="127" spans="1:39" ht="18" customHeight="1" x14ac:dyDescent="0.2">
      <c r="A127" s="78" t="str">
        <f t="shared" si="31"/>
        <v>Roger Jones</v>
      </c>
      <c r="B127" s="52" t="s">
        <v>206</v>
      </c>
      <c r="C127" s="62" t="s">
        <v>207</v>
      </c>
      <c r="D127" s="25" t="e">
        <f>VLOOKUP($A127,#REF!,34,FALSE)</f>
        <v>#REF!</v>
      </c>
      <c r="E127" s="8" t="e">
        <f>ROUND(IF(ISNA(VLOOKUP($A127,#REF!,46,FALSE)),0,VLOOKUP($A127,#REF!,46,FALSE)),1)</f>
        <v>#REF!</v>
      </c>
      <c r="F127" s="92" t="e">
        <f>ROUND(IF(ISNA(VLOOKUP($A127,#REF!,47,FALSE)),0,VLOOKUP($A127,#REF!,47,FALSE)),1)</f>
        <v>#REF!</v>
      </c>
      <c r="G127" s="80" t="e">
        <f t="shared" si="32"/>
        <v>#REF!</v>
      </c>
      <c r="H127" s="88" t="e">
        <f t="shared" si="33"/>
        <v>#REF!</v>
      </c>
      <c r="I127" s="64" t="e">
        <f>IF(ISNA(VLOOKUP($A127,#REF!,4,FALSE)),0,VLOOKUP($A127,#REF!,4,FALSE))</f>
        <v>#REF!</v>
      </c>
      <c r="J127" s="80" t="e">
        <f t="shared" si="34"/>
        <v>#REF!</v>
      </c>
      <c r="K127" s="76" t="e">
        <f t="shared" si="35"/>
        <v>#REF!</v>
      </c>
      <c r="L127" s="83" t="e">
        <f>IF(ISNA(VLOOKUP($A127,#REF!,8,FALSE)),0,VLOOKUP($A127,#REF!,8,FALSE))</f>
        <v>#REF!</v>
      </c>
      <c r="M127" s="80" t="e">
        <f t="shared" si="36"/>
        <v>#REF!</v>
      </c>
      <c r="N127" s="76" t="e">
        <f t="shared" si="37"/>
        <v>#REF!</v>
      </c>
      <c r="O127" s="64" t="e">
        <f>IF(ISNA(VLOOKUP($A127,#REF!,12,FALSE)),0,VLOOKUP($A127,#REF!,12,FALSE))</f>
        <v>#REF!</v>
      </c>
      <c r="P127" s="80" t="e">
        <f t="shared" si="38"/>
        <v>#REF!</v>
      </c>
      <c r="Q127" s="76" t="e">
        <f t="shared" si="39"/>
        <v>#REF!</v>
      </c>
      <c r="R127" s="64" t="e">
        <f>IF(ISNA(VLOOKUP($A127,#REF!,16,FALSE)),0,VLOOKUP($A127,#REF!,16,FALSE))</f>
        <v>#REF!</v>
      </c>
      <c r="S127" s="80" t="e">
        <f t="shared" si="40"/>
        <v>#REF!</v>
      </c>
      <c r="T127" s="76" t="e">
        <f t="shared" si="41"/>
        <v>#REF!</v>
      </c>
      <c r="U127" s="64" t="e">
        <f>IF(ISNA(VLOOKUP($A127,#REF!,20,FALSE)),0,VLOOKUP($A127,#REF!,20,FALSE))</f>
        <v>#REF!</v>
      </c>
      <c r="V127" s="80" t="e">
        <f t="shared" si="42"/>
        <v>#REF!</v>
      </c>
      <c r="W127" s="76" t="e">
        <f t="shared" si="43"/>
        <v>#REF!</v>
      </c>
      <c r="X127" s="64" t="e">
        <f>IF(ISNA(VLOOKUP($A127,#REF!,24,FALSE)),0,VLOOKUP($A127,#REF!,24,FALSE))</f>
        <v>#REF!</v>
      </c>
      <c r="Y127" s="80" t="e">
        <f t="shared" si="44"/>
        <v>#REF!</v>
      </c>
      <c r="Z127" s="76" t="e">
        <f t="shared" si="45"/>
        <v>#REF!</v>
      </c>
      <c r="AA127" s="64" t="e">
        <f>IF(ISNA(VLOOKUP($A127,#REF!,28,FALSE)),0,VLOOKUP($A127,#REF!,28,FALSE))</f>
        <v>#REF!</v>
      </c>
      <c r="AB127" s="80" t="e">
        <f t="shared" si="46"/>
        <v>#REF!</v>
      </c>
      <c r="AC127" s="76" t="e">
        <f t="shared" si="47"/>
        <v>#REF!</v>
      </c>
      <c r="AD127" s="64" t="e">
        <f>IF(ISNA(VLOOKUP($A127,#REF!,32,FALSE)),0,VLOOKUP($A127,#REF!,32,FALSE))</f>
        <v>#REF!</v>
      </c>
      <c r="AE127" s="80" t="e">
        <f t="shared" si="48"/>
        <v>#REF!</v>
      </c>
      <c r="AF127" s="76" t="e">
        <f t="shared" si="49"/>
        <v>#REF!</v>
      </c>
      <c r="AG127" s="64" t="e">
        <f>IF(ISNA(VLOOKUP($A127,#REF!,36,FALSE)),0,VLOOKUP($A127,#REF!,36,FALSE))</f>
        <v>#REF!</v>
      </c>
      <c r="AH127" s="80" t="e">
        <f t="shared" si="50"/>
        <v>#REF!</v>
      </c>
      <c r="AI127" s="76" t="e">
        <f t="shared" si="51"/>
        <v>#REF!</v>
      </c>
    </row>
    <row r="128" spans="1:39" ht="18" customHeight="1" x14ac:dyDescent="0.2">
      <c r="A128" s="78" t="str">
        <f t="shared" si="31"/>
        <v>Rajeev Joshi</v>
      </c>
      <c r="B128" s="52" t="s">
        <v>34</v>
      </c>
      <c r="C128" s="62" t="s">
        <v>35</v>
      </c>
      <c r="D128" s="25" t="e">
        <f>VLOOKUP($A128,#REF!,34,FALSE)</f>
        <v>#REF!</v>
      </c>
      <c r="E128" s="8" t="e">
        <f>ROUND(IF(ISNA(VLOOKUP($A128,#REF!,46,FALSE)),0,VLOOKUP($A128,#REF!,46,FALSE)),1)</f>
        <v>#REF!</v>
      </c>
      <c r="F128" s="92" t="e">
        <f>ROUND(IF(ISNA(VLOOKUP($A128,#REF!,47,FALSE)),0,VLOOKUP($A128,#REF!,47,FALSE)),1)</f>
        <v>#REF!</v>
      </c>
      <c r="G128" s="80" t="e">
        <f t="shared" si="32"/>
        <v>#REF!</v>
      </c>
      <c r="H128" s="88" t="e">
        <f t="shared" si="33"/>
        <v>#REF!</v>
      </c>
      <c r="I128" s="64" t="e">
        <f>IF(ISNA(VLOOKUP($A128,#REF!,4,FALSE)),0,VLOOKUP($A128,#REF!,4,FALSE))</f>
        <v>#REF!</v>
      </c>
      <c r="J128" s="80" t="e">
        <f t="shared" si="34"/>
        <v>#REF!</v>
      </c>
      <c r="K128" s="76" t="e">
        <f t="shared" si="35"/>
        <v>#REF!</v>
      </c>
      <c r="L128" s="83" t="e">
        <f>IF(ISNA(VLOOKUP($A128,#REF!,8,FALSE)),0,VLOOKUP($A128,#REF!,8,FALSE))</f>
        <v>#REF!</v>
      </c>
      <c r="M128" s="80" t="e">
        <f t="shared" si="36"/>
        <v>#REF!</v>
      </c>
      <c r="N128" s="76" t="e">
        <f t="shared" si="37"/>
        <v>#REF!</v>
      </c>
      <c r="O128" s="64" t="e">
        <f>IF(ISNA(VLOOKUP($A128,#REF!,12,FALSE)),0,VLOOKUP($A128,#REF!,12,FALSE))</f>
        <v>#REF!</v>
      </c>
      <c r="P128" s="80" t="e">
        <f t="shared" si="38"/>
        <v>#REF!</v>
      </c>
      <c r="Q128" s="76" t="e">
        <f t="shared" si="39"/>
        <v>#REF!</v>
      </c>
      <c r="R128" s="64" t="e">
        <f>IF(ISNA(VLOOKUP($A128,#REF!,16,FALSE)),0,VLOOKUP($A128,#REF!,16,FALSE))</f>
        <v>#REF!</v>
      </c>
      <c r="S128" s="80" t="e">
        <f t="shared" si="40"/>
        <v>#REF!</v>
      </c>
      <c r="T128" s="76" t="e">
        <f t="shared" si="41"/>
        <v>#REF!</v>
      </c>
      <c r="U128" s="64" t="e">
        <f>IF(ISNA(VLOOKUP($A128,#REF!,20,FALSE)),0,VLOOKUP($A128,#REF!,20,FALSE))</f>
        <v>#REF!</v>
      </c>
      <c r="V128" s="80" t="e">
        <f t="shared" si="42"/>
        <v>#REF!</v>
      </c>
      <c r="W128" s="76" t="e">
        <f t="shared" si="43"/>
        <v>#REF!</v>
      </c>
      <c r="X128" s="64" t="e">
        <f>IF(ISNA(VLOOKUP($A128,#REF!,24,FALSE)),0,VLOOKUP($A128,#REF!,24,FALSE))</f>
        <v>#REF!</v>
      </c>
      <c r="Y128" s="80" t="e">
        <f t="shared" si="44"/>
        <v>#REF!</v>
      </c>
      <c r="Z128" s="76" t="e">
        <f t="shared" si="45"/>
        <v>#REF!</v>
      </c>
      <c r="AA128" s="64" t="e">
        <f>IF(ISNA(VLOOKUP($A128,#REF!,28,FALSE)),0,VLOOKUP($A128,#REF!,28,FALSE))</f>
        <v>#REF!</v>
      </c>
      <c r="AB128" s="80" t="e">
        <f t="shared" si="46"/>
        <v>#REF!</v>
      </c>
      <c r="AC128" s="76" t="e">
        <f t="shared" si="47"/>
        <v>#REF!</v>
      </c>
      <c r="AD128" s="64" t="e">
        <f>IF(ISNA(VLOOKUP($A128,#REF!,32,FALSE)),0,VLOOKUP($A128,#REF!,32,FALSE))</f>
        <v>#REF!</v>
      </c>
      <c r="AE128" s="80" t="e">
        <f t="shared" si="48"/>
        <v>#REF!</v>
      </c>
      <c r="AF128" s="76" t="e">
        <f t="shared" si="49"/>
        <v>#REF!</v>
      </c>
      <c r="AG128" s="64" t="e">
        <f>IF(ISNA(VLOOKUP($A128,#REF!,36,FALSE)),0,VLOOKUP($A128,#REF!,36,FALSE))</f>
        <v>#REF!</v>
      </c>
      <c r="AH128" s="80" t="e">
        <f t="shared" si="50"/>
        <v>#REF!</v>
      </c>
      <c r="AI128" s="76" t="e">
        <f t="shared" si="51"/>
        <v>#REF!</v>
      </c>
    </row>
    <row r="129" spans="1:39" ht="18" customHeight="1" x14ac:dyDescent="0.2">
      <c r="A129" s="78" t="str">
        <f t="shared" si="31"/>
        <v>Kirk Keenan</v>
      </c>
      <c r="B129" s="52" t="s">
        <v>203</v>
      </c>
      <c r="C129" s="62" t="s">
        <v>204</v>
      </c>
      <c r="D129" s="25" t="e">
        <f>VLOOKUP($A129,#REF!,34,FALSE)</f>
        <v>#REF!</v>
      </c>
      <c r="E129" s="8" t="e">
        <f>ROUND(IF(ISNA(VLOOKUP($A129,#REF!,46,FALSE)),0,VLOOKUP($A129,#REF!,46,FALSE)),1)</f>
        <v>#REF!</v>
      </c>
      <c r="F129" s="92" t="e">
        <f>ROUND(IF(ISNA(VLOOKUP($A129,#REF!,47,FALSE)),0,VLOOKUP($A129,#REF!,47,FALSE)),1)</f>
        <v>#REF!</v>
      </c>
      <c r="G129" s="80" t="e">
        <f t="shared" si="32"/>
        <v>#REF!</v>
      </c>
      <c r="H129" s="88" t="e">
        <f t="shared" si="33"/>
        <v>#REF!</v>
      </c>
      <c r="I129" s="64" t="e">
        <f>IF(ISNA(VLOOKUP($A129,#REF!,4,FALSE)),0,VLOOKUP($A129,#REF!,4,FALSE))</f>
        <v>#REF!</v>
      </c>
      <c r="J129" s="80" t="e">
        <f t="shared" si="34"/>
        <v>#REF!</v>
      </c>
      <c r="K129" s="76" t="e">
        <f t="shared" si="35"/>
        <v>#REF!</v>
      </c>
      <c r="L129" s="83" t="e">
        <f>IF(ISNA(VLOOKUP($A129,#REF!,8,FALSE)),0,VLOOKUP($A129,#REF!,8,FALSE))</f>
        <v>#REF!</v>
      </c>
      <c r="M129" s="80" t="e">
        <f t="shared" si="36"/>
        <v>#REF!</v>
      </c>
      <c r="N129" s="76" t="e">
        <f t="shared" si="37"/>
        <v>#REF!</v>
      </c>
      <c r="O129" s="64" t="e">
        <f>IF(ISNA(VLOOKUP($A129,#REF!,12,FALSE)),0,VLOOKUP($A129,#REF!,12,FALSE))</f>
        <v>#REF!</v>
      </c>
      <c r="P129" s="80" t="e">
        <f t="shared" si="38"/>
        <v>#REF!</v>
      </c>
      <c r="Q129" s="76" t="e">
        <f t="shared" si="39"/>
        <v>#REF!</v>
      </c>
      <c r="R129" s="64" t="e">
        <f>IF(ISNA(VLOOKUP($A129,#REF!,16,FALSE)),0,VLOOKUP($A129,#REF!,16,FALSE))</f>
        <v>#REF!</v>
      </c>
      <c r="S129" s="80" t="e">
        <f t="shared" si="40"/>
        <v>#REF!</v>
      </c>
      <c r="T129" s="76" t="e">
        <f t="shared" si="41"/>
        <v>#REF!</v>
      </c>
      <c r="U129" s="64" t="e">
        <f>IF(ISNA(VLOOKUP($A129,#REF!,20,FALSE)),0,VLOOKUP($A129,#REF!,20,FALSE))</f>
        <v>#REF!</v>
      </c>
      <c r="V129" s="80" t="e">
        <f t="shared" si="42"/>
        <v>#REF!</v>
      </c>
      <c r="W129" s="76" t="e">
        <f t="shared" si="43"/>
        <v>#REF!</v>
      </c>
      <c r="X129" s="64" t="e">
        <f>IF(ISNA(VLOOKUP($A129,#REF!,24,FALSE)),0,VLOOKUP($A129,#REF!,24,FALSE))</f>
        <v>#REF!</v>
      </c>
      <c r="Y129" s="80" t="e">
        <f t="shared" si="44"/>
        <v>#REF!</v>
      </c>
      <c r="Z129" s="76" t="e">
        <f t="shared" si="45"/>
        <v>#REF!</v>
      </c>
      <c r="AA129" s="64" t="e">
        <f>IF(ISNA(VLOOKUP($A129,#REF!,28,FALSE)),0,VLOOKUP($A129,#REF!,28,FALSE))</f>
        <v>#REF!</v>
      </c>
      <c r="AB129" s="80" t="e">
        <f t="shared" si="46"/>
        <v>#REF!</v>
      </c>
      <c r="AC129" s="76" t="e">
        <f t="shared" si="47"/>
        <v>#REF!</v>
      </c>
      <c r="AD129" s="64" t="e">
        <f>IF(ISNA(VLOOKUP($A129,#REF!,32,FALSE)),0,VLOOKUP($A129,#REF!,32,FALSE))</f>
        <v>#REF!</v>
      </c>
      <c r="AE129" s="80" t="e">
        <f t="shared" si="48"/>
        <v>#REF!</v>
      </c>
      <c r="AF129" s="76" t="e">
        <f t="shared" si="49"/>
        <v>#REF!</v>
      </c>
      <c r="AG129" s="64" t="e">
        <f>IF(ISNA(VLOOKUP($A129,#REF!,36,FALSE)),0,VLOOKUP($A129,#REF!,36,FALSE))</f>
        <v>#REF!</v>
      </c>
      <c r="AH129" s="80" t="e">
        <f t="shared" si="50"/>
        <v>#REF!</v>
      </c>
      <c r="AI129" s="76" t="e">
        <f t="shared" si="51"/>
        <v>#REF!</v>
      </c>
    </row>
    <row r="130" spans="1:39" ht="18" customHeight="1" x14ac:dyDescent="0.2">
      <c r="A130" s="78" t="str">
        <f t="shared" si="31"/>
        <v>Eric Kenneweg</v>
      </c>
      <c r="B130" s="52" t="s">
        <v>167</v>
      </c>
      <c r="C130" s="62" t="s">
        <v>166</v>
      </c>
      <c r="D130" s="25" t="e">
        <f>VLOOKUP($A130,#REF!,34,FALSE)</f>
        <v>#REF!</v>
      </c>
      <c r="E130" s="8" t="e">
        <f>ROUND(IF(ISNA(VLOOKUP($A130,#REF!,46,FALSE)),0,VLOOKUP($A130,#REF!,46,FALSE)),1)</f>
        <v>#REF!</v>
      </c>
      <c r="F130" s="92" t="e">
        <f>ROUND(IF(ISNA(VLOOKUP($A130,#REF!,47,FALSE)),0,VLOOKUP($A130,#REF!,47,FALSE)),1)</f>
        <v>#REF!</v>
      </c>
      <c r="G130" s="80" t="e">
        <f t="shared" si="32"/>
        <v>#REF!</v>
      </c>
      <c r="H130" s="88" t="e">
        <f t="shared" si="33"/>
        <v>#REF!</v>
      </c>
      <c r="I130" s="64" t="e">
        <f>IF(ISNA(VLOOKUP($A130,#REF!,4,FALSE)),0,VLOOKUP($A130,#REF!,4,FALSE))</f>
        <v>#REF!</v>
      </c>
      <c r="J130" s="80" t="e">
        <f t="shared" si="34"/>
        <v>#REF!</v>
      </c>
      <c r="K130" s="76" t="e">
        <f t="shared" si="35"/>
        <v>#REF!</v>
      </c>
      <c r="L130" s="83" t="e">
        <f>IF(ISNA(VLOOKUP($A130,#REF!,8,FALSE)),0,VLOOKUP($A130,#REF!,8,FALSE))</f>
        <v>#REF!</v>
      </c>
      <c r="M130" s="80" t="e">
        <f t="shared" si="36"/>
        <v>#REF!</v>
      </c>
      <c r="N130" s="76" t="e">
        <f t="shared" si="37"/>
        <v>#REF!</v>
      </c>
      <c r="O130" s="64" t="e">
        <f>IF(ISNA(VLOOKUP($A130,#REF!,12,FALSE)),0,VLOOKUP($A130,#REF!,12,FALSE))</f>
        <v>#REF!</v>
      </c>
      <c r="P130" s="80" t="e">
        <f t="shared" si="38"/>
        <v>#REF!</v>
      </c>
      <c r="Q130" s="76" t="e">
        <f t="shared" si="39"/>
        <v>#REF!</v>
      </c>
      <c r="R130" s="64" t="e">
        <f>IF(ISNA(VLOOKUP($A130,#REF!,16,FALSE)),0,VLOOKUP($A130,#REF!,16,FALSE))</f>
        <v>#REF!</v>
      </c>
      <c r="S130" s="80" t="e">
        <f t="shared" si="40"/>
        <v>#REF!</v>
      </c>
      <c r="T130" s="76" t="e">
        <f t="shared" si="41"/>
        <v>#REF!</v>
      </c>
      <c r="U130" s="64" t="e">
        <f>IF(ISNA(VLOOKUP($A130,#REF!,20,FALSE)),0,VLOOKUP($A130,#REF!,20,FALSE))</f>
        <v>#REF!</v>
      </c>
      <c r="V130" s="80" t="e">
        <f t="shared" si="42"/>
        <v>#REF!</v>
      </c>
      <c r="W130" s="76" t="e">
        <f t="shared" si="43"/>
        <v>#REF!</v>
      </c>
      <c r="X130" s="64" t="e">
        <f>IF(ISNA(VLOOKUP($A130,#REF!,24,FALSE)),0,VLOOKUP($A130,#REF!,24,FALSE))</f>
        <v>#REF!</v>
      </c>
      <c r="Y130" s="80" t="e">
        <f t="shared" si="44"/>
        <v>#REF!</v>
      </c>
      <c r="Z130" s="76" t="e">
        <f t="shared" si="45"/>
        <v>#REF!</v>
      </c>
      <c r="AA130" s="64" t="e">
        <f>IF(ISNA(VLOOKUP($A130,#REF!,28,FALSE)),0,VLOOKUP($A130,#REF!,28,FALSE))</f>
        <v>#REF!</v>
      </c>
      <c r="AB130" s="80" t="e">
        <f t="shared" si="46"/>
        <v>#REF!</v>
      </c>
      <c r="AC130" s="76" t="e">
        <f t="shared" si="47"/>
        <v>#REF!</v>
      </c>
      <c r="AD130" s="64" t="e">
        <f>IF(ISNA(VLOOKUP($A130,#REF!,32,FALSE)),0,VLOOKUP($A130,#REF!,32,FALSE))</f>
        <v>#REF!</v>
      </c>
      <c r="AE130" s="80" t="e">
        <f t="shared" si="48"/>
        <v>#REF!</v>
      </c>
      <c r="AF130" s="76" t="e">
        <f t="shared" si="49"/>
        <v>#REF!</v>
      </c>
      <c r="AG130" s="64" t="e">
        <f>IF(ISNA(VLOOKUP($A130,#REF!,36,FALSE)),0,VLOOKUP($A130,#REF!,36,FALSE))</f>
        <v>#REF!</v>
      </c>
      <c r="AH130" s="80" t="e">
        <f t="shared" si="50"/>
        <v>#REF!</v>
      </c>
      <c r="AI130" s="76" t="e">
        <f t="shared" si="51"/>
        <v>#REF!</v>
      </c>
    </row>
    <row r="131" spans="1:39" ht="18" customHeight="1" x14ac:dyDescent="0.2">
      <c r="A131" s="78" t="str">
        <f t="shared" si="31"/>
        <v>David Kersey</v>
      </c>
      <c r="B131" s="52" t="s">
        <v>389</v>
      </c>
      <c r="C131" s="62" t="s">
        <v>209</v>
      </c>
      <c r="D131" s="25" t="e">
        <f>VLOOKUP($A131,#REF!,34,FALSE)</f>
        <v>#REF!</v>
      </c>
      <c r="E131" s="8" t="e">
        <f>ROUND(IF(ISNA(VLOOKUP($A131,#REF!,46,FALSE)),0,VLOOKUP($A131,#REF!,46,FALSE)),1)</f>
        <v>#REF!</v>
      </c>
      <c r="F131" s="92" t="e">
        <f>ROUND(IF(ISNA(VLOOKUP($A131,#REF!,47,FALSE)),0,VLOOKUP($A131,#REF!,47,FALSE)),1)</f>
        <v>#REF!</v>
      </c>
      <c r="G131" s="80" t="e">
        <f t="shared" si="32"/>
        <v>#REF!</v>
      </c>
      <c r="H131" s="88" t="e">
        <f t="shared" si="33"/>
        <v>#REF!</v>
      </c>
      <c r="I131" s="64" t="e">
        <f>IF(ISNA(VLOOKUP($A131,#REF!,4,FALSE)),0,VLOOKUP($A131,#REF!,4,FALSE))</f>
        <v>#REF!</v>
      </c>
      <c r="J131" s="80" t="e">
        <f t="shared" si="34"/>
        <v>#REF!</v>
      </c>
      <c r="K131" s="76" t="e">
        <f t="shared" si="35"/>
        <v>#REF!</v>
      </c>
      <c r="L131" s="83" t="e">
        <f>IF(ISNA(VLOOKUP($A131,#REF!,8,FALSE)),0,VLOOKUP($A131,#REF!,8,FALSE))</f>
        <v>#REF!</v>
      </c>
      <c r="M131" s="80" t="e">
        <f t="shared" si="36"/>
        <v>#REF!</v>
      </c>
      <c r="N131" s="76" t="e">
        <f t="shared" si="37"/>
        <v>#REF!</v>
      </c>
      <c r="O131" s="64" t="e">
        <f>IF(ISNA(VLOOKUP($A131,#REF!,12,FALSE)),0,VLOOKUP($A131,#REF!,12,FALSE))</f>
        <v>#REF!</v>
      </c>
      <c r="P131" s="80" t="e">
        <f t="shared" si="38"/>
        <v>#REF!</v>
      </c>
      <c r="Q131" s="76" t="e">
        <f t="shared" si="39"/>
        <v>#REF!</v>
      </c>
      <c r="R131" s="64" t="e">
        <f>IF(ISNA(VLOOKUP($A131,#REF!,16,FALSE)),0,VLOOKUP($A131,#REF!,16,FALSE))</f>
        <v>#REF!</v>
      </c>
      <c r="S131" s="80" t="e">
        <f t="shared" si="40"/>
        <v>#REF!</v>
      </c>
      <c r="T131" s="76" t="e">
        <f t="shared" si="41"/>
        <v>#REF!</v>
      </c>
      <c r="U131" s="64" t="e">
        <f>IF(ISNA(VLOOKUP($A131,#REF!,20,FALSE)),0,VLOOKUP($A131,#REF!,20,FALSE))</f>
        <v>#REF!</v>
      </c>
      <c r="V131" s="80" t="e">
        <f t="shared" si="42"/>
        <v>#REF!</v>
      </c>
      <c r="W131" s="76" t="e">
        <f t="shared" si="43"/>
        <v>#REF!</v>
      </c>
      <c r="X131" s="64" t="e">
        <f>IF(ISNA(VLOOKUP($A131,#REF!,24,FALSE)),0,VLOOKUP($A131,#REF!,24,FALSE))</f>
        <v>#REF!</v>
      </c>
      <c r="Y131" s="80" t="e">
        <f t="shared" si="44"/>
        <v>#REF!</v>
      </c>
      <c r="Z131" s="76" t="e">
        <f t="shared" si="45"/>
        <v>#REF!</v>
      </c>
      <c r="AA131" s="64" t="e">
        <f>IF(ISNA(VLOOKUP($A131,#REF!,28,FALSE)),0,VLOOKUP($A131,#REF!,28,FALSE))</f>
        <v>#REF!</v>
      </c>
      <c r="AB131" s="80" t="e">
        <f t="shared" si="46"/>
        <v>#REF!</v>
      </c>
      <c r="AC131" s="76" t="e">
        <f t="shared" si="47"/>
        <v>#REF!</v>
      </c>
      <c r="AD131" s="64" t="e">
        <f>IF(ISNA(VLOOKUP($A131,#REF!,32,FALSE)),0,VLOOKUP($A131,#REF!,32,FALSE))</f>
        <v>#REF!</v>
      </c>
      <c r="AE131" s="80" t="e">
        <f t="shared" si="48"/>
        <v>#REF!</v>
      </c>
      <c r="AF131" s="76" t="e">
        <f t="shared" si="49"/>
        <v>#REF!</v>
      </c>
      <c r="AG131" s="64" t="e">
        <f>IF(ISNA(VLOOKUP($A131,#REF!,36,FALSE)),0,VLOOKUP($A131,#REF!,36,FALSE))</f>
        <v>#REF!</v>
      </c>
      <c r="AH131" s="80" t="e">
        <f t="shared" si="50"/>
        <v>#REF!</v>
      </c>
      <c r="AI131" s="76" t="e">
        <f t="shared" si="51"/>
        <v>#REF!</v>
      </c>
    </row>
    <row r="132" spans="1:39" ht="18" customHeight="1" x14ac:dyDescent="0.2">
      <c r="A132" s="78" t="str">
        <f t="shared" si="31"/>
        <v>Blaine Keyser</v>
      </c>
      <c r="B132" s="52" t="s">
        <v>422</v>
      </c>
      <c r="C132" s="62" t="s">
        <v>417</v>
      </c>
      <c r="D132" s="25" t="e">
        <f>VLOOKUP($A132,#REF!,34,FALSE)</f>
        <v>#REF!</v>
      </c>
      <c r="E132" s="8" t="e">
        <f>ROUND(IF(ISNA(VLOOKUP($A132,#REF!,46,FALSE)),0,VLOOKUP($A132,#REF!,46,FALSE)),1)</f>
        <v>#REF!</v>
      </c>
      <c r="F132" s="92" t="e">
        <f>ROUND(IF(ISNA(VLOOKUP($A132,#REF!,47,FALSE)),0,VLOOKUP($A132,#REF!,47,FALSE)),1)</f>
        <v>#REF!</v>
      </c>
      <c r="G132" s="80" t="e">
        <f t="shared" si="32"/>
        <v>#REF!</v>
      </c>
      <c r="H132" s="88" t="e">
        <f t="shared" si="33"/>
        <v>#REF!</v>
      </c>
      <c r="I132" s="64" t="e">
        <f>IF(ISNA(VLOOKUP($A132,#REF!,4,FALSE)),0,VLOOKUP($A132,#REF!,4,FALSE))</f>
        <v>#REF!</v>
      </c>
      <c r="J132" s="80" t="e">
        <f t="shared" si="34"/>
        <v>#REF!</v>
      </c>
      <c r="K132" s="76" t="e">
        <f t="shared" si="35"/>
        <v>#REF!</v>
      </c>
      <c r="L132" s="83" t="e">
        <f>IF(ISNA(VLOOKUP($A132,#REF!,8,FALSE)),0,VLOOKUP($A132,#REF!,8,FALSE))</f>
        <v>#REF!</v>
      </c>
      <c r="M132" s="80" t="e">
        <f t="shared" si="36"/>
        <v>#REF!</v>
      </c>
      <c r="N132" s="76" t="e">
        <f t="shared" si="37"/>
        <v>#REF!</v>
      </c>
      <c r="O132" s="64" t="e">
        <f>IF(ISNA(VLOOKUP($A132,#REF!,12,FALSE)),0,VLOOKUP($A132,#REF!,12,FALSE))</f>
        <v>#REF!</v>
      </c>
      <c r="P132" s="80" t="e">
        <f t="shared" si="38"/>
        <v>#REF!</v>
      </c>
      <c r="Q132" s="76" t="e">
        <f t="shared" si="39"/>
        <v>#REF!</v>
      </c>
      <c r="R132" s="64" t="e">
        <f>IF(ISNA(VLOOKUP($A132,#REF!,16,FALSE)),0,VLOOKUP($A132,#REF!,16,FALSE))</f>
        <v>#REF!</v>
      </c>
      <c r="S132" s="80" t="e">
        <f t="shared" si="40"/>
        <v>#REF!</v>
      </c>
      <c r="T132" s="76" t="e">
        <f t="shared" si="41"/>
        <v>#REF!</v>
      </c>
      <c r="U132" s="64" t="e">
        <f>IF(ISNA(VLOOKUP($A132,#REF!,20,FALSE)),0,VLOOKUP($A132,#REF!,20,FALSE))</f>
        <v>#REF!</v>
      </c>
      <c r="V132" s="80" t="e">
        <f t="shared" si="42"/>
        <v>#REF!</v>
      </c>
      <c r="W132" s="76" t="e">
        <f t="shared" si="43"/>
        <v>#REF!</v>
      </c>
      <c r="X132" s="64" t="e">
        <f>IF(ISNA(VLOOKUP($A132,#REF!,24,FALSE)),0,VLOOKUP($A132,#REF!,24,FALSE))</f>
        <v>#REF!</v>
      </c>
      <c r="Y132" s="80" t="e">
        <f t="shared" si="44"/>
        <v>#REF!</v>
      </c>
      <c r="Z132" s="76" t="e">
        <f t="shared" si="45"/>
        <v>#REF!</v>
      </c>
      <c r="AA132" s="64" t="e">
        <f>IF(ISNA(VLOOKUP($A132,#REF!,28,FALSE)),0,VLOOKUP($A132,#REF!,28,FALSE))</f>
        <v>#REF!</v>
      </c>
      <c r="AB132" s="80" t="e">
        <f t="shared" si="46"/>
        <v>#REF!</v>
      </c>
      <c r="AC132" s="76" t="e">
        <f t="shared" si="47"/>
        <v>#REF!</v>
      </c>
      <c r="AD132" s="64" t="e">
        <f>IF(ISNA(VLOOKUP($A132,#REF!,32,FALSE)),0,VLOOKUP($A132,#REF!,32,FALSE))</f>
        <v>#REF!</v>
      </c>
      <c r="AE132" s="80" t="e">
        <f t="shared" si="48"/>
        <v>#REF!</v>
      </c>
      <c r="AF132" s="76" t="e">
        <f t="shared" si="49"/>
        <v>#REF!</v>
      </c>
      <c r="AG132" s="64" t="e">
        <f>IF(ISNA(VLOOKUP($A132,#REF!,36,FALSE)),0,VLOOKUP($A132,#REF!,36,FALSE))</f>
        <v>#REF!</v>
      </c>
      <c r="AH132" s="80" t="e">
        <f t="shared" si="50"/>
        <v>#REF!</v>
      </c>
      <c r="AI132" s="76" t="e">
        <f t="shared" si="51"/>
        <v>#REF!</v>
      </c>
    </row>
    <row r="133" spans="1:39" ht="18" customHeight="1" x14ac:dyDescent="0.2">
      <c r="A133" s="78" t="str">
        <f t="shared" ref="A133:A196" si="57">CONCATENATE(C133," ",B133)</f>
        <v>Don Kidwell</v>
      </c>
      <c r="B133" s="52" t="s">
        <v>273</v>
      </c>
      <c r="C133" s="62" t="s">
        <v>274</v>
      </c>
      <c r="D133" s="25" t="e">
        <f>VLOOKUP($A133,#REF!,34,FALSE)</f>
        <v>#REF!</v>
      </c>
      <c r="E133" s="8" t="e">
        <f>ROUND(IF(ISNA(VLOOKUP($A133,#REF!,46,FALSE)),0,VLOOKUP($A133,#REF!,46,FALSE)),1)</f>
        <v>#REF!</v>
      </c>
      <c r="F133" s="92" t="e">
        <f>ROUND(IF(ISNA(VLOOKUP($A133,#REF!,47,FALSE)),0,VLOOKUP($A133,#REF!,47,FALSE)),1)</f>
        <v>#REF!</v>
      </c>
      <c r="G133" s="80" t="e">
        <f t="shared" ref="G133:G196" si="58">IF($E133&gt;$AH$1,$D133-($E133-$AH$1),(IF(IF(AND(F133&lt;$AB$1,F133&lt;&gt;0),D133+($AB$1-F133),D133)&gt;36,36,IF(AND(F133&lt;$AB$1,F133&lt;&gt;0),D133+($AB$1-F133),D133))))</f>
        <v>#REF!</v>
      </c>
      <c r="H133" s="88" t="e">
        <f t="shared" ref="H133:H196" si="59">ROUND(G133,0)</f>
        <v>#REF!</v>
      </c>
      <c r="I133" s="64" t="e">
        <f>IF(ISNA(VLOOKUP($A133,#REF!,4,FALSE)),0,VLOOKUP($A133,#REF!,4,FALSE))</f>
        <v>#REF!</v>
      </c>
      <c r="J133" s="80" t="e">
        <f t="shared" ref="J133:J196" si="60">IF(  AND(I133&gt;0,G133&lt;&gt;36),   IF(ABS(I133-36)&gt;=10,  G133+SIGN(36-I133)*1,  (36-I133)*0.1+G133),      G133)</f>
        <v>#REF!</v>
      </c>
      <c r="K133" s="76" t="e">
        <f t="shared" ref="K133:K196" si="61">ROUND(J133,0)</f>
        <v>#REF!</v>
      </c>
      <c r="L133" s="83" t="e">
        <f>IF(ISNA(VLOOKUP($A133,#REF!,8,FALSE)),0,VLOOKUP($A133,#REF!,8,FALSE))</f>
        <v>#REF!</v>
      </c>
      <c r="M133" s="80" t="e">
        <f t="shared" ref="M133:M196" si="62">IF(  AND(L133&gt;0,J133&lt;&gt;36),   IF(ABS(L133-36)&gt;=10,  J133+SIGN(36-L133)*1,  (36-L133)*0.1+J133),      J133)</f>
        <v>#REF!</v>
      </c>
      <c r="N133" s="76" t="e">
        <f t="shared" ref="N133:N196" si="63">ROUND(M133,0)</f>
        <v>#REF!</v>
      </c>
      <c r="O133" s="64" t="e">
        <f>IF(ISNA(VLOOKUP($A133,#REF!,12,FALSE)),0,VLOOKUP($A133,#REF!,12,FALSE))</f>
        <v>#REF!</v>
      </c>
      <c r="P133" s="80" t="e">
        <f t="shared" ref="P133:P196" si="64">IF(  AND(O133&gt;0,M133&lt;&gt;36),   IF(ABS(O133-36)&gt;=10,  M133+SIGN(36-O133)*1,  (36-O133)*0.1+M133),      M133)</f>
        <v>#REF!</v>
      </c>
      <c r="Q133" s="76" t="e">
        <f t="shared" ref="Q133:Q196" si="65">ROUND(P133,0)</f>
        <v>#REF!</v>
      </c>
      <c r="R133" s="64" t="e">
        <f>IF(ISNA(VLOOKUP($A133,#REF!,16,FALSE)),0,VLOOKUP($A133,#REF!,16,FALSE))</f>
        <v>#REF!</v>
      </c>
      <c r="S133" s="80" t="e">
        <f t="shared" ref="S133:S196" si="66">IF(  AND(R133&gt;0,P133&lt;&gt;36),   IF(ABS(R133-36)&gt;=10,  P133+SIGN(36-R133)*1,  (36-R133)*0.1+P133),      P133)</f>
        <v>#REF!</v>
      </c>
      <c r="T133" s="76" t="e">
        <f t="shared" ref="T133:T196" si="67">ROUND(S133,0)</f>
        <v>#REF!</v>
      </c>
      <c r="U133" s="64" t="e">
        <f>IF(ISNA(VLOOKUP($A133,#REF!,20,FALSE)),0,VLOOKUP($A133,#REF!,20,FALSE))</f>
        <v>#REF!</v>
      </c>
      <c r="V133" s="80" t="e">
        <f t="shared" ref="V133:V196" si="68">IF(  AND(U133&gt;0,S133&lt;&gt;36),   IF(ABS(U133-36)&gt;=10,  S133+SIGN(36-U133)*1,  (36-U133)*0.1+S133),      S133)</f>
        <v>#REF!</v>
      </c>
      <c r="W133" s="76" t="e">
        <f t="shared" ref="W133:W196" si="69">ROUND(V133,0)</f>
        <v>#REF!</v>
      </c>
      <c r="X133" s="64" t="e">
        <f>IF(ISNA(VLOOKUP($A133,#REF!,24,FALSE)),0,VLOOKUP($A133,#REF!,24,FALSE))</f>
        <v>#REF!</v>
      </c>
      <c r="Y133" s="80" t="e">
        <f t="shared" ref="Y133:Y196" si="70">IF(  AND(X133&gt;0,V133&lt;&gt;36),   IF(ABS(X133-36)&gt;=10,  V133+SIGN(36-X133)*1,  (36-X133)*0.1+V133),      V133)</f>
        <v>#REF!</v>
      </c>
      <c r="Z133" s="76" t="e">
        <f t="shared" ref="Z133:Z196" si="71">ROUND(Y133,0)</f>
        <v>#REF!</v>
      </c>
      <c r="AA133" s="64" t="e">
        <f>IF(ISNA(VLOOKUP($A133,#REF!,28,FALSE)),0,VLOOKUP($A133,#REF!,28,FALSE))</f>
        <v>#REF!</v>
      </c>
      <c r="AB133" s="80" t="e">
        <f t="shared" ref="AB133:AB196" si="72">IF(  AND(AA133&gt;0,Y133&lt;&gt;36),   IF(ABS(AA133-36)&gt;=10,  Y133+SIGN(36-AA133)*1,  (36-AA133)*0.1+Y133),      Y133)</f>
        <v>#REF!</v>
      </c>
      <c r="AC133" s="76" t="e">
        <f t="shared" ref="AC133:AC196" si="73">ROUND(AB133,0)</f>
        <v>#REF!</v>
      </c>
      <c r="AD133" s="64" t="e">
        <f>IF(ISNA(VLOOKUP($A133,#REF!,32,FALSE)),0,VLOOKUP($A133,#REF!,32,FALSE))</f>
        <v>#REF!</v>
      </c>
      <c r="AE133" s="80" t="e">
        <f t="shared" ref="AE133:AE196" si="74">IF(  AND(AD133&gt;0,AB133&lt;&gt;36),   IF(ABS(AD133-36)&gt;=10,  AB133+SIGN(36-AD133)*1,  (36-AD133)*0.1+AB133),      AB133)</f>
        <v>#REF!</v>
      </c>
      <c r="AF133" s="76" t="e">
        <f t="shared" ref="AF133:AF196" si="75">ROUND(AE133,0)</f>
        <v>#REF!</v>
      </c>
      <c r="AG133" s="64" t="e">
        <f>IF(ISNA(VLOOKUP($A133,#REF!,36,FALSE)),0,VLOOKUP($A133,#REF!,36,FALSE))</f>
        <v>#REF!</v>
      </c>
      <c r="AH133" s="80" t="e">
        <f t="shared" ref="AH133:AH196" si="76">IF(  AND(AG133&gt;0,AE133&lt;&gt;36),   IF(ABS(AG133-36)&gt;=10,  AE133+SIGN(36-AG133)*1,  (36-AG133)*0.1+AE133),      AE133)</f>
        <v>#REF!</v>
      </c>
      <c r="AI133" s="76" t="e">
        <f t="shared" ref="AI133:AI196" si="77">ROUND(AH133,0)</f>
        <v>#REF!</v>
      </c>
    </row>
    <row r="134" spans="1:39" ht="18" customHeight="1" x14ac:dyDescent="0.2">
      <c r="A134" s="78" t="str">
        <f t="shared" si="57"/>
        <v>Mike Kim</v>
      </c>
      <c r="B134" s="52" t="s">
        <v>410</v>
      </c>
      <c r="C134" s="62" t="s">
        <v>33</v>
      </c>
      <c r="D134" s="25" t="e">
        <f>VLOOKUP($A134,#REF!,34,FALSE)</f>
        <v>#REF!</v>
      </c>
      <c r="E134" s="8" t="e">
        <f>ROUND(IF(ISNA(VLOOKUP($A134,#REF!,46,FALSE)),0,VLOOKUP($A134,#REF!,46,FALSE)),1)</f>
        <v>#REF!</v>
      </c>
      <c r="F134" s="92" t="e">
        <f>ROUND(IF(ISNA(VLOOKUP($A134,#REF!,47,FALSE)),0,VLOOKUP($A134,#REF!,47,FALSE)),1)</f>
        <v>#REF!</v>
      </c>
      <c r="G134" s="80" t="e">
        <f t="shared" si="58"/>
        <v>#REF!</v>
      </c>
      <c r="H134" s="88" t="e">
        <f t="shared" si="59"/>
        <v>#REF!</v>
      </c>
      <c r="I134" s="64" t="e">
        <f>IF(ISNA(VLOOKUP($A134,#REF!,4,FALSE)),0,VLOOKUP($A134,#REF!,4,FALSE))</f>
        <v>#REF!</v>
      </c>
      <c r="J134" s="80" t="e">
        <f t="shared" si="60"/>
        <v>#REF!</v>
      </c>
      <c r="K134" s="76" t="e">
        <f t="shared" si="61"/>
        <v>#REF!</v>
      </c>
      <c r="L134" s="83" t="e">
        <f>IF(ISNA(VLOOKUP($A134,#REF!,8,FALSE)),0,VLOOKUP($A134,#REF!,8,FALSE))</f>
        <v>#REF!</v>
      </c>
      <c r="M134" s="80" t="e">
        <f t="shared" si="62"/>
        <v>#REF!</v>
      </c>
      <c r="N134" s="76" t="e">
        <f t="shared" si="63"/>
        <v>#REF!</v>
      </c>
      <c r="O134" s="64" t="e">
        <f>IF(ISNA(VLOOKUP($A134,#REF!,12,FALSE)),0,VLOOKUP($A134,#REF!,12,FALSE))</f>
        <v>#REF!</v>
      </c>
      <c r="P134" s="80" t="e">
        <f t="shared" si="64"/>
        <v>#REF!</v>
      </c>
      <c r="Q134" s="76" t="e">
        <f t="shared" si="65"/>
        <v>#REF!</v>
      </c>
      <c r="R134" s="64" t="e">
        <f>IF(ISNA(VLOOKUP($A134,#REF!,16,FALSE)),0,VLOOKUP($A134,#REF!,16,FALSE))</f>
        <v>#REF!</v>
      </c>
      <c r="S134" s="80" t="e">
        <f t="shared" si="66"/>
        <v>#REF!</v>
      </c>
      <c r="T134" s="76" t="e">
        <f t="shared" si="67"/>
        <v>#REF!</v>
      </c>
      <c r="U134" s="64" t="e">
        <f>IF(ISNA(VLOOKUP($A134,#REF!,20,FALSE)),0,VLOOKUP($A134,#REF!,20,FALSE))</f>
        <v>#REF!</v>
      </c>
      <c r="V134" s="80" t="e">
        <f t="shared" si="68"/>
        <v>#REF!</v>
      </c>
      <c r="W134" s="76" t="e">
        <f t="shared" si="69"/>
        <v>#REF!</v>
      </c>
      <c r="X134" s="64" t="e">
        <f>IF(ISNA(VLOOKUP($A134,#REF!,24,FALSE)),0,VLOOKUP($A134,#REF!,24,FALSE))</f>
        <v>#REF!</v>
      </c>
      <c r="Y134" s="80" t="e">
        <f t="shared" si="70"/>
        <v>#REF!</v>
      </c>
      <c r="Z134" s="76" t="e">
        <f t="shared" si="71"/>
        <v>#REF!</v>
      </c>
      <c r="AA134" s="64" t="e">
        <f>IF(ISNA(VLOOKUP($A134,#REF!,28,FALSE)),0,VLOOKUP($A134,#REF!,28,FALSE))</f>
        <v>#REF!</v>
      </c>
      <c r="AB134" s="80" t="e">
        <f t="shared" si="72"/>
        <v>#REF!</v>
      </c>
      <c r="AC134" s="76" t="e">
        <f t="shared" si="73"/>
        <v>#REF!</v>
      </c>
      <c r="AD134" s="64" t="e">
        <f>IF(ISNA(VLOOKUP($A134,#REF!,32,FALSE)),0,VLOOKUP($A134,#REF!,32,FALSE))</f>
        <v>#REF!</v>
      </c>
      <c r="AE134" s="80" t="e">
        <f t="shared" si="74"/>
        <v>#REF!</v>
      </c>
      <c r="AF134" s="76" t="e">
        <f t="shared" si="75"/>
        <v>#REF!</v>
      </c>
      <c r="AG134" s="64" t="e">
        <f>IF(ISNA(VLOOKUP($A134,#REF!,36,FALSE)),0,VLOOKUP($A134,#REF!,36,FALSE))</f>
        <v>#REF!</v>
      </c>
      <c r="AH134" s="80" t="e">
        <f t="shared" si="76"/>
        <v>#REF!</v>
      </c>
      <c r="AI134" s="76" t="e">
        <f t="shared" si="77"/>
        <v>#REF!</v>
      </c>
    </row>
    <row r="135" spans="1:39" ht="18" customHeight="1" x14ac:dyDescent="0.2">
      <c r="A135" s="78" t="str">
        <f t="shared" si="57"/>
        <v>Robert Klein</v>
      </c>
      <c r="B135" s="52" t="s">
        <v>101</v>
      </c>
      <c r="C135" s="62" t="s">
        <v>140</v>
      </c>
      <c r="D135" s="25" t="e">
        <f>VLOOKUP($A135,#REF!,34,FALSE)</f>
        <v>#REF!</v>
      </c>
      <c r="E135" s="8" t="e">
        <f>ROUND(IF(ISNA(VLOOKUP($A135,#REF!,46,FALSE)),0,VLOOKUP($A135,#REF!,46,FALSE)),1)</f>
        <v>#REF!</v>
      </c>
      <c r="F135" s="92" t="e">
        <f>ROUND(IF(ISNA(VLOOKUP($A135,#REF!,47,FALSE)),0,VLOOKUP($A135,#REF!,47,FALSE)),1)</f>
        <v>#REF!</v>
      </c>
      <c r="G135" s="80" t="e">
        <f t="shared" si="58"/>
        <v>#REF!</v>
      </c>
      <c r="H135" s="88" t="e">
        <f t="shared" si="59"/>
        <v>#REF!</v>
      </c>
      <c r="I135" s="64" t="e">
        <f>IF(ISNA(VLOOKUP($A135,#REF!,4,FALSE)),0,VLOOKUP($A135,#REF!,4,FALSE))</f>
        <v>#REF!</v>
      </c>
      <c r="J135" s="80" t="e">
        <f t="shared" si="60"/>
        <v>#REF!</v>
      </c>
      <c r="K135" s="76" t="e">
        <f t="shared" si="61"/>
        <v>#REF!</v>
      </c>
      <c r="L135" s="83" t="e">
        <f>IF(ISNA(VLOOKUP($A135,#REF!,8,FALSE)),0,VLOOKUP($A135,#REF!,8,FALSE))</f>
        <v>#REF!</v>
      </c>
      <c r="M135" s="80" t="e">
        <f t="shared" si="62"/>
        <v>#REF!</v>
      </c>
      <c r="N135" s="76" t="e">
        <f t="shared" si="63"/>
        <v>#REF!</v>
      </c>
      <c r="O135" s="64" t="e">
        <f>IF(ISNA(VLOOKUP($A135,#REF!,12,FALSE)),0,VLOOKUP($A135,#REF!,12,FALSE))</f>
        <v>#REF!</v>
      </c>
      <c r="P135" s="80" t="e">
        <f t="shared" si="64"/>
        <v>#REF!</v>
      </c>
      <c r="Q135" s="76" t="e">
        <f t="shared" si="65"/>
        <v>#REF!</v>
      </c>
      <c r="R135" s="64" t="e">
        <f>IF(ISNA(VLOOKUP($A135,#REF!,16,FALSE)),0,VLOOKUP($A135,#REF!,16,FALSE))</f>
        <v>#REF!</v>
      </c>
      <c r="S135" s="80" t="e">
        <f t="shared" si="66"/>
        <v>#REF!</v>
      </c>
      <c r="T135" s="76" t="e">
        <f t="shared" si="67"/>
        <v>#REF!</v>
      </c>
      <c r="U135" s="64" t="e">
        <f>IF(ISNA(VLOOKUP($A135,#REF!,20,FALSE)),0,VLOOKUP($A135,#REF!,20,FALSE))</f>
        <v>#REF!</v>
      </c>
      <c r="V135" s="80" t="e">
        <f t="shared" si="68"/>
        <v>#REF!</v>
      </c>
      <c r="W135" s="76" t="e">
        <f t="shared" si="69"/>
        <v>#REF!</v>
      </c>
      <c r="X135" s="64" t="e">
        <f>IF(ISNA(VLOOKUP($A135,#REF!,24,FALSE)),0,VLOOKUP($A135,#REF!,24,FALSE))</f>
        <v>#REF!</v>
      </c>
      <c r="Y135" s="80" t="e">
        <f t="shared" si="70"/>
        <v>#REF!</v>
      </c>
      <c r="Z135" s="76" t="e">
        <f t="shared" si="71"/>
        <v>#REF!</v>
      </c>
      <c r="AA135" s="64" t="e">
        <f>IF(ISNA(VLOOKUP($A135,#REF!,28,FALSE)),0,VLOOKUP($A135,#REF!,28,FALSE))</f>
        <v>#REF!</v>
      </c>
      <c r="AB135" s="80" t="e">
        <f t="shared" si="72"/>
        <v>#REF!</v>
      </c>
      <c r="AC135" s="76" t="e">
        <f t="shared" si="73"/>
        <v>#REF!</v>
      </c>
      <c r="AD135" s="64" t="e">
        <f>IF(ISNA(VLOOKUP($A135,#REF!,32,FALSE)),0,VLOOKUP($A135,#REF!,32,FALSE))</f>
        <v>#REF!</v>
      </c>
      <c r="AE135" s="80" t="e">
        <f t="shared" si="74"/>
        <v>#REF!</v>
      </c>
      <c r="AF135" s="76" t="e">
        <f t="shared" si="75"/>
        <v>#REF!</v>
      </c>
      <c r="AG135" s="64" t="e">
        <f>IF(ISNA(VLOOKUP($A135,#REF!,36,FALSE)),0,VLOOKUP($A135,#REF!,36,FALSE))</f>
        <v>#REF!</v>
      </c>
      <c r="AH135" s="80" t="e">
        <f t="shared" si="76"/>
        <v>#REF!</v>
      </c>
      <c r="AI135" s="76" t="e">
        <f t="shared" si="77"/>
        <v>#REF!</v>
      </c>
    </row>
    <row r="136" spans="1:39" ht="18" customHeight="1" x14ac:dyDescent="0.2">
      <c r="A136" s="78" t="str">
        <f t="shared" si="57"/>
        <v>Glenn Krauser</v>
      </c>
      <c r="B136" s="52" t="s">
        <v>56</v>
      </c>
      <c r="C136" s="62" t="s">
        <v>272</v>
      </c>
      <c r="D136" s="25" t="e">
        <f>VLOOKUP($A136,#REF!,34,FALSE)</f>
        <v>#REF!</v>
      </c>
      <c r="E136" s="8" t="e">
        <f>ROUND(IF(ISNA(VLOOKUP($A136,#REF!,46,FALSE)),0,VLOOKUP($A136,#REF!,46,FALSE)),1)</f>
        <v>#REF!</v>
      </c>
      <c r="F136" s="92" t="e">
        <f>ROUND(IF(ISNA(VLOOKUP($A136,#REF!,47,FALSE)),0,VLOOKUP($A136,#REF!,47,FALSE)),1)</f>
        <v>#REF!</v>
      </c>
      <c r="G136" s="80" t="e">
        <f t="shared" si="58"/>
        <v>#REF!</v>
      </c>
      <c r="H136" s="88" t="e">
        <f t="shared" si="59"/>
        <v>#REF!</v>
      </c>
      <c r="I136" s="64" t="e">
        <f>IF(ISNA(VLOOKUP($A136,#REF!,4,FALSE)),0,VLOOKUP($A136,#REF!,4,FALSE))</f>
        <v>#REF!</v>
      </c>
      <c r="J136" s="80" t="e">
        <f t="shared" si="60"/>
        <v>#REF!</v>
      </c>
      <c r="K136" s="76" t="e">
        <f t="shared" si="61"/>
        <v>#REF!</v>
      </c>
      <c r="L136" s="83" t="e">
        <f>IF(ISNA(VLOOKUP($A136,#REF!,8,FALSE)),0,VLOOKUP($A136,#REF!,8,FALSE))</f>
        <v>#REF!</v>
      </c>
      <c r="M136" s="80" t="e">
        <f t="shared" si="62"/>
        <v>#REF!</v>
      </c>
      <c r="N136" s="76" t="e">
        <f t="shared" si="63"/>
        <v>#REF!</v>
      </c>
      <c r="O136" s="64" t="e">
        <f>IF(ISNA(VLOOKUP($A136,#REF!,12,FALSE)),0,VLOOKUP($A136,#REF!,12,FALSE))</f>
        <v>#REF!</v>
      </c>
      <c r="P136" s="80" t="e">
        <f t="shared" si="64"/>
        <v>#REF!</v>
      </c>
      <c r="Q136" s="76" t="e">
        <f t="shared" si="65"/>
        <v>#REF!</v>
      </c>
      <c r="R136" s="64" t="e">
        <f>IF(ISNA(VLOOKUP($A136,#REF!,16,FALSE)),0,VLOOKUP($A136,#REF!,16,FALSE))</f>
        <v>#REF!</v>
      </c>
      <c r="S136" s="80" t="e">
        <f t="shared" si="66"/>
        <v>#REF!</v>
      </c>
      <c r="T136" s="76" t="e">
        <f t="shared" si="67"/>
        <v>#REF!</v>
      </c>
      <c r="U136" s="64" t="e">
        <f>IF(ISNA(VLOOKUP($A136,#REF!,20,FALSE)),0,VLOOKUP($A136,#REF!,20,FALSE))</f>
        <v>#REF!</v>
      </c>
      <c r="V136" s="80" t="e">
        <f t="shared" si="68"/>
        <v>#REF!</v>
      </c>
      <c r="W136" s="76" t="e">
        <f t="shared" si="69"/>
        <v>#REF!</v>
      </c>
      <c r="X136" s="64" t="e">
        <f>IF(ISNA(VLOOKUP($A136,#REF!,24,FALSE)),0,VLOOKUP($A136,#REF!,24,FALSE))</f>
        <v>#REF!</v>
      </c>
      <c r="Y136" s="80" t="e">
        <f t="shared" si="70"/>
        <v>#REF!</v>
      </c>
      <c r="Z136" s="76" t="e">
        <f t="shared" si="71"/>
        <v>#REF!</v>
      </c>
      <c r="AA136" s="64" t="e">
        <f>IF(ISNA(VLOOKUP($A136,#REF!,28,FALSE)),0,VLOOKUP($A136,#REF!,28,FALSE))</f>
        <v>#REF!</v>
      </c>
      <c r="AB136" s="80" t="e">
        <f t="shared" si="72"/>
        <v>#REF!</v>
      </c>
      <c r="AC136" s="76" t="e">
        <f t="shared" si="73"/>
        <v>#REF!</v>
      </c>
      <c r="AD136" s="64" t="e">
        <f>IF(ISNA(VLOOKUP($A136,#REF!,32,FALSE)),0,VLOOKUP($A136,#REF!,32,FALSE))</f>
        <v>#REF!</v>
      </c>
      <c r="AE136" s="80" t="e">
        <f t="shared" si="74"/>
        <v>#REF!</v>
      </c>
      <c r="AF136" s="76" t="e">
        <f t="shared" si="75"/>
        <v>#REF!</v>
      </c>
      <c r="AG136" s="64" t="e">
        <f>IF(ISNA(VLOOKUP($A136,#REF!,36,FALSE)),0,VLOOKUP($A136,#REF!,36,FALSE))</f>
        <v>#REF!</v>
      </c>
      <c r="AH136" s="80" t="e">
        <f t="shared" si="76"/>
        <v>#REF!</v>
      </c>
      <c r="AI136" s="76" t="e">
        <f t="shared" si="77"/>
        <v>#REF!</v>
      </c>
    </row>
    <row r="137" spans="1:39" ht="18" customHeight="1" x14ac:dyDescent="0.2">
      <c r="A137" s="78" t="str">
        <f t="shared" si="57"/>
        <v>Mike Krolak</v>
      </c>
      <c r="B137" s="52" t="s">
        <v>187</v>
      </c>
      <c r="C137" s="62" t="s">
        <v>33</v>
      </c>
      <c r="D137" s="25" t="e">
        <f>VLOOKUP($A137,#REF!,34,FALSE)</f>
        <v>#REF!</v>
      </c>
      <c r="E137" s="8" t="e">
        <f>ROUND(IF(ISNA(VLOOKUP($A137,#REF!,46,FALSE)),0,VLOOKUP($A137,#REF!,46,FALSE)),1)</f>
        <v>#REF!</v>
      </c>
      <c r="F137" s="92" t="e">
        <f>ROUND(IF(ISNA(VLOOKUP($A137,#REF!,47,FALSE)),0,VLOOKUP($A137,#REF!,47,FALSE)),1)</f>
        <v>#REF!</v>
      </c>
      <c r="G137" s="80" t="e">
        <f t="shared" si="58"/>
        <v>#REF!</v>
      </c>
      <c r="H137" s="88" t="e">
        <f t="shared" si="59"/>
        <v>#REF!</v>
      </c>
      <c r="I137" s="64" t="e">
        <f>IF(ISNA(VLOOKUP($A137,#REF!,4,FALSE)),0,VLOOKUP($A137,#REF!,4,FALSE))</f>
        <v>#REF!</v>
      </c>
      <c r="J137" s="80" t="e">
        <f t="shared" si="60"/>
        <v>#REF!</v>
      </c>
      <c r="K137" s="76" t="e">
        <f t="shared" si="61"/>
        <v>#REF!</v>
      </c>
      <c r="L137" s="83" t="e">
        <f>IF(ISNA(VLOOKUP($A137,#REF!,8,FALSE)),0,VLOOKUP($A137,#REF!,8,FALSE))</f>
        <v>#REF!</v>
      </c>
      <c r="M137" s="80" t="e">
        <f t="shared" si="62"/>
        <v>#REF!</v>
      </c>
      <c r="N137" s="76" t="e">
        <f t="shared" si="63"/>
        <v>#REF!</v>
      </c>
      <c r="O137" s="64" t="e">
        <f>IF(ISNA(VLOOKUP($A137,#REF!,12,FALSE)),0,VLOOKUP($A137,#REF!,12,FALSE))</f>
        <v>#REF!</v>
      </c>
      <c r="P137" s="80" t="e">
        <f t="shared" si="64"/>
        <v>#REF!</v>
      </c>
      <c r="Q137" s="76" t="e">
        <f t="shared" si="65"/>
        <v>#REF!</v>
      </c>
      <c r="R137" s="64" t="e">
        <f>IF(ISNA(VLOOKUP($A137,#REF!,16,FALSE)),0,VLOOKUP($A137,#REF!,16,FALSE))</f>
        <v>#REF!</v>
      </c>
      <c r="S137" s="80" t="e">
        <f t="shared" si="66"/>
        <v>#REF!</v>
      </c>
      <c r="T137" s="76" t="e">
        <f t="shared" si="67"/>
        <v>#REF!</v>
      </c>
      <c r="U137" s="64" t="e">
        <f>IF(ISNA(VLOOKUP($A137,#REF!,20,FALSE)),0,VLOOKUP($A137,#REF!,20,FALSE))</f>
        <v>#REF!</v>
      </c>
      <c r="V137" s="80" t="e">
        <f t="shared" si="68"/>
        <v>#REF!</v>
      </c>
      <c r="W137" s="76" t="e">
        <f t="shared" si="69"/>
        <v>#REF!</v>
      </c>
      <c r="X137" s="64" t="e">
        <f>IF(ISNA(VLOOKUP($A137,#REF!,24,FALSE)),0,VLOOKUP($A137,#REF!,24,FALSE))</f>
        <v>#REF!</v>
      </c>
      <c r="Y137" s="80" t="e">
        <f t="shared" si="70"/>
        <v>#REF!</v>
      </c>
      <c r="Z137" s="76" t="e">
        <f t="shared" si="71"/>
        <v>#REF!</v>
      </c>
      <c r="AA137" s="64" t="e">
        <f>IF(ISNA(VLOOKUP($A137,#REF!,28,FALSE)),0,VLOOKUP($A137,#REF!,28,FALSE))</f>
        <v>#REF!</v>
      </c>
      <c r="AB137" s="80" t="e">
        <f t="shared" si="72"/>
        <v>#REF!</v>
      </c>
      <c r="AC137" s="76" t="e">
        <f t="shared" si="73"/>
        <v>#REF!</v>
      </c>
      <c r="AD137" s="64" t="e">
        <f>IF(ISNA(VLOOKUP($A137,#REF!,32,FALSE)),0,VLOOKUP($A137,#REF!,32,FALSE))</f>
        <v>#REF!</v>
      </c>
      <c r="AE137" s="80" t="e">
        <f t="shared" si="74"/>
        <v>#REF!</v>
      </c>
      <c r="AF137" s="76" t="e">
        <f t="shared" si="75"/>
        <v>#REF!</v>
      </c>
      <c r="AG137" s="64" t="e">
        <f>IF(ISNA(VLOOKUP($A137,#REF!,36,FALSE)),0,VLOOKUP($A137,#REF!,36,FALSE))</f>
        <v>#REF!</v>
      </c>
      <c r="AH137" s="80" t="e">
        <f t="shared" si="76"/>
        <v>#REF!</v>
      </c>
      <c r="AI137" s="76" t="e">
        <f t="shared" si="77"/>
        <v>#REF!</v>
      </c>
    </row>
    <row r="138" spans="1:39" ht="18" customHeight="1" x14ac:dyDescent="0.2">
      <c r="A138" s="78" t="str">
        <f t="shared" si="57"/>
        <v>Joe Lewis</v>
      </c>
      <c r="B138" s="52" t="s">
        <v>491</v>
      </c>
      <c r="C138" s="62" t="s">
        <v>430</v>
      </c>
      <c r="D138" s="25" t="e">
        <f>VLOOKUP($A138,#REF!,34,FALSE)</f>
        <v>#REF!</v>
      </c>
      <c r="E138" s="8" t="e">
        <f>ROUND(IF(ISNA(VLOOKUP($A138,#REF!,46,FALSE)),0,VLOOKUP($A138,#REF!,46,FALSE)),1)</f>
        <v>#REF!</v>
      </c>
      <c r="F138" s="92" t="e">
        <f>ROUND(IF(ISNA(VLOOKUP($A138,#REF!,47,FALSE)),0,VLOOKUP($A138,#REF!,47,FALSE)),1)</f>
        <v>#REF!</v>
      </c>
      <c r="G138" s="80" t="e">
        <f t="shared" si="58"/>
        <v>#REF!</v>
      </c>
      <c r="H138" s="88" t="e">
        <f t="shared" si="59"/>
        <v>#REF!</v>
      </c>
      <c r="I138" s="64" t="e">
        <f>IF(ISNA(VLOOKUP($A138,#REF!,4,FALSE)),0,VLOOKUP($A138,#REF!,4,FALSE))</f>
        <v>#REF!</v>
      </c>
      <c r="J138" s="80" t="e">
        <f t="shared" si="60"/>
        <v>#REF!</v>
      </c>
      <c r="K138" s="76" t="e">
        <f t="shared" si="61"/>
        <v>#REF!</v>
      </c>
      <c r="L138" s="83" t="e">
        <f>IF(ISNA(VLOOKUP($A138,#REF!,8,FALSE)),0,VLOOKUP($A138,#REF!,8,FALSE))</f>
        <v>#REF!</v>
      </c>
      <c r="M138" s="80" t="e">
        <f t="shared" si="62"/>
        <v>#REF!</v>
      </c>
      <c r="N138" s="76" t="e">
        <f t="shared" si="63"/>
        <v>#REF!</v>
      </c>
      <c r="O138" s="64" t="e">
        <f>IF(ISNA(VLOOKUP($A138,#REF!,12,FALSE)),0,VLOOKUP($A138,#REF!,12,FALSE))</f>
        <v>#REF!</v>
      </c>
      <c r="P138" s="80" t="e">
        <f t="shared" si="64"/>
        <v>#REF!</v>
      </c>
      <c r="Q138" s="76" t="e">
        <f t="shared" si="65"/>
        <v>#REF!</v>
      </c>
      <c r="R138" s="64" t="e">
        <f>IF(ISNA(VLOOKUP($A138,#REF!,16,FALSE)),0,VLOOKUP($A138,#REF!,16,FALSE))</f>
        <v>#REF!</v>
      </c>
      <c r="S138" s="80" t="e">
        <f t="shared" si="66"/>
        <v>#REF!</v>
      </c>
      <c r="T138" s="76" t="e">
        <f t="shared" si="67"/>
        <v>#REF!</v>
      </c>
      <c r="U138" s="64" t="e">
        <f>IF(ISNA(VLOOKUP($A138,#REF!,20,FALSE)),0,VLOOKUP($A138,#REF!,20,FALSE))</f>
        <v>#REF!</v>
      </c>
      <c r="V138" s="80" t="e">
        <f t="shared" si="68"/>
        <v>#REF!</v>
      </c>
      <c r="W138" s="76" t="e">
        <f t="shared" si="69"/>
        <v>#REF!</v>
      </c>
      <c r="X138" s="64" t="e">
        <f>IF(ISNA(VLOOKUP($A138,#REF!,24,FALSE)),0,VLOOKUP($A138,#REF!,24,FALSE))</f>
        <v>#REF!</v>
      </c>
      <c r="Y138" s="80" t="e">
        <f t="shared" si="70"/>
        <v>#REF!</v>
      </c>
      <c r="Z138" s="76" t="e">
        <f t="shared" si="71"/>
        <v>#REF!</v>
      </c>
      <c r="AA138" s="64" t="e">
        <f>IF(ISNA(VLOOKUP($A138,#REF!,28,FALSE)),0,VLOOKUP($A138,#REF!,28,FALSE))</f>
        <v>#REF!</v>
      </c>
      <c r="AB138" s="80" t="e">
        <f t="shared" si="72"/>
        <v>#REF!</v>
      </c>
      <c r="AC138" s="76" t="e">
        <f t="shared" si="73"/>
        <v>#REF!</v>
      </c>
      <c r="AD138" s="64" t="e">
        <f>IF(ISNA(VLOOKUP($A138,#REF!,32,FALSE)),0,VLOOKUP($A138,#REF!,32,FALSE))</f>
        <v>#REF!</v>
      </c>
      <c r="AE138" s="80" t="e">
        <f t="shared" si="74"/>
        <v>#REF!</v>
      </c>
      <c r="AF138" s="76" t="e">
        <f t="shared" si="75"/>
        <v>#REF!</v>
      </c>
      <c r="AG138" s="64" t="e">
        <f>IF(ISNA(VLOOKUP($A138,#REF!,36,FALSE)),0,VLOOKUP($A138,#REF!,36,FALSE))</f>
        <v>#REF!</v>
      </c>
      <c r="AH138" s="80" t="e">
        <f t="shared" si="76"/>
        <v>#REF!</v>
      </c>
      <c r="AI138" s="76" t="e">
        <f t="shared" si="77"/>
        <v>#REF!</v>
      </c>
    </row>
    <row r="139" spans="1:39" ht="18" customHeight="1" x14ac:dyDescent="0.2">
      <c r="A139" s="78" t="str">
        <f t="shared" si="57"/>
        <v>Mark Lubeley</v>
      </c>
      <c r="B139" s="52" t="s">
        <v>315</v>
      </c>
      <c r="C139" s="62" t="s">
        <v>37</v>
      </c>
      <c r="D139" s="25" t="e">
        <f>VLOOKUP($A139,#REF!,34,FALSE)</f>
        <v>#REF!</v>
      </c>
      <c r="E139" s="8" t="e">
        <f>ROUND(IF(ISNA(VLOOKUP($A139,#REF!,46,FALSE)),0,VLOOKUP($A139,#REF!,46,FALSE)),1)</f>
        <v>#REF!</v>
      </c>
      <c r="F139" s="92" t="e">
        <f>ROUND(IF(ISNA(VLOOKUP($A139,#REF!,47,FALSE)),0,VLOOKUP($A139,#REF!,47,FALSE)),1)</f>
        <v>#REF!</v>
      </c>
      <c r="G139" s="80" t="e">
        <f t="shared" si="58"/>
        <v>#REF!</v>
      </c>
      <c r="H139" s="88" t="e">
        <f t="shared" si="59"/>
        <v>#REF!</v>
      </c>
      <c r="I139" s="64" t="e">
        <f>IF(ISNA(VLOOKUP($A139,#REF!,4,FALSE)),0,VLOOKUP($A139,#REF!,4,FALSE))</f>
        <v>#REF!</v>
      </c>
      <c r="J139" s="80" t="e">
        <f t="shared" si="60"/>
        <v>#REF!</v>
      </c>
      <c r="K139" s="76" t="e">
        <f t="shared" si="61"/>
        <v>#REF!</v>
      </c>
      <c r="L139" s="83" t="e">
        <f>IF(ISNA(VLOOKUP($A139,#REF!,8,FALSE)),0,VLOOKUP($A139,#REF!,8,FALSE))</f>
        <v>#REF!</v>
      </c>
      <c r="M139" s="80" t="e">
        <f t="shared" si="62"/>
        <v>#REF!</v>
      </c>
      <c r="N139" s="76" t="e">
        <f t="shared" si="63"/>
        <v>#REF!</v>
      </c>
      <c r="O139" s="64" t="e">
        <f>IF(ISNA(VLOOKUP($A139,#REF!,12,FALSE)),0,VLOOKUP($A139,#REF!,12,FALSE))</f>
        <v>#REF!</v>
      </c>
      <c r="P139" s="80" t="e">
        <f t="shared" si="64"/>
        <v>#REF!</v>
      </c>
      <c r="Q139" s="76" t="e">
        <f t="shared" si="65"/>
        <v>#REF!</v>
      </c>
      <c r="R139" s="64" t="e">
        <f>IF(ISNA(VLOOKUP($A139,#REF!,16,FALSE)),0,VLOOKUP($A139,#REF!,16,FALSE))</f>
        <v>#REF!</v>
      </c>
      <c r="S139" s="80" t="e">
        <f t="shared" si="66"/>
        <v>#REF!</v>
      </c>
      <c r="T139" s="76" t="e">
        <f t="shared" si="67"/>
        <v>#REF!</v>
      </c>
      <c r="U139" s="64" t="e">
        <f>IF(ISNA(VLOOKUP($A139,#REF!,20,FALSE)),0,VLOOKUP($A139,#REF!,20,FALSE))</f>
        <v>#REF!</v>
      </c>
      <c r="V139" s="80" t="e">
        <f t="shared" si="68"/>
        <v>#REF!</v>
      </c>
      <c r="W139" s="76" t="e">
        <f t="shared" si="69"/>
        <v>#REF!</v>
      </c>
      <c r="X139" s="64" t="e">
        <f>IF(ISNA(VLOOKUP($A139,#REF!,24,FALSE)),0,VLOOKUP($A139,#REF!,24,FALSE))</f>
        <v>#REF!</v>
      </c>
      <c r="Y139" s="80" t="e">
        <f t="shared" si="70"/>
        <v>#REF!</v>
      </c>
      <c r="Z139" s="76" t="e">
        <f t="shared" si="71"/>
        <v>#REF!</v>
      </c>
      <c r="AA139" s="64" t="e">
        <f>IF(ISNA(VLOOKUP($A139,#REF!,28,FALSE)),0,VLOOKUP($A139,#REF!,28,FALSE))</f>
        <v>#REF!</v>
      </c>
      <c r="AB139" s="80" t="e">
        <f t="shared" si="72"/>
        <v>#REF!</v>
      </c>
      <c r="AC139" s="76" t="e">
        <f t="shared" si="73"/>
        <v>#REF!</v>
      </c>
      <c r="AD139" s="64" t="e">
        <f>IF(ISNA(VLOOKUP($A139,#REF!,32,FALSE)),0,VLOOKUP($A139,#REF!,32,FALSE))</f>
        <v>#REF!</v>
      </c>
      <c r="AE139" s="80" t="e">
        <f t="shared" si="74"/>
        <v>#REF!</v>
      </c>
      <c r="AF139" s="76" t="e">
        <f t="shared" si="75"/>
        <v>#REF!</v>
      </c>
      <c r="AG139" s="64" t="e">
        <f>IF(ISNA(VLOOKUP($A139,#REF!,36,FALSE)),0,VLOOKUP($A139,#REF!,36,FALSE))</f>
        <v>#REF!</v>
      </c>
      <c r="AH139" s="80" t="e">
        <f t="shared" si="76"/>
        <v>#REF!</v>
      </c>
      <c r="AI139" s="76" t="e">
        <f t="shared" si="77"/>
        <v>#REF!</v>
      </c>
    </row>
    <row r="140" spans="1:39" ht="18" customHeight="1" x14ac:dyDescent="0.2">
      <c r="A140" s="78" t="str">
        <f t="shared" si="57"/>
        <v>Keith Ludeman</v>
      </c>
      <c r="B140" s="52" t="s">
        <v>530</v>
      </c>
      <c r="C140" s="62" t="s">
        <v>347</v>
      </c>
      <c r="D140" s="25">
        <v>9.1</v>
      </c>
      <c r="E140" s="8" t="e">
        <f>ROUND(IF(ISNA(VLOOKUP($A140,#REF!,47,FALSE)),0,VLOOKUP($A140,#REF!,47,FALSE)),1)</f>
        <v>#REF!</v>
      </c>
      <c r="F140" s="92" t="e">
        <f>ROUND(IF(ISNA(VLOOKUP($A140,#REF!,49,FALSE)),0,VLOOKUP($A140,#REF!,49,FALSE)),1)</f>
        <v>#REF!</v>
      </c>
      <c r="G140" s="80" t="e">
        <f t="shared" si="58"/>
        <v>#REF!</v>
      </c>
      <c r="H140" s="88" t="e">
        <f t="shared" si="59"/>
        <v>#REF!</v>
      </c>
      <c r="I140" s="64" t="e">
        <f>IF(ISNA(VLOOKUP($A140,#REF!,4,FALSE)),0,VLOOKUP($A140,#REF!,4,FALSE))</f>
        <v>#REF!</v>
      </c>
      <c r="J140" s="80" t="e">
        <f t="shared" si="60"/>
        <v>#REF!</v>
      </c>
      <c r="K140" s="76" t="e">
        <f t="shared" si="61"/>
        <v>#REF!</v>
      </c>
      <c r="L140" s="83" t="e">
        <f>IF(ISNA(VLOOKUP($A140,#REF!,8,FALSE)),0,VLOOKUP($A140,#REF!,8,FALSE))</f>
        <v>#REF!</v>
      </c>
      <c r="M140" s="80" t="e">
        <f t="shared" si="62"/>
        <v>#REF!</v>
      </c>
      <c r="N140" s="76" t="e">
        <f t="shared" si="63"/>
        <v>#REF!</v>
      </c>
      <c r="O140" s="64" t="e">
        <f>IF(ISNA(VLOOKUP($A140,#REF!,12,FALSE)),0,VLOOKUP($A140,#REF!,12,FALSE))</f>
        <v>#REF!</v>
      </c>
      <c r="P140" s="80" t="e">
        <f t="shared" si="64"/>
        <v>#REF!</v>
      </c>
      <c r="Q140" s="76" t="e">
        <f t="shared" si="65"/>
        <v>#REF!</v>
      </c>
      <c r="R140" s="64" t="e">
        <f>IF(ISNA(VLOOKUP($A140,#REF!,16,FALSE)),0,VLOOKUP($A140,#REF!,16,FALSE))</f>
        <v>#REF!</v>
      </c>
      <c r="S140" s="80" t="e">
        <f t="shared" si="66"/>
        <v>#REF!</v>
      </c>
      <c r="T140" s="76" t="e">
        <f t="shared" si="67"/>
        <v>#REF!</v>
      </c>
      <c r="U140" s="64" t="e">
        <f>IF(ISNA(VLOOKUP($A140,#REF!,20,FALSE)),0,VLOOKUP($A140,#REF!,20,FALSE))</f>
        <v>#REF!</v>
      </c>
      <c r="V140" s="80" t="e">
        <f t="shared" si="68"/>
        <v>#REF!</v>
      </c>
      <c r="W140" s="76" t="e">
        <f t="shared" si="69"/>
        <v>#REF!</v>
      </c>
      <c r="X140" s="64" t="e">
        <f>IF(ISNA(VLOOKUP($A140,#REF!,24,FALSE)),0,VLOOKUP($A140,#REF!,24,FALSE))</f>
        <v>#REF!</v>
      </c>
      <c r="Y140" s="80" t="e">
        <f t="shared" si="70"/>
        <v>#REF!</v>
      </c>
      <c r="Z140" s="76" t="e">
        <f t="shared" si="71"/>
        <v>#REF!</v>
      </c>
      <c r="AA140" s="64" t="e">
        <f>IF(ISNA(VLOOKUP($A140,#REF!,28,FALSE)),0,VLOOKUP($A140,#REF!,28,FALSE))</f>
        <v>#REF!</v>
      </c>
      <c r="AB140" s="80" t="e">
        <f t="shared" si="72"/>
        <v>#REF!</v>
      </c>
      <c r="AC140" s="76" t="e">
        <f t="shared" si="73"/>
        <v>#REF!</v>
      </c>
      <c r="AD140" s="64" t="e">
        <f>IF(ISNA(VLOOKUP($A140,#REF!,32,FALSE)),0,VLOOKUP($A140,#REF!,32,FALSE))</f>
        <v>#REF!</v>
      </c>
      <c r="AE140" s="80" t="e">
        <f t="shared" si="74"/>
        <v>#REF!</v>
      </c>
      <c r="AF140" s="76" t="e">
        <f t="shared" si="75"/>
        <v>#REF!</v>
      </c>
      <c r="AG140" s="64" t="e">
        <f>IF(ISNA(VLOOKUP($A140,#REF!,36,FALSE)),0,VLOOKUP($A140,#REF!,36,FALSE))</f>
        <v>#REF!</v>
      </c>
      <c r="AH140" s="80" t="e">
        <f t="shared" si="76"/>
        <v>#REF!</v>
      </c>
      <c r="AI140" s="76" t="e">
        <f t="shared" si="77"/>
        <v>#REF!</v>
      </c>
      <c r="AJ140" t="e">
        <f>IF(I140&gt;0,72+H140+36-I140,"-")</f>
        <v>#REF!</v>
      </c>
      <c r="AK140" t="e">
        <f>IF(L140&gt;0,72+K140+36-L140,"-")</f>
        <v>#REF!</v>
      </c>
      <c r="AL140" t="e">
        <f>IF(O140&gt;0,72+N140+36-O140,"-")</f>
        <v>#REF!</v>
      </c>
      <c r="AM140" t="e">
        <f>IF(R140&gt;0,72+Q140+36-R140,"-")</f>
        <v>#REF!</v>
      </c>
    </row>
    <row r="141" spans="1:39" ht="18" customHeight="1" x14ac:dyDescent="0.2">
      <c r="A141" s="78" t="str">
        <f t="shared" si="57"/>
        <v>Mike Macesich</v>
      </c>
      <c r="B141" s="52" t="s">
        <v>23</v>
      </c>
      <c r="C141" s="62" t="s">
        <v>33</v>
      </c>
      <c r="D141" s="25" t="e">
        <f>VLOOKUP($A141,#REF!,34,FALSE)</f>
        <v>#REF!</v>
      </c>
      <c r="E141" s="8" t="e">
        <f>ROUND(IF(ISNA(VLOOKUP($A141,#REF!,46,FALSE)),0,VLOOKUP($A141,#REF!,46,FALSE)),1)</f>
        <v>#REF!</v>
      </c>
      <c r="F141" s="92" t="e">
        <f>ROUND(IF(ISNA(VLOOKUP($A141,#REF!,47,FALSE)),0,VLOOKUP($A141,#REF!,47,FALSE)),1)</f>
        <v>#REF!</v>
      </c>
      <c r="G141" s="80" t="e">
        <f t="shared" si="58"/>
        <v>#REF!</v>
      </c>
      <c r="H141" s="88" t="e">
        <f t="shared" si="59"/>
        <v>#REF!</v>
      </c>
      <c r="I141" s="64" t="e">
        <f>IF(ISNA(VLOOKUP($A141,#REF!,4,FALSE)),0,VLOOKUP($A141,#REF!,4,FALSE))</f>
        <v>#REF!</v>
      </c>
      <c r="J141" s="80" t="e">
        <f t="shared" si="60"/>
        <v>#REF!</v>
      </c>
      <c r="K141" s="76" t="e">
        <f t="shared" si="61"/>
        <v>#REF!</v>
      </c>
      <c r="L141" s="83" t="e">
        <f>IF(ISNA(VLOOKUP($A141,#REF!,8,FALSE)),0,VLOOKUP($A141,#REF!,8,FALSE))</f>
        <v>#REF!</v>
      </c>
      <c r="M141" s="80" t="e">
        <f t="shared" si="62"/>
        <v>#REF!</v>
      </c>
      <c r="N141" s="76" t="e">
        <f t="shared" si="63"/>
        <v>#REF!</v>
      </c>
      <c r="O141" s="64" t="e">
        <f>IF(ISNA(VLOOKUP($A141,#REF!,12,FALSE)),0,VLOOKUP($A141,#REF!,12,FALSE))</f>
        <v>#REF!</v>
      </c>
      <c r="P141" s="80" t="e">
        <f t="shared" si="64"/>
        <v>#REF!</v>
      </c>
      <c r="Q141" s="76" t="e">
        <f t="shared" si="65"/>
        <v>#REF!</v>
      </c>
      <c r="R141" s="64" t="e">
        <f>IF(ISNA(VLOOKUP($A141,#REF!,16,FALSE)),0,VLOOKUP($A141,#REF!,16,FALSE))</f>
        <v>#REF!</v>
      </c>
      <c r="S141" s="80" t="e">
        <f t="shared" si="66"/>
        <v>#REF!</v>
      </c>
      <c r="T141" s="76" t="e">
        <f t="shared" si="67"/>
        <v>#REF!</v>
      </c>
      <c r="U141" s="64" t="e">
        <f>IF(ISNA(VLOOKUP($A141,#REF!,20,FALSE)),0,VLOOKUP($A141,#REF!,20,FALSE))</f>
        <v>#REF!</v>
      </c>
      <c r="V141" s="80" t="e">
        <f t="shared" si="68"/>
        <v>#REF!</v>
      </c>
      <c r="W141" s="76" t="e">
        <f t="shared" si="69"/>
        <v>#REF!</v>
      </c>
      <c r="X141" s="64" t="e">
        <f>IF(ISNA(VLOOKUP($A141,#REF!,24,FALSE)),0,VLOOKUP($A141,#REF!,24,FALSE))</f>
        <v>#REF!</v>
      </c>
      <c r="Y141" s="80" t="e">
        <f t="shared" si="70"/>
        <v>#REF!</v>
      </c>
      <c r="Z141" s="76" t="e">
        <f t="shared" si="71"/>
        <v>#REF!</v>
      </c>
      <c r="AA141" s="64" t="e">
        <f>IF(ISNA(VLOOKUP($A141,#REF!,28,FALSE)),0,VLOOKUP($A141,#REF!,28,FALSE))</f>
        <v>#REF!</v>
      </c>
      <c r="AB141" s="80" t="e">
        <f t="shared" si="72"/>
        <v>#REF!</v>
      </c>
      <c r="AC141" s="76" t="e">
        <f t="shared" si="73"/>
        <v>#REF!</v>
      </c>
      <c r="AD141" s="64" t="e">
        <f>IF(ISNA(VLOOKUP($A141,#REF!,32,FALSE)),0,VLOOKUP($A141,#REF!,32,FALSE))</f>
        <v>#REF!</v>
      </c>
      <c r="AE141" s="80" t="e">
        <f t="shared" si="74"/>
        <v>#REF!</v>
      </c>
      <c r="AF141" s="76" t="e">
        <f t="shared" si="75"/>
        <v>#REF!</v>
      </c>
      <c r="AG141" s="64" t="e">
        <f>IF(ISNA(VLOOKUP($A141,#REF!,36,FALSE)),0,VLOOKUP($A141,#REF!,36,FALSE))</f>
        <v>#REF!</v>
      </c>
      <c r="AH141" s="80" t="e">
        <f t="shared" si="76"/>
        <v>#REF!</v>
      </c>
      <c r="AI141" s="76" t="e">
        <f t="shared" si="77"/>
        <v>#REF!</v>
      </c>
    </row>
    <row r="142" spans="1:39" ht="18" customHeight="1" x14ac:dyDescent="0.2">
      <c r="A142" s="78" t="str">
        <f t="shared" si="57"/>
        <v>Scott Marshall</v>
      </c>
      <c r="B142" s="52" t="s">
        <v>285</v>
      </c>
      <c r="C142" s="62" t="s">
        <v>46</v>
      </c>
      <c r="D142" s="25" t="e">
        <f>VLOOKUP($A142,#REF!,34,FALSE)</f>
        <v>#REF!</v>
      </c>
      <c r="E142" s="8" t="e">
        <f>ROUND(IF(ISNA(VLOOKUP($A142,#REF!,46,FALSE)),0,VLOOKUP($A142,#REF!,46,FALSE)),1)</f>
        <v>#REF!</v>
      </c>
      <c r="F142" s="92" t="e">
        <f>ROUND(IF(ISNA(VLOOKUP($A142,#REF!,47,FALSE)),0,VLOOKUP($A142,#REF!,47,FALSE)),1)</f>
        <v>#REF!</v>
      </c>
      <c r="G142" s="80" t="e">
        <f t="shared" si="58"/>
        <v>#REF!</v>
      </c>
      <c r="H142" s="88" t="e">
        <f t="shared" si="59"/>
        <v>#REF!</v>
      </c>
      <c r="I142" s="64" t="e">
        <f>IF(ISNA(VLOOKUP($A142,#REF!,4,FALSE)),0,VLOOKUP($A142,#REF!,4,FALSE))</f>
        <v>#REF!</v>
      </c>
      <c r="J142" s="80" t="e">
        <f t="shared" si="60"/>
        <v>#REF!</v>
      </c>
      <c r="K142" s="76" t="e">
        <f t="shared" si="61"/>
        <v>#REF!</v>
      </c>
      <c r="L142" s="83" t="e">
        <f>IF(ISNA(VLOOKUP($A142,#REF!,8,FALSE)),0,VLOOKUP($A142,#REF!,8,FALSE))</f>
        <v>#REF!</v>
      </c>
      <c r="M142" s="80" t="e">
        <f t="shared" si="62"/>
        <v>#REF!</v>
      </c>
      <c r="N142" s="76" t="e">
        <f t="shared" si="63"/>
        <v>#REF!</v>
      </c>
      <c r="O142" s="64" t="e">
        <f>IF(ISNA(VLOOKUP($A142,#REF!,12,FALSE)),0,VLOOKUP($A142,#REF!,12,FALSE))</f>
        <v>#REF!</v>
      </c>
      <c r="P142" s="80" t="e">
        <f t="shared" si="64"/>
        <v>#REF!</v>
      </c>
      <c r="Q142" s="76" t="e">
        <f t="shared" si="65"/>
        <v>#REF!</v>
      </c>
      <c r="R142" s="64" t="e">
        <f>IF(ISNA(VLOOKUP($A142,#REF!,16,FALSE)),0,VLOOKUP($A142,#REF!,16,FALSE))</f>
        <v>#REF!</v>
      </c>
      <c r="S142" s="80" t="e">
        <f t="shared" si="66"/>
        <v>#REF!</v>
      </c>
      <c r="T142" s="76" t="e">
        <f t="shared" si="67"/>
        <v>#REF!</v>
      </c>
      <c r="U142" s="64" t="e">
        <f>IF(ISNA(VLOOKUP($A142,#REF!,20,FALSE)),0,VLOOKUP($A142,#REF!,20,FALSE))</f>
        <v>#REF!</v>
      </c>
      <c r="V142" s="80" t="e">
        <f t="shared" si="68"/>
        <v>#REF!</v>
      </c>
      <c r="W142" s="76" t="e">
        <f t="shared" si="69"/>
        <v>#REF!</v>
      </c>
      <c r="X142" s="64" t="e">
        <f>IF(ISNA(VLOOKUP($A142,#REF!,24,FALSE)),0,VLOOKUP($A142,#REF!,24,FALSE))</f>
        <v>#REF!</v>
      </c>
      <c r="Y142" s="80" t="e">
        <f t="shared" si="70"/>
        <v>#REF!</v>
      </c>
      <c r="Z142" s="76" t="e">
        <f t="shared" si="71"/>
        <v>#REF!</v>
      </c>
      <c r="AA142" s="64" t="e">
        <f>IF(ISNA(VLOOKUP($A142,#REF!,28,FALSE)),0,VLOOKUP($A142,#REF!,28,FALSE))</f>
        <v>#REF!</v>
      </c>
      <c r="AB142" s="80" t="e">
        <f t="shared" si="72"/>
        <v>#REF!</v>
      </c>
      <c r="AC142" s="76" t="e">
        <f t="shared" si="73"/>
        <v>#REF!</v>
      </c>
      <c r="AD142" s="64" t="e">
        <f>IF(ISNA(VLOOKUP($A142,#REF!,32,FALSE)),0,VLOOKUP($A142,#REF!,32,FALSE))</f>
        <v>#REF!</v>
      </c>
      <c r="AE142" s="80" t="e">
        <f t="shared" si="74"/>
        <v>#REF!</v>
      </c>
      <c r="AF142" s="76" t="e">
        <f t="shared" si="75"/>
        <v>#REF!</v>
      </c>
      <c r="AG142" s="64" t="e">
        <f>IF(ISNA(VLOOKUP($A142,#REF!,36,FALSE)),0,VLOOKUP($A142,#REF!,36,FALSE))</f>
        <v>#REF!</v>
      </c>
      <c r="AH142" s="80" t="e">
        <f t="shared" si="76"/>
        <v>#REF!</v>
      </c>
      <c r="AI142" s="76" t="e">
        <f t="shared" si="77"/>
        <v>#REF!</v>
      </c>
    </row>
    <row r="143" spans="1:39" ht="18" customHeight="1" x14ac:dyDescent="0.2">
      <c r="A143" s="78" t="str">
        <f t="shared" si="57"/>
        <v>Joe Martz</v>
      </c>
      <c r="B143" s="52" t="s">
        <v>429</v>
      </c>
      <c r="C143" s="62" t="s">
        <v>430</v>
      </c>
      <c r="D143" s="25" t="e">
        <f>VLOOKUP($A143,#REF!,34,FALSE)</f>
        <v>#REF!</v>
      </c>
      <c r="E143" s="8" t="e">
        <f>ROUND(IF(ISNA(VLOOKUP($A143,#REF!,46,FALSE)),0,VLOOKUP($A143,#REF!,46,FALSE)),1)</f>
        <v>#REF!</v>
      </c>
      <c r="F143" s="92" t="e">
        <f>ROUND(IF(ISNA(VLOOKUP($A143,#REF!,47,FALSE)),0,VLOOKUP($A143,#REF!,47,FALSE)),1)</f>
        <v>#REF!</v>
      </c>
      <c r="G143" s="80" t="e">
        <f t="shared" si="58"/>
        <v>#REF!</v>
      </c>
      <c r="H143" s="88" t="e">
        <f t="shared" si="59"/>
        <v>#REF!</v>
      </c>
      <c r="I143" s="64" t="e">
        <f>IF(ISNA(VLOOKUP($A143,#REF!,4,FALSE)),0,VLOOKUP($A143,#REF!,4,FALSE))</f>
        <v>#REF!</v>
      </c>
      <c r="J143" s="80" t="e">
        <f t="shared" si="60"/>
        <v>#REF!</v>
      </c>
      <c r="K143" s="76" t="e">
        <f t="shared" si="61"/>
        <v>#REF!</v>
      </c>
      <c r="L143" s="83" t="e">
        <f>IF(ISNA(VLOOKUP($A143,#REF!,8,FALSE)),0,VLOOKUP($A143,#REF!,8,FALSE))</f>
        <v>#REF!</v>
      </c>
      <c r="M143" s="80" t="e">
        <f t="shared" si="62"/>
        <v>#REF!</v>
      </c>
      <c r="N143" s="76" t="e">
        <f t="shared" si="63"/>
        <v>#REF!</v>
      </c>
      <c r="O143" s="64" t="e">
        <f>IF(ISNA(VLOOKUP($A143,#REF!,12,FALSE)),0,VLOOKUP($A143,#REF!,12,FALSE))</f>
        <v>#REF!</v>
      </c>
      <c r="P143" s="80" t="e">
        <f t="shared" si="64"/>
        <v>#REF!</v>
      </c>
      <c r="Q143" s="76" t="e">
        <f t="shared" si="65"/>
        <v>#REF!</v>
      </c>
      <c r="R143" s="64" t="e">
        <f>IF(ISNA(VLOOKUP($A143,#REF!,16,FALSE)),0,VLOOKUP($A143,#REF!,16,FALSE))</f>
        <v>#REF!</v>
      </c>
      <c r="S143" s="80" t="e">
        <f t="shared" si="66"/>
        <v>#REF!</v>
      </c>
      <c r="T143" s="76" t="e">
        <f t="shared" si="67"/>
        <v>#REF!</v>
      </c>
      <c r="U143" s="64" t="e">
        <f>IF(ISNA(VLOOKUP($A143,#REF!,20,FALSE)),0,VLOOKUP($A143,#REF!,20,FALSE))</f>
        <v>#REF!</v>
      </c>
      <c r="V143" s="80" t="e">
        <f t="shared" si="68"/>
        <v>#REF!</v>
      </c>
      <c r="W143" s="76" t="e">
        <f t="shared" si="69"/>
        <v>#REF!</v>
      </c>
      <c r="X143" s="64" t="e">
        <f>IF(ISNA(VLOOKUP($A143,#REF!,24,FALSE)),0,VLOOKUP($A143,#REF!,24,FALSE))</f>
        <v>#REF!</v>
      </c>
      <c r="Y143" s="80" t="e">
        <f t="shared" si="70"/>
        <v>#REF!</v>
      </c>
      <c r="Z143" s="76" t="e">
        <f t="shared" si="71"/>
        <v>#REF!</v>
      </c>
      <c r="AA143" s="64" t="e">
        <f>IF(ISNA(VLOOKUP($A143,#REF!,28,FALSE)),0,VLOOKUP($A143,#REF!,28,FALSE))</f>
        <v>#REF!</v>
      </c>
      <c r="AB143" s="80" t="e">
        <f t="shared" si="72"/>
        <v>#REF!</v>
      </c>
      <c r="AC143" s="76" t="e">
        <f t="shared" si="73"/>
        <v>#REF!</v>
      </c>
      <c r="AD143" s="64" t="e">
        <f>IF(ISNA(VLOOKUP($A143,#REF!,32,FALSE)),0,VLOOKUP($A143,#REF!,32,FALSE))</f>
        <v>#REF!</v>
      </c>
      <c r="AE143" s="80" t="e">
        <f t="shared" si="74"/>
        <v>#REF!</v>
      </c>
      <c r="AF143" s="76" t="e">
        <f t="shared" si="75"/>
        <v>#REF!</v>
      </c>
      <c r="AG143" s="64" t="e">
        <f>IF(ISNA(VLOOKUP($A143,#REF!,36,FALSE)),0,VLOOKUP($A143,#REF!,36,FALSE))</f>
        <v>#REF!</v>
      </c>
      <c r="AH143" s="80" t="e">
        <f t="shared" si="76"/>
        <v>#REF!</v>
      </c>
      <c r="AI143" s="76" t="e">
        <f t="shared" si="77"/>
        <v>#REF!</v>
      </c>
    </row>
    <row r="144" spans="1:39" ht="18" customHeight="1" x14ac:dyDescent="0.2">
      <c r="A144" s="78" t="str">
        <f t="shared" si="57"/>
        <v>Mickey McGarity</v>
      </c>
      <c r="B144" s="52" t="s">
        <v>413</v>
      </c>
      <c r="C144" s="62" t="s">
        <v>414</v>
      </c>
      <c r="D144" s="25" t="e">
        <f>VLOOKUP($A144,#REF!,34,FALSE)</f>
        <v>#REF!</v>
      </c>
      <c r="E144" s="8" t="e">
        <f>ROUND(IF(ISNA(VLOOKUP($A144,#REF!,46,FALSE)),0,VLOOKUP($A144,#REF!,46,FALSE)),1)</f>
        <v>#REF!</v>
      </c>
      <c r="F144" s="92" t="e">
        <f>ROUND(IF(ISNA(VLOOKUP($A144,#REF!,47,FALSE)),0,VLOOKUP($A144,#REF!,47,FALSE)),1)</f>
        <v>#REF!</v>
      </c>
      <c r="G144" s="80" t="e">
        <f t="shared" si="58"/>
        <v>#REF!</v>
      </c>
      <c r="H144" s="88" t="e">
        <f t="shared" si="59"/>
        <v>#REF!</v>
      </c>
      <c r="I144" s="64" t="e">
        <f>IF(ISNA(VLOOKUP($A144,#REF!,4,FALSE)),0,VLOOKUP($A144,#REF!,4,FALSE))</f>
        <v>#REF!</v>
      </c>
      <c r="J144" s="80" t="e">
        <f t="shared" si="60"/>
        <v>#REF!</v>
      </c>
      <c r="K144" s="76" t="e">
        <f t="shared" si="61"/>
        <v>#REF!</v>
      </c>
      <c r="L144" s="83" t="e">
        <f>IF(ISNA(VLOOKUP($A144,#REF!,8,FALSE)),0,VLOOKUP($A144,#REF!,8,FALSE))</f>
        <v>#REF!</v>
      </c>
      <c r="M144" s="80" t="e">
        <f t="shared" si="62"/>
        <v>#REF!</v>
      </c>
      <c r="N144" s="76" t="e">
        <f t="shared" si="63"/>
        <v>#REF!</v>
      </c>
      <c r="O144" s="64" t="e">
        <f>IF(ISNA(VLOOKUP($A144,#REF!,12,FALSE)),0,VLOOKUP($A144,#REF!,12,FALSE))</f>
        <v>#REF!</v>
      </c>
      <c r="P144" s="80" t="e">
        <f t="shared" si="64"/>
        <v>#REF!</v>
      </c>
      <c r="Q144" s="76" t="e">
        <f t="shared" si="65"/>
        <v>#REF!</v>
      </c>
      <c r="R144" s="64" t="e">
        <f>IF(ISNA(VLOOKUP($A144,#REF!,16,FALSE)),0,VLOOKUP($A144,#REF!,16,FALSE))</f>
        <v>#REF!</v>
      </c>
      <c r="S144" s="80" t="e">
        <f t="shared" si="66"/>
        <v>#REF!</v>
      </c>
      <c r="T144" s="76" t="e">
        <f t="shared" si="67"/>
        <v>#REF!</v>
      </c>
      <c r="U144" s="64" t="e">
        <f>IF(ISNA(VLOOKUP($A144,#REF!,20,FALSE)),0,VLOOKUP($A144,#REF!,20,FALSE))</f>
        <v>#REF!</v>
      </c>
      <c r="V144" s="80" t="e">
        <f t="shared" si="68"/>
        <v>#REF!</v>
      </c>
      <c r="W144" s="76" t="e">
        <f t="shared" si="69"/>
        <v>#REF!</v>
      </c>
      <c r="X144" s="64" t="e">
        <f>IF(ISNA(VLOOKUP($A144,#REF!,24,FALSE)),0,VLOOKUP($A144,#REF!,24,FALSE))</f>
        <v>#REF!</v>
      </c>
      <c r="Y144" s="80" t="e">
        <f t="shared" si="70"/>
        <v>#REF!</v>
      </c>
      <c r="Z144" s="76" t="e">
        <f t="shared" si="71"/>
        <v>#REF!</v>
      </c>
      <c r="AA144" s="64" t="e">
        <f>IF(ISNA(VLOOKUP($A144,#REF!,28,FALSE)),0,VLOOKUP($A144,#REF!,28,FALSE))</f>
        <v>#REF!</v>
      </c>
      <c r="AB144" s="80" t="e">
        <f t="shared" si="72"/>
        <v>#REF!</v>
      </c>
      <c r="AC144" s="76" t="e">
        <f t="shared" si="73"/>
        <v>#REF!</v>
      </c>
      <c r="AD144" s="64" t="e">
        <f>IF(ISNA(VLOOKUP($A144,#REF!,32,FALSE)),0,VLOOKUP($A144,#REF!,32,FALSE))</f>
        <v>#REF!</v>
      </c>
      <c r="AE144" s="80" t="e">
        <f t="shared" si="74"/>
        <v>#REF!</v>
      </c>
      <c r="AF144" s="76" t="e">
        <f t="shared" si="75"/>
        <v>#REF!</v>
      </c>
      <c r="AG144" s="64" t="e">
        <f>IF(ISNA(VLOOKUP($A144,#REF!,36,FALSE)),0,VLOOKUP($A144,#REF!,36,FALSE))</f>
        <v>#REF!</v>
      </c>
      <c r="AH144" s="80" t="e">
        <f t="shared" si="76"/>
        <v>#REF!</v>
      </c>
      <c r="AI144" s="76" t="e">
        <f t="shared" si="77"/>
        <v>#REF!</v>
      </c>
    </row>
    <row r="145" spans="1:39" ht="18" customHeight="1" x14ac:dyDescent="0.2">
      <c r="A145" s="78" t="str">
        <f t="shared" si="57"/>
        <v>Orlando Meneses</v>
      </c>
      <c r="B145" s="52" t="s">
        <v>533</v>
      </c>
      <c r="C145" s="62" t="s">
        <v>531</v>
      </c>
      <c r="D145" s="25">
        <v>10.199999999999999</v>
      </c>
      <c r="E145" s="8" t="e">
        <f>ROUND(IF(ISNA(VLOOKUP($A145,#REF!,47,FALSE)),0,VLOOKUP($A145,#REF!,47,FALSE)),1)</f>
        <v>#REF!</v>
      </c>
      <c r="F145" s="92" t="e">
        <f>ROUND(IF(ISNA(VLOOKUP($A145,#REF!,49,FALSE)),0,VLOOKUP($A145,#REF!,49,FALSE)),1)</f>
        <v>#REF!</v>
      </c>
      <c r="G145" s="80" t="e">
        <f t="shared" si="58"/>
        <v>#REF!</v>
      </c>
      <c r="H145" s="88" t="e">
        <f t="shared" si="59"/>
        <v>#REF!</v>
      </c>
      <c r="I145" s="64" t="e">
        <f>IF(ISNA(VLOOKUP($A145,#REF!,4,FALSE)),0,VLOOKUP($A145,#REF!,4,FALSE))</f>
        <v>#REF!</v>
      </c>
      <c r="J145" s="80" t="e">
        <f t="shared" si="60"/>
        <v>#REF!</v>
      </c>
      <c r="K145" s="76" t="e">
        <f t="shared" si="61"/>
        <v>#REF!</v>
      </c>
      <c r="L145" s="83" t="e">
        <f>IF(ISNA(VLOOKUP($A145,#REF!,8,FALSE)),0,VLOOKUP($A145,#REF!,8,FALSE))</f>
        <v>#REF!</v>
      </c>
      <c r="M145" s="80" t="e">
        <f t="shared" si="62"/>
        <v>#REF!</v>
      </c>
      <c r="N145" s="76" t="e">
        <f t="shared" si="63"/>
        <v>#REF!</v>
      </c>
      <c r="O145" s="64" t="e">
        <f>IF(ISNA(VLOOKUP($A145,#REF!,12,FALSE)),0,VLOOKUP($A145,#REF!,12,FALSE))</f>
        <v>#REF!</v>
      </c>
      <c r="P145" s="80" t="e">
        <f t="shared" si="64"/>
        <v>#REF!</v>
      </c>
      <c r="Q145" s="76" t="e">
        <f t="shared" si="65"/>
        <v>#REF!</v>
      </c>
      <c r="R145" s="64" t="e">
        <f>IF(ISNA(VLOOKUP($A145,#REF!,16,FALSE)),0,VLOOKUP($A145,#REF!,16,FALSE))</f>
        <v>#REF!</v>
      </c>
      <c r="S145" s="80" t="e">
        <f t="shared" si="66"/>
        <v>#REF!</v>
      </c>
      <c r="T145" s="76" t="e">
        <f t="shared" si="67"/>
        <v>#REF!</v>
      </c>
      <c r="U145" s="64" t="e">
        <f>IF(ISNA(VLOOKUP($A145,#REF!,20,FALSE)),0,VLOOKUP($A145,#REF!,20,FALSE))</f>
        <v>#REF!</v>
      </c>
      <c r="V145" s="80" t="e">
        <f t="shared" si="68"/>
        <v>#REF!</v>
      </c>
      <c r="W145" s="76" t="e">
        <f t="shared" si="69"/>
        <v>#REF!</v>
      </c>
      <c r="X145" s="64" t="e">
        <f>IF(ISNA(VLOOKUP($A145,#REF!,24,FALSE)),0,VLOOKUP($A145,#REF!,24,FALSE))</f>
        <v>#REF!</v>
      </c>
      <c r="Y145" s="80" t="e">
        <f t="shared" si="70"/>
        <v>#REF!</v>
      </c>
      <c r="Z145" s="76" t="e">
        <f t="shared" si="71"/>
        <v>#REF!</v>
      </c>
      <c r="AA145" s="64" t="e">
        <f>IF(ISNA(VLOOKUP($A145,#REF!,28,FALSE)),0,VLOOKUP($A145,#REF!,28,FALSE))</f>
        <v>#REF!</v>
      </c>
      <c r="AB145" s="80" t="e">
        <f t="shared" si="72"/>
        <v>#REF!</v>
      </c>
      <c r="AC145" s="76" t="e">
        <f t="shared" si="73"/>
        <v>#REF!</v>
      </c>
      <c r="AD145" s="64" t="e">
        <f>IF(ISNA(VLOOKUP($A145,#REF!,32,FALSE)),0,VLOOKUP($A145,#REF!,32,FALSE))</f>
        <v>#REF!</v>
      </c>
      <c r="AE145" s="80" t="e">
        <f t="shared" si="74"/>
        <v>#REF!</v>
      </c>
      <c r="AF145" s="76" t="e">
        <f t="shared" si="75"/>
        <v>#REF!</v>
      </c>
      <c r="AG145" s="64" t="e">
        <f>IF(ISNA(VLOOKUP($A145,#REF!,36,FALSE)),0,VLOOKUP($A145,#REF!,36,FALSE))</f>
        <v>#REF!</v>
      </c>
      <c r="AH145" s="80" t="e">
        <f t="shared" si="76"/>
        <v>#REF!</v>
      </c>
      <c r="AI145" s="76" t="e">
        <f t="shared" si="77"/>
        <v>#REF!</v>
      </c>
      <c r="AJ145" t="e">
        <f>IF(I145&gt;0,72+H145+36-I145,"-")</f>
        <v>#REF!</v>
      </c>
      <c r="AK145" t="e">
        <f>IF(L145&gt;0,72+K145+36-L145,"-")</f>
        <v>#REF!</v>
      </c>
      <c r="AL145" t="e">
        <f>IF(O145&gt;0,72+N145+36-O145,"-")</f>
        <v>#REF!</v>
      </c>
      <c r="AM145" t="e">
        <f>IF(R145&gt;0,72+Q145+36-R145,"-")</f>
        <v>#REF!</v>
      </c>
    </row>
    <row r="146" spans="1:39" ht="18" customHeight="1" x14ac:dyDescent="0.2">
      <c r="A146" s="78" t="str">
        <f t="shared" si="57"/>
        <v>Mark Miller</v>
      </c>
      <c r="B146" s="52" t="s">
        <v>304</v>
      </c>
      <c r="C146" s="62" t="s">
        <v>37</v>
      </c>
      <c r="D146" s="25" t="e">
        <f>VLOOKUP($A146,#REF!,34,FALSE)</f>
        <v>#REF!</v>
      </c>
      <c r="E146" s="8" t="e">
        <f>ROUND(IF(ISNA(VLOOKUP($A146,#REF!,46,FALSE)),0,VLOOKUP($A146,#REF!,46,FALSE)),1)</f>
        <v>#REF!</v>
      </c>
      <c r="F146" s="92" t="e">
        <f>ROUND(IF(ISNA(VLOOKUP($A146,#REF!,47,FALSE)),0,VLOOKUP($A146,#REF!,47,FALSE)),1)</f>
        <v>#REF!</v>
      </c>
      <c r="G146" s="80" t="e">
        <f t="shared" si="58"/>
        <v>#REF!</v>
      </c>
      <c r="H146" s="88" t="e">
        <f t="shared" si="59"/>
        <v>#REF!</v>
      </c>
      <c r="I146" s="64" t="e">
        <f>IF(ISNA(VLOOKUP($A146,#REF!,4,FALSE)),0,VLOOKUP($A146,#REF!,4,FALSE))</f>
        <v>#REF!</v>
      </c>
      <c r="J146" s="80" t="e">
        <f t="shared" si="60"/>
        <v>#REF!</v>
      </c>
      <c r="K146" s="76" t="e">
        <f t="shared" si="61"/>
        <v>#REF!</v>
      </c>
      <c r="L146" s="83" t="e">
        <f>IF(ISNA(VLOOKUP($A146,#REF!,8,FALSE)),0,VLOOKUP($A146,#REF!,8,FALSE))</f>
        <v>#REF!</v>
      </c>
      <c r="M146" s="80" t="e">
        <f t="shared" si="62"/>
        <v>#REF!</v>
      </c>
      <c r="N146" s="76" t="e">
        <f t="shared" si="63"/>
        <v>#REF!</v>
      </c>
      <c r="O146" s="64" t="e">
        <f>IF(ISNA(VLOOKUP($A146,#REF!,12,FALSE)),0,VLOOKUP($A146,#REF!,12,FALSE))</f>
        <v>#REF!</v>
      </c>
      <c r="P146" s="80" t="e">
        <f t="shared" si="64"/>
        <v>#REF!</v>
      </c>
      <c r="Q146" s="76" t="e">
        <f t="shared" si="65"/>
        <v>#REF!</v>
      </c>
      <c r="R146" s="64" t="e">
        <f>IF(ISNA(VLOOKUP($A146,#REF!,16,FALSE)),0,VLOOKUP($A146,#REF!,16,FALSE))</f>
        <v>#REF!</v>
      </c>
      <c r="S146" s="80" t="e">
        <f t="shared" si="66"/>
        <v>#REF!</v>
      </c>
      <c r="T146" s="76" t="e">
        <f t="shared" si="67"/>
        <v>#REF!</v>
      </c>
      <c r="U146" s="64" t="e">
        <f>IF(ISNA(VLOOKUP($A146,#REF!,20,FALSE)),0,VLOOKUP($A146,#REF!,20,FALSE))</f>
        <v>#REF!</v>
      </c>
      <c r="V146" s="80" t="e">
        <f t="shared" si="68"/>
        <v>#REF!</v>
      </c>
      <c r="W146" s="76" t="e">
        <f t="shared" si="69"/>
        <v>#REF!</v>
      </c>
      <c r="X146" s="64" t="e">
        <f>IF(ISNA(VLOOKUP($A146,#REF!,24,FALSE)),0,VLOOKUP($A146,#REF!,24,FALSE))</f>
        <v>#REF!</v>
      </c>
      <c r="Y146" s="80" t="e">
        <f t="shared" si="70"/>
        <v>#REF!</v>
      </c>
      <c r="Z146" s="76" t="e">
        <f t="shared" si="71"/>
        <v>#REF!</v>
      </c>
      <c r="AA146" s="64" t="e">
        <f>IF(ISNA(VLOOKUP($A146,#REF!,28,FALSE)),0,VLOOKUP($A146,#REF!,28,FALSE))</f>
        <v>#REF!</v>
      </c>
      <c r="AB146" s="80" t="e">
        <f t="shared" si="72"/>
        <v>#REF!</v>
      </c>
      <c r="AC146" s="76" t="e">
        <f t="shared" si="73"/>
        <v>#REF!</v>
      </c>
      <c r="AD146" s="64" t="e">
        <f>IF(ISNA(VLOOKUP($A146,#REF!,32,FALSE)),0,VLOOKUP($A146,#REF!,32,FALSE))</f>
        <v>#REF!</v>
      </c>
      <c r="AE146" s="80" t="e">
        <f t="shared" si="74"/>
        <v>#REF!</v>
      </c>
      <c r="AF146" s="76" t="e">
        <f t="shared" si="75"/>
        <v>#REF!</v>
      </c>
      <c r="AG146" s="64" t="e">
        <f>IF(ISNA(VLOOKUP($A146,#REF!,36,FALSE)),0,VLOOKUP($A146,#REF!,36,FALSE))</f>
        <v>#REF!</v>
      </c>
      <c r="AH146" s="80" t="e">
        <f t="shared" si="76"/>
        <v>#REF!</v>
      </c>
      <c r="AI146" s="76" t="e">
        <f t="shared" si="77"/>
        <v>#REF!</v>
      </c>
    </row>
    <row r="147" spans="1:39" ht="18" customHeight="1" x14ac:dyDescent="0.2">
      <c r="A147" s="78" t="str">
        <f t="shared" si="57"/>
        <v>Jamie Moreno</v>
      </c>
      <c r="B147" s="52" t="s">
        <v>532</v>
      </c>
      <c r="C147" s="62" t="s">
        <v>332</v>
      </c>
      <c r="D147" s="25">
        <v>4</v>
      </c>
      <c r="E147" s="8" t="e">
        <f>ROUND(IF(ISNA(VLOOKUP($A147,#REF!,47,FALSE)),0,VLOOKUP($A147,#REF!,47,FALSE)),1)</f>
        <v>#REF!</v>
      </c>
      <c r="F147" s="92" t="e">
        <f>ROUND(IF(ISNA(VLOOKUP($A147,#REF!,49,FALSE)),0,VLOOKUP($A147,#REF!,49,FALSE)),1)</f>
        <v>#REF!</v>
      </c>
      <c r="G147" s="80" t="e">
        <f t="shared" si="58"/>
        <v>#REF!</v>
      </c>
      <c r="H147" s="113" t="e">
        <f t="shared" si="59"/>
        <v>#REF!</v>
      </c>
      <c r="I147" s="64" t="e">
        <f>IF(ISNA(VLOOKUP($A147,#REF!,4,FALSE)),0,VLOOKUP($A147,#REF!,4,FALSE))</f>
        <v>#REF!</v>
      </c>
      <c r="J147" s="80" t="e">
        <f t="shared" si="60"/>
        <v>#REF!</v>
      </c>
      <c r="K147" s="76" t="e">
        <f t="shared" si="61"/>
        <v>#REF!</v>
      </c>
      <c r="L147" s="83" t="e">
        <f>IF(ISNA(VLOOKUP($A147,#REF!,8,FALSE)),0,VLOOKUP($A147,#REF!,8,FALSE))</f>
        <v>#REF!</v>
      </c>
      <c r="M147" s="80" t="e">
        <f t="shared" si="62"/>
        <v>#REF!</v>
      </c>
      <c r="N147" s="76" t="e">
        <f t="shared" si="63"/>
        <v>#REF!</v>
      </c>
      <c r="O147" s="64" t="e">
        <f>IF(ISNA(VLOOKUP($A147,#REF!,12,FALSE)),0,VLOOKUP($A147,#REF!,12,FALSE))</f>
        <v>#REF!</v>
      </c>
      <c r="P147" s="80" t="e">
        <f t="shared" si="64"/>
        <v>#REF!</v>
      </c>
      <c r="Q147" s="76" t="e">
        <f t="shared" si="65"/>
        <v>#REF!</v>
      </c>
      <c r="R147" s="64" t="e">
        <f>IF(ISNA(VLOOKUP($A147,#REF!,16,FALSE)),0,VLOOKUP($A147,#REF!,16,FALSE))</f>
        <v>#REF!</v>
      </c>
      <c r="S147" s="80" t="e">
        <f t="shared" si="66"/>
        <v>#REF!</v>
      </c>
      <c r="T147" s="76" t="e">
        <f t="shared" si="67"/>
        <v>#REF!</v>
      </c>
      <c r="U147" s="64" t="e">
        <f>IF(ISNA(VLOOKUP($A147,#REF!,20,FALSE)),0,VLOOKUP($A147,#REF!,20,FALSE))</f>
        <v>#REF!</v>
      </c>
      <c r="V147" s="80" t="e">
        <f t="shared" si="68"/>
        <v>#REF!</v>
      </c>
      <c r="W147" s="76" t="e">
        <f t="shared" si="69"/>
        <v>#REF!</v>
      </c>
      <c r="X147" s="64" t="e">
        <f>IF(ISNA(VLOOKUP($A147,#REF!,24,FALSE)),0,VLOOKUP($A147,#REF!,24,FALSE))</f>
        <v>#REF!</v>
      </c>
      <c r="Y147" s="80" t="e">
        <f t="shared" si="70"/>
        <v>#REF!</v>
      </c>
      <c r="Z147" s="76" t="e">
        <f t="shared" si="71"/>
        <v>#REF!</v>
      </c>
      <c r="AA147" s="64" t="e">
        <f>IF(ISNA(VLOOKUP($A147,#REF!,28,FALSE)),0,VLOOKUP($A147,#REF!,28,FALSE))</f>
        <v>#REF!</v>
      </c>
      <c r="AB147" s="80" t="e">
        <f t="shared" si="72"/>
        <v>#REF!</v>
      </c>
      <c r="AC147" s="76" t="e">
        <f t="shared" si="73"/>
        <v>#REF!</v>
      </c>
      <c r="AD147" s="64" t="e">
        <f>IF(ISNA(VLOOKUP($A147,#REF!,32,FALSE)),0,VLOOKUP($A147,#REF!,32,FALSE))</f>
        <v>#REF!</v>
      </c>
      <c r="AE147" s="80" t="e">
        <f t="shared" si="74"/>
        <v>#REF!</v>
      </c>
      <c r="AF147" s="76" t="e">
        <f t="shared" si="75"/>
        <v>#REF!</v>
      </c>
      <c r="AG147" s="64" t="e">
        <f>IF(ISNA(VLOOKUP($A147,#REF!,36,FALSE)),0,VLOOKUP($A147,#REF!,36,FALSE))</f>
        <v>#REF!</v>
      </c>
      <c r="AH147" s="80" t="e">
        <f t="shared" si="76"/>
        <v>#REF!</v>
      </c>
      <c r="AI147" s="76" t="e">
        <f t="shared" si="77"/>
        <v>#REF!</v>
      </c>
      <c r="AJ147" t="e">
        <f>IF(I147&gt;0,72+H147+36-I147,"-")</f>
        <v>#REF!</v>
      </c>
      <c r="AK147" t="e">
        <f>IF(L147&gt;0,72+K147+36-L147,"-")</f>
        <v>#REF!</v>
      </c>
      <c r="AL147" t="e">
        <f>IF(O147&gt;0,72+N147+36-O147,"-")</f>
        <v>#REF!</v>
      </c>
      <c r="AM147" t="e">
        <f>IF(R147&gt;0,72+Q147+36-R147,"-")</f>
        <v>#REF!</v>
      </c>
    </row>
    <row r="148" spans="1:39" ht="18" customHeight="1" x14ac:dyDescent="0.2">
      <c r="A148" s="78" t="str">
        <f t="shared" si="57"/>
        <v>Fuzzy Norton</v>
      </c>
      <c r="B148" s="52" t="s">
        <v>349</v>
      </c>
      <c r="C148" s="62" t="s">
        <v>350</v>
      </c>
      <c r="D148" s="25" t="e">
        <f>VLOOKUP($A148,#REF!,34,FALSE)</f>
        <v>#REF!</v>
      </c>
      <c r="E148" s="8" t="e">
        <f>ROUND(IF(ISNA(VLOOKUP($A148,#REF!,46,FALSE)),0,VLOOKUP($A148,#REF!,46,FALSE)),1)</f>
        <v>#REF!</v>
      </c>
      <c r="F148" s="92" t="e">
        <f>ROUND(IF(ISNA(VLOOKUP($A148,#REF!,47,FALSE)),0,VLOOKUP($A148,#REF!,47,FALSE)),1)</f>
        <v>#REF!</v>
      </c>
      <c r="G148" s="80" t="e">
        <f t="shared" si="58"/>
        <v>#REF!</v>
      </c>
      <c r="H148" s="88" t="e">
        <f t="shared" si="59"/>
        <v>#REF!</v>
      </c>
      <c r="I148" s="64" t="e">
        <f>IF(ISNA(VLOOKUP($A148,#REF!,4,FALSE)),0,VLOOKUP($A148,#REF!,4,FALSE))</f>
        <v>#REF!</v>
      </c>
      <c r="J148" s="80" t="e">
        <f t="shared" si="60"/>
        <v>#REF!</v>
      </c>
      <c r="K148" s="76" t="e">
        <f t="shared" si="61"/>
        <v>#REF!</v>
      </c>
      <c r="L148" s="83" t="e">
        <f>IF(ISNA(VLOOKUP($A148,#REF!,8,FALSE)),0,VLOOKUP($A148,#REF!,8,FALSE))</f>
        <v>#REF!</v>
      </c>
      <c r="M148" s="80" t="e">
        <f t="shared" si="62"/>
        <v>#REF!</v>
      </c>
      <c r="N148" s="76" t="e">
        <f t="shared" si="63"/>
        <v>#REF!</v>
      </c>
      <c r="O148" s="64" t="e">
        <f>IF(ISNA(VLOOKUP($A148,#REF!,12,FALSE)),0,VLOOKUP($A148,#REF!,12,FALSE))</f>
        <v>#REF!</v>
      </c>
      <c r="P148" s="80" t="e">
        <f t="shared" si="64"/>
        <v>#REF!</v>
      </c>
      <c r="Q148" s="76" t="e">
        <f t="shared" si="65"/>
        <v>#REF!</v>
      </c>
      <c r="R148" s="64" t="e">
        <f>IF(ISNA(VLOOKUP($A148,#REF!,16,FALSE)),0,VLOOKUP($A148,#REF!,16,FALSE))</f>
        <v>#REF!</v>
      </c>
      <c r="S148" s="80" t="e">
        <f t="shared" si="66"/>
        <v>#REF!</v>
      </c>
      <c r="T148" s="76" t="e">
        <f t="shared" si="67"/>
        <v>#REF!</v>
      </c>
      <c r="U148" s="64" t="e">
        <f>IF(ISNA(VLOOKUP($A148,#REF!,20,FALSE)),0,VLOOKUP($A148,#REF!,20,FALSE))</f>
        <v>#REF!</v>
      </c>
      <c r="V148" s="80" t="e">
        <f t="shared" si="68"/>
        <v>#REF!</v>
      </c>
      <c r="W148" s="76" t="e">
        <f t="shared" si="69"/>
        <v>#REF!</v>
      </c>
      <c r="X148" s="64" t="e">
        <f>IF(ISNA(VLOOKUP($A148,#REF!,24,FALSE)),0,VLOOKUP($A148,#REF!,24,FALSE))</f>
        <v>#REF!</v>
      </c>
      <c r="Y148" s="80" t="e">
        <f t="shared" si="70"/>
        <v>#REF!</v>
      </c>
      <c r="Z148" s="76" t="e">
        <f t="shared" si="71"/>
        <v>#REF!</v>
      </c>
      <c r="AA148" s="64" t="e">
        <f>IF(ISNA(VLOOKUP($A148,#REF!,28,FALSE)),0,VLOOKUP($A148,#REF!,28,FALSE))</f>
        <v>#REF!</v>
      </c>
      <c r="AB148" s="80" t="e">
        <f t="shared" si="72"/>
        <v>#REF!</v>
      </c>
      <c r="AC148" s="76" t="e">
        <f t="shared" si="73"/>
        <v>#REF!</v>
      </c>
      <c r="AD148" s="64" t="e">
        <f>IF(ISNA(VLOOKUP($A148,#REF!,32,FALSE)),0,VLOOKUP($A148,#REF!,32,FALSE))</f>
        <v>#REF!</v>
      </c>
      <c r="AE148" s="80" t="e">
        <f t="shared" si="74"/>
        <v>#REF!</v>
      </c>
      <c r="AF148" s="76" t="e">
        <f t="shared" si="75"/>
        <v>#REF!</v>
      </c>
      <c r="AG148" s="64" t="e">
        <f>IF(ISNA(VLOOKUP($A148,#REF!,36,FALSE)),0,VLOOKUP($A148,#REF!,36,FALSE))</f>
        <v>#REF!</v>
      </c>
      <c r="AH148" s="80" t="e">
        <f t="shared" si="76"/>
        <v>#REF!</v>
      </c>
      <c r="AI148" s="76" t="e">
        <f t="shared" si="77"/>
        <v>#REF!</v>
      </c>
    </row>
    <row r="149" spans="1:39" ht="18" customHeight="1" x14ac:dyDescent="0.2">
      <c r="A149" s="78" t="str">
        <f t="shared" si="57"/>
        <v>Russ Odom</v>
      </c>
      <c r="B149" s="52" t="s">
        <v>4</v>
      </c>
      <c r="C149" s="62" t="s">
        <v>5</v>
      </c>
      <c r="D149" s="25" t="e">
        <f>VLOOKUP($A149,#REF!,34,FALSE)</f>
        <v>#REF!</v>
      </c>
      <c r="E149" s="8" t="e">
        <f>ROUND(IF(ISNA(VLOOKUP($A149,#REF!,46,FALSE)),0,VLOOKUP($A149,#REF!,46,FALSE)),1)</f>
        <v>#REF!</v>
      </c>
      <c r="F149" s="92" t="e">
        <f>ROUND(IF(ISNA(VLOOKUP($A149,#REF!,47,FALSE)),0,VLOOKUP($A149,#REF!,47,FALSE)),1)</f>
        <v>#REF!</v>
      </c>
      <c r="G149" s="80" t="e">
        <f t="shared" si="58"/>
        <v>#REF!</v>
      </c>
      <c r="H149" s="88" t="e">
        <f t="shared" si="59"/>
        <v>#REF!</v>
      </c>
      <c r="I149" s="64" t="e">
        <f>IF(ISNA(VLOOKUP($A149,#REF!,4,FALSE)),0,VLOOKUP($A149,#REF!,4,FALSE))</f>
        <v>#REF!</v>
      </c>
      <c r="J149" s="80" t="e">
        <f t="shared" si="60"/>
        <v>#REF!</v>
      </c>
      <c r="K149" s="76" t="e">
        <f t="shared" si="61"/>
        <v>#REF!</v>
      </c>
      <c r="L149" s="83" t="e">
        <f>IF(ISNA(VLOOKUP($A149,#REF!,8,FALSE)),0,VLOOKUP($A149,#REF!,8,FALSE))</f>
        <v>#REF!</v>
      </c>
      <c r="M149" s="80" t="e">
        <f t="shared" si="62"/>
        <v>#REF!</v>
      </c>
      <c r="N149" s="76" t="e">
        <f t="shared" si="63"/>
        <v>#REF!</v>
      </c>
      <c r="O149" s="64" t="e">
        <f>IF(ISNA(VLOOKUP($A149,#REF!,12,FALSE)),0,VLOOKUP($A149,#REF!,12,FALSE))</f>
        <v>#REF!</v>
      </c>
      <c r="P149" s="80" t="e">
        <f t="shared" si="64"/>
        <v>#REF!</v>
      </c>
      <c r="Q149" s="76" t="e">
        <f t="shared" si="65"/>
        <v>#REF!</v>
      </c>
      <c r="R149" s="64" t="e">
        <f>IF(ISNA(VLOOKUP($A149,#REF!,16,FALSE)),0,VLOOKUP($A149,#REF!,16,FALSE))</f>
        <v>#REF!</v>
      </c>
      <c r="S149" s="80" t="e">
        <f t="shared" si="66"/>
        <v>#REF!</v>
      </c>
      <c r="T149" s="76" t="e">
        <f t="shared" si="67"/>
        <v>#REF!</v>
      </c>
      <c r="U149" s="64" t="e">
        <f>IF(ISNA(VLOOKUP($A149,#REF!,20,FALSE)),0,VLOOKUP($A149,#REF!,20,FALSE))</f>
        <v>#REF!</v>
      </c>
      <c r="V149" s="80" t="e">
        <f t="shared" si="68"/>
        <v>#REF!</v>
      </c>
      <c r="W149" s="76" t="e">
        <f t="shared" si="69"/>
        <v>#REF!</v>
      </c>
      <c r="X149" s="64" t="e">
        <f>IF(ISNA(VLOOKUP($A149,#REF!,24,FALSE)),0,VLOOKUP($A149,#REF!,24,FALSE))</f>
        <v>#REF!</v>
      </c>
      <c r="Y149" s="80" t="e">
        <f t="shared" si="70"/>
        <v>#REF!</v>
      </c>
      <c r="Z149" s="76" t="e">
        <f t="shared" si="71"/>
        <v>#REF!</v>
      </c>
      <c r="AA149" s="64" t="e">
        <f>IF(ISNA(VLOOKUP($A149,#REF!,28,FALSE)),0,VLOOKUP($A149,#REF!,28,FALSE))</f>
        <v>#REF!</v>
      </c>
      <c r="AB149" s="80" t="e">
        <f t="shared" si="72"/>
        <v>#REF!</v>
      </c>
      <c r="AC149" s="76" t="e">
        <f t="shared" si="73"/>
        <v>#REF!</v>
      </c>
      <c r="AD149" s="64" t="e">
        <f>IF(ISNA(VLOOKUP($A149,#REF!,32,FALSE)),0,VLOOKUP($A149,#REF!,32,FALSE))</f>
        <v>#REF!</v>
      </c>
      <c r="AE149" s="80" t="e">
        <f t="shared" si="74"/>
        <v>#REF!</v>
      </c>
      <c r="AF149" s="76" t="e">
        <f t="shared" si="75"/>
        <v>#REF!</v>
      </c>
      <c r="AG149" s="64" t="e">
        <f>IF(ISNA(VLOOKUP($A149,#REF!,36,FALSE)),0,VLOOKUP($A149,#REF!,36,FALSE))</f>
        <v>#REF!</v>
      </c>
      <c r="AH149" s="80" t="e">
        <f t="shared" si="76"/>
        <v>#REF!</v>
      </c>
      <c r="AI149" s="76" t="e">
        <f t="shared" si="77"/>
        <v>#REF!</v>
      </c>
    </row>
    <row r="150" spans="1:39" ht="18" customHeight="1" x14ac:dyDescent="0.2">
      <c r="A150" s="78" t="str">
        <f t="shared" si="57"/>
        <v>Frank Offenbacher</v>
      </c>
      <c r="B150" s="52" t="s">
        <v>154</v>
      </c>
      <c r="C150" s="62" t="s">
        <v>155</v>
      </c>
      <c r="D150" s="25" t="e">
        <f>VLOOKUP($A150,#REF!,34,FALSE)</f>
        <v>#REF!</v>
      </c>
      <c r="E150" s="8" t="e">
        <f>ROUND(IF(ISNA(VLOOKUP($A150,#REF!,46,FALSE)),0,VLOOKUP($A150,#REF!,46,FALSE)),1)</f>
        <v>#REF!</v>
      </c>
      <c r="F150" s="92" t="e">
        <f>ROUND(IF(ISNA(VLOOKUP($A150,#REF!,47,FALSE)),0,VLOOKUP($A150,#REF!,47,FALSE)),1)</f>
        <v>#REF!</v>
      </c>
      <c r="G150" s="80" t="e">
        <f t="shared" si="58"/>
        <v>#REF!</v>
      </c>
      <c r="H150" s="88" t="e">
        <f t="shared" si="59"/>
        <v>#REF!</v>
      </c>
      <c r="I150" s="64" t="e">
        <f>IF(ISNA(VLOOKUP($A150,#REF!,4,FALSE)),0,VLOOKUP($A150,#REF!,4,FALSE))</f>
        <v>#REF!</v>
      </c>
      <c r="J150" s="80" t="e">
        <f t="shared" si="60"/>
        <v>#REF!</v>
      </c>
      <c r="K150" s="76" t="e">
        <f t="shared" si="61"/>
        <v>#REF!</v>
      </c>
      <c r="L150" s="83" t="e">
        <f>IF(ISNA(VLOOKUP($A150,#REF!,8,FALSE)),0,VLOOKUP($A150,#REF!,8,FALSE))</f>
        <v>#REF!</v>
      </c>
      <c r="M150" s="80" t="e">
        <f t="shared" si="62"/>
        <v>#REF!</v>
      </c>
      <c r="N150" s="76" t="e">
        <f t="shared" si="63"/>
        <v>#REF!</v>
      </c>
      <c r="O150" s="64" t="e">
        <f>IF(ISNA(VLOOKUP($A150,#REF!,12,FALSE)),0,VLOOKUP($A150,#REF!,12,FALSE))</f>
        <v>#REF!</v>
      </c>
      <c r="P150" s="80" t="e">
        <f t="shared" si="64"/>
        <v>#REF!</v>
      </c>
      <c r="Q150" s="76" t="e">
        <f t="shared" si="65"/>
        <v>#REF!</v>
      </c>
      <c r="R150" s="64" t="e">
        <f>IF(ISNA(VLOOKUP($A150,#REF!,16,FALSE)),0,VLOOKUP($A150,#REF!,16,FALSE))</f>
        <v>#REF!</v>
      </c>
      <c r="S150" s="80" t="e">
        <f t="shared" si="66"/>
        <v>#REF!</v>
      </c>
      <c r="T150" s="76" t="e">
        <f t="shared" si="67"/>
        <v>#REF!</v>
      </c>
      <c r="U150" s="64" t="e">
        <f>IF(ISNA(VLOOKUP($A150,#REF!,20,FALSE)),0,VLOOKUP($A150,#REF!,20,FALSE))</f>
        <v>#REF!</v>
      </c>
      <c r="V150" s="80" t="e">
        <f t="shared" si="68"/>
        <v>#REF!</v>
      </c>
      <c r="W150" s="76" t="e">
        <f t="shared" si="69"/>
        <v>#REF!</v>
      </c>
      <c r="X150" s="64" t="e">
        <f>IF(ISNA(VLOOKUP($A150,#REF!,24,FALSE)),0,VLOOKUP($A150,#REF!,24,FALSE))</f>
        <v>#REF!</v>
      </c>
      <c r="Y150" s="80" t="e">
        <f t="shared" si="70"/>
        <v>#REF!</v>
      </c>
      <c r="Z150" s="76" t="e">
        <f t="shared" si="71"/>
        <v>#REF!</v>
      </c>
      <c r="AA150" s="64" t="e">
        <f>IF(ISNA(VLOOKUP($A150,#REF!,28,FALSE)),0,VLOOKUP($A150,#REF!,28,FALSE))</f>
        <v>#REF!</v>
      </c>
      <c r="AB150" s="80" t="e">
        <f t="shared" si="72"/>
        <v>#REF!</v>
      </c>
      <c r="AC150" s="76" t="e">
        <f t="shared" si="73"/>
        <v>#REF!</v>
      </c>
      <c r="AD150" s="64" t="e">
        <f>IF(ISNA(VLOOKUP($A150,#REF!,32,FALSE)),0,VLOOKUP($A150,#REF!,32,FALSE))</f>
        <v>#REF!</v>
      </c>
      <c r="AE150" s="80" t="e">
        <f t="shared" si="74"/>
        <v>#REF!</v>
      </c>
      <c r="AF150" s="76" t="e">
        <f t="shared" si="75"/>
        <v>#REF!</v>
      </c>
      <c r="AG150" s="64" t="e">
        <f>IF(ISNA(VLOOKUP($A150,#REF!,36,FALSE)),0,VLOOKUP($A150,#REF!,36,FALSE))</f>
        <v>#REF!</v>
      </c>
      <c r="AH150" s="80" t="e">
        <f t="shared" si="76"/>
        <v>#REF!</v>
      </c>
      <c r="AI150" s="76" t="e">
        <f t="shared" si="77"/>
        <v>#REF!</v>
      </c>
    </row>
    <row r="151" spans="1:39" ht="18" customHeight="1" x14ac:dyDescent="0.2">
      <c r="A151" s="78" t="str">
        <f t="shared" si="57"/>
        <v>Bruce O'Leary</v>
      </c>
      <c r="B151" s="93" t="s">
        <v>522</v>
      </c>
      <c r="C151" s="94" t="s">
        <v>250</v>
      </c>
      <c r="D151" s="25">
        <v>18.2</v>
      </c>
      <c r="E151" s="8" t="e">
        <f>ROUND(IF(ISNA(VLOOKUP($A151,#REF!,47,FALSE)),0,VLOOKUP($A151,#REF!,47,FALSE)),1)</f>
        <v>#REF!</v>
      </c>
      <c r="F151" s="92" t="e">
        <f>ROUND(IF(ISNA(VLOOKUP($A151,#REF!,49,FALSE)),0,VLOOKUP($A151,#REF!,49,FALSE)),1)</f>
        <v>#REF!</v>
      </c>
      <c r="G151" s="80" t="e">
        <f t="shared" si="58"/>
        <v>#REF!</v>
      </c>
      <c r="H151" s="88" t="e">
        <f t="shared" si="59"/>
        <v>#REF!</v>
      </c>
      <c r="I151" s="64" t="e">
        <f>IF(ISNA(VLOOKUP($A151,#REF!,4,FALSE)),0,VLOOKUP($A151,#REF!,4,FALSE))</f>
        <v>#REF!</v>
      </c>
      <c r="J151" s="80" t="e">
        <f t="shared" si="60"/>
        <v>#REF!</v>
      </c>
      <c r="K151" s="76" t="e">
        <f t="shared" si="61"/>
        <v>#REF!</v>
      </c>
      <c r="L151" s="83" t="e">
        <f>IF(ISNA(VLOOKUP($A151,#REF!,8,FALSE)),0,VLOOKUP($A151,#REF!,8,FALSE))</f>
        <v>#REF!</v>
      </c>
      <c r="M151" s="80" t="e">
        <f t="shared" si="62"/>
        <v>#REF!</v>
      </c>
      <c r="N151" s="76" t="e">
        <f t="shared" si="63"/>
        <v>#REF!</v>
      </c>
      <c r="O151" s="64" t="e">
        <f>IF(ISNA(VLOOKUP($A151,#REF!,12,FALSE)),0,VLOOKUP($A151,#REF!,12,FALSE))</f>
        <v>#REF!</v>
      </c>
      <c r="P151" s="80" t="e">
        <f t="shared" si="64"/>
        <v>#REF!</v>
      </c>
      <c r="Q151" s="76" t="e">
        <f t="shared" si="65"/>
        <v>#REF!</v>
      </c>
      <c r="R151" s="64" t="e">
        <f>IF(ISNA(VLOOKUP($A151,#REF!,16,FALSE)),0,VLOOKUP($A151,#REF!,16,FALSE))</f>
        <v>#REF!</v>
      </c>
      <c r="S151" s="80" t="e">
        <f t="shared" si="66"/>
        <v>#REF!</v>
      </c>
      <c r="T151" s="76" t="e">
        <f t="shared" si="67"/>
        <v>#REF!</v>
      </c>
      <c r="U151" s="64" t="e">
        <f>IF(ISNA(VLOOKUP($A151,#REF!,20,FALSE)),0,VLOOKUP($A151,#REF!,20,FALSE))</f>
        <v>#REF!</v>
      </c>
      <c r="V151" s="80" t="e">
        <f t="shared" si="68"/>
        <v>#REF!</v>
      </c>
      <c r="W151" s="76" t="e">
        <f t="shared" si="69"/>
        <v>#REF!</v>
      </c>
      <c r="X151" s="64" t="e">
        <f>IF(ISNA(VLOOKUP($A151,#REF!,24,FALSE)),0,VLOOKUP($A151,#REF!,24,FALSE))</f>
        <v>#REF!</v>
      </c>
      <c r="Y151" s="80" t="e">
        <f t="shared" si="70"/>
        <v>#REF!</v>
      </c>
      <c r="Z151" s="76" t="e">
        <f t="shared" si="71"/>
        <v>#REF!</v>
      </c>
      <c r="AA151" s="64" t="e">
        <f>IF(ISNA(VLOOKUP($A151,#REF!,28,FALSE)),0,VLOOKUP($A151,#REF!,28,FALSE))</f>
        <v>#REF!</v>
      </c>
      <c r="AB151" s="80" t="e">
        <f t="shared" si="72"/>
        <v>#REF!</v>
      </c>
      <c r="AC151" s="76" t="e">
        <f t="shared" si="73"/>
        <v>#REF!</v>
      </c>
      <c r="AD151" s="64" t="e">
        <f>IF(ISNA(VLOOKUP($A151,#REF!,32,FALSE)),0,VLOOKUP($A151,#REF!,32,FALSE))</f>
        <v>#REF!</v>
      </c>
      <c r="AE151" s="80" t="e">
        <f t="shared" si="74"/>
        <v>#REF!</v>
      </c>
      <c r="AF151" s="76" t="e">
        <f t="shared" si="75"/>
        <v>#REF!</v>
      </c>
      <c r="AG151" s="64" t="e">
        <f>IF(ISNA(VLOOKUP($A151,#REF!,36,FALSE)),0,VLOOKUP($A151,#REF!,36,FALSE))</f>
        <v>#REF!</v>
      </c>
      <c r="AH151" s="80" t="e">
        <f t="shared" si="76"/>
        <v>#REF!</v>
      </c>
      <c r="AI151" s="76" t="e">
        <f t="shared" si="77"/>
        <v>#REF!</v>
      </c>
      <c r="AJ151" t="e">
        <f>IF(I151&gt;0,72+H151+36-I151,"-")</f>
        <v>#REF!</v>
      </c>
      <c r="AK151" t="e">
        <f>IF(L151&gt;0,72+K151+36-L151,"-")</f>
        <v>#REF!</v>
      </c>
      <c r="AL151" t="e">
        <f>IF(O151&gt;0,72+N151+36-O151,"-")</f>
        <v>#REF!</v>
      </c>
      <c r="AM151" t="e">
        <f>IF(R151&gt;0,72+Q151+36-R151,"-")</f>
        <v>#REF!</v>
      </c>
    </row>
    <row r="152" spans="1:39" ht="18" customHeight="1" x14ac:dyDescent="0.2">
      <c r="A152" s="78" t="str">
        <f t="shared" si="57"/>
        <v>Mario Ortega</v>
      </c>
      <c r="B152" s="52" t="s">
        <v>235</v>
      </c>
      <c r="C152" s="62" t="s">
        <v>6</v>
      </c>
      <c r="D152" s="25" t="e">
        <f>VLOOKUP($A152,#REF!,34,FALSE)</f>
        <v>#REF!</v>
      </c>
      <c r="E152" s="8" t="e">
        <f>ROUND(IF(ISNA(VLOOKUP($A152,#REF!,46,FALSE)),0,VLOOKUP($A152,#REF!,46,FALSE)),1)</f>
        <v>#REF!</v>
      </c>
      <c r="F152" s="92" t="e">
        <f>ROUND(IF(ISNA(VLOOKUP($A152,#REF!,47,FALSE)),0,VLOOKUP($A152,#REF!,47,FALSE)),1)</f>
        <v>#REF!</v>
      </c>
      <c r="G152" s="80" t="e">
        <f t="shared" si="58"/>
        <v>#REF!</v>
      </c>
      <c r="H152" s="88" t="e">
        <f t="shared" si="59"/>
        <v>#REF!</v>
      </c>
      <c r="I152" s="64" t="e">
        <f>IF(ISNA(VLOOKUP($A152,#REF!,4,FALSE)),0,VLOOKUP($A152,#REF!,4,FALSE))</f>
        <v>#REF!</v>
      </c>
      <c r="J152" s="80" t="e">
        <f t="shared" si="60"/>
        <v>#REF!</v>
      </c>
      <c r="K152" s="76" t="e">
        <f t="shared" si="61"/>
        <v>#REF!</v>
      </c>
      <c r="L152" s="83" t="e">
        <f>IF(ISNA(VLOOKUP($A152,#REF!,8,FALSE)),0,VLOOKUP($A152,#REF!,8,FALSE))</f>
        <v>#REF!</v>
      </c>
      <c r="M152" s="80" t="e">
        <f t="shared" si="62"/>
        <v>#REF!</v>
      </c>
      <c r="N152" s="76" t="e">
        <f t="shared" si="63"/>
        <v>#REF!</v>
      </c>
      <c r="O152" s="64" t="e">
        <f>IF(ISNA(VLOOKUP($A152,#REF!,12,FALSE)),0,VLOOKUP($A152,#REF!,12,FALSE))</f>
        <v>#REF!</v>
      </c>
      <c r="P152" s="80" t="e">
        <f t="shared" si="64"/>
        <v>#REF!</v>
      </c>
      <c r="Q152" s="76" t="e">
        <f t="shared" si="65"/>
        <v>#REF!</v>
      </c>
      <c r="R152" s="64" t="e">
        <f>IF(ISNA(VLOOKUP($A152,#REF!,16,FALSE)),0,VLOOKUP($A152,#REF!,16,FALSE))</f>
        <v>#REF!</v>
      </c>
      <c r="S152" s="80" t="e">
        <f t="shared" si="66"/>
        <v>#REF!</v>
      </c>
      <c r="T152" s="76" t="e">
        <f t="shared" si="67"/>
        <v>#REF!</v>
      </c>
      <c r="U152" s="64" t="e">
        <f>IF(ISNA(VLOOKUP($A152,#REF!,20,FALSE)),0,VLOOKUP($A152,#REF!,20,FALSE))</f>
        <v>#REF!</v>
      </c>
      <c r="V152" s="80" t="e">
        <f t="shared" si="68"/>
        <v>#REF!</v>
      </c>
      <c r="W152" s="76" t="e">
        <f t="shared" si="69"/>
        <v>#REF!</v>
      </c>
      <c r="X152" s="64" t="e">
        <f>IF(ISNA(VLOOKUP($A152,#REF!,24,FALSE)),0,VLOOKUP($A152,#REF!,24,FALSE))</f>
        <v>#REF!</v>
      </c>
      <c r="Y152" s="80" t="e">
        <f t="shared" si="70"/>
        <v>#REF!</v>
      </c>
      <c r="Z152" s="76" t="e">
        <f t="shared" si="71"/>
        <v>#REF!</v>
      </c>
      <c r="AA152" s="64" t="e">
        <f>IF(ISNA(VLOOKUP($A152,#REF!,28,FALSE)),0,VLOOKUP($A152,#REF!,28,FALSE))</f>
        <v>#REF!</v>
      </c>
      <c r="AB152" s="80" t="e">
        <f t="shared" si="72"/>
        <v>#REF!</v>
      </c>
      <c r="AC152" s="76" t="e">
        <f t="shared" si="73"/>
        <v>#REF!</v>
      </c>
      <c r="AD152" s="64" t="e">
        <f>IF(ISNA(VLOOKUP($A152,#REF!,32,FALSE)),0,VLOOKUP($A152,#REF!,32,FALSE))</f>
        <v>#REF!</v>
      </c>
      <c r="AE152" s="80" t="e">
        <f t="shared" si="74"/>
        <v>#REF!</v>
      </c>
      <c r="AF152" s="76" t="e">
        <f t="shared" si="75"/>
        <v>#REF!</v>
      </c>
      <c r="AG152" s="64" t="e">
        <f>IF(ISNA(VLOOKUP($A152,#REF!,36,FALSE)),0,VLOOKUP($A152,#REF!,36,FALSE))</f>
        <v>#REF!</v>
      </c>
      <c r="AH152" s="80" t="e">
        <f t="shared" si="76"/>
        <v>#REF!</v>
      </c>
      <c r="AI152" s="76" t="e">
        <f t="shared" si="77"/>
        <v>#REF!</v>
      </c>
    </row>
    <row r="153" spans="1:39" ht="18" customHeight="1" x14ac:dyDescent="0.2">
      <c r="A153" s="78" t="str">
        <f t="shared" si="57"/>
        <v>Ruben Ortiz</v>
      </c>
      <c r="B153" s="52" t="s">
        <v>399</v>
      </c>
      <c r="C153" s="62" t="s">
        <v>400</v>
      </c>
      <c r="D153" s="25" t="e">
        <f>VLOOKUP($A153,#REF!,34,FALSE)</f>
        <v>#REF!</v>
      </c>
      <c r="E153" s="8" t="e">
        <f>ROUND(IF(ISNA(VLOOKUP($A153,#REF!,46,FALSE)),0,VLOOKUP($A153,#REF!,46,FALSE)),1)</f>
        <v>#REF!</v>
      </c>
      <c r="F153" s="92" t="e">
        <f>ROUND(IF(ISNA(VLOOKUP($A153,#REF!,47,FALSE)),0,VLOOKUP($A153,#REF!,47,FALSE)),1)</f>
        <v>#REF!</v>
      </c>
      <c r="G153" s="80" t="e">
        <f t="shared" si="58"/>
        <v>#REF!</v>
      </c>
      <c r="H153" s="88" t="e">
        <f t="shared" si="59"/>
        <v>#REF!</v>
      </c>
      <c r="I153" s="64" t="e">
        <f>IF(ISNA(VLOOKUP($A153,#REF!,4,FALSE)),0,VLOOKUP($A153,#REF!,4,FALSE))</f>
        <v>#REF!</v>
      </c>
      <c r="J153" s="80" t="e">
        <f t="shared" si="60"/>
        <v>#REF!</v>
      </c>
      <c r="K153" s="76" t="e">
        <f t="shared" si="61"/>
        <v>#REF!</v>
      </c>
      <c r="L153" s="83" t="e">
        <f>IF(ISNA(VLOOKUP($A153,#REF!,8,FALSE)),0,VLOOKUP($A153,#REF!,8,FALSE))</f>
        <v>#REF!</v>
      </c>
      <c r="M153" s="80" t="e">
        <f t="shared" si="62"/>
        <v>#REF!</v>
      </c>
      <c r="N153" s="76" t="e">
        <f t="shared" si="63"/>
        <v>#REF!</v>
      </c>
      <c r="O153" s="64" t="e">
        <f>IF(ISNA(VLOOKUP($A153,#REF!,12,FALSE)),0,VLOOKUP($A153,#REF!,12,FALSE))</f>
        <v>#REF!</v>
      </c>
      <c r="P153" s="80" t="e">
        <f t="shared" si="64"/>
        <v>#REF!</v>
      </c>
      <c r="Q153" s="76" t="e">
        <f t="shared" si="65"/>
        <v>#REF!</v>
      </c>
      <c r="R153" s="64" t="e">
        <f>IF(ISNA(VLOOKUP($A153,#REF!,16,FALSE)),0,VLOOKUP($A153,#REF!,16,FALSE))</f>
        <v>#REF!</v>
      </c>
      <c r="S153" s="80" t="e">
        <f t="shared" si="66"/>
        <v>#REF!</v>
      </c>
      <c r="T153" s="76" t="e">
        <f t="shared" si="67"/>
        <v>#REF!</v>
      </c>
      <c r="U153" s="64" t="e">
        <f>IF(ISNA(VLOOKUP($A153,#REF!,20,FALSE)),0,VLOOKUP($A153,#REF!,20,FALSE))</f>
        <v>#REF!</v>
      </c>
      <c r="V153" s="80" t="e">
        <f t="shared" si="68"/>
        <v>#REF!</v>
      </c>
      <c r="W153" s="76" t="e">
        <f t="shared" si="69"/>
        <v>#REF!</v>
      </c>
      <c r="X153" s="64" t="e">
        <f>IF(ISNA(VLOOKUP($A153,#REF!,24,FALSE)),0,VLOOKUP($A153,#REF!,24,FALSE))</f>
        <v>#REF!</v>
      </c>
      <c r="Y153" s="80" t="e">
        <f t="shared" si="70"/>
        <v>#REF!</v>
      </c>
      <c r="Z153" s="76" t="e">
        <f t="shared" si="71"/>
        <v>#REF!</v>
      </c>
      <c r="AA153" s="64" t="e">
        <f>IF(ISNA(VLOOKUP($A153,#REF!,28,FALSE)),0,VLOOKUP($A153,#REF!,28,FALSE))</f>
        <v>#REF!</v>
      </c>
      <c r="AB153" s="80" t="e">
        <f t="shared" si="72"/>
        <v>#REF!</v>
      </c>
      <c r="AC153" s="76" t="e">
        <f t="shared" si="73"/>
        <v>#REF!</v>
      </c>
      <c r="AD153" s="64" t="e">
        <f>IF(ISNA(VLOOKUP($A153,#REF!,32,FALSE)),0,VLOOKUP($A153,#REF!,32,FALSE))</f>
        <v>#REF!</v>
      </c>
      <c r="AE153" s="80" t="e">
        <f t="shared" si="74"/>
        <v>#REF!</v>
      </c>
      <c r="AF153" s="76" t="e">
        <f t="shared" si="75"/>
        <v>#REF!</v>
      </c>
      <c r="AG153" s="64" t="e">
        <f>IF(ISNA(VLOOKUP($A153,#REF!,36,FALSE)),0,VLOOKUP($A153,#REF!,36,FALSE))</f>
        <v>#REF!</v>
      </c>
      <c r="AH153" s="80" t="e">
        <f t="shared" si="76"/>
        <v>#REF!</v>
      </c>
      <c r="AI153" s="76" t="e">
        <f t="shared" si="77"/>
        <v>#REF!</v>
      </c>
    </row>
    <row r="154" spans="1:39" ht="18" customHeight="1" x14ac:dyDescent="0.2">
      <c r="A154" s="78" t="str">
        <f t="shared" si="57"/>
        <v>John O'Shaughnessey</v>
      </c>
      <c r="B154" s="52" t="s">
        <v>390</v>
      </c>
      <c r="C154" s="62" t="s">
        <v>3</v>
      </c>
      <c r="D154" s="25" t="e">
        <f>VLOOKUP($A154,#REF!,34,FALSE)</f>
        <v>#REF!</v>
      </c>
      <c r="E154" s="8" t="e">
        <f>ROUND(IF(ISNA(VLOOKUP($A154,#REF!,46,FALSE)),0,VLOOKUP($A154,#REF!,46,FALSE)),1)</f>
        <v>#REF!</v>
      </c>
      <c r="F154" s="92" t="e">
        <f>ROUND(IF(ISNA(VLOOKUP($A154,#REF!,47,FALSE)),0,VLOOKUP($A154,#REF!,47,FALSE)),1)</f>
        <v>#REF!</v>
      </c>
      <c r="G154" s="80" t="e">
        <f t="shared" si="58"/>
        <v>#REF!</v>
      </c>
      <c r="H154" s="88" t="e">
        <f t="shared" si="59"/>
        <v>#REF!</v>
      </c>
      <c r="I154" s="64" t="e">
        <f>IF(ISNA(VLOOKUP($A154,#REF!,4,FALSE)),0,VLOOKUP($A154,#REF!,4,FALSE))</f>
        <v>#REF!</v>
      </c>
      <c r="J154" s="80" t="e">
        <f t="shared" si="60"/>
        <v>#REF!</v>
      </c>
      <c r="K154" s="76" t="e">
        <f t="shared" si="61"/>
        <v>#REF!</v>
      </c>
      <c r="L154" s="83" t="e">
        <f>IF(ISNA(VLOOKUP($A154,#REF!,8,FALSE)),0,VLOOKUP($A154,#REF!,8,FALSE))</f>
        <v>#REF!</v>
      </c>
      <c r="M154" s="80" t="e">
        <f t="shared" si="62"/>
        <v>#REF!</v>
      </c>
      <c r="N154" s="76" t="e">
        <f t="shared" si="63"/>
        <v>#REF!</v>
      </c>
      <c r="O154" s="64" t="e">
        <f>IF(ISNA(VLOOKUP($A154,#REF!,12,FALSE)),0,VLOOKUP($A154,#REF!,12,FALSE))</f>
        <v>#REF!</v>
      </c>
      <c r="P154" s="80" t="e">
        <f t="shared" si="64"/>
        <v>#REF!</v>
      </c>
      <c r="Q154" s="76" t="e">
        <f t="shared" si="65"/>
        <v>#REF!</v>
      </c>
      <c r="R154" s="64" t="e">
        <f>IF(ISNA(VLOOKUP($A154,#REF!,16,FALSE)),0,VLOOKUP($A154,#REF!,16,FALSE))</f>
        <v>#REF!</v>
      </c>
      <c r="S154" s="80" t="e">
        <f t="shared" si="66"/>
        <v>#REF!</v>
      </c>
      <c r="T154" s="76" t="e">
        <f t="shared" si="67"/>
        <v>#REF!</v>
      </c>
      <c r="U154" s="64" t="e">
        <f>IF(ISNA(VLOOKUP($A154,#REF!,20,FALSE)),0,VLOOKUP($A154,#REF!,20,FALSE))</f>
        <v>#REF!</v>
      </c>
      <c r="V154" s="80" t="e">
        <f t="shared" si="68"/>
        <v>#REF!</v>
      </c>
      <c r="W154" s="76" t="e">
        <f t="shared" si="69"/>
        <v>#REF!</v>
      </c>
      <c r="X154" s="64" t="e">
        <f>IF(ISNA(VLOOKUP($A154,#REF!,24,FALSE)),0,VLOOKUP($A154,#REF!,24,FALSE))</f>
        <v>#REF!</v>
      </c>
      <c r="Y154" s="80" t="e">
        <f t="shared" si="70"/>
        <v>#REF!</v>
      </c>
      <c r="Z154" s="76" t="e">
        <f t="shared" si="71"/>
        <v>#REF!</v>
      </c>
      <c r="AA154" s="64" t="e">
        <f>IF(ISNA(VLOOKUP($A154,#REF!,28,FALSE)),0,VLOOKUP($A154,#REF!,28,FALSE))</f>
        <v>#REF!</v>
      </c>
      <c r="AB154" s="80" t="e">
        <f t="shared" si="72"/>
        <v>#REF!</v>
      </c>
      <c r="AC154" s="76" t="e">
        <f t="shared" si="73"/>
        <v>#REF!</v>
      </c>
      <c r="AD154" s="64" t="e">
        <f>IF(ISNA(VLOOKUP($A154,#REF!,32,FALSE)),0,VLOOKUP($A154,#REF!,32,FALSE))</f>
        <v>#REF!</v>
      </c>
      <c r="AE154" s="80" t="e">
        <f t="shared" si="74"/>
        <v>#REF!</v>
      </c>
      <c r="AF154" s="76" t="e">
        <f t="shared" si="75"/>
        <v>#REF!</v>
      </c>
      <c r="AG154" s="64" t="e">
        <f>IF(ISNA(VLOOKUP($A154,#REF!,36,FALSE)),0,VLOOKUP($A154,#REF!,36,FALSE))</f>
        <v>#REF!</v>
      </c>
      <c r="AH154" s="80" t="e">
        <f t="shared" si="76"/>
        <v>#REF!</v>
      </c>
      <c r="AI154" s="76" t="e">
        <f t="shared" si="77"/>
        <v>#REF!</v>
      </c>
    </row>
    <row r="155" spans="1:39" ht="18" customHeight="1" x14ac:dyDescent="0.2">
      <c r="A155" s="78" t="str">
        <f t="shared" si="57"/>
        <v>Mike Ozycz</v>
      </c>
      <c r="B155" s="52" t="s">
        <v>512</v>
      </c>
      <c r="C155" s="62" t="s">
        <v>33</v>
      </c>
      <c r="D155" s="25" t="e">
        <f>VLOOKUP($A155,#REF!,34,FALSE)</f>
        <v>#REF!</v>
      </c>
      <c r="E155" s="8" t="e">
        <f>ROUND(IF(ISNA(VLOOKUP($A155,#REF!,46,FALSE)),0,VLOOKUP($A155,#REF!,46,FALSE)),1)</f>
        <v>#REF!</v>
      </c>
      <c r="F155" s="92" t="e">
        <f>ROUND(IF(ISNA(VLOOKUP($A155,#REF!,47,FALSE)),0,VLOOKUP($A155,#REF!,47,FALSE)),1)</f>
        <v>#REF!</v>
      </c>
      <c r="G155" s="80" t="e">
        <f t="shared" si="58"/>
        <v>#REF!</v>
      </c>
      <c r="H155" s="88" t="e">
        <f t="shared" si="59"/>
        <v>#REF!</v>
      </c>
      <c r="I155" s="64" t="e">
        <f>IF(ISNA(VLOOKUP($A155,#REF!,4,FALSE)),0,VLOOKUP($A155,#REF!,4,FALSE))</f>
        <v>#REF!</v>
      </c>
      <c r="J155" s="80" t="e">
        <f t="shared" si="60"/>
        <v>#REF!</v>
      </c>
      <c r="K155" s="76" t="e">
        <f t="shared" si="61"/>
        <v>#REF!</v>
      </c>
      <c r="L155" s="83" t="e">
        <f>IF(ISNA(VLOOKUP($A155,#REF!,8,FALSE)),0,VLOOKUP($A155,#REF!,8,FALSE))</f>
        <v>#REF!</v>
      </c>
      <c r="M155" s="80" t="e">
        <f t="shared" si="62"/>
        <v>#REF!</v>
      </c>
      <c r="N155" s="76" t="e">
        <f t="shared" si="63"/>
        <v>#REF!</v>
      </c>
      <c r="O155" s="64" t="e">
        <f>IF(ISNA(VLOOKUP($A155,#REF!,12,FALSE)),0,VLOOKUP($A155,#REF!,12,FALSE))</f>
        <v>#REF!</v>
      </c>
      <c r="P155" s="80" t="e">
        <f t="shared" si="64"/>
        <v>#REF!</v>
      </c>
      <c r="Q155" s="76" t="e">
        <f t="shared" si="65"/>
        <v>#REF!</v>
      </c>
      <c r="R155" s="64" t="e">
        <f>IF(ISNA(VLOOKUP($A155,#REF!,16,FALSE)),0,VLOOKUP($A155,#REF!,16,FALSE))</f>
        <v>#REF!</v>
      </c>
      <c r="S155" s="80" t="e">
        <f t="shared" si="66"/>
        <v>#REF!</v>
      </c>
      <c r="T155" s="76" t="e">
        <f t="shared" si="67"/>
        <v>#REF!</v>
      </c>
      <c r="U155" s="64" t="e">
        <f>IF(ISNA(VLOOKUP($A155,#REF!,20,FALSE)),0,VLOOKUP($A155,#REF!,20,FALSE))</f>
        <v>#REF!</v>
      </c>
      <c r="V155" s="80" t="e">
        <f t="shared" si="68"/>
        <v>#REF!</v>
      </c>
      <c r="W155" s="76" t="e">
        <f t="shared" si="69"/>
        <v>#REF!</v>
      </c>
      <c r="X155" s="64" t="e">
        <f>IF(ISNA(VLOOKUP($A155,#REF!,24,FALSE)),0,VLOOKUP($A155,#REF!,24,FALSE))</f>
        <v>#REF!</v>
      </c>
      <c r="Y155" s="80" t="e">
        <f t="shared" si="70"/>
        <v>#REF!</v>
      </c>
      <c r="Z155" s="76" t="e">
        <f t="shared" si="71"/>
        <v>#REF!</v>
      </c>
      <c r="AA155" s="64" t="e">
        <f>IF(ISNA(VLOOKUP($A155,#REF!,28,FALSE)),0,VLOOKUP($A155,#REF!,28,FALSE))</f>
        <v>#REF!</v>
      </c>
      <c r="AB155" s="80" t="e">
        <f t="shared" si="72"/>
        <v>#REF!</v>
      </c>
      <c r="AC155" s="76" t="e">
        <f t="shared" si="73"/>
        <v>#REF!</v>
      </c>
      <c r="AD155" s="64" t="e">
        <f>IF(ISNA(VLOOKUP($A155,#REF!,32,FALSE)),0,VLOOKUP($A155,#REF!,32,FALSE))</f>
        <v>#REF!</v>
      </c>
      <c r="AE155" s="80" t="e">
        <f t="shared" si="74"/>
        <v>#REF!</v>
      </c>
      <c r="AF155" s="76" t="e">
        <f t="shared" si="75"/>
        <v>#REF!</v>
      </c>
      <c r="AG155" s="64" t="e">
        <f>IF(ISNA(VLOOKUP($A155,#REF!,36,FALSE)),0,VLOOKUP($A155,#REF!,36,FALSE))</f>
        <v>#REF!</v>
      </c>
      <c r="AH155" s="80" t="e">
        <f t="shared" si="76"/>
        <v>#REF!</v>
      </c>
      <c r="AI155" s="76" t="e">
        <f t="shared" si="77"/>
        <v>#REF!</v>
      </c>
    </row>
    <row r="156" spans="1:39" ht="18" customHeight="1" x14ac:dyDescent="0.2">
      <c r="A156" s="78" t="str">
        <f t="shared" si="57"/>
        <v>Scott Padget</v>
      </c>
      <c r="B156" s="52" t="s">
        <v>45</v>
      </c>
      <c r="C156" s="62" t="s">
        <v>46</v>
      </c>
      <c r="D156" s="25" t="e">
        <f>VLOOKUP($A156,#REF!,34,FALSE)</f>
        <v>#REF!</v>
      </c>
      <c r="E156" s="8" t="e">
        <f>ROUND(IF(ISNA(VLOOKUP($A156,#REF!,46,FALSE)),0,VLOOKUP($A156,#REF!,46,FALSE)),1)</f>
        <v>#REF!</v>
      </c>
      <c r="F156" s="92" t="e">
        <f>ROUND(IF(ISNA(VLOOKUP($A156,#REF!,47,FALSE)),0,VLOOKUP($A156,#REF!,47,FALSE)),1)</f>
        <v>#REF!</v>
      </c>
      <c r="G156" s="80" t="e">
        <f t="shared" si="58"/>
        <v>#REF!</v>
      </c>
      <c r="H156" s="88" t="e">
        <f t="shared" si="59"/>
        <v>#REF!</v>
      </c>
      <c r="I156" s="64" t="e">
        <f>IF(ISNA(VLOOKUP($A156,#REF!,4,FALSE)),0,VLOOKUP($A156,#REF!,4,FALSE))</f>
        <v>#REF!</v>
      </c>
      <c r="J156" s="80" t="e">
        <f t="shared" si="60"/>
        <v>#REF!</v>
      </c>
      <c r="K156" s="76" t="e">
        <f t="shared" si="61"/>
        <v>#REF!</v>
      </c>
      <c r="L156" s="83" t="e">
        <f>IF(ISNA(VLOOKUP($A156,#REF!,8,FALSE)),0,VLOOKUP($A156,#REF!,8,FALSE))</f>
        <v>#REF!</v>
      </c>
      <c r="M156" s="80" t="e">
        <f t="shared" si="62"/>
        <v>#REF!</v>
      </c>
      <c r="N156" s="76" t="e">
        <f t="shared" si="63"/>
        <v>#REF!</v>
      </c>
      <c r="O156" s="64" t="e">
        <f>IF(ISNA(VLOOKUP($A156,#REF!,12,FALSE)),0,VLOOKUP($A156,#REF!,12,FALSE))</f>
        <v>#REF!</v>
      </c>
      <c r="P156" s="80" t="e">
        <f t="shared" si="64"/>
        <v>#REF!</v>
      </c>
      <c r="Q156" s="76" t="e">
        <f t="shared" si="65"/>
        <v>#REF!</v>
      </c>
      <c r="R156" s="64" t="e">
        <f>IF(ISNA(VLOOKUP($A156,#REF!,16,FALSE)),0,VLOOKUP($A156,#REF!,16,FALSE))</f>
        <v>#REF!</v>
      </c>
      <c r="S156" s="80" t="e">
        <f t="shared" si="66"/>
        <v>#REF!</v>
      </c>
      <c r="T156" s="76" t="e">
        <f t="shared" si="67"/>
        <v>#REF!</v>
      </c>
      <c r="U156" s="64" t="e">
        <f>IF(ISNA(VLOOKUP($A156,#REF!,20,FALSE)),0,VLOOKUP($A156,#REF!,20,FALSE))</f>
        <v>#REF!</v>
      </c>
      <c r="V156" s="80" t="e">
        <f t="shared" si="68"/>
        <v>#REF!</v>
      </c>
      <c r="W156" s="76" t="e">
        <f t="shared" si="69"/>
        <v>#REF!</v>
      </c>
      <c r="X156" s="64" t="e">
        <f>IF(ISNA(VLOOKUP($A156,#REF!,24,FALSE)),0,VLOOKUP($A156,#REF!,24,FALSE))</f>
        <v>#REF!</v>
      </c>
      <c r="Y156" s="80" t="e">
        <f t="shared" si="70"/>
        <v>#REF!</v>
      </c>
      <c r="Z156" s="76" t="e">
        <f t="shared" si="71"/>
        <v>#REF!</v>
      </c>
      <c r="AA156" s="64" t="e">
        <f>IF(ISNA(VLOOKUP($A156,#REF!,28,FALSE)),0,VLOOKUP($A156,#REF!,28,FALSE))</f>
        <v>#REF!</v>
      </c>
      <c r="AB156" s="80" t="e">
        <f t="shared" si="72"/>
        <v>#REF!</v>
      </c>
      <c r="AC156" s="76" t="e">
        <f t="shared" si="73"/>
        <v>#REF!</v>
      </c>
      <c r="AD156" s="64" t="e">
        <f>IF(ISNA(VLOOKUP($A156,#REF!,32,FALSE)),0,VLOOKUP($A156,#REF!,32,FALSE))</f>
        <v>#REF!</v>
      </c>
      <c r="AE156" s="80" t="e">
        <f t="shared" si="74"/>
        <v>#REF!</v>
      </c>
      <c r="AF156" s="76" t="e">
        <f t="shared" si="75"/>
        <v>#REF!</v>
      </c>
      <c r="AG156" s="64" t="e">
        <f>IF(ISNA(VLOOKUP($A156,#REF!,36,FALSE)),0,VLOOKUP($A156,#REF!,36,FALSE))</f>
        <v>#REF!</v>
      </c>
      <c r="AH156" s="80" t="e">
        <f t="shared" si="76"/>
        <v>#REF!</v>
      </c>
      <c r="AI156" s="76" t="e">
        <f t="shared" si="77"/>
        <v>#REF!</v>
      </c>
    </row>
    <row r="157" spans="1:39" ht="18" customHeight="1" x14ac:dyDescent="0.2">
      <c r="A157" s="78" t="str">
        <f t="shared" si="57"/>
        <v>Ed Patchett</v>
      </c>
      <c r="B157" s="52" t="s">
        <v>71</v>
      </c>
      <c r="C157" s="62" t="s">
        <v>72</v>
      </c>
      <c r="D157" s="25" t="e">
        <f>VLOOKUP($A157,#REF!,34,FALSE)</f>
        <v>#REF!</v>
      </c>
      <c r="E157" s="8" t="e">
        <f>ROUND(IF(ISNA(VLOOKUP($A157,#REF!,46,FALSE)),0,VLOOKUP($A157,#REF!,46,FALSE)),1)</f>
        <v>#REF!</v>
      </c>
      <c r="F157" s="92" t="e">
        <f>ROUND(IF(ISNA(VLOOKUP($A157,#REF!,47,FALSE)),0,VLOOKUP($A157,#REF!,47,FALSE)),1)</f>
        <v>#REF!</v>
      </c>
      <c r="G157" s="80" t="e">
        <f t="shared" si="58"/>
        <v>#REF!</v>
      </c>
      <c r="H157" s="88" t="e">
        <f t="shared" si="59"/>
        <v>#REF!</v>
      </c>
      <c r="I157" s="64" t="e">
        <f>IF(ISNA(VLOOKUP($A157,#REF!,4,FALSE)),0,VLOOKUP($A157,#REF!,4,FALSE))</f>
        <v>#REF!</v>
      </c>
      <c r="J157" s="80" t="e">
        <f t="shared" si="60"/>
        <v>#REF!</v>
      </c>
      <c r="K157" s="76" t="e">
        <f t="shared" si="61"/>
        <v>#REF!</v>
      </c>
      <c r="L157" s="83" t="e">
        <f>IF(ISNA(VLOOKUP($A157,#REF!,8,FALSE)),0,VLOOKUP($A157,#REF!,8,FALSE))</f>
        <v>#REF!</v>
      </c>
      <c r="M157" s="80" t="e">
        <f t="shared" si="62"/>
        <v>#REF!</v>
      </c>
      <c r="N157" s="76" t="e">
        <f t="shared" si="63"/>
        <v>#REF!</v>
      </c>
      <c r="O157" s="64" t="e">
        <f>IF(ISNA(VLOOKUP($A157,#REF!,12,FALSE)),0,VLOOKUP($A157,#REF!,12,FALSE))</f>
        <v>#REF!</v>
      </c>
      <c r="P157" s="80" t="e">
        <f t="shared" si="64"/>
        <v>#REF!</v>
      </c>
      <c r="Q157" s="76" t="e">
        <f t="shared" si="65"/>
        <v>#REF!</v>
      </c>
      <c r="R157" s="64" t="e">
        <f>IF(ISNA(VLOOKUP($A157,#REF!,16,FALSE)),0,VLOOKUP($A157,#REF!,16,FALSE))</f>
        <v>#REF!</v>
      </c>
      <c r="S157" s="80" t="e">
        <f t="shared" si="66"/>
        <v>#REF!</v>
      </c>
      <c r="T157" s="76" t="e">
        <f t="shared" si="67"/>
        <v>#REF!</v>
      </c>
      <c r="U157" s="64" t="e">
        <f>IF(ISNA(VLOOKUP($A157,#REF!,20,FALSE)),0,VLOOKUP($A157,#REF!,20,FALSE))</f>
        <v>#REF!</v>
      </c>
      <c r="V157" s="80" t="e">
        <f t="shared" si="68"/>
        <v>#REF!</v>
      </c>
      <c r="W157" s="76" t="e">
        <f t="shared" si="69"/>
        <v>#REF!</v>
      </c>
      <c r="X157" s="64" t="e">
        <f>IF(ISNA(VLOOKUP($A157,#REF!,24,FALSE)),0,VLOOKUP($A157,#REF!,24,FALSE))</f>
        <v>#REF!</v>
      </c>
      <c r="Y157" s="80" t="e">
        <f t="shared" si="70"/>
        <v>#REF!</v>
      </c>
      <c r="Z157" s="76" t="e">
        <f t="shared" si="71"/>
        <v>#REF!</v>
      </c>
      <c r="AA157" s="64" t="e">
        <f>IF(ISNA(VLOOKUP($A157,#REF!,28,FALSE)),0,VLOOKUP($A157,#REF!,28,FALSE))</f>
        <v>#REF!</v>
      </c>
      <c r="AB157" s="80" t="e">
        <f t="shared" si="72"/>
        <v>#REF!</v>
      </c>
      <c r="AC157" s="76" t="e">
        <f t="shared" si="73"/>
        <v>#REF!</v>
      </c>
      <c r="AD157" s="64" t="e">
        <f>IF(ISNA(VLOOKUP($A157,#REF!,32,FALSE)),0,VLOOKUP($A157,#REF!,32,FALSE))</f>
        <v>#REF!</v>
      </c>
      <c r="AE157" s="80" t="e">
        <f t="shared" si="74"/>
        <v>#REF!</v>
      </c>
      <c r="AF157" s="76" t="e">
        <f t="shared" si="75"/>
        <v>#REF!</v>
      </c>
      <c r="AG157" s="64" t="e">
        <f>IF(ISNA(VLOOKUP($A157,#REF!,36,FALSE)),0,VLOOKUP($A157,#REF!,36,FALSE))</f>
        <v>#REF!</v>
      </c>
      <c r="AH157" s="80" t="e">
        <f t="shared" si="76"/>
        <v>#REF!</v>
      </c>
      <c r="AI157" s="76" t="e">
        <f t="shared" si="77"/>
        <v>#REF!</v>
      </c>
    </row>
    <row r="158" spans="1:39" ht="18" customHeight="1" x14ac:dyDescent="0.2">
      <c r="A158" s="78" t="str">
        <f t="shared" si="57"/>
        <v>Dan Payne</v>
      </c>
      <c r="B158" s="52" t="s">
        <v>275</v>
      </c>
      <c r="C158" s="62" t="s">
        <v>276</v>
      </c>
      <c r="D158" s="25" t="e">
        <f>VLOOKUP($A158,#REF!,34,FALSE)</f>
        <v>#REF!</v>
      </c>
      <c r="E158" s="8" t="e">
        <f>ROUND(IF(ISNA(VLOOKUP($A158,#REF!,46,FALSE)),0,VLOOKUP($A158,#REF!,46,FALSE)),1)</f>
        <v>#REF!</v>
      </c>
      <c r="F158" s="92" t="e">
        <f>ROUND(IF(ISNA(VLOOKUP($A158,#REF!,47,FALSE)),0,VLOOKUP($A158,#REF!,47,FALSE)),1)</f>
        <v>#REF!</v>
      </c>
      <c r="G158" s="80" t="e">
        <f t="shared" si="58"/>
        <v>#REF!</v>
      </c>
      <c r="H158" s="88" t="e">
        <f t="shared" si="59"/>
        <v>#REF!</v>
      </c>
      <c r="I158" s="64" t="e">
        <f>IF(ISNA(VLOOKUP($A158,#REF!,4,FALSE)),0,VLOOKUP($A158,#REF!,4,FALSE))</f>
        <v>#REF!</v>
      </c>
      <c r="J158" s="80" t="e">
        <f t="shared" si="60"/>
        <v>#REF!</v>
      </c>
      <c r="K158" s="76" t="e">
        <f t="shared" si="61"/>
        <v>#REF!</v>
      </c>
      <c r="L158" s="83" t="e">
        <f>IF(ISNA(VLOOKUP($A158,#REF!,8,FALSE)),0,VLOOKUP($A158,#REF!,8,FALSE))</f>
        <v>#REF!</v>
      </c>
      <c r="M158" s="80" t="e">
        <f t="shared" si="62"/>
        <v>#REF!</v>
      </c>
      <c r="N158" s="76" t="e">
        <f t="shared" si="63"/>
        <v>#REF!</v>
      </c>
      <c r="O158" s="64" t="e">
        <f>IF(ISNA(VLOOKUP($A158,#REF!,12,FALSE)),0,VLOOKUP($A158,#REF!,12,FALSE))</f>
        <v>#REF!</v>
      </c>
      <c r="P158" s="80" t="e">
        <f t="shared" si="64"/>
        <v>#REF!</v>
      </c>
      <c r="Q158" s="76" t="e">
        <f t="shared" si="65"/>
        <v>#REF!</v>
      </c>
      <c r="R158" s="64" t="e">
        <f>IF(ISNA(VLOOKUP($A158,#REF!,16,FALSE)),0,VLOOKUP($A158,#REF!,16,FALSE))</f>
        <v>#REF!</v>
      </c>
      <c r="S158" s="80" t="e">
        <f t="shared" si="66"/>
        <v>#REF!</v>
      </c>
      <c r="T158" s="76" t="e">
        <f t="shared" si="67"/>
        <v>#REF!</v>
      </c>
      <c r="U158" s="64" t="e">
        <f>IF(ISNA(VLOOKUP($A158,#REF!,20,FALSE)),0,VLOOKUP($A158,#REF!,20,FALSE))</f>
        <v>#REF!</v>
      </c>
      <c r="V158" s="80" t="e">
        <f t="shared" si="68"/>
        <v>#REF!</v>
      </c>
      <c r="W158" s="76" t="e">
        <f t="shared" si="69"/>
        <v>#REF!</v>
      </c>
      <c r="X158" s="64" t="e">
        <f>IF(ISNA(VLOOKUP($A158,#REF!,24,FALSE)),0,VLOOKUP($A158,#REF!,24,FALSE))</f>
        <v>#REF!</v>
      </c>
      <c r="Y158" s="80" t="e">
        <f t="shared" si="70"/>
        <v>#REF!</v>
      </c>
      <c r="Z158" s="76" t="e">
        <f t="shared" si="71"/>
        <v>#REF!</v>
      </c>
      <c r="AA158" s="64" t="e">
        <f>IF(ISNA(VLOOKUP($A158,#REF!,28,FALSE)),0,VLOOKUP($A158,#REF!,28,FALSE))</f>
        <v>#REF!</v>
      </c>
      <c r="AB158" s="80" t="e">
        <f t="shared" si="72"/>
        <v>#REF!</v>
      </c>
      <c r="AC158" s="76" t="e">
        <f t="shared" si="73"/>
        <v>#REF!</v>
      </c>
      <c r="AD158" s="64" t="e">
        <f>IF(ISNA(VLOOKUP($A158,#REF!,32,FALSE)),0,VLOOKUP($A158,#REF!,32,FALSE))</f>
        <v>#REF!</v>
      </c>
      <c r="AE158" s="80" t="e">
        <f t="shared" si="74"/>
        <v>#REF!</v>
      </c>
      <c r="AF158" s="76" t="e">
        <f t="shared" si="75"/>
        <v>#REF!</v>
      </c>
      <c r="AG158" s="64" t="e">
        <f>IF(ISNA(VLOOKUP($A158,#REF!,36,FALSE)),0,VLOOKUP($A158,#REF!,36,FALSE))</f>
        <v>#REF!</v>
      </c>
      <c r="AH158" s="80" t="e">
        <f t="shared" si="76"/>
        <v>#REF!</v>
      </c>
      <c r="AI158" s="76" t="e">
        <f t="shared" si="77"/>
        <v>#REF!</v>
      </c>
    </row>
    <row r="159" spans="1:39" ht="18" customHeight="1" x14ac:dyDescent="0.2">
      <c r="A159" s="78" t="str">
        <f t="shared" si="57"/>
        <v xml:space="preserve">Steve Pera </v>
      </c>
      <c r="B159" s="52" t="s">
        <v>55</v>
      </c>
      <c r="C159" s="62" t="s">
        <v>15</v>
      </c>
      <c r="D159" s="25" t="e">
        <f>VLOOKUP($A159,#REF!,34,FALSE)</f>
        <v>#REF!</v>
      </c>
      <c r="E159" s="8" t="e">
        <f>ROUND(IF(ISNA(VLOOKUP($A159,#REF!,46,FALSE)),0,VLOOKUP($A159,#REF!,46,FALSE)),1)</f>
        <v>#REF!</v>
      </c>
      <c r="F159" s="92" t="e">
        <f>ROUND(IF(ISNA(VLOOKUP($A159,#REF!,47,FALSE)),0,VLOOKUP($A159,#REF!,47,FALSE)),1)</f>
        <v>#REF!</v>
      </c>
      <c r="G159" s="80" t="e">
        <f t="shared" si="58"/>
        <v>#REF!</v>
      </c>
      <c r="H159" s="88" t="e">
        <f t="shared" si="59"/>
        <v>#REF!</v>
      </c>
      <c r="I159" s="64" t="e">
        <f>IF(ISNA(VLOOKUP($A159,#REF!,4,FALSE)),0,VLOOKUP($A159,#REF!,4,FALSE))</f>
        <v>#REF!</v>
      </c>
      <c r="J159" s="80" t="e">
        <f t="shared" si="60"/>
        <v>#REF!</v>
      </c>
      <c r="K159" s="76" t="e">
        <f t="shared" si="61"/>
        <v>#REF!</v>
      </c>
      <c r="L159" s="83" t="e">
        <f>IF(ISNA(VLOOKUP($A159,#REF!,8,FALSE)),0,VLOOKUP($A159,#REF!,8,FALSE))</f>
        <v>#REF!</v>
      </c>
      <c r="M159" s="80" t="e">
        <f t="shared" si="62"/>
        <v>#REF!</v>
      </c>
      <c r="N159" s="76" t="e">
        <f t="shared" si="63"/>
        <v>#REF!</v>
      </c>
      <c r="O159" s="64" t="e">
        <f>IF(ISNA(VLOOKUP($A159,#REF!,12,FALSE)),0,VLOOKUP($A159,#REF!,12,FALSE))</f>
        <v>#REF!</v>
      </c>
      <c r="P159" s="80" t="e">
        <f t="shared" si="64"/>
        <v>#REF!</v>
      </c>
      <c r="Q159" s="76" t="e">
        <f t="shared" si="65"/>
        <v>#REF!</v>
      </c>
      <c r="R159" s="64" t="e">
        <f>IF(ISNA(VLOOKUP($A159,#REF!,16,FALSE)),0,VLOOKUP($A159,#REF!,16,FALSE))</f>
        <v>#REF!</v>
      </c>
      <c r="S159" s="80" t="e">
        <f t="shared" si="66"/>
        <v>#REF!</v>
      </c>
      <c r="T159" s="76" t="e">
        <f t="shared" si="67"/>
        <v>#REF!</v>
      </c>
      <c r="U159" s="64" t="e">
        <f>IF(ISNA(VLOOKUP($A159,#REF!,20,FALSE)),0,VLOOKUP($A159,#REF!,20,FALSE))</f>
        <v>#REF!</v>
      </c>
      <c r="V159" s="80" t="e">
        <f t="shared" si="68"/>
        <v>#REF!</v>
      </c>
      <c r="W159" s="76" t="e">
        <f t="shared" si="69"/>
        <v>#REF!</v>
      </c>
      <c r="X159" s="64" t="e">
        <f>IF(ISNA(VLOOKUP($A159,#REF!,24,FALSE)),0,VLOOKUP($A159,#REF!,24,FALSE))</f>
        <v>#REF!</v>
      </c>
      <c r="Y159" s="80" t="e">
        <f t="shared" si="70"/>
        <v>#REF!</v>
      </c>
      <c r="Z159" s="76" t="e">
        <f t="shared" si="71"/>
        <v>#REF!</v>
      </c>
      <c r="AA159" s="64" t="e">
        <f>IF(ISNA(VLOOKUP($A159,#REF!,28,FALSE)),0,VLOOKUP($A159,#REF!,28,FALSE))</f>
        <v>#REF!</v>
      </c>
      <c r="AB159" s="80" t="e">
        <f t="shared" si="72"/>
        <v>#REF!</v>
      </c>
      <c r="AC159" s="76" t="e">
        <f t="shared" si="73"/>
        <v>#REF!</v>
      </c>
      <c r="AD159" s="64" t="e">
        <f>IF(ISNA(VLOOKUP($A159,#REF!,32,FALSE)),0,VLOOKUP($A159,#REF!,32,FALSE))</f>
        <v>#REF!</v>
      </c>
      <c r="AE159" s="80" t="e">
        <f t="shared" si="74"/>
        <v>#REF!</v>
      </c>
      <c r="AF159" s="76" t="e">
        <f t="shared" si="75"/>
        <v>#REF!</v>
      </c>
      <c r="AG159" s="64" t="e">
        <f>IF(ISNA(VLOOKUP($A159,#REF!,36,FALSE)),0,VLOOKUP($A159,#REF!,36,FALSE))</f>
        <v>#REF!</v>
      </c>
      <c r="AH159" s="80" t="e">
        <f t="shared" si="76"/>
        <v>#REF!</v>
      </c>
      <c r="AI159" s="76" t="e">
        <f t="shared" si="77"/>
        <v>#REF!</v>
      </c>
    </row>
    <row r="160" spans="1:39" ht="18" customHeight="1" x14ac:dyDescent="0.2">
      <c r="A160" s="78" t="str">
        <f t="shared" si="57"/>
        <v>Peter Percival</v>
      </c>
      <c r="B160" s="52" t="s">
        <v>153</v>
      </c>
      <c r="C160" s="62" t="s">
        <v>141</v>
      </c>
      <c r="D160" s="25" t="e">
        <f>VLOOKUP($A160,#REF!,34,FALSE)</f>
        <v>#REF!</v>
      </c>
      <c r="E160" s="8" t="e">
        <f>ROUND(IF(ISNA(VLOOKUP($A160,#REF!,46,FALSE)),0,VLOOKUP($A160,#REF!,46,FALSE)),1)</f>
        <v>#REF!</v>
      </c>
      <c r="F160" s="92" t="e">
        <f>ROUND(IF(ISNA(VLOOKUP($A160,#REF!,47,FALSE)),0,VLOOKUP($A160,#REF!,47,FALSE)),1)</f>
        <v>#REF!</v>
      </c>
      <c r="G160" s="80" t="e">
        <f t="shared" si="58"/>
        <v>#REF!</v>
      </c>
      <c r="H160" s="88" t="e">
        <f t="shared" si="59"/>
        <v>#REF!</v>
      </c>
      <c r="I160" s="64" t="e">
        <f>IF(ISNA(VLOOKUP($A160,#REF!,4,FALSE)),0,VLOOKUP($A160,#REF!,4,FALSE))</f>
        <v>#REF!</v>
      </c>
      <c r="J160" s="80" t="e">
        <f t="shared" si="60"/>
        <v>#REF!</v>
      </c>
      <c r="K160" s="76" t="e">
        <f t="shared" si="61"/>
        <v>#REF!</v>
      </c>
      <c r="L160" s="83" t="e">
        <f>IF(ISNA(VLOOKUP($A160,#REF!,8,FALSE)),0,VLOOKUP($A160,#REF!,8,FALSE))</f>
        <v>#REF!</v>
      </c>
      <c r="M160" s="80" t="e">
        <f t="shared" si="62"/>
        <v>#REF!</v>
      </c>
      <c r="N160" s="76" t="e">
        <f t="shared" si="63"/>
        <v>#REF!</v>
      </c>
      <c r="O160" s="64" t="e">
        <f>IF(ISNA(VLOOKUP($A160,#REF!,12,FALSE)),0,VLOOKUP($A160,#REF!,12,FALSE))</f>
        <v>#REF!</v>
      </c>
      <c r="P160" s="80" t="e">
        <f t="shared" si="64"/>
        <v>#REF!</v>
      </c>
      <c r="Q160" s="76" t="e">
        <f t="shared" si="65"/>
        <v>#REF!</v>
      </c>
      <c r="R160" s="64" t="e">
        <f>IF(ISNA(VLOOKUP($A160,#REF!,16,FALSE)),0,VLOOKUP($A160,#REF!,16,FALSE))</f>
        <v>#REF!</v>
      </c>
      <c r="S160" s="80" t="e">
        <f t="shared" si="66"/>
        <v>#REF!</v>
      </c>
      <c r="T160" s="76" t="e">
        <f t="shared" si="67"/>
        <v>#REF!</v>
      </c>
      <c r="U160" s="64" t="e">
        <f>IF(ISNA(VLOOKUP($A160,#REF!,20,FALSE)),0,VLOOKUP($A160,#REF!,20,FALSE))</f>
        <v>#REF!</v>
      </c>
      <c r="V160" s="80" t="e">
        <f t="shared" si="68"/>
        <v>#REF!</v>
      </c>
      <c r="W160" s="76" t="e">
        <f t="shared" si="69"/>
        <v>#REF!</v>
      </c>
      <c r="X160" s="64" t="e">
        <f>IF(ISNA(VLOOKUP($A160,#REF!,24,FALSE)),0,VLOOKUP($A160,#REF!,24,FALSE))</f>
        <v>#REF!</v>
      </c>
      <c r="Y160" s="80" t="e">
        <f t="shared" si="70"/>
        <v>#REF!</v>
      </c>
      <c r="Z160" s="76" t="e">
        <f t="shared" si="71"/>
        <v>#REF!</v>
      </c>
      <c r="AA160" s="64" t="e">
        <f>IF(ISNA(VLOOKUP($A160,#REF!,28,FALSE)),0,VLOOKUP($A160,#REF!,28,FALSE))</f>
        <v>#REF!</v>
      </c>
      <c r="AB160" s="80" t="e">
        <f t="shared" si="72"/>
        <v>#REF!</v>
      </c>
      <c r="AC160" s="76" t="e">
        <f t="shared" si="73"/>
        <v>#REF!</v>
      </c>
      <c r="AD160" s="64" t="e">
        <f>IF(ISNA(VLOOKUP($A160,#REF!,32,FALSE)),0,VLOOKUP($A160,#REF!,32,FALSE))</f>
        <v>#REF!</v>
      </c>
      <c r="AE160" s="80" t="e">
        <f t="shared" si="74"/>
        <v>#REF!</v>
      </c>
      <c r="AF160" s="76" t="e">
        <f t="shared" si="75"/>
        <v>#REF!</v>
      </c>
      <c r="AG160" s="64" t="e">
        <f>IF(ISNA(VLOOKUP($A160,#REF!,36,FALSE)),0,VLOOKUP($A160,#REF!,36,FALSE))</f>
        <v>#REF!</v>
      </c>
      <c r="AH160" s="80" t="e">
        <f t="shared" si="76"/>
        <v>#REF!</v>
      </c>
      <c r="AI160" s="76" t="e">
        <f t="shared" si="77"/>
        <v>#REF!</v>
      </c>
    </row>
    <row r="161" spans="1:39" ht="18" customHeight="1" x14ac:dyDescent="0.2">
      <c r="A161" s="78" t="str">
        <f t="shared" si="57"/>
        <v>Darryl Peterson</v>
      </c>
      <c r="B161" s="52" t="s">
        <v>222</v>
      </c>
      <c r="C161" s="62" t="s">
        <v>223</v>
      </c>
      <c r="D161" s="25" t="e">
        <f>VLOOKUP($A161,#REF!,34,FALSE)</f>
        <v>#REF!</v>
      </c>
      <c r="E161" s="8" t="e">
        <f>ROUND(IF(ISNA(VLOOKUP($A161,#REF!,46,FALSE)),0,VLOOKUP($A161,#REF!,46,FALSE)),1)</f>
        <v>#REF!</v>
      </c>
      <c r="F161" s="92" t="e">
        <f>ROUND(IF(ISNA(VLOOKUP($A161,#REF!,47,FALSE)),0,VLOOKUP($A161,#REF!,47,FALSE)),1)</f>
        <v>#REF!</v>
      </c>
      <c r="G161" s="80" t="e">
        <f t="shared" si="58"/>
        <v>#REF!</v>
      </c>
      <c r="H161" s="88" t="e">
        <f t="shared" si="59"/>
        <v>#REF!</v>
      </c>
      <c r="I161" s="64" t="e">
        <f>IF(ISNA(VLOOKUP($A161,#REF!,4,FALSE)),0,VLOOKUP($A161,#REF!,4,FALSE))</f>
        <v>#REF!</v>
      </c>
      <c r="J161" s="80" t="e">
        <f t="shared" si="60"/>
        <v>#REF!</v>
      </c>
      <c r="K161" s="76" t="e">
        <f t="shared" si="61"/>
        <v>#REF!</v>
      </c>
      <c r="L161" s="83" t="e">
        <f>IF(ISNA(VLOOKUP($A161,#REF!,8,FALSE)),0,VLOOKUP($A161,#REF!,8,FALSE))</f>
        <v>#REF!</v>
      </c>
      <c r="M161" s="80" t="e">
        <f t="shared" si="62"/>
        <v>#REF!</v>
      </c>
      <c r="N161" s="76" t="e">
        <f t="shared" si="63"/>
        <v>#REF!</v>
      </c>
      <c r="O161" s="64" t="e">
        <f>IF(ISNA(VLOOKUP($A161,#REF!,12,FALSE)),0,VLOOKUP($A161,#REF!,12,FALSE))</f>
        <v>#REF!</v>
      </c>
      <c r="P161" s="80" t="e">
        <f t="shared" si="64"/>
        <v>#REF!</v>
      </c>
      <c r="Q161" s="76" t="e">
        <f t="shared" si="65"/>
        <v>#REF!</v>
      </c>
      <c r="R161" s="64" t="e">
        <f>IF(ISNA(VLOOKUP($A161,#REF!,16,FALSE)),0,VLOOKUP($A161,#REF!,16,FALSE))</f>
        <v>#REF!</v>
      </c>
      <c r="S161" s="80" t="e">
        <f t="shared" si="66"/>
        <v>#REF!</v>
      </c>
      <c r="T161" s="76" t="e">
        <f t="shared" si="67"/>
        <v>#REF!</v>
      </c>
      <c r="U161" s="64" t="e">
        <f>IF(ISNA(VLOOKUP($A161,#REF!,20,FALSE)),0,VLOOKUP($A161,#REF!,20,FALSE))</f>
        <v>#REF!</v>
      </c>
      <c r="V161" s="80" t="e">
        <f t="shared" si="68"/>
        <v>#REF!</v>
      </c>
      <c r="W161" s="76" t="e">
        <f t="shared" si="69"/>
        <v>#REF!</v>
      </c>
      <c r="X161" s="64" t="e">
        <f>IF(ISNA(VLOOKUP($A161,#REF!,24,FALSE)),0,VLOOKUP($A161,#REF!,24,FALSE))</f>
        <v>#REF!</v>
      </c>
      <c r="Y161" s="80" t="e">
        <f t="shared" si="70"/>
        <v>#REF!</v>
      </c>
      <c r="Z161" s="76" t="e">
        <f t="shared" si="71"/>
        <v>#REF!</v>
      </c>
      <c r="AA161" s="64" t="e">
        <f>IF(ISNA(VLOOKUP($A161,#REF!,28,FALSE)),0,VLOOKUP($A161,#REF!,28,FALSE))</f>
        <v>#REF!</v>
      </c>
      <c r="AB161" s="80" t="e">
        <f t="shared" si="72"/>
        <v>#REF!</v>
      </c>
      <c r="AC161" s="76" t="e">
        <f t="shared" si="73"/>
        <v>#REF!</v>
      </c>
      <c r="AD161" s="64" t="e">
        <f>IF(ISNA(VLOOKUP($A161,#REF!,32,FALSE)),0,VLOOKUP($A161,#REF!,32,FALSE))</f>
        <v>#REF!</v>
      </c>
      <c r="AE161" s="80" t="e">
        <f t="shared" si="74"/>
        <v>#REF!</v>
      </c>
      <c r="AF161" s="76" t="e">
        <f t="shared" si="75"/>
        <v>#REF!</v>
      </c>
      <c r="AG161" s="64" t="e">
        <f>IF(ISNA(VLOOKUP($A161,#REF!,36,FALSE)),0,VLOOKUP($A161,#REF!,36,FALSE))</f>
        <v>#REF!</v>
      </c>
      <c r="AH161" s="80" t="e">
        <f t="shared" si="76"/>
        <v>#REF!</v>
      </c>
      <c r="AI161" s="76" t="e">
        <f t="shared" si="77"/>
        <v>#REF!</v>
      </c>
    </row>
    <row r="162" spans="1:39" ht="18" customHeight="1" x14ac:dyDescent="0.2">
      <c r="A162" s="78" t="str">
        <f t="shared" si="57"/>
        <v>Phong Peverall</v>
      </c>
      <c r="B162" s="52" t="s">
        <v>405</v>
      </c>
      <c r="C162" s="62" t="s">
        <v>406</v>
      </c>
      <c r="D162" s="25" t="e">
        <f>VLOOKUP($A162,#REF!,34,FALSE)</f>
        <v>#REF!</v>
      </c>
      <c r="E162" s="8" t="e">
        <f>ROUND(IF(ISNA(VLOOKUP($A162,#REF!,46,FALSE)),0,VLOOKUP($A162,#REF!,46,FALSE)),1)</f>
        <v>#REF!</v>
      </c>
      <c r="F162" s="92" t="e">
        <f>ROUND(IF(ISNA(VLOOKUP($A162,#REF!,47,FALSE)),0,VLOOKUP($A162,#REF!,47,FALSE)),1)</f>
        <v>#REF!</v>
      </c>
      <c r="G162" s="80" t="e">
        <f t="shared" si="58"/>
        <v>#REF!</v>
      </c>
      <c r="H162" s="88" t="e">
        <f t="shared" si="59"/>
        <v>#REF!</v>
      </c>
      <c r="I162" s="64" t="e">
        <f>IF(ISNA(VLOOKUP($A162,#REF!,4,FALSE)),0,VLOOKUP($A162,#REF!,4,FALSE))</f>
        <v>#REF!</v>
      </c>
      <c r="J162" s="80" t="e">
        <f t="shared" si="60"/>
        <v>#REF!</v>
      </c>
      <c r="K162" s="76" t="e">
        <f t="shared" si="61"/>
        <v>#REF!</v>
      </c>
      <c r="L162" s="83" t="e">
        <f>IF(ISNA(VLOOKUP($A162,#REF!,8,FALSE)),0,VLOOKUP($A162,#REF!,8,FALSE))</f>
        <v>#REF!</v>
      </c>
      <c r="M162" s="80" t="e">
        <f t="shared" si="62"/>
        <v>#REF!</v>
      </c>
      <c r="N162" s="76" t="e">
        <f t="shared" si="63"/>
        <v>#REF!</v>
      </c>
      <c r="O162" s="64" t="e">
        <f>IF(ISNA(VLOOKUP($A162,#REF!,12,FALSE)),0,VLOOKUP($A162,#REF!,12,FALSE))</f>
        <v>#REF!</v>
      </c>
      <c r="P162" s="80" t="e">
        <f t="shared" si="64"/>
        <v>#REF!</v>
      </c>
      <c r="Q162" s="76" t="e">
        <f t="shared" si="65"/>
        <v>#REF!</v>
      </c>
      <c r="R162" s="64" t="e">
        <f>IF(ISNA(VLOOKUP($A162,#REF!,16,FALSE)),0,VLOOKUP($A162,#REF!,16,FALSE))</f>
        <v>#REF!</v>
      </c>
      <c r="S162" s="80" t="e">
        <f t="shared" si="66"/>
        <v>#REF!</v>
      </c>
      <c r="T162" s="76" t="e">
        <f t="shared" si="67"/>
        <v>#REF!</v>
      </c>
      <c r="U162" s="64" t="e">
        <f>IF(ISNA(VLOOKUP($A162,#REF!,20,FALSE)),0,VLOOKUP($A162,#REF!,20,FALSE))</f>
        <v>#REF!</v>
      </c>
      <c r="V162" s="80" t="e">
        <f t="shared" si="68"/>
        <v>#REF!</v>
      </c>
      <c r="W162" s="76" t="e">
        <f t="shared" si="69"/>
        <v>#REF!</v>
      </c>
      <c r="X162" s="64" t="e">
        <f>IF(ISNA(VLOOKUP($A162,#REF!,24,FALSE)),0,VLOOKUP($A162,#REF!,24,FALSE))</f>
        <v>#REF!</v>
      </c>
      <c r="Y162" s="80" t="e">
        <f t="shared" si="70"/>
        <v>#REF!</v>
      </c>
      <c r="Z162" s="76" t="e">
        <f t="shared" si="71"/>
        <v>#REF!</v>
      </c>
      <c r="AA162" s="64" t="e">
        <f>IF(ISNA(VLOOKUP($A162,#REF!,28,FALSE)),0,VLOOKUP($A162,#REF!,28,FALSE))</f>
        <v>#REF!</v>
      </c>
      <c r="AB162" s="80" t="e">
        <f t="shared" si="72"/>
        <v>#REF!</v>
      </c>
      <c r="AC162" s="76" t="e">
        <f t="shared" si="73"/>
        <v>#REF!</v>
      </c>
      <c r="AD162" s="64" t="e">
        <f>IF(ISNA(VLOOKUP($A162,#REF!,32,FALSE)),0,VLOOKUP($A162,#REF!,32,FALSE))</f>
        <v>#REF!</v>
      </c>
      <c r="AE162" s="80" t="e">
        <f t="shared" si="74"/>
        <v>#REF!</v>
      </c>
      <c r="AF162" s="76" t="e">
        <f t="shared" si="75"/>
        <v>#REF!</v>
      </c>
      <c r="AG162" s="64" t="e">
        <f>IF(ISNA(VLOOKUP($A162,#REF!,36,FALSE)),0,VLOOKUP($A162,#REF!,36,FALSE))</f>
        <v>#REF!</v>
      </c>
      <c r="AH162" s="80" t="e">
        <f t="shared" si="76"/>
        <v>#REF!</v>
      </c>
      <c r="AI162" s="76" t="e">
        <f t="shared" si="77"/>
        <v>#REF!</v>
      </c>
    </row>
    <row r="163" spans="1:39" ht="18" customHeight="1" x14ac:dyDescent="0.2">
      <c r="A163" s="78" t="str">
        <f t="shared" si="57"/>
        <v>Doug Philyaw</v>
      </c>
      <c r="B163" s="52" t="s">
        <v>303</v>
      </c>
      <c r="C163" s="62" t="s">
        <v>289</v>
      </c>
      <c r="D163" s="25" t="e">
        <f>VLOOKUP($A163,#REF!,34,FALSE)</f>
        <v>#REF!</v>
      </c>
      <c r="E163" s="8" t="e">
        <f>ROUND(IF(ISNA(VLOOKUP($A163,#REF!,46,FALSE)),0,VLOOKUP($A163,#REF!,46,FALSE)),1)</f>
        <v>#REF!</v>
      </c>
      <c r="F163" s="92" t="e">
        <f>ROUND(IF(ISNA(VLOOKUP($A163,#REF!,47,FALSE)),0,VLOOKUP($A163,#REF!,47,FALSE)),1)</f>
        <v>#REF!</v>
      </c>
      <c r="G163" s="80" t="e">
        <f t="shared" si="58"/>
        <v>#REF!</v>
      </c>
      <c r="H163" s="88" t="e">
        <f t="shared" si="59"/>
        <v>#REF!</v>
      </c>
      <c r="I163" s="64" t="e">
        <f>IF(ISNA(VLOOKUP($A163,#REF!,4,FALSE)),0,VLOOKUP($A163,#REF!,4,FALSE))</f>
        <v>#REF!</v>
      </c>
      <c r="J163" s="80" t="e">
        <f t="shared" si="60"/>
        <v>#REF!</v>
      </c>
      <c r="K163" s="76" t="e">
        <f t="shared" si="61"/>
        <v>#REF!</v>
      </c>
      <c r="L163" s="83" t="e">
        <f>IF(ISNA(VLOOKUP($A163,#REF!,8,FALSE)),0,VLOOKUP($A163,#REF!,8,FALSE))</f>
        <v>#REF!</v>
      </c>
      <c r="M163" s="80" t="e">
        <f t="shared" si="62"/>
        <v>#REF!</v>
      </c>
      <c r="N163" s="76" t="e">
        <f t="shared" si="63"/>
        <v>#REF!</v>
      </c>
      <c r="O163" s="64" t="e">
        <f>IF(ISNA(VLOOKUP($A163,#REF!,12,FALSE)),0,VLOOKUP($A163,#REF!,12,FALSE))</f>
        <v>#REF!</v>
      </c>
      <c r="P163" s="80" t="e">
        <f t="shared" si="64"/>
        <v>#REF!</v>
      </c>
      <c r="Q163" s="76" t="e">
        <f t="shared" si="65"/>
        <v>#REF!</v>
      </c>
      <c r="R163" s="64" t="e">
        <f>IF(ISNA(VLOOKUP($A163,#REF!,16,FALSE)),0,VLOOKUP($A163,#REF!,16,FALSE))</f>
        <v>#REF!</v>
      </c>
      <c r="S163" s="80" t="e">
        <f t="shared" si="66"/>
        <v>#REF!</v>
      </c>
      <c r="T163" s="76" t="e">
        <f t="shared" si="67"/>
        <v>#REF!</v>
      </c>
      <c r="U163" s="64" t="e">
        <f>IF(ISNA(VLOOKUP($A163,#REF!,20,FALSE)),0,VLOOKUP($A163,#REF!,20,FALSE))</f>
        <v>#REF!</v>
      </c>
      <c r="V163" s="80" t="e">
        <f t="shared" si="68"/>
        <v>#REF!</v>
      </c>
      <c r="W163" s="76" t="e">
        <f t="shared" si="69"/>
        <v>#REF!</v>
      </c>
      <c r="X163" s="64" t="e">
        <f>IF(ISNA(VLOOKUP($A163,#REF!,24,FALSE)),0,VLOOKUP($A163,#REF!,24,FALSE))</f>
        <v>#REF!</v>
      </c>
      <c r="Y163" s="80" t="e">
        <f t="shared" si="70"/>
        <v>#REF!</v>
      </c>
      <c r="Z163" s="76" t="e">
        <f t="shared" si="71"/>
        <v>#REF!</v>
      </c>
      <c r="AA163" s="64" t="e">
        <f>IF(ISNA(VLOOKUP($A163,#REF!,28,FALSE)),0,VLOOKUP($A163,#REF!,28,FALSE))</f>
        <v>#REF!</v>
      </c>
      <c r="AB163" s="80" t="e">
        <f t="shared" si="72"/>
        <v>#REF!</v>
      </c>
      <c r="AC163" s="76" t="e">
        <f t="shared" si="73"/>
        <v>#REF!</v>
      </c>
      <c r="AD163" s="64" t="e">
        <f>IF(ISNA(VLOOKUP($A163,#REF!,32,FALSE)),0,VLOOKUP($A163,#REF!,32,FALSE))</f>
        <v>#REF!</v>
      </c>
      <c r="AE163" s="80" t="e">
        <f t="shared" si="74"/>
        <v>#REF!</v>
      </c>
      <c r="AF163" s="76" t="e">
        <f t="shared" si="75"/>
        <v>#REF!</v>
      </c>
      <c r="AG163" s="64" t="e">
        <f>IF(ISNA(VLOOKUP($A163,#REF!,36,FALSE)),0,VLOOKUP($A163,#REF!,36,FALSE))</f>
        <v>#REF!</v>
      </c>
      <c r="AH163" s="80" t="e">
        <f t="shared" si="76"/>
        <v>#REF!</v>
      </c>
      <c r="AI163" s="76" t="e">
        <f t="shared" si="77"/>
        <v>#REF!</v>
      </c>
    </row>
    <row r="164" spans="1:39" ht="18" customHeight="1" x14ac:dyDescent="0.2">
      <c r="A164" s="78" t="str">
        <f t="shared" si="57"/>
        <v>Frank Piliere</v>
      </c>
      <c r="B164" s="52" t="s">
        <v>538</v>
      </c>
      <c r="C164" s="62" t="s">
        <v>155</v>
      </c>
      <c r="D164" s="25">
        <v>26.4</v>
      </c>
      <c r="E164" s="8" t="e">
        <f>ROUND(IF(ISNA(VLOOKUP($A164,#REF!,47,FALSE)),0,VLOOKUP($A164,#REF!,47,FALSE)),1)</f>
        <v>#REF!</v>
      </c>
      <c r="F164" s="92" t="e">
        <f>ROUND(IF(ISNA(VLOOKUP($A164,#REF!,49,FALSE)),0,VLOOKUP($A164,#REF!,49,FALSE)),1)</f>
        <v>#REF!</v>
      </c>
      <c r="G164" s="80" t="e">
        <f t="shared" si="58"/>
        <v>#REF!</v>
      </c>
      <c r="H164" s="88" t="e">
        <f t="shared" si="59"/>
        <v>#REF!</v>
      </c>
      <c r="I164" s="64" t="e">
        <f>IF(ISNA(VLOOKUP($A164,#REF!,4,FALSE)),0,VLOOKUP($A164,#REF!,4,FALSE))</f>
        <v>#REF!</v>
      </c>
      <c r="J164" s="80" t="e">
        <f t="shared" si="60"/>
        <v>#REF!</v>
      </c>
      <c r="K164" s="76" t="e">
        <f t="shared" si="61"/>
        <v>#REF!</v>
      </c>
      <c r="L164" s="83" t="e">
        <f>IF(ISNA(VLOOKUP($A164,#REF!,8,FALSE)),0,VLOOKUP($A164,#REF!,8,FALSE))</f>
        <v>#REF!</v>
      </c>
      <c r="M164" s="80" t="e">
        <f t="shared" si="62"/>
        <v>#REF!</v>
      </c>
      <c r="N164" s="76" t="e">
        <f t="shared" si="63"/>
        <v>#REF!</v>
      </c>
      <c r="O164" s="64" t="e">
        <f>IF(ISNA(VLOOKUP($A164,#REF!,12,FALSE)),0,VLOOKUP($A164,#REF!,12,FALSE))</f>
        <v>#REF!</v>
      </c>
      <c r="P164" s="80" t="e">
        <f t="shared" si="64"/>
        <v>#REF!</v>
      </c>
      <c r="Q164" s="76" t="e">
        <f t="shared" si="65"/>
        <v>#REF!</v>
      </c>
      <c r="R164" s="64" t="e">
        <f>IF(ISNA(VLOOKUP($A164,#REF!,16,FALSE)),0,VLOOKUP($A164,#REF!,16,FALSE))</f>
        <v>#REF!</v>
      </c>
      <c r="S164" s="80" t="e">
        <f t="shared" si="66"/>
        <v>#REF!</v>
      </c>
      <c r="T164" s="76" t="e">
        <f t="shared" si="67"/>
        <v>#REF!</v>
      </c>
      <c r="U164" s="64" t="e">
        <f>IF(ISNA(VLOOKUP($A164,#REF!,20,FALSE)),0,VLOOKUP($A164,#REF!,20,FALSE))</f>
        <v>#REF!</v>
      </c>
      <c r="V164" s="80" t="e">
        <f t="shared" si="68"/>
        <v>#REF!</v>
      </c>
      <c r="W164" s="76" t="e">
        <f t="shared" si="69"/>
        <v>#REF!</v>
      </c>
      <c r="X164" s="64" t="e">
        <f>IF(ISNA(VLOOKUP($A164,#REF!,24,FALSE)),0,VLOOKUP($A164,#REF!,24,FALSE))</f>
        <v>#REF!</v>
      </c>
      <c r="Y164" s="80" t="e">
        <f t="shared" si="70"/>
        <v>#REF!</v>
      </c>
      <c r="Z164" s="76" t="e">
        <f t="shared" si="71"/>
        <v>#REF!</v>
      </c>
      <c r="AA164" s="64" t="e">
        <f>IF(ISNA(VLOOKUP($A164,#REF!,28,FALSE)),0,VLOOKUP($A164,#REF!,28,FALSE))</f>
        <v>#REF!</v>
      </c>
      <c r="AB164" s="80" t="e">
        <f t="shared" si="72"/>
        <v>#REF!</v>
      </c>
      <c r="AC164" s="76" t="e">
        <f t="shared" si="73"/>
        <v>#REF!</v>
      </c>
      <c r="AD164" s="64" t="e">
        <f>IF(ISNA(VLOOKUP($A164,#REF!,32,FALSE)),0,VLOOKUP($A164,#REF!,32,FALSE))</f>
        <v>#REF!</v>
      </c>
      <c r="AE164" s="80" t="e">
        <f t="shared" si="74"/>
        <v>#REF!</v>
      </c>
      <c r="AF164" s="76" t="e">
        <f t="shared" si="75"/>
        <v>#REF!</v>
      </c>
      <c r="AG164" s="64" t="e">
        <f>IF(ISNA(VLOOKUP($A164,#REF!,36,FALSE)),0,VLOOKUP($A164,#REF!,36,FALSE))</f>
        <v>#REF!</v>
      </c>
      <c r="AH164" s="80" t="e">
        <f t="shared" si="76"/>
        <v>#REF!</v>
      </c>
      <c r="AI164" s="76" t="e">
        <f t="shared" si="77"/>
        <v>#REF!</v>
      </c>
      <c r="AJ164" t="e">
        <f>IF(I164&gt;0,72+H164+36-I164,"-")</f>
        <v>#REF!</v>
      </c>
      <c r="AK164" t="e">
        <f>IF(L164&gt;0,72+K164+36-L164,"-")</f>
        <v>#REF!</v>
      </c>
      <c r="AL164" t="e">
        <f>IF(O164&gt;0,72+N164+36-O164,"-")</f>
        <v>#REF!</v>
      </c>
      <c r="AM164" t="e">
        <f>IF(R164&gt;0,72+Q164+36-R164,"-")</f>
        <v>#REF!</v>
      </c>
    </row>
    <row r="165" spans="1:39" ht="18" customHeight="1" x14ac:dyDescent="0.2">
      <c r="A165" s="78" t="str">
        <f t="shared" si="57"/>
        <v>Stu Plitman</v>
      </c>
      <c r="B165" s="52" t="s">
        <v>364</v>
      </c>
      <c r="C165" s="62" t="s">
        <v>365</v>
      </c>
      <c r="D165" s="25" t="e">
        <f>VLOOKUP($A165,#REF!,34,FALSE)</f>
        <v>#REF!</v>
      </c>
      <c r="E165" s="8" t="e">
        <f>ROUND(IF(ISNA(VLOOKUP($A165,#REF!,46,FALSE)),0,VLOOKUP($A165,#REF!,46,FALSE)),1)</f>
        <v>#REF!</v>
      </c>
      <c r="F165" s="92" t="e">
        <f>ROUND(IF(ISNA(VLOOKUP($A165,#REF!,47,FALSE)),0,VLOOKUP($A165,#REF!,47,FALSE)),1)</f>
        <v>#REF!</v>
      </c>
      <c r="G165" s="80" t="e">
        <f t="shared" si="58"/>
        <v>#REF!</v>
      </c>
      <c r="H165" s="88" t="e">
        <f t="shared" si="59"/>
        <v>#REF!</v>
      </c>
      <c r="I165" s="64" t="e">
        <f>IF(ISNA(VLOOKUP($A165,#REF!,4,FALSE)),0,VLOOKUP($A165,#REF!,4,FALSE))</f>
        <v>#REF!</v>
      </c>
      <c r="J165" s="80" t="e">
        <f t="shared" si="60"/>
        <v>#REF!</v>
      </c>
      <c r="K165" s="76" t="e">
        <f t="shared" si="61"/>
        <v>#REF!</v>
      </c>
      <c r="L165" s="83" t="e">
        <f>IF(ISNA(VLOOKUP($A165,#REF!,8,FALSE)),0,VLOOKUP($A165,#REF!,8,FALSE))</f>
        <v>#REF!</v>
      </c>
      <c r="M165" s="80" t="e">
        <f t="shared" si="62"/>
        <v>#REF!</v>
      </c>
      <c r="N165" s="76" t="e">
        <f t="shared" si="63"/>
        <v>#REF!</v>
      </c>
      <c r="O165" s="64" t="e">
        <f>IF(ISNA(VLOOKUP($A165,#REF!,12,FALSE)),0,VLOOKUP($A165,#REF!,12,FALSE))</f>
        <v>#REF!</v>
      </c>
      <c r="P165" s="80" t="e">
        <f t="shared" si="64"/>
        <v>#REF!</v>
      </c>
      <c r="Q165" s="76" t="e">
        <f t="shared" si="65"/>
        <v>#REF!</v>
      </c>
      <c r="R165" s="64" t="e">
        <f>IF(ISNA(VLOOKUP($A165,#REF!,16,FALSE)),0,VLOOKUP($A165,#REF!,16,FALSE))</f>
        <v>#REF!</v>
      </c>
      <c r="S165" s="80" t="e">
        <f t="shared" si="66"/>
        <v>#REF!</v>
      </c>
      <c r="T165" s="76" t="e">
        <f t="shared" si="67"/>
        <v>#REF!</v>
      </c>
      <c r="U165" s="64" t="e">
        <f>IF(ISNA(VLOOKUP($A165,#REF!,20,FALSE)),0,VLOOKUP($A165,#REF!,20,FALSE))</f>
        <v>#REF!</v>
      </c>
      <c r="V165" s="80" t="e">
        <f t="shared" si="68"/>
        <v>#REF!</v>
      </c>
      <c r="W165" s="76" t="e">
        <f t="shared" si="69"/>
        <v>#REF!</v>
      </c>
      <c r="X165" s="64" t="e">
        <f>IF(ISNA(VLOOKUP($A165,#REF!,24,FALSE)),0,VLOOKUP($A165,#REF!,24,FALSE))</f>
        <v>#REF!</v>
      </c>
      <c r="Y165" s="80" t="e">
        <f t="shared" si="70"/>
        <v>#REF!</v>
      </c>
      <c r="Z165" s="76" t="e">
        <f t="shared" si="71"/>
        <v>#REF!</v>
      </c>
      <c r="AA165" s="64" t="e">
        <f>IF(ISNA(VLOOKUP($A165,#REF!,28,FALSE)),0,VLOOKUP($A165,#REF!,28,FALSE))</f>
        <v>#REF!</v>
      </c>
      <c r="AB165" s="80" t="e">
        <f t="shared" si="72"/>
        <v>#REF!</v>
      </c>
      <c r="AC165" s="76" t="e">
        <f t="shared" si="73"/>
        <v>#REF!</v>
      </c>
      <c r="AD165" s="64" t="e">
        <f>IF(ISNA(VLOOKUP($A165,#REF!,32,FALSE)),0,VLOOKUP($A165,#REF!,32,FALSE))</f>
        <v>#REF!</v>
      </c>
      <c r="AE165" s="80" t="e">
        <f t="shared" si="74"/>
        <v>#REF!</v>
      </c>
      <c r="AF165" s="76" t="e">
        <f t="shared" si="75"/>
        <v>#REF!</v>
      </c>
      <c r="AG165" s="64" t="e">
        <f>IF(ISNA(VLOOKUP($A165,#REF!,36,FALSE)),0,VLOOKUP($A165,#REF!,36,FALSE))</f>
        <v>#REF!</v>
      </c>
      <c r="AH165" s="80" t="e">
        <f t="shared" si="76"/>
        <v>#REF!</v>
      </c>
      <c r="AI165" s="76" t="e">
        <f t="shared" si="77"/>
        <v>#REF!</v>
      </c>
    </row>
    <row r="166" spans="1:39" ht="18" customHeight="1" x14ac:dyDescent="0.2">
      <c r="A166" s="78" t="str">
        <f t="shared" si="57"/>
        <v>Mike Power</v>
      </c>
      <c r="B166" s="52" t="s">
        <v>53</v>
      </c>
      <c r="C166" s="62" t="s">
        <v>33</v>
      </c>
      <c r="D166" s="25" t="e">
        <f>VLOOKUP($A166,#REF!,34,FALSE)</f>
        <v>#REF!</v>
      </c>
      <c r="E166" s="8" t="e">
        <f>ROUND(IF(ISNA(VLOOKUP($A166,#REF!,46,FALSE)),0,VLOOKUP($A166,#REF!,46,FALSE)),1)</f>
        <v>#REF!</v>
      </c>
      <c r="F166" s="92" t="e">
        <f>ROUND(IF(ISNA(VLOOKUP($A166,#REF!,47,FALSE)),0,VLOOKUP($A166,#REF!,47,FALSE)),1)</f>
        <v>#REF!</v>
      </c>
      <c r="G166" s="80" t="e">
        <f t="shared" si="58"/>
        <v>#REF!</v>
      </c>
      <c r="H166" s="88" t="e">
        <f t="shared" si="59"/>
        <v>#REF!</v>
      </c>
      <c r="I166" s="64" t="e">
        <f>IF(ISNA(VLOOKUP($A166,#REF!,4,FALSE)),0,VLOOKUP($A166,#REF!,4,FALSE))</f>
        <v>#REF!</v>
      </c>
      <c r="J166" s="80" t="e">
        <f t="shared" si="60"/>
        <v>#REF!</v>
      </c>
      <c r="K166" s="76" t="e">
        <f t="shared" si="61"/>
        <v>#REF!</v>
      </c>
      <c r="L166" s="83" t="e">
        <f>IF(ISNA(VLOOKUP($A166,#REF!,8,FALSE)),0,VLOOKUP($A166,#REF!,8,FALSE))</f>
        <v>#REF!</v>
      </c>
      <c r="M166" s="80" t="e">
        <f t="shared" si="62"/>
        <v>#REF!</v>
      </c>
      <c r="N166" s="76" t="e">
        <f t="shared" si="63"/>
        <v>#REF!</v>
      </c>
      <c r="O166" s="64" t="e">
        <f>IF(ISNA(VLOOKUP($A166,#REF!,12,FALSE)),0,VLOOKUP($A166,#REF!,12,FALSE))</f>
        <v>#REF!</v>
      </c>
      <c r="P166" s="80" t="e">
        <f t="shared" si="64"/>
        <v>#REF!</v>
      </c>
      <c r="Q166" s="76" t="e">
        <f t="shared" si="65"/>
        <v>#REF!</v>
      </c>
      <c r="R166" s="64" t="e">
        <f>IF(ISNA(VLOOKUP($A166,#REF!,16,FALSE)),0,VLOOKUP($A166,#REF!,16,FALSE))</f>
        <v>#REF!</v>
      </c>
      <c r="S166" s="80" t="e">
        <f t="shared" si="66"/>
        <v>#REF!</v>
      </c>
      <c r="T166" s="76" t="e">
        <f t="shared" si="67"/>
        <v>#REF!</v>
      </c>
      <c r="U166" s="64" t="e">
        <f>IF(ISNA(VLOOKUP($A166,#REF!,20,FALSE)),0,VLOOKUP($A166,#REF!,20,FALSE))</f>
        <v>#REF!</v>
      </c>
      <c r="V166" s="80" t="e">
        <f t="shared" si="68"/>
        <v>#REF!</v>
      </c>
      <c r="W166" s="76" t="e">
        <f t="shared" si="69"/>
        <v>#REF!</v>
      </c>
      <c r="X166" s="64" t="e">
        <f>IF(ISNA(VLOOKUP($A166,#REF!,24,FALSE)),0,VLOOKUP($A166,#REF!,24,FALSE))</f>
        <v>#REF!</v>
      </c>
      <c r="Y166" s="80" t="e">
        <f t="shared" si="70"/>
        <v>#REF!</v>
      </c>
      <c r="Z166" s="76" t="e">
        <f t="shared" si="71"/>
        <v>#REF!</v>
      </c>
      <c r="AA166" s="64" t="e">
        <f>IF(ISNA(VLOOKUP($A166,#REF!,28,FALSE)),0,VLOOKUP($A166,#REF!,28,FALSE))</f>
        <v>#REF!</v>
      </c>
      <c r="AB166" s="80" t="e">
        <f t="shared" si="72"/>
        <v>#REF!</v>
      </c>
      <c r="AC166" s="76" t="e">
        <f t="shared" si="73"/>
        <v>#REF!</v>
      </c>
      <c r="AD166" s="64" t="e">
        <f>IF(ISNA(VLOOKUP($A166,#REF!,32,FALSE)),0,VLOOKUP($A166,#REF!,32,FALSE))</f>
        <v>#REF!</v>
      </c>
      <c r="AE166" s="80" t="e">
        <f t="shared" si="74"/>
        <v>#REF!</v>
      </c>
      <c r="AF166" s="76" t="e">
        <f t="shared" si="75"/>
        <v>#REF!</v>
      </c>
      <c r="AG166" s="64" t="e">
        <f>IF(ISNA(VLOOKUP($A166,#REF!,36,FALSE)),0,VLOOKUP($A166,#REF!,36,FALSE))</f>
        <v>#REF!</v>
      </c>
      <c r="AH166" s="80" t="e">
        <f t="shared" si="76"/>
        <v>#REF!</v>
      </c>
      <c r="AI166" s="76" t="e">
        <f t="shared" si="77"/>
        <v>#REF!</v>
      </c>
    </row>
    <row r="167" spans="1:39" ht="18" customHeight="1" x14ac:dyDescent="0.2">
      <c r="A167" s="78" t="str">
        <f t="shared" si="57"/>
        <v>Charlie Price</v>
      </c>
      <c r="B167" s="52" t="s">
        <v>499</v>
      </c>
      <c r="C167" s="62" t="s">
        <v>500</v>
      </c>
      <c r="D167" s="25" t="e">
        <f>VLOOKUP($A167,#REF!,34,FALSE)</f>
        <v>#REF!</v>
      </c>
      <c r="E167" s="8" t="e">
        <f>ROUND(IF(ISNA(VLOOKUP($A167,#REF!,46,FALSE)),0,VLOOKUP($A167,#REF!,46,FALSE)),1)</f>
        <v>#REF!</v>
      </c>
      <c r="F167" s="92" t="e">
        <f>ROUND(IF(ISNA(VLOOKUP($A167,#REF!,47,FALSE)),0,VLOOKUP($A167,#REF!,47,FALSE)),1)</f>
        <v>#REF!</v>
      </c>
      <c r="G167" s="80" t="e">
        <f t="shared" si="58"/>
        <v>#REF!</v>
      </c>
      <c r="H167" s="88" t="e">
        <f t="shared" si="59"/>
        <v>#REF!</v>
      </c>
      <c r="I167" s="64" t="e">
        <f>IF(ISNA(VLOOKUP($A167,#REF!,4,FALSE)),0,VLOOKUP($A167,#REF!,4,FALSE))</f>
        <v>#REF!</v>
      </c>
      <c r="J167" s="80" t="e">
        <f t="shared" si="60"/>
        <v>#REF!</v>
      </c>
      <c r="K167" s="76" t="e">
        <f t="shared" si="61"/>
        <v>#REF!</v>
      </c>
      <c r="L167" s="83" t="e">
        <f>IF(ISNA(VLOOKUP($A167,#REF!,8,FALSE)),0,VLOOKUP($A167,#REF!,8,FALSE))</f>
        <v>#REF!</v>
      </c>
      <c r="M167" s="80" t="e">
        <f t="shared" si="62"/>
        <v>#REF!</v>
      </c>
      <c r="N167" s="76" t="e">
        <f t="shared" si="63"/>
        <v>#REF!</v>
      </c>
      <c r="O167" s="64" t="e">
        <f>IF(ISNA(VLOOKUP($A167,#REF!,12,FALSE)),0,VLOOKUP($A167,#REF!,12,FALSE))</f>
        <v>#REF!</v>
      </c>
      <c r="P167" s="80" t="e">
        <f t="shared" si="64"/>
        <v>#REF!</v>
      </c>
      <c r="Q167" s="76" t="e">
        <f t="shared" si="65"/>
        <v>#REF!</v>
      </c>
      <c r="R167" s="64" t="e">
        <f>IF(ISNA(VLOOKUP($A167,#REF!,16,FALSE)),0,VLOOKUP($A167,#REF!,16,FALSE))</f>
        <v>#REF!</v>
      </c>
      <c r="S167" s="80" t="e">
        <f t="shared" si="66"/>
        <v>#REF!</v>
      </c>
      <c r="T167" s="76" t="e">
        <f t="shared" si="67"/>
        <v>#REF!</v>
      </c>
      <c r="U167" s="64" t="e">
        <f>IF(ISNA(VLOOKUP($A167,#REF!,20,FALSE)),0,VLOOKUP($A167,#REF!,20,FALSE))</f>
        <v>#REF!</v>
      </c>
      <c r="V167" s="80" t="e">
        <f t="shared" si="68"/>
        <v>#REF!</v>
      </c>
      <c r="W167" s="76" t="e">
        <f t="shared" si="69"/>
        <v>#REF!</v>
      </c>
      <c r="X167" s="64" t="e">
        <f>IF(ISNA(VLOOKUP($A167,#REF!,24,FALSE)),0,VLOOKUP($A167,#REF!,24,FALSE))</f>
        <v>#REF!</v>
      </c>
      <c r="Y167" s="80" t="e">
        <f t="shared" si="70"/>
        <v>#REF!</v>
      </c>
      <c r="Z167" s="76" t="e">
        <f t="shared" si="71"/>
        <v>#REF!</v>
      </c>
      <c r="AA167" s="64" t="e">
        <f>IF(ISNA(VLOOKUP($A167,#REF!,28,FALSE)),0,VLOOKUP($A167,#REF!,28,FALSE))</f>
        <v>#REF!</v>
      </c>
      <c r="AB167" s="80" t="e">
        <f t="shared" si="72"/>
        <v>#REF!</v>
      </c>
      <c r="AC167" s="76" t="e">
        <f t="shared" si="73"/>
        <v>#REF!</v>
      </c>
      <c r="AD167" s="64" t="e">
        <f>IF(ISNA(VLOOKUP($A167,#REF!,32,FALSE)),0,VLOOKUP($A167,#REF!,32,FALSE))</f>
        <v>#REF!</v>
      </c>
      <c r="AE167" s="80" t="e">
        <f t="shared" si="74"/>
        <v>#REF!</v>
      </c>
      <c r="AF167" s="76" t="e">
        <f t="shared" si="75"/>
        <v>#REF!</v>
      </c>
      <c r="AG167" s="64" t="e">
        <f>IF(ISNA(VLOOKUP($A167,#REF!,36,FALSE)),0,VLOOKUP($A167,#REF!,36,FALSE))</f>
        <v>#REF!</v>
      </c>
      <c r="AH167" s="80" t="e">
        <f t="shared" si="76"/>
        <v>#REF!</v>
      </c>
      <c r="AI167" s="76" t="e">
        <f t="shared" si="77"/>
        <v>#REF!</v>
      </c>
    </row>
    <row r="168" spans="1:39" ht="18" customHeight="1" x14ac:dyDescent="0.2">
      <c r="A168" s="78" t="str">
        <f t="shared" si="57"/>
        <v>Jack Printz</v>
      </c>
      <c r="B168" s="52" t="s">
        <v>244</v>
      </c>
      <c r="C168" s="62" t="s">
        <v>245</v>
      </c>
      <c r="D168" s="25" t="e">
        <f>VLOOKUP($A168,#REF!,34,FALSE)</f>
        <v>#REF!</v>
      </c>
      <c r="E168" s="8" t="e">
        <f>ROUND(IF(ISNA(VLOOKUP($A168,#REF!,46,FALSE)),0,VLOOKUP($A168,#REF!,46,FALSE)),1)</f>
        <v>#REF!</v>
      </c>
      <c r="F168" s="92" t="e">
        <f>ROUND(IF(ISNA(VLOOKUP($A168,#REF!,47,FALSE)),0,VLOOKUP($A168,#REF!,47,FALSE)),1)</f>
        <v>#REF!</v>
      </c>
      <c r="G168" s="80" t="e">
        <f t="shared" si="58"/>
        <v>#REF!</v>
      </c>
      <c r="H168" s="88" t="e">
        <f t="shared" si="59"/>
        <v>#REF!</v>
      </c>
      <c r="I168" s="64" t="e">
        <f>IF(ISNA(VLOOKUP($A168,#REF!,4,FALSE)),0,VLOOKUP($A168,#REF!,4,FALSE))</f>
        <v>#REF!</v>
      </c>
      <c r="J168" s="80" t="e">
        <f t="shared" si="60"/>
        <v>#REF!</v>
      </c>
      <c r="K168" s="76" t="e">
        <f t="shared" si="61"/>
        <v>#REF!</v>
      </c>
      <c r="L168" s="83" t="e">
        <f>IF(ISNA(VLOOKUP($A168,#REF!,8,FALSE)),0,VLOOKUP($A168,#REF!,8,FALSE))</f>
        <v>#REF!</v>
      </c>
      <c r="M168" s="80" t="e">
        <f t="shared" si="62"/>
        <v>#REF!</v>
      </c>
      <c r="N168" s="76" t="e">
        <f t="shared" si="63"/>
        <v>#REF!</v>
      </c>
      <c r="O168" s="64" t="e">
        <f>IF(ISNA(VLOOKUP($A168,#REF!,12,FALSE)),0,VLOOKUP($A168,#REF!,12,FALSE))</f>
        <v>#REF!</v>
      </c>
      <c r="P168" s="80" t="e">
        <f t="shared" si="64"/>
        <v>#REF!</v>
      </c>
      <c r="Q168" s="76" t="e">
        <f t="shared" si="65"/>
        <v>#REF!</v>
      </c>
      <c r="R168" s="64" t="e">
        <f>IF(ISNA(VLOOKUP($A168,#REF!,16,FALSE)),0,VLOOKUP($A168,#REF!,16,FALSE))</f>
        <v>#REF!</v>
      </c>
      <c r="S168" s="80" t="e">
        <f t="shared" si="66"/>
        <v>#REF!</v>
      </c>
      <c r="T168" s="76" t="e">
        <f t="shared" si="67"/>
        <v>#REF!</v>
      </c>
      <c r="U168" s="64" t="e">
        <f>IF(ISNA(VLOOKUP($A168,#REF!,20,FALSE)),0,VLOOKUP($A168,#REF!,20,FALSE))</f>
        <v>#REF!</v>
      </c>
      <c r="V168" s="80" t="e">
        <f t="shared" si="68"/>
        <v>#REF!</v>
      </c>
      <c r="W168" s="76" t="e">
        <f t="shared" si="69"/>
        <v>#REF!</v>
      </c>
      <c r="X168" s="64" t="e">
        <f>IF(ISNA(VLOOKUP($A168,#REF!,24,FALSE)),0,VLOOKUP($A168,#REF!,24,FALSE))</f>
        <v>#REF!</v>
      </c>
      <c r="Y168" s="80" t="e">
        <f t="shared" si="70"/>
        <v>#REF!</v>
      </c>
      <c r="Z168" s="76" t="e">
        <f t="shared" si="71"/>
        <v>#REF!</v>
      </c>
      <c r="AA168" s="64" t="e">
        <f>IF(ISNA(VLOOKUP($A168,#REF!,28,FALSE)),0,VLOOKUP($A168,#REF!,28,FALSE))</f>
        <v>#REF!</v>
      </c>
      <c r="AB168" s="80" t="e">
        <f t="shared" si="72"/>
        <v>#REF!</v>
      </c>
      <c r="AC168" s="76" t="e">
        <f t="shared" si="73"/>
        <v>#REF!</v>
      </c>
      <c r="AD168" s="64" t="e">
        <f>IF(ISNA(VLOOKUP($A168,#REF!,32,FALSE)),0,VLOOKUP($A168,#REF!,32,FALSE))</f>
        <v>#REF!</v>
      </c>
      <c r="AE168" s="80" t="e">
        <f t="shared" si="74"/>
        <v>#REF!</v>
      </c>
      <c r="AF168" s="76" t="e">
        <f t="shared" si="75"/>
        <v>#REF!</v>
      </c>
      <c r="AG168" s="64" t="e">
        <f>IF(ISNA(VLOOKUP($A168,#REF!,36,FALSE)),0,VLOOKUP($A168,#REF!,36,FALSE))</f>
        <v>#REF!</v>
      </c>
      <c r="AH168" s="80" t="e">
        <f t="shared" si="76"/>
        <v>#REF!</v>
      </c>
      <c r="AI168" s="76" t="e">
        <f t="shared" si="77"/>
        <v>#REF!</v>
      </c>
    </row>
    <row r="169" spans="1:39" ht="18" customHeight="1" x14ac:dyDescent="0.2">
      <c r="A169" s="78" t="str">
        <f t="shared" si="57"/>
        <v>Michael Pyszka</v>
      </c>
      <c r="B169" s="52" t="s">
        <v>234</v>
      </c>
      <c r="C169" s="62" t="s">
        <v>58</v>
      </c>
      <c r="D169" s="25" t="e">
        <f>VLOOKUP($A169,#REF!,34,FALSE)</f>
        <v>#REF!</v>
      </c>
      <c r="E169" s="8" t="e">
        <f>ROUND(IF(ISNA(VLOOKUP($A169,#REF!,46,FALSE)),0,VLOOKUP($A169,#REF!,46,FALSE)),1)</f>
        <v>#REF!</v>
      </c>
      <c r="F169" s="92" t="e">
        <f>ROUND(IF(ISNA(VLOOKUP($A169,#REF!,47,FALSE)),0,VLOOKUP($A169,#REF!,47,FALSE)),1)</f>
        <v>#REF!</v>
      </c>
      <c r="G169" s="80" t="e">
        <f t="shared" si="58"/>
        <v>#REF!</v>
      </c>
      <c r="H169" s="88" t="e">
        <f t="shared" si="59"/>
        <v>#REF!</v>
      </c>
      <c r="I169" s="64" t="e">
        <f>IF(ISNA(VLOOKUP($A169,#REF!,4,FALSE)),0,VLOOKUP($A169,#REF!,4,FALSE))</f>
        <v>#REF!</v>
      </c>
      <c r="J169" s="80" t="e">
        <f t="shared" si="60"/>
        <v>#REF!</v>
      </c>
      <c r="K169" s="76" t="e">
        <f t="shared" si="61"/>
        <v>#REF!</v>
      </c>
      <c r="L169" s="83" t="e">
        <f>IF(ISNA(VLOOKUP($A169,#REF!,8,FALSE)),0,VLOOKUP($A169,#REF!,8,FALSE))</f>
        <v>#REF!</v>
      </c>
      <c r="M169" s="80" t="e">
        <f t="shared" si="62"/>
        <v>#REF!</v>
      </c>
      <c r="N169" s="76" t="e">
        <f t="shared" si="63"/>
        <v>#REF!</v>
      </c>
      <c r="O169" s="64" t="e">
        <f>IF(ISNA(VLOOKUP($A169,#REF!,12,FALSE)),0,VLOOKUP($A169,#REF!,12,FALSE))</f>
        <v>#REF!</v>
      </c>
      <c r="P169" s="80" t="e">
        <f t="shared" si="64"/>
        <v>#REF!</v>
      </c>
      <c r="Q169" s="76" t="e">
        <f t="shared" si="65"/>
        <v>#REF!</v>
      </c>
      <c r="R169" s="64" t="e">
        <f>IF(ISNA(VLOOKUP($A169,#REF!,16,FALSE)),0,VLOOKUP($A169,#REF!,16,FALSE))</f>
        <v>#REF!</v>
      </c>
      <c r="S169" s="80" t="e">
        <f t="shared" si="66"/>
        <v>#REF!</v>
      </c>
      <c r="T169" s="76" t="e">
        <f t="shared" si="67"/>
        <v>#REF!</v>
      </c>
      <c r="U169" s="64" t="e">
        <f>IF(ISNA(VLOOKUP($A169,#REF!,20,FALSE)),0,VLOOKUP($A169,#REF!,20,FALSE))</f>
        <v>#REF!</v>
      </c>
      <c r="V169" s="80" t="e">
        <f t="shared" si="68"/>
        <v>#REF!</v>
      </c>
      <c r="W169" s="76" t="e">
        <f t="shared" si="69"/>
        <v>#REF!</v>
      </c>
      <c r="X169" s="64" t="e">
        <f>IF(ISNA(VLOOKUP($A169,#REF!,24,FALSE)),0,VLOOKUP($A169,#REF!,24,FALSE))</f>
        <v>#REF!</v>
      </c>
      <c r="Y169" s="80" t="e">
        <f t="shared" si="70"/>
        <v>#REF!</v>
      </c>
      <c r="Z169" s="76" t="e">
        <f t="shared" si="71"/>
        <v>#REF!</v>
      </c>
      <c r="AA169" s="64" t="e">
        <f>IF(ISNA(VLOOKUP($A169,#REF!,28,FALSE)),0,VLOOKUP($A169,#REF!,28,FALSE))</f>
        <v>#REF!</v>
      </c>
      <c r="AB169" s="80" t="e">
        <f t="shared" si="72"/>
        <v>#REF!</v>
      </c>
      <c r="AC169" s="76" t="e">
        <f t="shared" si="73"/>
        <v>#REF!</v>
      </c>
      <c r="AD169" s="64" t="e">
        <f>IF(ISNA(VLOOKUP($A169,#REF!,32,FALSE)),0,VLOOKUP($A169,#REF!,32,FALSE))</f>
        <v>#REF!</v>
      </c>
      <c r="AE169" s="80" t="e">
        <f t="shared" si="74"/>
        <v>#REF!</v>
      </c>
      <c r="AF169" s="76" t="e">
        <f t="shared" si="75"/>
        <v>#REF!</v>
      </c>
      <c r="AG169" s="64" t="e">
        <f>IF(ISNA(VLOOKUP($A169,#REF!,36,FALSE)),0,VLOOKUP($A169,#REF!,36,FALSE))</f>
        <v>#REF!</v>
      </c>
      <c r="AH169" s="80" t="e">
        <f t="shared" si="76"/>
        <v>#REF!</v>
      </c>
      <c r="AI169" s="76" t="e">
        <f t="shared" si="77"/>
        <v>#REF!</v>
      </c>
    </row>
    <row r="170" spans="1:39" ht="18" customHeight="1" x14ac:dyDescent="0.2">
      <c r="A170" s="78" t="str">
        <f t="shared" si="57"/>
        <v>Doug Ramir</v>
      </c>
      <c r="B170" s="52" t="s">
        <v>431</v>
      </c>
      <c r="C170" s="62" t="s">
        <v>289</v>
      </c>
      <c r="D170" s="25" t="e">
        <f>VLOOKUP($A170,#REF!,34,FALSE)</f>
        <v>#REF!</v>
      </c>
      <c r="E170" s="8" t="e">
        <f>ROUND(IF(ISNA(VLOOKUP($A170,#REF!,46,FALSE)),0,VLOOKUP($A170,#REF!,46,FALSE)),1)</f>
        <v>#REF!</v>
      </c>
      <c r="F170" s="92" t="e">
        <f>ROUND(IF(ISNA(VLOOKUP($A170,#REF!,47,FALSE)),0,VLOOKUP($A170,#REF!,47,FALSE)),1)</f>
        <v>#REF!</v>
      </c>
      <c r="G170" s="80" t="e">
        <f t="shared" si="58"/>
        <v>#REF!</v>
      </c>
      <c r="H170" s="88" t="e">
        <f t="shared" si="59"/>
        <v>#REF!</v>
      </c>
      <c r="I170" s="64" t="e">
        <f>IF(ISNA(VLOOKUP($A170,#REF!,4,FALSE)),0,VLOOKUP($A170,#REF!,4,FALSE))</f>
        <v>#REF!</v>
      </c>
      <c r="J170" s="80" t="e">
        <f t="shared" si="60"/>
        <v>#REF!</v>
      </c>
      <c r="K170" s="76" t="e">
        <f t="shared" si="61"/>
        <v>#REF!</v>
      </c>
      <c r="L170" s="83" t="e">
        <f>IF(ISNA(VLOOKUP($A170,#REF!,8,FALSE)),0,VLOOKUP($A170,#REF!,8,FALSE))</f>
        <v>#REF!</v>
      </c>
      <c r="M170" s="80" t="e">
        <f t="shared" si="62"/>
        <v>#REF!</v>
      </c>
      <c r="N170" s="76" t="e">
        <f t="shared" si="63"/>
        <v>#REF!</v>
      </c>
      <c r="O170" s="64" t="e">
        <f>IF(ISNA(VLOOKUP($A170,#REF!,12,FALSE)),0,VLOOKUP($A170,#REF!,12,FALSE))</f>
        <v>#REF!</v>
      </c>
      <c r="P170" s="80" t="e">
        <f t="shared" si="64"/>
        <v>#REF!</v>
      </c>
      <c r="Q170" s="76" t="e">
        <f t="shared" si="65"/>
        <v>#REF!</v>
      </c>
      <c r="R170" s="64" t="e">
        <f>IF(ISNA(VLOOKUP($A170,#REF!,16,FALSE)),0,VLOOKUP($A170,#REF!,16,FALSE))</f>
        <v>#REF!</v>
      </c>
      <c r="S170" s="80" t="e">
        <f t="shared" si="66"/>
        <v>#REF!</v>
      </c>
      <c r="T170" s="76" t="e">
        <f t="shared" si="67"/>
        <v>#REF!</v>
      </c>
      <c r="U170" s="64" t="e">
        <f>IF(ISNA(VLOOKUP($A170,#REF!,20,FALSE)),0,VLOOKUP($A170,#REF!,20,FALSE))</f>
        <v>#REF!</v>
      </c>
      <c r="V170" s="80" t="e">
        <f t="shared" si="68"/>
        <v>#REF!</v>
      </c>
      <c r="W170" s="76" t="e">
        <f t="shared" si="69"/>
        <v>#REF!</v>
      </c>
      <c r="X170" s="64" t="e">
        <f>IF(ISNA(VLOOKUP($A170,#REF!,24,FALSE)),0,VLOOKUP($A170,#REF!,24,FALSE))</f>
        <v>#REF!</v>
      </c>
      <c r="Y170" s="80" t="e">
        <f t="shared" si="70"/>
        <v>#REF!</v>
      </c>
      <c r="Z170" s="76" t="e">
        <f t="shared" si="71"/>
        <v>#REF!</v>
      </c>
      <c r="AA170" s="64" t="e">
        <f>IF(ISNA(VLOOKUP($A170,#REF!,28,FALSE)),0,VLOOKUP($A170,#REF!,28,FALSE))</f>
        <v>#REF!</v>
      </c>
      <c r="AB170" s="80" t="e">
        <f t="shared" si="72"/>
        <v>#REF!</v>
      </c>
      <c r="AC170" s="76" t="e">
        <f t="shared" si="73"/>
        <v>#REF!</v>
      </c>
      <c r="AD170" s="64" t="e">
        <f>IF(ISNA(VLOOKUP($A170,#REF!,32,FALSE)),0,VLOOKUP($A170,#REF!,32,FALSE))</f>
        <v>#REF!</v>
      </c>
      <c r="AE170" s="80" t="e">
        <f t="shared" si="74"/>
        <v>#REF!</v>
      </c>
      <c r="AF170" s="76" t="e">
        <f t="shared" si="75"/>
        <v>#REF!</v>
      </c>
      <c r="AG170" s="64" t="e">
        <f>IF(ISNA(VLOOKUP($A170,#REF!,36,FALSE)),0,VLOOKUP($A170,#REF!,36,FALSE))</f>
        <v>#REF!</v>
      </c>
      <c r="AH170" s="80" t="e">
        <f t="shared" si="76"/>
        <v>#REF!</v>
      </c>
      <c r="AI170" s="76" t="e">
        <f t="shared" si="77"/>
        <v>#REF!</v>
      </c>
    </row>
    <row r="171" spans="1:39" ht="18" customHeight="1" x14ac:dyDescent="0.2">
      <c r="A171" s="78" t="str">
        <f t="shared" si="57"/>
        <v>Will Rhymes</v>
      </c>
      <c r="B171" s="52" t="s">
        <v>513</v>
      </c>
      <c r="C171" s="62" t="s">
        <v>97</v>
      </c>
      <c r="D171" s="25" t="e">
        <f>VLOOKUP($A171,#REF!,34,FALSE)</f>
        <v>#REF!</v>
      </c>
      <c r="E171" s="8" t="e">
        <f>ROUND(IF(ISNA(VLOOKUP($A171,#REF!,46,FALSE)),0,VLOOKUP($A171,#REF!,46,FALSE)),1)</f>
        <v>#REF!</v>
      </c>
      <c r="F171" s="92" t="e">
        <f>ROUND(IF(ISNA(VLOOKUP($A171,#REF!,47,FALSE)),0,VLOOKUP($A171,#REF!,47,FALSE)),1)</f>
        <v>#REF!</v>
      </c>
      <c r="G171" s="80" t="e">
        <f t="shared" si="58"/>
        <v>#REF!</v>
      </c>
      <c r="H171" s="88" t="e">
        <f t="shared" si="59"/>
        <v>#REF!</v>
      </c>
      <c r="I171" s="64" t="e">
        <f>IF(ISNA(VLOOKUP($A171,#REF!,4,FALSE)),0,VLOOKUP($A171,#REF!,4,FALSE))</f>
        <v>#REF!</v>
      </c>
      <c r="J171" s="80" t="e">
        <f t="shared" si="60"/>
        <v>#REF!</v>
      </c>
      <c r="K171" s="76" t="e">
        <f t="shared" si="61"/>
        <v>#REF!</v>
      </c>
      <c r="L171" s="83" t="e">
        <f>IF(ISNA(VLOOKUP($A171,#REF!,8,FALSE)),0,VLOOKUP($A171,#REF!,8,FALSE))</f>
        <v>#REF!</v>
      </c>
      <c r="M171" s="80" t="e">
        <f t="shared" si="62"/>
        <v>#REF!</v>
      </c>
      <c r="N171" s="76" t="e">
        <f t="shared" si="63"/>
        <v>#REF!</v>
      </c>
      <c r="O171" s="64" t="e">
        <f>IF(ISNA(VLOOKUP($A171,#REF!,12,FALSE)),0,VLOOKUP($A171,#REF!,12,FALSE))</f>
        <v>#REF!</v>
      </c>
      <c r="P171" s="80" t="e">
        <f t="shared" si="64"/>
        <v>#REF!</v>
      </c>
      <c r="Q171" s="76" t="e">
        <f t="shared" si="65"/>
        <v>#REF!</v>
      </c>
      <c r="R171" s="64" t="e">
        <f>IF(ISNA(VLOOKUP($A171,#REF!,16,FALSE)),0,VLOOKUP($A171,#REF!,16,FALSE))</f>
        <v>#REF!</v>
      </c>
      <c r="S171" s="80" t="e">
        <f t="shared" si="66"/>
        <v>#REF!</v>
      </c>
      <c r="T171" s="76" t="e">
        <f t="shared" si="67"/>
        <v>#REF!</v>
      </c>
      <c r="U171" s="64" t="e">
        <f>IF(ISNA(VLOOKUP($A171,#REF!,20,FALSE)),0,VLOOKUP($A171,#REF!,20,FALSE))</f>
        <v>#REF!</v>
      </c>
      <c r="V171" s="80" t="e">
        <f t="shared" si="68"/>
        <v>#REF!</v>
      </c>
      <c r="W171" s="76" t="e">
        <f t="shared" si="69"/>
        <v>#REF!</v>
      </c>
      <c r="X171" s="64" t="e">
        <f>IF(ISNA(VLOOKUP($A171,#REF!,24,FALSE)),0,VLOOKUP($A171,#REF!,24,FALSE))</f>
        <v>#REF!</v>
      </c>
      <c r="Y171" s="80" t="e">
        <f t="shared" si="70"/>
        <v>#REF!</v>
      </c>
      <c r="Z171" s="76" t="e">
        <f t="shared" si="71"/>
        <v>#REF!</v>
      </c>
      <c r="AA171" s="64" t="e">
        <f>IF(ISNA(VLOOKUP($A171,#REF!,28,FALSE)),0,VLOOKUP($A171,#REF!,28,FALSE))</f>
        <v>#REF!</v>
      </c>
      <c r="AB171" s="80" t="e">
        <f t="shared" si="72"/>
        <v>#REF!</v>
      </c>
      <c r="AC171" s="76" t="e">
        <f t="shared" si="73"/>
        <v>#REF!</v>
      </c>
      <c r="AD171" s="64" t="e">
        <f>IF(ISNA(VLOOKUP($A171,#REF!,32,FALSE)),0,VLOOKUP($A171,#REF!,32,FALSE))</f>
        <v>#REF!</v>
      </c>
      <c r="AE171" s="80" t="e">
        <f t="shared" si="74"/>
        <v>#REF!</v>
      </c>
      <c r="AF171" s="76" t="e">
        <f t="shared" si="75"/>
        <v>#REF!</v>
      </c>
      <c r="AG171" s="64" t="e">
        <f>IF(ISNA(VLOOKUP($A171,#REF!,36,FALSE)),0,VLOOKUP($A171,#REF!,36,FALSE))</f>
        <v>#REF!</v>
      </c>
      <c r="AH171" s="80" t="e">
        <f t="shared" si="76"/>
        <v>#REF!</v>
      </c>
      <c r="AI171" s="76" t="e">
        <f t="shared" si="77"/>
        <v>#REF!</v>
      </c>
    </row>
    <row r="172" spans="1:39" ht="18" customHeight="1" x14ac:dyDescent="0.2">
      <c r="A172" s="78" t="str">
        <f t="shared" si="57"/>
        <v>Mitch Rogers</v>
      </c>
      <c r="B172" s="93" t="s">
        <v>547</v>
      </c>
      <c r="C172" s="94" t="s">
        <v>391</v>
      </c>
      <c r="D172" s="25">
        <v>27</v>
      </c>
      <c r="E172" s="8" t="e">
        <f>ROUND(IF(ISNA(VLOOKUP($A172,#REF!,47,FALSE)),0,VLOOKUP($A172,#REF!,47,FALSE)),1)</f>
        <v>#REF!</v>
      </c>
      <c r="F172" s="92" t="e">
        <f>ROUND(IF(ISNA(VLOOKUP($A172,#REF!,49,FALSE)),0,VLOOKUP($A172,#REF!,49,FALSE)),1)</f>
        <v>#REF!</v>
      </c>
      <c r="G172" s="80" t="e">
        <f t="shared" si="58"/>
        <v>#REF!</v>
      </c>
      <c r="H172" s="88" t="e">
        <f t="shared" si="59"/>
        <v>#REF!</v>
      </c>
      <c r="I172" s="64" t="e">
        <f>IF(ISNA(VLOOKUP($A172,#REF!,4,FALSE)),0,VLOOKUP($A172,#REF!,4,FALSE))</f>
        <v>#REF!</v>
      </c>
      <c r="J172" s="80" t="e">
        <f t="shared" si="60"/>
        <v>#REF!</v>
      </c>
      <c r="K172" s="76" t="e">
        <f t="shared" si="61"/>
        <v>#REF!</v>
      </c>
      <c r="L172" s="83" t="e">
        <f>IF(ISNA(VLOOKUP($A172,#REF!,8,FALSE)),0,VLOOKUP($A172,#REF!,8,FALSE))</f>
        <v>#REF!</v>
      </c>
      <c r="M172" s="80" t="e">
        <f t="shared" si="62"/>
        <v>#REF!</v>
      </c>
      <c r="N172" s="76" t="e">
        <f t="shared" si="63"/>
        <v>#REF!</v>
      </c>
      <c r="O172" s="64" t="e">
        <f>IF(ISNA(VLOOKUP($A172,#REF!,12,FALSE)),0,VLOOKUP($A172,#REF!,12,FALSE))</f>
        <v>#REF!</v>
      </c>
      <c r="P172" s="80" t="e">
        <f t="shared" si="64"/>
        <v>#REF!</v>
      </c>
      <c r="Q172" s="76" t="e">
        <f t="shared" si="65"/>
        <v>#REF!</v>
      </c>
      <c r="R172" s="64" t="e">
        <f>IF(ISNA(VLOOKUP($A172,#REF!,16,FALSE)),0,VLOOKUP($A172,#REF!,16,FALSE))</f>
        <v>#REF!</v>
      </c>
      <c r="S172" s="80" t="e">
        <f t="shared" si="66"/>
        <v>#REF!</v>
      </c>
      <c r="T172" s="76" t="e">
        <f t="shared" si="67"/>
        <v>#REF!</v>
      </c>
      <c r="U172" s="64" t="e">
        <f>IF(ISNA(VLOOKUP($A172,#REF!,20,FALSE)),0,VLOOKUP($A172,#REF!,20,FALSE))</f>
        <v>#REF!</v>
      </c>
      <c r="V172" s="80" t="e">
        <f t="shared" si="68"/>
        <v>#REF!</v>
      </c>
      <c r="W172" s="76" t="e">
        <f t="shared" si="69"/>
        <v>#REF!</v>
      </c>
      <c r="X172" s="64" t="e">
        <f>IF(ISNA(VLOOKUP($A172,#REF!,24,FALSE)),0,VLOOKUP($A172,#REF!,24,FALSE))</f>
        <v>#REF!</v>
      </c>
      <c r="Y172" s="80" t="e">
        <f t="shared" si="70"/>
        <v>#REF!</v>
      </c>
      <c r="Z172" s="76" t="e">
        <f t="shared" si="71"/>
        <v>#REF!</v>
      </c>
      <c r="AA172" s="64" t="e">
        <f>IF(ISNA(VLOOKUP($A172,#REF!,28,FALSE)),0,VLOOKUP($A172,#REF!,28,FALSE))</f>
        <v>#REF!</v>
      </c>
      <c r="AB172" s="80" t="e">
        <f t="shared" si="72"/>
        <v>#REF!</v>
      </c>
      <c r="AC172" s="76" t="e">
        <f t="shared" si="73"/>
        <v>#REF!</v>
      </c>
      <c r="AD172" s="64" t="e">
        <f>IF(ISNA(VLOOKUP($A172,#REF!,32,FALSE)),0,VLOOKUP($A172,#REF!,32,FALSE))</f>
        <v>#REF!</v>
      </c>
      <c r="AE172" s="80" t="e">
        <f t="shared" si="74"/>
        <v>#REF!</v>
      </c>
      <c r="AF172" s="76" t="e">
        <f t="shared" si="75"/>
        <v>#REF!</v>
      </c>
      <c r="AG172" s="64" t="e">
        <f>IF(ISNA(VLOOKUP($A172,#REF!,36,FALSE)),0,VLOOKUP($A172,#REF!,36,FALSE))</f>
        <v>#REF!</v>
      </c>
      <c r="AH172" s="80" t="e">
        <f t="shared" si="76"/>
        <v>#REF!</v>
      </c>
      <c r="AI172" s="76" t="e">
        <f t="shared" si="77"/>
        <v>#REF!</v>
      </c>
      <c r="AJ172" t="e">
        <f>IF(I172&gt;0,72+H172+36-I172,"-")</f>
        <v>#REF!</v>
      </c>
      <c r="AK172" t="e">
        <f>IF(L172&gt;0,72+K172+36-L172,"-")</f>
        <v>#REF!</v>
      </c>
      <c r="AL172" t="e">
        <f>IF(O172&gt;0,72+N172+36-O172,"-")</f>
        <v>#REF!</v>
      </c>
      <c r="AM172" t="e">
        <f>IF(R172&gt;0,72+Q172+36-R172,"-")</f>
        <v>#REF!</v>
      </c>
    </row>
    <row r="173" spans="1:39" ht="18" customHeight="1" x14ac:dyDescent="0.2">
      <c r="A173" s="78" t="str">
        <f t="shared" si="57"/>
        <v>Barry Rubin</v>
      </c>
      <c r="B173" s="52" t="s">
        <v>42</v>
      </c>
      <c r="C173" s="62" t="s">
        <v>254</v>
      </c>
      <c r="D173" s="25" t="e">
        <f>VLOOKUP($A173,#REF!,34,FALSE)</f>
        <v>#REF!</v>
      </c>
      <c r="E173" s="8" t="e">
        <f>ROUND(IF(ISNA(VLOOKUP($A173,#REF!,46,FALSE)),0,VLOOKUP($A173,#REF!,46,FALSE)),1)</f>
        <v>#REF!</v>
      </c>
      <c r="F173" s="92" t="e">
        <f>ROUND(IF(ISNA(VLOOKUP($A173,#REF!,47,FALSE)),0,VLOOKUP($A173,#REF!,47,FALSE)),1)</f>
        <v>#REF!</v>
      </c>
      <c r="G173" s="80" t="e">
        <f t="shared" si="58"/>
        <v>#REF!</v>
      </c>
      <c r="H173" s="88" t="e">
        <f t="shared" si="59"/>
        <v>#REF!</v>
      </c>
      <c r="I173" s="64" t="e">
        <f>IF(ISNA(VLOOKUP($A173,#REF!,4,FALSE)),0,VLOOKUP($A173,#REF!,4,FALSE))</f>
        <v>#REF!</v>
      </c>
      <c r="J173" s="80" t="e">
        <f t="shared" si="60"/>
        <v>#REF!</v>
      </c>
      <c r="K173" s="76" t="e">
        <f t="shared" si="61"/>
        <v>#REF!</v>
      </c>
      <c r="L173" s="83" t="e">
        <f>IF(ISNA(VLOOKUP($A173,#REF!,8,FALSE)),0,VLOOKUP($A173,#REF!,8,FALSE))</f>
        <v>#REF!</v>
      </c>
      <c r="M173" s="80" t="e">
        <f t="shared" si="62"/>
        <v>#REF!</v>
      </c>
      <c r="N173" s="76" t="e">
        <f t="shared" si="63"/>
        <v>#REF!</v>
      </c>
      <c r="O173" s="64" t="e">
        <f>IF(ISNA(VLOOKUP($A173,#REF!,12,FALSE)),0,VLOOKUP($A173,#REF!,12,FALSE))</f>
        <v>#REF!</v>
      </c>
      <c r="P173" s="80" t="e">
        <f t="shared" si="64"/>
        <v>#REF!</v>
      </c>
      <c r="Q173" s="76" t="e">
        <f t="shared" si="65"/>
        <v>#REF!</v>
      </c>
      <c r="R173" s="64" t="e">
        <f>IF(ISNA(VLOOKUP($A173,#REF!,16,FALSE)),0,VLOOKUP($A173,#REF!,16,FALSE))</f>
        <v>#REF!</v>
      </c>
      <c r="S173" s="80" t="e">
        <f t="shared" si="66"/>
        <v>#REF!</v>
      </c>
      <c r="T173" s="76" t="e">
        <f t="shared" si="67"/>
        <v>#REF!</v>
      </c>
      <c r="U173" s="64" t="e">
        <f>IF(ISNA(VLOOKUP($A173,#REF!,20,FALSE)),0,VLOOKUP($A173,#REF!,20,FALSE))</f>
        <v>#REF!</v>
      </c>
      <c r="V173" s="80" t="e">
        <f t="shared" si="68"/>
        <v>#REF!</v>
      </c>
      <c r="W173" s="76" t="e">
        <f t="shared" si="69"/>
        <v>#REF!</v>
      </c>
      <c r="X173" s="64" t="e">
        <f>IF(ISNA(VLOOKUP($A173,#REF!,24,FALSE)),0,VLOOKUP($A173,#REF!,24,FALSE))</f>
        <v>#REF!</v>
      </c>
      <c r="Y173" s="80" t="e">
        <f t="shared" si="70"/>
        <v>#REF!</v>
      </c>
      <c r="Z173" s="76" t="e">
        <f t="shared" si="71"/>
        <v>#REF!</v>
      </c>
      <c r="AA173" s="64" t="e">
        <f>IF(ISNA(VLOOKUP($A173,#REF!,28,FALSE)),0,VLOOKUP($A173,#REF!,28,FALSE))</f>
        <v>#REF!</v>
      </c>
      <c r="AB173" s="80" t="e">
        <f t="shared" si="72"/>
        <v>#REF!</v>
      </c>
      <c r="AC173" s="76" t="e">
        <f t="shared" si="73"/>
        <v>#REF!</v>
      </c>
      <c r="AD173" s="64" t="e">
        <f>IF(ISNA(VLOOKUP($A173,#REF!,32,FALSE)),0,VLOOKUP($A173,#REF!,32,FALSE))</f>
        <v>#REF!</v>
      </c>
      <c r="AE173" s="80" t="e">
        <f t="shared" si="74"/>
        <v>#REF!</v>
      </c>
      <c r="AF173" s="76" t="e">
        <f t="shared" si="75"/>
        <v>#REF!</v>
      </c>
      <c r="AG173" s="64" t="e">
        <f>IF(ISNA(VLOOKUP($A173,#REF!,36,FALSE)),0,VLOOKUP($A173,#REF!,36,FALSE))</f>
        <v>#REF!</v>
      </c>
      <c r="AH173" s="80" t="e">
        <f t="shared" si="76"/>
        <v>#REF!</v>
      </c>
      <c r="AI173" s="76" t="e">
        <f t="shared" si="77"/>
        <v>#REF!</v>
      </c>
    </row>
    <row r="174" spans="1:39" ht="18" customHeight="1" x14ac:dyDescent="0.2">
      <c r="A174" s="78" t="str">
        <f t="shared" si="57"/>
        <v>Mitch Russ</v>
      </c>
      <c r="B174" s="52" t="s">
        <v>5</v>
      </c>
      <c r="C174" s="62" t="s">
        <v>391</v>
      </c>
      <c r="D174" s="25" t="e">
        <f>VLOOKUP($A174,#REF!,34,FALSE)</f>
        <v>#REF!</v>
      </c>
      <c r="E174" s="8" t="e">
        <f>ROUND(IF(ISNA(VLOOKUP($A174,#REF!,46,FALSE)),0,VLOOKUP($A174,#REF!,46,FALSE)),1)</f>
        <v>#REF!</v>
      </c>
      <c r="F174" s="92" t="e">
        <f>ROUND(IF(ISNA(VLOOKUP($A174,#REF!,47,FALSE)),0,VLOOKUP($A174,#REF!,47,FALSE)),1)</f>
        <v>#REF!</v>
      </c>
      <c r="G174" s="80" t="e">
        <f t="shared" si="58"/>
        <v>#REF!</v>
      </c>
      <c r="H174" s="88" t="e">
        <f t="shared" si="59"/>
        <v>#REF!</v>
      </c>
      <c r="I174" s="64" t="e">
        <f>IF(ISNA(VLOOKUP($A174,#REF!,4,FALSE)),0,VLOOKUP($A174,#REF!,4,FALSE))</f>
        <v>#REF!</v>
      </c>
      <c r="J174" s="80" t="e">
        <f t="shared" si="60"/>
        <v>#REF!</v>
      </c>
      <c r="K174" s="76" t="e">
        <f t="shared" si="61"/>
        <v>#REF!</v>
      </c>
      <c r="L174" s="83" t="e">
        <f>IF(ISNA(VLOOKUP($A174,#REF!,8,FALSE)),0,VLOOKUP($A174,#REF!,8,FALSE))</f>
        <v>#REF!</v>
      </c>
      <c r="M174" s="80" t="e">
        <f t="shared" si="62"/>
        <v>#REF!</v>
      </c>
      <c r="N174" s="76" t="e">
        <f t="shared" si="63"/>
        <v>#REF!</v>
      </c>
      <c r="O174" s="64" t="e">
        <f>IF(ISNA(VLOOKUP($A174,#REF!,12,FALSE)),0,VLOOKUP($A174,#REF!,12,FALSE))</f>
        <v>#REF!</v>
      </c>
      <c r="P174" s="80" t="e">
        <f t="shared" si="64"/>
        <v>#REF!</v>
      </c>
      <c r="Q174" s="76" t="e">
        <f t="shared" si="65"/>
        <v>#REF!</v>
      </c>
      <c r="R174" s="64" t="e">
        <f>IF(ISNA(VLOOKUP($A174,#REF!,16,FALSE)),0,VLOOKUP($A174,#REF!,16,FALSE))</f>
        <v>#REF!</v>
      </c>
      <c r="S174" s="80" t="e">
        <f t="shared" si="66"/>
        <v>#REF!</v>
      </c>
      <c r="T174" s="76" t="e">
        <f t="shared" si="67"/>
        <v>#REF!</v>
      </c>
      <c r="U174" s="64" t="e">
        <f>IF(ISNA(VLOOKUP($A174,#REF!,20,FALSE)),0,VLOOKUP($A174,#REF!,20,FALSE))</f>
        <v>#REF!</v>
      </c>
      <c r="V174" s="80" t="e">
        <f t="shared" si="68"/>
        <v>#REF!</v>
      </c>
      <c r="W174" s="76" t="e">
        <f t="shared" si="69"/>
        <v>#REF!</v>
      </c>
      <c r="X174" s="64" t="e">
        <f>IF(ISNA(VLOOKUP($A174,#REF!,24,FALSE)),0,VLOOKUP($A174,#REF!,24,FALSE))</f>
        <v>#REF!</v>
      </c>
      <c r="Y174" s="80" t="e">
        <f t="shared" si="70"/>
        <v>#REF!</v>
      </c>
      <c r="Z174" s="76" t="e">
        <f t="shared" si="71"/>
        <v>#REF!</v>
      </c>
      <c r="AA174" s="64" t="e">
        <f>IF(ISNA(VLOOKUP($A174,#REF!,28,FALSE)),0,VLOOKUP($A174,#REF!,28,FALSE))</f>
        <v>#REF!</v>
      </c>
      <c r="AB174" s="80" t="e">
        <f t="shared" si="72"/>
        <v>#REF!</v>
      </c>
      <c r="AC174" s="76" t="e">
        <f t="shared" si="73"/>
        <v>#REF!</v>
      </c>
      <c r="AD174" s="64" t="e">
        <f>IF(ISNA(VLOOKUP($A174,#REF!,32,FALSE)),0,VLOOKUP($A174,#REF!,32,FALSE))</f>
        <v>#REF!</v>
      </c>
      <c r="AE174" s="80" t="e">
        <f t="shared" si="74"/>
        <v>#REF!</v>
      </c>
      <c r="AF174" s="76" t="e">
        <f t="shared" si="75"/>
        <v>#REF!</v>
      </c>
      <c r="AG174" s="64" t="e">
        <f>IF(ISNA(VLOOKUP($A174,#REF!,36,FALSE)),0,VLOOKUP($A174,#REF!,36,FALSE))</f>
        <v>#REF!</v>
      </c>
      <c r="AH174" s="80" t="e">
        <f t="shared" si="76"/>
        <v>#REF!</v>
      </c>
      <c r="AI174" s="76" t="e">
        <f t="shared" si="77"/>
        <v>#REF!</v>
      </c>
    </row>
    <row r="175" spans="1:39" ht="18" customHeight="1" x14ac:dyDescent="0.2">
      <c r="A175" s="78" t="str">
        <f t="shared" si="57"/>
        <v>Harry Sarner</v>
      </c>
      <c r="B175" s="52" t="s">
        <v>239</v>
      </c>
      <c r="C175" s="62" t="s">
        <v>240</v>
      </c>
      <c r="D175" s="25" t="e">
        <f>VLOOKUP($A175,#REF!,34,FALSE)</f>
        <v>#REF!</v>
      </c>
      <c r="E175" s="8" t="e">
        <f>ROUND(IF(ISNA(VLOOKUP($A175,#REF!,46,FALSE)),0,VLOOKUP($A175,#REF!,46,FALSE)),1)</f>
        <v>#REF!</v>
      </c>
      <c r="F175" s="92" t="e">
        <f>ROUND(IF(ISNA(VLOOKUP($A175,#REF!,47,FALSE)),0,VLOOKUP($A175,#REF!,47,FALSE)),1)</f>
        <v>#REF!</v>
      </c>
      <c r="G175" s="80" t="e">
        <f t="shared" si="58"/>
        <v>#REF!</v>
      </c>
      <c r="H175" s="88" t="e">
        <f t="shared" si="59"/>
        <v>#REF!</v>
      </c>
      <c r="I175" s="64" t="e">
        <f>IF(ISNA(VLOOKUP($A175,#REF!,4,FALSE)),0,VLOOKUP($A175,#REF!,4,FALSE))</f>
        <v>#REF!</v>
      </c>
      <c r="J175" s="80" t="e">
        <f t="shared" si="60"/>
        <v>#REF!</v>
      </c>
      <c r="K175" s="76" t="e">
        <f t="shared" si="61"/>
        <v>#REF!</v>
      </c>
      <c r="L175" s="83" t="e">
        <f>IF(ISNA(VLOOKUP($A175,#REF!,8,FALSE)),0,VLOOKUP($A175,#REF!,8,FALSE))</f>
        <v>#REF!</v>
      </c>
      <c r="M175" s="80" t="e">
        <f t="shared" si="62"/>
        <v>#REF!</v>
      </c>
      <c r="N175" s="76" t="e">
        <f t="shared" si="63"/>
        <v>#REF!</v>
      </c>
      <c r="O175" s="64" t="e">
        <f>IF(ISNA(VLOOKUP($A175,#REF!,12,FALSE)),0,VLOOKUP($A175,#REF!,12,FALSE))</f>
        <v>#REF!</v>
      </c>
      <c r="P175" s="80" t="e">
        <f t="shared" si="64"/>
        <v>#REF!</v>
      </c>
      <c r="Q175" s="76" t="e">
        <f t="shared" si="65"/>
        <v>#REF!</v>
      </c>
      <c r="R175" s="64" t="e">
        <f>IF(ISNA(VLOOKUP($A175,#REF!,16,FALSE)),0,VLOOKUP($A175,#REF!,16,FALSE))</f>
        <v>#REF!</v>
      </c>
      <c r="S175" s="80" t="e">
        <f t="shared" si="66"/>
        <v>#REF!</v>
      </c>
      <c r="T175" s="76" t="e">
        <f t="shared" si="67"/>
        <v>#REF!</v>
      </c>
      <c r="U175" s="64" t="e">
        <f>IF(ISNA(VLOOKUP($A175,#REF!,20,FALSE)),0,VLOOKUP($A175,#REF!,20,FALSE))</f>
        <v>#REF!</v>
      </c>
      <c r="V175" s="80" t="e">
        <f t="shared" si="68"/>
        <v>#REF!</v>
      </c>
      <c r="W175" s="76" t="e">
        <f t="shared" si="69"/>
        <v>#REF!</v>
      </c>
      <c r="X175" s="64" t="e">
        <f>IF(ISNA(VLOOKUP($A175,#REF!,24,FALSE)),0,VLOOKUP($A175,#REF!,24,FALSE))</f>
        <v>#REF!</v>
      </c>
      <c r="Y175" s="80" t="e">
        <f t="shared" si="70"/>
        <v>#REF!</v>
      </c>
      <c r="Z175" s="76" t="e">
        <f t="shared" si="71"/>
        <v>#REF!</v>
      </c>
      <c r="AA175" s="64" t="e">
        <f>IF(ISNA(VLOOKUP($A175,#REF!,28,FALSE)),0,VLOOKUP($A175,#REF!,28,FALSE))</f>
        <v>#REF!</v>
      </c>
      <c r="AB175" s="80" t="e">
        <f t="shared" si="72"/>
        <v>#REF!</v>
      </c>
      <c r="AC175" s="76" t="e">
        <f t="shared" si="73"/>
        <v>#REF!</v>
      </c>
      <c r="AD175" s="64" t="e">
        <f>IF(ISNA(VLOOKUP($A175,#REF!,32,FALSE)),0,VLOOKUP($A175,#REF!,32,FALSE))</f>
        <v>#REF!</v>
      </c>
      <c r="AE175" s="80" t="e">
        <f t="shared" si="74"/>
        <v>#REF!</v>
      </c>
      <c r="AF175" s="76" t="e">
        <f t="shared" si="75"/>
        <v>#REF!</v>
      </c>
      <c r="AG175" s="64" t="e">
        <f>IF(ISNA(VLOOKUP($A175,#REF!,36,FALSE)),0,VLOOKUP($A175,#REF!,36,FALSE))</f>
        <v>#REF!</v>
      </c>
      <c r="AH175" s="80" t="e">
        <f t="shared" si="76"/>
        <v>#REF!</v>
      </c>
      <c r="AI175" s="76" t="e">
        <f t="shared" si="77"/>
        <v>#REF!</v>
      </c>
    </row>
    <row r="176" spans="1:39" ht="18" customHeight="1" x14ac:dyDescent="0.2">
      <c r="A176" s="78" t="str">
        <f t="shared" si="57"/>
        <v>Mike Saunders</v>
      </c>
      <c r="B176" s="52" t="s">
        <v>74</v>
      </c>
      <c r="C176" s="62" t="s">
        <v>33</v>
      </c>
      <c r="D176" s="25" t="e">
        <f>VLOOKUP($A176,#REF!,34,FALSE)</f>
        <v>#REF!</v>
      </c>
      <c r="E176" s="8" t="e">
        <f>ROUND(IF(ISNA(VLOOKUP($A176,#REF!,46,FALSE)),0,VLOOKUP($A176,#REF!,46,FALSE)),1)</f>
        <v>#REF!</v>
      </c>
      <c r="F176" s="92" t="e">
        <f>ROUND(IF(ISNA(VLOOKUP($A176,#REF!,47,FALSE)),0,VLOOKUP($A176,#REF!,47,FALSE)),1)</f>
        <v>#REF!</v>
      </c>
      <c r="G176" s="80" t="e">
        <f t="shared" si="58"/>
        <v>#REF!</v>
      </c>
      <c r="H176" s="88" t="e">
        <f t="shared" si="59"/>
        <v>#REF!</v>
      </c>
      <c r="I176" s="64" t="e">
        <f>IF(ISNA(VLOOKUP($A176,#REF!,4,FALSE)),0,VLOOKUP($A176,#REF!,4,FALSE))</f>
        <v>#REF!</v>
      </c>
      <c r="J176" s="80" t="e">
        <f t="shared" si="60"/>
        <v>#REF!</v>
      </c>
      <c r="K176" s="76" t="e">
        <f t="shared" si="61"/>
        <v>#REF!</v>
      </c>
      <c r="L176" s="83" t="e">
        <f>IF(ISNA(VLOOKUP($A176,#REF!,8,FALSE)),0,VLOOKUP($A176,#REF!,8,FALSE))</f>
        <v>#REF!</v>
      </c>
      <c r="M176" s="80" t="e">
        <f t="shared" si="62"/>
        <v>#REF!</v>
      </c>
      <c r="N176" s="76" t="e">
        <f t="shared" si="63"/>
        <v>#REF!</v>
      </c>
      <c r="O176" s="64" t="e">
        <f>IF(ISNA(VLOOKUP($A176,#REF!,12,FALSE)),0,VLOOKUP($A176,#REF!,12,FALSE))</f>
        <v>#REF!</v>
      </c>
      <c r="P176" s="80" t="e">
        <f t="shared" si="64"/>
        <v>#REF!</v>
      </c>
      <c r="Q176" s="76" t="e">
        <f t="shared" si="65"/>
        <v>#REF!</v>
      </c>
      <c r="R176" s="64" t="e">
        <f>IF(ISNA(VLOOKUP($A176,#REF!,16,FALSE)),0,VLOOKUP($A176,#REF!,16,FALSE))</f>
        <v>#REF!</v>
      </c>
      <c r="S176" s="80" t="e">
        <f t="shared" si="66"/>
        <v>#REF!</v>
      </c>
      <c r="T176" s="76" t="e">
        <f t="shared" si="67"/>
        <v>#REF!</v>
      </c>
      <c r="U176" s="64" t="e">
        <f>IF(ISNA(VLOOKUP($A176,#REF!,20,FALSE)),0,VLOOKUP($A176,#REF!,20,FALSE))</f>
        <v>#REF!</v>
      </c>
      <c r="V176" s="80" t="e">
        <f t="shared" si="68"/>
        <v>#REF!</v>
      </c>
      <c r="W176" s="76" t="e">
        <f t="shared" si="69"/>
        <v>#REF!</v>
      </c>
      <c r="X176" s="64" t="e">
        <f>IF(ISNA(VLOOKUP($A176,#REF!,24,FALSE)),0,VLOOKUP($A176,#REF!,24,FALSE))</f>
        <v>#REF!</v>
      </c>
      <c r="Y176" s="80" t="e">
        <f t="shared" si="70"/>
        <v>#REF!</v>
      </c>
      <c r="Z176" s="76" t="e">
        <f t="shared" si="71"/>
        <v>#REF!</v>
      </c>
      <c r="AA176" s="64" t="e">
        <f>IF(ISNA(VLOOKUP($A176,#REF!,28,FALSE)),0,VLOOKUP($A176,#REF!,28,FALSE))</f>
        <v>#REF!</v>
      </c>
      <c r="AB176" s="80" t="e">
        <f t="shared" si="72"/>
        <v>#REF!</v>
      </c>
      <c r="AC176" s="76" t="e">
        <f t="shared" si="73"/>
        <v>#REF!</v>
      </c>
      <c r="AD176" s="64" t="e">
        <f>IF(ISNA(VLOOKUP($A176,#REF!,32,FALSE)),0,VLOOKUP($A176,#REF!,32,FALSE))</f>
        <v>#REF!</v>
      </c>
      <c r="AE176" s="80" t="e">
        <f t="shared" si="74"/>
        <v>#REF!</v>
      </c>
      <c r="AF176" s="76" t="e">
        <f t="shared" si="75"/>
        <v>#REF!</v>
      </c>
      <c r="AG176" s="64" t="e">
        <f>IF(ISNA(VLOOKUP($A176,#REF!,36,FALSE)),0,VLOOKUP($A176,#REF!,36,FALSE))</f>
        <v>#REF!</v>
      </c>
      <c r="AH176" s="80" t="e">
        <f t="shared" si="76"/>
        <v>#REF!</v>
      </c>
      <c r="AI176" s="76" t="e">
        <f t="shared" si="77"/>
        <v>#REF!</v>
      </c>
    </row>
    <row r="177" spans="1:39" ht="18" customHeight="1" x14ac:dyDescent="0.2">
      <c r="A177" s="78" t="str">
        <f t="shared" si="57"/>
        <v>Bill Schneider</v>
      </c>
      <c r="B177" s="52" t="s">
        <v>238</v>
      </c>
      <c r="C177" s="62" t="s">
        <v>147</v>
      </c>
      <c r="D177" s="25" t="e">
        <f>VLOOKUP($A177,#REF!,34,FALSE)</f>
        <v>#REF!</v>
      </c>
      <c r="E177" s="8" t="e">
        <f>ROUND(IF(ISNA(VLOOKUP($A177,#REF!,46,FALSE)),0,VLOOKUP($A177,#REF!,46,FALSE)),1)</f>
        <v>#REF!</v>
      </c>
      <c r="F177" s="92" t="e">
        <f>ROUND(IF(ISNA(VLOOKUP($A177,#REF!,47,FALSE)),0,VLOOKUP($A177,#REF!,47,FALSE)),1)</f>
        <v>#REF!</v>
      </c>
      <c r="G177" s="80" t="e">
        <f t="shared" si="58"/>
        <v>#REF!</v>
      </c>
      <c r="H177" s="88" t="e">
        <f t="shared" si="59"/>
        <v>#REF!</v>
      </c>
      <c r="I177" s="64" t="e">
        <f>IF(ISNA(VLOOKUP($A177,#REF!,4,FALSE)),0,VLOOKUP($A177,#REF!,4,FALSE))</f>
        <v>#REF!</v>
      </c>
      <c r="J177" s="80" t="e">
        <f t="shared" si="60"/>
        <v>#REF!</v>
      </c>
      <c r="K177" s="76" t="e">
        <f t="shared" si="61"/>
        <v>#REF!</v>
      </c>
      <c r="L177" s="83" t="e">
        <f>IF(ISNA(VLOOKUP($A177,#REF!,8,FALSE)),0,VLOOKUP($A177,#REF!,8,FALSE))</f>
        <v>#REF!</v>
      </c>
      <c r="M177" s="80" t="e">
        <f t="shared" si="62"/>
        <v>#REF!</v>
      </c>
      <c r="N177" s="76" t="e">
        <f t="shared" si="63"/>
        <v>#REF!</v>
      </c>
      <c r="O177" s="64" t="e">
        <f>IF(ISNA(VLOOKUP($A177,#REF!,12,FALSE)),0,VLOOKUP($A177,#REF!,12,FALSE))</f>
        <v>#REF!</v>
      </c>
      <c r="P177" s="80" t="e">
        <f t="shared" si="64"/>
        <v>#REF!</v>
      </c>
      <c r="Q177" s="76" t="e">
        <f t="shared" si="65"/>
        <v>#REF!</v>
      </c>
      <c r="R177" s="64" t="e">
        <f>IF(ISNA(VLOOKUP($A177,#REF!,16,FALSE)),0,VLOOKUP($A177,#REF!,16,FALSE))</f>
        <v>#REF!</v>
      </c>
      <c r="S177" s="80" t="e">
        <f t="shared" si="66"/>
        <v>#REF!</v>
      </c>
      <c r="T177" s="76" t="e">
        <f t="shared" si="67"/>
        <v>#REF!</v>
      </c>
      <c r="U177" s="64" t="e">
        <f>IF(ISNA(VLOOKUP($A177,#REF!,20,FALSE)),0,VLOOKUP($A177,#REF!,20,FALSE))</f>
        <v>#REF!</v>
      </c>
      <c r="V177" s="80" t="e">
        <f t="shared" si="68"/>
        <v>#REF!</v>
      </c>
      <c r="W177" s="76" t="e">
        <f t="shared" si="69"/>
        <v>#REF!</v>
      </c>
      <c r="X177" s="64" t="e">
        <f>IF(ISNA(VLOOKUP($A177,#REF!,24,FALSE)),0,VLOOKUP($A177,#REF!,24,FALSE))</f>
        <v>#REF!</v>
      </c>
      <c r="Y177" s="80" t="e">
        <f t="shared" si="70"/>
        <v>#REF!</v>
      </c>
      <c r="Z177" s="76" t="e">
        <f t="shared" si="71"/>
        <v>#REF!</v>
      </c>
      <c r="AA177" s="64" t="e">
        <f>IF(ISNA(VLOOKUP($A177,#REF!,28,FALSE)),0,VLOOKUP($A177,#REF!,28,FALSE))</f>
        <v>#REF!</v>
      </c>
      <c r="AB177" s="80" t="e">
        <f t="shared" si="72"/>
        <v>#REF!</v>
      </c>
      <c r="AC177" s="76" t="e">
        <f t="shared" si="73"/>
        <v>#REF!</v>
      </c>
      <c r="AD177" s="64" t="e">
        <f>IF(ISNA(VLOOKUP($A177,#REF!,32,FALSE)),0,VLOOKUP($A177,#REF!,32,FALSE))</f>
        <v>#REF!</v>
      </c>
      <c r="AE177" s="80" t="e">
        <f t="shared" si="74"/>
        <v>#REF!</v>
      </c>
      <c r="AF177" s="76" t="e">
        <f t="shared" si="75"/>
        <v>#REF!</v>
      </c>
      <c r="AG177" s="64" t="e">
        <f>IF(ISNA(VLOOKUP($A177,#REF!,36,FALSE)),0,VLOOKUP($A177,#REF!,36,FALSE))</f>
        <v>#REF!</v>
      </c>
      <c r="AH177" s="80" t="e">
        <f t="shared" si="76"/>
        <v>#REF!</v>
      </c>
      <c r="AI177" s="76" t="e">
        <f t="shared" si="77"/>
        <v>#REF!</v>
      </c>
    </row>
    <row r="178" spans="1:39" ht="18" customHeight="1" x14ac:dyDescent="0.2">
      <c r="A178" s="78" t="str">
        <f t="shared" si="57"/>
        <v>Zee Siekirski</v>
      </c>
      <c r="B178" s="52" t="s">
        <v>419</v>
      </c>
      <c r="C178" s="62" t="s">
        <v>420</v>
      </c>
      <c r="D178" s="25" t="e">
        <f>VLOOKUP($A178,#REF!,34,FALSE)</f>
        <v>#REF!</v>
      </c>
      <c r="E178" s="8" t="e">
        <f>ROUND(IF(ISNA(VLOOKUP($A178,#REF!,46,FALSE)),0,VLOOKUP($A178,#REF!,46,FALSE)),1)</f>
        <v>#REF!</v>
      </c>
      <c r="F178" s="92" t="e">
        <f>ROUND(IF(ISNA(VLOOKUP($A178,#REF!,47,FALSE)),0,VLOOKUP($A178,#REF!,47,FALSE)),1)</f>
        <v>#REF!</v>
      </c>
      <c r="G178" s="80" t="e">
        <f t="shared" si="58"/>
        <v>#REF!</v>
      </c>
      <c r="H178" s="88" t="e">
        <f t="shared" si="59"/>
        <v>#REF!</v>
      </c>
      <c r="I178" s="64" t="e">
        <f>IF(ISNA(VLOOKUP($A178,#REF!,4,FALSE)),0,VLOOKUP($A178,#REF!,4,FALSE))</f>
        <v>#REF!</v>
      </c>
      <c r="J178" s="80" t="e">
        <f t="shared" si="60"/>
        <v>#REF!</v>
      </c>
      <c r="K178" s="76" t="e">
        <f t="shared" si="61"/>
        <v>#REF!</v>
      </c>
      <c r="L178" s="83" t="e">
        <f>IF(ISNA(VLOOKUP($A178,#REF!,8,FALSE)),0,VLOOKUP($A178,#REF!,8,FALSE))</f>
        <v>#REF!</v>
      </c>
      <c r="M178" s="80" t="e">
        <f t="shared" si="62"/>
        <v>#REF!</v>
      </c>
      <c r="N178" s="76" t="e">
        <f t="shared" si="63"/>
        <v>#REF!</v>
      </c>
      <c r="O178" s="64" t="e">
        <f>IF(ISNA(VLOOKUP($A178,#REF!,12,FALSE)),0,VLOOKUP($A178,#REF!,12,FALSE))</f>
        <v>#REF!</v>
      </c>
      <c r="P178" s="80" t="e">
        <f t="shared" si="64"/>
        <v>#REF!</v>
      </c>
      <c r="Q178" s="76" t="e">
        <f t="shared" si="65"/>
        <v>#REF!</v>
      </c>
      <c r="R178" s="64" t="e">
        <f>IF(ISNA(VLOOKUP($A178,#REF!,16,FALSE)),0,VLOOKUP($A178,#REF!,16,FALSE))</f>
        <v>#REF!</v>
      </c>
      <c r="S178" s="80" t="e">
        <f t="shared" si="66"/>
        <v>#REF!</v>
      </c>
      <c r="T178" s="76" t="e">
        <f t="shared" si="67"/>
        <v>#REF!</v>
      </c>
      <c r="U178" s="64" t="e">
        <f>IF(ISNA(VLOOKUP($A178,#REF!,20,FALSE)),0,VLOOKUP($A178,#REF!,20,FALSE))</f>
        <v>#REF!</v>
      </c>
      <c r="V178" s="80" t="e">
        <f t="shared" si="68"/>
        <v>#REF!</v>
      </c>
      <c r="W178" s="76" t="e">
        <f t="shared" si="69"/>
        <v>#REF!</v>
      </c>
      <c r="X178" s="64" t="e">
        <f>IF(ISNA(VLOOKUP($A178,#REF!,24,FALSE)),0,VLOOKUP($A178,#REF!,24,FALSE))</f>
        <v>#REF!</v>
      </c>
      <c r="Y178" s="80" t="e">
        <f t="shared" si="70"/>
        <v>#REF!</v>
      </c>
      <c r="Z178" s="76" t="e">
        <f t="shared" si="71"/>
        <v>#REF!</v>
      </c>
      <c r="AA178" s="64" t="e">
        <f>IF(ISNA(VLOOKUP($A178,#REF!,28,FALSE)),0,VLOOKUP($A178,#REF!,28,FALSE))</f>
        <v>#REF!</v>
      </c>
      <c r="AB178" s="80" t="e">
        <f t="shared" si="72"/>
        <v>#REF!</v>
      </c>
      <c r="AC178" s="76" t="e">
        <f t="shared" si="73"/>
        <v>#REF!</v>
      </c>
      <c r="AD178" s="64" t="e">
        <f>IF(ISNA(VLOOKUP($A178,#REF!,32,FALSE)),0,VLOOKUP($A178,#REF!,32,FALSE))</f>
        <v>#REF!</v>
      </c>
      <c r="AE178" s="80" t="e">
        <f t="shared" si="74"/>
        <v>#REF!</v>
      </c>
      <c r="AF178" s="76" t="e">
        <f t="shared" si="75"/>
        <v>#REF!</v>
      </c>
      <c r="AG178" s="64" t="e">
        <f>IF(ISNA(VLOOKUP($A178,#REF!,36,FALSE)),0,VLOOKUP($A178,#REF!,36,FALSE))</f>
        <v>#REF!</v>
      </c>
      <c r="AH178" s="80" t="e">
        <f t="shared" si="76"/>
        <v>#REF!</v>
      </c>
      <c r="AI178" s="76" t="e">
        <f t="shared" si="77"/>
        <v>#REF!</v>
      </c>
    </row>
    <row r="179" spans="1:39" ht="18" customHeight="1" x14ac:dyDescent="0.2">
      <c r="A179" s="78" t="str">
        <f t="shared" si="57"/>
        <v>Mark Simmons</v>
      </c>
      <c r="B179" s="52" t="s">
        <v>297</v>
      </c>
      <c r="C179" s="62" t="s">
        <v>37</v>
      </c>
      <c r="D179" s="25" t="e">
        <f>VLOOKUP($A179,#REF!,34,FALSE)</f>
        <v>#REF!</v>
      </c>
      <c r="E179" s="8" t="e">
        <f>ROUND(IF(ISNA(VLOOKUP($A179,#REF!,46,FALSE)),0,VLOOKUP($A179,#REF!,46,FALSE)),1)</f>
        <v>#REF!</v>
      </c>
      <c r="F179" s="92" t="e">
        <f>ROUND(IF(ISNA(VLOOKUP($A179,#REF!,47,FALSE)),0,VLOOKUP($A179,#REF!,47,FALSE)),1)</f>
        <v>#REF!</v>
      </c>
      <c r="G179" s="80" t="e">
        <f t="shared" si="58"/>
        <v>#REF!</v>
      </c>
      <c r="H179" s="88" t="e">
        <f t="shared" si="59"/>
        <v>#REF!</v>
      </c>
      <c r="I179" s="64" t="e">
        <f>IF(ISNA(VLOOKUP($A179,#REF!,4,FALSE)),0,VLOOKUP($A179,#REF!,4,FALSE))</f>
        <v>#REF!</v>
      </c>
      <c r="J179" s="80" t="e">
        <f t="shared" si="60"/>
        <v>#REF!</v>
      </c>
      <c r="K179" s="76" t="e">
        <f t="shared" si="61"/>
        <v>#REF!</v>
      </c>
      <c r="L179" s="83" t="e">
        <f>IF(ISNA(VLOOKUP($A179,#REF!,8,FALSE)),0,VLOOKUP($A179,#REF!,8,FALSE))</f>
        <v>#REF!</v>
      </c>
      <c r="M179" s="80" t="e">
        <f t="shared" si="62"/>
        <v>#REF!</v>
      </c>
      <c r="N179" s="76" t="e">
        <f t="shared" si="63"/>
        <v>#REF!</v>
      </c>
      <c r="O179" s="64" t="e">
        <f>IF(ISNA(VLOOKUP($A179,#REF!,12,FALSE)),0,VLOOKUP($A179,#REF!,12,FALSE))</f>
        <v>#REF!</v>
      </c>
      <c r="P179" s="80" t="e">
        <f t="shared" si="64"/>
        <v>#REF!</v>
      </c>
      <c r="Q179" s="76" t="e">
        <f t="shared" si="65"/>
        <v>#REF!</v>
      </c>
      <c r="R179" s="64" t="e">
        <f>IF(ISNA(VLOOKUP($A179,#REF!,16,FALSE)),0,VLOOKUP($A179,#REF!,16,FALSE))</f>
        <v>#REF!</v>
      </c>
      <c r="S179" s="80" t="e">
        <f t="shared" si="66"/>
        <v>#REF!</v>
      </c>
      <c r="T179" s="76" t="e">
        <f t="shared" si="67"/>
        <v>#REF!</v>
      </c>
      <c r="U179" s="64" t="e">
        <f>IF(ISNA(VLOOKUP($A179,#REF!,20,FALSE)),0,VLOOKUP($A179,#REF!,20,FALSE))</f>
        <v>#REF!</v>
      </c>
      <c r="V179" s="80" t="e">
        <f t="shared" si="68"/>
        <v>#REF!</v>
      </c>
      <c r="W179" s="76" t="e">
        <f t="shared" si="69"/>
        <v>#REF!</v>
      </c>
      <c r="X179" s="64" t="e">
        <f>IF(ISNA(VLOOKUP($A179,#REF!,24,FALSE)),0,VLOOKUP($A179,#REF!,24,FALSE))</f>
        <v>#REF!</v>
      </c>
      <c r="Y179" s="80" t="e">
        <f t="shared" si="70"/>
        <v>#REF!</v>
      </c>
      <c r="Z179" s="76" t="e">
        <f t="shared" si="71"/>
        <v>#REF!</v>
      </c>
      <c r="AA179" s="64" t="e">
        <f>IF(ISNA(VLOOKUP($A179,#REF!,28,FALSE)),0,VLOOKUP($A179,#REF!,28,FALSE))</f>
        <v>#REF!</v>
      </c>
      <c r="AB179" s="80" t="e">
        <f t="shared" si="72"/>
        <v>#REF!</v>
      </c>
      <c r="AC179" s="76" t="e">
        <f t="shared" si="73"/>
        <v>#REF!</v>
      </c>
      <c r="AD179" s="64" t="e">
        <f>IF(ISNA(VLOOKUP($A179,#REF!,32,FALSE)),0,VLOOKUP($A179,#REF!,32,FALSE))</f>
        <v>#REF!</v>
      </c>
      <c r="AE179" s="80" t="e">
        <f t="shared" si="74"/>
        <v>#REF!</v>
      </c>
      <c r="AF179" s="76" t="e">
        <f t="shared" si="75"/>
        <v>#REF!</v>
      </c>
      <c r="AG179" s="64" t="e">
        <f>IF(ISNA(VLOOKUP($A179,#REF!,36,FALSE)),0,VLOOKUP($A179,#REF!,36,FALSE))</f>
        <v>#REF!</v>
      </c>
      <c r="AH179" s="80" t="e">
        <f t="shared" si="76"/>
        <v>#REF!</v>
      </c>
      <c r="AI179" s="76" t="e">
        <f t="shared" si="77"/>
        <v>#REF!</v>
      </c>
    </row>
    <row r="180" spans="1:39" ht="18" customHeight="1" x14ac:dyDescent="0.2">
      <c r="A180" s="78" t="str">
        <f t="shared" si="57"/>
        <v>Glenn Skillman</v>
      </c>
      <c r="B180" s="52" t="s">
        <v>271</v>
      </c>
      <c r="C180" s="62" t="s">
        <v>272</v>
      </c>
      <c r="D180" s="25" t="e">
        <f>VLOOKUP($A180,#REF!,34,FALSE)</f>
        <v>#REF!</v>
      </c>
      <c r="E180" s="8" t="e">
        <f>ROUND(IF(ISNA(VLOOKUP($A180,#REF!,46,FALSE)),0,VLOOKUP($A180,#REF!,46,FALSE)),1)</f>
        <v>#REF!</v>
      </c>
      <c r="F180" s="92" t="e">
        <f>ROUND(IF(ISNA(VLOOKUP($A180,#REF!,47,FALSE)),0,VLOOKUP($A180,#REF!,47,FALSE)),1)</f>
        <v>#REF!</v>
      </c>
      <c r="G180" s="80" t="e">
        <f t="shared" si="58"/>
        <v>#REF!</v>
      </c>
      <c r="H180" s="88" t="e">
        <f t="shared" si="59"/>
        <v>#REF!</v>
      </c>
      <c r="I180" s="64" t="e">
        <f>IF(ISNA(VLOOKUP($A180,#REF!,4,FALSE)),0,VLOOKUP($A180,#REF!,4,FALSE))</f>
        <v>#REF!</v>
      </c>
      <c r="J180" s="80" t="e">
        <f t="shared" si="60"/>
        <v>#REF!</v>
      </c>
      <c r="K180" s="76" t="e">
        <f t="shared" si="61"/>
        <v>#REF!</v>
      </c>
      <c r="L180" s="83" t="e">
        <f>IF(ISNA(VLOOKUP($A180,#REF!,8,FALSE)),0,VLOOKUP($A180,#REF!,8,FALSE))</f>
        <v>#REF!</v>
      </c>
      <c r="M180" s="80" t="e">
        <f t="shared" si="62"/>
        <v>#REF!</v>
      </c>
      <c r="N180" s="76" t="e">
        <f t="shared" si="63"/>
        <v>#REF!</v>
      </c>
      <c r="O180" s="64" t="e">
        <f>IF(ISNA(VLOOKUP($A180,#REF!,12,FALSE)),0,VLOOKUP($A180,#REF!,12,FALSE))</f>
        <v>#REF!</v>
      </c>
      <c r="P180" s="80" t="e">
        <f t="shared" si="64"/>
        <v>#REF!</v>
      </c>
      <c r="Q180" s="76" t="e">
        <f t="shared" si="65"/>
        <v>#REF!</v>
      </c>
      <c r="R180" s="64" t="e">
        <f>IF(ISNA(VLOOKUP($A180,#REF!,16,FALSE)),0,VLOOKUP($A180,#REF!,16,FALSE))</f>
        <v>#REF!</v>
      </c>
      <c r="S180" s="80" t="e">
        <f t="shared" si="66"/>
        <v>#REF!</v>
      </c>
      <c r="T180" s="76" t="e">
        <f t="shared" si="67"/>
        <v>#REF!</v>
      </c>
      <c r="U180" s="64" t="e">
        <f>IF(ISNA(VLOOKUP($A180,#REF!,20,FALSE)),0,VLOOKUP($A180,#REF!,20,FALSE))</f>
        <v>#REF!</v>
      </c>
      <c r="V180" s="80" t="e">
        <f t="shared" si="68"/>
        <v>#REF!</v>
      </c>
      <c r="W180" s="76" t="e">
        <f t="shared" si="69"/>
        <v>#REF!</v>
      </c>
      <c r="X180" s="64" t="e">
        <f>IF(ISNA(VLOOKUP($A180,#REF!,24,FALSE)),0,VLOOKUP($A180,#REF!,24,FALSE))</f>
        <v>#REF!</v>
      </c>
      <c r="Y180" s="80" t="e">
        <f t="shared" si="70"/>
        <v>#REF!</v>
      </c>
      <c r="Z180" s="76" t="e">
        <f t="shared" si="71"/>
        <v>#REF!</v>
      </c>
      <c r="AA180" s="64" t="e">
        <f>IF(ISNA(VLOOKUP($A180,#REF!,28,FALSE)),0,VLOOKUP($A180,#REF!,28,FALSE))</f>
        <v>#REF!</v>
      </c>
      <c r="AB180" s="80" t="e">
        <f t="shared" si="72"/>
        <v>#REF!</v>
      </c>
      <c r="AC180" s="76" t="e">
        <f t="shared" si="73"/>
        <v>#REF!</v>
      </c>
      <c r="AD180" s="64" t="e">
        <f>IF(ISNA(VLOOKUP($A180,#REF!,32,FALSE)),0,VLOOKUP($A180,#REF!,32,FALSE))</f>
        <v>#REF!</v>
      </c>
      <c r="AE180" s="80" t="e">
        <f t="shared" si="74"/>
        <v>#REF!</v>
      </c>
      <c r="AF180" s="76" t="e">
        <f t="shared" si="75"/>
        <v>#REF!</v>
      </c>
      <c r="AG180" s="64" t="e">
        <f>IF(ISNA(VLOOKUP($A180,#REF!,36,FALSE)),0,VLOOKUP($A180,#REF!,36,FALSE))</f>
        <v>#REF!</v>
      </c>
      <c r="AH180" s="80" t="e">
        <f t="shared" si="76"/>
        <v>#REF!</v>
      </c>
      <c r="AI180" s="76" t="e">
        <f t="shared" si="77"/>
        <v>#REF!</v>
      </c>
    </row>
    <row r="181" spans="1:39" ht="18" customHeight="1" x14ac:dyDescent="0.2">
      <c r="A181" s="78" t="str">
        <f t="shared" si="57"/>
        <v>John Slye</v>
      </c>
      <c r="B181" s="93" t="s">
        <v>520</v>
      </c>
      <c r="C181" s="94" t="s">
        <v>3</v>
      </c>
      <c r="D181" s="25">
        <v>18.399999999999999</v>
      </c>
      <c r="E181" s="8" t="e">
        <f>ROUND(IF(ISNA(VLOOKUP($A181,#REF!,47,FALSE)),0,VLOOKUP($A181,#REF!,47,FALSE)),1)</f>
        <v>#REF!</v>
      </c>
      <c r="F181" s="92" t="e">
        <f>ROUND(IF(ISNA(VLOOKUP($A181,#REF!,49,FALSE)),0,VLOOKUP($A181,#REF!,49,FALSE)),1)</f>
        <v>#REF!</v>
      </c>
      <c r="G181" s="80" t="e">
        <f t="shared" si="58"/>
        <v>#REF!</v>
      </c>
      <c r="H181" s="88" t="e">
        <f t="shared" si="59"/>
        <v>#REF!</v>
      </c>
      <c r="I181" s="64" t="e">
        <f>IF(ISNA(VLOOKUP($A181,#REF!,4,FALSE)),0,VLOOKUP($A181,#REF!,4,FALSE))</f>
        <v>#REF!</v>
      </c>
      <c r="J181" s="80" t="e">
        <f t="shared" si="60"/>
        <v>#REF!</v>
      </c>
      <c r="K181" s="76" t="e">
        <f t="shared" si="61"/>
        <v>#REF!</v>
      </c>
      <c r="L181" s="83" t="e">
        <f>IF(ISNA(VLOOKUP($A181,#REF!,8,FALSE)),0,VLOOKUP($A181,#REF!,8,FALSE))</f>
        <v>#REF!</v>
      </c>
      <c r="M181" s="80" t="e">
        <f t="shared" si="62"/>
        <v>#REF!</v>
      </c>
      <c r="N181" s="76" t="e">
        <f t="shared" si="63"/>
        <v>#REF!</v>
      </c>
      <c r="O181" s="64" t="e">
        <f>IF(ISNA(VLOOKUP($A181,#REF!,12,FALSE)),0,VLOOKUP($A181,#REF!,12,FALSE))</f>
        <v>#REF!</v>
      </c>
      <c r="P181" s="80" t="e">
        <f t="shared" si="64"/>
        <v>#REF!</v>
      </c>
      <c r="Q181" s="76" t="e">
        <f t="shared" si="65"/>
        <v>#REF!</v>
      </c>
      <c r="R181" s="64" t="e">
        <f>IF(ISNA(VLOOKUP($A181,#REF!,16,FALSE)),0,VLOOKUP($A181,#REF!,16,FALSE))</f>
        <v>#REF!</v>
      </c>
      <c r="S181" s="80" t="e">
        <f t="shared" si="66"/>
        <v>#REF!</v>
      </c>
      <c r="T181" s="76" t="e">
        <f t="shared" si="67"/>
        <v>#REF!</v>
      </c>
      <c r="U181" s="64" t="e">
        <f>IF(ISNA(VLOOKUP($A181,#REF!,20,FALSE)),0,VLOOKUP($A181,#REF!,20,FALSE))</f>
        <v>#REF!</v>
      </c>
      <c r="V181" s="80" t="e">
        <f t="shared" si="68"/>
        <v>#REF!</v>
      </c>
      <c r="W181" s="76" t="e">
        <f t="shared" si="69"/>
        <v>#REF!</v>
      </c>
      <c r="X181" s="64" t="e">
        <f>IF(ISNA(VLOOKUP($A181,#REF!,24,FALSE)),0,VLOOKUP($A181,#REF!,24,FALSE))</f>
        <v>#REF!</v>
      </c>
      <c r="Y181" s="80" t="e">
        <f t="shared" si="70"/>
        <v>#REF!</v>
      </c>
      <c r="Z181" s="76" t="e">
        <f t="shared" si="71"/>
        <v>#REF!</v>
      </c>
      <c r="AA181" s="64" t="e">
        <f>IF(ISNA(VLOOKUP($A181,#REF!,28,FALSE)),0,VLOOKUP($A181,#REF!,28,FALSE))</f>
        <v>#REF!</v>
      </c>
      <c r="AB181" s="80" t="e">
        <f t="shared" si="72"/>
        <v>#REF!</v>
      </c>
      <c r="AC181" s="76" t="e">
        <f t="shared" si="73"/>
        <v>#REF!</v>
      </c>
      <c r="AD181" s="64" t="e">
        <f>IF(ISNA(VLOOKUP($A181,#REF!,32,FALSE)),0,VLOOKUP($A181,#REF!,32,FALSE))</f>
        <v>#REF!</v>
      </c>
      <c r="AE181" s="80" t="e">
        <f t="shared" si="74"/>
        <v>#REF!</v>
      </c>
      <c r="AF181" s="76" t="e">
        <f t="shared" si="75"/>
        <v>#REF!</v>
      </c>
      <c r="AG181" s="64" t="e">
        <f>IF(ISNA(VLOOKUP($A181,#REF!,36,FALSE)),0,VLOOKUP($A181,#REF!,36,FALSE))</f>
        <v>#REF!</v>
      </c>
      <c r="AH181" s="80" t="e">
        <f t="shared" si="76"/>
        <v>#REF!</v>
      </c>
      <c r="AI181" s="76" t="e">
        <f t="shared" si="77"/>
        <v>#REF!</v>
      </c>
      <c r="AJ181" t="e">
        <f>IF(I181&gt;0,72+H181+36-I181,"-")</f>
        <v>#REF!</v>
      </c>
      <c r="AK181" t="e">
        <f>IF(L181&gt;0,72+K181+36-L181,"-")</f>
        <v>#REF!</v>
      </c>
      <c r="AL181" t="e">
        <f>IF(O181&gt;0,72+N181+36-O181,"-")</f>
        <v>#REF!</v>
      </c>
      <c r="AM181" t="e">
        <f>IF(R181&gt;0,72+Q181+36-R181,"-")</f>
        <v>#REF!</v>
      </c>
    </row>
    <row r="182" spans="1:39" ht="18" customHeight="1" x14ac:dyDescent="0.2">
      <c r="A182" s="78" t="str">
        <f t="shared" si="57"/>
        <v>Greg Southwick</v>
      </c>
      <c r="B182" s="52" t="s">
        <v>418</v>
      </c>
      <c r="C182" s="62" t="s">
        <v>221</v>
      </c>
      <c r="D182" s="25" t="e">
        <f>VLOOKUP($A182,#REF!,34,FALSE)</f>
        <v>#REF!</v>
      </c>
      <c r="E182" s="8" t="e">
        <f>ROUND(IF(ISNA(VLOOKUP($A182,#REF!,46,FALSE)),0,VLOOKUP($A182,#REF!,46,FALSE)),1)</f>
        <v>#REF!</v>
      </c>
      <c r="F182" s="92" t="e">
        <f>ROUND(IF(ISNA(VLOOKUP($A182,#REF!,47,FALSE)),0,VLOOKUP($A182,#REF!,47,FALSE)),1)</f>
        <v>#REF!</v>
      </c>
      <c r="G182" s="80" t="e">
        <f t="shared" si="58"/>
        <v>#REF!</v>
      </c>
      <c r="H182" s="88" t="e">
        <f t="shared" si="59"/>
        <v>#REF!</v>
      </c>
      <c r="I182" s="64" t="e">
        <f>IF(ISNA(VLOOKUP($A182,#REF!,4,FALSE)),0,VLOOKUP($A182,#REF!,4,FALSE))</f>
        <v>#REF!</v>
      </c>
      <c r="J182" s="80" t="e">
        <f t="shared" si="60"/>
        <v>#REF!</v>
      </c>
      <c r="K182" s="76" t="e">
        <f t="shared" si="61"/>
        <v>#REF!</v>
      </c>
      <c r="L182" s="83" t="e">
        <f>IF(ISNA(VLOOKUP($A182,#REF!,8,FALSE)),0,VLOOKUP($A182,#REF!,8,FALSE))</f>
        <v>#REF!</v>
      </c>
      <c r="M182" s="80" t="e">
        <f t="shared" si="62"/>
        <v>#REF!</v>
      </c>
      <c r="N182" s="76" t="e">
        <f t="shared" si="63"/>
        <v>#REF!</v>
      </c>
      <c r="O182" s="64" t="e">
        <f>IF(ISNA(VLOOKUP($A182,#REF!,12,FALSE)),0,VLOOKUP($A182,#REF!,12,FALSE))</f>
        <v>#REF!</v>
      </c>
      <c r="P182" s="80" t="e">
        <f t="shared" si="64"/>
        <v>#REF!</v>
      </c>
      <c r="Q182" s="76" t="e">
        <f t="shared" si="65"/>
        <v>#REF!</v>
      </c>
      <c r="R182" s="64" t="e">
        <f>IF(ISNA(VLOOKUP($A182,#REF!,16,FALSE)),0,VLOOKUP($A182,#REF!,16,FALSE))</f>
        <v>#REF!</v>
      </c>
      <c r="S182" s="80" t="e">
        <f t="shared" si="66"/>
        <v>#REF!</v>
      </c>
      <c r="T182" s="76" t="e">
        <f t="shared" si="67"/>
        <v>#REF!</v>
      </c>
      <c r="U182" s="64" t="e">
        <f>IF(ISNA(VLOOKUP($A182,#REF!,20,FALSE)),0,VLOOKUP($A182,#REF!,20,FALSE))</f>
        <v>#REF!</v>
      </c>
      <c r="V182" s="80" t="e">
        <f t="shared" si="68"/>
        <v>#REF!</v>
      </c>
      <c r="W182" s="76" t="e">
        <f t="shared" si="69"/>
        <v>#REF!</v>
      </c>
      <c r="X182" s="64" t="e">
        <f>IF(ISNA(VLOOKUP($A182,#REF!,24,FALSE)),0,VLOOKUP($A182,#REF!,24,FALSE))</f>
        <v>#REF!</v>
      </c>
      <c r="Y182" s="80" t="e">
        <f t="shared" si="70"/>
        <v>#REF!</v>
      </c>
      <c r="Z182" s="76" t="e">
        <f t="shared" si="71"/>
        <v>#REF!</v>
      </c>
      <c r="AA182" s="64" t="e">
        <f>IF(ISNA(VLOOKUP($A182,#REF!,28,FALSE)),0,VLOOKUP($A182,#REF!,28,FALSE))</f>
        <v>#REF!</v>
      </c>
      <c r="AB182" s="80" t="e">
        <f t="shared" si="72"/>
        <v>#REF!</v>
      </c>
      <c r="AC182" s="76" t="e">
        <f t="shared" si="73"/>
        <v>#REF!</v>
      </c>
      <c r="AD182" s="64" t="e">
        <f>IF(ISNA(VLOOKUP($A182,#REF!,32,FALSE)),0,VLOOKUP($A182,#REF!,32,FALSE))</f>
        <v>#REF!</v>
      </c>
      <c r="AE182" s="80" t="e">
        <f t="shared" si="74"/>
        <v>#REF!</v>
      </c>
      <c r="AF182" s="76" t="e">
        <f t="shared" si="75"/>
        <v>#REF!</v>
      </c>
      <c r="AG182" s="64" t="e">
        <f>IF(ISNA(VLOOKUP($A182,#REF!,36,FALSE)),0,VLOOKUP($A182,#REF!,36,FALSE))</f>
        <v>#REF!</v>
      </c>
      <c r="AH182" s="80" t="e">
        <f t="shared" si="76"/>
        <v>#REF!</v>
      </c>
      <c r="AI182" s="76" t="e">
        <f t="shared" si="77"/>
        <v>#REF!</v>
      </c>
    </row>
    <row r="183" spans="1:39" ht="18" customHeight="1" x14ac:dyDescent="0.2">
      <c r="A183" s="78" t="str">
        <f t="shared" si="57"/>
        <v>Troy Spittle</v>
      </c>
      <c r="B183" s="52" t="s">
        <v>263</v>
      </c>
      <c r="C183" s="62" t="s">
        <v>264</v>
      </c>
      <c r="D183" s="25" t="e">
        <f>VLOOKUP($A183,#REF!,34,FALSE)</f>
        <v>#REF!</v>
      </c>
      <c r="E183" s="8" t="e">
        <f>ROUND(IF(ISNA(VLOOKUP($A183,#REF!,46,FALSE)),0,VLOOKUP($A183,#REF!,46,FALSE)),1)</f>
        <v>#REF!</v>
      </c>
      <c r="F183" s="92" t="e">
        <f>ROUND(IF(ISNA(VLOOKUP($A183,#REF!,47,FALSE)),0,VLOOKUP($A183,#REF!,47,FALSE)),1)</f>
        <v>#REF!</v>
      </c>
      <c r="G183" s="80" t="e">
        <f t="shared" si="58"/>
        <v>#REF!</v>
      </c>
      <c r="H183" s="88" t="e">
        <f t="shared" si="59"/>
        <v>#REF!</v>
      </c>
      <c r="I183" s="64" t="e">
        <f>IF(ISNA(VLOOKUP($A183,#REF!,4,FALSE)),0,VLOOKUP($A183,#REF!,4,FALSE))</f>
        <v>#REF!</v>
      </c>
      <c r="J183" s="80" t="e">
        <f t="shared" si="60"/>
        <v>#REF!</v>
      </c>
      <c r="K183" s="76" t="e">
        <f t="shared" si="61"/>
        <v>#REF!</v>
      </c>
      <c r="L183" s="83" t="e">
        <f>IF(ISNA(VLOOKUP($A183,#REF!,8,FALSE)),0,VLOOKUP($A183,#REF!,8,FALSE))</f>
        <v>#REF!</v>
      </c>
      <c r="M183" s="80" t="e">
        <f t="shared" si="62"/>
        <v>#REF!</v>
      </c>
      <c r="N183" s="76" t="e">
        <f t="shared" si="63"/>
        <v>#REF!</v>
      </c>
      <c r="O183" s="64" t="e">
        <f>IF(ISNA(VLOOKUP($A183,#REF!,12,FALSE)),0,VLOOKUP($A183,#REF!,12,FALSE))</f>
        <v>#REF!</v>
      </c>
      <c r="P183" s="80" t="e">
        <f t="shared" si="64"/>
        <v>#REF!</v>
      </c>
      <c r="Q183" s="76" t="e">
        <f t="shared" si="65"/>
        <v>#REF!</v>
      </c>
      <c r="R183" s="64" t="e">
        <f>IF(ISNA(VLOOKUP($A183,#REF!,16,FALSE)),0,VLOOKUP($A183,#REF!,16,FALSE))</f>
        <v>#REF!</v>
      </c>
      <c r="S183" s="80" t="e">
        <f t="shared" si="66"/>
        <v>#REF!</v>
      </c>
      <c r="T183" s="76" t="e">
        <f t="shared" si="67"/>
        <v>#REF!</v>
      </c>
      <c r="U183" s="64" t="e">
        <f>IF(ISNA(VLOOKUP($A183,#REF!,20,FALSE)),0,VLOOKUP($A183,#REF!,20,FALSE))</f>
        <v>#REF!</v>
      </c>
      <c r="V183" s="80" t="e">
        <f t="shared" si="68"/>
        <v>#REF!</v>
      </c>
      <c r="W183" s="76" t="e">
        <f t="shared" si="69"/>
        <v>#REF!</v>
      </c>
      <c r="X183" s="64" t="e">
        <f>IF(ISNA(VLOOKUP($A183,#REF!,24,FALSE)),0,VLOOKUP($A183,#REF!,24,FALSE))</f>
        <v>#REF!</v>
      </c>
      <c r="Y183" s="80" t="e">
        <f t="shared" si="70"/>
        <v>#REF!</v>
      </c>
      <c r="Z183" s="76" t="e">
        <f t="shared" si="71"/>
        <v>#REF!</v>
      </c>
      <c r="AA183" s="64" t="e">
        <f>IF(ISNA(VLOOKUP($A183,#REF!,28,FALSE)),0,VLOOKUP($A183,#REF!,28,FALSE))</f>
        <v>#REF!</v>
      </c>
      <c r="AB183" s="80" t="e">
        <f t="shared" si="72"/>
        <v>#REF!</v>
      </c>
      <c r="AC183" s="76" t="e">
        <f t="shared" si="73"/>
        <v>#REF!</v>
      </c>
      <c r="AD183" s="64" t="e">
        <f>IF(ISNA(VLOOKUP($A183,#REF!,32,FALSE)),0,VLOOKUP($A183,#REF!,32,FALSE))</f>
        <v>#REF!</v>
      </c>
      <c r="AE183" s="80" t="e">
        <f t="shared" si="74"/>
        <v>#REF!</v>
      </c>
      <c r="AF183" s="76" t="e">
        <f t="shared" si="75"/>
        <v>#REF!</v>
      </c>
      <c r="AG183" s="64" t="e">
        <f>IF(ISNA(VLOOKUP($A183,#REF!,36,FALSE)),0,VLOOKUP($A183,#REF!,36,FALSE))</f>
        <v>#REF!</v>
      </c>
      <c r="AH183" s="80" t="e">
        <f t="shared" si="76"/>
        <v>#REF!</v>
      </c>
      <c r="AI183" s="76" t="e">
        <f t="shared" si="77"/>
        <v>#REF!</v>
      </c>
    </row>
    <row r="184" spans="1:39" ht="18" customHeight="1" x14ac:dyDescent="0.2">
      <c r="A184" s="78" t="str">
        <f t="shared" si="57"/>
        <v>Van Stemple</v>
      </c>
      <c r="B184" s="52" t="s">
        <v>301</v>
      </c>
      <c r="C184" s="62" t="s">
        <v>302</v>
      </c>
      <c r="D184" s="25" t="e">
        <f>VLOOKUP($A184,#REF!,34,FALSE)</f>
        <v>#REF!</v>
      </c>
      <c r="E184" s="8" t="e">
        <f>ROUND(IF(ISNA(VLOOKUP($A184,#REF!,46,FALSE)),0,VLOOKUP($A184,#REF!,46,FALSE)),1)</f>
        <v>#REF!</v>
      </c>
      <c r="F184" s="92" t="e">
        <f>ROUND(IF(ISNA(VLOOKUP($A184,#REF!,47,FALSE)),0,VLOOKUP($A184,#REF!,47,FALSE)),1)</f>
        <v>#REF!</v>
      </c>
      <c r="G184" s="80" t="e">
        <f t="shared" si="58"/>
        <v>#REF!</v>
      </c>
      <c r="H184" s="88" t="e">
        <f t="shared" si="59"/>
        <v>#REF!</v>
      </c>
      <c r="I184" s="64" t="e">
        <f>IF(ISNA(VLOOKUP($A184,#REF!,4,FALSE)),0,VLOOKUP($A184,#REF!,4,FALSE))</f>
        <v>#REF!</v>
      </c>
      <c r="J184" s="80" t="e">
        <f t="shared" si="60"/>
        <v>#REF!</v>
      </c>
      <c r="K184" s="76" t="e">
        <f t="shared" si="61"/>
        <v>#REF!</v>
      </c>
      <c r="L184" s="83" t="e">
        <f>IF(ISNA(VLOOKUP($A184,#REF!,8,FALSE)),0,VLOOKUP($A184,#REF!,8,FALSE))</f>
        <v>#REF!</v>
      </c>
      <c r="M184" s="80" t="e">
        <f t="shared" si="62"/>
        <v>#REF!</v>
      </c>
      <c r="N184" s="76" t="e">
        <f t="shared" si="63"/>
        <v>#REF!</v>
      </c>
      <c r="O184" s="64" t="e">
        <f>IF(ISNA(VLOOKUP($A184,#REF!,12,FALSE)),0,VLOOKUP($A184,#REF!,12,FALSE))</f>
        <v>#REF!</v>
      </c>
      <c r="P184" s="80" t="e">
        <f t="shared" si="64"/>
        <v>#REF!</v>
      </c>
      <c r="Q184" s="76" t="e">
        <f t="shared" si="65"/>
        <v>#REF!</v>
      </c>
      <c r="R184" s="64" t="e">
        <f>IF(ISNA(VLOOKUP($A184,#REF!,16,FALSE)),0,VLOOKUP($A184,#REF!,16,FALSE))</f>
        <v>#REF!</v>
      </c>
      <c r="S184" s="80" t="e">
        <f t="shared" si="66"/>
        <v>#REF!</v>
      </c>
      <c r="T184" s="76" t="e">
        <f t="shared" si="67"/>
        <v>#REF!</v>
      </c>
      <c r="U184" s="64" t="e">
        <f>IF(ISNA(VLOOKUP($A184,#REF!,20,FALSE)),0,VLOOKUP($A184,#REF!,20,FALSE))</f>
        <v>#REF!</v>
      </c>
      <c r="V184" s="80" t="e">
        <f t="shared" si="68"/>
        <v>#REF!</v>
      </c>
      <c r="W184" s="76" t="e">
        <f t="shared" si="69"/>
        <v>#REF!</v>
      </c>
      <c r="X184" s="64" t="e">
        <f>IF(ISNA(VLOOKUP($A184,#REF!,24,FALSE)),0,VLOOKUP($A184,#REF!,24,FALSE))</f>
        <v>#REF!</v>
      </c>
      <c r="Y184" s="80" t="e">
        <f t="shared" si="70"/>
        <v>#REF!</v>
      </c>
      <c r="Z184" s="76" t="e">
        <f t="shared" si="71"/>
        <v>#REF!</v>
      </c>
      <c r="AA184" s="64" t="e">
        <f>IF(ISNA(VLOOKUP($A184,#REF!,28,FALSE)),0,VLOOKUP($A184,#REF!,28,FALSE))</f>
        <v>#REF!</v>
      </c>
      <c r="AB184" s="80" t="e">
        <f t="shared" si="72"/>
        <v>#REF!</v>
      </c>
      <c r="AC184" s="76" t="e">
        <f t="shared" si="73"/>
        <v>#REF!</v>
      </c>
      <c r="AD184" s="64" t="e">
        <f>IF(ISNA(VLOOKUP($A184,#REF!,32,FALSE)),0,VLOOKUP($A184,#REF!,32,FALSE))</f>
        <v>#REF!</v>
      </c>
      <c r="AE184" s="80" t="e">
        <f t="shared" si="74"/>
        <v>#REF!</v>
      </c>
      <c r="AF184" s="76" t="e">
        <f t="shared" si="75"/>
        <v>#REF!</v>
      </c>
      <c r="AG184" s="64" t="e">
        <f>IF(ISNA(VLOOKUP($A184,#REF!,36,FALSE)),0,VLOOKUP($A184,#REF!,36,FALSE))</f>
        <v>#REF!</v>
      </c>
      <c r="AH184" s="80" t="e">
        <f t="shared" si="76"/>
        <v>#REF!</v>
      </c>
      <c r="AI184" s="76" t="e">
        <f t="shared" si="77"/>
        <v>#REF!</v>
      </c>
    </row>
    <row r="185" spans="1:39" ht="18" customHeight="1" x14ac:dyDescent="0.2">
      <c r="A185" s="78" t="str">
        <f t="shared" si="57"/>
        <v>Rick Sterrett</v>
      </c>
      <c r="B185" s="52" t="s">
        <v>0</v>
      </c>
      <c r="C185" s="62" t="s">
        <v>1</v>
      </c>
      <c r="D185" s="25" t="e">
        <f>VLOOKUP($A185,#REF!,34,FALSE)</f>
        <v>#REF!</v>
      </c>
      <c r="E185" s="8" t="e">
        <f>ROUND(IF(ISNA(VLOOKUP($A185,#REF!,46,FALSE)),0,VLOOKUP($A185,#REF!,46,FALSE)),1)</f>
        <v>#REF!</v>
      </c>
      <c r="F185" s="92" t="e">
        <f>ROUND(IF(ISNA(VLOOKUP($A185,#REF!,47,FALSE)),0,VLOOKUP($A185,#REF!,47,FALSE)),1)</f>
        <v>#REF!</v>
      </c>
      <c r="G185" s="80" t="e">
        <f t="shared" si="58"/>
        <v>#REF!</v>
      </c>
      <c r="H185" s="88" t="e">
        <f t="shared" si="59"/>
        <v>#REF!</v>
      </c>
      <c r="I185" s="64" t="e">
        <f>IF(ISNA(VLOOKUP($A185,#REF!,4,FALSE)),0,VLOOKUP($A185,#REF!,4,FALSE))</f>
        <v>#REF!</v>
      </c>
      <c r="J185" s="80" t="e">
        <f t="shared" si="60"/>
        <v>#REF!</v>
      </c>
      <c r="K185" s="76" t="e">
        <f t="shared" si="61"/>
        <v>#REF!</v>
      </c>
      <c r="L185" s="83" t="e">
        <f>IF(ISNA(VLOOKUP($A185,#REF!,8,FALSE)),0,VLOOKUP($A185,#REF!,8,FALSE))</f>
        <v>#REF!</v>
      </c>
      <c r="M185" s="80" t="e">
        <f t="shared" si="62"/>
        <v>#REF!</v>
      </c>
      <c r="N185" s="76" t="e">
        <f t="shared" si="63"/>
        <v>#REF!</v>
      </c>
      <c r="O185" s="64" t="e">
        <f>IF(ISNA(VLOOKUP($A185,#REF!,12,FALSE)),0,VLOOKUP($A185,#REF!,12,FALSE))</f>
        <v>#REF!</v>
      </c>
      <c r="P185" s="80" t="e">
        <f t="shared" si="64"/>
        <v>#REF!</v>
      </c>
      <c r="Q185" s="76" t="e">
        <f t="shared" si="65"/>
        <v>#REF!</v>
      </c>
      <c r="R185" s="64" t="e">
        <f>IF(ISNA(VLOOKUP($A185,#REF!,16,FALSE)),0,VLOOKUP($A185,#REF!,16,FALSE))</f>
        <v>#REF!</v>
      </c>
      <c r="S185" s="80" t="e">
        <f t="shared" si="66"/>
        <v>#REF!</v>
      </c>
      <c r="T185" s="76" t="e">
        <f t="shared" si="67"/>
        <v>#REF!</v>
      </c>
      <c r="U185" s="64" t="e">
        <f>IF(ISNA(VLOOKUP($A185,#REF!,20,FALSE)),0,VLOOKUP($A185,#REF!,20,FALSE))</f>
        <v>#REF!</v>
      </c>
      <c r="V185" s="80" t="e">
        <f t="shared" si="68"/>
        <v>#REF!</v>
      </c>
      <c r="W185" s="76" t="e">
        <f t="shared" si="69"/>
        <v>#REF!</v>
      </c>
      <c r="X185" s="64" t="e">
        <f>IF(ISNA(VLOOKUP($A185,#REF!,24,FALSE)),0,VLOOKUP($A185,#REF!,24,FALSE))</f>
        <v>#REF!</v>
      </c>
      <c r="Y185" s="80" t="e">
        <f t="shared" si="70"/>
        <v>#REF!</v>
      </c>
      <c r="Z185" s="76" t="e">
        <f t="shared" si="71"/>
        <v>#REF!</v>
      </c>
      <c r="AA185" s="64" t="e">
        <f>IF(ISNA(VLOOKUP($A185,#REF!,28,FALSE)),0,VLOOKUP($A185,#REF!,28,FALSE))</f>
        <v>#REF!</v>
      </c>
      <c r="AB185" s="80" t="e">
        <f t="shared" si="72"/>
        <v>#REF!</v>
      </c>
      <c r="AC185" s="76" t="e">
        <f t="shared" si="73"/>
        <v>#REF!</v>
      </c>
      <c r="AD185" s="64" t="e">
        <f>IF(ISNA(VLOOKUP($A185,#REF!,32,FALSE)),0,VLOOKUP($A185,#REF!,32,FALSE))</f>
        <v>#REF!</v>
      </c>
      <c r="AE185" s="80" t="e">
        <f t="shared" si="74"/>
        <v>#REF!</v>
      </c>
      <c r="AF185" s="76" t="e">
        <f t="shared" si="75"/>
        <v>#REF!</v>
      </c>
      <c r="AG185" s="64" t="e">
        <f>IF(ISNA(VLOOKUP($A185,#REF!,36,FALSE)),0,VLOOKUP($A185,#REF!,36,FALSE))</f>
        <v>#REF!</v>
      </c>
      <c r="AH185" s="80" t="e">
        <f t="shared" si="76"/>
        <v>#REF!</v>
      </c>
      <c r="AI185" s="76" t="e">
        <f t="shared" si="77"/>
        <v>#REF!</v>
      </c>
    </row>
    <row r="186" spans="1:39" ht="18" customHeight="1" thickBot="1" x14ac:dyDescent="0.25">
      <c r="A186" s="78" t="str">
        <f t="shared" si="57"/>
        <v>Scott Stine</v>
      </c>
      <c r="B186" s="93" t="s">
        <v>523</v>
      </c>
      <c r="C186" s="94" t="s">
        <v>46</v>
      </c>
      <c r="D186" s="25">
        <v>25.7</v>
      </c>
      <c r="E186" s="8" t="e">
        <f>ROUND(IF(ISNA(VLOOKUP($A186,#REF!,47,FALSE)),0,VLOOKUP($A186,#REF!,47,FALSE)),1)</f>
        <v>#REF!</v>
      </c>
      <c r="F186" s="92" t="e">
        <f>ROUND(IF(ISNA(VLOOKUP($A186,#REF!,49,FALSE)),0,VLOOKUP($A186,#REF!,49,FALSE)),1)</f>
        <v>#REF!</v>
      </c>
      <c r="G186" s="80" t="e">
        <f t="shared" si="58"/>
        <v>#REF!</v>
      </c>
      <c r="H186" s="88" t="e">
        <f t="shared" si="59"/>
        <v>#REF!</v>
      </c>
      <c r="I186" s="64" t="e">
        <f>IF(ISNA(VLOOKUP($A186,#REF!,4,FALSE)),0,VLOOKUP($A186,#REF!,4,FALSE))</f>
        <v>#REF!</v>
      </c>
      <c r="J186" s="80" t="e">
        <f t="shared" si="60"/>
        <v>#REF!</v>
      </c>
      <c r="K186" s="76" t="e">
        <f t="shared" si="61"/>
        <v>#REF!</v>
      </c>
      <c r="L186" s="83" t="e">
        <f>IF(ISNA(VLOOKUP($A186,#REF!,8,FALSE)),0,VLOOKUP($A186,#REF!,8,FALSE))</f>
        <v>#REF!</v>
      </c>
      <c r="M186" s="80" t="e">
        <f t="shared" si="62"/>
        <v>#REF!</v>
      </c>
      <c r="N186" s="76" t="e">
        <f t="shared" si="63"/>
        <v>#REF!</v>
      </c>
      <c r="O186" s="64" t="e">
        <f>IF(ISNA(VLOOKUP($A186,#REF!,12,FALSE)),0,VLOOKUP($A186,#REF!,12,FALSE))</f>
        <v>#REF!</v>
      </c>
      <c r="P186" s="80" t="e">
        <f t="shared" si="64"/>
        <v>#REF!</v>
      </c>
      <c r="Q186" s="76" t="e">
        <f t="shared" si="65"/>
        <v>#REF!</v>
      </c>
      <c r="R186" s="64" t="e">
        <f>IF(ISNA(VLOOKUP($A186,#REF!,16,FALSE)),0,VLOOKUP($A186,#REF!,16,FALSE))</f>
        <v>#REF!</v>
      </c>
      <c r="S186" s="80" t="e">
        <f t="shared" si="66"/>
        <v>#REF!</v>
      </c>
      <c r="T186" s="76" t="e">
        <f t="shared" si="67"/>
        <v>#REF!</v>
      </c>
      <c r="U186" s="64" t="e">
        <f>IF(ISNA(VLOOKUP($A186,#REF!,20,FALSE)),0,VLOOKUP($A186,#REF!,20,FALSE))</f>
        <v>#REF!</v>
      </c>
      <c r="V186" s="80" t="e">
        <f t="shared" si="68"/>
        <v>#REF!</v>
      </c>
      <c r="W186" s="76" t="e">
        <f t="shared" si="69"/>
        <v>#REF!</v>
      </c>
      <c r="X186" s="64" t="e">
        <f>IF(ISNA(VLOOKUP($A186,#REF!,24,FALSE)),0,VLOOKUP($A186,#REF!,24,FALSE))</f>
        <v>#REF!</v>
      </c>
      <c r="Y186" s="80" t="e">
        <f t="shared" si="70"/>
        <v>#REF!</v>
      </c>
      <c r="Z186" s="76" t="e">
        <f t="shared" si="71"/>
        <v>#REF!</v>
      </c>
      <c r="AA186" s="64" t="e">
        <f>IF(ISNA(VLOOKUP($A186,#REF!,28,FALSE)),0,VLOOKUP($A186,#REF!,28,FALSE))</f>
        <v>#REF!</v>
      </c>
      <c r="AB186" s="80" t="e">
        <f t="shared" si="72"/>
        <v>#REF!</v>
      </c>
      <c r="AC186" s="76" t="e">
        <f t="shared" si="73"/>
        <v>#REF!</v>
      </c>
      <c r="AD186" s="64" t="e">
        <f>IF(ISNA(VLOOKUP($A186,#REF!,32,FALSE)),0,VLOOKUP($A186,#REF!,32,FALSE))</f>
        <v>#REF!</v>
      </c>
      <c r="AE186" s="80" t="e">
        <f t="shared" si="74"/>
        <v>#REF!</v>
      </c>
      <c r="AF186" s="76" t="e">
        <f t="shared" si="75"/>
        <v>#REF!</v>
      </c>
      <c r="AG186" s="64" t="e">
        <f>IF(ISNA(VLOOKUP($A186,#REF!,36,FALSE)),0,VLOOKUP($A186,#REF!,36,FALSE))</f>
        <v>#REF!</v>
      </c>
      <c r="AH186" s="80" t="e">
        <f t="shared" si="76"/>
        <v>#REF!</v>
      </c>
      <c r="AI186" s="76" t="e">
        <f t="shared" si="77"/>
        <v>#REF!</v>
      </c>
      <c r="AJ186" t="e">
        <f>IF(I186&gt;0,72+H186+36-I186,"-")</f>
        <v>#REF!</v>
      </c>
      <c r="AK186" t="e">
        <f>IF(L186&gt;0,72+K186+36-L186,"-")</f>
        <v>#REF!</v>
      </c>
      <c r="AL186" t="e">
        <f>IF(O186&gt;0,72+N186+36-O186,"-")</f>
        <v>#REF!</v>
      </c>
      <c r="AM186" t="e">
        <f>IF(R186&gt;0,72+Q186+36-R186,"-")</f>
        <v>#REF!</v>
      </c>
    </row>
    <row r="187" spans="1:39" ht="18" customHeight="1" x14ac:dyDescent="0.2">
      <c r="A187" s="78" t="str">
        <f t="shared" si="57"/>
        <v>Sean Smingler</v>
      </c>
      <c r="B187" s="93" t="s">
        <v>296</v>
      </c>
      <c r="C187" s="94" t="s">
        <v>282</v>
      </c>
      <c r="D187" s="25">
        <v>30</v>
      </c>
      <c r="E187" s="8" t="e">
        <f>ROUND(IF(ISNA(VLOOKUP($A187,#REF!,47,FALSE)),0,VLOOKUP($A187,#REF!,47,FALSE)),1)</f>
        <v>#REF!</v>
      </c>
      <c r="F187" s="92" t="e">
        <f>ROUND(IF(ISNA(VLOOKUP($A187,#REF!,49,FALSE)),0,VLOOKUP($A187,#REF!,49,FALSE)),1)</f>
        <v>#REF!</v>
      </c>
      <c r="G187" s="80" t="e">
        <f t="shared" si="58"/>
        <v>#REF!</v>
      </c>
      <c r="H187" s="88" t="e">
        <f t="shared" si="59"/>
        <v>#REF!</v>
      </c>
      <c r="I187" s="72" t="e">
        <f>IF(ISNA(VLOOKUP($A187,#REF!,4,FALSE)),0,VLOOKUP($A187,#REF!,4,FALSE))</f>
        <v>#REF!</v>
      </c>
      <c r="J187" s="80" t="e">
        <f t="shared" si="60"/>
        <v>#REF!</v>
      </c>
      <c r="K187" s="76" t="e">
        <f t="shared" si="61"/>
        <v>#REF!</v>
      </c>
      <c r="L187" s="83" t="e">
        <f>IF(ISNA(VLOOKUP($A187,#REF!,8,FALSE)),0,VLOOKUP($A187,#REF!,8,FALSE))</f>
        <v>#REF!</v>
      </c>
      <c r="M187" s="80" t="e">
        <f t="shared" si="62"/>
        <v>#REF!</v>
      </c>
      <c r="N187" s="76" t="e">
        <f t="shared" si="63"/>
        <v>#REF!</v>
      </c>
      <c r="O187" s="64" t="e">
        <f>IF(ISNA(VLOOKUP($A187,#REF!,12,FALSE)),0,VLOOKUP($A187,#REF!,12,FALSE))</f>
        <v>#REF!</v>
      </c>
      <c r="P187" s="80" t="e">
        <f t="shared" si="64"/>
        <v>#REF!</v>
      </c>
      <c r="Q187" s="76" t="e">
        <f t="shared" si="65"/>
        <v>#REF!</v>
      </c>
      <c r="R187" s="64" t="e">
        <f>IF(ISNA(VLOOKUP($A187,#REF!,16,FALSE)),0,VLOOKUP($A187,#REF!,16,FALSE))</f>
        <v>#REF!</v>
      </c>
      <c r="S187" s="80" t="e">
        <f t="shared" si="66"/>
        <v>#REF!</v>
      </c>
      <c r="T187" s="76" t="e">
        <f t="shared" si="67"/>
        <v>#REF!</v>
      </c>
      <c r="U187" s="64" t="e">
        <f>IF(ISNA(VLOOKUP($A187,#REF!,20,FALSE)),0,VLOOKUP($A187,#REF!,20,FALSE))</f>
        <v>#REF!</v>
      </c>
      <c r="V187" s="80" t="e">
        <f t="shared" si="68"/>
        <v>#REF!</v>
      </c>
      <c r="W187" s="76" t="e">
        <f t="shared" si="69"/>
        <v>#REF!</v>
      </c>
      <c r="X187" s="64" t="e">
        <f>IF(ISNA(VLOOKUP($A187,#REF!,24,FALSE)),0,VLOOKUP($A187,#REF!,24,FALSE))</f>
        <v>#REF!</v>
      </c>
      <c r="Y187" s="80" t="e">
        <f t="shared" si="70"/>
        <v>#REF!</v>
      </c>
      <c r="Z187" s="76" t="e">
        <f t="shared" si="71"/>
        <v>#REF!</v>
      </c>
      <c r="AA187" s="64" t="e">
        <f>IF(ISNA(VLOOKUP($A187,#REF!,28,FALSE)),0,VLOOKUP($A187,#REF!,28,FALSE))</f>
        <v>#REF!</v>
      </c>
      <c r="AB187" s="80" t="e">
        <f t="shared" si="72"/>
        <v>#REF!</v>
      </c>
      <c r="AC187" s="76" t="e">
        <f t="shared" si="73"/>
        <v>#REF!</v>
      </c>
      <c r="AD187" s="64" t="e">
        <f>IF(ISNA(VLOOKUP($A187,#REF!,32,FALSE)),0,VLOOKUP($A187,#REF!,32,FALSE))</f>
        <v>#REF!</v>
      </c>
      <c r="AE187" s="80" t="e">
        <f t="shared" si="74"/>
        <v>#REF!</v>
      </c>
      <c r="AF187" s="76" t="e">
        <f t="shared" si="75"/>
        <v>#REF!</v>
      </c>
      <c r="AG187" s="64" t="e">
        <f>IF(ISNA(VLOOKUP($A187,#REF!,36,FALSE)),0,VLOOKUP($A187,#REF!,36,FALSE))</f>
        <v>#REF!</v>
      </c>
      <c r="AH187" s="80" t="e">
        <f t="shared" si="76"/>
        <v>#REF!</v>
      </c>
      <c r="AI187" s="76" t="e">
        <f t="shared" si="77"/>
        <v>#REF!</v>
      </c>
    </row>
    <row r="188" spans="1:39" ht="18" customHeight="1" x14ac:dyDescent="0.2">
      <c r="A188" s="78" t="str">
        <f t="shared" si="57"/>
        <v>Gavin Sullivan</v>
      </c>
      <c r="B188" s="52" t="s">
        <v>2</v>
      </c>
      <c r="C188" s="62" t="s">
        <v>421</v>
      </c>
      <c r="D188" s="25">
        <v>32.700000000000003</v>
      </c>
      <c r="E188" s="8" t="e">
        <f>ROUND(IF(ISNA(VLOOKUP($A188,#REF!,47,FALSE)),0,VLOOKUP($A188,#REF!,47,FALSE)),1)</f>
        <v>#REF!</v>
      </c>
      <c r="F188" s="92" t="e">
        <f>ROUND(IF(ISNA(VLOOKUP($A188,#REF!,49,FALSE)),0,VLOOKUP($A188,#REF!,49,FALSE)),1)</f>
        <v>#REF!</v>
      </c>
      <c r="G188" s="80" t="e">
        <f t="shared" si="58"/>
        <v>#REF!</v>
      </c>
      <c r="H188" s="88" t="e">
        <f t="shared" si="59"/>
        <v>#REF!</v>
      </c>
      <c r="I188" s="64" t="e">
        <f>IF(ISNA(VLOOKUP($A188,#REF!,4,FALSE)),0,VLOOKUP($A188,#REF!,4,FALSE))</f>
        <v>#REF!</v>
      </c>
      <c r="J188" s="80" t="e">
        <f t="shared" si="60"/>
        <v>#REF!</v>
      </c>
      <c r="K188" s="76" t="e">
        <f t="shared" si="61"/>
        <v>#REF!</v>
      </c>
      <c r="L188" s="83" t="e">
        <f>IF(ISNA(VLOOKUP($A188,#REF!,8,FALSE)),0,VLOOKUP($A188,#REF!,8,FALSE))</f>
        <v>#REF!</v>
      </c>
      <c r="M188" s="80" t="e">
        <f t="shared" si="62"/>
        <v>#REF!</v>
      </c>
      <c r="N188" s="76" t="e">
        <f t="shared" si="63"/>
        <v>#REF!</v>
      </c>
      <c r="O188" s="64" t="e">
        <f>IF(ISNA(VLOOKUP($A188,#REF!,12,FALSE)),0,VLOOKUP($A188,#REF!,12,FALSE))</f>
        <v>#REF!</v>
      </c>
      <c r="P188" s="80" t="e">
        <f t="shared" si="64"/>
        <v>#REF!</v>
      </c>
      <c r="Q188" s="76" t="e">
        <f t="shared" si="65"/>
        <v>#REF!</v>
      </c>
      <c r="R188" s="64" t="e">
        <f>IF(ISNA(VLOOKUP($A188,#REF!,16,FALSE)),0,VLOOKUP($A188,#REF!,16,FALSE))</f>
        <v>#REF!</v>
      </c>
      <c r="S188" s="80" t="e">
        <f t="shared" si="66"/>
        <v>#REF!</v>
      </c>
      <c r="T188" s="76" t="e">
        <f t="shared" si="67"/>
        <v>#REF!</v>
      </c>
      <c r="U188" s="64" t="e">
        <f>IF(ISNA(VLOOKUP($A188,#REF!,20,FALSE)),0,VLOOKUP($A188,#REF!,20,FALSE))</f>
        <v>#REF!</v>
      </c>
      <c r="V188" s="80" t="e">
        <f t="shared" si="68"/>
        <v>#REF!</v>
      </c>
      <c r="W188" s="76" t="e">
        <f t="shared" si="69"/>
        <v>#REF!</v>
      </c>
      <c r="X188" s="64" t="e">
        <f>IF(ISNA(VLOOKUP($A188,#REF!,24,FALSE)),0,VLOOKUP($A188,#REF!,24,FALSE))</f>
        <v>#REF!</v>
      </c>
      <c r="Y188" s="80" t="e">
        <f t="shared" si="70"/>
        <v>#REF!</v>
      </c>
      <c r="Z188" s="76" t="e">
        <f t="shared" si="71"/>
        <v>#REF!</v>
      </c>
      <c r="AA188" s="64" t="e">
        <f>IF(ISNA(VLOOKUP($A188,#REF!,28,FALSE)),0,VLOOKUP($A188,#REF!,28,FALSE))</f>
        <v>#REF!</v>
      </c>
      <c r="AB188" s="80" t="e">
        <f t="shared" si="72"/>
        <v>#REF!</v>
      </c>
      <c r="AC188" s="76" t="e">
        <f t="shared" si="73"/>
        <v>#REF!</v>
      </c>
      <c r="AD188" s="64" t="e">
        <f>IF(ISNA(VLOOKUP($A188,#REF!,32,FALSE)),0,VLOOKUP($A188,#REF!,32,FALSE))</f>
        <v>#REF!</v>
      </c>
      <c r="AE188" s="80" t="e">
        <f t="shared" si="74"/>
        <v>#REF!</v>
      </c>
      <c r="AF188" s="76" t="e">
        <f t="shared" si="75"/>
        <v>#REF!</v>
      </c>
      <c r="AG188" s="64" t="e">
        <f>IF(ISNA(VLOOKUP($A188,#REF!,36,FALSE)),0,VLOOKUP($A188,#REF!,36,FALSE))</f>
        <v>#REF!</v>
      </c>
      <c r="AH188" s="80" t="e">
        <f t="shared" si="76"/>
        <v>#REF!</v>
      </c>
      <c r="AI188" s="76" t="e">
        <f t="shared" si="77"/>
        <v>#REF!</v>
      </c>
      <c r="AJ188" t="e">
        <f>IF(I188&gt;0,72+H188+36-I188,"-")</f>
        <v>#REF!</v>
      </c>
      <c r="AK188" t="e">
        <f>IF(L188&gt;0,72+K188+36-L188,"-")</f>
        <v>#REF!</v>
      </c>
      <c r="AL188" t="e">
        <f>IF(O188&gt;0,72+N188+36-O188,"-")</f>
        <v>#REF!</v>
      </c>
      <c r="AM188" t="e">
        <f>IF(R188&gt;0,72+Q188+36-R188,"-")</f>
        <v>#REF!</v>
      </c>
    </row>
    <row r="189" spans="1:39" ht="18" customHeight="1" x14ac:dyDescent="0.2">
      <c r="A189" s="78" t="str">
        <f t="shared" si="57"/>
        <v>Chip Swartz</v>
      </c>
      <c r="B189" s="52" t="s">
        <v>73</v>
      </c>
      <c r="C189" s="62" t="s">
        <v>59</v>
      </c>
      <c r="D189" s="25" t="e">
        <f>VLOOKUP($A189,#REF!,34,FALSE)</f>
        <v>#REF!</v>
      </c>
      <c r="E189" s="8" t="e">
        <f>ROUND(IF(ISNA(VLOOKUP($A189,#REF!,46,FALSE)),0,VLOOKUP($A189,#REF!,46,FALSE)),1)</f>
        <v>#REF!</v>
      </c>
      <c r="F189" s="92" t="e">
        <f>ROUND(IF(ISNA(VLOOKUP($A189,#REF!,47,FALSE)),0,VLOOKUP($A189,#REF!,47,FALSE)),1)</f>
        <v>#REF!</v>
      </c>
      <c r="G189" s="80" t="e">
        <f t="shared" si="58"/>
        <v>#REF!</v>
      </c>
      <c r="H189" s="88" t="e">
        <f t="shared" si="59"/>
        <v>#REF!</v>
      </c>
      <c r="I189" s="64" t="e">
        <f>IF(ISNA(VLOOKUP($A189,#REF!,4,FALSE)),0,VLOOKUP($A189,#REF!,4,FALSE))</f>
        <v>#REF!</v>
      </c>
      <c r="J189" s="80" t="e">
        <f t="shared" si="60"/>
        <v>#REF!</v>
      </c>
      <c r="K189" s="76" t="e">
        <f t="shared" si="61"/>
        <v>#REF!</v>
      </c>
      <c r="L189" s="83" t="e">
        <f>IF(ISNA(VLOOKUP($A189,#REF!,8,FALSE)),0,VLOOKUP($A189,#REF!,8,FALSE))</f>
        <v>#REF!</v>
      </c>
      <c r="M189" s="80" t="e">
        <f t="shared" si="62"/>
        <v>#REF!</v>
      </c>
      <c r="N189" s="76" t="e">
        <f t="shared" si="63"/>
        <v>#REF!</v>
      </c>
      <c r="O189" s="64" t="e">
        <f>IF(ISNA(VLOOKUP($A189,#REF!,12,FALSE)),0,VLOOKUP($A189,#REF!,12,FALSE))</f>
        <v>#REF!</v>
      </c>
      <c r="P189" s="80" t="e">
        <f t="shared" si="64"/>
        <v>#REF!</v>
      </c>
      <c r="Q189" s="76" t="e">
        <f t="shared" si="65"/>
        <v>#REF!</v>
      </c>
      <c r="R189" s="64" t="e">
        <f>IF(ISNA(VLOOKUP($A189,#REF!,16,FALSE)),0,VLOOKUP($A189,#REF!,16,FALSE))</f>
        <v>#REF!</v>
      </c>
      <c r="S189" s="80" t="e">
        <f t="shared" si="66"/>
        <v>#REF!</v>
      </c>
      <c r="T189" s="76" t="e">
        <f t="shared" si="67"/>
        <v>#REF!</v>
      </c>
      <c r="U189" s="64" t="e">
        <f>IF(ISNA(VLOOKUP($A189,#REF!,20,FALSE)),0,VLOOKUP($A189,#REF!,20,FALSE))</f>
        <v>#REF!</v>
      </c>
      <c r="V189" s="80" t="e">
        <f t="shared" si="68"/>
        <v>#REF!</v>
      </c>
      <c r="W189" s="76" t="e">
        <f t="shared" si="69"/>
        <v>#REF!</v>
      </c>
      <c r="X189" s="64" t="e">
        <f>IF(ISNA(VLOOKUP($A189,#REF!,24,FALSE)),0,VLOOKUP($A189,#REF!,24,FALSE))</f>
        <v>#REF!</v>
      </c>
      <c r="Y189" s="80" t="e">
        <f t="shared" si="70"/>
        <v>#REF!</v>
      </c>
      <c r="Z189" s="76" t="e">
        <f t="shared" si="71"/>
        <v>#REF!</v>
      </c>
      <c r="AA189" s="64" t="e">
        <f>IF(ISNA(VLOOKUP($A189,#REF!,28,FALSE)),0,VLOOKUP($A189,#REF!,28,FALSE))</f>
        <v>#REF!</v>
      </c>
      <c r="AB189" s="80" t="e">
        <f t="shared" si="72"/>
        <v>#REF!</v>
      </c>
      <c r="AC189" s="76" t="e">
        <f t="shared" si="73"/>
        <v>#REF!</v>
      </c>
      <c r="AD189" s="64" t="e">
        <f>IF(ISNA(VLOOKUP($A189,#REF!,32,FALSE)),0,VLOOKUP($A189,#REF!,32,FALSE))</f>
        <v>#REF!</v>
      </c>
      <c r="AE189" s="80" t="e">
        <f t="shared" si="74"/>
        <v>#REF!</v>
      </c>
      <c r="AF189" s="76" t="e">
        <f t="shared" si="75"/>
        <v>#REF!</v>
      </c>
      <c r="AG189" s="64" t="e">
        <f>IF(ISNA(VLOOKUP($A189,#REF!,36,FALSE)),0,VLOOKUP($A189,#REF!,36,FALSE))</f>
        <v>#REF!</v>
      </c>
      <c r="AH189" s="80" t="e">
        <f t="shared" si="76"/>
        <v>#REF!</v>
      </c>
      <c r="AI189" s="76" t="e">
        <f t="shared" si="77"/>
        <v>#REF!</v>
      </c>
    </row>
    <row r="190" spans="1:39" ht="18" customHeight="1" x14ac:dyDescent="0.2">
      <c r="A190" s="78" t="str">
        <f t="shared" si="57"/>
        <v>Don Taylor</v>
      </c>
      <c r="B190" s="52" t="s">
        <v>281</v>
      </c>
      <c r="C190" s="62" t="s">
        <v>274</v>
      </c>
      <c r="D190" s="25" t="e">
        <f>VLOOKUP($A190,#REF!,34,FALSE)</f>
        <v>#REF!</v>
      </c>
      <c r="E190" s="8" t="e">
        <f>ROUND(IF(ISNA(VLOOKUP($A190,#REF!,46,FALSE)),0,VLOOKUP($A190,#REF!,46,FALSE)),1)</f>
        <v>#REF!</v>
      </c>
      <c r="F190" s="92" t="e">
        <f>ROUND(IF(ISNA(VLOOKUP($A190,#REF!,47,FALSE)),0,VLOOKUP($A190,#REF!,47,FALSE)),1)</f>
        <v>#REF!</v>
      </c>
      <c r="G190" s="80" t="e">
        <f t="shared" si="58"/>
        <v>#REF!</v>
      </c>
      <c r="H190" s="88" t="e">
        <f t="shared" si="59"/>
        <v>#REF!</v>
      </c>
      <c r="I190" s="64" t="e">
        <f>IF(ISNA(VLOOKUP($A190,#REF!,4,FALSE)),0,VLOOKUP($A190,#REF!,4,FALSE))</f>
        <v>#REF!</v>
      </c>
      <c r="J190" s="80" t="e">
        <f t="shared" si="60"/>
        <v>#REF!</v>
      </c>
      <c r="K190" s="76" t="e">
        <f t="shared" si="61"/>
        <v>#REF!</v>
      </c>
      <c r="L190" s="83" t="e">
        <f>IF(ISNA(VLOOKUP($A190,#REF!,8,FALSE)),0,VLOOKUP($A190,#REF!,8,FALSE))</f>
        <v>#REF!</v>
      </c>
      <c r="M190" s="80" t="e">
        <f t="shared" si="62"/>
        <v>#REF!</v>
      </c>
      <c r="N190" s="76" t="e">
        <f t="shared" si="63"/>
        <v>#REF!</v>
      </c>
      <c r="O190" s="64" t="e">
        <f>IF(ISNA(VLOOKUP($A190,#REF!,12,FALSE)),0,VLOOKUP($A190,#REF!,12,FALSE))</f>
        <v>#REF!</v>
      </c>
      <c r="P190" s="80" t="e">
        <f t="shared" si="64"/>
        <v>#REF!</v>
      </c>
      <c r="Q190" s="76" t="e">
        <f t="shared" si="65"/>
        <v>#REF!</v>
      </c>
      <c r="R190" s="64" t="e">
        <f>IF(ISNA(VLOOKUP($A190,#REF!,16,FALSE)),0,VLOOKUP($A190,#REF!,16,FALSE))</f>
        <v>#REF!</v>
      </c>
      <c r="S190" s="80" t="e">
        <f t="shared" si="66"/>
        <v>#REF!</v>
      </c>
      <c r="T190" s="76" t="e">
        <f t="shared" si="67"/>
        <v>#REF!</v>
      </c>
      <c r="U190" s="64" t="e">
        <f>IF(ISNA(VLOOKUP($A190,#REF!,20,FALSE)),0,VLOOKUP($A190,#REF!,20,FALSE))</f>
        <v>#REF!</v>
      </c>
      <c r="V190" s="80" t="e">
        <f t="shared" si="68"/>
        <v>#REF!</v>
      </c>
      <c r="W190" s="76" t="e">
        <f t="shared" si="69"/>
        <v>#REF!</v>
      </c>
      <c r="X190" s="64" t="e">
        <f>IF(ISNA(VLOOKUP($A190,#REF!,24,FALSE)),0,VLOOKUP($A190,#REF!,24,FALSE))</f>
        <v>#REF!</v>
      </c>
      <c r="Y190" s="80" t="e">
        <f t="shared" si="70"/>
        <v>#REF!</v>
      </c>
      <c r="Z190" s="76" t="e">
        <f t="shared" si="71"/>
        <v>#REF!</v>
      </c>
      <c r="AA190" s="64" t="e">
        <f>IF(ISNA(VLOOKUP($A190,#REF!,28,FALSE)),0,VLOOKUP($A190,#REF!,28,FALSE))</f>
        <v>#REF!</v>
      </c>
      <c r="AB190" s="80" t="e">
        <f t="shared" si="72"/>
        <v>#REF!</v>
      </c>
      <c r="AC190" s="76" t="e">
        <f t="shared" si="73"/>
        <v>#REF!</v>
      </c>
      <c r="AD190" s="64" t="e">
        <f>IF(ISNA(VLOOKUP($A190,#REF!,32,FALSE)),0,VLOOKUP($A190,#REF!,32,FALSE))</f>
        <v>#REF!</v>
      </c>
      <c r="AE190" s="80" t="e">
        <f t="shared" si="74"/>
        <v>#REF!</v>
      </c>
      <c r="AF190" s="76" t="e">
        <f t="shared" si="75"/>
        <v>#REF!</v>
      </c>
      <c r="AG190" s="64" t="e">
        <f>IF(ISNA(VLOOKUP($A190,#REF!,36,FALSE)),0,VLOOKUP($A190,#REF!,36,FALSE))</f>
        <v>#REF!</v>
      </c>
      <c r="AH190" s="80" t="e">
        <f t="shared" si="76"/>
        <v>#REF!</v>
      </c>
      <c r="AI190" s="76" t="e">
        <f t="shared" si="77"/>
        <v>#REF!</v>
      </c>
    </row>
    <row r="191" spans="1:39" ht="18" customHeight="1" x14ac:dyDescent="0.2">
      <c r="A191" s="78" t="str">
        <f t="shared" si="57"/>
        <v>Sean Taylor</v>
      </c>
      <c r="B191" s="52" t="s">
        <v>281</v>
      </c>
      <c r="C191" s="62" t="s">
        <v>282</v>
      </c>
      <c r="D191" s="25" t="e">
        <f>VLOOKUP($A191,#REF!,34,FALSE)</f>
        <v>#REF!</v>
      </c>
      <c r="E191" s="8" t="e">
        <f>ROUND(IF(ISNA(VLOOKUP($A191,#REF!,46,FALSE)),0,VLOOKUP($A191,#REF!,46,FALSE)),1)</f>
        <v>#REF!</v>
      </c>
      <c r="F191" s="92" t="e">
        <f>ROUND(IF(ISNA(VLOOKUP($A191,#REF!,47,FALSE)),0,VLOOKUP($A191,#REF!,47,FALSE)),1)</f>
        <v>#REF!</v>
      </c>
      <c r="G191" s="80" t="e">
        <f t="shared" si="58"/>
        <v>#REF!</v>
      </c>
      <c r="H191" s="88" t="e">
        <f t="shared" si="59"/>
        <v>#REF!</v>
      </c>
      <c r="I191" s="64" t="e">
        <f>IF(ISNA(VLOOKUP($A191,#REF!,4,FALSE)),0,VLOOKUP($A191,#REF!,4,FALSE))</f>
        <v>#REF!</v>
      </c>
      <c r="J191" s="80" t="e">
        <f t="shared" si="60"/>
        <v>#REF!</v>
      </c>
      <c r="K191" s="76" t="e">
        <f t="shared" si="61"/>
        <v>#REF!</v>
      </c>
      <c r="L191" s="83" t="e">
        <f>IF(ISNA(VLOOKUP($A191,#REF!,8,FALSE)),0,VLOOKUP($A191,#REF!,8,FALSE))</f>
        <v>#REF!</v>
      </c>
      <c r="M191" s="80" t="e">
        <f t="shared" si="62"/>
        <v>#REF!</v>
      </c>
      <c r="N191" s="76" t="e">
        <f t="shared" si="63"/>
        <v>#REF!</v>
      </c>
      <c r="O191" s="64" t="e">
        <f>IF(ISNA(VLOOKUP($A191,#REF!,12,FALSE)),0,VLOOKUP($A191,#REF!,12,FALSE))</f>
        <v>#REF!</v>
      </c>
      <c r="P191" s="80" t="e">
        <f t="shared" si="64"/>
        <v>#REF!</v>
      </c>
      <c r="Q191" s="76" t="e">
        <f t="shared" si="65"/>
        <v>#REF!</v>
      </c>
      <c r="R191" s="64" t="e">
        <f>IF(ISNA(VLOOKUP($A191,#REF!,16,FALSE)),0,VLOOKUP($A191,#REF!,16,FALSE))</f>
        <v>#REF!</v>
      </c>
      <c r="S191" s="80" t="e">
        <f t="shared" si="66"/>
        <v>#REF!</v>
      </c>
      <c r="T191" s="76" t="e">
        <f t="shared" si="67"/>
        <v>#REF!</v>
      </c>
      <c r="U191" s="64" t="e">
        <f>IF(ISNA(VLOOKUP($A191,#REF!,20,FALSE)),0,VLOOKUP($A191,#REF!,20,FALSE))</f>
        <v>#REF!</v>
      </c>
      <c r="V191" s="80" t="e">
        <f t="shared" si="68"/>
        <v>#REF!</v>
      </c>
      <c r="W191" s="76" t="e">
        <f t="shared" si="69"/>
        <v>#REF!</v>
      </c>
      <c r="X191" s="64" t="e">
        <f>IF(ISNA(VLOOKUP($A191,#REF!,24,FALSE)),0,VLOOKUP($A191,#REF!,24,FALSE))</f>
        <v>#REF!</v>
      </c>
      <c r="Y191" s="80" t="e">
        <f t="shared" si="70"/>
        <v>#REF!</v>
      </c>
      <c r="Z191" s="76" t="e">
        <f t="shared" si="71"/>
        <v>#REF!</v>
      </c>
      <c r="AA191" s="64" t="e">
        <f>IF(ISNA(VLOOKUP($A191,#REF!,28,FALSE)),0,VLOOKUP($A191,#REF!,28,FALSE))</f>
        <v>#REF!</v>
      </c>
      <c r="AB191" s="80" t="e">
        <f t="shared" si="72"/>
        <v>#REF!</v>
      </c>
      <c r="AC191" s="76" t="e">
        <f t="shared" si="73"/>
        <v>#REF!</v>
      </c>
      <c r="AD191" s="64" t="e">
        <f>IF(ISNA(VLOOKUP($A191,#REF!,32,FALSE)),0,VLOOKUP($A191,#REF!,32,FALSE))</f>
        <v>#REF!</v>
      </c>
      <c r="AE191" s="80" t="e">
        <f t="shared" si="74"/>
        <v>#REF!</v>
      </c>
      <c r="AF191" s="76" t="e">
        <f t="shared" si="75"/>
        <v>#REF!</v>
      </c>
      <c r="AG191" s="64" t="e">
        <f>IF(ISNA(VLOOKUP($A191,#REF!,36,FALSE)),0,VLOOKUP($A191,#REF!,36,FALSE))</f>
        <v>#REF!</v>
      </c>
      <c r="AH191" s="80" t="e">
        <f t="shared" si="76"/>
        <v>#REF!</v>
      </c>
      <c r="AI191" s="76" t="e">
        <f t="shared" si="77"/>
        <v>#REF!</v>
      </c>
    </row>
    <row r="192" spans="1:39" ht="18" customHeight="1" x14ac:dyDescent="0.2">
      <c r="A192" s="78" t="str">
        <f t="shared" si="57"/>
        <v>Andy Titus</v>
      </c>
      <c r="B192" s="52" t="s">
        <v>476</v>
      </c>
      <c r="C192" s="62" t="s">
        <v>477</v>
      </c>
      <c r="D192" s="25" t="e">
        <f>VLOOKUP($A192,#REF!,34,FALSE)</f>
        <v>#REF!</v>
      </c>
      <c r="E192" s="8" t="e">
        <f>ROUND(IF(ISNA(VLOOKUP($A192,#REF!,46,FALSE)),0,VLOOKUP($A192,#REF!,46,FALSE)),1)</f>
        <v>#REF!</v>
      </c>
      <c r="F192" s="92" t="e">
        <f>ROUND(IF(ISNA(VLOOKUP($A192,#REF!,47,FALSE)),0,VLOOKUP($A192,#REF!,47,FALSE)),1)</f>
        <v>#REF!</v>
      </c>
      <c r="G192" s="80" t="e">
        <f t="shared" si="58"/>
        <v>#REF!</v>
      </c>
      <c r="H192" s="88" t="e">
        <f t="shared" si="59"/>
        <v>#REF!</v>
      </c>
      <c r="I192" s="64" t="e">
        <f>IF(ISNA(VLOOKUP($A192,#REF!,4,FALSE)),0,VLOOKUP($A192,#REF!,4,FALSE))</f>
        <v>#REF!</v>
      </c>
      <c r="J192" s="80" t="e">
        <f t="shared" si="60"/>
        <v>#REF!</v>
      </c>
      <c r="K192" s="76" t="e">
        <f t="shared" si="61"/>
        <v>#REF!</v>
      </c>
      <c r="L192" s="83" t="e">
        <f>IF(ISNA(VLOOKUP($A192,#REF!,8,FALSE)),0,VLOOKUP($A192,#REF!,8,FALSE))</f>
        <v>#REF!</v>
      </c>
      <c r="M192" s="80" t="e">
        <f t="shared" si="62"/>
        <v>#REF!</v>
      </c>
      <c r="N192" s="76" t="e">
        <f t="shared" si="63"/>
        <v>#REF!</v>
      </c>
      <c r="O192" s="64" t="e">
        <f>IF(ISNA(VLOOKUP($A192,#REF!,12,FALSE)),0,VLOOKUP($A192,#REF!,12,FALSE))</f>
        <v>#REF!</v>
      </c>
      <c r="P192" s="80" t="e">
        <f t="shared" si="64"/>
        <v>#REF!</v>
      </c>
      <c r="Q192" s="76" t="e">
        <f t="shared" si="65"/>
        <v>#REF!</v>
      </c>
      <c r="R192" s="64" t="e">
        <f>IF(ISNA(VLOOKUP($A192,#REF!,16,FALSE)),0,VLOOKUP($A192,#REF!,16,FALSE))</f>
        <v>#REF!</v>
      </c>
      <c r="S192" s="80" t="e">
        <f t="shared" si="66"/>
        <v>#REF!</v>
      </c>
      <c r="T192" s="76" t="e">
        <f t="shared" si="67"/>
        <v>#REF!</v>
      </c>
      <c r="U192" s="64" t="e">
        <f>IF(ISNA(VLOOKUP($A192,#REF!,20,FALSE)),0,VLOOKUP($A192,#REF!,20,FALSE))</f>
        <v>#REF!</v>
      </c>
      <c r="V192" s="80" t="e">
        <f t="shared" si="68"/>
        <v>#REF!</v>
      </c>
      <c r="W192" s="76" t="e">
        <f t="shared" si="69"/>
        <v>#REF!</v>
      </c>
      <c r="X192" s="64" t="e">
        <f>IF(ISNA(VLOOKUP($A192,#REF!,24,FALSE)),0,VLOOKUP($A192,#REF!,24,FALSE))</f>
        <v>#REF!</v>
      </c>
      <c r="Y192" s="80" t="e">
        <f t="shared" si="70"/>
        <v>#REF!</v>
      </c>
      <c r="Z192" s="76" t="e">
        <f t="shared" si="71"/>
        <v>#REF!</v>
      </c>
      <c r="AA192" s="64" t="e">
        <f>IF(ISNA(VLOOKUP($A192,#REF!,28,FALSE)),0,VLOOKUP($A192,#REF!,28,FALSE))</f>
        <v>#REF!</v>
      </c>
      <c r="AB192" s="80" t="e">
        <f t="shared" si="72"/>
        <v>#REF!</v>
      </c>
      <c r="AC192" s="76" t="e">
        <f t="shared" si="73"/>
        <v>#REF!</v>
      </c>
      <c r="AD192" s="64" t="e">
        <f>IF(ISNA(VLOOKUP($A192,#REF!,32,FALSE)),0,VLOOKUP($A192,#REF!,32,FALSE))</f>
        <v>#REF!</v>
      </c>
      <c r="AE192" s="80" t="e">
        <f t="shared" si="74"/>
        <v>#REF!</v>
      </c>
      <c r="AF192" s="76" t="e">
        <f t="shared" si="75"/>
        <v>#REF!</v>
      </c>
      <c r="AG192" s="64" t="e">
        <f>IF(ISNA(VLOOKUP($A192,#REF!,36,FALSE)),0,VLOOKUP($A192,#REF!,36,FALSE))</f>
        <v>#REF!</v>
      </c>
      <c r="AH192" s="80" t="e">
        <f t="shared" si="76"/>
        <v>#REF!</v>
      </c>
      <c r="AI192" s="76" t="e">
        <f t="shared" si="77"/>
        <v>#REF!</v>
      </c>
    </row>
    <row r="193" spans="1:39" ht="18" customHeight="1" x14ac:dyDescent="0.2">
      <c r="A193" s="78" t="str">
        <f t="shared" si="57"/>
        <v>Ken Tucker</v>
      </c>
      <c r="B193" s="52" t="s">
        <v>105</v>
      </c>
      <c r="C193" s="62" t="s">
        <v>117</v>
      </c>
      <c r="D193" s="25" t="e">
        <f>VLOOKUP($A193,#REF!,34,FALSE)</f>
        <v>#REF!</v>
      </c>
      <c r="E193" s="8" t="e">
        <f>ROUND(IF(ISNA(VLOOKUP($A193,#REF!,46,FALSE)),0,VLOOKUP($A193,#REF!,46,FALSE)),1)</f>
        <v>#REF!</v>
      </c>
      <c r="F193" s="92" t="e">
        <f>ROUND(IF(ISNA(VLOOKUP($A193,#REF!,47,FALSE)),0,VLOOKUP($A193,#REF!,47,FALSE)),1)</f>
        <v>#REF!</v>
      </c>
      <c r="G193" s="80" t="e">
        <f t="shared" si="58"/>
        <v>#REF!</v>
      </c>
      <c r="H193" s="88" t="e">
        <f t="shared" si="59"/>
        <v>#REF!</v>
      </c>
      <c r="I193" s="64" t="e">
        <f>IF(ISNA(VLOOKUP($A193,#REF!,4,FALSE)),0,VLOOKUP($A193,#REF!,4,FALSE))</f>
        <v>#REF!</v>
      </c>
      <c r="J193" s="80" t="e">
        <f t="shared" si="60"/>
        <v>#REF!</v>
      </c>
      <c r="K193" s="76" t="e">
        <f t="shared" si="61"/>
        <v>#REF!</v>
      </c>
      <c r="L193" s="83" t="e">
        <f>IF(ISNA(VLOOKUP($A193,#REF!,8,FALSE)),0,VLOOKUP($A193,#REF!,8,FALSE))</f>
        <v>#REF!</v>
      </c>
      <c r="M193" s="80" t="e">
        <f t="shared" si="62"/>
        <v>#REF!</v>
      </c>
      <c r="N193" s="76" t="e">
        <f t="shared" si="63"/>
        <v>#REF!</v>
      </c>
      <c r="O193" s="64" t="e">
        <f>IF(ISNA(VLOOKUP($A193,#REF!,12,FALSE)),0,VLOOKUP($A193,#REF!,12,FALSE))</f>
        <v>#REF!</v>
      </c>
      <c r="P193" s="80" t="e">
        <f t="shared" si="64"/>
        <v>#REF!</v>
      </c>
      <c r="Q193" s="76" t="e">
        <f t="shared" si="65"/>
        <v>#REF!</v>
      </c>
      <c r="R193" s="64" t="e">
        <f>IF(ISNA(VLOOKUP($A193,#REF!,16,FALSE)),0,VLOOKUP($A193,#REF!,16,FALSE))</f>
        <v>#REF!</v>
      </c>
      <c r="S193" s="80" t="e">
        <f t="shared" si="66"/>
        <v>#REF!</v>
      </c>
      <c r="T193" s="76" t="e">
        <f t="shared" si="67"/>
        <v>#REF!</v>
      </c>
      <c r="U193" s="64" t="e">
        <f>IF(ISNA(VLOOKUP($A193,#REF!,20,FALSE)),0,VLOOKUP($A193,#REF!,20,FALSE))</f>
        <v>#REF!</v>
      </c>
      <c r="V193" s="80" t="e">
        <f t="shared" si="68"/>
        <v>#REF!</v>
      </c>
      <c r="W193" s="76" t="e">
        <f t="shared" si="69"/>
        <v>#REF!</v>
      </c>
      <c r="X193" s="64" t="e">
        <f>IF(ISNA(VLOOKUP($A193,#REF!,24,FALSE)),0,VLOOKUP($A193,#REF!,24,FALSE))</f>
        <v>#REF!</v>
      </c>
      <c r="Y193" s="80" t="e">
        <f t="shared" si="70"/>
        <v>#REF!</v>
      </c>
      <c r="Z193" s="76" t="e">
        <f t="shared" si="71"/>
        <v>#REF!</v>
      </c>
      <c r="AA193" s="64" t="e">
        <f>IF(ISNA(VLOOKUP($A193,#REF!,28,FALSE)),0,VLOOKUP($A193,#REF!,28,FALSE))</f>
        <v>#REF!</v>
      </c>
      <c r="AB193" s="80" t="e">
        <f t="shared" si="72"/>
        <v>#REF!</v>
      </c>
      <c r="AC193" s="76" t="e">
        <f t="shared" si="73"/>
        <v>#REF!</v>
      </c>
      <c r="AD193" s="64" t="e">
        <f>IF(ISNA(VLOOKUP($A193,#REF!,32,FALSE)),0,VLOOKUP($A193,#REF!,32,FALSE))</f>
        <v>#REF!</v>
      </c>
      <c r="AE193" s="80" t="e">
        <f t="shared" si="74"/>
        <v>#REF!</v>
      </c>
      <c r="AF193" s="76" t="e">
        <f t="shared" si="75"/>
        <v>#REF!</v>
      </c>
      <c r="AG193" s="64" t="e">
        <f>IF(ISNA(VLOOKUP($A193,#REF!,36,FALSE)),0,VLOOKUP($A193,#REF!,36,FALSE))</f>
        <v>#REF!</v>
      </c>
      <c r="AH193" s="80" t="e">
        <f t="shared" si="76"/>
        <v>#REF!</v>
      </c>
      <c r="AI193" s="76" t="e">
        <f t="shared" si="77"/>
        <v>#REF!</v>
      </c>
    </row>
    <row r="194" spans="1:39" ht="18" customHeight="1" x14ac:dyDescent="0.2">
      <c r="A194" s="78" t="str">
        <f t="shared" si="57"/>
        <v>Mike Tucker</v>
      </c>
      <c r="B194" s="52" t="s">
        <v>105</v>
      </c>
      <c r="C194" s="62" t="s">
        <v>33</v>
      </c>
      <c r="D194" s="25" t="e">
        <f>VLOOKUP($A194,#REF!,34,FALSE)</f>
        <v>#REF!</v>
      </c>
      <c r="E194" s="8" t="e">
        <f>ROUND(IF(ISNA(VLOOKUP($A194,#REF!,46,FALSE)),0,VLOOKUP($A194,#REF!,46,FALSE)),1)</f>
        <v>#REF!</v>
      </c>
      <c r="F194" s="92" t="e">
        <f>ROUND(IF(ISNA(VLOOKUP($A194,#REF!,47,FALSE)),0,VLOOKUP($A194,#REF!,47,FALSE)),1)</f>
        <v>#REF!</v>
      </c>
      <c r="G194" s="80" t="e">
        <f t="shared" si="58"/>
        <v>#REF!</v>
      </c>
      <c r="H194" s="88" t="e">
        <f t="shared" si="59"/>
        <v>#REF!</v>
      </c>
      <c r="I194" s="64" t="e">
        <f>IF(ISNA(VLOOKUP($A194,#REF!,4,FALSE)),0,VLOOKUP($A194,#REF!,4,FALSE))</f>
        <v>#REF!</v>
      </c>
      <c r="J194" s="80" t="e">
        <f t="shared" si="60"/>
        <v>#REF!</v>
      </c>
      <c r="K194" s="76" t="e">
        <f t="shared" si="61"/>
        <v>#REF!</v>
      </c>
      <c r="L194" s="83" t="e">
        <f>IF(ISNA(VLOOKUP($A194,#REF!,8,FALSE)),0,VLOOKUP($A194,#REF!,8,FALSE))</f>
        <v>#REF!</v>
      </c>
      <c r="M194" s="80" t="e">
        <f t="shared" si="62"/>
        <v>#REF!</v>
      </c>
      <c r="N194" s="76" t="e">
        <f t="shared" si="63"/>
        <v>#REF!</v>
      </c>
      <c r="O194" s="64" t="e">
        <f>IF(ISNA(VLOOKUP($A194,#REF!,12,FALSE)),0,VLOOKUP($A194,#REF!,12,FALSE))</f>
        <v>#REF!</v>
      </c>
      <c r="P194" s="80" t="e">
        <f t="shared" si="64"/>
        <v>#REF!</v>
      </c>
      <c r="Q194" s="76" t="e">
        <f t="shared" si="65"/>
        <v>#REF!</v>
      </c>
      <c r="R194" s="64" t="e">
        <f>IF(ISNA(VLOOKUP($A194,#REF!,16,FALSE)),0,VLOOKUP($A194,#REF!,16,FALSE))</f>
        <v>#REF!</v>
      </c>
      <c r="S194" s="80" t="e">
        <f t="shared" si="66"/>
        <v>#REF!</v>
      </c>
      <c r="T194" s="76" t="e">
        <f t="shared" si="67"/>
        <v>#REF!</v>
      </c>
      <c r="U194" s="64" t="e">
        <f>IF(ISNA(VLOOKUP($A194,#REF!,20,FALSE)),0,VLOOKUP($A194,#REF!,20,FALSE))</f>
        <v>#REF!</v>
      </c>
      <c r="V194" s="80" t="e">
        <f t="shared" si="68"/>
        <v>#REF!</v>
      </c>
      <c r="W194" s="76" t="e">
        <f t="shared" si="69"/>
        <v>#REF!</v>
      </c>
      <c r="X194" s="64" t="e">
        <f>IF(ISNA(VLOOKUP($A194,#REF!,24,FALSE)),0,VLOOKUP($A194,#REF!,24,FALSE))</f>
        <v>#REF!</v>
      </c>
      <c r="Y194" s="80" t="e">
        <f t="shared" si="70"/>
        <v>#REF!</v>
      </c>
      <c r="Z194" s="76" t="e">
        <f t="shared" si="71"/>
        <v>#REF!</v>
      </c>
      <c r="AA194" s="64" t="e">
        <f>IF(ISNA(VLOOKUP($A194,#REF!,28,FALSE)),0,VLOOKUP($A194,#REF!,28,FALSE))</f>
        <v>#REF!</v>
      </c>
      <c r="AB194" s="80" t="e">
        <f t="shared" si="72"/>
        <v>#REF!</v>
      </c>
      <c r="AC194" s="76" t="e">
        <f t="shared" si="73"/>
        <v>#REF!</v>
      </c>
      <c r="AD194" s="64" t="e">
        <f>IF(ISNA(VLOOKUP($A194,#REF!,32,FALSE)),0,VLOOKUP($A194,#REF!,32,FALSE))</f>
        <v>#REF!</v>
      </c>
      <c r="AE194" s="80" t="e">
        <f t="shared" si="74"/>
        <v>#REF!</v>
      </c>
      <c r="AF194" s="76" t="e">
        <f t="shared" si="75"/>
        <v>#REF!</v>
      </c>
      <c r="AG194" s="64" t="e">
        <f>IF(ISNA(VLOOKUP($A194,#REF!,36,FALSE)),0,VLOOKUP($A194,#REF!,36,FALSE))</f>
        <v>#REF!</v>
      </c>
      <c r="AH194" s="80" t="e">
        <f t="shared" si="76"/>
        <v>#REF!</v>
      </c>
      <c r="AI194" s="76" t="e">
        <f t="shared" si="77"/>
        <v>#REF!</v>
      </c>
    </row>
    <row r="195" spans="1:39" ht="18" customHeight="1" x14ac:dyDescent="0.2">
      <c r="A195" s="78" t="str">
        <f t="shared" si="57"/>
        <v>Orcun Turkay</v>
      </c>
      <c r="B195" s="52" t="s">
        <v>489</v>
      </c>
      <c r="C195" s="62" t="s">
        <v>490</v>
      </c>
      <c r="D195" s="25" t="e">
        <f>VLOOKUP($A195,#REF!,34,FALSE)</f>
        <v>#REF!</v>
      </c>
      <c r="E195" s="8" t="e">
        <f>ROUND(IF(ISNA(VLOOKUP($A195,#REF!,46,FALSE)),0,VLOOKUP($A195,#REF!,46,FALSE)),1)</f>
        <v>#REF!</v>
      </c>
      <c r="F195" s="92" t="e">
        <f>ROUND(IF(ISNA(VLOOKUP($A195,#REF!,47,FALSE)),0,VLOOKUP($A195,#REF!,47,FALSE)),1)</f>
        <v>#REF!</v>
      </c>
      <c r="G195" s="80" t="e">
        <f t="shared" si="58"/>
        <v>#REF!</v>
      </c>
      <c r="H195" s="88" t="e">
        <f t="shared" si="59"/>
        <v>#REF!</v>
      </c>
      <c r="I195" s="64" t="e">
        <f>IF(ISNA(VLOOKUP($A195,#REF!,4,FALSE)),0,VLOOKUP($A195,#REF!,4,FALSE))</f>
        <v>#REF!</v>
      </c>
      <c r="J195" s="80" t="e">
        <f t="shared" si="60"/>
        <v>#REF!</v>
      </c>
      <c r="K195" s="76" t="e">
        <f t="shared" si="61"/>
        <v>#REF!</v>
      </c>
      <c r="L195" s="83" t="e">
        <f>IF(ISNA(VLOOKUP($A195,#REF!,8,FALSE)),0,VLOOKUP($A195,#REF!,8,FALSE))</f>
        <v>#REF!</v>
      </c>
      <c r="M195" s="80" t="e">
        <f t="shared" si="62"/>
        <v>#REF!</v>
      </c>
      <c r="N195" s="76" t="e">
        <f t="shared" si="63"/>
        <v>#REF!</v>
      </c>
      <c r="O195" s="64" t="e">
        <f>IF(ISNA(VLOOKUP($A195,#REF!,12,FALSE)),0,VLOOKUP($A195,#REF!,12,FALSE))</f>
        <v>#REF!</v>
      </c>
      <c r="P195" s="80" t="e">
        <f t="shared" si="64"/>
        <v>#REF!</v>
      </c>
      <c r="Q195" s="76" t="e">
        <f t="shared" si="65"/>
        <v>#REF!</v>
      </c>
      <c r="R195" s="64" t="e">
        <f>IF(ISNA(VLOOKUP($A195,#REF!,16,FALSE)),0,VLOOKUP($A195,#REF!,16,FALSE))</f>
        <v>#REF!</v>
      </c>
      <c r="S195" s="80" t="e">
        <f t="shared" si="66"/>
        <v>#REF!</v>
      </c>
      <c r="T195" s="76" t="e">
        <f t="shared" si="67"/>
        <v>#REF!</v>
      </c>
      <c r="U195" s="64" t="e">
        <f>IF(ISNA(VLOOKUP($A195,#REF!,20,FALSE)),0,VLOOKUP($A195,#REF!,20,FALSE))</f>
        <v>#REF!</v>
      </c>
      <c r="V195" s="80" t="e">
        <f t="shared" si="68"/>
        <v>#REF!</v>
      </c>
      <c r="W195" s="76" t="e">
        <f t="shared" si="69"/>
        <v>#REF!</v>
      </c>
      <c r="X195" s="64" t="e">
        <f>IF(ISNA(VLOOKUP($A195,#REF!,24,FALSE)),0,VLOOKUP($A195,#REF!,24,FALSE))</f>
        <v>#REF!</v>
      </c>
      <c r="Y195" s="80" t="e">
        <f t="shared" si="70"/>
        <v>#REF!</v>
      </c>
      <c r="Z195" s="76" t="e">
        <f t="shared" si="71"/>
        <v>#REF!</v>
      </c>
      <c r="AA195" s="64" t="e">
        <f>IF(ISNA(VLOOKUP($A195,#REF!,28,FALSE)),0,VLOOKUP($A195,#REF!,28,FALSE))</f>
        <v>#REF!</v>
      </c>
      <c r="AB195" s="80" t="e">
        <f t="shared" si="72"/>
        <v>#REF!</v>
      </c>
      <c r="AC195" s="76" t="e">
        <f t="shared" si="73"/>
        <v>#REF!</v>
      </c>
      <c r="AD195" s="64" t="e">
        <f>IF(ISNA(VLOOKUP($A195,#REF!,32,FALSE)),0,VLOOKUP($A195,#REF!,32,FALSE))</f>
        <v>#REF!</v>
      </c>
      <c r="AE195" s="80" t="e">
        <f t="shared" si="74"/>
        <v>#REF!</v>
      </c>
      <c r="AF195" s="76" t="e">
        <f t="shared" si="75"/>
        <v>#REF!</v>
      </c>
      <c r="AG195" s="64" t="e">
        <f>IF(ISNA(VLOOKUP($A195,#REF!,36,FALSE)),0,VLOOKUP($A195,#REF!,36,FALSE))</f>
        <v>#REF!</v>
      </c>
      <c r="AH195" s="80" t="e">
        <f t="shared" si="76"/>
        <v>#REF!</v>
      </c>
      <c r="AI195" s="76" t="e">
        <f t="shared" si="77"/>
        <v>#REF!</v>
      </c>
    </row>
    <row r="196" spans="1:39" ht="18" customHeight="1" x14ac:dyDescent="0.2">
      <c r="A196" s="78" t="str">
        <f t="shared" si="57"/>
        <v>Dirk Vandervart</v>
      </c>
      <c r="B196" s="52" t="s">
        <v>355</v>
      </c>
      <c r="C196" s="62" t="s">
        <v>356</v>
      </c>
      <c r="D196" s="25" t="e">
        <f>VLOOKUP($A196,#REF!,34,FALSE)</f>
        <v>#REF!</v>
      </c>
      <c r="E196" s="8" t="e">
        <f>ROUND(IF(ISNA(VLOOKUP($A196,#REF!,46,FALSE)),0,VLOOKUP($A196,#REF!,46,FALSE)),1)</f>
        <v>#REF!</v>
      </c>
      <c r="F196" s="92" t="e">
        <f>ROUND(IF(ISNA(VLOOKUP($A196,#REF!,47,FALSE)),0,VLOOKUP($A196,#REF!,47,FALSE)),1)</f>
        <v>#REF!</v>
      </c>
      <c r="G196" s="80" t="e">
        <f t="shared" si="58"/>
        <v>#REF!</v>
      </c>
      <c r="H196" s="88" t="e">
        <f t="shared" si="59"/>
        <v>#REF!</v>
      </c>
      <c r="I196" s="64" t="e">
        <f>IF(ISNA(VLOOKUP($A196,#REF!,4,FALSE)),0,VLOOKUP($A196,#REF!,4,FALSE))</f>
        <v>#REF!</v>
      </c>
      <c r="J196" s="80" t="e">
        <f t="shared" si="60"/>
        <v>#REF!</v>
      </c>
      <c r="K196" s="76" t="e">
        <f t="shared" si="61"/>
        <v>#REF!</v>
      </c>
      <c r="L196" s="83" t="e">
        <f>IF(ISNA(VLOOKUP($A196,#REF!,8,FALSE)),0,VLOOKUP($A196,#REF!,8,FALSE))</f>
        <v>#REF!</v>
      </c>
      <c r="M196" s="80" t="e">
        <f t="shared" si="62"/>
        <v>#REF!</v>
      </c>
      <c r="N196" s="76" t="e">
        <f t="shared" si="63"/>
        <v>#REF!</v>
      </c>
      <c r="O196" s="64" t="e">
        <f>IF(ISNA(VLOOKUP($A196,#REF!,12,FALSE)),0,VLOOKUP($A196,#REF!,12,FALSE))</f>
        <v>#REF!</v>
      </c>
      <c r="P196" s="80" t="e">
        <f t="shared" si="64"/>
        <v>#REF!</v>
      </c>
      <c r="Q196" s="76" t="e">
        <f t="shared" si="65"/>
        <v>#REF!</v>
      </c>
      <c r="R196" s="64" t="e">
        <f>IF(ISNA(VLOOKUP($A196,#REF!,16,FALSE)),0,VLOOKUP($A196,#REF!,16,FALSE))</f>
        <v>#REF!</v>
      </c>
      <c r="S196" s="80" t="e">
        <f t="shared" si="66"/>
        <v>#REF!</v>
      </c>
      <c r="T196" s="76" t="e">
        <f t="shared" si="67"/>
        <v>#REF!</v>
      </c>
      <c r="U196" s="64" t="e">
        <f>IF(ISNA(VLOOKUP($A196,#REF!,20,FALSE)),0,VLOOKUP($A196,#REF!,20,FALSE))</f>
        <v>#REF!</v>
      </c>
      <c r="V196" s="80" t="e">
        <f t="shared" si="68"/>
        <v>#REF!</v>
      </c>
      <c r="W196" s="76" t="e">
        <f t="shared" si="69"/>
        <v>#REF!</v>
      </c>
      <c r="X196" s="64" t="e">
        <f>IF(ISNA(VLOOKUP($A196,#REF!,24,FALSE)),0,VLOOKUP($A196,#REF!,24,FALSE))</f>
        <v>#REF!</v>
      </c>
      <c r="Y196" s="80" t="e">
        <f t="shared" si="70"/>
        <v>#REF!</v>
      </c>
      <c r="Z196" s="76" t="e">
        <f t="shared" si="71"/>
        <v>#REF!</v>
      </c>
      <c r="AA196" s="64" t="e">
        <f>IF(ISNA(VLOOKUP($A196,#REF!,28,FALSE)),0,VLOOKUP($A196,#REF!,28,FALSE))</f>
        <v>#REF!</v>
      </c>
      <c r="AB196" s="80" t="e">
        <f t="shared" si="72"/>
        <v>#REF!</v>
      </c>
      <c r="AC196" s="76" t="e">
        <f t="shared" si="73"/>
        <v>#REF!</v>
      </c>
      <c r="AD196" s="64" t="e">
        <f>IF(ISNA(VLOOKUP($A196,#REF!,32,FALSE)),0,VLOOKUP($A196,#REF!,32,FALSE))</f>
        <v>#REF!</v>
      </c>
      <c r="AE196" s="80" t="e">
        <f t="shared" si="74"/>
        <v>#REF!</v>
      </c>
      <c r="AF196" s="76" t="e">
        <f t="shared" si="75"/>
        <v>#REF!</v>
      </c>
      <c r="AG196" s="64" t="e">
        <f>IF(ISNA(VLOOKUP($A196,#REF!,36,FALSE)),0,VLOOKUP($A196,#REF!,36,FALSE))</f>
        <v>#REF!</v>
      </c>
      <c r="AH196" s="80" t="e">
        <f t="shared" si="76"/>
        <v>#REF!</v>
      </c>
      <c r="AI196" s="76" t="e">
        <f t="shared" si="77"/>
        <v>#REF!</v>
      </c>
    </row>
    <row r="197" spans="1:39" ht="18" customHeight="1" x14ac:dyDescent="0.2">
      <c r="A197" s="78" t="str">
        <f t="shared" ref="A197:A202" si="78">CONCATENATE(C197," ",B197)</f>
        <v>Dave Watts</v>
      </c>
      <c r="B197" s="52" t="s">
        <v>137</v>
      </c>
      <c r="C197" s="62" t="s">
        <v>8</v>
      </c>
      <c r="D197" s="25" t="e">
        <f>VLOOKUP($A197,#REF!,34,FALSE)</f>
        <v>#REF!</v>
      </c>
      <c r="E197" s="8" t="e">
        <f>ROUND(IF(ISNA(VLOOKUP($A197,#REF!,46,FALSE)),0,VLOOKUP($A197,#REF!,46,FALSE)),1)</f>
        <v>#REF!</v>
      </c>
      <c r="F197" s="92" t="e">
        <f>ROUND(IF(ISNA(VLOOKUP($A197,#REF!,47,FALSE)),0,VLOOKUP($A197,#REF!,47,FALSE)),1)</f>
        <v>#REF!</v>
      </c>
      <c r="G197" s="80" t="e">
        <f t="shared" ref="G197:G202" si="79">IF($E197&gt;$AH$1,$D197-($E197-$AH$1),(IF(IF(AND(F197&lt;$AB$1,F197&lt;&gt;0),D197+($AB$1-F197),D197)&gt;36,36,IF(AND(F197&lt;$AB$1,F197&lt;&gt;0),D197+($AB$1-F197),D197))))</f>
        <v>#REF!</v>
      </c>
      <c r="H197" s="88" t="e">
        <f>ROUND(G197,0)</f>
        <v>#REF!</v>
      </c>
      <c r="I197" s="64" t="e">
        <f>IF(ISNA(VLOOKUP($A197,#REF!,4,FALSE)),0,VLOOKUP($A197,#REF!,4,FALSE))</f>
        <v>#REF!</v>
      </c>
      <c r="J197" s="80" t="e">
        <f t="shared" ref="J197:J202" si="80">IF(  AND(I197&gt;0,G197&lt;&gt;36),   IF(ABS(I197-36)&gt;=10,  G197+SIGN(36-I197)*1,  (36-I197)*0.1+G197),      G197)</f>
        <v>#REF!</v>
      </c>
      <c r="K197" s="76" t="e">
        <f t="shared" ref="K197:K202" si="81">ROUND(J197,0)</f>
        <v>#REF!</v>
      </c>
      <c r="L197" s="83" t="e">
        <f>IF(ISNA(VLOOKUP($A197,#REF!,8,FALSE)),0,VLOOKUP($A197,#REF!,8,FALSE))</f>
        <v>#REF!</v>
      </c>
      <c r="M197" s="80" t="e">
        <f t="shared" ref="M197:M202" si="82">IF(  AND(L197&gt;0,J197&lt;&gt;36),   IF(ABS(L197-36)&gt;=10,  J197+SIGN(36-L197)*1,  (36-L197)*0.1+J197),      J197)</f>
        <v>#REF!</v>
      </c>
      <c r="N197" s="76" t="e">
        <f t="shared" ref="N197:N202" si="83">ROUND(M197,0)</f>
        <v>#REF!</v>
      </c>
      <c r="O197" s="64" t="e">
        <f>IF(ISNA(VLOOKUP($A197,#REF!,12,FALSE)),0,VLOOKUP($A197,#REF!,12,FALSE))</f>
        <v>#REF!</v>
      </c>
      <c r="P197" s="80" t="e">
        <f t="shared" ref="P197:P202" si="84">IF(  AND(O197&gt;0,M197&lt;&gt;36),   IF(ABS(O197-36)&gt;=10,  M197+SIGN(36-O197)*1,  (36-O197)*0.1+M197),      M197)</f>
        <v>#REF!</v>
      </c>
      <c r="Q197" s="76" t="e">
        <f t="shared" ref="Q197:Q202" si="85">ROUND(P197,0)</f>
        <v>#REF!</v>
      </c>
      <c r="R197" s="64" t="e">
        <f>IF(ISNA(VLOOKUP($A197,#REF!,16,FALSE)),0,VLOOKUP($A197,#REF!,16,FALSE))</f>
        <v>#REF!</v>
      </c>
      <c r="S197" s="80" t="e">
        <f t="shared" ref="S197:S202" si="86">IF(  AND(R197&gt;0,P197&lt;&gt;36),   IF(ABS(R197-36)&gt;=10,  P197+SIGN(36-R197)*1,  (36-R197)*0.1+P197),      P197)</f>
        <v>#REF!</v>
      </c>
      <c r="T197" s="76" t="e">
        <f t="shared" ref="T197:T202" si="87">ROUND(S197,0)</f>
        <v>#REF!</v>
      </c>
      <c r="U197" s="64" t="e">
        <f>IF(ISNA(VLOOKUP($A197,#REF!,20,FALSE)),0,VLOOKUP($A197,#REF!,20,FALSE))</f>
        <v>#REF!</v>
      </c>
      <c r="V197" s="80" t="e">
        <f t="shared" ref="V197:V202" si="88">IF(  AND(U197&gt;0,S197&lt;&gt;36),   IF(ABS(U197-36)&gt;=10,  S197+SIGN(36-U197)*1,  (36-U197)*0.1+S197),      S197)</f>
        <v>#REF!</v>
      </c>
      <c r="W197" s="76" t="e">
        <f t="shared" ref="W197:W202" si="89">ROUND(V197,0)</f>
        <v>#REF!</v>
      </c>
      <c r="X197" s="64" t="e">
        <f>IF(ISNA(VLOOKUP($A197,#REF!,24,FALSE)),0,VLOOKUP($A197,#REF!,24,FALSE))</f>
        <v>#REF!</v>
      </c>
      <c r="Y197" s="80" t="e">
        <f t="shared" ref="Y197:Y202" si="90">IF(  AND(X197&gt;0,V197&lt;&gt;36),   IF(ABS(X197-36)&gt;=10,  V197+SIGN(36-X197)*1,  (36-X197)*0.1+V197),      V197)</f>
        <v>#REF!</v>
      </c>
      <c r="Z197" s="76" t="e">
        <f t="shared" ref="Z197:Z202" si="91">ROUND(Y197,0)</f>
        <v>#REF!</v>
      </c>
      <c r="AA197" s="64" t="e">
        <f>IF(ISNA(VLOOKUP($A197,#REF!,28,FALSE)),0,VLOOKUP($A197,#REF!,28,FALSE))</f>
        <v>#REF!</v>
      </c>
      <c r="AB197" s="80" t="e">
        <f t="shared" ref="AB197:AB202" si="92">IF(  AND(AA197&gt;0,Y197&lt;&gt;36),   IF(ABS(AA197-36)&gt;=10,  Y197+SIGN(36-AA197)*1,  (36-AA197)*0.1+Y197),      Y197)</f>
        <v>#REF!</v>
      </c>
      <c r="AC197" s="76" t="e">
        <f t="shared" ref="AC197:AC202" si="93">ROUND(AB197,0)</f>
        <v>#REF!</v>
      </c>
      <c r="AD197" s="64" t="e">
        <f>IF(ISNA(VLOOKUP($A197,#REF!,32,FALSE)),0,VLOOKUP($A197,#REF!,32,FALSE))</f>
        <v>#REF!</v>
      </c>
      <c r="AE197" s="80" t="e">
        <f t="shared" ref="AE197:AE202" si="94">IF(  AND(AD197&gt;0,AB197&lt;&gt;36),   IF(ABS(AD197-36)&gt;=10,  AB197+SIGN(36-AD197)*1,  (36-AD197)*0.1+AB197),      AB197)</f>
        <v>#REF!</v>
      </c>
      <c r="AF197" s="76" t="e">
        <f t="shared" ref="AF197:AF202" si="95">ROUND(AE197,0)</f>
        <v>#REF!</v>
      </c>
      <c r="AG197" s="64" t="e">
        <f>IF(ISNA(VLOOKUP($A197,#REF!,36,FALSE)),0,VLOOKUP($A197,#REF!,36,FALSE))</f>
        <v>#REF!</v>
      </c>
      <c r="AH197" s="80" t="e">
        <f t="shared" ref="AH197:AH202" si="96">IF(  AND(AG197&gt;0,AE197&lt;&gt;36),   IF(ABS(AG197-36)&gt;=10,  AE197+SIGN(36-AG197)*1,  (36-AG197)*0.1+AE197),      AE197)</f>
        <v>#REF!</v>
      </c>
      <c r="AI197" s="76" t="e">
        <f t="shared" ref="AI197:AI202" si="97">ROUND(AH197,0)</f>
        <v>#REF!</v>
      </c>
    </row>
    <row r="198" spans="1:39" ht="18" customHeight="1" x14ac:dyDescent="0.2">
      <c r="A198" s="78" t="str">
        <f t="shared" si="78"/>
        <v>Greg Wells</v>
      </c>
      <c r="B198" s="93" t="s">
        <v>545</v>
      </c>
      <c r="C198" s="94" t="s">
        <v>221</v>
      </c>
      <c r="D198" s="25">
        <v>20.7</v>
      </c>
      <c r="E198" s="8" t="e">
        <f>ROUND(IF(ISNA(VLOOKUP($A198,#REF!,47,FALSE)),0,VLOOKUP($A198,#REF!,47,FALSE)),1)</f>
        <v>#REF!</v>
      </c>
      <c r="F198" s="92" t="e">
        <f>ROUND(IF(ISNA(VLOOKUP($A198,#REF!,49,FALSE)),0,VLOOKUP($A198,#REF!,49,FALSE)),1)</f>
        <v>#REF!</v>
      </c>
      <c r="G198" s="80" t="e">
        <f t="shared" si="79"/>
        <v>#REF!</v>
      </c>
      <c r="H198" s="88" t="e">
        <f>ROUND(G198,0)</f>
        <v>#REF!</v>
      </c>
      <c r="I198" s="64" t="e">
        <f>IF(ISNA(VLOOKUP($A198,#REF!,4,FALSE)),0,VLOOKUP($A198,#REF!,4,FALSE))</f>
        <v>#REF!</v>
      </c>
      <c r="J198" s="80" t="e">
        <f t="shared" si="80"/>
        <v>#REF!</v>
      </c>
      <c r="K198" s="76" t="e">
        <f t="shared" si="81"/>
        <v>#REF!</v>
      </c>
      <c r="L198" s="83" t="e">
        <f>IF(ISNA(VLOOKUP($A198,#REF!,8,FALSE)),0,VLOOKUP($A198,#REF!,8,FALSE))</f>
        <v>#REF!</v>
      </c>
      <c r="M198" s="80" t="e">
        <f t="shared" si="82"/>
        <v>#REF!</v>
      </c>
      <c r="N198" s="76" t="e">
        <f t="shared" si="83"/>
        <v>#REF!</v>
      </c>
      <c r="O198" s="64" t="e">
        <f>IF(ISNA(VLOOKUP($A198,#REF!,12,FALSE)),0,VLOOKUP($A198,#REF!,12,FALSE))</f>
        <v>#REF!</v>
      </c>
      <c r="P198" s="80" t="e">
        <f t="shared" si="84"/>
        <v>#REF!</v>
      </c>
      <c r="Q198" s="76" t="e">
        <f t="shared" si="85"/>
        <v>#REF!</v>
      </c>
      <c r="R198" s="64" t="e">
        <f>IF(ISNA(VLOOKUP($A198,#REF!,16,FALSE)),0,VLOOKUP($A198,#REF!,16,FALSE))</f>
        <v>#REF!</v>
      </c>
      <c r="S198" s="80" t="e">
        <f t="shared" si="86"/>
        <v>#REF!</v>
      </c>
      <c r="T198" s="76" t="e">
        <f t="shared" si="87"/>
        <v>#REF!</v>
      </c>
      <c r="U198" s="64" t="e">
        <f>IF(ISNA(VLOOKUP($A198,#REF!,20,FALSE)),0,VLOOKUP($A198,#REF!,20,FALSE))</f>
        <v>#REF!</v>
      </c>
      <c r="V198" s="80" t="e">
        <f t="shared" si="88"/>
        <v>#REF!</v>
      </c>
      <c r="W198" s="76" t="e">
        <f t="shared" si="89"/>
        <v>#REF!</v>
      </c>
      <c r="X198" s="64" t="e">
        <f>IF(ISNA(VLOOKUP($A198,#REF!,24,FALSE)),0,VLOOKUP($A198,#REF!,24,FALSE))</f>
        <v>#REF!</v>
      </c>
      <c r="Y198" s="80" t="e">
        <f t="shared" si="90"/>
        <v>#REF!</v>
      </c>
      <c r="Z198" s="76" t="e">
        <f t="shared" si="91"/>
        <v>#REF!</v>
      </c>
      <c r="AA198" s="64" t="e">
        <f>IF(ISNA(VLOOKUP($A198,#REF!,28,FALSE)),0,VLOOKUP($A198,#REF!,28,FALSE))</f>
        <v>#REF!</v>
      </c>
      <c r="AB198" s="80" t="e">
        <f t="shared" si="92"/>
        <v>#REF!</v>
      </c>
      <c r="AC198" s="76" t="e">
        <f t="shared" si="93"/>
        <v>#REF!</v>
      </c>
      <c r="AD198" s="64" t="e">
        <f>IF(ISNA(VLOOKUP($A198,#REF!,32,FALSE)),0,VLOOKUP($A198,#REF!,32,FALSE))</f>
        <v>#REF!</v>
      </c>
      <c r="AE198" s="80" t="e">
        <f t="shared" si="94"/>
        <v>#REF!</v>
      </c>
      <c r="AF198" s="76" t="e">
        <f t="shared" si="95"/>
        <v>#REF!</v>
      </c>
      <c r="AG198" s="64" t="e">
        <f>IF(ISNA(VLOOKUP($A198,#REF!,36,FALSE)),0,VLOOKUP($A198,#REF!,36,FALSE))</f>
        <v>#REF!</v>
      </c>
      <c r="AH198" s="80" t="e">
        <f t="shared" si="96"/>
        <v>#REF!</v>
      </c>
      <c r="AI198" s="76" t="e">
        <f t="shared" si="97"/>
        <v>#REF!</v>
      </c>
      <c r="AJ198" t="e">
        <f>IF(I198&gt;0,72+H198+36-I198,"-")</f>
        <v>#REF!</v>
      </c>
      <c r="AK198" t="e">
        <f>IF(L198&gt;0,72+K198+36-L198,"-")</f>
        <v>#REF!</v>
      </c>
      <c r="AL198" t="e">
        <f>IF(O198&gt;0,72+N198+36-O198,"-")</f>
        <v>#REF!</v>
      </c>
      <c r="AM198" t="e">
        <f>IF(R198&gt;0,72+Q198+36-R198,"-")</f>
        <v>#REF!</v>
      </c>
    </row>
    <row r="199" spans="1:39" ht="18" customHeight="1" x14ac:dyDescent="0.2">
      <c r="A199" s="78" t="str">
        <f t="shared" si="78"/>
        <v>Tanner Welsh</v>
      </c>
      <c r="B199" s="52" t="s">
        <v>484</v>
      </c>
      <c r="C199" s="62" t="s">
        <v>487</v>
      </c>
      <c r="D199" s="25">
        <v>0</v>
      </c>
      <c r="E199" s="8" t="e">
        <f>ROUND(IF(ISNA(VLOOKUP($A199,#REF!,47,FALSE)),0,VLOOKUP($A199,#REF!,47,FALSE)),1)</f>
        <v>#REF!</v>
      </c>
      <c r="F199" s="92" t="e">
        <f>ROUND(IF(ISNA(VLOOKUP($A199,#REF!,49,FALSE)),0,VLOOKUP($A199,#REF!,49,FALSE)),1)</f>
        <v>#REF!</v>
      </c>
      <c r="G199" s="80" t="e">
        <f t="shared" si="79"/>
        <v>#REF!</v>
      </c>
      <c r="H199" s="88">
        <v>0</v>
      </c>
      <c r="I199" s="64" t="e">
        <f>IF(ISNA(VLOOKUP($A199,#REF!,4,FALSE)),0,VLOOKUP($A199,#REF!,4,FALSE))</f>
        <v>#REF!</v>
      </c>
      <c r="J199" s="80" t="e">
        <f t="shared" si="80"/>
        <v>#REF!</v>
      </c>
      <c r="K199" s="76" t="e">
        <f t="shared" si="81"/>
        <v>#REF!</v>
      </c>
      <c r="L199" s="83" t="e">
        <f>IF(ISNA(VLOOKUP($A199,#REF!,8,FALSE)),0,VLOOKUP($A199,#REF!,8,FALSE))</f>
        <v>#REF!</v>
      </c>
      <c r="M199" s="80" t="e">
        <f t="shared" si="82"/>
        <v>#REF!</v>
      </c>
      <c r="N199" s="76" t="e">
        <f t="shared" si="83"/>
        <v>#REF!</v>
      </c>
      <c r="O199" s="64" t="e">
        <f>IF(ISNA(VLOOKUP($A199,#REF!,12,FALSE)),0,VLOOKUP($A199,#REF!,12,FALSE))</f>
        <v>#REF!</v>
      </c>
      <c r="P199" s="80" t="e">
        <f t="shared" si="84"/>
        <v>#REF!</v>
      </c>
      <c r="Q199" s="76" t="e">
        <f t="shared" si="85"/>
        <v>#REF!</v>
      </c>
      <c r="R199" s="64" t="e">
        <f>IF(ISNA(VLOOKUP($A199,#REF!,16,FALSE)),0,VLOOKUP($A199,#REF!,16,FALSE))</f>
        <v>#REF!</v>
      </c>
      <c r="S199" s="80" t="e">
        <f t="shared" si="86"/>
        <v>#REF!</v>
      </c>
      <c r="T199" s="76" t="e">
        <f t="shared" si="87"/>
        <v>#REF!</v>
      </c>
      <c r="U199" s="64" t="e">
        <f>IF(ISNA(VLOOKUP($A199,#REF!,20,FALSE)),0,VLOOKUP($A199,#REF!,20,FALSE))</f>
        <v>#REF!</v>
      </c>
      <c r="V199" s="80" t="e">
        <f t="shared" si="88"/>
        <v>#REF!</v>
      </c>
      <c r="W199" s="76" t="e">
        <f t="shared" si="89"/>
        <v>#REF!</v>
      </c>
      <c r="X199" s="64" t="e">
        <f>IF(ISNA(VLOOKUP($A199,#REF!,24,FALSE)),0,VLOOKUP($A199,#REF!,24,FALSE))</f>
        <v>#REF!</v>
      </c>
      <c r="Y199" s="80" t="e">
        <f t="shared" si="90"/>
        <v>#REF!</v>
      </c>
      <c r="Z199" s="76" t="e">
        <f t="shared" si="91"/>
        <v>#REF!</v>
      </c>
      <c r="AA199" s="64" t="e">
        <f>IF(ISNA(VLOOKUP($A199,#REF!,28,FALSE)),0,VLOOKUP($A199,#REF!,28,FALSE))</f>
        <v>#REF!</v>
      </c>
      <c r="AB199" s="80" t="e">
        <f t="shared" si="92"/>
        <v>#REF!</v>
      </c>
      <c r="AC199" s="76" t="e">
        <f t="shared" si="93"/>
        <v>#REF!</v>
      </c>
      <c r="AD199" s="64" t="e">
        <f>IF(ISNA(VLOOKUP($A199,#REF!,32,FALSE)),0,VLOOKUP($A199,#REF!,32,FALSE))</f>
        <v>#REF!</v>
      </c>
      <c r="AE199" s="80" t="e">
        <f t="shared" si="94"/>
        <v>#REF!</v>
      </c>
      <c r="AF199" s="76" t="e">
        <f t="shared" si="95"/>
        <v>#REF!</v>
      </c>
      <c r="AG199" s="64" t="e">
        <f>IF(ISNA(VLOOKUP($A199,#REF!,36,FALSE)),0,VLOOKUP($A199,#REF!,36,FALSE))</f>
        <v>#REF!</v>
      </c>
      <c r="AH199" s="80" t="e">
        <f t="shared" si="96"/>
        <v>#REF!</v>
      </c>
      <c r="AI199" s="76" t="e">
        <f t="shared" si="97"/>
        <v>#REF!</v>
      </c>
      <c r="AJ199" t="e">
        <f>IF(I199&gt;0,72+H199+36-I199,"-")</f>
        <v>#REF!</v>
      </c>
      <c r="AK199" t="e">
        <f>IF(L199&gt;0,72+K199+36-L199,"-")</f>
        <v>#REF!</v>
      </c>
      <c r="AL199" t="e">
        <f>IF(O199&gt;0,72+N199+36-O199,"-")</f>
        <v>#REF!</v>
      </c>
      <c r="AM199" t="e">
        <f>IF(R199&gt;0,72+Q199+36-R199,"-")</f>
        <v>#REF!</v>
      </c>
    </row>
    <row r="200" spans="1:39" ht="18" customHeight="1" x14ac:dyDescent="0.2">
      <c r="A200" s="78" t="str">
        <f t="shared" si="78"/>
        <v>Michael Williams</v>
      </c>
      <c r="B200" s="52" t="s">
        <v>497</v>
      </c>
      <c r="C200" s="62" t="s">
        <v>58</v>
      </c>
      <c r="D200" s="25">
        <v>17.399999999999999</v>
      </c>
      <c r="E200" s="8" t="e">
        <f>ROUND(IF(ISNA(VLOOKUP($A200,#REF!,47,FALSE)),0,VLOOKUP($A200,#REF!,47,FALSE)),1)</f>
        <v>#REF!</v>
      </c>
      <c r="F200" s="92" t="e">
        <f>ROUND(IF(ISNA(VLOOKUP($A200,#REF!,49,FALSE)),0,VLOOKUP($A200,#REF!,49,FALSE)),1)</f>
        <v>#REF!</v>
      </c>
      <c r="G200" s="80" t="e">
        <f t="shared" si="79"/>
        <v>#REF!</v>
      </c>
      <c r="H200" s="88" t="e">
        <f>ROUND(G200,0)</f>
        <v>#REF!</v>
      </c>
      <c r="I200" s="64" t="e">
        <f>IF(ISNA(VLOOKUP($A200,#REF!,4,FALSE)),0,VLOOKUP($A200,#REF!,4,FALSE))</f>
        <v>#REF!</v>
      </c>
      <c r="J200" s="80" t="e">
        <f t="shared" si="80"/>
        <v>#REF!</v>
      </c>
      <c r="K200" s="76" t="e">
        <f t="shared" si="81"/>
        <v>#REF!</v>
      </c>
      <c r="L200" s="83" t="e">
        <f>IF(ISNA(VLOOKUP($A200,#REF!,8,FALSE)),0,VLOOKUP($A200,#REF!,8,FALSE))</f>
        <v>#REF!</v>
      </c>
      <c r="M200" s="80" t="e">
        <f t="shared" si="82"/>
        <v>#REF!</v>
      </c>
      <c r="N200" s="76" t="e">
        <f t="shared" si="83"/>
        <v>#REF!</v>
      </c>
      <c r="O200" s="64" t="e">
        <f>IF(ISNA(VLOOKUP($A200,#REF!,12,FALSE)),0,VLOOKUP($A200,#REF!,12,FALSE))</f>
        <v>#REF!</v>
      </c>
      <c r="P200" s="80" t="e">
        <f t="shared" si="84"/>
        <v>#REF!</v>
      </c>
      <c r="Q200" s="76" t="e">
        <f t="shared" si="85"/>
        <v>#REF!</v>
      </c>
      <c r="R200" s="64" t="e">
        <f>IF(ISNA(VLOOKUP($A200,#REF!,16,FALSE)),0,VLOOKUP($A200,#REF!,16,FALSE))</f>
        <v>#REF!</v>
      </c>
      <c r="S200" s="80" t="e">
        <f t="shared" si="86"/>
        <v>#REF!</v>
      </c>
      <c r="T200" s="76" t="e">
        <f t="shared" si="87"/>
        <v>#REF!</v>
      </c>
      <c r="U200" s="64" t="e">
        <f>IF(ISNA(VLOOKUP($A200,#REF!,20,FALSE)),0,VLOOKUP($A200,#REF!,20,FALSE))</f>
        <v>#REF!</v>
      </c>
      <c r="V200" s="80" t="e">
        <f t="shared" si="88"/>
        <v>#REF!</v>
      </c>
      <c r="W200" s="76" t="e">
        <f t="shared" si="89"/>
        <v>#REF!</v>
      </c>
      <c r="X200" s="64" t="e">
        <f>IF(ISNA(VLOOKUP($A200,#REF!,24,FALSE)),0,VLOOKUP($A200,#REF!,24,FALSE))</f>
        <v>#REF!</v>
      </c>
      <c r="Y200" s="80" t="e">
        <f t="shared" si="90"/>
        <v>#REF!</v>
      </c>
      <c r="Z200" s="76" t="e">
        <f t="shared" si="91"/>
        <v>#REF!</v>
      </c>
      <c r="AA200" s="64" t="e">
        <f>IF(ISNA(VLOOKUP($A200,#REF!,28,FALSE)),0,VLOOKUP($A200,#REF!,28,FALSE))</f>
        <v>#REF!</v>
      </c>
      <c r="AB200" s="80" t="e">
        <f t="shared" si="92"/>
        <v>#REF!</v>
      </c>
      <c r="AC200" s="76" t="e">
        <f t="shared" si="93"/>
        <v>#REF!</v>
      </c>
      <c r="AD200" s="64" t="e">
        <f>IF(ISNA(VLOOKUP($A200,#REF!,32,FALSE)),0,VLOOKUP($A200,#REF!,32,FALSE))</f>
        <v>#REF!</v>
      </c>
      <c r="AE200" s="80" t="e">
        <f t="shared" si="94"/>
        <v>#REF!</v>
      </c>
      <c r="AF200" s="76" t="e">
        <f t="shared" si="95"/>
        <v>#REF!</v>
      </c>
      <c r="AG200" s="64" t="e">
        <f>IF(ISNA(VLOOKUP($A200,#REF!,36,FALSE)),0,VLOOKUP($A200,#REF!,36,FALSE))</f>
        <v>#REF!</v>
      </c>
      <c r="AH200" s="80" t="e">
        <f t="shared" si="96"/>
        <v>#REF!</v>
      </c>
      <c r="AI200" s="76" t="e">
        <f t="shared" si="97"/>
        <v>#REF!</v>
      </c>
      <c r="AJ200" t="e">
        <f>IF(I200&gt;0,72+H200+36-I200,"-")</f>
        <v>#REF!</v>
      </c>
      <c r="AK200" t="e">
        <f>IF(L200&gt;0,72+K200+36-L200,"-")</f>
        <v>#REF!</v>
      </c>
      <c r="AL200" t="e">
        <f>IF(O200&gt;0,72+N200+36-O200,"-")</f>
        <v>#REF!</v>
      </c>
      <c r="AM200" t="e">
        <f>IF(R200&gt;0,72+Q200+36-R200,"-")</f>
        <v>#REF!</v>
      </c>
    </row>
    <row r="201" spans="1:39" ht="18" customHeight="1" x14ac:dyDescent="0.2">
      <c r="A201" s="78" t="str">
        <f t="shared" si="78"/>
        <v>Andy Woods</v>
      </c>
      <c r="B201" s="93" t="s">
        <v>548</v>
      </c>
      <c r="C201" s="94" t="s">
        <v>477</v>
      </c>
      <c r="D201" s="25">
        <v>33.299999999999997</v>
      </c>
      <c r="E201" s="8" t="e">
        <f>ROUND(IF(ISNA(VLOOKUP($A201,#REF!,47,FALSE)),0,VLOOKUP($A201,#REF!,47,FALSE)),1)</f>
        <v>#REF!</v>
      </c>
      <c r="F201" s="92" t="e">
        <f>ROUND(IF(ISNA(VLOOKUP($A201,#REF!,49,FALSE)),0,VLOOKUP($A201,#REF!,49,FALSE)),1)</f>
        <v>#REF!</v>
      </c>
      <c r="G201" s="80" t="e">
        <f t="shared" si="79"/>
        <v>#REF!</v>
      </c>
      <c r="H201" s="88" t="e">
        <f>ROUND(G201,0)</f>
        <v>#REF!</v>
      </c>
      <c r="I201" s="64" t="e">
        <f>IF(ISNA(VLOOKUP($A201,#REF!,4,FALSE)),0,VLOOKUP($A201,#REF!,4,FALSE))</f>
        <v>#REF!</v>
      </c>
      <c r="J201" s="80" t="e">
        <f t="shared" si="80"/>
        <v>#REF!</v>
      </c>
      <c r="K201" s="76" t="e">
        <f t="shared" si="81"/>
        <v>#REF!</v>
      </c>
      <c r="L201" s="83" t="e">
        <f>IF(ISNA(VLOOKUP($A201,#REF!,8,FALSE)),0,VLOOKUP($A201,#REF!,8,FALSE))</f>
        <v>#REF!</v>
      </c>
      <c r="M201" s="80" t="e">
        <f t="shared" si="82"/>
        <v>#REF!</v>
      </c>
      <c r="N201" s="76" t="e">
        <f t="shared" si="83"/>
        <v>#REF!</v>
      </c>
      <c r="O201" s="64" t="e">
        <f>IF(ISNA(VLOOKUP($A201,#REF!,12,FALSE)),0,VLOOKUP($A201,#REF!,12,FALSE))</f>
        <v>#REF!</v>
      </c>
      <c r="P201" s="80" t="e">
        <f t="shared" si="84"/>
        <v>#REF!</v>
      </c>
      <c r="Q201" s="76" t="e">
        <f t="shared" si="85"/>
        <v>#REF!</v>
      </c>
      <c r="R201" s="64" t="e">
        <f>IF(ISNA(VLOOKUP($A201,#REF!,16,FALSE)),0,VLOOKUP($A201,#REF!,16,FALSE))</f>
        <v>#REF!</v>
      </c>
      <c r="S201" s="80" t="e">
        <f t="shared" si="86"/>
        <v>#REF!</v>
      </c>
      <c r="T201" s="76" t="e">
        <f t="shared" si="87"/>
        <v>#REF!</v>
      </c>
      <c r="U201" s="64" t="e">
        <f>IF(ISNA(VLOOKUP($A201,#REF!,20,FALSE)),0,VLOOKUP($A201,#REF!,20,FALSE))</f>
        <v>#REF!</v>
      </c>
      <c r="V201" s="80" t="e">
        <f t="shared" si="88"/>
        <v>#REF!</v>
      </c>
      <c r="W201" s="76" t="e">
        <f t="shared" si="89"/>
        <v>#REF!</v>
      </c>
      <c r="X201" s="64" t="e">
        <f>IF(ISNA(VLOOKUP($A201,#REF!,24,FALSE)),0,VLOOKUP($A201,#REF!,24,FALSE))</f>
        <v>#REF!</v>
      </c>
      <c r="Y201" s="80" t="e">
        <f t="shared" si="90"/>
        <v>#REF!</v>
      </c>
      <c r="Z201" s="76" t="e">
        <f t="shared" si="91"/>
        <v>#REF!</v>
      </c>
      <c r="AA201" s="64" t="e">
        <f>IF(ISNA(VLOOKUP($A201,#REF!,28,FALSE)),0,VLOOKUP($A201,#REF!,28,FALSE))</f>
        <v>#REF!</v>
      </c>
      <c r="AB201" s="80" t="e">
        <f t="shared" si="92"/>
        <v>#REF!</v>
      </c>
      <c r="AC201" s="76" t="e">
        <f t="shared" si="93"/>
        <v>#REF!</v>
      </c>
      <c r="AD201" s="64" t="e">
        <f>IF(ISNA(VLOOKUP($A201,#REF!,32,FALSE)),0,VLOOKUP($A201,#REF!,32,FALSE))</f>
        <v>#REF!</v>
      </c>
      <c r="AE201" s="80" t="e">
        <f t="shared" si="94"/>
        <v>#REF!</v>
      </c>
      <c r="AF201" s="76" t="e">
        <f t="shared" si="95"/>
        <v>#REF!</v>
      </c>
      <c r="AG201" s="64" t="e">
        <f>IF(ISNA(VLOOKUP($A201,#REF!,36,FALSE)),0,VLOOKUP($A201,#REF!,36,FALSE))</f>
        <v>#REF!</v>
      </c>
      <c r="AH201" s="80" t="e">
        <f t="shared" si="96"/>
        <v>#REF!</v>
      </c>
      <c r="AI201" s="76" t="e">
        <f t="shared" si="97"/>
        <v>#REF!</v>
      </c>
      <c r="AJ201" t="e">
        <f>IF(I201&gt;0,72+H201+36-I201,"-")</f>
        <v>#REF!</v>
      </c>
      <c r="AK201" t="e">
        <f>IF(L201&gt;0,72+K201+36-L201,"-")</f>
        <v>#REF!</v>
      </c>
      <c r="AL201" t="e">
        <f>IF(O201&gt;0,72+N201+36-O201,"-")</f>
        <v>#REF!</v>
      </c>
      <c r="AM201" t="e">
        <f>IF(R201&gt;0,72+Q201+36-R201,"-")</f>
        <v>#REF!</v>
      </c>
    </row>
    <row r="202" spans="1:39" ht="18" customHeight="1" x14ac:dyDescent="0.2">
      <c r="A202" s="78" t="str">
        <f t="shared" si="78"/>
        <v>Harrison Young</v>
      </c>
      <c r="B202" s="52" t="s">
        <v>508</v>
      </c>
      <c r="C202" s="62" t="s">
        <v>509</v>
      </c>
      <c r="D202" s="25" t="e">
        <f>VLOOKUP($A202,#REF!,34,FALSE)</f>
        <v>#REF!</v>
      </c>
      <c r="E202" s="8" t="e">
        <f>ROUND(IF(ISNA(VLOOKUP($A202,#REF!,46,FALSE)),0,VLOOKUP($A202,#REF!,46,FALSE)),1)</f>
        <v>#REF!</v>
      </c>
      <c r="F202" s="92" t="e">
        <f>ROUND(IF(ISNA(VLOOKUP($A202,#REF!,47,FALSE)),0,VLOOKUP($A202,#REF!,47,FALSE)),1)</f>
        <v>#REF!</v>
      </c>
      <c r="G202" s="80" t="e">
        <f t="shared" si="79"/>
        <v>#REF!</v>
      </c>
      <c r="H202" s="88" t="e">
        <f>ROUND(G202,0)</f>
        <v>#REF!</v>
      </c>
      <c r="I202" s="64" t="e">
        <f>IF(ISNA(VLOOKUP($A202,#REF!,4,FALSE)),0,VLOOKUP($A202,#REF!,4,FALSE))</f>
        <v>#REF!</v>
      </c>
      <c r="J202" s="80" t="e">
        <f t="shared" si="80"/>
        <v>#REF!</v>
      </c>
      <c r="K202" s="76" t="e">
        <f t="shared" si="81"/>
        <v>#REF!</v>
      </c>
      <c r="L202" s="83" t="e">
        <f>IF(ISNA(VLOOKUP($A202,#REF!,8,FALSE)),0,VLOOKUP($A202,#REF!,8,FALSE))</f>
        <v>#REF!</v>
      </c>
      <c r="M202" s="80" t="e">
        <f t="shared" si="82"/>
        <v>#REF!</v>
      </c>
      <c r="N202" s="76" t="e">
        <f t="shared" si="83"/>
        <v>#REF!</v>
      </c>
      <c r="O202" s="64" t="e">
        <f>IF(ISNA(VLOOKUP($A202,#REF!,12,FALSE)),0,VLOOKUP($A202,#REF!,12,FALSE))</f>
        <v>#REF!</v>
      </c>
      <c r="P202" s="80" t="e">
        <f t="shared" si="84"/>
        <v>#REF!</v>
      </c>
      <c r="Q202" s="76" t="e">
        <f t="shared" si="85"/>
        <v>#REF!</v>
      </c>
      <c r="R202" s="64" t="e">
        <f>IF(ISNA(VLOOKUP($A202,#REF!,16,FALSE)),0,VLOOKUP($A202,#REF!,16,FALSE))</f>
        <v>#REF!</v>
      </c>
      <c r="S202" s="80" t="e">
        <f t="shared" si="86"/>
        <v>#REF!</v>
      </c>
      <c r="T202" s="76" t="e">
        <f t="shared" si="87"/>
        <v>#REF!</v>
      </c>
      <c r="U202" s="64" t="e">
        <f>IF(ISNA(VLOOKUP($A202,#REF!,20,FALSE)),0,VLOOKUP($A202,#REF!,20,FALSE))</f>
        <v>#REF!</v>
      </c>
      <c r="V202" s="80" t="e">
        <f t="shared" si="88"/>
        <v>#REF!</v>
      </c>
      <c r="W202" s="76" t="e">
        <f t="shared" si="89"/>
        <v>#REF!</v>
      </c>
      <c r="X202" s="64" t="e">
        <f>IF(ISNA(VLOOKUP($A202,#REF!,24,FALSE)),0,VLOOKUP($A202,#REF!,24,FALSE))</f>
        <v>#REF!</v>
      </c>
      <c r="Y202" s="80" t="e">
        <f t="shared" si="90"/>
        <v>#REF!</v>
      </c>
      <c r="Z202" s="76" t="e">
        <f t="shared" si="91"/>
        <v>#REF!</v>
      </c>
      <c r="AA202" s="64" t="e">
        <f>IF(ISNA(VLOOKUP($A202,#REF!,28,FALSE)),0,VLOOKUP($A202,#REF!,28,FALSE))</f>
        <v>#REF!</v>
      </c>
      <c r="AB202" s="80" t="e">
        <f t="shared" si="92"/>
        <v>#REF!</v>
      </c>
      <c r="AC202" s="76" t="e">
        <f t="shared" si="93"/>
        <v>#REF!</v>
      </c>
      <c r="AD202" s="64" t="e">
        <f>IF(ISNA(VLOOKUP($A202,#REF!,32,FALSE)),0,VLOOKUP($A202,#REF!,32,FALSE))</f>
        <v>#REF!</v>
      </c>
      <c r="AE202" s="80" t="e">
        <f t="shared" si="94"/>
        <v>#REF!</v>
      </c>
      <c r="AF202" s="76" t="e">
        <f t="shared" si="95"/>
        <v>#REF!</v>
      </c>
      <c r="AG202" s="64" t="e">
        <f>IF(ISNA(VLOOKUP($A202,#REF!,36,FALSE)),0,VLOOKUP($A202,#REF!,36,FALSE))</f>
        <v>#REF!</v>
      </c>
      <c r="AH202" s="80" t="e">
        <f t="shared" si="96"/>
        <v>#REF!</v>
      </c>
      <c r="AI202" s="76" t="e">
        <f t="shared" si="97"/>
        <v>#REF!</v>
      </c>
    </row>
  </sheetData>
  <mergeCells count="19">
    <mergeCell ref="AA4:AC4"/>
    <mergeCell ref="AD4:AF4"/>
    <mergeCell ref="AG4:AI4"/>
    <mergeCell ref="AA3:AC3"/>
    <mergeCell ref="AD3:AF3"/>
    <mergeCell ref="AG3:AI3"/>
    <mergeCell ref="D4:H4"/>
    <mergeCell ref="I4:K4"/>
    <mergeCell ref="L4:N4"/>
    <mergeCell ref="O4:Q4"/>
    <mergeCell ref="R4:T4"/>
    <mergeCell ref="U4:W4"/>
    <mergeCell ref="X4:Z4"/>
    <mergeCell ref="I3:K3"/>
    <mergeCell ref="L3:N3"/>
    <mergeCell ref="O3:Q3"/>
    <mergeCell ref="R3:T3"/>
    <mergeCell ref="U3:W3"/>
    <mergeCell ref="X3:Z3"/>
  </mergeCells>
  <conditionalFormatting sqref="K7:K11 N7:N11 Q7:Q11 T7:T10 W7:W11 Z7:Z11 AC7:AC11 AF7:AF11 AI7:AI11 Q21:Q22 N21:N22 K21:K22 AI21:AI22 AF21:AF22 AC21:AC22 Z21:Z22 W21:W22 T21:T22 T13 AI13 AF13 AC13 Z13 W13 Q13 N13 K13 T24:T31 W24:W31 Z24:Z31 AC24:AC31 AF24:AF31 AI24:AI31 K24:K31 N24:N31 Q24:Q31 Q16:Q19 N16:N19 K16:K19 AI16:AI19 AF16:AF19 AC16:AC19 Z16:Z19 W16:W19 T16:T19 K37:K38 AC37:AC43 N49:N50 Q49:Q50 T49:T50 W49:W50 Z49:Z50 AC49:AC50 AF49:AF50 AI49:AI50 K49:K50 AI53:AI58 AF53:AF58 AC53:AC58 Z53:Z58 W53:W58 T53:T58 Q53:Q58 N53:N58 K53:K58 AI33:AI34 AF33:AF34 AC33:AC34 Z33:Z34 W33:W34 T33:T34 Q33:Q34 N33:N34 K33:K34 AC45:AC47 AC69:AC202 K40:K47 K69:K202 AI37:AI47 AI69:AI202 AF37:AF47 AF69:AF202 Z37:Z47 Z69:Z202 W37:W47 W69:W202 T37:T47 T69:T202 Q37:Q47 Q69:Q202 N37:N47 N69:N202">
    <cfRule type="cellIs" dxfId="992" priority="36" stopIfTrue="1" operator="greaterThan">
      <formula>H7</formula>
    </cfRule>
    <cfRule type="cellIs" dxfId="991" priority="37" stopIfTrue="1" operator="lessThan">
      <formula>H7</formula>
    </cfRule>
  </conditionalFormatting>
  <conditionalFormatting sqref="AI51 AF51 AC51 Z51 W51 T51 Q51 N51 K51">
    <cfRule type="cellIs" dxfId="990" priority="34" stopIfTrue="1" operator="greaterThan">
      <formula>H51</formula>
    </cfRule>
    <cfRule type="cellIs" dxfId="989" priority="35" stopIfTrue="1" operator="lessThan">
      <formula>H51</formula>
    </cfRule>
  </conditionalFormatting>
  <conditionalFormatting sqref="K39">
    <cfRule type="cellIs" dxfId="988" priority="32" stopIfTrue="1" operator="greaterThan">
      <formula>H39</formula>
    </cfRule>
    <cfRule type="cellIs" dxfId="987" priority="33" stopIfTrue="1" operator="lessThan">
      <formula>H39</formula>
    </cfRule>
  </conditionalFormatting>
  <conditionalFormatting sqref="AI6 AF6 AC6 Z6 W6 T6 Q6 N6 K6">
    <cfRule type="cellIs" dxfId="986" priority="30" stopIfTrue="1" operator="greaterThan">
      <formula>H6</formula>
    </cfRule>
    <cfRule type="cellIs" dxfId="985" priority="31" stopIfTrue="1" operator="lessThan">
      <formula>H6</formula>
    </cfRule>
  </conditionalFormatting>
  <conditionalFormatting sqref="AI52 AF52 AC52 Z52 W52 T52 Q52 N52 K52">
    <cfRule type="cellIs" dxfId="984" priority="28" stopIfTrue="1" operator="greaterThan">
      <formula>H52</formula>
    </cfRule>
    <cfRule type="cellIs" dxfId="983" priority="29" stopIfTrue="1" operator="lessThan">
      <formula>H52</formula>
    </cfRule>
  </conditionalFormatting>
  <conditionalFormatting sqref="AI36 AF36 AC36 Z36 W36 T36 Q36 N36 K36">
    <cfRule type="cellIs" dxfId="982" priority="26" stopIfTrue="1" operator="greaterThan">
      <formula>H36</formula>
    </cfRule>
    <cfRule type="cellIs" dxfId="981" priority="27" stopIfTrue="1" operator="lessThan">
      <formula>H36</formula>
    </cfRule>
  </conditionalFormatting>
  <conditionalFormatting sqref="AI20 AF20 AC20 Z20 W20 T20 Q20 N20 K20">
    <cfRule type="cellIs" dxfId="980" priority="24" stopIfTrue="1" operator="greaterThan">
      <formula>H20</formula>
    </cfRule>
    <cfRule type="cellIs" dxfId="979" priority="25" stopIfTrue="1" operator="lessThan">
      <formula>H20</formula>
    </cfRule>
  </conditionalFormatting>
  <conditionalFormatting sqref="T11">
    <cfRule type="cellIs" dxfId="978" priority="22" stopIfTrue="1" operator="greaterThan">
      <formula>Q11</formula>
    </cfRule>
    <cfRule type="cellIs" dxfId="977" priority="23" stopIfTrue="1" operator="lessThan">
      <formula>Q11</formula>
    </cfRule>
  </conditionalFormatting>
  <conditionalFormatting sqref="AI23 AF23 AC23 Z23 W23 T23 Q23 N23 K23">
    <cfRule type="cellIs" dxfId="976" priority="20" stopIfTrue="1" operator="greaterThan">
      <formula>H23</formula>
    </cfRule>
    <cfRule type="cellIs" dxfId="975" priority="21" stopIfTrue="1" operator="lessThan">
      <formula>H23</formula>
    </cfRule>
  </conditionalFormatting>
  <conditionalFormatting sqref="AI32 AF32 AC32 Z32 W32 T32 Q32 N32 K32">
    <cfRule type="cellIs" dxfId="974" priority="18" stopIfTrue="1" operator="greaterThan">
      <formula>H32</formula>
    </cfRule>
    <cfRule type="cellIs" dxfId="973" priority="19" stopIfTrue="1" operator="lessThan">
      <formula>H32</formula>
    </cfRule>
  </conditionalFormatting>
  <conditionalFormatting sqref="AI48 AF48 AC48 Z48 W48 T48 Q48 N48 K48">
    <cfRule type="cellIs" dxfId="972" priority="16" stopIfTrue="1" operator="greaterThan">
      <formula>H48</formula>
    </cfRule>
    <cfRule type="cellIs" dxfId="971" priority="17" stopIfTrue="1" operator="lessThan">
      <formula>H48</formula>
    </cfRule>
  </conditionalFormatting>
  <conditionalFormatting sqref="AI12 AF12 AC12 Z12 W12 T12 Q12 N12 K12">
    <cfRule type="cellIs" dxfId="970" priority="14" stopIfTrue="1" operator="greaterThan">
      <formula>H12</formula>
    </cfRule>
    <cfRule type="cellIs" dxfId="969" priority="15" stopIfTrue="1" operator="lessThan">
      <formula>H12</formula>
    </cfRule>
  </conditionalFormatting>
  <conditionalFormatting sqref="AC44">
    <cfRule type="cellIs" dxfId="968" priority="12" stopIfTrue="1" operator="greaterThan">
      <formula>Z44</formula>
    </cfRule>
    <cfRule type="cellIs" dxfId="967" priority="13" stopIfTrue="1" operator="lessThan">
      <formula>Z44</formula>
    </cfRule>
  </conditionalFormatting>
  <conditionalFormatting sqref="AI35 AF35 AC35 Z35 W35 T35 Q35 N35 K35">
    <cfRule type="cellIs" dxfId="966" priority="10" stopIfTrue="1" operator="greaterThan">
      <formula>H35</formula>
    </cfRule>
    <cfRule type="cellIs" dxfId="965" priority="11" stopIfTrue="1" operator="lessThan">
      <formula>H35</formula>
    </cfRule>
  </conditionalFormatting>
  <conditionalFormatting sqref="AI15 AF15 AC15 Z15 W15 T15 Q15 N15 K15">
    <cfRule type="cellIs" dxfId="964" priority="8" stopIfTrue="1" operator="greaterThan">
      <formula>H15</formula>
    </cfRule>
    <cfRule type="cellIs" dxfId="963" priority="9" stopIfTrue="1" operator="lessThan">
      <formula>H15</formula>
    </cfRule>
  </conditionalFormatting>
  <conditionalFormatting sqref="AI14 AF14 AC14 Z14 W14 T14 Q14 N14 K14">
    <cfRule type="cellIs" dxfId="962" priority="6" stopIfTrue="1" operator="greaterThan">
      <formula>H14</formula>
    </cfRule>
    <cfRule type="cellIs" dxfId="961" priority="7" stopIfTrue="1" operator="lessThan">
      <formula>H14</formula>
    </cfRule>
  </conditionalFormatting>
  <conditionalFormatting sqref="G6:G58">
    <cfRule type="cellIs" dxfId="960" priority="1" stopIfTrue="1" operator="lessThan">
      <formula>D6</formula>
    </cfRule>
    <cfRule type="cellIs" dxfId="959" priority="2" stopIfTrue="1" operator="greaterThan">
      <formula>D6</formula>
    </cfRule>
  </conditionalFormatting>
  <pageMargins left="0.25" right="0.2" top="0" bottom="0" header="0.3" footer="0.3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"/>
  <sheetViews>
    <sheetView workbookViewId="0"/>
  </sheetViews>
  <sheetFormatPr defaultRowHeight="12.75" x14ac:dyDescent="0.2"/>
  <cols>
    <col min="1" max="1" width="17" bestFit="1" customWidth="1"/>
  </cols>
  <sheetData>
    <row r="1" spans="1:14" x14ac:dyDescent="0.2">
      <c r="A1" s="177" t="s">
        <v>962</v>
      </c>
    </row>
    <row r="2" spans="1:14" ht="13.5" thickBot="1" x14ac:dyDescent="0.25"/>
    <row r="3" spans="1:14" x14ac:dyDescent="0.2">
      <c r="B3" s="391">
        <v>2020</v>
      </c>
      <c r="C3" s="392"/>
      <c r="D3" s="393"/>
      <c r="E3" s="391">
        <v>2019</v>
      </c>
      <c r="F3" s="392"/>
      <c r="G3" s="393"/>
      <c r="H3" s="391" t="s">
        <v>565</v>
      </c>
      <c r="I3" s="392"/>
      <c r="J3" s="393"/>
      <c r="K3" s="391" t="s">
        <v>961</v>
      </c>
      <c r="L3" s="392"/>
      <c r="M3" s="393"/>
    </row>
    <row r="4" spans="1:14" ht="63.75" x14ac:dyDescent="0.2">
      <c r="B4" s="360" t="s">
        <v>462</v>
      </c>
      <c r="C4" s="129" t="s">
        <v>463</v>
      </c>
      <c r="D4" s="361" t="s">
        <v>375</v>
      </c>
      <c r="E4" s="360" t="s">
        <v>462</v>
      </c>
      <c r="F4" s="129" t="s">
        <v>463</v>
      </c>
      <c r="G4" s="361" t="s">
        <v>375</v>
      </c>
      <c r="H4" s="360" t="s">
        <v>462</v>
      </c>
      <c r="I4" s="129" t="s">
        <v>463</v>
      </c>
      <c r="J4" s="361" t="s">
        <v>375</v>
      </c>
      <c r="K4" s="360" t="s">
        <v>462</v>
      </c>
      <c r="L4" s="129" t="s">
        <v>463</v>
      </c>
      <c r="M4" s="361" t="s">
        <v>375</v>
      </c>
    </row>
    <row r="5" spans="1:14" x14ac:dyDescent="0.2">
      <c r="A5" s="331" t="s">
        <v>319</v>
      </c>
      <c r="B5" s="332">
        <v>30.142857142857142</v>
      </c>
      <c r="C5" s="333">
        <v>168</v>
      </c>
      <c r="D5" s="334">
        <v>13.142857142857142</v>
      </c>
      <c r="E5" s="332">
        <v>23.875</v>
      </c>
      <c r="F5" s="333">
        <v>132</v>
      </c>
      <c r="G5" s="334">
        <v>23.875</v>
      </c>
      <c r="H5" s="335">
        <v>6.2678571428571423</v>
      </c>
      <c r="I5" s="336">
        <v>36</v>
      </c>
      <c r="J5" s="337">
        <v>-10.732142857142858</v>
      </c>
      <c r="K5" s="338">
        <v>0.26</v>
      </c>
      <c r="L5" s="339">
        <v>0.27</v>
      </c>
      <c r="M5" s="340">
        <v>0.45</v>
      </c>
      <c r="N5" s="341">
        <v>0.98</v>
      </c>
    </row>
    <row r="6" spans="1:14" x14ac:dyDescent="0.2">
      <c r="A6" s="331" t="s">
        <v>768</v>
      </c>
      <c r="B6" s="342">
        <v>32.25</v>
      </c>
      <c r="C6" s="343">
        <v>175</v>
      </c>
      <c r="D6" s="344">
        <v>8.25</v>
      </c>
      <c r="E6" s="342">
        <v>27.428571428571427</v>
      </c>
      <c r="F6" s="343">
        <v>144</v>
      </c>
      <c r="G6" s="344">
        <v>20.142857142857142</v>
      </c>
      <c r="H6" s="345">
        <v>4.821428571428573</v>
      </c>
      <c r="I6" s="346">
        <v>31</v>
      </c>
      <c r="J6" s="347">
        <v>-11.892857142857142</v>
      </c>
      <c r="K6" s="348">
        <v>0.18</v>
      </c>
      <c r="L6" s="349">
        <v>0.22</v>
      </c>
      <c r="M6" s="350">
        <v>0.59</v>
      </c>
      <c r="N6" s="341">
        <v>0.99</v>
      </c>
    </row>
    <row r="7" spans="1:14" x14ac:dyDescent="0.2">
      <c r="A7" s="331" t="s">
        <v>536</v>
      </c>
      <c r="B7" s="342">
        <v>31.777777777777779</v>
      </c>
      <c r="C7" s="343">
        <v>169</v>
      </c>
      <c r="D7" s="344">
        <v>9.3333333333333339</v>
      </c>
      <c r="E7" s="342">
        <v>27.166666666666668</v>
      </c>
      <c r="F7" s="343">
        <v>141</v>
      </c>
      <c r="G7" s="344">
        <v>22.333333333333332</v>
      </c>
      <c r="H7" s="345">
        <v>4.6111111111111107</v>
      </c>
      <c r="I7" s="346">
        <v>28</v>
      </c>
      <c r="J7" s="347">
        <v>-12.999999999999998</v>
      </c>
      <c r="K7" s="348">
        <v>0.17</v>
      </c>
      <c r="L7" s="349">
        <v>0.2</v>
      </c>
      <c r="M7" s="350">
        <v>0.57999999999999996</v>
      </c>
      <c r="N7" s="341">
        <v>0.95</v>
      </c>
    </row>
    <row r="8" spans="1:14" ht="13.5" thickBot="1" x14ac:dyDescent="0.25">
      <c r="A8" s="331" t="s">
        <v>554</v>
      </c>
      <c r="B8" s="351">
        <v>29.571428571428573</v>
      </c>
      <c r="C8" s="352">
        <v>165</v>
      </c>
      <c r="D8" s="353">
        <v>15</v>
      </c>
      <c r="E8" s="351">
        <v>25</v>
      </c>
      <c r="F8" s="352">
        <v>160</v>
      </c>
      <c r="G8" s="353">
        <v>21.333333333333332</v>
      </c>
      <c r="H8" s="354">
        <v>4.571428571428573</v>
      </c>
      <c r="I8" s="355">
        <v>5</v>
      </c>
      <c r="J8" s="356">
        <v>-6.3333333333333321</v>
      </c>
      <c r="K8" s="357">
        <v>0.18</v>
      </c>
      <c r="L8" s="358">
        <v>0.03</v>
      </c>
      <c r="M8" s="359">
        <v>0.3</v>
      </c>
      <c r="N8" s="341">
        <v>0.51</v>
      </c>
    </row>
  </sheetData>
  <mergeCells count="4">
    <mergeCell ref="B3:D3"/>
    <mergeCell ref="E3:G3"/>
    <mergeCell ref="H3:J3"/>
    <mergeCell ref="K3:M3"/>
  </mergeCells>
  <pageMargins left="0.25" right="0.25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63"/>
  <sheetViews>
    <sheetView workbookViewId="0">
      <selection activeCell="B33" sqref="B33"/>
    </sheetView>
  </sheetViews>
  <sheetFormatPr defaultRowHeight="12.75" x14ac:dyDescent="0.2"/>
  <cols>
    <col min="1" max="1" width="33.28515625" style="227" bestFit="1" customWidth="1"/>
    <col min="2" max="2" width="18.5703125" style="218" customWidth="1"/>
    <col min="3" max="3" width="12.7109375" style="218" customWidth="1"/>
    <col min="4" max="4" width="18.85546875" style="218" customWidth="1"/>
    <col min="5" max="5" width="13.42578125" style="218" customWidth="1"/>
    <col min="6" max="6" width="22.28515625" style="218" customWidth="1"/>
    <col min="7" max="7" width="5.7109375" style="218" customWidth="1"/>
    <col min="8" max="8" width="0" style="218" hidden="1" customWidth="1"/>
    <col min="9" max="9" width="12.7109375" style="218" hidden="1" customWidth="1"/>
    <col min="10" max="11" width="0" style="218" hidden="1" customWidth="1"/>
    <col min="12" max="12" width="3.85546875" style="218" hidden="1" customWidth="1"/>
    <col min="13" max="15" width="0" style="218" hidden="1" customWidth="1"/>
    <col min="16" max="16384" width="9.140625" style="218"/>
  </cols>
  <sheetData>
    <row r="1" spans="1:15" x14ac:dyDescent="0.2">
      <c r="A1" s="239"/>
      <c r="B1" s="240" t="s">
        <v>808</v>
      </c>
      <c r="C1" s="240" t="s">
        <v>809</v>
      </c>
      <c r="D1" s="240" t="s">
        <v>810</v>
      </c>
      <c r="E1" s="240" t="s">
        <v>809</v>
      </c>
      <c r="F1" s="240" t="s">
        <v>811</v>
      </c>
      <c r="G1" s="240" t="s">
        <v>809</v>
      </c>
    </row>
    <row r="2" spans="1:15" x14ac:dyDescent="0.2">
      <c r="A2" s="241" t="s">
        <v>812</v>
      </c>
      <c r="B2" s="271" t="s">
        <v>894</v>
      </c>
      <c r="C2" s="263">
        <v>82</v>
      </c>
      <c r="D2" s="242"/>
      <c r="E2" s="242"/>
      <c r="F2" s="242"/>
      <c r="G2" s="242"/>
    </row>
    <row r="3" spans="1:15" x14ac:dyDescent="0.2">
      <c r="A3" s="242" t="s">
        <v>813</v>
      </c>
      <c r="B3" s="271" t="s">
        <v>894</v>
      </c>
      <c r="C3" s="263">
        <v>178</v>
      </c>
      <c r="D3" s="271" t="s">
        <v>768</v>
      </c>
      <c r="E3" s="263">
        <v>175</v>
      </c>
      <c r="F3" s="242" t="s">
        <v>688</v>
      </c>
      <c r="G3" s="263">
        <v>172</v>
      </c>
    </row>
    <row r="4" spans="1:15" x14ac:dyDescent="0.2">
      <c r="A4" s="242" t="s">
        <v>814</v>
      </c>
      <c r="B4" s="271" t="s">
        <v>768</v>
      </c>
      <c r="C4" s="263">
        <v>76</v>
      </c>
      <c r="D4" s="242" t="s">
        <v>544</v>
      </c>
      <c r="E4" s="263">
        <v>60</v>
      </c>
      <c r="F4" s="319" t="s">
        <v>883</v>
      </c>
      <c r="G4" s="263">
        <v>64</v>
      </c>
    </row>
    <row r="5" spans="1:15" x14ac:dyDescent="0.2">
      <c r="A5" s="242" t="s">
        <v>815</v>
      </c>
      <c r="B5" s="271" t="s">
        <v>768</v>
      </c>
      <c r="C5" s="272">
        <v>8.25</v>
      </c>
      <c r="D5" s="319" t="s">
        <v>894</v>
      </c>
      <c r="E5" s="320">
        <v>8.6666666666666661</v>
      </c>
      <c r="F5" s="319" t="s">
        <v>883</v>
      </c>
      <c r="G5" s="320">
        <v>9</v>
      </c>
    </row>
    <row r="6" spans="1:15" x14ac:dyDescent="0.2">
      <c r="A6" s="242" t="s">
        <v>816</v>
      </c>
      <c r="B6" s="271" t="s">
        <v>883</v>
      </c>
      <c r="C6" s="273">
        <v>290</v>
      </c>
      <c r="D6" s="242" t="s">
        <v>536</v>
      </c>
      <c r="E6" s="273">
        <v>286</v>
      </c>
      <c r="F6" s="242" t="s">
        <v>894</v>
      </c>
      <c r="G6" s="273">
        <v>284</v>
      </c>
    </row>
    <row r="7" spans="1:15" x14ac:dyDescent="0.2">
      <c r="A7" s="241" t="s">
        <v>817</v>
      </c>
      <c r="B7" s="271" t="s">
        <v>894</v>
      </c>
      <c r="C7" s="263">
        <v>82</v>
      </c>
      <c r="D7" s="271" t="s">
        <v>768</v>
      </c>
      <c r="E7" s="263">
        <v>76</v>
      </c>
      <c r="F7" s="319" t="s">
        <v>883</v>
      </c>
      <c r="G7" s="263">
        <v>75</v>
      </c>
    </row>
    <row r="8" spans="1:15" x14ac:dyDescent="0.2">
      <c r="A8" s="399" t="s">
        <v>818</v>
      </c>
      <c r="B8" s="262"/>
      <c r="C8" s="274"/>
      <c r="D8" s="321"/>
      <c r="E8" s="274"/>
      <c r="F8" s="242"/>
      <c r="G8" s="273"/>
    </row>
    <row r="9" spans="1:15" x14ac:dyDescent="0.2">
      <c r="A9" s="400"/>
      <c r="B9" s="275" t="s">
        <v>319</v>
      </c>
      <c r="C9" s="273">
        <v>2</v>
      </c>
      <c r="D9" s="242"/>
      <c r="E9" s="273"/>
      <c r="F9" s="242"/>
      <c r="G9" s="273"/>
    </row>
    <row r="10" spans="1:15" ht="63.75" x14ac:dyDescent="0.2">
      <c r="A10" s="318"/>
      <c r="B10" s="242" t="s">
        <v>874</v>
      </c>
      <c r="C10" s="278">
        <v>17</v>
      </c>
      <c r="D10" s="278" t="s">
        <v>883</v>
      </c>
      <c r="E10" s="269">
        <v>16</v>
      </c>
      <c r="F10" s="278" t="s">
        <v>480</v>
      </c>
      <c r="G10" s="263">
        <v>15</v>
      </c>
      <c r="H10" s="303"/>
      <c r="I10" s="304" t="s">
        <v>462</v>
      </c>
      <c r="J10" s="304" t="s">
        <v>463</v>
      </c>
      <c r="K10" s="304" t="s">
        <v>375</v>
      </c>
      <c r="L10" s="303"/>
      <c r="M10" s="304" t="s">
        <v>462</v>
      </c>
      <c r="N10" s="304" t="s">
        <v>463</v>
      </c>
      <c r="O10" s="304" t="s">
        <v>375</v>
      </c>
    </row>
    <row r="11" spans="1:15" x14ac:dyDescent="0.2">
      <c r="A11" s="242" t="s">
        <v>592</v>
      </c>
      <c r="B11" s="242"/>
      <c r="C11" s="269"/>
      <c r="D11" s="278"/>
      <c r="E11" s="322"/>
      <c r="F11" s="242"/>
      <c r="G11" s="273"/>
      <c r="H11" s="303" t="s">
        <v>398</v>
      </c>
      <c r="I11" s="305">
        <v>1.088888888888885</v>
      </c>
      <c r="J11" s="305">
        <v>24</v>
      </c>
      <c r="K11" s="305">
        <v>-0.73333333333333428</v>
      </c>
      <c r="L11" s="303"/>
      <c r="M11" s="306">
        <v>3.4241788958769968E-2</v>
      </c>
      <c r="N11" s="306">
        <v>0.15094339622641509</v>
      </c>
      <c r="O11" s="306">
        <v>-6.4327485380117039E-2</v>
      </c>
    </row>
    <row r="12" spans="1:15" x14ac:dyDescent="0.2">
      <c r="A12" s="242" t="s">
        <v>900</v>
      </c>
      <c r="B12" s="242"/>
      <c r="C12" s="269"/>
      <c r="D12" s="278"/>
      <c r="E12" s="322"/>
      <c r="F12" s="242"/>
      <c r="G12" s="273"/>
      <c r="H12" s="303" t="s">
        <v>42</v>
      </c>
      <c r="I12" s="305">
        <v>3</v>
      </c>
      <c r="J12" s="305">
        <v>35</v>
      </c>
      <c r="K12" s="305">
        <v>-1.9333333333333336</v>
      </c>
      <c r="L12" s="303"/>
      <c r="M12" s="306">
        <v>0.125</v>
      </c>
      <c r="N12" s="306">
        <v>0.27559055118110237</v>
      </c>
      <c r="O12" s="306">
        <v>-8.9506172839506182E-2</v>
      </c>
    </row>
    <row r="13" spans="1:15" x14ac:dyDescent="0.2">
      <c r="A13" s="242" t="s">
        <v>820</v>
      </c>
      <c r="B13" s="242" t="s">
        <v>887</v>
      </c>
      <c r="C13" s="269">
        <v>3</v>
      </c>
      <c r="D13" s="278" t="s">
        <v>403</v>
      </c>
      <c r="E13" s="322">
        <v>2</v>
      </c>
      <c r="F13" s="242"/>
      <c r="G13" s="273"/>
      <c r="H13" s="303" t="s">
        <v>2</v>
      </c>
      <c r="I13" s="305">
        <v>3.12222222222222</v>
      </c>
      <c r="J13" s="305">
        <v>12</v>
      </c>
      <c r="K13" s="305">
        <v>-2.3444444444444432</v>
      </c>
      <c r="L13" s="303"/>
      <c r="M13" s="306">
        <v>0.11521115211152103</v>
      </c>
      <c r="N13" s="306">
        <v>7.8947368421052627E-2</v>
      </c>
      <c r="O13" s="306">
        <v>-0.1387245233399079</v>
      </c>
    </row>
    <row r="14" spans="1:15" ht="25.5" x14ac:dyDescent="0.2">
      <c r="A14" s="242" t="s">
        <v>822</v>
      </c>
      <c r="B14" s="278" t="s">
        <v>688</v>
      </c>
      <c r="C14" s="263">
        <v>2</v>
      </c>
      <c r="D14" s="242" t="s">
        <v>960</v>
      </c>
      <c r="E14" s="273"/>
      <c r="F14" s="242"/>
      <c r="G14" s="273"/>
    </row>
    <row r="15" spans="1:15" x14ac:dyDescent="0.2">
      <c r="A15" s="242" t="s">
        <v>823</v>
      </c>
      <c r="B15" s="242" t="s">
        <v>768</v>
      </c>
      <c r="C15" s="263">
        <v>3</v>
      </c>
      <c r="D15" s="278" t="s">
        <v>821</v>
      </c>
      <c r="E15" s="273">
        <v>1</v>
      </c>
      <c r="F15" s="278" t="s">
        <v>838</v>
      </c>
      <c r="G15" s="273"/>
    </row>
    <row r="16" spans="1:15" x14ac:dyDescent="0.2">
      <c r="A16" s="401" t="s">
        <v>824</v>
      </c>
      <c r="B16" s="277" t="s">
        <v>605</v>
      </c>
      <c r="C16" s="394">
        <v>9</v>
      </c>
      <c r="D16" s="323" t="s">
        <v>768</v>
      </c>
      <c r="E16" s="394">
        <v>8</v>
      </c>
      <c r="F16" s="324" t="s">
        <v>887</v>
      </c>
      <c r="G16" s="394">
        <v>7</v>
      </c>
      <c r="H16" s="220"/>
    </row>
    <row r="17" spans="1:8" x14ac:dyDescent="0.2">
      <c r="A17" s="402"/>
      <c r="B17" s="279" t="s">
        <v>883</v>
      </c>
      <c r="C17" s="395"/>
      <c r="D17" s="323" t="s">
        <v>88</v>
      </c>
      <c r="E17" s="395"/>
      <c r="F17" s="325" t="s">
        <v>319</v>
      </c>
      <c r="G17" s="395"/>
      <c r="H17" s="220"/>
    </row>
    <row r="18" spans="1:8" x14ac:dyDescent="0.2">
      <c r="A18" s="402"/>
      <c r="B18" s="279" t="s">
        <v>544</v>
      </c>
      <c r="C18" s="395"/>
      <c r="D18" s="326" t="s">
        <v>758</v>
      </c>
      <c r="E18" s="395"/>
      <c r="F18" s="325" t="s">
        <v>543</v>
      </c>
      <c r="G18" s="395"/>
      <c r="H18" s="220"/>
    </row>
    <row r="19" spans="1:8" x14ac:dyDescent="0.2">
      <c r="A19" s="402"/>
      <c r="B19" s="279" t="s">
        <v>894</v>
      </c>
      <c r="C19" s="395"/>
      <c r="D19" s="323"/>
      <c r="E19" s="395"/>
      <c r="F19" s="325" t="s">
        <v>917</v>
      </c>
      <c r="G19" s="395"/>
    </row>
    <row r="20" spans="1:8" x14ac:dyDescent="0.2">
      <c r="A20" s="402"/>
      <c r="B20" s="279" t="s">
        <v>247</v>
      </c>
      <c r="C20" s="395"/>
      <c r="D20" s="323"/>
      <c r="E20" s="395"/>
      <c r="F20" s="327" t="s">
        <v>554</v>
      </c>
      <c r="G20" s="395"/>
    </row>
    <row r="21" spans="1:8" x14ac:dyDescent="0.2">
      <c r="A21" s="402"/>
      <c r="B21" s="328" t="s">
        <v>403</v>
      </c>
      <c r="C21" s="395"/>
      <c r="D21" s="323"/>
      <c r="E21" s="395"/>
      <c r="F21" s="327"/>
      <c r="G21" s="395"/>
    </row>
    <row r="22" spans="1:8" x14ac:dyDescent="0.2">
      <c r="A22" s="402"/>
      <c r="B22" s="328" t="s">
        <v>536</v>
      </c>
      <c r="C22" s="395"/>
      <c r="D22" s="323"/>
      <c r="E22" s="395"/>
      <c r="F22" s="329"/>
      <c r="G22" s="395"/>
    </row>
    <row r="23" spans="1:8" x14ac:dyDescent="0.2">
      <c r="A23" s="402"/>
      <c r="B23" s="328" t="s">
        <v>656</v>
      </c>
      <c r="C23" s="395"/>
      <c r="D23" s="323"/>
      <c r="E23" s="395"/>
      <c r="F23" s="329"/>
      <c r="G23" s="395"/>
    </row>
    <row r="24" spans="1:8" x14ac:dyDescent="0.2">
      <c r="A24" s="402"/>
      <c r="B24" s="328" t="s">
        <v>874</v>
      </c>
      <c r="C24" s="395"/>
      <c r="D24" s="323"/>
      <c r="E24" s="395"/>
      <c r="F24" s="329"/>
      <c r="G24" s="395"/>
    </row>
    <row r="25" spans="1:8" x14ac:dyDescent="0.2">
      <c r="A25" s="402"/>
      <c r="B25" s="328" t="s">
        <v>480</v>
      </c>
      <c r="C25" s="395"/>
      <c r="D25" s="323"/>
      <c r="E25" s="395"/>
      <c r="F25" s="329"/>
      <c r="G25" s="395"/>
    </row>
    <row r="26" spans="1:8" x14ac:dyDescent="0.2">
      <c r="A26" s="402"/>
      <c r="B26" s="328" t="s">
        <v>688</v>
      </c>
      <c r="C26" s="395"/>
      <c r="D26" s="323"/>
      <c r="E26" s="395"/>
      <c r="F26" s="329"/>
      <c r="G26" s="395"/>
    </row>
    <row r="27" spans="1:8" x14ac:dyDescent="0.2">
      <c r="A27" s="402"/>
      <c r="B27" s="328" t="s">
        <v>340</v>
      </c>
      <c r="C27" s="395"/>
      <c r="D27" s="323"/>
      <c r="E27" s="395"/>
      <c r="F27" s="329"/>
      <c r="G27" s="395"/>
    </row>
    <row r="28" spans="1:8" x14ac:dyDescent="0.2">
      <c r="A28" s="402"/>
      <c r="B28" s="328" t="s">
        <v>77</v>
      </c>
      <c r="C28" s="395"/>
      <c r="D28" s="323"/>
      <c r="E28" s="395"/>
      <c r="F28" s="329"/>
      <c r="G28" s="395"/>
    </row>
    <row r="29" spans="1:8" x14ac:dyDescent="0.2">
      <c r="A29" s="396" t="s">
        <v>840</v>
      </c>
      <c r="B29" s="271"/>
      <c r="C29" s="270"/>
      <c r="D29" s="240"/>
      <c r="E29" s="330"/>
      <c r="F29" s="240"/>
      <c r="G29" s="242"/>
    </row>
    <row r="30" spans="1:8" x14ac:dyDescent="0.2">
      <c r="A30" s="397"/>
      <c r="B30" s="242" t="s">
        <v>480</v>
      </c>
      <c r="C30" s="270">
        <v>4</v>
      </c>
      <c r="D30" s="242" t="s">
        <v>874</v>
      </c>
      <c r="E30" s="330">
        <v>3</v>
      </c>
      <c r="F30" s="240"/>
      <c r="G30" s="242"/>
    </row>
    <row r="31" spans="1:8" x14ac:dyDescent="0.2">
      <c r="A31" s="398"/>
      <c r="B31" s="242"/>
      <c r="C31" s="270"/>
      <c r="D31" s="242"/>
      <c r="E31" s="330"/>
      <c r="F31" s="240"/>
      <c r="G31" s="242"/>
    </row>
    <row r="32" spans="1:8" x14ac:dyDescent="0.2">
      <c r="A32" s="242" t="s">
        <v>321</v>
      </c>
      <c r="B32" s="242" t="s">
        <v>319</v>
      </c>
      <c r="C32" s="242"/>
      <c r="D32" s="278"/>
      <c r="E32" s="242"/>
      <c r="F32" s="240"/>
      <c r="G32" s="242"/>
    </row>
    <row r="33" spans="1:15" x14ac:dyDescent="0.2">
      <c r="A33" s="225"/>
      <c r="B33" s="224"/>
      <c r="C33" s="224"/>
      <c r="D33" s="224"/>
      <c r="E33" s="224"/>
      <c r="F33" s="224"/>
      <c r="G33" s="224"/>
    </row>
    <row r="34" spans="1:15" x14ac:dyDescent="0.2">
      <c r="A34" s="225"/>
      <c r="B34" s="224"/>
      <c r="C34" s="226"/>
      <c r="D34" s="226"/>
      <c r="E34" s="226"/>
      <c r="F34" s="226"/>
      <c r="G34" s="226"/>
      <c r="H34" s="220"/>
    </row>
    <row r="35" spans="1:15" x14ac:dyDescent="0.2">
      <c r="A35" s="223"/>
      <c r="B35" s="224"/>
      <c r="C35" s="226"/>
      <c r="D35" s="226"/>
      <c r="E35" s="226"/>
      <c r="F35" s="226"/>
      <c r="G35" s="226"/>
      <c r="H35" s="220"/>
    </row>
    <row r="36" spans="1:15" x14ac:dyDescent="0.2">
      <c r="B36" s="228"/>
      <c r="D36" s="229"/>
    </row>
    <row r="37" spans="1:15" x14ac:dyDescent="0.2">
      <c r="B37" s="231"/>
    </row>
    <row r="38" spans="1:15" x14ac:dyDescent="0.2">
      <c r="B38" s="231"/>
    </row>
    <row r="39" spans="1:15" x14ac:dyDescent="0.2">
      <c r="B39" s="231"/>
      <c r="H39" s="228" t="s">
        <v>827</v>
      </c>
      <c r="K39" s="228" t="s">
        <v>828</v>
      </c>
      <c r="L39" s="228" t="s">
        <v>829</v>
      </c>
      <c r="M39" s="228" t="s">
        <v>565</v>
      </c>
      <c r="N39" s="228" t="s">
        <v>830</v>
      </c>
    </row>
    <row r="40" spans="1:15" x14ac:dyDescent="0.2">
      <c r="A40" s="230"/>
      <c r="B40" s="231"/>
      <c r="I40" s="218" t="s">
        <v>102</v>
      </c>
      <c r="K40" s="218">
        <v>36</v>
      </c>
      <c r="L40" s="218">
        <v>27.6</v>
      </c>
      <c r="M40" s="218">
        <f>+L40-K40</f>
        <v>-8.3999999999999986</v>
      </c>
      <c r="N40" s="237">
        <f>+M40/K40</f>
        <v>-0.23333333333333328</v>
      </c>
      <c r="O40" s="228" t="s">
        <v>831</v>
      </c>
    </row>
    <row r="41" spans="1:15" x14ac:dyDescent="0.2">
      <c r="B41" s="231"/>
      <c r="I41" s="218" t="s">
        <v>341</v>
      </c>
      <c r="K41" s="218">
        <v>20.300000000000008</v>
      </c>
      <c r="L41" s="218">
        <v>19.900000000000009</v>
      </c>
      <c r="M41" s="218">
        <f t="shared" ref="M41:M52" si="0">+L41-K41</f>
        <v>-0.39999999999999858</v>
      </c>
      <c r="N41" s="237">
        <f t="shared" ref="N41:N52" si="1">+M41/K41</f>
        <v>-1.970443349753687E-2</v>
      </c>
    </row>
    <row r="42" spans="1:15" x14ac:dyDescent="0.2">
      <c r="I42" s="218" t="s">
        <v>372</v>
      </c>
      <c r="K42" s="218">
        <v>20.399999999999999</v>
      </c>
      <c r="L42" s="218">
        <v>18.3</v>
      </c>
      <c r="M42" s="218">
        <f t="shared" si="0"/>
        <v>-2.0999999999999979</v>
      </c>
      <c r="N42" s="237">
        <f t="shared" si="1"/>
        <v>-0.10294117647058813</v>
      </c>
    </row>
    <row r="43" spans="1:15" x14ac:dyDescent="0.2">
      <c r="I43" s="218" t="s">
        <v>247</v>
      </c>
      <c r="K43" s="218">
        <v>13.500000000000002</v>
      </c>
      <c r="L43" s="218">
        <v>13.100000000000001</v>
      </c>
      <c r="M43" s="218">
        <f t="shared" si="0"/>
        <v>-0.40000000000000036</v>
      </c>
      <c r="N43" s="237">
        <f t="shared" si="1"/>
        <v>-2.9629629629629652E-2</v>
      </c>
    </row>
    <row r="44" spans="1:15" x14ac:dyDescent="0.2">
      <c r="I44" s="218" t="s">
        <v>265</v>
      </c>
      <c r="K44" s="218">
        <v>17.899999999999999</v>
      </c>
      <c r="L44" s="218">
        <v>17.299999999999997</v>
      </c>
      <c r="M44" s="218">
        <f t="shared" si="0"/>
        <v>-0.60000000000000142</v>
      </c>
      <c r="N44" s="237">
        <f t="shared" si="1"/>
        <v>-3.3519553072625781E-2</v>
      </c>
    </row>
    <row r="45" spans="1:15" x14ac:dyDescent="0.2">
      <c r="I45" s="218" t="s">
        <v>536</v>
      </c>
      <c r="K45" s="218">
        <v>14.6</v>
      </c>
      <c r="L45" s="218">
        <v>12.299999999999999</v>
      </c>
      <c r="M45" s="218">
        <f t="shared" si="0"/>
        <v>-2.3000000000000007</v>
      </c>
      <c r="N45" s="237">
        <f t="shared" si="1"/>
        <v>-0.15753424657534251</v>
      </c>
      <c r="O45" s="228" t="s">
        <v>832</v>
      </c>
    </row>
    <row r="46" spans="1:15" x14ac:dyDescent="0.2">
      <c r="I46" s="218" t="s">
        <v>543</v>
      </c>
      <c r="K46" s="218">
        <v>28.099999999999998</v>
      </c>
      <c r="L46" s="218">
        <v>21.099999999999994</v>
      </c>
      <c r="M46" s="218">
        <f t="shared" si="0"/>
        <v>-7.0000000000000036</v>
      </c>
      <c r="N46" s="237">
        <f t="shared" si="1"/>
        <v>-0.24911032028469765</v>
      </c>
      <c r="O46" s="228" t="s">
        <v>833</v>
      </c>
    </row>
    <row r="47" spans="1:15" x14ac:dyDescent="0.2">
      <c r="I47" s="218" t="s">
        <v>615</v>
      </c>
      <c r="K47" s="218">
        <v>22.200000000000003</v>
      </c>
      <c r="L47" s="218">
        <v>20.800000000000004</v>
      </c>
      <c r="M47" s="218">
        <f t="shared" si="0"/>
        <v>-1.3999999999999986</v>
      </c>
      <c r="N47" s="237">
        <f t="shared" si="1"/>
        <v>-6.3063063063062988E-2</v>
      </c>
    </row>
    <row r="48" spans="1:15" x14ac:dyDescent="0.2">
      <c r="I48" s="218" t="s">
        <v>320</v>
      </c>
      <c r="K48" s="218">
        <v>11.199999999999998</v>
      </c>
      <c r="L48" s="218">
        <v>10.999999999999998</v>
      </c>
      <c r="M48" s="218">
        <f t="shared" si="0"/>
        <v>-0.19999999999999929</v>
      </c>
      <c r="N48" s="237">
        <f t="shared" si="1"/>
        <v>-1.7857142857142797E-2</v>
      </c>
    </row>
    <row r="49" spans="2:15" x14ac:dyDescent="0.2">
      <c r="I49" s="218" t="s">
        <v>164</v>
      </c>
      <c r="K49" s="218">
        <v>20.400000000000006</v>
      </c>
      <c r="L49" s="218">
        <v>17.600000000000005</v>
      </c>
      <c r="M49" s="218">
        <f t="shared" si="0"/>
        <v>-2.8000000000000007</v>
      </c>
      <c r="N49" s="237">
        <f t="shared" si="1"/>
        <v>-0.1372549019607843</v>
      </c>
    </row>
    <row r="50" spans="2:15" x14ac:dyDescent="0.2">
      <c r="I50" s="218" t="s">
        <v>480</v>
      </c>
      <c r="K50" s="218">
        <v>8.4000000000000021</v>
      </c>
      <c r="L50" s="218">
        <v>6.0000000000000018</v>
      </c>
      <c r="M50" s="218">
        <f t="shared" si="0"/>
        <v>-2.4000000000000004</v>
      </c>
      <c r="N50" s="237">
        <f t="shared" si="1"/>
        <v>-0.2857142857142857</v>
      </c>
      <c r="O50" s="228" t="s">
        <v>834</v>
      </c>
    </row>
    <row r="51" spans="2:15" x14ac:dyDescent="0.2">
      <c r="I51" s="218" t="s">
        <v>77</v>
      </c>
      <c r="K51" s="218">
        <v>21.700000000000006</v>
      </c>
      <c r="L51" s="218">
        <v>19.300000000000008</v>
      </c>
      <c r="M51" s="218">
        <f t="shared" si="0"/>
        <v>-2.3999999999999986</v>
      </c>
      <c r="N51" s="237">
        <f t="shared" si="1"/>
        <v>-0.11059907834101372</v>
      </c>
    </row>
    <row r="52" spans="2:15" x14ac:dyDescent="0.2">
      <c r="I52" s="218" t="s">
        <v>689</v>
      </c>
      <c r="K52" s="218">
        <v>16.7</v>
      </c>
      <c r="L52" s="218">
        <v>16.3</v>
      </c>
      <c r="M52" s="218">
        <f t="shared" si="0"/>
        <v>-0.39999999999999858</v>
      </c>
      <c r="N52" s="237">
        <f t="shared" si="1"/>
        <v>-2.3952095808383148E-2</v>
      </c>
    </row>
    <row r="53" spans="2:15" x14ac:dyDescent="0.2">
      <c r="B53" s="228"/>
    </row>
    <row r="54" spans="2:15" x14ac:dyDescent="0.2">
      <c r="B54"/>
      <c r="C54"/>
      <c r="D54" s="314"/>
    </row>
    <row r="55" spans="2:15" x14ac:dyDescent="0.2">
      <c r="B55"/>
      <c r="C55"/>
      <c r="D55" s="314"/>
    </row>
    <row r="56" spans="2:15" x14ac:dyDescent="0.2">
      <c r="B56"/>
      <c r="C56"/>
      <c r="D56" s="314"/>
    </row>
    <row r="57" spans="2:15" x14ac:dyDescent="0.2">
      <c r="C57"/>
      <c r="D57" s="315"/>
    </row>
    <row r="58" spans="2:15" x14ac:dyDescent="0.2">
      <c r="C58"/>
      <c r="D58" s="314"/>
    </row>
    <row r="59" spans="2:15" x14ac:dyDescent="0.2">
      <c r="C59"/>
      <c r="D59"/>
    </row>
    <row r="60" spans="2:15" x14ac:dyDescent="0.2">
      <c r="C60"/>
      <c r="D60"/>
    </row>
    <row r="61" spans="2:15" x14ac:dyDescent="0.2">
      <c r="C61"/>
      <c r="D61"/>
    </row>
    <row r="62" spans="2:15" x14ac:dyDescent="0.2">
      <c r="C62"/>
      <c r="D62"/>
    </row>
    <row r="63" spans="2:15" x14ac:dyDescent="0.2">
      <c r="C63"/>
      <c r="D63"/>
    </row>
  </sheetData>
  <mergeCells count="6">
    <mergeCell ref="E16:E28"/>
    <mergeCell ref="G16:G28"/>
    <mergeCell ref="A29:A31"/>
    <mergeCell ref="A8:A9"/>
    <mergeCell ref="A16:A28"/>
    <mergeCell ref="C16:C28"/>
  </mergeCells>
  <pageMargins left="0.25" right="0.25" top="1" bottom="1" header="0.5" footer="0.5"/>
  <pageSetup orientation="landscape" cellComments="asDisplayed" r:id="rId1"/>
  <headerFooter alignWithMargins="0"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56"/>
  <sheetViews>
    <sheetView workbookViewId="0">
      <selection activeCell="B58" sqref="B58"/>
    </sheetView>
  </sheetViews>
  <sheetFormatPr defaultRowHeight="12.75" x14ac:dyDescent="0.2"/>
  <cols>
    <col min="1" max="1" width="33.28515625" style="227" bestFit="1" customWidth="1"/>
    <col min="2" max="2" width="18.5703125" style="218" customWidth="1"/>
    <col min="3" max="3" width="12.7109375" style="218" customWidth="1"/>
    <col min="4" max="4" width="18.85546875" style="218" customWidth="1"/>
    <col min="5" max="5" width="13.42578125" style="218" customWidth="1"/>
    <col min="6" max="6" width="22.28515625" style="218" customWidth="1"/>
    <col min="7" max="7" width="5.7109375" style="218" customWidth="1"/>
    <col min="8" max="8" width="0" style="218" hidden="1" customWidth="1"/>
    <col min="9" max="9" width="12.7109375" style="218" hidden="1" customWidth="1"/>
    <col min="10" max="11" width="0" style="218" hidden="1" customWidth="1"/>
    <col min="12" max="12" width="3.85546875" style="218" hidden="1" customWidth="1"/>
    <col min="13" max="15" width="0" style="218" hidden="1" customWidth="1"/>
    <col min="16" max="16384" width="9.140625" style="218"/>
  </cols>
  <sheetData>
    <row r="1" spans="1:15" x14ac:dyDescent="0.2">
      <c r="A1" s="239"/>
      <c r="B1" s="240" t="s">
        <v>808</v>
      </c>
      <c r="C1" s="240" t="s">
        <v>809</v>
      </c>
      <c r="D1" s="240" t="s">
        <v>810</v>
      </c>
      <c r="E1" s="240" t="s">
        <v>809</v>
      </c>
      <c r="F1" s="240" t="s">
        <v>811</v>
      </c>
      <c r="G1" s="240" t="s">
        <v>809</v>
      </c>
    </row>
    <row r="2" spans="1:15" x14ac:dyDescent="0.2">
      <c r="A2" s="241" t="s">
        <v>812</v>
      </c>
      <c r="B2" s="287" t="s">
        <v>874</v>
      </c>
      <c r="C2" s="260">
        <v>72</v>
      </c>
      <c r="D2" s="243"/>
      <c r="E2" s="243"/>
      <c r="F2" s="243"/>
      <c r="G2" s="239"/>
    </row>
    <row r="3" spans="1:15" ht="25.5" x14ac:dyDescent="0.2">
      <c r="A3" s="242" t="s">
        <v>813</v>
      </c>
      <c r="B3" s="287" t="s">
        <v>906</v>
      </c>
      <c r="C3" s="260">
        <v>183</v>
      </c>
      <c r="D3" s="287" t="s">
        <v>874</v>
      </c>
      <c r="E3" s="260">
        <v>182</v>
      </c>
      <c r="F3" s="243" t="s">
        <v>907</v>
      </c>
      <c r="G3" s="238">
        <v>176</v>
      </c>
    </row>
    <row r="4" spans="1:15" ht="25.5" x14ac:dyDescent="0.2">
      <c r="A4" s="242" t="s">
        <v>814</v>
      </c>
      <c r="B4" s="287" t="s">
        <v>874</v>
      </c>
      <c r="C4" s="260">
        <v>72</v>
      </c>
      <c r="D4" s="243" t="s">
        <v>544</v>
      </c>
      <c r="E4" s="260">
        <v>60</v>
      </c>
      <c r="F4" s="244" t="s">
        <v>908</v>
      </c>
      <c r="G4" s="238">
        <v>54</v>
      </c>
    </row>
    <row r="5" spans="1:15" x14ac:dyDescent="0.2">
      <c r="A5" s="242" t="s">
        <v>815</v>
      </c>
      <c r="B5" s="287" t="s">
        <v>883</v>
      </c>
      <c r="C5" s="288">
        <v>8.4</v>
      </c>
      <c r="D5" s="287" t="s">
        <v>874</v>
      </c>
      <c r="E5" s="289">
        <v>9</v>
      </c>
      <c r="F5" s="244" t="s">
        <v>797</v>
      </c>
      <c r="G5" s="258">
        <v>9.6</v>
      </c>
    </row>
    <row r="6" spans="1:15" x14ac:dyDescent="0.2">
      <c r="A6" s="242" t="s">
        <v>816</v>
      </c>
      <c r="B6" s="287" t="s">
        <v>403</v>
      </c>
      <c r="C6" s="289">
        <v>296</v>
      </c>
      <c r="D6" s="243" t="s">
        <v>480</v>
      </c>
      <c r="E6" s="289">
        <v>287</v>
      </c>
      <c r="F6" s="243" t="s">
        <v>372</v>
      </c>
      <c r="G6" s="258">
        <v>275</v>
      </c>
    </row>
    <row r="7" spans="1:15" x14ac:dyDescent="0.2">
      <c r="A7" s="241" t="s">
        <v>817</v>
      </c>
      <c r="B7" s="287" t="s">
        <v>874</v>
      </c>
      <c r="C7" s="260">
        <v>72</v>
      </c>
      <c r="D7" s="228" t="s">
        <v>544</v>
      </c>
      <c r="E7" s="260">
        <v>60</v>
      </c>
      <c r="F7" s="243" t="s">
        <v>403</v>
      </c>
      <c r="G7" s="238">
        <v>58</v>
      </c>
    </row>
    <row r="8" spans="1:15" x14ac:dyDescent="0.2">
      <c r="A8" s="399" t="s">
        <v>818</v>
      </c>
      <c r="B8" s="290"/>
      <c r="C8" s="291"/>
      <c r="D8" s="244"/>
      <c r="E8" s="289"/>
      <c r="F8" s="243"/>
      <c r="G8" s="258"/>
    </row>
    <row r="9" spans="1:15" x14ac:dyDescent="0.2">
      <c r="A9" s="400"/>
      <c r="B9" s="292" t="s">
        <v>819</v>
      </c>
      <c r="C9" s="293">
        <v>1</v>
      </c>
      <c r="D9" s="294"/>
      <c r="E9" s="291"/>
      <c r="F9" s="243"/>
      <c r="G9" s="258"/>
    </row>
    <row r="10" spans="1:15" x14ac:dyDescent="0.2">
      <c r="A10" s="407" t="s">
        <v>197</v>
      </c>
      <c r="B10" s="295"/>
      <c r="C10" s="409">
        <v>17</v>
      </c>
      <c r="D10" s="247"/>
      <c r="E10" s="260"/>
      <c r="F10" s="244"/>
      <c r="G10" s="258"/>
    </row>
    <row r="11" spans="1:15" ht="63.75" x14ac:dyDescent="0.2">
      <c r="A11" s="408"/>
      <c r="B11" s="243" t="s">
        <v>480</v>
      </c>
      <c r="C11" s="410"/>
      <c r="D11" s="243" t="s">
        <v>874</v>
      </c>
      <c r="E11" s="296">
        <v>16</v>
      </c>
      <c r="F11" s="247" t="s">
        <v>909</v>
      </c>
      <c r="G11" s="238">
        <v>12</v>
      </c>
      <c r="H11" s="303"/>
      <c r="I11" s="304" t="s">
        <v>462</v>
      </c>
      <c r="J11" s="304" t="s">
        <v>463</v>
      </c>
      <c r="K11" s="304" t="s">
        <v>375</v>
      </c>
      <c r="L11" s="303"/>
      <c r="M11" s="304" t="s">
        <v>462</v>
      </c>
      <c r="N11" s="304" t="s">
        <v>463</v>
      </c>
      <c r="O11" s="304" t="s">
        <v>375</v>
      </c>
    </row>
    <row r="12" spans="1:15" ht="25.5" x14ac:dyDescent="0.2">
      <c r="A12" s="242" t="s">
        <v>592</v>
      </c>
      <c r="B12" s="243" t="s">
        <v>247</v>
      </c>
      <c r="C12" s="296">
        <v>3</v>
      </c>
      <c r="D12" s="247" t="s">
        <v>910</v>
      </c>
      <c r="E12" s="297">
        <v>1</v>
      </c>
      <c r="F12" s="243"/>
      <c r="G12" s="258"/>
      <c r="H12" s="303" t="s">
        <v>398</v>
      </c>
      <c r="I12" s="305">
        <v>1.088888888888885</v>
      </c>
      <c r="J12" s="305">
        <v>24</v>
      </c>
      <c r="K12" s="305">
        <v>-0.73333333333333428</v>
      </c>
      <c r="L12" s="303"/>
      <c r="M12" s="306">
        <v>3.4241788958769968E-2</v>
      </c>
      <c r="N12" s="306">
        <v>0.15094339622641509</v>
      </c>
      <c r="O12" s="306">
        <v>-6.4327485380117039E-2</v>
      </c>
    </row>
    <row r="13" spans="1:15" x14ac:dyDescent="0.2">
      <c r="A13" s="242" t="s">
        <v>900</v>
      </c>
      <c r="B13" s="243" t="s">
        <v>247</v>
      </c>
      <c r="C13" s="296">
        <v>1</v>
      </c>
      <c r="D13" s="247"/>
      <c r="E13" s="297"/>
      <c r="F13" s="243"/>
      <c r="G13" s="258"/>
      <c r="H13" s="303" t="s">
        <v>42</v>
      </c>
      <c r="I13" s="305">
        <v>3</v>
      </c>
      <c r="J13" s="305">
        <v>35</v>
      </c>
      <c r="K13" s="305">
        <v>-1.9333333333333336</v>
      </c>
      <c r="L13" s="303"/>
      <c r="M13" s="306">
        <v>0.125</v>
      </c>
      <c r="N13" s="306">
        <v>0.27559055118110237</v>
      </c>
      <c r="O13" s="306">
        <v>-8.9506172839506182E-2</v>
      </c>
    </row>
    <row r="14" spans="1:15" ht="25.5" x14ac:dyDescent="0.2">
      <c r="A14" s="242" t="s">
        <v>820</v>
      </c>
      <c r="B14" s="243" t="s">
        <v>911</v>
      </c>
      <c r="C14" s="296">
        <v>2</v>
      </c>
      <c r="D14" s="247" t="s">
        <v>912</v>
      </c>
      <c r="E14" s="297"/>
      <c r="F14" s="243"/>
      <c r="G14" s="258"/>
      <c r="H14" s="303" t="s">
        <v>2</v>
      </c>
      <c r="I14" s="305">
        <v>3.12222222222222</v>
      </c>
      <c r="J14" s="305">
        <v>12</v>
      </c>
      <c r="K14" s="305">
        <v>-2.3444444444444432</v>
      </c>
      <c r="L14" s="303"/>
      <c r="M14" s="306">
        <v>0.11521115211152103</v>
      </c>
      <c r="N14" s="306">
        <v>7.8947368421052627E-2</v>
      </c>
      <c r="O14" s="306">
        <v>-0.1387245233399079</v>
      </c>
    </row>
    <row r="15" spans="1:15" x14ac:dyDescent="0.2">
      <c r="A15" s="242" t="s">
        <v>822</v>
      </c>
      <c r="B15" s="247" t="s">
        <v>247</v>
      </c>
      <c r="C15" s="260">
        <v>2</v>
      </c>
      <c r="D15" s="243" t="s">
        <v>913</v>
      </c>
      <c r="E15" s="289"/>
      <c r="F15" s="243"/>
      <c r="G15" s="258"/>
    </row>
    <row r="16" spans="1:15" x14ac:dyDescent="0.2">
      <c r="A16" s="242" t="s">
        <v>823</v>
      </c>
      <c r="B16" s="243" t="s">
        <v>480</v>
      </c>
      <c r="C16" s="260">
        <v>3</v>
      </c>
      <c r="D16" s="247" t="s">
        <v>821</v>
      </c>
      <c r="E16" s="289">
        <v>1</v>
      </c>
      <c r="F16" s="247" t="s">
        <v>838</v>
      </c>
      <c r="G16" s="258"/>
    </row>
    <row r="17" spans="1:8" x14ac:dyDescent="0.2">
      <c r="A17" s="401" t="s">
        <v>824</v>
      </c>
      <c r="B17" s="295" t="s">
        <v>605</v>
      </c>
      <c r="C17" s="412">
        <v>9</v>
      </c>
      <c r="D17" s="250" t="s">
        <v>319</v>
      </c>
      <c r="E17" s="412">
        <v>8</v>
      </c>
      <c r="F17" s="249" t="s">
        <v>480</v>
      </c>
      <c r="G17" s="403">
        <v>7</v>
      </c>
      <c r="H17" s="220"/>
    </row>
    <row r="18" spans="1:8" x14ac:dyDescent="0.2">
      <c r="A18" s="402"/>
      <c r="B18" s="298" t="s">
        <v>372</v>
      </c>
      <c r="C18" s="413"/>
      <c r="D18" s="250" t="s">
        <v>544</v>
      </c>
      <c r="E18" s="413"/>
      <c r="F18" s="251" t="s">
        <v>688</v>
      </c>
      <c r="G18" s="404"/>
      <c r="H18" s="220"/>
    </row>
    <row r="19" spans="1:8" x14ac:dyDescent="0.2">
      <c r="A19" s="402"/>
      <c r="B19" s="298" t="s">
        <v>403</v>
      </c>
      <c r="C19" s="413"/>
      <c r="D19" s="257" t="s">
        <v>247</v>
      </c>
      <c r="E19" s="413"/>
      <c r="F19" s="251"/>
      <c r="G19" s="404"/>
      <c r="H19" s="220"/>
    </row>
    <row r="20" spans="1:8" x14ac:dyDescent="0.2">
      <c r="A20" s="402"/>
      <c r="B20" s="298" t="s">
        <v>480</v>
      </c>
      <c r="C20" s="413"/>
      <c r="D20" s="250" t="s">
        <v>843</v>
      </c>
      <c r="E20" s="413"/>
      <c r="F20" s="251"/>
      <c r="G20" s="404"/>
    </row>
    <row r="21" spans="1:8" x14ac:dyDescent="0.2">
      <c r="A21" s="402"/>
      <c r="B21" s="298" t="s">
        <v>88</v>
      </c>
      <c r="C21" s="413"/>
      <c r="D21" s="250" t="s">
        <v>656</v>
      </c>
      <c r="E21" s="413"/>
      <c r="F21" s="252"/>
      <c r="G21" s="404"/>
    </row>
    <row r="22" spans="1:8" x14ac:dyDescent="0.2">
      <c r="A22" s="402"/>
      <c r="B22" s="228" t="s">
        <v>77</v>
      </c>
      <c r="C22" s="413"/>
      <c r="D22" s="250" t="s">
        <v>543</v>
      </c>
      <c r="E22" s="413"/>
      <c r="F22" s="252"/>
      <c r="G22" s="404"/>
    </row>
    <row r="23" spans="1:8" x14ac:dyDescent="0.2">
      <c r="A23" s="402"/>
      <c r="B23" s="228" t="s">
        <v>758</v>
      </c>
      <c r="C23" s="413"/>
      <c r="D23" s="250" t="s">
        <v>874</v>
      </c>
      <c r="E23" s="413"/>
      <c r="F23" s="300"/>
      <c r="G23" s="404"/>
    </row>
    <row r="24" spans="1:8" x14ac:dyDescent="0.2">
      <c r="A24" s="402"/>
      <c r="B24" s="228" t="s">
        <v>554</v>
      </c>
      <c r="C24" s="413"/>
      <c r="D24" s="250" t="s">
        <v>615</v>
      </c>
      <c r="E24" s="413"/>
      <c r="F24" s="300"/>
      <c r="G24" s="404"/>
    </row>
    <row r="25" spans="1:8" x14ac:dyDescent="0.2">
      <c r="A25" s="402"/>
      <c r="B25" s="298"/>
      <c r="C25" s="413"/>
      <c r="D25" s="250" t="s">
        <v>786</v>
      </c>
      <c r="E25" s="413"/>
      <c r="F25" s="300"/>
      <c r="G25" s="404"/>
    </row>
    <row r="26" spans="1:8" ht="13.5" thickBot="1" x14ac:dyDescent="0.25">
      <c r="A26" s="411"/>
      <c r="B26" s="299"/>
      <c r="C26" s="414"/>
      <c r="D26" s="253" t="s">
        <v>340</v>
      </c>
      <c r="E26" s="414"/>
      <c r="F26" s="300"/>
      <c r="G26" s="405"/>
    </row>
    <row r="27" spans="1:8" x14ac:dyDescent="0.2">
      <c r="A27" s="396" t="s">
        <v>840</v>
      </c>
      <c r="B27" s="287" t="s">
        <v>874</v>
      </c>
      <c r="C27" s="301">
        <v>3</v>
      </c>
      <c r="D27" s="266" t="s">
        <v>656</v>
      </c>
      <c r="E27" s="302">
        <v>2</v>
      </c>
      <c r="F27" s="256"/>
      <c r="G27" s="239"/>
    </row>
    <row r="28" spans="1:8" x14ac:dyDescent="0.2">
      <c r="A28" s="397"/>
      <c r="B28" s="243" t="s">
        <v>480</v>
      </c>
      <c r="C28" s="301"/>
      <c r="D28" s="267" t="s">
        <v>839</v>
      </c>
      <c r="E28" s="302">
        <v>2</v>
      </c>
      <c r="F28" s="256"/>
      <c r="G28" s="239"/>
    </row>
    <row r="29" spans="1:8" ht="13.5" thickBot="1" x14ac:dyDescent="0.25">
      <c r="A29" s="398"/>
      <c r="B29" s="243"/>
      <c r="C29" s="301"/>
      <c r="D29" s="268" t="s">
        <v>480</v>
      </c>
      <c r="E29" s="302">
        <v>2</v>
      </c>
      <c r="F29" s="256"/>
      <c r="G29" s="239"/>
    </row>
    <row r="30" spans="1:8" x14ac:dyDescent="0.2">
      <c r="A30" s="242" t="s">
        <v>321</v>
      </c>
      <c r="B30" s="243" t="s">
        <v>88</v>
      </c>
      <c r="C30" s="243"/>
      <c r="D30" s="247"/>
      <c r="E30" s="243"/>
      <c r="F30" s="256"/>
      <c r="G30" s="239"/>
    </row>
    <row r="31" spans="1:8" x14ac:dyDescent="0.2">
      <c r="A31" s="225"/>
      <c r="B31" s="224"/>
      <c r="C31" s="224"/>
      <c r="D31" s="224"/>
      <c r="E31" s="224"/>
      <c r="F31" s="224"/>
      <c r="G31" s="224"/>
    </row>
    <row r="32" spans="1:8" x14ac:dyDescent="0.2">
      <c r="A32" s="225"/>
      <c r="B32" s="224"/>
      <c r="C32" s="226"/>
      <c r="D32" s="226"/>
      <c r="E32" s="226"/>
      <c r="F32" s="226"/>
      <c r="G32" s="226"/>
      <c r="H32" s="220"/>
    </row>
    <row r="33" spans="1:22" x14ac:dyDescent="0.2">
      <c r="A33" s="223"/>
      <c r="B33" s="224"/>
      <c r="C33" s="226"/>
      <c r="D33" s="226"/>
      <c r="E33" s="226"/>
      <c r="F33" s="226"/>
      <c r="G33" s="226"/>
      <c r="H33" s="220"/>
    </row>
    <row r="34" spans="1:22" x14ac:dyDescent="0.2">
      <c r="B34" s="228"/>
      <c r="D34" s="229"/>
    </row>
    <row r="35" spans="1:22" hidden="1" x14ac:dyDescent="0.2">
      <c r="A35" s="230"/>
      <c r="B35" s="231"/>
      <c r="D35" s="229"/>
      <c r="I35" s="232"/>
      <c r="J35" s="406">
        <v>2015</v>
      </c>
      <c r="K35" s="406"/>
      <c r="L35" s="406"/>
      <c r="M35" s="232"/>
      <c r="N35" s="406">
        <v>2016</v>
      </c>
      <c r="O35" s="406"/>
      <c r="P35" s="406"/>
      <c r="Q35" s="232"/>
      <c r="R35" s="406" t="s">
        <v>826</v>
      </c>
      <c r="S35" s="406"/>
      <c r="T35" s="406"/>
    </row>
    <row r="36" spans="1:22" ht="127.5" hidden="1" x14ac:dyDescent="0.2">
      <c r="A36" s="230"/>
      <c r="B36" s="231"/>
      <c r="I36" s="232"/>
      <c r="J36" s="233" t="s">
        <v>462</v>
      </c>
      <c r="K36" s="233" t="s">
        <v>463</v>
      </c>
      <c r="L36" s="233" t="s">
        <v>375</v>
      </c>
      <c r="M36" s="234"/>
      <c r="N36" s="233" t="s">
        <v>462</v>
      </c>
      <c r="O36" s="233" t="s">
        <v>463</v>
      </c>
      <c r="P36" s="233" t="s">
        <v>375</v>
      </c>
      <c r="Q36" s="234"/>
      <c r="R36" s="233" t="s">
        <v>462</v>
      </c>
      <c r="S36" s="233" t="s">
        <v>463</v>
      </c>
      <c r="T36" s="233" t="s">
        <v>375</v>
      </c>
      <c r="U36" s="235"/>
      <c r="V36" s="235"/>
    </row>
    <row r="37" spans="1:22" hidden="1" x14ac:dyDescent="0.2">
      <c r="B37" s="231"/>
      <c r="I37" s="232" t="s">
        <v>615</v>
      </c>
      <c r="J37" s="236">
        <v>27</v>
      </c>
      <c r="K37" s="236">
        <v>135</v>
      </c>
      <c r="L37" s="236">
        <v>23.4</v>
      </c>
      <c r="M37" s="236"/>
      <c r="N37" s="236">
        <v>36.166666666666664</v>
      </c>
      <c r="O37" s="236">
        <v>188</v>
      </c>
      <c r="P37" s="236">
        <v>9</v>
      </c>
      <c r="Q37" s="236"/>
      <c r="R37" s="236">
        <v>9.1666666666666643</v>
      </c>
      <c r="S37" s="236">
        <v>53</v>
      </c>
      <c r="T37" s="236">
        <v>-14.399999999999999</v>
      </c>
    </row>
    <row r="38" spans="1:22" hidden="1" x14ac:dyDescent="0.2">
      <c r="B38" s="231"/>
      <c r="I38" s="232" t="s">
        <v>600</v>
      </c>
      <c r="J38" s="236">
        <v>29.142857142857142</v>
      </c>
      <c r="K38" s="236">
        <v>158</v>
      </c>
      <c r="L38" s="236">
        <v>18.857142857142858</v>
      </c>
      <c r="M38" s="236"/>
      <c r="N38" s="236">
        <v>34.857142857142854</v>
      </c>
      <c r="O38" s="236">
        <v>183</v>
      </c>
      <c r="P38" s="236">
        <v>8.8571428571428577</v>
      </c>
      <c r="Q38" s="236"/>
      <c r="R38" s="236">
        <v>5.7142857142857117</v>
      </c>
      <c r="S38" s="236">
        <v>25</v>
      </c>
      <c r="T38" s="236">
        <v>-10</v>
      </c>
    </row>
    <row r="39" spans="1:22" hidden="1" x14ac:dyDescent="0.2">
      <c r="B39" s="231"/>
      <c r="I39" s="232" t="s">
        <v>618</v>
      </c>
      <c r="J39" s="236">
        <v>28.285714285714285</v>
      </c>
      <c r="K39" s="236">
        <v>163</v>
      </c>
      <c r="L39" s="236">
        <v>17.428571428571427</v>
      </c>
      <c r="M39" s="236"/>
      <c r="N39" s="236">
        <v>31.571428571428573</v>
      </c>
      <c r="O39" s="236">
        <v>173</v>
      </c>
      <c r="P39" s="236">
        <v>14</v>
      </c>
      <c r="Q39" s="236"/>
      <c r="R39" s="236">
        <v>3.2857142857142883</v>
      </c>
      <c r="S39" s="236">
        <v>10</v>
      </c>
      <c r="T39" s="236">
        <v>-3.428571428571427</v>
      </c>
    </row>
    <row r="40" spans="1:22" hidden="1" x14ac:dyDescent="0.2">
      <c r="B40" s="231"/>
    </row>
    <row r="41" spans="1:22" hidden="1" x14ac:dyDescent="0.2">
      <c r="B41" s="231"/>
    </row>
    <row r="42" spans="1:22" hidden="1" x14ac:dyDescent="0.2">
      <c r="B42" s="231"/>
      <c r="H42" s="228" t="s">
        <v>827</v>
      </c>
      <c r="K42" s="228" t="s">
        <v>828</v>
      </c>
      <c r="L42" s="228" t="s">
        <v>829</v>
      </c>
      <c r="M42" s="228" t="s">
        <v>565</v>
      </c>
      <c r="N42" s="228" t="s">
        <v>830</v>
      </c>
    </row>
    <row r="43" spans="1:22" hidden="1" x14ac:dyDescent="0.2">
      <c r="A43" s="230"/>
      <c r="B43" s="231"/>
      <c r="I43" s="218" t="s">
        <v>102</v>
      </c>
      <c r="K43" s="218">
        <v>36</v>
      </c>
      <c r="L43" s="218">
        <v>27.6</v>
      </c>
      <c r="M43" s="218">
        <f>+L43-K43</f>
        <v>-8.3999999999999986</v>
      </c>
      <c r="N43" s="237">
        <f>+M43/K43</f>
        <v>-0.23333333333333328</v>
      </c>
      <c r="O43" s="228" t="s">
        <v>831</v>
      </c>
    </row>
    <row r="44" spans="1:22" hidden="1" x14ac:dyDescent="0.2">
      <c r="B44" s="231"/>
      <c r="I44" s="218" t="s">
        <v>341</v>
      </c>
      <c r="K44" s="218">
        <v>20.300000000000008</v>
      </c>
      <c r="L44" s="218">
        <v>19.900000000000009</v>
      </c>
      <c r="M44" s="218">
        <f t="shared" ref="M44:M55" si="0">+L44-K44</f>
        <v>-0.39999999999999858</v>
      </c>
      <c r="N44" s="237">
        <f t="shared" ref="N44:N55" si="1">+M44/K44</f>
        <v>-1.970443349753687E-2</v>
      </c>
    </row>
    <row r="45" spans="1:22" hidden="1" x14ac:dyDescent="0.2">
      <c r="I45" s="218" t="s">
        <v>372</v>
      </c>
      <c r="K45" s="218">
        <v>20.399999999999999</v>
      </c>
      <c r="L45" s="218">
        <v>18.3</v>
      </c>
      <c r="M45" s="218">
        <f t="shared" si="0"/>
        <v>-2.0999999999999979</v>
      </c>
      <c r="N45" s="237">
        <f t="shared" si="1"/>
        <v>-0.10294117647058813</v>
      </c>
    </row>
    <row r="46" spans="1:22" hidden="1" x14ac:dyDescent="0.2">
      <c r="I46" s="218" t="s">
        <v>247</v>
      </c>
      <c r="K46" s="218">
        <v>13.500000000000002</v>
      </c>
      <c r="L46" s="218">
        <v>13.100000000000001</v>
      </c>
      <c r="M46" s="218">
        <f t="shared" si="0"/>
        <v>-0.40000000000000036</v>
      </c>
      <c r="N46" s="237">
        <f t="shared" si="1"/>
        <v>-2.9629629629629652E-2</v>
      </c>
    </row>
    <row r="47" spans="1:22" hidden="1" x14ac:dyDescent="0.2">
      <c r="I47" s="218" t="s">
        <v>265</v>
      </c>
      <c r="K47" s="218">
        <v>17.899999999999999</v>
      </c>
      <c r="L47" s="218">
        <v>17.299999999999997</v>
      </c>
      <c r="M47" s="218">
        <f t="shared" si="0"/>
        <v>-0.60000000000000142</v>
      </c>
      <c r="N47" s="237">
        <f t="shared" si="1"/>
        <v>-3.3519553072625781E-2</v>
      </c>
    </row>
    <row r="48" spans="1:22" hidden="1" x14ac:dyDescent="0.2">
      <c r="I48" s="218" t="s">
        <v>536</v>
      </c>
      <c r="K48" s="218">
        <v>14.6</v>
      </c>
      <c r="L48" s="218">
        <v>12.299999999999999</v>
      </c>
      <c r="M48" s="218">
        <f t="shared" si="0"/>
        <v>-2.3000000000000007</v>
      </c>
      <c r="N48" s="237">
        <f t="shared" si="1"/>
        <v>-0.15753424657534251</v>
      </c>
      <c r="O48" s="228" t="s">
        <v>832</v>
      </c>
    </row>
    <row r="49" spans="2:15" hidden="1" x14ac:dyDescent="0.2">
      <c r="I49" s="218" t="s">
        <v>543</v>
      </c>
      <c r="K49" s="218">
        <v>28.099999999999998</v>
      </c>
      <c r="L49" s="218">
        <v>21.099999999999994</v>
      </c>
      <c r="M49" s="218">
        <f t="shared" si="0"/>
        <v>-7.0000000000000036</v>
      </c>
      <c r="N49" s="237">
        <f t="shared" si="1"/>
        <v>-0.24911032028469765</v>
      </c>
      <c r="O49" s="228" t="s">
        <v>833</v>
      </c>
    </row>
    <row r="50" spans="2:15" hidden="1" x14ac:dyDescent="0.2">
      <c r="I50" s="218" t="s">
        <v>615</v>
      </c>
      <c r="K50" s="218">
        <v>22.200000000000003</v>
      </c>
      <c r="L50" s="218">
        <v>20.800000000000004</v>
      </c>
      <c r="M50" s="218">
        <f t="shared" si="0"/>
        <v>-1.3999999999999986</v>
      </c>
      <c r="N50" s="237">
        <f t="shared" si="1"/>
        <v>-6.3063063063062988E-2</v>
      </c>
    </row>
    <row r="51" spans="2:15" hidden="1" x14ac:dyDescent="0.2">
      <c r="I51" s="218" t="s">
        <v>320</v>
      </c>
      <c r="K51" s="218">
        <v>11.199999999999998</v>
      </c>
      <c r="L51" s="218">
        <v>10.999999999999998</v>
      </c>
      <c r="M51" s="218">
        <f t="shared" si="0"/>
        <v>-0.19999999999999929</v>
      </c>
      <c r="N51" s="237">
        <f t="shared" si="1"/>
        <v>-1.7857142857142797E-2</v>
      </c>
    </row>
    <row r="52" spans="2:15" hidden="1" x14ac:dyDescent="0.2">
      <c r="I52" s="218" t="s">
        <v>164</v>
      </c>
      <c r="K52" s="218">
        <v>20.400000000000006</v>
      </c>
      <c r="L52" s="218">
        <v>17.600000000000005</v>
      </c>
      <c r="M52" s="218">
        <f t="shared" si="0"/>
        <v>-2.8000000000000007</v>
      </c>
      <c r="N52" s="237">
        <f t="shared" si="1"/>
        <v>-0.1372549019607843</v>
      </c>
    </row>
    <row r="53" spans="2:15" hidden="1" x14ac:dyDescent="0.2">
      <c r="I53" s="218" t="s">
        <v>480</v>
      </c>
      <c r="K53" s="218">
        <v>8.4000000000000021</v>
      </c>
      <c r="L53" s="218">
        <v>6.0000000000000018</v>
      </c>
      <c r="M53" s="218">
        <f t="shared" si="0"/>
        <v>-2.4000000000000004</v>
      </c>
      <c r="N53" s="237">
        <f t="shared" si="1"/>
        <v>-0.2857142857142857</v>
      </c>
      <c r="O53" s="228" t="s">
        <v>834</v>
      </c>
    </row>
    <row r="54" spans="2:15" hidden="1" x14ac:dyDescent="0.2">
      <c r="I54" s="218" t="s">
        <v>77</v>
      </c>
      <c r="K54" s="218">
        <v>21.700000000000006</v>
      </c>
      <c r="L54" s="218">
        <v>19.300000000000008</v>
      </c>
      <c r="M54" s="218">
        <f t="shared" si="0"/>
        <v>-2.3999999999999986</v>
      </c>
      <c r="N54" s="237">
        <f t="shared" si="1"/>
        <v>-0.11059907834101372</v>
      </c>
    </row>
    <row r="55" spans="2:15" hidden="1" x14ac:dyDescent="0.2">
      <c r="I55" s="218" t="s">
        <v>689</v>
      </c>
      <c r="K55" s="218">
        <v>16.7</v>
      </c>
      <c r="L55" s="218">
        <v>16.3</v>
      </c>
      <c r="M55" s="218">
        <f t="shared" si="0"/>
        <v>-0.39999999999999858</v>
      </c>
      <c r="N55" s="237">
        <f t="shared" si="1"/>
        <v>-2.3952095808383148E-2</v>
      </c>
    </row>
    <row r="56" spans="2:15" x14ac:dyDescent="0.2">
      <c r="B56" s="228"/>
    </row>
  </sheetData>
  <mergeCells count="11">
    <mergeCell ref="E17:E26"/>
    <mergeCell ref="G17:G26"/>
    <mergeCell ref="A27:A29"/>
    <mergeCell ref="J35:L35"/>
    <mergeCell ref="N35:P35"/>
    <mergeCell ref="R35:T35"/>
    <mergeCell ref="A8:A9"/>
    <mergeCell ref="A10:A11"/>
    <mergeCell ref="C10:C11"/>
    <mergeCell ref="A17:A26"/>
    <mergeCell ref="C17:C26"/>
  </mergeCells>
  <pageMargins left="0.25" right="0.25" top="1" bottom="1" header="0.5" footer="0.5"/>
  <pageSetup scale="13" orientation="landscape" cellComments="asDisplayed" r:id="rId1"/>
  <headerFooter alignWithMargins="0"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53"/>
  <sheetViews>
    <sheetView workbookViewId="0">
      <selection activeCell="I27" sqref="I27"/>
    </sheetView>
  </sheetViews>
  <sheetFormatPr defaultRowHeight="12.75" x14ac:dyDescent="0.2"/>
  <cols>
    <col min="1" max="1" width="43.5703125" style="227" customWidth="1"/>
    <col min="2" max="2" width="18.5703125" style="218" customWidth="1"/>
    <col min="3" max="3" width="12.7109375" style="218" customWidth="1"/>
    <col min="4" max="4" width="18.85546875" style="218" customWidth="1"/>
    <col min="5" max="5" width="13.42578125" style="218" customWidth="1"/>
    <col min="6" max="6" width="22.28515625" style="218" customWidth="1"/>
    <col min="7" max="7" width="5.7109375" style="218" customWidth="1"/>
    <col min="8" max="8" width="9.140625" style="218"/>
    <col min="9" max="9" width="12.7109375" style="218" bestFit="1" customWidth="1"/>
    <col min="10" max="16384" width="9.140625" style="218"/>
  </cols>
  <sheetData>
    <row r="1" spans="1:8" x14ac:dyDescent="0.2">
      <c r="A1" s="239"/>
      <c r="B1" s="240" t="s">
        <v>808</v>
      </c>
      <c r="C1" s="240" t="s">
        <v>809</v>
      </c>
      <c r="D1" s="240" t="s">
        <v>810</v>
      </c>
      <c r="E1" s="240" t="s">
        <v>809</v>
      </c>
      <c r="F1" s="240" t="s">
        <v>811</v>
      </c>
      <c r="G1" s="240" t="s">
        <v>809</v>
      </c>
    </row>
    <row r="2" spans="1:8" x14ac:dyDescent="0.2">
      <c r="A2" s="241" t="s">
        <v>812</v>
      </c>
      <c r="B2" s="271" t="s">
        <v>340</v>
      </c>
      <c r="C2" s="263">
        <v>81</v>
      </c>
      <c r="D2" s="239"/>
      <c r="E2" s="239"/>
      <c r="F2" s="239"/>
      <c r="G2" s="239"/>
    </row>
    <row r="3" spans="1:8" x14ac:dyDescent="0.2">
      <c r="A3" s="242" t="s">
        <v>813</v>
      </c>
      <c r="B3" s="271" t="s">
        <v>340</v>
      </c>
      <c r="C3" s="263">
        <v>185</v>
      </c>
      <c r="D3" s="243" t="s">
        <v>799</v>
      </c>
      <c r="E3" s="238">
        <v>180</v>
      </c>
      <c r="F3" s="243" t="s">
        <v>554</v>
      </c>
      <c r="G3" s="238">
        <v>178</v>
      </c>
    </row>
    <row r="4" spans="1:8" x14ac:dyDescent="0.2">
      <c r="A4" s="242" t="s">
        <v>814</v>
      </c>
      <c r="B4" s="271" t="s">
        <v>340</v>
      </c>
      <c r="C4" s="263">
        <v>73</v>
      </c>
      <c r="D4" s="243" t="s">
        <v>758</v>
      </c>
      <c r="E4" s="238">
        <v>52</v>
      </c>
      <c r="F4" s="244" t="s">
        <v>543</v>
      </c>
      <c r="G4" s="238">
        <v>50</v>
      </c>
    </row>
    <row r="5" spans="1:8" x14ac:dyDescent="0.2">
      <c r="A5" s="242" t="s">
        <v>815</v>
      </c>
      <c r="B5" s="271" t="s">
        <v>340</v>
      </c>
      <c r="C5" s="272">
        <v>7.5</v>
      </c>
      <c r="D5" s="243" t="s">
        <v>247</v>
      </c>
      <c r="E5" s="258">
        <v>8.8000000000000007</v>
      </c>
      <c r="F5" s="244" t="s">
        <v>536</v>
      </c>
      <c r="G5" s="258">
        <v>9.5</v>
      </c>
    </row>
    <row r="6" spans="1:8" x14ac:dyDescent="0.2">
      <c r="A6" s="242" t="s">
        <v>816</v>
      </c>
      <c r="B6" s="242" t="s">
        <v>247</v>
      </c>
      <c r="C6" s="273">
        <v>296</v>
      </c>
      <c r="D6" s="243" t="s">
        <v>605</v>
      </c>
      <c r="E6" s="258">
        <v>289</v>
      </c>
      <c r="F6" s="243" t="s">
        <v>320</v>
      </c>
      <c r="G6" s="258">
        <v>284</v>
      </c>
    </row>
    <row r="7" spans="1:8" x14ac:dyDescent="0.2">
      <c r="A7" s="241" t="s">
        <v>817</v>
      </c>
      <c r="B7" s="271" t="s">
        <v>340</v>
      </c>
      <c r="C7" s="263">
        <v>81</v>
      </c>
      <c r="D7" s="239" t="s">
        <v>247</v>
      </c>
      <c r="E7" s="238">
        <v>65</v>
      </c>
      <c r="F7" s="239" t="s">
        <v>758</v>
      </c>
      <c r="G7" s="238">
        <v>54</v>
      </c>
    </row>
    <row r="8" spans="1:8" x14ac:dyDescent="0.2">
      <c r="A8" s="399" t="s">
        <v>818</v>
      </c>
      <c r="B8" s="262"/>
      <c r="C8" s="274"/>
      <c r="D8" s="245"/>
      <c r="E8" s="258"/>
      <c r="F8" s="239"/>
      <c r="G8" s="258"/>
    </row>
    <row r="9" spans="1:8" x14ac:dyDescent="0.2">
      <c r="A9" s="400"/>
      <c r="B9" s="275" t="s">
        <v>819</v>
      </c>
      <c r="C9" s="276">
        <v>1</v>
      </c>
      <c r="D9" s="246"/>
      <c r="E9" s="259"/>
      <c r="F9" s="239"/>
      <c r="G9" s="258"/>
    </row>
    <row r="10" spans="1:8" x14ac:dyDescent="0.2">
      <c r="A10" s="407" t="s">
        <v>197</v>
      </c>
      <c r="B10" s="277"/>
      <c r="C10" s="396" t="s">
        <v>835</v>
      </c>
      <c r="D10" s="247" t="s">
        <v>480</v>
      </c>
      <c r="E10" s="260">
        <v>13</v>
      </c>
      <c r="F10" s="245"/>
      <c r="G10" s="258"/>
    </row>
    <row r="11" spans="1:8" x14ac:dyDescent="0.2">
      <c r="A11" s="408"/>
      <c r="B11" s="242" t="s">
        <v>656</v>
      </c>
      <c r="C11" s="398"/>
      <c r="D11" s="243" t="s">
        <v>320</v>
      </c>
      <c r="E11" s="219">
        <v>10</v>
      </c>
      <c r="F11" s="248" t="s">
        <v>536</v>
      </c>
      <c r="G11" s="238">
        <v>9</v>
      </c>
    </row>
    <row r="12" spans="1:8" x14ac:dyDescent="0.2">
      <c r="A12" s="242" t="s">
        <v>820</v>
      </c>
      <c r="B12" s="242" t="s">
        <v>403</v>
      </c>
      <c r="C12" s="269">
        <v>3</v>
      </c>
      <c r="D12" s="247" t="s">
        <v>821</v>
      </c>
      <c r="E12" s="261"/>
      <c r="F12" s="239"/>
      <c r="G12" s="258"/>
    </row>
    <row r="13" spans="1:8" ht="25.5" x14ac:dyDescent="0.2">
      <c r="A13" s="242" t="s">
        <v>822</v>
      </c>
      <c r="B13" s="278" t="s">
        <v>836</v>
      </c>
      <c r="C13" s="263">
        <v>2</v>
      </c>
      <c r="D13" s="243" t="s">
        <v>837</v>
      </c>
      <c r="E13" s="258"/>
      <c r="F13" s="243"/>
      <c r="G13" s="258"/>
    </row>
    <row r="14" spans="1:8" x14ac:dyDescent="0.2">
      <c r="A14" s="242" t="s">
        <v>823</v>
      </c>
      <c r="B14" s="242" t="s">
        <v>797</v>
      </c>
      <c r="C14" s="263">
        <v>3</v>
      </c>
      <c r="D14" s="247" t="s">
        <v>543</v>
      </c>
      <c r="E14" s="258">
        <v>2</v>
      </c>
      <c r="F14" s="247" t="s">
        <v>838</v>
      </c>
      <c r="G14" s="258"/>
    </row>
    <row r="15" spans="1:8" x14ac:dyDescent="0.2">
      <c r="A15" s="401" t="s">
        <v>824</v>
      </c>
      <c r="B15" s="277" t="s">
        <v>605</v>
      </c>
      <c r="C15" s="394">
        <v>9</v>
      </c>
      <c r="D15" s="250" t="s">
        <v>372</v>
      </c>
      <c r="E15" s="403">
        <v>8</v>
      </c>
      <c r="F15" s="249" t="s">
        <v>480</v>
      </c>
      <c r="G15" s="403">
        <v>7</v>
      </c>
      <c r="H15" s="220"/>
    </row>
    <row r="16" spans="1:8" x14ac:dyDescent="0.2">
      <c r="A16" s="402"/>
      <c r="B16" s="279" t="s">
        <v>247</v>
      </c>
      <c r="C16" s="395"/>
      <c r="D16" s="250" t="s">
        <v>515</v>
      </c>
      <c r="E16" s="404"/>
      <c r="F16" s="251" t="s">
        <v>688</v>
      </c>
      <c r="G16" s="404"/>
      <c r="H16" s="220"/>
    </row>
    <row r="17" spans="1:20" x14ac:dyDescent="0.2">
      <c r="A17" s="402"/>
      <c r="B17" s="279" t="s">
        <v>656</v>
      </c>
      <c r="C17" s="395"/>
      <c r="D17" s="257" t="s">
        <v>825</v>
      </c>
      <c r="E17" s="404"/>
      <c r="F17" s="251"/>
      <c r="G17" s="404"/>
      <c r="H17" s="220"/>
    </row>
    <row r="18" spans="1:20" x14ac:dyDescent="0.2">
      <c r="A18" s="402"/>
      <c r="B18" s="279" t="s">
        <v>543</v>
      </c>
      <c r="C18" s="395"/>
      <c r="D18" s="250" t="s">
        <v>749</v>
      </c>
      <c r="E18" s="404"/>
      <c r="F18" s="251"/>
      <c r="G18" s="404"/>
    </row>
    <row r="19" spans="1:20" x14ac:dyDescent="0.2">
      <c r="A19" s="402"/>
      <c r="B19" s="279" t="s">
        <v>839</v>
      </c>
      <c r="C19" s="395"/>
      <c r="D19" s="253" t="s">
        <v>88</v>
      </c>
      <c r="E19" s="404"/>
      <c r="F19" s="252"/>
      <c r="G19" s="404"/>
    </row>
    <row r="20" spans="1:20" x14ac:dyDescent="0.2">
      <c r="A20" s="402"/>
      <c r="B20" s="279" t="s">
        <v>554</v>
      </c>
      <c r="C20" s="395"/>
      <c r="D20" s="253" t="s">
        <v>340</v>
      </c>
      <c r="E20" s="404"/>
      <c r="F20" s="254"/>
      <c r="G20" s="404"/>
    </row>
    <row r="21" spans="1:20" x14ac:dyDescent="0.2">
      <c r="A21" s="402"/>
      <c r="B21" s="280"/>
      <c r="C21" s="395"/>
      <c r="D21" s="253" t="s">
        <v>77</v>
      </c>
      <c r="E21" s="404"/>
      <c r="F21" s="255"/>
      <c r="G21" s="404"/>
    </row>
    <row r="22" spans="1:20" x14ac:dyDescent="0.2">
      <c r="A22" s="402"/>
      <c r="B22" s="280"/>
      <c r="C22" s="395"/>
      <c r="D22" s="250" t="s">
        <v>758</v>
      </c>
      <c r="E22" s="404"/>
      <c r="F22" s="255"/>
      <c r="G22" s="404"/>
    </row>
    <row r="23" spans="1:20" ht="13.5" thickBot="1" x14ac:dyDescent="0.25">
      <c r="A23" s="411"/>
      <c r="B23" s="280"/>
      <c r="C23" s="415"/>
      <c r="D23" s="253"/>
      <c r="E23" s="405"/>
      <c r="F23" s="255"/>
      <c r="G23" s="405"/>
      <c r="I23" s="221"/>
      <c r="K23" s="222"/>
    </row>
    <row r="24" spans="1:20" x14ac:dyDescent="0.2">
      <c r="A24" s="396" t="s">
        <v>840</v>
      </c>
      <c r="B24" s="242" t="s">
        <v>536</v>
      </c>
      <c r="C24" s="270">
        <v>3</v>
      </c>
      <c r="D24" s="266" t="s">
        <v>656</v>
      </c>
      <c r="E24" s="265">
        <v>2</v>
      </c>
      <c r="F24" s="256"/>
      <c r="G24" s="239"/>
    </row>
    <row r="25" spans="1:20" x14ac:dyDescent="0.2">
      <c r="A25" s="397"/>
      <c r="B25" s="239"/>
      <c r="C25" s="264"/>
      <c r="D25" s="267" t="s">
        <v>839</v>
      </c>
      <c r="E25" s="265">
        <v>2</v>
      </c>
      <c r="F25" s="256"/>
      <c r="G25" s="239"/>
    </row>
    <row r="26" spans="1:20" ht="13.5" thickBot="1" x14ac:dyDescent="0.25">
      <c r="A26" s="398"/>
      <c r="B26" s="239"/>
      <c r="C26" s="264"/>
      <c r="D26" s="268" t="s">
        <v>480</v>
      </c>
      <c r="E26" s="265">
        <v>2</v>
      </c>
      <c r="F26" s="256"/>
      <c r="G26" s="239"/>
    </row>
    <row r="27" spans="1:20" x14ac:dyDescent="0.2">
      <c r="A27" s="242" t="s">
        <v>321</v>
      </c>
      <c r="B27" s="240" t="s">
        <v>247</v>
      </c>
      <c r="C27" s="239"/>
      <c r="D27" s="247"/>
      <c r="E27" s="239"/>
      <c r="F27" s="256"/>
      <c r="G27" s="239"/>
    </row>
    <row r="28" spans="1:20" x14ac:dyDescent="0.2">
      <c r="A28" s="225"/>
      <c r="B28" s="224"/>
      <c r="C28" s="224"/>
      <c r="D28" s="224"/>
      <c r="E28" s="224"/>
      <c r="F28" s="224"/>
      <c r="G28" s="224"/>
    </row>
    <row r="29" spans="1:20" x14ac:dyDescent="0.2">
      <c r="A29" s="225"/>
      <c r="B29" s="224"/>
      <c r="C29" s="226"/>
      <c r="D29" s="226"/>
      <c r="E29" s="226"/>
      <c r="F29" s="226"/>
      <c r="G29" s="226"/>
      <c r="H29" s="220"/>
    </row>
    <row r="30" spans="1:20" x14ac:dyDescent="0.2">
      <c r="A30" s="223"/>
      <c r="B30" s="224"/>
      <c r="C30" s="226"/>
      <c r="D30" s="226"/>
      <c r="E30" s="226"/>
      <c r="F30" s="226"/>
      <c r="G30" s="226"/>
      <c r="H30" s="220"/>
    </row>
    <row r="31" spans="1:20" x14ac:dyDescent="0.2">
      <c r="B31" s="228"/>
      <c r="D31" s="229"/>
    </row>
    <row r="32" spans="1:20" hidden="1" x14ac:dyDescent="0.2">
      <c r="A32" s="230"/>
      <c r="B32" s="231"/>
      <c r="D32" s="229"/>
      <c r="I32" s="232"/>
      <c r="J32" s="406">
        <v>2015</v>
      </c>
      <c r="K32" s="406"/>
      <c r="L32" s="406"/>
      <c r="M32" s="232"/>
      <c r="N32" s="406">
        <v>2016</v>
      </c>
      <c r="O32" s="406"/>
      <c r="P32" s="406"/>
      <c r="Q32" s="232"/>
      <c r="R32" s="406" t="s">
        <v>826</v>
      </c>
      <c r="S32" s="406"/>
      <c r="T32" s="406"/>
    </row>
    <row r="33" spans="1:22" ht="63.75" hidden="1" x14ac:dyDescent="0.2">
      <c r="A33" s="230"/>
      <c r="B33" s="231"/>
      <c r="I33" s="232"/>
      <c r="J33" s="233" t="s">
        <v>462</v>
      </c>
      <c r="K33" s="233" t="s">
        <v>463</v>
      </c>
      <c r="L33" s="233" t="s">
        <v>375</v>
      </c>
      <c r="M33" s="234"/>
      <c r="N33" s="233" t="s">
        <v>462</v>
      </c>
      <c r="O33" s="233" t="s">
        <v>463</v>
      </c>
      <c r="P33" s="233" t="s">
        <v>375</v>
      </c>
      <c r="Q33" s="234"/>
      <c r="R33" s="233" t="s">
        <v>462</v>
      </c>
      <c r="S33" s="233" t="s">
        <v>463</v>
      </c>
      <c r="T33" s="233" t="s">
        <v>375</v>
      </c>
      <c r="U33" s="235"/>
      <c r="V33" s="235"/>
    </row>
    <row r="34" spans="1:22" hidden="1" x14ac:dyDescent="0.2">
      <c r="B34" s="231"/>
      <c r="I34" s="232" t="s">
        <v>615</v>
      </c>
      <c r="J34" s="236">
        <v>27</v>
      </c>
      <c r="K34" s="236">
        <v>135</v>
      </c>
      <c r="L34" s="236">
        <v>23.4</v>
      </c>
      <c r="M34" s="236"/>
      <c r="N34" s="236">
        <v>36.166666666666664</v>
      </c>
      <c r="O34" s="236">
        <v>188</v>
      </c>
      <c r="P34" s="236">
        <v>9</v>
      </c>
      <c r="Q34" s="236"/>
      <c r="R34" s="236">
        <v>9.1666666666666643</v>
      </c>
      <c r="S34" s="236">
        <v>53</v>
      </c>
      <c r="T34" s="236">
        <v>-14.399999999999999</v>
      </c>
    </row>
    <row r="35" spans="1:22" hidden="1" x14ac:dyDescent="0.2">
      <c r="B35" s="231"/>
      <c r="I35" s="232" t="s">
        <v>600</v>
      </c>
      <c r="J35" s="236">
        <v>29.142857142857142</v>
      </c>
      <c r="K35" s="236">
        <v>158</v>
      </c>
      <c r="L35" s="236">
        <v>18.857142857142858</v>
      </c>
      <c r="M35" s="236"/>
      <c r="N35" s="236">
        <v>34.857142857142854</v>
      </c>
      <c r="O35" s="236">
        <v>183</v>
      </c>
      <c r="P35" s="236">
        <v>8.8571428571428577</v>
      </c>
      <c r="Q35" s="236"/>
      <c r="R35" s="236">
        <v>5.7142857142857117</v>
      </c>
      <c r="S35" s="236">
        <v>25</v>
      </c>
      <c r="T35" s="236">
        <v>-10</v>
      </c>
    </row>
    <row r="36" spans="1:22" hidden="1" x14ac:dyDescent="0.2">
      <c r="B36" s="231"/>
      <c r="I36" s="232" t="s">
        <v>618</v>
      </c>
      <c r="J36" s="236">
        <v>28.285714285714285</v>
      </c>
      <c r="K36" s="236">
        <v>163</v>
      </c>
      <c r="L36" s="236">
        <v>17.428571428571427</v>
      </c>
      <c r="M36" s="236"/>
      <c r="N36" s="236">
        <v>31.571428571428573</v>
      </c>
      <c r="O36" s="236">
        <v>173</v>
      </c>
      <c r="P36" s="236">
        <v>14</v>
      </c>
      <c r="Q36" s="236"/>
      <c r="R36" s="236">
        <v>3.2857142857142883</v>
      </c>
      <c r="S36" s="236">
        <v>10</v>
      </c>
      <c r="T36" s="236">
        <v>-3.428571428571427</v>
      </c>
    </row>
    <row r="37" spans="1:22" hidden="1" x14ac:dyDescent="0.2">
      <c r="B37" s="231"/>
    </row>
    <row r="38" spans="1:22" hidden="1" x14ac:dyDescent="0.2">
      <c r="B38" s="231"/>
    </row>
    <row r="39" spans="1:22" hidden="1" x14ac:dyDescent="0.2">
      <c r="B39" s="231"/>
      <c r="H39" s="228" t="s">
        <v>827</v>
      </c>
      <c r="K39" s="228" t="s">
        <v>828</v>
      </c>
      <c r="L39" s="228" t="s">
        <v>829</v>
      </c>
      <c r="M39" s="228" t="s">
        <v>565</v>
      </c>
      <c r="N39" s="228" t="s">
        <v>830</v>
      </c>
    </row>
    <row r="40" spans="1:22" hidden="1" x14ac:dyDescent="0.2">
      <c r="A40" s="230"/>
      <c r="B40" s="231"/>
      <c r="I40" s="218" t="s">
        <v>102</v>
      </c>
      <c r="K40" s="218">
        <v>36</v>
      </c>
      <c r="L40" s="218">
        <v>27.6</v>
      </c>
      <c r="M40" s="218">
        <f>+L40-K40</f>
        <v>-8.3999999999999986</v>
      </c>
      <c r="N40" s="237">
        <f>+M40/K40</f>
        <v>-0.23333333333333328</v>
      </c>
      <c r="O40" s="228" t="s">
        <v>831</v>
      </c>
    </row>
    <row r="41" spans="1:22" hidden="1" x14ac:dyDescent="0.2">
      <c r="B41" s="231"/>
      <c r="I41" s="218" t="s">
        <v>341</v>
      </c>
      <c r="K41" s="218">
        <v>20.300000000000008</v>
      </c>
      <c r="L41" s="218">
        <v>19.900000000000009</v>
      </c>
      <c r="M41" s="218">
        <f t="shared" ref="M41:M52" si="0">+L41-K41</f>
        <v>-0.39999999999999858</v>
      </c>
      <c r="N41" s="237">
        <f t="shared" ref="N41:N52" si="1">+M41/K41</f>
        <v>-1.970443349753687E-2</v>
      </c>
    </row>
    <row r="42" spans="1:22" hidden="1" x14ac:dyDescent="0.2">
      <c r="I42" s="218" t="s">
        <v>372</v>
      </c>
      <c r="K42" s="218">
        <v>20.399999999999999</v>
      </c>
      <c r="L42" s="218">
        <v>18.3</v>
      </c>
      <c r="M42" s="218">
        <f t="shared" si="0"/>
        <v>-2.0999999999999979</v>
      </c>
      <c r="N42" s="237">
        <f t="shared" si="1"/>
        <v>-0.10294117647058813</v>
      </c>
    </row>
    <row r="43" spans="1:22" hidden="1" x14ac:dyDescent="0.2">
      <c r="I43" s="218" t="s">
        <v>247</v>
      </c>
      <c r="K43" s="218">
        <v>13.500000000000002</v>
      </c>
      <c r="L43" s="218">
        <v>13.100000000000001</v>
      </c>
      <c r="M43" s="218">
        <f t="shared" si="0"/>
        <v>-0.40000000000000036</v>
      </c>
      <c r="N43" s="237">
        <f t="shared" si="1"/>
        <v>-2.9629629629629652E-2</v>
      </c>
    </row>
    <row r="44" spans="1:22" hidden="1" x14ac:dyDescent="0.2">
      <c r="I44" s="218" t="s">
        <v>265</v>
      </c>
      <c r="K44" s="218">
        <v>17.899999999999999</v>
      </c>
      <c r="L44" s="218">
        <v>17.299999999999997</v>
      </c>
      <c r="M44" s="218">
        <f t="shared" si="0"/>
        <v>-0.60000000000000142</v>
      </c>
      <c r="N44" s="237">
        <f t="shared" si="1"/>
        <v>-3.3519553072625781E-2</v>
      </c>
    </row>
    <row r="45" spans="1:22" hidden="1" x14ac:dyDescent="0.2">
      <c r="I45" s="218" t="s">
        <v>536</v>
      </c>
      <c r="K45" s="218">
        <v>14.6</v>
      </c>
      <c r="L45" s="218">
        <v>12.299999999999999</v>
      </c>
      <c r="M45" s="218">
        <f t="shared" si="0"/>
        <v>-2.3000000000000007</v>
      </c>
      <c r="N45" s="237">
        <f t="shared" si="1"/>
        <v>-0.15753424657534251</v>
      </c>
      <c r="O45" s="228" t="s">
        <v>832</v>
      </c>
    </row>
    <row r="46" spans="1:22" hidden="1" x14ac:dyDescent="0.2">
      <c r="I46" s="218" t="s">
        <v>543</v>
      </c>
      <c r="K46" s="218">
        <v>28.099999999999998</v>
      </c>
      <c r="L46" s="218">
        <v>21.099999999999994</v>
      </c>
      <c r="M46" s="218">
        <f t="shared" si="0"/>
        <v>-7.0000000000000036</v>
      </c>
      <c r="N46" s="237">
        <f t="shared" si="1"/>
        <v>-0.24911032028469765</v>
      </c>
      <c r="O46" s="228" t="s">
        <v>833</v>
      </c>
    </row>
    <row r="47" spans="1:22" hidden="1" x14ac:dyDescent="0.2">
      <c r="I47" s="218" t="s">
        <v>615</v>
      </c>
      <c r="K47" s="218">
        <v>22.200000000000003</v>
      </c>
      <c r="L47" s="218">
        <v>20.800000000000004</v>
      </c>
      <c r="M47" s="218">
        <f t="shared" si="0"/>
        <v>-1.3999999999999986</v>
      </c>
      <c r="N47" s="237">
        <f t="shared" si="1"/>
        <v>-6.3063063063062988E-2</v>
      </c>
    </row>
    <row r="48" spans="1:22" hidden="1" x14ac:dyDescent="0.2">
      <c r="I48" s="218" t="s">
        <v>320</v>
      </c>
      <c r="K48" s="218">
        <v>11.199999999999998</v>
      </c>
      <c r="L48" s="218">
        <v>10.999999999999998</v>
      </c>
      <c r="M48" s="218">
        <f t="shared" si="0"/>
        <v>-0.19999999999999929</v>
      </c>
      <c r="N48" s="237">
        <f t="shared" si="1"/>
        <v>-1.7857142857142797E-2</v>
      </c>
    </row>
    <row r="49" spans="2:15" hidden="1" x14ac:dyDescent="0.2">
      <c r="I49" s="218" t="s">
        <v>164</v>
      </c>
      <c r="K49" s="218">
        <v>20.400000000000006</v>
      </c>
      <c r="L49" s="218">
        <v>17.600000000000005</v>
      </c>
      <c r="M49" s="218">
        <f t="shared" si="0"/>
        <v>-2.8000000000000007</v>
      </c>
      <c r="N49" s="237">
        <f t="shared" si="1"/>
        <v>-0.1372549019607843</v>
      </c>
    </row>
    <row r="50" spans="2:15" hidden="1" x14ac:dyDescent="0.2">
      <c r="I50" s="218" t="s">
        <v>480</v>
      </c>
      <c r="K50" s="218">
        <v>8.4000000000000021</v>
      </c>
      <c r="L50" s="218">
        <v>6.0000000000000018</v>
      </c>
      <c r="M50" s="218">
        <f t="shared" si="0"/>
        <v>-2.4000000000000004</v>
      </c>
      <c r="N50" s="237">
        <f t="shared" si="1"/>
        <v>-0.2857142857142857</v>
      </c>
      <c r="O50" s="228" t="s">
        <v>834</v>
      </c>
    </row>
    <row r="51" spans="2:15" hidden="1" x14ac:dyDescent="0.2">
      <c r="I51" s="218" t="s">
        <v>77</v>
      </c>
      <c r="K51" s="218">
        <v>21.700000000000006</v>
      </c>
      <c r="L51" s="218">
        <v>19.300000000000008</v>
      </c>
      <c r="M51" s="218">
        <f t="shared" si="0"/>
        <v>-2.3999999999999986</v>
      </c>
      <c r="N51" s="237">
        <f t="shared" si="1"/>
        <v>-0.11059907834101372</v>
      </c>
    </row>
    <row r="52" spans="2:15" hidden="1" x14ac:dyDescent="0.2">
      <c r="I52" s="218" t="s">
        <v>689</v>
      </c>
      <c r="K52" s="218">
        <v>16.7</v>
      </c>
      <c r="L52" s="218">
        <v>16.3</v>
      </c>
      <c r="M52" s="218">
        <f t="shared" si="0"/>
        <v>-0.39999999999999858</v>
      </c>
      <c r="N52" s="237">
        <f t="shared" si="1"/>
        <v>-2.3952095808383148E-2</v>
      </c>
    </row>
    <row r="53" spans="2:15" x14ac:dyDescent="0.2">
      <c r="B53" s="228"/>
    </row>
  </sheetData>
  <mergeCells count="11">
    <mergeCell ref="E15:E23"/>
    <mergeCell ref="A24:A26"/>
    <mergeCell ref="J32:L32"/>
    <mergeCell ref="N32:P32"/>
    <mergeCell ref="R32:T32"/>
    <mergeCell ref="G15:G23"/>
    <mergeCell ref="A8:A9"/>
    <mergeCell ref="A10:A11"/>
    <mergeCell ref="C10:C11"/>
    <mergeCell ref="A15:A23"/>
    <mergeCell ref="C15:C23"/>
  </mergeCells>
  <pageMargins left="0.75" right="0.75" top="1" bottom="1" header="0.5" footer="0.5"/>
  <pageSetup scale="91" orientation="landscape" cellComments="asDisplayed" r:id="rId1"/>
  <headerFooter alignWithMargins="0"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E373"/>
  <sheetViews>
    <sheetView zoomScaleNormal="100" workbookViewId="0">
      <pane xSplit="3" ySplit="9" topLeftCell="D18" activePane="bottomRight" state="frozen"/>
      <selection activeCell="B78" sqref="B78"/>
      <selection pane="topRight" activeCell="B78" sqref="B78"/>
      <selection pane="bottomLeft" activeCell="B78" sqref="B78"/>
      <selection pane="bottomRight" activeCell="T135" sqref="B7:T135"/>
    </sheetView>
  </sheetViews>
  <sheetFormatPr defaultRowHeight="12.75" x14ac:dyDescent="0.2"/>
  <cols>
    <col min="1" max="1" width="1.7109375" customWidth="1"/>
    <col min="2" max="2" width="12.140625" customWidth="1"/>
    <col min="3" max="3" width="12.5703125" customWidth="1"/>
    <col min="4" max="5" width="6.28515625" customWidth="1"/>
    <col min="6" max="6" width="6.7109375" customWidth="1"/>
    <col min="7" max="7" width="6.28515625" style="106" customWidth="1"/>
    <col min="8" max="8" width="6.28515625" customWidth="1"/>
    <col min="9" max="9" width="6.28515625" style="4" customWidth="1"/>
    <col min="10" max="10" width="3.85546875" style="4" customWidth="1"/>
    <col min="11" max="11" width="6.5703125" style="4" customWidth="1"/>
    <col min="12" max="12" width="6" style="4" customWidth="1"/>
    <col min="13" max="13" width="6.28515625" style="4" customWidth="1"/>
    <col min="14" max="14" width="3.140625" style="4" customWidth="1"/>
    <col min="15" max="15" width="7.140625" style="4" customWidth="1"/>
    <col min="16" max="17" width="6.28515625" style="4" customWidth="1"/>
    <col min="18" max="18" width="3.140625" style="4" customWidth="1"/>
    <col min="19" max="21" width="6.28515625" style="4" customWidth="1"/>
    <col min="22" max="22" width="3.85546875" style="4" customWidth="1"/>
    <col min="23" max="25" width="6.28515625" style="4" customWidth="1"/>
    <col min="26" max="26" width="3.140625" style="4" customWidth="1"/>
    <col min="27" max="29" width="6.28515625" style="4" customWidth="1"/>
    <col min="30" max="30" width="3.140625" style="4" customWidth="1"/>
    <col min="31" max="31" width="5.42578125" style="4" customWidth="1"/>
    <col min="32" max="33" width="6.28515625" style="4" customWidth="1"/>
    <col min="34" max="34" width="2.42578125" style="4" customWidth="1"/>
    <col min="35" max="37" width="6.28515625" style="4" customWidth="1"/>
    <col min="38" max="38" width="3.140625" style="4" customWidth="1"/>
    <col min="39" max="40" width="6.28515625" style="4" bestFit="1" customWidth="1"/>
    <col min="41" max="41" width="6.28515625" style="4" customWidth="1"/>
    <col min="42" max="42" width="3.5703125" style="4" customWidth="1"/>
    <col min="43" max="44" width="6.28515625" style="4" bestFit="1" customWidth="1"/>
  </cols>
  <sheetData>
    <row r="1" spans="1:56" x14ac:dyDescent="0.2">
      <c r="I1" s="84" t="s">
        <v>425</v>
      </c>
      <c r="P1" s="84" t="s">
        <v>426</v>
      </c>
      <c r="R1" s="84"/>
      <c r="W1" s="84"/>
      <c r="Y1" s="84" t="s">
        <v>636</v>
      </c>
      <c r="Z1" s="84"/>
      <c r="AA1" s="57" t="s">
        <v>706</v>
      </c>
      <c r="AB1" s="84"/>
      <c r="AE1" s="84"/>
      <c r="AG1" s="84" t="s">
        <v>469</v>
      </c>
      <c r="AH1" s="84"/>
      <c r="AI1" s="57">
        <v>29.4</v>
      </c>
      <c r="AM1" s="84"/>
      <c r="AO1" s="84" t="s">
        <v>470</v>
      </c>
      <c r="AP1" s="84"/>
      <c r="AQ1" s="57">
        <v>36</v>
      </c>
    </row>
    <row r="2" spans="1:56" ht="12.75" customHeight="1" thickBot="1" x14ac:dyDescent="0.25">
      <c r="B2">
        <v>1</v>
      </c>
      <c r="C2" s="90" t="s">
        <v>632</v>
      </c>
      <c r="D2" s="84"/>
      <c r="E2" s="57">
        <v>0.1</v>
      </c>
      <c r="F2" s="84"/>
      <c r="G2" s="307"/>
      <c r="I2" s="285">
        <f>E2-2-0.1*(G2-$L$8)</f>
        <v>0.90000000000000036</v>
      </c>
      <c r="K2" s="215">
        <f>IF(  AND(I2&gt;0,G2&lt;&gt;L$8),   IF(ABS(I2-L$8)&gt;=5,  G2+SIGN(L$8-I2)*0.5,  (L$8-I2)*0.1+G2),      G2)</f>
        <v>0.5</v>
      </c>
      <c r="L2" s="29">
        <v>-2</v>
      </c>
      <c r="M2" s="57">
        <v>-0.1</v>
      </c>
      <c r="N2" s="57"/>
      <c r="O2" s="215">
        <f>IF(  AND(M2&gt;0,K2&lt;&gt;P$8),   IF(ABS(M2-P$8)&gt;=5,  K2+SIGN(P$8-M2)*0.5,  (P$8-M2)*0.1+K2),      K2)</f>
        <v>0.5</v>
      </c>
      <c r="P2" s="285">
        <f>L2-2-0.1*(N2-$P$8)</f>
        <v>-1</v>
      </c>
      <c r="S2" s="215">
        <f>IF(  AND(Q2&gt;0,O2&lt;&gt;T$8),   IF(ABS(Q2-T$8)&gt;=5,  O2+SIGN(T$8-Q2)*0.5,  (T$8-Q2)*0.1+O2),      O2)</f>
        <v>0.5</v>
      </c>
      <c r="T2" s="285">
        <f>P2-2-0.1*(R2-$T$8)</f>
        <v>-0.29999999999999982</v>
      </c>
      <c r="W2" s="215">
        <f>IF(  AND(U2&gt;0,S2&lt;&gt;X$8),   IF(ABS(U2-X$8)&gt;=5,  S2+SIGN(X$8-U2)*0.5,  (X$8-U2)*0.1+S2),      S2)</f>
        <v>0.5</v>
      </c>
      <c r="X2" s="285">
        <f>T2-2-0.1*(V2-$X$8)</f>
        <v>-2.2999999999999998</v>
      </c>
      <c r="AA2" s="215">
        <f>IF(  AND(Y2&gt;0,W2&lt;&gt;AB$8),   IF(ABS(Y2-AB$8)&gt;=5,  W2+SIGN(AB$8-Y2)*0.5,  (AB$8-Y2)*0.1+W2),      W2)</f>
        <v>0.5</v>
      </c>
      <c r="AB2" s="285">
        <f>X2-2-0.1*(Z2-$AB$8)</f>
        <v>-4.3</v>
      </c>
      <c r="AE2" s="215">
        <f>IF(  AND(AC2&gt;0,AA2&lt;&gt;AF$8),   IF(ABS(AC2-AF$8)&gt;=5,  AA2+SIGN(AF$8-AC2)*0.5,  (AF$8-AC2)*0.1+AA2),      AA2)</f>
        <v>0.5</v>
      </c>
      <c r="AF2" s="285">
        <f>AB2-2-0.1*(AD2-$AF$8)</f>
        <v>-6.3</v>
      </c>
      <c r="AI2" s="215">
        <f>IF(  AND(AG2&gt;0,AE2&lt;&gt;AJ$8),   IF(ABS(AG2-AJ$8)&gt;=5,  AE2+SIGN(AJ$8-AG2)*0.5,  (AJ$8-AG2)*0.1+AE2),      AE2)</f>
        <v>0.5</v>
      </c>
      <c r="AJ2" s="285">
        <f>AF2-2-0.1*(AH2-$AJ$8)</f>
        <v>-8.3000000000000007</v>
      </c>
      <c r="AM2" s="215">
        <f>IF(  AND(AK2&gt;0,AI2&lt;&gt;AN$8),   IF(ABS(AK2-AN$8)&gt;=5,  AI2+SIGN(AN$8-AK2)*0.5,  (AN$8-AK2)*0.1+AI2),      AI2)</f>
        <v>0.5</v>
      </c>
      <c r="AN2" s="178">
        <f>AJ2-2-0.1*(AL2-$AN$8)</f>
        <v>-10.3</v>
      </c>
      <c r="AQ2" s="215">
        <f>IF(  AND(AO2&gt;0,AM2&lt;&gt;AR$8),   IF(ABS(AO2-AR$8)&gt;=5,  AM2+SIGN(AR$8-AO2)*0.5,  (AR$8-AO2)*0.1+AM2),      AM2)</f>
        <v>0.5</v>
      </c>
      <c r="AR2" s="178">
        <f>AN2-2-0.1*(AP2-$AR$8)</f>
        <v>-12.3</v>
      </c>
    </row>
    <row r="3" spans="1:56" ht="12.75" customHeight="1" thickBot="1" x14ac:dyDescent="0.25">
      <c r="B3">
        <v>2</v>
      </c>
      <c r="C3" s="90" t="s">
        <v>633</v>
      </c>
      <c r="D3" s="84"/>
      <c r="E3" s="57">
        <v>0.2</v>
      </c>
      <c r="F3" s="84"/>
      <c r="G3" s="307"/>
      <c r="H3" s="84"/>
      <c r="I3" s="285">
        <f>E3-3-0.2*(G3-$L$8)</f>
        <v>2.8000000000000007</v>
      </c>
      <c r="K3" s="215">
        <f>IF(  AND(I3&gt;0,G3&lt;&gt;L$8),   IF(ABS(I3-L$8)&gt;=5,  G3+SIGN(L$8-I3)*1,  (L$8-I3)*0.2+G3),      G3)</f>
        <v>1</v>
      </c>
      <c r="L3" s="29">
        <v>-3</v>
      </c>
      <c r="M3" s="57">
        <v>-0.2</v>
      </c>
      <c r="N3" s="57"/>
      <c r="O3" s="215">
        <f>IF(  AND(M3&gt;0,K3&lt;&gt;P$8),   IF(ABS(M3-P$8)&gt;=5,  K3+SIGN(P$8-M3)*1,  (P$8-M3)*0.2+K3),      K3)</f>
        <v>1</v>
      </c>
      <c r="P3" s="285">
        <f>L3-3-0.2*(N3-$P$8)</f>
        <v>0</v>
      </c>
      <c r="S3" s="215">
        <f>IF(  AND(Q3&gt;0,O3&lt;&gt;T$8),   IF(ABS(Q3-T$8)&gt;=5,  O3+SIGN(T$8-Q3)*1,  (T$8-Q3)*0.2+O3),      O3)</f>
        <v>1</v>
      </c>
      <c r="T3" s="285">
        <f>P3-3-0.2*(R3-$T$8)</f>
        <v>2.4000000000000004</v>
      </c>
      <c r="W3" s="215">
        <f>IF(  AND(U3&gt;0,S3&lt;&gt;X$8),   IF(ABS(U3-X$8)&gt;=5,  S3+SIGN(X$8-U3)*1,  (X$8-U3)*0.2+S3),      S3)</f>
        <v>1</v>
      </c>
      <c r="X3" s="285">
        <f>T3-3-0.2*(V3-$X$8)</f>
        <v>-0.59999999999999964</v>
      </c>
      <c r="Y3" s="84"/>
      <c r="Z3" s="84"/>
      <c r="AA3" s="215">
        <f>IF(  AND(Y3&gt;0,W3&lt;&gt;AB$8),   IF(ABS(Y3-AB$8)&gt;=5,  W3+SIGN(AB$8-Y3)*1,  (AB$8-Y3)*0.2+W3),      W3)</f>
        <v>1</v>
      </c>
      <c r="AB3" s="285">
        <f>X3-3-0.2*(Z3-$AB$8)</f>
        <v>-3.5999999999999996</v>
      </c>
      <c r="AE3" s="215">
        <f>IF(  AND(AC3&gt;0,AA3&lt;&gt;AF$8),   IF(ABS(AC3-AF$8)&gt;=5,  AA3+SIGN(AF$8-AC3)*1,  (AF$8-AC3)*0.2+AA3),      AA3)</f>
        <v>1</v>
      </c>
      <c r="AF3" s="285">
        <f>AB3-3-0.2*(AD3-$AF$8)</f>
        <v>-6.6</v>
      </c>
      <c r="AG3" s="84"/>
      <c r="AH3" s="84"/>
      <c r="AI3" s="215">
        <f>IF(  AND(AG3&gt;0,AE3&lt;&gt;AJ$8),   IF(ABS(AG3-AJ$8)&gt;=5,  AE3+SIGN(AJ$8-AG3)*1,  (AJ$8-AG3)*0.2+AE3),      AE3)</f>
        <v>1</v>
      </c>
      <c r="AJ3" s="285">
        <f>AF3-3-0.2*(AH3-$AJ$8)</f>
        <v>-9.6</v>
      </c>
      <c r="AM3" s="215">
        <f>IF(  AND(AK3&gt;0,AI3&lt;&gt;AN$8),   IF(ABS(AK3-AN$8)&gt;=5,  AI3+SIGN(AN$8-AK3)*1,  (AN$8-AK3)*0.2+AI3),      AI3)</f>
        <v>1</v>
      </c>
      <c r="AN3" s="178">
        <f>AJ3-3-0.2*(AL3-$AN$8)</f>
        <v>-12.6</v>
      </c>
      <c r="AO3" s="84"/>
      <c r="AP3" s="84"/>
      <c r="AQ3" s="215">
        <f>IF(  AND(AO3&gt;0,AM3&lt;&gt;AR$8),   IF(ABS(AO3-AR$8)&gt;=5,  AM3+SIGN(AR$8-AO3)*1,  (AR$8-AO3)*0.2+AM3),      AM3)</f>
        <v>1</v>
      </c>
      <c r="AR3" s="178">
        <f>AN3-3-0.2*(AP3-$AR$8)</f>
        <v>-15.6</v>
      </c>
    </row>
    <row r="4" spans="1:56" ht="12.75" customHeight="1" thickBot="1" x14ac:dyDescent="0.25">
      <c r="B4">
        <v>3</v>
      </c>
      <c r="C4" s="90" t="s">
        <v>634</v>
      </c>
      <c r="D4" s="84"/>
      <c r="E4" s="57">
        <v>0.3</v>
      </c>
      <c r="F4" s="84"/>
      <c r="G4" s="307"/>
      <c r="H4" s="84"/>
      <c r="I4" s="285">
        <f>E4-4-0.3*(G4-$L$8)</f>
        <v>4.7</v>
      </c>
      <c r="K4" s="215">
        <f>IF(  AND(I4&gt;0,G4&lt;&gt;L$8),   IF(ABS(I4-L$8)&gt;=5,  G4+SIGN(L$8-I4)*1.5,  (L$8-I4)*0.3+G4),      G4)</f>
        <v>1.5</v>
      </c>
      <c r="L4" s="29">
        <v>-4</v>
      </c>
      <c r="M4" s="57">
        <v>-0.3</v>
      </c>
      <c r="N4" s="57"/>
      <c r="O4" s="215">
        <f>IF(  AND(M4&gt;0,K4&lt;&gt;P$8),   IF(ABS(M4-P$8)&gt;=5,  K4+SIGN(P$8-M4)*1.5,  (P$8-M4)*0.3+K4),      K4)</f>
        <v>1.5</v>
      </c>
      <c r="P4" s="285">
        <f>L4-4-0.3*(N4-$P$8)</f>
        <v>1</v>
      </c>
      <c r="S4" s="215">
        <f>IF(  AND(Q4&gt;0,O4&lt;&gt;T$8),   IF(ABS(Q4-T$8)&gt;=5,  O4+SIGN(T$8-Q4)*1.5,  (T$8-Q4)*0.3+O4),      O4)</f>
        <v>1.5</v>
      </c>
      <c r="T4" s="285">
        <f>P4-4-0.3*(R4-$T$8)</f>
        <v>5.0999999999999996</v>
      </c>
      <c r="W4" s="215">
        <f>IF(  AND(U4&gt;0,S4&lt;&gt;X$8),   IF(ABS(U4-X$8)&gt;=5,  S4+SIGN(X$8-U4)*1.5,  (X$8-U4)*0.3+S4),      S4)</f>
        <v>1.5</v>
      </c>
      <c r="X4" s="285">
        <f>T4-4-0.3*(V4-$X$8)</f>
        <v>1.0999999999999996</v>
      </c>
      <c r="Y4" s="84"/>
      <c r="Z4" s="84"/>
      <c r="AA4" s="215">
        <f>IF(  AND(Y4&gt;0,W4&lt;&gt;AB$8),   IF(ABS(Y4-AB$8)&gt;=5,  W4+SIGN(AB$8-Y4)*1.5,  (AB$8-Y4)*0.3+W4),      W4)</f>
        <v>1.5</v>
      </c>
      <c r="AB4" s="285">
        <f>X4-4-0.3*(Z4-$AB$8)</f>
        <v>-2.9000000000000004</v>
      </c>
      <c r="AE4" s="215">
        <f>IF(  AND(AC4&gt;0,AA4&lt;&gt;AF$8),   IF(ABS(AC4-AF$8)&gt;=5,  AA4+SIGN(AF$8-AC4)*1.5,  (AF$8-AC4)*0.3+AA4),      AA4)</f>
        <v>1.5</v>
      </c>
      <c r="AF4" s="285">
        <f>AB4-4-0.3*(AD4-$AF$8)</f>
        <v>-6.9</v>
      </c>
      <c r="AG4" s="84"/>
      <c r="AH4" s="84"/>
      <c r="AI4" s="215">
        <f>IF(  AND(AG4&gt;0,AE4&lt;&gt;AJ$8),   IF(ABS(AG4-AJ$8)&gt;=5,  AE4+SIGN(AJ$8-AG4)*1.5,  (AJ$8-AG4)*0.3+AE4),      AE4)</f>
        <v>1.5</v>
      </c>
      <c r="AJ4" s="285">
        <f>AF4-4-0.3*(AH4-$AJ$8)</f>
        <v>-10.9</v>
      </c>
      <c r="AM4" s="215">
        <f>IF(  AND(AK4&gt;0,AI4&lt;&gt;AN$8),   IF(ABS(AK4-AN$8)&gt;=5,  AI4+SIGN(AN$8-AK4)*1.5,  (AN$8-AK4)*0.3+AI4),      AI4)</f>
        <v>1.5</v>
      </c>
      <c r="AN4" s="178">
        <f>AJ4-4-0.3*(AL4-$AN$8)</f>
        <v>-14.9</v>
      </c>
      <c r="AO4" s="84"/>
      <c r="AP4" s="84"/>
      <c r="AQ4" s="215">
        <f>IF(  AND(AO4&gt;0,AM4&lt;&gt;AR$8),   IF(ABS(AO4-AR$8)&gt;=5,  AM4+SIGN(AR$8-AO4)*1.5,  (AR$8-AO4)*0.3+AM4),      AM4)</f>
        <v>1.5</v>
      </c>
      <c r="AR4" s="178">
        <f>AN4-4-0.3*(AP4-$AR$8)</f>
        <v>-18.899999999999999</v>
      </c>
    </row>
    <row r="5" spans="1:56" ht="12.75" customHeight="1" thickBot="1" x14ac:dyDescent="0.25">
      <c r="B5">
        <v>4</v>
      </c>
      <c r="C5" s="90" t="s">
        <v>635</v>
      </c>
      <c r="D5" s="84"/>
      <c r="E5" s="57">
        <v>0.4</v>
      </c>
      <c r="F5" s="84"/>
      <c r="G5" s="307"/>
      <c r="H5" s="84"/>
      <c r="I5" s="285">
        <f>E5-6-0.4*(G5-$L$8)</f>
        <v>5.6000000000000014</v>
      </c>
      <c r="K5" s="215">
        <f>IF(  AND(I5&gt;0,G5&lt;&gt;L$8),   IF(ABS(I5-L$8)&gt;=5,  G5+SIGN(L$8-I5)*2,  (L$8-I5)*0.4+G5),      G5)</f>
        <v>2</v>
      </c>
      <c r="L5" s="29">
        <v>-6</v>
      </c>
      <c r="M5" s="57">
        <v>-0.4</v>
      </c>
      <c r="N5" s="57"/>
      <c r="O5" s="215">
        <f>IF(  AND(M5&gt;0,K5&lt;&gt;P$8),   IF(ABS(M5-P$8)&gt;=5,  K5+SIGN(P$8-M5)*2,  (P$8-M5)*0.4+K5),      K5)</f>
        <v>2</v>
      </c>
      <c r="P5" s="285">
        <f>L5-6-0.4*(N5-$P$8)</f>
        <v>0</v>
      </c>
      <c r="S5" s="215">
        <f>IF(  AND(Q5&gt;0,O5&lt;&gt;T$8),   IF(ABS(Q5-T$8)&gt;=5,  O5+SIGN(T$8-Q5)*2,  (T$8-Q5)*0.4+O5),      O5)</f>
        <v>2</v>
      </c>
      <c r="T5" s="285">
        <f>P5-6-0.4*(R5-$T$8)</f>
        <v>4.8000000000000007</v>
      </c>
      <c r="W5" s="215">
        <f>IF(  AND(U5&gt;0,S5&lt;&gt;X$8),   IF(ABS(U5-X$8)&gt;=5,  S5+SIGN(X$8-U5)*2,  (X$8-U5)*0.4+S5),      S5)</f>
        <v>2</v>
      </c>
      <c r="X5" s="285">
        <f>T5-6-0.4*(V5-$X$8)</f>
        <v>-1.1999999999999993</v>
      </c>
      <c r="Y5" s="84"/>
      <c r="Z5" s="84"/>
      <c r="AA5" s="215">
        <f>IF(  AND(Y5&gt;0,W5&lt;&gt;AB$8),   IF(ABS(Y5-AB$8)&gt;=5,  W5+SIGN(AB$8-Y5)*2,  (AB$8-Y5)*0.4+W5),      W5)</f>
        <v>2</v>
      </c>
      <c r="AB5" s="285">
        <f>X5-6-0.4*(Z5-$AB$8)</f>
        <v>-7.1999999999999993</v>
      </c>
      <c r="AE5" s="215">
        <f>IF(  AND(AC5&gt;0,AA5&lt;&gt;AF$8),   IF(ABS(AC5-AF$8)&gt;=5,  AA5+SIGN(AF$8-AC5)*2,  (AF$8-AC5)*0.4+AA5),      AA5)</f>
        <v>2</v>
      </c>
      <c r="AF5" s="285">
        <f>AB5-6-0.4*(AD5-$AF$8)</f>
        <v>-13.2</v>
      </c>
      <c r="AG5" s="84"/>
      <c r="AH5" s="84"/>
      <c r="AI5" s="215">
        <f>IF(  AND(AG5&gt;0,AE5&lt;&gt;AJ$8),   IF(ABS(AG5-AJ$8)&gt;=5,  AE5+SIGN(AJ$8-AG5)*2,  (AJ$8-AG5)*0.4+AE5),      AE5)</f>
        <v>2</v>
      </c>
      <c r="AJ5" s="285">
        <f>AF5-6-0.4*(AH5-$AJ$8)</f>
        <v>-19.2</v>
      </c>
      <c r="AM5" s="215">
        <f>IF(  AND(AK5&gt;0,AI5&lt;&gt;AN$8),   IF(ABS(AK5-AN$8)&gt;=5,  AI5+SIGN(AN$8-AK5)*2,  (AN$8-AK5)*0.4+AI5),      AI5)</f>
        <v>2</v>
      </c>
      <c r="AN5" s="178">
        <f>AJ5-6-0.4*(AL5-$AN$8)</f>
        <v>-25.2</v>
      </c>
      <c r="AO5" s="84"/>
      <c r="AP5" s="84"/>
      <c r="AQ5" s="215">
        <f>IF(  AND(AO5&gt;0,AM5&lt;&gt;AR$8),   IF(ABS(AO5-AR$8)&gt;=5,  AM5+SIGN(AR$8-AO5)*2,  (AR$8-AO5)*0.4+AM5),      AM5)</f>
        <v>2</v>
      </c>
      <c r="AR5" s="178">
        <f>AN5-6-0.4*(AP5-$AR$8)</f>
        <v>-31.2</v>
      </c>
    </row>
    <row r="6" spans="1:56" ht="13.5" thickBot="1" x14ac:dyDescent="0.25">
      <c r="D6" s="81"/>
      <c r="E6" s="81"/>
      <c r="F6" s="81"/>
      <c r="G6" s="308"/>
      <c r="H6" s="77"/>
    </row>
    <row r="7" spans="1:56" ht="13.5" thickBot="1" x14ac:dyDescent="0.25">
      <c r="G7" s="309"/>
      <c r="H7" s="2"/>
      <c r="I7" s="385" t="s">
        <v>61</v>
      </c>
      <c r="J7" s="386"/>
      <c r="K7" s="386"/>
      <c r="L7" s="387"/>
      <c r="M7" s="385" t="s">
        <v>62</v>
      </c>
      <c r="N7" s="386"/>
      <c r="O7" s="386"/>
      <c r="P7" s="387"/>
      <c r="Q7" s="385" t="s">
        <v>63</v>
      </c>
      <c r="R7" s="386"/>
      <c r="S7" s="386"/>
      <c r="T7" s="387"/>
      <c r="U7" s="385" t="s">
        <v>64</v>
      </c>
      <c r="V7" s="386"/>
      <c r="W7" s="386"/>
      <c r="X7" s="387"/>
      <c r="Y7" s="385" t="s">
        <v>65</v>
      </c>
      <c r="Z7" s="386"/>
      <c r="AA7" s="386"/>
      <c r="AB7" s="387"/>
      <c r="AC7" s="385" t="s">
        <v>66</v>
      </c>
      <c r="AD7" s="386"/>
      <c r="AE7" s="386"/>
      <c r="AF7" s="387"/>
      <c r="AG7" s="385" t="s">
        <v>67</v>
      </c>
      <c r="AH7" s="386"/>
      <c r="AI7" s="386"/>
      <c r="AJ7" s="387"/>
      <c r="AK7" s="385" t="s">
        <v>68</v>
      </c>
      <c r="AL7" s="386"/>
      <c r="AM7" s="386"/>
      <c r="AN7" s="387"/>
      <c r="AO7" s="385" t="s">
        <v>69</v>
      </c>
      <c r="AP7" s="386"/>
      <c r="AQ7" s="386"/>
      <c r="AR7" s="387"/>
    </row>
    <row r="8" spans="1:56" ht="13.5" thickBot="1" x14ac:dyDescent="0.25">
      <c r="D8" s="388" t="s">
        <v>376</v>
      </c>
      <c r="E8" s="389"/>
      <c r="F8" s="389"/>
      <c r="G8" s="416" t="s">
        <v>716</v>
      </c>
      <c r="H8" s="417"/>
      <c r="I8" s="189">
        <f>+'2021'!D133</f>
        <v>41</v>
      </c>
      <c r="J8" s="190"/>
      <c r="K8" s="190"/>
      <c r="L8" s="282">
        <f>'2021'!D139</f>
        <v>28</v>
      </c>
      <c r="M8" s="189">
        <f>'2021'!H133</f>
        <v>37</v>
      </c>
      <c r="N8" s="190"/>
      <c r="O8" s="190"/>
      <c r="P8" s="282">
        <f>'2021'!H139</f>
        <v>30</v>
      </c>
      <c r="Q8" s="189">
        <f>'2021'!L133</f>
        <v>36</v>
      </c>
      <c r="R8" s="190"/>
      <c r="S8" s="190"/>
      <c r="T8" s="191">
        <f>'2021'!L139</f>
        <v>27</v>
      </c>
      <c r="U8" s="189">
        <f>'2021'!P133</f>
        <v>0</v>
      </c>
      <c r="V8" s="190"/>
      <c r="W8" s="190"/>
      <c r="X8" s="191">
        <f>'2021'!P139</f>
        <v>0</v>
      </c>
      <c r="Y8" s="189">
        <f>'2021'!T133</f>
        <v>0</v>
      </c>
      <c r="Z8" s="190"/>
      <c r="AA8" s="190"/>
      <c r="AB8" s="191">
        <f>'2021'!T139</f>
        <v>0</v>
      </c>
      <c r="AC8" s="189">
        <f>'2021'!X133</f>
        <v>0</v>
      </c>
      <c r="AD8" s="190"/>
      <c r="AE8" s="190"/>
      <c r="AF8" s="191">
        <f>'2021'!X139</f>
        <v>0</v>
      </c>
      <c r="AG8" s="189">
        <f>'2021'!AB133</f>
        <v>0</v>
      </c>
      <c r="AH8" s="190"/>
      <c r="AI8" s="190"/>
      <c r="AJ8" s="191">
        <f>'2021'!AB139</f>
        <v>0</v>
      </c>
      <c r="AK8" s="189">
        <f>'2021'!AF133</f>
        <v>0</v>
      </c>
      <c r="AL8" s="190"/>
      <c r="AM8" s="190"/>
      <c r="AN8" s="191">
        <f>'2021'!AF139</f>
        <v>0</v>
      </c>
      <c r="AO8" s="189">
        <f>'2021'!AJ133</f>
        <v>0</v>
      </c>
      <c r="AP8" s="190"/>
      <c r="AQ8" s="190"/>
      <c r="AR8" s="191">
        <f>'2021'!AJ139</f>
        <v>0</v>
      </c>
    </row>
    <row r="9" spans="1:56" ht="139.5" customHeight="1" thickBot="1" x14ac:dyDescent="0.25">
      <c r="A9" s="50" t="s">
        <v>392</v>
      </c>
      <c r="B9" s="50" t="s">
        <v>28</v>
      </c>
      <c r="C9" s="60" t="s">
        <v>29</v>
      </c>
      <c r="D9" s="68" t="s">
        <v>963</v>
      </c>
      <c r="E9" s="71" t="s">
        <v>919</v>
      </c>
      <c r="F9" s="71" t="s">
        <v>920</v>
      </c>
      <c r="G9" s="310" t="s">
        <v>854</v>
      </c>
      <c r="H9" s="70" t="s">
        <v>855</v>
      </c>
      <c r="I9" s="68" t="s">
        <v>377</v>
      </c>
      <c r="J9" s="175" t="s">
        <v>643</v>
      </c>
      <c r="K9" s="71" t="s">
        <v>395</v>
      </c>
      <c r="L9" s="70" t="s">
        <v>378</v>
      </c>
      <c r="M9" s="68" t="s">
        <v>377</v>
      </c>
      <c r="N9" s="175" t="s">
        <v>643</v>
      </c>
      <c r="O9" s="69" t="s">
        <v>395</v>
      </c>
      <c r="P9" s="70" t="s">
        <v>378</v>
      </c>
      <c r="Q9" s="68" t="s">
        <v>377</v>
      </c>
      <c r="R9" s="175" t="s">
        <v>643</v>
      </c>
      <c r="S9" s="69" t="s">
        <v>395</v>
      </c>
      <c r="T9" s="70" t="s">
        <v>378</v>
      </c>
      <c r="U9" s="68" t="s">
        <v>377</v>
      </c>
      <c r="V9" s="175" t="s">
        <v>643</v>
      </c>
      <c r="W9" s="69" t="s">
        <v>395</v>
      </c>
      <c r="X9" s="70" t="s">
        <v>378</v>
      </c>
      <c r="Y9" s="68" t="s">
        <v>377</v>
      </c>
      <c r="Z9" s="175" t="s">
        <v>643</v>
      </c>
      <c r="AA9" s="69" t="s">
        <v>395</v>
      </c>
      <c r="AB9" s="70" t="s">
        <v>378</v>
      </c>
      <c r="AC9" s="68" t="s">
        <v>377</v>
      </c>
      <c r="AD9" s="175" t="s">
        <v>643</v>
      </c>
      <c r="AE9" s="69" t="s">
        <v>395</v>
      </c>
      <c r="AF9" s="70" t="s">
        <v>378</v>
      </c>
      <c r="AG9" s="68" t="s">
        <v>377</v>
      </c>
      <c r="AH9" s="175" t="s">
        <v>643</v>
      </c>
      <c r="AI9" s="69" t="s">
        <v>395</v>
      </c>
      <c r="AJ9" s="70" t="s">
        <v>378</v>
      </c>
      <c r="AK9" s="68" t="s">
        <v>377</v>
      </c>
      <c r="AL9" s="175" t="s">
        <v>643</v>
      </c>
      <c r="AM9" s="69" t="s">
        <v>395</v>
      </c>
      <c r="AN9" s="70" t="s">
        <v>378</v>
      </c>
      <c r="AO9" s="68" t="s">
        <v>377</v>
      </c>
      <c r="AP9" s="175" t="s">
        <v>643</v>
      </c>
      <c r="AQ9" s="69" t="s">
        <v>395</v>
      </c>
      <c r="AR9" s="70" t="s">
        <v>378</v>
      </c>
      <c r="BC9" s="90" t="s">
        <v>702</v>
      </c>
      <c r="BD9" s="90" t="s">
        <v>703</v>
      </c>
    </row>
    <row r="10" spans="1:56" ht="18" customHeight="1" thickBot="1" x14ac:dyDescent="0.25">
      <c r="A10" s="78" t="s">
        <v>572</v>
      </c>
      <c r="B10" s="52" t="s">
        <v>514</v>
      </c>
      <c r="C10" s="62" t="s">
        <v>146</v>
      </c>
      <c r="D10" s="25">
        <v>36</v>
      </c>
      <c r="E10" s="92">
        <v>0</v>
      </c>
      <c r="F10" s="92">
        <v>0</v>
      </c>
      <c r="G10" s="216">
        <f>IF($E10&gt;$AQ$1,$D10-($E10-$AQ$1),(IF(IF(AND(F10&lt;$AI$1,F10&lt;&gt;0),D10+($AI$1-F10),D10)&gt;36,36,IF(AND(F10&lt;$AI$1,F10&lt;&gt;0),D10+($AI$1-F10),D10))))</f>
        <v>36</v>
      </c>
      <c r="H10" s="88">
        <f t="shared" ref="H10:H104" si="0">ROUND(G10,0)</f>
        <v>36</v>
      </c>
      <c r="I10" s="72">
        <f>IF(ISNA(VLOOKUP($A10,'2021'!$A$5:$AV$149,4,FALSE)),0,VLOOKUP($A10,'2021'!$A$5:$AV$149,4,FALSE))</f>
        <v>0</v>
      </c>
      <c r="J10" s="8">
        <f>IF(G10&lt;&gt; "",LOOKUP(G10,Points!$F$1:$F$400,Points!$G$1:$G$400),"")</f>
        <v>4</v>
      </c>
      <c r="K10" s="13">
        <f>IF(  AND(I10&gt;0,G10&lt;&gt;36),   IF(ABS(I10-36)&gt;=10,  G10+SIGN(36-I10)*1,  (36-I10)*0.4+G10),      G10)</f>
        <v>36</v>
      </c>
      <c r="L10" s="76">
        <f t="shared" ref="L10:L104" si="1">ROUND(K10,0)</f>
        <v>36</v>
      </c>
      <c r="M10" s="83">
        <f>IF(ISNA(VLOOKUP($A10,'2021'!$A$6:$AV$149,8,FALSE)),0,VLOOKUP($A10,'2021'!$A$6:$AV$149,8,FALSE))</f>
        <v>0</v>
      </c>
      <c r="N10" s="8">
        <f>IF(K10&lt;&gt; "",LOOKUP(K10,Points!$F$1:$F$400,Points!$G$1:$G$400),"")</f>
        <v>4</v>
      </c>
      <c r="O10" s="215">
        <f>IF(  AND(M10&gt;0,K10&lt;&gt;36),   IF(ABS(M10-36)&gt;=5,  K10+SIGN(36-M10)*2,  (36-M10)*0.4+K10),      K10)</f>
        <v>36</v>
      </c>
      <c r="P10" s="76">
        <f t="shared" ref="P10:P104" si="2">ROUND(O10,0)</f>
        <v>36</v>
      </c>
      <c r="Q10" s="64">
        <f>IF(ISNA(VLOOKUP($A10,'2021'!$A$6:$AV$149,12,FALSE)),0,VLOOKUP($A10,'2021'!$A$6:$AV$149,12,FALSE))</f>
        <v>0</v>
      </c>
      <c r="R10" s="8">
        <f>IF(O10&lt;&gt; "",LOOKUP(O10,Points!$F$1:$F$400,Points!$G$1:$G$400),"")</f>
        <v>4</v>
      </c>
      <c r="S10" s="215">
        <f>IF(  AND(Q10&gt;0,O10&lt;&gt;36),   IF(ABS(Q10-36)&gt;=10,  O10+SIGN(36-Q10)*1,  (36-Q10)*0.1+O10),      O10)</f>
        <v>36</v>
      </c>
      <c r="T10" s="76">
        <f t="shared" ref="T10:T104" si="3">ROUND(S10,0)</f>
        <v>36</v>
      </c>
      <c r="U10" s="64">
        <f>IF(ISNA(VLOOKUP($A10,'2021'!$A$6:$AV$149,16,FALSE)),0,VLOOKUP($A10,'2021'!$A$6:$AV$149,16,FALSE))</f>
        <v>0</v>
      </c>
      <c r="V10" s="8">
        <f>IF(S10&lt;&gt; "",LOOKUP(S10,Points!$F$1:$F$400,Points!$G$1:$G$400),"")</f>
        <v>4</v>
      </c>
      <c r="W10" s="215">
        <f>IF(  AND(U10&gt;0,S10&lt;&gt;X$8),   IF(ABS(U10-X$8)&gt;=5,  S10+SIGN(X$8-U10)*2,  (X$8-U10)*0.4+S10),      S10)</f>
        <v>36</v>
      </c>
      <c r="X10" s="76">
        <f t="shared" ref="X10:X104" si="4">ROUND(W10,0)</f>
        <v>36</v>
      </c>
      <c r="Y10" s="64">
        <f>IF(ISNA(VLOOKUP($A10,'2021'!$A$6:$AV$149,20,FALSE)),0,VLOOKUP($A10,'2021'!$A$6:$AV$149,20,FALSE))</f>
        <v>0</v>
      </c>
      <c r="Z10" s="8">
        <f>IF(W10&lt;&gt; "",LOOKUP(W10,Points!$F$1:$F$400,Points!$G$1:$G$400),"")</f>
        <v>4</v>
      </c>
      <c r="AA10" s="215">
        <f t="shared" ref="AA10:AA17" si="5">IF(  AND(Y10&gt;0,W10&lt;&gt;36),   IF(ABS(Y10-36)&gt;=10,  W10+SIGN(36-Y10)*1,  (36-Y10)*0.1+W10),      W10)</f>
        <v>36</v>
      </c>
      <c r="AB10" s="76">
        <f t="shared" ref="AB10:AB104" si="6">ROUND(AA10,0)</f>
        <v>36</v>
      </c>
      <c r="AC10" s="64">
        <f>IF(ISNA(VLOOKUP($A10,'2021'!$A$6:$AV$149,24,FALSE)),0,VLOOKUP($A10,'2021'!$A$6:$AV$149,24,FALSE))</f>
        <v>0</v>
      </c>
      <c r="AD10" s="8">
        <f>IF(AA10&lt;&gt; "",LOOKUP(AA10,Points!$F$1:$F$400,Points!$G$1:$G$400),"")</f>
        <v>4</v>
      </c>
      <c r="AE10" s="215">
        <f t="shared" ref="AE10:AE17" si="7">IF(  AND(AC10&gt;0,AA10&lt;&gt;36),   IF(ABS(AC10-36)&gt;=10,  AA10+SIGN(36-AC10)*1,  (36-AC10)*0.1+AA10),      AA10)</f>
        <v>36</v>
      </c>
      <c r="AF10" s="76">
        <f t="shared" ref="AF10:AF104" si="8">ROUND(AE10,0)</f>
        <v>36</v>
      </c>
      <c r="AG10" s="64">
        <f>IF(ISNA(VLOOKUP($A10,'2021'!$A$6:$AV$149,28,FALSE)),0,VLOOKUP($A10,'2021'!$A$6:$AV$149,28,FALSE))</f>
        <v>0</v>
      </c>
      <c r="AH10" s="8">
        <f>IF(AE10&lt;&gt; "",LOOKUP(AE10,Points!$F$1:$F$400,Points!$G$1:$G$400),"")</f>
        <v>4</v>
      </c>
      <c r="AI10" s="215">
        <f t="shared" ref="AI10:AI17" si="9">IF(  AND(AG10&gt;0,AE10&lt;&gt;36),   IF(ABS(AG10-36)&gt;=10,  AE10+SIGN(36-AG10)*1,  (36-AG10)*0.1+AE10),      AE10)</f>
        <v>36</v>
      </c>
      <c r="AJ10" s="76">
        <f t="shared" ref="AJ10:AJ104" si="10">ROUND(AI10,0)</f>
        <v>36</v>
      </c>
      <c r="AK10" s="64">
        <f>IF(ISNA(VLOOKUP($A10,'2021'!$A$6:$AV$149,32,FALSE)),0,VLOOKUP($A10,'2021'!$A$6:$AV$149,32,FALSE))</f>
        <v>0</v>
      </c>
      <c r="AL10" s="8">
        <f>IF(AI10&lt;&gt; "",LOOKUP(AI10,Points!$F$1:$F$400,Points!$G$1:$G$400),"")</f>
        <v>4</v>
      </c>
      <c r="AM10" s="215">
        <v>36</v>
      </c>
      <c r="AN10" s="76">
        <f t="shared" ref="AN10:AN104" si="11">ROUND(AM10,0)</f>
        <v>36</v>
      </c>
      <c r="AO10" s="64">
        <f>IF(ISNA(VLOOKUP($A10,'2021'!$A$6:$AV$149,36,FALSE)),0,VLOOKUP($A10,'2021'!$A$6:$AV$149,36,FALSE))</f>
        <v>0</v>
      </c>
      <c r="AP10" s="24">
        <f>IF(AM10&lt;&gt; "",LOOKUP(AM10,Points!$F$1:$F$400,Points!$G$1:$G$400),"")</f>
        <v>4</v>
      </c>
      <c r="AQ10" s="215">
        <f>IF(  AND(AO10&gt;0,AM10&lt;&gt;36),   IF(ABS(AO10-36)&gt;=5,  AM10+SIGN(36-AO10)*2,  (36-AO10)*0.4+AM10),      AM10)</f>
        <v>36</v>
      </c>
      <c r="AR10" s="76">
        <f t="shared" ref="AR10:AR104" si="12">ROUND(AQ10,0)</f>
        <v>36</v>
      </c>
      <c r="AS10" t="str">
        <f>IF(I10&gt;0,72+H10+36-I10,"-")</f>
        <v>-</v>
      </c>
      <c r="AT10" t="str">
        <f>IF(M10&gt;0,72+L10+36-M10,"-")</f>
        <v>-</v>
      </c>
      <c r="AU10" t="str">
        <f>IF(Q10&gt;0,72+P10+36-Q10,"-")</f>
        <v>-</v>
      </c>
      <c r="AV10" t="str">
        <f>IF(U10&gt;0,72+T10+36-U10,"-")</f>
        <v>-</v>
      </c>
      <c r="AW10" t="str">
        <f t="shared" ref="AW10:AW47" si="13">IF(Y10&gt;0,72+X10+36-Y10,"-")</f>
        <v>-</v>
      </c>
      <c r="AX10" t="str">
        <f t="shared" ref="AX10:AX47" si="14">IF(AC10&gt;0,72+AB10+36-AC10,"-")</f>
        <v>-</v>
      </c>
      <c r="AY10" t="str">
        <f t="shared" ref="AY10:AY47" si="15">IF(AG10&gt;0,72+AF10+36-AG10,"-")</f>
        <v>-</v>
      </c>
      <c r="AZ10" t="str">
        <f>IF(AK10&gt;0,72+AJ10+36-AK10,"-")</f>
        <v>-</v>
      </c>
      <c r="BA10" t="str">
        <f t="shared" ref="BA10:BA47" si="16">IF(AO10&gt;0,72+AN10+36-AO10,"-")</f>
        <v>-</v>
      </c>
      <c r="BB10" t="e">
        <f>VLOOKUP(A10,#REF!,44,FALSE)</f>
        <v>#REF!</v>
      </c>
      <c r="BC10">
        <f>-G10+AQ10</f>
        <v>0</v>
      </c>
      <c r="BD10" s="206">
        <f>ROUND(BC10/G10,2)</f>
        <v>0</v>
      </c>
    </row>
    <row r="11" spans="1:56" ht="18" customHeight="1" thickBot="1" x14ac:dyDescent="0.25">
      <c r="A11" s="78" t="s">
        <v>759</v>
      </c>
      <c r="B11" s="93" t="s">
        <v>514</v>
      </c>
      <c r="C11" s="94" t="s">
        <v>577</v>
      </c>
      <c r="D11" s="25">
        <v>30</v>
      </c>
      <c r="E11" s="92">
        <v>0</v>
      </c>
      <c r="F11" s="92">
        <v>0</v>
      </c>
      <c r="G11" s="216">
        <f>IF($E11&gt;$AQ$1,$D11-($E11-$AQ$1),(IF(IF(AND(F11&lt;$AI$1,F11&lt;&gt;0),D11+($AI$1-F11),D11)&gt;36,36,IF(AND(F11&lt;$AI$1,F11&lt;&gt;0),D11+($AI$1-F11),D11))))</f>
        <v>30</v>
      </c>
      <c r="H11" s="88">
        <f t="shared" si="0"/>
        <v>30</v>
      </c>
      <c r="I11" s="72">
        <f>IF(ISNA(VLOOKUP($A11,'2021'!$A$5:$AV$149,4,FALSE)),0,VLOOKUP($A11,'2021'!$A$5:$AV$149,4,FALSE))</f>
        <v>0</v>
      </c>
      <c r="J11" s="24">
        <f>IF(G11&lt;&gt; "",LOOKUP(G11,Points!$F$1:$F$400,Points!$G$1:$G$400),"")</f>
        <v>3</v>
      </c>
      <c r="K11" s="80">
        <f>IF(  AND(I11&gt;0,G11&lt;&gt;36),   IF(ABS(I11-36)&gt;=5,  G11+SIGN(36-I11)*1,  (36-I11)*0.1+G11),      G11)</f>
        <v>30</v>
      </c>
      <c r="L11" s="76">
        <f t="shared" si="1"/>
        <v>30</v>
      </c>
      <c r="M11" s="83">
        <f>IF(ISNA(VLOOKUP($A11,'2021'!$A$6:$AV$149,8,FALSE)),0,VLOOKUP($A11,'2021'!$A$6:$AV$149,8,FALSE))</f>
        <v>0</v>
      </c>
      <c r="N11" s="24">
        <f>IF(K11&lt;&gt; "",LOOKUP(K11,Points!$F$1:$F$400,Points!$G$1:$G$400),"")</f>
        <v>3</v>
      </c>
      <c r="O11" s="216">
        <f>IF(  AND(M11&gt;0,K11&lt;&gt;36),   IF(ABS(M11-36)&gt;=10,  K11+SIGN(36-M11)*1,  (36-M11)*0.1+K11),      K11)</f>
        <v>30</v>
      </c>
      <c r="P11" s="76">
        <f t="shared" si="2"/>
        <v>30</v>
      </c>
      <c r="Q11" s="64">
        <f>IF(ISNA(VLOOKUP($A11,'2021'!$A$6:$AV$149,12,FALSE)),0,VLOOKUP($A11,'2021'!$A$6:$AV$149,12,FALSE))</f>
        <v>0</v>
      </c>
      <c r="R11" s="24">
        <f>IF(O11&lt;&gt; "",LOOKUP(O11,Points!$F$1:$F$400,Points!$G$1:$G$400),"")</f>
        <v>3</v>
      </c>
      <c r="S11" s="215">
        <f>IF(  AND(Q11&gt;0,O11&lt;&gt;36),   IF(ABS(Q11-36)&gt;=10,  O11+SIGN(36-Q11)*1,  (36-Q11)*0.1+O11),      O11)</f>
        <v>30</v>
      </c>
      <c r="T11" s="76">
        <f t="shared" si="3"/>
        <v>30</v>
      </c>
      <c r="U11" s="64">
        <f>IF(ISNA(VLOOKUP($A11,'2021'!$A$6:$AV$149,16,FALSE)),0,VLOOKUP($A11,'2021'!$A$6:$AV$149,16,FALSE))</f>
        <v>0</v>
      </c>
      <c r="V11" s="8">
        <f>IF(S11&lt;&gt; "",LOOKUP(S11,Points!$F$1:$F$400,Points!$G$1:$G$400),"")</f>
        <v>3</v>
      </c>
      <c r="W11" s="215">
        <f>IF(  AND(U11&gt;0,S11&lt;&gt;X$8),   IF(ABS(U11-X$8)&gt;=5,  S11+SIGN(X$8-U11)*1.5,  (X$8-U11)*0.3+S11),      S11)</f>
        <v>30</v>
      </c>
      <c r="X11" s="76">
        <f t="shared" si="4"/>
        <v>30</v>
      </c>
      <c r="Y11" s="64">
        <f>IF(ISNA(VLOOKUP($A11,'2021'!$A$6:$AV$149,20,FALSE)),0,VLOOKUP($A11,'2021'!$A$6:$AV$149,20,FALSE))</f>
        <v>0</v>
      </c>
      <c r="Z11" s="24">
        <f>IF(W11&lt;&gt; "",LOOKUP(W11,Points!$F$1:$F$400,Points!$G$1:$G$400),"")</f>
        <v>3</v>
      </c>
      <c r="AA11" s="215">
        <f t="shared" si="5"/>
        <v>30</v>
      </c>
      <c r="AB11" s="76">
        <f t="shared" si="6"/>
        <v>30</v>
      </c>
      <c r="AC11" s="64">
        <f>IF(ISNA(VLOOKUP($A11,'2021'!$A$6:$AV$149,24,FALSE)),0,VLOOKUP($A11,'2021'!$A$6:$AV$149,24,FALSE))</f>
        <v>0</v>
      </c>
      <c r="AD11" s="24">
        <f>IF(AA11&lt;&gt; "",LOOKUP(AA11,Points!$F$1:$F$400,Points!$G$1:$G$400),"")</f>
        <v>3</v>
      </c>
      <c r="AE11" s="215">
        <f t="shared" si="7"/>
        <v>30</v>
      </c>
      <c r="AF11" s="76">
        <f t="shared" si="8"/>
        <v>30</v>
      </c>
      <c r="AG11" s="64">
        <f>IF(ISNA(VLOOKUP($A11,'2021'!$A$6:$AV$149,28,FALSE)),0,VLOOKUP($A11,'2021'!$A$6:$AV$149,28,FALSE))</f>
        <v>0</v>
      </c>
      <c r="AH11" s="24">
        <f>IF(AE11&lt;&gt; "",LOOKUP(AE11,Points!$F$1:$F$400,Points!$G$1:$G$400),"")</f>
        <v>3</v>
      </c>
      <c r="AI11" s="215">
        <f t="shared" si="9"/>
        <v>30</v>
      </c>
      <c r="AJ11" s="76">
        <f t="shared" si="10"/>
        <v>30</v>
      </c>
      <c r="AK11" s="64">
        <f>IF(ISNA(VLOOKUP($A11,'2021'!$A$6:$AV$149,32,FALSE)),0,VLOOKUP($A11,'2021'!$A$6:$AV$149,32,FALSE))</f>
        <v>0</v>
      </c>
      <c r="AL11" s="24">
        <f>IF(AI11&lt;&gt; "",LOOKUP(AI11,Points!$F$1:$F$400,Points!$G$1:$G$400),"")</f>
        <v>3</v>
      </c>
      <c r="AM11" s="215">
        <f t="shared" ref="AM11:AM18" si="17">IF(  AND(AK11&gt;0,AI11&lt;&gt;36),   IF(ABS(AK11-36)&gt;=10,  AI11+SIGN(36-AK11)*1,  (36-AK11)*0.1+AI11),      AI11)</f>
        <v>30</v>
      </c>
      <c r="AN11" s="76">
        <f t="shared" si="11"/>
        <v>30</v>
      </c>
      <c r="AO11" s="64">
        <f>IF(ISNA(VLOOKUP($A11,'2021'!$A$6:$AV$149,36,FALSE)),0,VLOOKUP($A11,'2021'!$A$6:$AV$149,36,FALSE))</f>
        <v>0</v>
      </c>
      <c r="AP11" s="24">
        <f>IF(AM11&lt;&gt; "",LOOKUP(AM11,Points!$F$1:$F$400,Points!$G$1:$G$400),"")</f>
        <v>3</v>
      </c>
      <c r="AQ11" s="215">
        <f>IF(  AND(AO11&gt;0,AM11&lt;&gt;36),   IF(ABS(AO11-36)&gt;=10,  AM11+SIGN(36-AO11)*1,  (36-AO11)*0.1+AM11),      AM11)</f>
        <v>30</v>
      </c>
      <c r="AR11" s="76">
        <f t="shared" si="12"/>
        <v>30</v>
      </c>
      <c r="AS11" t="str">
        <f>IF(I11&gt;0,72+H11+36-I11,"-")</f>
        <v>-</v>
      </c>
      <c r="AT11" t="str">
        <f>IF(M11&gt;0,72+L11+36-M11,"-")</f>
        <v>-</v>
      </c>
      <c r="AU11" t="str">
        <f>IF(Q11&gt;0,72+P11+36-Q11,"-")</f>
        <v>-</v>
      </c>
      <c r="AV11" t="str">
        <f>IF(U11&gt;0,72+T11+36-U11,"-")</f>
        <v>-</v>
      </c>
      <c r="AW11" t="str">
        <f t="shared" si="13"/>
        <v>-</v>
      </c>
      <c r="AX11" t="str">
        <f t="shared" si="14"/>
        <v>-</v>
      </c>
      <c r="AY11" t="str">
        <f t="shared" si="15"/>
        <v>-</v>
      </c>
      <c r="AZ11" t="str">
        <f t="shared" ref="AZ11:AZ91" si="18">IF(AK11&gt;0,72+AJ11+36-AK11,"-")</f>
        <v>-</v>
      </c>
      <c r="BA11" t="str">
        <f t="shared" si="16"/>
        <v>-</v>
      </c>
      <c r="BB11" t="e">
        <f>VLOOKUP(A11,#REF!,44,FALSE)</f>
        <v>#REF!</v>
      </c>
    </row>
    <row r="12" spans="1:56" ht="18" customHeight="1" thickBot="1" x14ac:dyDescent="0.25">
      <c r="A12" s="78" t="s">
        <v>102</v>
      </c>
      <c r="B12" s="52" t="s">
        <v>21</v>
      </c>
      <c r="C12" s="62" t="s">
        <v>22</v>
      </c>
      <c r="D12" s="25">
        <v>27.6</v>
      </c>
      <c r="E12" s="92">
        <v>0</v>
      </c>
      <c r="F12" s="92">
        <v>0</v>
      </c>
      <c r="G12" s="216">
        <f t="shared" ref="G12:G18" si="19">IF($E12&gt;$AQ$1,$D12-($E12-$AQ$1),(IF(IF(AND(F12&lt;$AI$1,F12&lt;&gt;0),D12+($AI$1-F12),D12)&gt;29.4,29.4,IF(AND(F12&lt;$AI$1,F12&lt;&gt;0),D12+($AI$1-F12),D12))))</f>
        <v>27.6</v>
      </c>
      <c r="H12" s="88">
        <f t="shared" si="0"/>
        <v>28</v>
      </c>
      <c r="I12" s="72">
        <f>IF(ISNA(VLOOKUP($A12,'2021'!$A$6:$AV$137,4,FALSE)),0,VLOOKUP($A12,'2021'!$A$6:$AV$137,4,FALSE))</f>
        <v>0</v>
      </c>
      <c r="J12" s="24">
        <f>IF(G12&lt;&gt; "",LOOKUP(G12,Points!$F$1:$F$400,Points!$G$1:$G$400),"")</f>
        <v>3</v>
      </c>
      <c r="K12" s="13">
        <f>IF(  AND(I12&gt;0,G12&lt;&gt;36),   IF(ABS(I12-36)&gt;=10,  G12+SIGN(36-I12)*1,  (36-I12)*0.1+G12),      G12)</f>
        <v>27.6</v>
      </c>
      <c r="L12" s="76">
        <f t="shared" si="1"/>
        <v>28</v>
      </c>
      <c r="M12" s="83">
        <f>IF(ISNA(VLOOKUP($A12,'2021'!$A$6:$AV$137,8,FALSE)),0,VLOOKUP($A12,'2021'!$A$6:$AV$137,8,FALSE))</f>
        <v>0</v>
      </c>
      <c r="N12" s="8"/>
      <c r="O12" s="215">
        <f>IF(  AND(M12&gt;0,K12&lt;&gt;36),   IF(ABS(M12-36)&gt;=10,  K12+SIGN(36-M12)*1,  (36-M12)*0.1+K12),      K12)</f>
        <v>27.6</v>
      </c>
      <c r="P12" s="76">
        <f t="shared" si="2"/>
        <v>28</v>
      </c>
      <c r="Q12" s="64">
        <f>IF(ISNA(VLOOKUP($A12,'2021'!$A$6:$AV$137,12,FALSE)),0,VLOOKUP($A12,'2021'!$A$6:$AV$137,12,FALSE))</f>
        <v>0</v>
      </c>
      <c r="R12" s="8"/>
      <c r="S12" s="215">
        <f>IF(  AND(Q12&gt;0,O12&lt;&gt;36),   IF(ABS(Q12-36)&gt;=10,  O12+SIGN(36-Q12)*1,  (36-Q12)*0.1+O12),      O12)</f>
        <v>27.6</v>
      </c>
      <c r="T12" s="76">
        <f t="shared" si="3"/>
        <v>28</v>
      </c>
      <c r="U12" s="64">
        <f>IF(ISNA(VLOOKUP($A12,'2021'!$A$6:$AV$137,16,FALSE)),0,VLOOKUP($A12,'2021'!$A$6:$AV$137,16,FALSE))</f>
        <v>0</v>
      </c>
      <c r="V12" s="8">
        <f>IF(S12&lt;&gt; "",LOOKUP(S12,Points!$F$1:$F$400,Points!$G$1:$G$400),"")</f>
        <v>3</v>
      </c>
      <c r="W12" s="215">
        <f t="shared" ref="W12:W22" si="20">IF(  AND(U12&gt;0,S12&lt;&gt;36),   IF(ABS(U12-36)&gt;=10,  S12+SIGN(36-U12)*1,  (36-U12)*0.1+S12),      S12)</f>
        <v>27.6</v>
      </c>
      <c r="X12" s="76">
        <f t="shared" si="4"/>
        <v>28</v>
      </c>
      <c r="Y12" s="64">
        <f>IF(ISNA(VLOOKUP($A12,'2021'!$A$6:$AV$137,20,FALSE)),0,VLOOKUP($A12,'2021'!$A$6:$AV$137,20,FALSE))</f>
        <v>0</v>
      </c>
      <c r="Z12" s="8"/>
      <c r="AA12" s="215">
        <f t="shared" si="5"/>
        <v>27.6</v>
      </c>
      <c r="AB12" s="76">
        <f t="shared" si="6"/>
        <v>28</v>
      </c>
      <c r="AC12" s="64">
        <f>IF(ISNA(VLOOKUP($A12,'2021'!$A$6:$AV$137,24,FALSE)),0,VLOOKUP($A12,'2021'!$A$6:$AV$137,24,FALSE))</f>
        <v>0</v>
      </c>
      <c r="AD12" s="8"/>
      <c r="AE12" s="215">
        <f t="shared" si="7"/>
        <v>27.6</v>
      </c>
      <c r="AF12" s="76">
        <f t="shared" si="8"/>
        <v>28</v>
      </c>
      <c r="AG12" s="64">
        <f>IF(ISNA(VLOOKUP($A12,'2021'!$A$6:$AV$137,28,FALSE)),0,VLOOKUP($A12,'2021'!$A$6:$AV$137,28,FALSE))</f>
        <v>0</v>
      </c>
      <c r="AH12" s="8"/>
      <c r="AI12" s="215">
        <f t="shared" si="9"/>
        <v>27.6</v>
      </c>
      <c r="AJ12" s="76">
        <f t="shared" si="10"/>
        <v>28</v>
      </c>
      <c r="AK12" s="64">
        <f>IF(ISNA(VLOOKUP($A12,'2021'!$A$6:$AV$137,32,FALSE)),0,VLOOKUP($A12,'2021'!$A$6:$AV$137,32,FALSE))</f>
        <v>0</v>
      </c>
      <c r="AL12" s="8">
        <v>4</v>
      </c>
      <c r="AM12" s="215">
        <f t="shared" si="17"/>
        <v>27.6</v>
      </c>
      <c r="AN12" s="76">
        <f t="shared" si="11"/>
        <v>28</v>
      </c>
      <c r="AO12" s="64">
        <f>IF(ISNA(VLOOKUP($A12,'2021'!$A$6:$AV$149,36,FALSE)),0,VLOOKUP($A12,'2021'!$A$6:$AV$149,36,FALSE))</f>
        <v>0</v>
      </c>
      <c r="AP12" s="8">
        <v>4</v>
      </c>
      <c r="AQ12" s="215">
        <f>IF(  AND(AO12&gt;0,AM12&lt;&gt;36),   IF(ABS(AO12-36)&gt;=5,  AM12+SIGN(36-AO12)*2,  (36-AO12)*0.4+AM12),      AM12)</f>
        <v>27.6</v>
      </c>
      <c r="AR12" s="76">
        <f t="shared" si="12"/>
        <v>28</v>
      </c>
      <c r="AW12" t="str">
        <f t="shared" si="13"/>
        <v>-</v>
      </c>
      <c r="AX12" t="str">
        <f t="shared" si="14"/>
        <v>-</v>
      </c>
      <c r="AY12" t="str">
        <f t="shared" si="15"/>
        <v>-</v>
      </c>
      <c r="AZ12" t="str">
        <f t="shared" si="18"/>
        <v>-</v>
      </c>
      <c r="BA12" t="str">
        <f t="shared" si="16"/>
        <v>-</v>
      </c>
      <c r="BB12" t="e">
        <f>VLOOKUP(A12,#REF!,44,FALSE)</f>
        <v>#REF!</v>
      </c>
      <c r="BC12">
        <f>-G12+AQ12</f>
        <v>0</v>
      </c>
      <c r="BD12" s="206">
        <f>ROUND(BC12/G12,2)</f>
        <v>0</v>
      </c>
    </row>
    <row r="13" spans="1:56" ht="18" customHeight="1" thickBot="1" x14ac:dyDescent="0.25">
      <c r="A13" s="52" t="s">
        <v>973</v>
      </c>
      <c r="B13" s="93" t="s">
        <v>964</v>
      </c>
      <c r="C13" s="94" t="s">
        <v>250</v>
      </c>
      <c r="D13" s="25">
        <v>0</v>
      </c>
      <c r="E13" s="8">
        <v>0</v>
      </c>
      <c r="F13" s="92">
        <v>0</v>
      </c>
      <c r="G13" s="312">
        <v>16</v>
      </c>
      <c r="H13" s="88">
        <f t="shared" si="0"/>
        <v>16</v>
      </c>
      <c r="I13" s="8">
        <v>27</v>
      </c>
      <c r="J13" s="8">
        <f>IF(G13&lt;&gt; "",LOOKUP(G13,Points!$F$1:$F$360,Points!$G$1:$G$360),"")</f>
        <v>2</v>
      </c>
      <c r="K13" s="209">
        <f>IF(  AND(I13&gt;0,G13&lt;&gt;L$8),   IF(ABS(I13-L$8)&gt;=5,  G13+SIGN(L$8-I13)*1,  (L$8-I13)*0.2+G13),      G13)</f>
        <v>16.2</v>
      </c>
      <c r="L13" s="87">
        <f t="shared" si="1"/>
        <v>16</v>
      </c>
      <c r="M13" s="83">
        <f>IF(ISNA(VLOOKUP($A13,'2021'!$A$6:$AV$180,8,FALSE)),0,VLOOKUP($A13,'2021'!$A$6:$AV$180,8,FALSE))</f>
        <v>21</v>
      </c>
      <c r="N13" s="8">
        <f>IF(K13&lt;&gt; "",LOOKUP(K13,Points!$F$1:$F$400,Points!$G$1:$G$400),"")</f>
        <v>2</v>
      </c>
      <c r="O13" s="215">
        <f>IF(  AND(M13&gt;0,K13&lt;&gt;P$8),   IF(ABS(M13-P$8)&gt;=5,  K13+SIGN(P$8-M13)*1,  (P$8-M13)*0.2+K13),      K13)</f>
        <v>17.2</v>
      </c>
      <c r="P13" s="87">
        <f t="shared" si="2"/>
        <v>17</v>
      </c>
      <c r="Q13" s="64">
        <f>IF(ISNA(VLOOKUP($A13,'2021'!$A$6:$AV$184,12,FALSE)),0,VLOOKUP($A13,'2021'!$A$6:$AV$184,12,FALSE))</f>
        <v>0</v>
      </c>
      <c r="R13" s="8">
        <f>IF(O13&lt;&gt; "",LOOKUP(O13,Points!$F$1:$F$400,Points!$G$1:$G$400),"")</f>
        <v>2</v>
      </c>
      <c r="S13" s="215">
        <f>IF(  AND(Q13&gt;0,O13&lt;&gt;36),   IF(ABS(Q13-36)&gt;=10,  O13+SIGN(36-Q13)*1,  (36-Q13)*0.1+O13),      O13)</f>
        <v>17.2</v>
      </c>
      <c r="T13" s="87">
        <f t="shared" si="3"/>
        <v>17</v>
      </c>
      <c r="U13" s="64">
        <f>IF(ISNA(VLOOKUP($A13,'2021'!$A$6:$AV$184,16,FALSE)),0,VLOOKUP($A13,'2021'!$A$6:$AV$184,16,FALSE))</f>
        <v>0</v>
      </c>
      <c r="V13" s="8">
        <f>IF(S13&lt;&gt; "",LOOKUP(S13,Points!$F$1:$F$400,Points!$G$1:$G$400),"")</f>
        <v>2</v>
      </c>
      <c r="W13" s="215">
        <f>IF(  AND(U13&gt;0,S13&lt;&gt;36),   IF(ABS(U13-36)&gt;=10,  S13+SIGN(36-U13)*1,  (36-U13)*0.1+S13),      S13)</f>
        <v>17.2</v>
      </c>
      <c r="X13" s="87">
        <f t="shared" si="4"/>
        <v>17</v>
      </c>
      <c r="Y13" s="64">
        <f>IF(ISNA(VLOOKUP($A13,'2021'!$A$6:$AV$184,20,FALSE)),0,VLOOKUP($A13,'2021'!$A$6:$AV$184,20,FALSE))</f>
        <v>0</v>
      </c>
      <c r="Z13" s="8">
        <f>IF(W13&lt;&gt; "",LOOKUP(W13,Points!$F$1:$F$400,Points!$G$1:$G$400),"")</f>
        <v>2</v>
      </c>
      <c r="AA13" s="215">
        <f>IF(  AND(Y13&gt;0,W13&lt;&gt;36),   IF(ABS(Y13-36)&gt;=10,  W13+SIGN(36-Y13)*1,  (36-Y13)*0.1+W13),      W13)</f>
        <v>17.2</v>
      </c>
      <c r="AB13" s="87">
        <f t="shared" si="6"/>
        <v>17</v>
      </c>
      <c r="AC13" s="64">
        <f>IF(ISNA(VLOOKUP($A13,'2021'!$A$6:$AV$184,24,FALSE)),0,VLOOKUP($A13,'2021'!$A$6:$AV$184,24,FALSE))</f>
        <v>0</v>
      </c>
      <c r="AD13" s="8">
        <f>IF(AA13&lt;&gt; "",LOOKUP(AA13,Points!$F$1:$F$400,Points!$G$1:$G$400),"")</f>
        <v>2</v>
      </c>
      <c r="AE13" s="215">
        <f>IF(  AND(AC13&gt;0,AA13&lt;&gt;36),   IF(ABS(AC13-36)&gt;=10,  AA13+SIGN(36-AC13)*1,  (36-AC13)*0.1+AA13),      AA13)</f>
        <v>17.2</v>
      </c>
      <c r="AF13" s="87">
        <f t="shared" si="8"/>
        <v>17</v>
      </c>
      <c r="AG13" s="64">
        <f>IF(ISNA(VLOOKUP($A13,'2021'!$A$6:$AV$185,28,FALSE)),0,VLOOKUP($A13,'2021'!$A$6:$AV$185,28,FALSE))</f>
        <v>0</v>
      </c>
      <c r="AH13" s="8">
        <f>IF(AE13&lt;&gt; "",LOOKUP(AE13,Points!$F$1:$F$400,Points!$G$1:$G$400),"")</f>
        <v>2</v>
      </c>
      <c r="AI13" s="215">
        <f>IF(  AND(AG13&gt;0,AE13&lt;&gt;36),   IF(ABS(AG13-36)&gt;=10,  AE13+SIGN(36-AG13)*1,  (36-AG13)*0.1+AE13),      AE13)</f>
        <v>17.2</v>
      </c>
      <c r="AJ13" s="87">
        <f t="shared" si="10"/>
        <v>17</v>
      </c>
      <c r="AK13" s="64">
        <f>IF(ISNA(VLOOKUP($A13,'2021'!$A$6:$AV$185,32,FALSE)),0,VLOOKUP($A13,'2021'!$A$6:$AV$185,32,FALSE))</f>
        <v>0</v>
      </c>
      <c r="AL13" s="8">
        <f>IF(AI13&lt;&gt; "",LOOKUP(AI13,Points!$F$1:$F$400,Points!$G$1:$G$400),"")</f>
        <v>2</v>
      </c>
      <c r="AM13" s="215">
        <f t="shared" si="17"/>
        <v>17.2</v>
      </c>
      <c r="AN13" s="87">
        <f t="shared" si="11"/>
        <v>17</v>
      </c>
      <c r="AO13" s="64">
        <f>IF(ISNA(VLOOKUP($A13,'2021'!$A$6:$AV$184,36,FALSE)),0,VLOOKUP($A13,'2021'!$A$6:$AV$184,36,FALSE))</f>
        <v>0</v>
      </c>
      <c r="AP13" s="8">
        <f>IF(AM13&lt;&gt; "",LOOKUP(AM13,Points!$F$1:$F$360,Points!$G$1:$G$360),"")</f>
        <v>2</v>
      </c>
      <c r="AQ13" s="215">
        <f>IF(  AND(AO13&gt;0,AM13&lt;&gt;36),   IF(ABS(AO13-36)&gt;=10,  AM13+SIGN(36-AO13)*1,  (36-AO13)*0.1+AM13),      AM13)</f>
        <v>17.2</v>
      </c>
      <c r="AR13" s="87">
        <f t="shared" si="12"/>
        <v>17</v>
      </c>
      <c r="AS13">
        <f>IF(I13&gt;0,72+H13+36-I13,"-")</f>
        <v>97</v>
      </c>
      <c r="AT13">
        <f>IF(M13&gt;0,72+L13+36-M13,"-")</f>
        <v>103</v>
      </c>
      <c r="AU13" t="str">
        <f>IF(Q13&gt;0,72+P13+36-Q13,"-")</f>
        <v>-</v>
      </c>
      <c r="AV13" t="str">
        <f>IF(U13&gt;0,72+T13+36-U13,"-")</f>
        <v>-</v>
      </c>
      <c r="AW13" t="str">
        <f t="shared" si="13"/>
        <v>-</v>
      </c>
      <c r="AX13" t="str">
        <f t="shared" si="14"/>
        <v>-</v>
      </c>
      <c r="AY13" t="str">
        <f t="shared" si="15"/>
        <v>-</v>
      </c>
      <c r="AZ13" t="str">
        <f t="shared" si="18"/>
        <v>-</v>
      </c>
      <c r="BA13" t="str">
        <f t="shared" si="16"/>
        <v>-</v>
      </c>
    </row>
    <row r="14" spans="1:56" ht="18" customHeight="1" thickBot="1" x14ac:dyDescent="0.25">
      <c r="A14" s="78" t="s">
        <v>760</v>
      </c>
      <c r="B14" s="93" t="s">
        <v>740</v>
      </c>
      <c r="C14" s="94" t="s">
        <v>741</v>
      </c>
      <c r="D14" s="25">
        <v>28.5</v>
      </c>
      <c r="E14" s="92">
        <v>0</v>
      </c>
      <c r="F14" s="92">
        <v>0</v>
      </c>
      <c r="G14" s="216">
        <f t="shared" si="19"/>
        <v>28.5</v>
      </c>
      <c r="H14" s="88">
        <f t="shared" si="0"/>
        <v>29</v>
      </c>
      <c r="I14" s="72">
        <f>IF(ISNA(VLOOKUP($A14,'2021'!$A$5:$AV$149,4,FALSE)),0,VLOOKUP($A14,'2021'!$A$5:$AV$149,4,FALSE))</f>
        <v>0</v>
      </c>
      <c r="J14" s="8">
        <f>IF(G14&lt;&gt; "",LOOKUP(G14,Points!$F$1:$F$400,Points!$G$1:$G$400),"")</f>
        <v>3</v>
      </c>
      <c r="K14" s="13">
        <f>IF(  AND(I14&gt;0,G14&lt;&gt;36),   IF(ABS(I14-36)&gt;=5,  G14+SIGN(36-I14)*1,  (36-I14)*0.1+G14),      G14)</f>
        <v>28.5</v>
      </c>
      <c r="L14" s="76">
        <f t="shared" si="1"/>
        <v>29</v>
      </c>
      <c r="M14" s="83">
        <f>IF(ISNA(VLOOKUP($A14,'2021'!$A$6:$AV$149,8,FALSE)),0,VLOOKUP($A14,'2021'!$A$6:$AV$149,8,FALSE))</f>
        <v>0</v>
      </c>
      <c r="N14" s="8">
        <f>IF(K14&lt;&gt; "",LOOKUP(K14,Points!$F$1:$F$400,Points!$G$1:$G$400),"")</f>
        <v>3</v>
      </c>
      <c r="O14" s="215">
        <f>IF(  AND(M14&gt;0,K14&lt;&gt;36),   IF(ABS(M14-36)&gt;=10,  K14+SIGN(36-M14)*1,  (36-M14)*0.1+K14),      K14)</f>
        <v>28.5</v>
      </c>
      <c r="P14" s="87">
        <f t="shared" si="2"/>
        <v>29</v>
      </c>
      <c r="Q14" s="64">
        <f>IF(ISNA(VLOOKUP($A14,'2021'!$A$6:$AV$149,12,FALSE)),0,VLOOKUP($A14,'2021'!$A$6:$AV$149,12,FALSE))</f>
        <v>0</v>
      </c>
      <c r="R14" s="8">
        <f>IF(O14&lt;&gt; "",LOOKUP(O14,Points!$F$1:$F$400,Points!$G$1:$G$400),"")</f>
        <v>3</v>
      </c>
      <c r="S14" s="215">
        <f>IF(  AND(Q14&gt;0,O14&lt;&gt;T$8),   IF(ABS(Q14-T$8)&gt;=5,  O14+SIGN(T$8-Q14)*1.5,  (T$8-Q14)*0.3+O14),      O14)</f>
        <v>28.5</v>
      </c>
      <c r="T14" s="87">
        <f t="shared" si="3"/>
        <v>29</v>
      </c>
      <c r="U14" s="64">
        <f>IF(ISNA(VLOOKUP($A14,'2021'!$A$6:$AV$149,16,FALSE)),0,VLOOKUP($A14,'2021'!$A$6:$AV$149,16,FALSE))</f>
        <v>0</v>
      </c>
      <c r="V14" s="8">
        <f>IF(S14&lt;&gt; "",LOOKUP(S14,Points!$F$1:$F$400,Points!$G$1:$G$400),"")</f>
        <v>3</v>
      </c>
      <c r="W14" s="215">
        <f t="shared" si="20"/>
        <v>28.5</v>
      </c>
      <c r="X14" s="87">
        <f t="shared" si="4"/>
        <v>29</v>
      </c>
      <c r="Y14" s="64">
        <f>IF(ISNA(VLOOKUP($A14,'2021'!$A$6:$AV$149,20,FALSE)),0,VLOOKUP($A14,'2021'!$A$6:$AV$149,20,FALSE))</f>
        <v>0</v>
      </c>
      <c r="Z14" s="8">
        <f>IF(W14&lt;&gt; "",LOOKUP(W14,Points!$F$1:$F$400,Points!$G$1:$G$400),"")</f>
        <v>3</v>
      </c>
      <c r="AA14" s="215">
        <f t="shared" si="5"/>
        <v>28.5</v>
      </c>
      <c r="AB14" s="87">
        <f t="shared" si="6"/>
        <v>29</v>
      </c>
      <c r="AC14" s="64">
        <f>IF(ISNA(VLOOKUP($A14,'2021'!$A$6:$AV$149,24,FALSE)),0,VLOOKUP($A14,'2021'!$A$6:$AV$149,24,FALSE))</f>
        <v>0</v>
      </c>
      <c r="AD14" s="8">
        <f>IF(AA14&lt;&gt; "",LOOKUP(AA14,Points!$F$1:$F$400,Points!$G$1:$G$400),"")</f>
        <v>3</v>
      </c>
      <c r="AE14" s="215">
        <f t="shared" si="7"/>
        <v>28.5</v>
      </c>
      <c r="AF14" s="87">
        <f t="shared" si="8"/>
        <v>29</v>
      </c>
      <c r="AG14" s="64">
        <f>IF(ISNA(VLOOKUP($A14,'2021'!$A$6:$AV$149,28,FALSE)),0,VLOOKUP($A14,'2021'!$A$6:$AV$149,28,FALSE))</f>
        <v>0</v>
      </c>
      <c r="AH14" s="8">
        <f>IF(AE14&lt;&gt; "",LOOKUP(AE14,Points!$F$1:$F$400,Points!$G$1:$G$400),"")</f>
        <v>3</v>
      </c>
      <c r="AI14" s="215">
        <f t="shared" si="9"/>
        <v>28.5</v>
      </c>
      <c r="AJ14" s="87">
        <f t="shared" si="10"/>
        <v>29</v>
      </c>
      <c r="AK14" s="64">
        <f>IF(ISNA(VLOOKUP($A14,'2021'!$A$6:$AV$149,32,FALSE)),0,VLOOKUP($A14,'2021'!$A$6:$AV$149,32,FALSE))</f>
        <v>0</v>
      </c>
      <c r="AL14" s="8">
        <f>IF(AI14&lt;&gt; "",LOOKUP(AI14,Points!$F$1:$F$400,Points!$G$1:$G$400),"")</f>
        <v>3</v>
      </c>
      <c r="AM14" s="215">
        <f>IF(  AND(AK14&gt;0,AI14&lt;&gt;AN$8),   IF(ABS(AK14-AN$8)&gt;=5,  AI14+SIGN(AN$8-AK14)*1.5,  (AN$8-AK14)*0.3+AI14),      AI14)</f>
        <v>28.5</v>
      </c>
      <c r="AN14" s="87">
        <f t="shared" si="11"/>
        <v>29</v>
      </c>
      <c r="AO14" s="64">
        <f>IF(ISNA(VLOOKUP($A14,'2021'!$A$6:$AV$149,36,FALSE)),0,VLOOKUP($A14,'2021'!$A$6:$AV$149,36,FALSE))</f>
        <v>0</v>
      </c>
      <c r="AP14" s="8">
        <f>IF(AM14&lt;&gt; "",LOOKUP(AM14,Points!$F$1:$F$400,Points!$G$1:$G$400),"")</f>
        <v>3</v>
      </c>
      <c r="AQ14" s="215">
        <f>IF(  AND(AO14&gt;0,AM14&lt;&gt;AR$8),   IF(ABS(AO14-AR$8)&gt;=5,  AM14+SIGN(AR$8-AO14)*1.5,  (AR$8-AO14)*0.3+AM14),      AM14)</f>
        <v>28.5</v>
      </c>
      <c r="AR14" s="87">
        <f t="shared" si="12"/>
        <v>29</v>
      </c>
      <c r="AS14" t="str">
        <f t="shared" ref="AS14:AS47" si="21">IF(I14&gt;0,72+H14+36-I14,"-")</f>
        <v>-</v>
      </c>
      <c r="AT14" t="str">
        <f t="shared" ref="AT14:AT47" si="22">IF(M14&gt;0,72+L14+36-M14,"-")</f>
        <v>-</v>
      </c>
      <c r="AU14" t="str">
        <f t="shared" ref="AU14:AU47" si="23">IF(Q14&gt;0,72+P14+36-Q14,"-")</f>
        <v>-</v>
      </c>
      <c r="AV14" t="str">
        <f t="shared" ref="AV14:AV47" si="24">IF(U14&gt;0,72+T14+36-U14,"-")</f>
        <v>-</v>
      </c>
      <c r="AW14" t="str">
        <f t="shared" si="13"/>
        <v>-</v>
      </c>
      <c r="AX14" t="str">
        <f t="shared" si="14"/>
        <v>-</v>
      </c>
      <c r="AY14" t="str">
        <f t="shared" si="15"/>
        <v>-</v>
      </c>
      <c r="AZ14" t="str">
        <f t="shared" si="18"/>
        <v>-</v>
      </c>
      <c r="BA14" t="str">
        <f t="shared" si="16"/>
        <v>-</v>
      </c>
      <c r="BB14" t="e">
        <f>VLOOKUP(A14,#REF!,44,FALSE)</f>
        <v>#REF!</v>
      </c>
    </row>
    <row r="15" spans="1:56" ht="18" customHeight="1" thickBot="1" x14ac:dyDescent="0.25">
      <c r="A15" s="78" t="s">
        <v>613</v>
      </c>
      <c r="B15" s="85" t="s">
        <v>511</v>
      </c>
      <c r="C15" s="86" t="s">
        <v>430</v>
      </c>
      <c r="D15" s="25">
        <v>18.099999999999998</v>
      </c>
      <c r="E15" s="92">
        <v>0</v>
      </c>
      <c r="F15" s="92">
        <v>0</v>
      </c>
      <c r="G15" s="216">
        <f t="shared" si="19"/>
        <v>18.099999999999998</v>
      </c>
      <c r="H15" s="88">
        <f t="shared" si="0"/>
        <v>18</v>
      </c>
      <c r="I15" s="72">
        <f>IF(ISNA(VLOOKUP($A15,'2021'!$A$5:$AV$149,4,FALSE)),0,VLOOKUP($A15,'2021'!$A$5:$AV$149,4,FALSE))</f>
        <v>0</v>
      </c>
      <c r="J15" s="8">
        <f>IF(G15&lt;&gt; "",LOOKUP(G15,Points!$F$1:$F$400,Points!$G$1:$G$400),"")</f>
        <v>2</v>
      </c>
      <c r="K15" s="13">
        <f t="shared" ref="K15:K20" si="25">IF(  AND(I15&gt;0,G15&lt;&gt;L$8),   IF(ABS(I15-L$8)&gt;=5,  G15+SIGN(L$8-I15)*1,  (L$8-I15)*0.2+G15),      G15)</f>
        <v>18.099999999999998</v>
      </c>
      <c r="L15" s="76">
        <f t="shared" si="1"/>
        <v>18</v>
      </c>
      <c r="M15" s="83">
        <f>IF(ISNA(VLOOKUP($A15,'2021'!$A$6:$AV$149,8,FALSE)),0,VLOOKUP($A15,'2021'!$A$6:$AV$149,8,FALSE))</f>
        <v>0</v>
      </c>
      <c r="N15" s="8">
        <f>IF(K15&lt;&gt; "",LOOKUP(K15,Points!$F$1:$F$400,Points!$G$1:$G$400),"")</f>
        <v>2</v>
      </c>
      <c r="O15" s="215">
        <f>IF(  AND(M15&gt;0,K15&lt;&gt;36),   IF(ABS(M15-36)&gt;=5,  K15+SIGN(36-M15)*1,  (36-M15)*0.2+K15),      K15)</f>
        <v>18.099999999999998</v>
      </c>
      <c r="P15" s="76">
        <f t="shared" si="2"/>
        <v>18</v>
      </c>
      <c r="Q15" s="64">
        <f>IF(ISNA(VLOOKUP($A15,'2021'!$A$6:$AV$149,12,FALSE)),0,VLOOKUP($A15,'2021'!$A$6:$AV$149,12,FALSE))</f>
        <v>0</v>
      </c>
      <c r="R15" s="8">
        <f>IF(O15&lt;&gt; "",LOOKUP(O15,Points!$F$1:$F$400,Points!$G$1:$G$400),"")</f>
        <v>2</v>
      </c>
      <c r="S15" s="215">
        <f>IF(  AND(Q15&gt;0,O15&lt;&gt;36),   IF(ABS(Q15-36)&gt;=5,  O15+SIGN(36-Q15)*1,  (36-Q15)*0.2+O15),      O15)</f>
        <v>18.099999999999998</v>
      </c>
      <c r="T15" s="76">
        <f t="shared" si="3"/>
        <v>18</v>
      </c>
      <c r="U15" s="64">
        <f>IF(ISNA(VLOOKUP($A15,'2021'!$A$6:$AV$149,16,FALSE)),0,VLOOKUP($A15,'2021'!$A$6:$AV$149,16,FALSE))</f>
        <v>0</v>
      </c>
      <c r="V15" s="8">
        <f>IF(S15&lt;&gt; "",LOOKUP(S15,Points!$F$1:$F$400,Points!$G$1:$G$400),"")</f>
        <v>2</v>
      </c>
      <c r="W15" s="215">
        <f t="shared" si="20"/>
        <v>18.099999999999998</v>
      </c>
      <c r="X15" s="76">
        <f t="shared" si="4"/>
        <v>18</v>
      </c>
      <c r="Y15" s="64">
        <f>IF(ISNA(VLOOKUP($A15,'2021'!$A$6:$AV$149,20,FALSE)),0,VLOOKUP($A15,'2021'!$A$6:$AV$149,20,FALSE))</f>
        <v>0</v>
      </c>
      <c r="Z15" s="8">
        <f>IF(W15&lt;&gt; "",LOOKUP(W15,Points!$F$1:$F$400,Points!$G$1:$G$400),"")</f>
        <v>2</v>
      </c>
      <c r="AA15" s="215">
        <f t="shared" si="5"/>
        <v>18.099999999999998</v>
      </c>
      <c r="AB15" s="76">
        <f t="shared" si="6"/>
        <v>18</v>
      </c>
      <c r="AC15" s="64">
        <f>IF(ISNA(VLOOKUP($A15,'2021'!$A$6:$AV$149,24,FALSE)),0,VLOOKUP($A15,'2021'!$A$6:$AV$149,24,FALSE))</f>
        <v>0</v>
      </c>
      <c r="AD15" s="8">
        <f>IF(AA15&lt;&gt; "",LOOKUP(AA15,Points!$F$1:$F$400,Points!$G$1:$G$400),"")</f>
        <v>2</v>
      </c>
      <c r="AE15" s="215">
        <f>IF(  AND(AC15&gt;0,AA15&lt;&gt;AF$8),   IF(ABS(AC15-AF$8)&gt;=5,  AA15+SIGN(AF$8-AC15)*1,  (AF$8-AC15)*0.2+AA15),      AA15)</f>
        <v>18.099999999999998</v>
      </c>
      <c r="AF15" s="76">
        <f t="shared" si="8"/>
        <v>18</v>
      </c>
      <c r="AG15" s="64">
        <f>IF(ISNA(VLOOKUP($A15,'2021'!$A$6:$AV$149,28,FALSE)),0,VLOOKUP($A15,'2021'!$A$6:$AV$149,28,FALSE))</f>
        <v>0</v>
      </c>
      <c r="AH15" s="8">
        <f>IF(AE15&lt;&gt; "",LOOKUP(AE15,Points!$F$1:$F$400,Points!$G$1:$G$400),"")</f>
        <v>2</v>
      </c>
      <c r="AI15" s="215">
        <f t="shared" si="9"/>
        <v>18.099999999999998</v>
      </c>
      <c r="AJ15" s="76">
        <f t="shared" si="10"/>
        <v>18</v>
      </c>
      <c r="AK15" s="64">
        <f>IF(ISNA(VLOOKUP($A15,'2021'!$A$6:$AV$149,32,FALSE)),0,VLOOKUP($A15,'2021'!$A$6:$AV$149,32,FALSE))</f>
        <v>0</v>
      </c>
      <c r="AL15" s="8">
        <f>IF(AI15&lt;&gt; "",LOOKUP(AI15,Points!$F$1:$F$400,Points!$G$1:$G$400),"")</f>
        <v>2</v>
      </c>
      <c r="AM15" s="215">
        <f t="shared" si="17"/>
        <v>18.099999999999998</v>
      </c>
      <c r="AN15" s="76">
        <f t="shared" si="11"/>
        <v>18</v>
      </c>
      <c r="AO15" s="64">
        <f>IF(ISNA(VLOOKUP($A15,'2021'!$A$6:$AV$149,36,FALSE)),0,VLOOKUP($A15,'2021'!$A$6:$AV$149,36,FALSE))</f>
        <v>0</v>
      </c>
      <c r="AP15" s="8">
        <f>IF(AM15&lt;&gt; "",LOOKUP(AM15,[1]Points!$F$1:$F$400,[1]Points!$G$1:$G$400),"")</f>
        <v>2</v>
      </c>
      <c r="AQ15" s="215">
        <f>IF(  AND(AO15&gt;0,AM15&lt;&gt;36),   IF(ABS(AO15-36)&gt;=10,  AM15+SIGN(36-AO15)*1,  (36-AO15)*0.1+AM15),      AM15)</f>
        <v>18.099999999999998</v>
      </c>
      <c r="AR15" s="76">
        <f t="shared" si="12"/>
        <v>18</v>
      </c>
      <c r="AS15" t="str">
        <f t="shared" si="21"/>
        <v>-</v>
      </c>
      <c r="AT15" t="str">
        <f t="shared" si="22"/>
        <v>-</v>
      </c>
      <c r="AU15" t="str">
        <f t="shared" si="23"/>
        <v>-</v>
      </c>
      <c r="AV15" t="str">
        <f t="shared" si="24"/>
        <v>-</v>
      </c>
      <c r="AW15" t="str">
        <f t="shared" si="13"/>
        <v>-</v>
      </c>
      <c r="AX15" t="str">
        <f t="shared" si="14"/>
        <v>-</v>
      </c>
      <c r="AY15" t="str">
        <f t="shared" si="15"/>
        <v>-</v>
      </c>
      <c r="AZ15" t="str">
        <f t="shared" si="18"/>
        <v>-</v>
      </c>
      <c r="BA15" t="str">
        <f t="shared" si="16"/>
        <v>-</v>
      </c>
      <c r="BB15" t="e">
        <f>VLOOKUP(A15,#REF!,44,FALSE)</f>
        <v>#REF!</v>
      </c>
      <c r="BC15">
        <f t="shared" ref="BC15:BC24" si="26">-G15+AQ15</f>
        <v>0</v>
      </c>
      <c r="BD15" s="206">
        <f t="shared" ref="BD15:BD24" si="27">ROUND(BC15/G15,2)</f>
        <v>0</v>
      </c>
    </row>
    <row r="16" spans="1:56" ht="18" customHeight="1" thickBot="1" x14ac:dyDescent="0.25">
      <c r="A16" s="78" t="s">
        <v>675</v>
      </c>
      <c r="B16" s="93" t="s">
        <v>646</v>
      </c>
      <c r="C16" s="94" t="s">
        <v>3</v>
      </c>
      <c r="D16" s="25">
        <v>18</v>
      </c>
      <c r="E16" s="92">
        <v>0</v>
      </c>
      <c r="F16" s="92">
        <v>0</v>
      </c>
      <c r="G16" s="216">
        <f t="shared" si="19"/>
        <v>18</v>
      </c>
      <c r="H16" s="88">
        <f t="shared" si="0"/>
        <v>18</v>
      </c>
      <c r="I16" s="72">
        <f>IF(ISNA(VLOOKUP($A16,'2021'!$A$5:$AV$149,4,FALSE)),0,VLOOKUP($A16,'2021'!$A$5:$AV$149,4,FALSE))</f>
        <v>0</v>
      </c>
      <c r="J16" s="8">
        <f>IF(G16&lt;&gt; "",LOOKUP(G16,Points!$F$1:$F$400,Points!$G$1:$G$400),"")</f>
        <v>2</v>
      </c>
      <c r="K16" s="13">
        <f t="shared" si="25"/>
        <v>18</v>
      </c>
      <c r="L16" s="87">
        <f t="shared" si="1"/>
        <v>18</v>
      </c>
      <c r="M16" s="83">
        <f>IF(ISNA(VLOOKUP($A16,'2021'!$A$6:$AV$149,8,FALSE)),0,VLOOKUP($A16,'2021'!$A$6:$AV$149,8,FALSE))</f>
        <v>0</v>
      </c>
      <c r="N16" s="8">
        <f>IF(K16&lt;&gt; "",LOOKUP(K16,Points!$F$1:$F$400,Points!$G$1:$G$400),"")</f>
        <v>2</v>
      </c>
      <c r="O16" s="215">
        <f>IF(  AND(M16&gt;0,K16&lt;&gt;36),   IF(ABS(M16-36)&gt;=5,  K16+SIGN(36-M16)*1,  (36-M16)*0.2+K16),      K16)</f>
        <v>18</v>
      </c>
      <c r="P16" s="87">
        <f t="shared" si="2"/>
        <v>18</v>
      </c>
      <c r="Q16" s="64">
        <f>IF(ISNA(VLOOKUP($A16,'2021'!$A$6:$AV$149,12,FALSE)),0,VLOOKUP($A16,'2021'!$A$6:$AV$149,12,FALSE))</f>
        <v>0</v>
      </c>
      <c r="R16" s="8">
        <f>IF(O16&lt;&gt; "",LOOKUP(O16,Points!$F$1:$F$400,Points!$G$1:$G$400),"")</f>
        <v>2</v>
      </c>
      <c r="S16" s="215">
        <f>IF(  AND(Q16&gt;0,O16&lt;&gt;36),   IF(ABS(Q16-36)&gt;=5,  O16+SIGN(36-Q16)*1,  (36-Q16)*0.2+O16),      O16)</f>
        <v>18</v>
      </c>
      <c r="T16" s="87">
        <f t="shared" si="3"/>
        <v>18</v>
      </c>
      <c r="U16" s="64">
        <f>IF(ISNA(VLOOKUP($A16,'2021'!$A$6:$AV$149,16,FALSE)),0,VLOOKUP($A16,'2021'!$A$6:$AV$149,16,FALSE))</f>
        <v>0</v>
      </c>
      <c r="V16" s="8">
        <f>IF(S16&lt;&gt; "",LOOKUP(S16,Points!$F$1:$F$400,Points!$G$1:$G$400),"")</f>
        <v>2</v>
      </c>
      <c r="W16" s="215">
        <f t="shared" si="20"/>
        <v>18</v>
      </c>
      <c r="X16" s="87">
        <f t="shared" si="4"/>
        <v>18</v>
      </c>
      <c r="Y16" s="64">
        <f>IF(ISNA(VLOOKUP($A16,'2021'!$A$6:$AV$149,20,FALSE)),0,VLOOKUP($A16,'2021'!$A$6:$AV$149,20,FALSE))</f>
        <v>0</v>
      </c>
      <c r="Z16" s="8">
        <f>IF(W16&lt;&gt; "",LOOKUP(W16,Points!$F$1:$F$400,Points!$G$1:$G$400),"")</f>
        <v>2</v>
      </c>
      <c r="AA16" s="215">
        <f t="shared" si="5"/>
        <v>18</v>
      </c>
      <c r="AB16" s="87">
        <f t="shared" si="6"/>
        <v>18</v>
      </c>
      <c r="AC16" s="64">
        <f>IF(ISNA(VLOOKUP($A16,'2021'!$A$6:$AV$149,24,FALSE)),0,VLOOKUP($A16,'2021'!$A$6:$AV$149,24,FALSE))</f>
        <v>0</v>
      </c>
      <c r="AD16" s="8">
        <f>IF(AA16&lt;&gt; "",LOOKUP(AA16,Points!$F$1:$F$400,Points!$G$1:$G$400),"")</f>
        <v>2</v>
      </c>
      <c r="AE16" s="215">
        <f t="shared" si="7"/>
        <v>18</v>
      </c>
      <c r="AF16" s="87">
        <f t="shared" si="8"/>
        <v>18</v>
      </c>
      <c r="AG16" s="64">
        <f>IF(ISNA(VLOOKUP($A16,'2021'!$A$6:$AV$149,28,FALSE)),0,VLOOKUP($A16,'2021'!$A$6:$AV$149,28,FALSE))</f>
        <v>0</v>
      </c>
      <c r="AH16" s="8">
        <f>IF(AE16&lt;&gt; "",LOOKUP(AE16,Points!$F$1:$F$400,Points!$G$1:$G$400),"")</f>
        <v>2</v>
      </c>
      <c r="AI16" s="215">
        <f t="shared" si="9"/>
        <v>18</v>
      </c>
      <c r="AJ16" s="87">
        <f t="shared" si="10"/>
        <v>18</v>
      </c>
      <c r="AK16" s="64">
        <f>IF(ISNA(VLOOKUP($A16,'2021'!$A$6:$AV$149,32,FALSE)),0,VLOOKUP($A16,'2021'!$A$6:$AV$149,32,FALSE))</f>
        <v>0</v>
      </c>
      <c r="AL16" s="8">
        <f>IF(AI16&lt;&gt; "",LOOKUP(AI16,Points!$F$1:$F$400,Points!$G$1:$G$400),"")</f>
        <v>2</v>
      </c>
      <c r="AM16" s="215">
        <f t="shared" si="17"/>
        <v>18</v>
      </c>
      <c r="AN16" s="87">
        <f t="shared" si="11"/>
        <v>18</v>
      </c>
      <c r="AO16" s="64">
        <f>IF(ISNA(VLOOKUP($A16,'2021'!$A$6:$AV$149,36,FALSE)),0,VLOOKUP($A16,'2021'!$A$6:$AV$149,36,FALSE))</f>
        <v>0</v>
      </c>
      <c r="AP16" s="8">
        <f>IF(AM16&lt;&gt; "",LOOKUP(AM16,[1]Points!$F$1:$F$400,[1]Points!$G$1:$G$400),"")</f>
        <v>2</v>
      </c>
      <c r="AQ16" s="215">
        <f>IF(  AND(AO16&gt;0,AM16&lt;&gt;36),   IF(ABS(AO16-36)&gt;=10,  AM16+SIGN(36-AO16)*1,  (36-AO16)*0.1+AM16),      AM16)</f>
        <v>18</v>
      </c>
      <c r="AR16" s="87">
        <f t="shared" si="12"/>
        <v>18</v>
      </c>
      <c r="AS16" t="str">
        <f t="shared" si="21"/>
        <v>-</v>
      </c>
      <c r="AT16" t="str">
        <f t="shared" si="22"/>
        <v>-</v>
      </c>
      <c r="AU16" t="str">
        <f t="shared" si="23"/>
        <v>-</v>
      </c>
      <c r="AV16" t="str">
        <f t="shared" si="24"/>
        <v>-</v>
      </c>
      <c r="AW16" t="str">
        <f t="shared" si="13"/>
        <v>-</v>
      </c>
      <c r="AX16" t="str">
        <f t="shared" si="14"/>
        <v>-</v>
      </c>
      <c r="AY16" t="str">
        <f t="shared" si="15"/>
        <v>-</v>
      </c>
      <c r="AZ16" t="str">
        <f t="shared" si="18"/>
        <v>-</v>
      </c>
      <c r="BA16" t="str">
        <f t="shared" si="16"/>
        <v>-</v>
      </c>
      <c r="BB16" t="e">
        <f>VLOOKUP(A16,#REF!,44,FALSE)</f>
        <v>#REF!</v>
      </c>
      <c r="BC16">
        <f t="shared" si="26"/>
        <v>0</v>
      </c>
      <c r="BD16" s="206">
        <f t="shared" si="27"/>
        <v>0</v>
      </c>
    </row>
    <row r="17" spans="1:57" ht="18" customHeight="1" thickBot="1" x14ac:dyDescent="0.25">
      <c r="A17" s="78" t="s">
        <v>341</v>
      </c>
      <c r="B17" s="52" t="s">
        <v>327</v>
      </c>
      <c r="C17" s="62" t="s">
        <v>284</v>
      </c>
      <c r="D17" s="25">
        <v>18.900000000000009</v>
      </c>
      <c r="E17" s="92">
        <v>0</v>
      </c>
      <c r="F17" s="92">
        <v>0</v>
      </c>
      <c r="G17" s="216">
        <f t="shared" si="19"/>
        <v>18.900000000000009</v>
      </c>
      <c r="H17" s="88">
        <f t="shared" si="0"/>
        <v>19</v>
      </c>
      <c r="I17" s="72">
        <f>IF(ISNA(VLOOKUP($A17,'2021'!$A$5:$AV$149,4,FALSE)),0,VLOOKUP($A17,'2021'!$A$5:$AV$149,4,FALSE))</f>
        <v>0</v>
      </c>
      <c r="J17" s="8">
        <f>IF(G17&lt;&gt; "",LOOKUP(G17,Points!$F$1:$F$400,Points!$G$1:$G$400),"")</f>
        <v>2</v>
      </c>
      <c r="K17" s="13">
        <f t="shared" si="25"/>
        <v>18.900000000000009</v>
      </c>
      <c r="L17" s="76">
        <f t="shared" si="1"/>
        <v>19</v>
      </c>
      <c r="M17" s="83">
        <f>IF(ISNA(VLOOKUP($A17,'2021'!$A$6:$AV$149,8,FALSE)),0,VLOOKUP($A17,'2021'!$A$6:$AV$149,8,FALSE))</f>
        <v>0</v>
      </c>
      <c r="N17" s="8">
        <f>IF(K17&lt;&gt; "",LOOKUP(K17,Points!$F$1:$F$400,Points!$G$1:$G$400),"")</f>
        <v>2</v>
      </c>
      <c r="O17" s="215">
        <f>IF(  AND(M17&gt;0,K17&lt;&gt;36),   IF(ABS(M17-36)&gt;=5,  K17+SIGN(36-M17)*1,  (36-M17)*0.2+K17),      K17)</f>
        <v>18.900000000000009</v>
      </c>
      <c r="P17" s="76">
        <f t="shared" si="2"/>
        <v>19</v>
      </c>
      <c r="Q17" s="64">
        <f>IF(ISNA(VLOOKUP($A17,'2021'!$A$6:$AV$149,12,FALSE)),0,VLOOKUP($A17,'2021'!$A$6:$AV$149,12,FALSE))</f>
        <v>0</v>
      </c>
      <c r="R17" s="8">
        <f>IF(O17&lt;&gt; "",LOOKUP(O17,Points!$F$1:$F$400,Points!$G$1:$G$400),"")</f>
        <v>2</v>
      </c>
      <c r="S17" s="215">
        <f>IF(  AND(Q17&gt;0,O17&lt;&gt;36),   IF(ABS(Q17-36)&gt;=5,  O17+SIGN(36-Q17)*1,  (36-Q17)*0.2+O17),      O17)</f>
        <v>18.900000000000009</v>
      </c>
      <c r="T17" s="76">
        <f t="shared" si="3"/>
        <v>19</v>
      </c>
      <c r="U17" s="64">
        <f>IF(ISNA(VLOOKUP($A17,'2021'!$A$6:$AV$149,16,FALSE)),0,VLOOKUP($A17,'2021'!$A$6:$AV$149,16,FALSE))</f>
        <v>0</v>
      </c>
      <c r="V17" s="8">
        <f>IF(S17&lt;&gt; "",LOOKUP(S17,Points!$F$1:$F$400,Points!$G$1:$G$400),"")</f>
        <v>2</v>
      </c>
      <c r="W17" s="215">
        <f t="shared" si="20"/>
        <v>18.900000000000009</v>
      </c>
      <c r="X17" s="76">
        <f t="shared" si="4"/>
        <v>19</v>
      </c>
      <c r="Y17" s="64">
        <f>IF(ISNA(VLOOKUP($A17,'2021'!$A$6:$AV$149,20,FALSE)),0,VLOOKUP($A17,'2021'!$A$6:$AV$149,20,FALSE))</f>
        <v>0</v>
      </c>
      <c r="Z17" s="8">
        <f>IF(W17&lt;&gt; "",LOOKUP(W17,Points!$F$1:$F$400,Points!$G$1:$G$400),"")</f>
        <v>2</v>
      </c>
      <c r="AA17" s="215">
        <f t="shared" si="5"/>
        <v>18.900000000000009</v>
      </c>
      <c r="AB17" s="76">
        <f t="shared" si="6"/>
        <v>19</v>
      </c>
      <c r="AC17" s="64">
        <f>IF(ISNA(VLOOKUP($A17,'2021'!$A$6:$AV$149,24,FALSE)),0,VLOOKUP($A17,'2021'!$A$6:$AV$149,24,FALSE))</f>
        <v>0</v>
      </c>
      <c r="AD17" s="8">
        <f>IF(AA17&lt;&gt; "",LOOKUP(AA17,Points!$F$1:$F$400,Points!$G$1:$G$400),"")</f>
        <v>2</v>
      </c>
      <c r="AE17" s="215">
        <f t="shared" si="7"/>
        <v>18.900000000000009</v>
      </c>
      <c r="AF17" s="76">
        <f t="shared" si="8"/>
        <v>19</v>
      </c>
      <c r="AG17" s="64">
        <f>IF(ISNA(VLOOKUP($A17,'2021'!$A$6:$AV$149,28,FALSE)),0,VLOOKUP($A17,'2021'!$A$6:$AV$149,28,FALSE))</f>
        <v>0</v>
      </c>
      <c r="AH17" s="8">
        <f>IF(AE17&lt;&gt; "",LOOKUP(AE17,Points!$F$1:$F$400,Points!$G$1:$G$400),"")</f>
        <v>2</v>
      </c>
      <c r="AI17" s="215">
        <f t="shared" si="9"/>
        <v>18.900000000000009</v>
      </c>
      <c r="AJ17" s="76">
        <f t="shared" si="10"/>
        <v>19</v>
      </c>
      <c r="AK17" s="64">
        <f>IF(ISNA(VLOOKUP($A17,'2021'!$A$6:$AV$149,32,FALSE)),0,VLOOKUP($A17,'2021'!$A$6:$AV$149,32,FALSE))</f>
        <v>0</v>
      </c>
      <c r="AL17" s="8">
        <f>IF(AI17&lt;&gt; "",LOOKUP(AI17,Points!$F$1:$F$400,Points!$G$1:$G$400),"")</f>
        <v>2</v>
      </c>
      <c r="AM17" s="215">
        <f t="shared" si="17"/>
        <v>18.900000000000009</v>
      </c>
      <c r="AN17" s="76">
        <f t="shared" si="11"/>
        <v>19</v>
      </c>
      <c r="AO17" s="64">
        <f>IF(ISNA(VLOOKUP($A17,'2021'!$A$6:$AV$149,36,FALSE)),0,VLOOKUP($A17,'2021'!$A$6:$AV$149,36,FALSE))</f>
        <v>0</v>
      </c>
      <c r="AP17" s="8">
        <f>IF(AM17&lt;&gt; "",LOOKUP(AM17,[1]Points!$F$1:$F$400,[1]Points!$G$1:$G$400),"")</f>
        <v>2</v>
      </c>
      <c r="AQ17" s="215">
        <f>IF(  AND(AO17&gt;0,AM17&lt;&gt;36),   IF(ABS(AO17-36)&gt;=10,  AM17+SIGN(36-AO17)*1,  (36-AO17)*0.1+AM17),      AM17)</f>
        <v>18.900000000000009</v>
      </c>
      <c r="AR17" s="76">
        <f t="shared" si="12"/>
        <v>19</v>
      </c>
      <c r="AS17" t="str">
        <f t="shared" si="21"/>
        <v>-</v>
      </c>
      <c r="AT17" t="str">
        <f t="shared" si="22"/>
        <v>-</v>
      </c>
      <c r="AU17" t="str">
        <f t="shared" si="23"/>
        <v>-</v>
      </c>
      <c r="AV17" t="str">
        <f t="shared" si="24"/>
        <v>-</v>
      </c>
      <c r="AW17" t="str">
        <f t="shared" si="13"/>
        <v>-</v>
      </c>
      <c r="AX17" t="str">
        <f t="shared" si="14"/>
        <v>-</v>
      </c>
      <c r="AY17" t="str">
        <f t="shared" si="15"/>
        <v>-</v>
      </c>
      <c r="AZ17" t="str">
        <f t="shared" si="18"/>
        <v>-</v>
      </c>
      <c r="BA17" t="str">
        <f t="shared" si="16"/>
        <v>-</v>
      </c>
      <c r="BB17" t="e">
        <f>VLOOKUP(A17,#REF!,44,FALSE)</f>
        <v>#REF!</v>
      </c>
      <c r="BC17">
        <f t="shared" si="26"/>
        <v>0</v>
      </c>
      <c r="BD17" s="206">
        <f t="shared" si="27"/>
        <v>0</v>
      </c>
    </row>
    <row r="18" spans="1:57" ht="18" customHeight="1" thickBot="1" x14ac:dyDescent="0.25">
      <c r="A18" s="78" t="s">
        <v>605</v>
      </c>
      <c r="B18" s="93" t="s">
        <v>606</v>
      </c>
      <c r="C18" s="94" t="s">
        <v>147</v>
      </c>
      <c r="D18" s="25">
        <v>13.22222222222222</v>
      </c>
      <c r="E18" s="92">
        <v>28.444444444444443</v>
      </c>
      <c r="F18" s="92">
        <v>28.444444444444443</v>
      </c>
      <c r="G18" s="216">
        <f t="shared" si="19"/>
        <v>14.177777777777775</v>
      </c>
      <c r="H18" s="88">
        <f t="shared" si="0"/>
        <v>14</v>
      </c>
      <c r="I18" s="72">
        <f>IF(ISNA(VLOOKUP($A18,'2021'!$A$5:$AV$149,4,FALSE)),0,VLOOKUP($A18,'2021'!$A$5:$AV$149,4,FALSE))</f>
        <v>23</v>
      </c>
      <c r="J18" s="8">
        <f>IF(G18&lt;&gt; "",LOOKUP(G18,Points!$F$1:$F$400,Points!$G$1:$G$400),"")</f>
        <v>2</v>
      </c>
      <c r="K18" s="215">
        <f>IF(  AND(I18&gt;0,G18&lt;&gt;L$8),   IF(ABS(I18-L$8)&gt;=5,  G18+SIGN(L$8-I18)*1,  (L$8-I18)*0.2+G18),      G18)</f>
        <v>15.177777777777775</v>
      </c>
      <c r="L18" s="87">
        <f t="shared" si="1"/>
        <v>15</v>
      </c>
      <c r="M18" s="83">
        <f>IF(ISNA(VLOOKUP($A18,'2021'!$A$6:$AV$149,8,FALSE)),0,VLOOKUP($A18,'2021'!$A$6:$AV$149,8,FALSE))</f>
        <v>0</v>
      </c>
      <c r="N18" s="8">
        <f>IF(K18&lt;&gt; "",LOOKUP(K18,Points!$F$1:$F$400,Points!$G$1:$G$400),"")</f>
        <v>2</v>
      </c>
      <c r="O18" s="215">
        <f>IF(  AND(M18&gt;0,K18&lt;&gt;P$8),   IF(ABS(M18-P$8)&gt;=5,  K18+SIGN(P$8-M18)*1,  (P$8-M18)*0.2+K18),      K18)</f>
        <v>15.177777777777775</v>
      </c>
      <c r="P18" s="87">
        <f t="shared" si="2"/>
        <v>15</v>
      </c>
      <c r="Q18" s="64">
        <f>IF(ISNA(VLOOKUP($A18,'2021'!$A$6:$AV$149,12,FALSE)),0,VLOOKUP($A18,'2021'!$A$6:$AV$149,12,FALSE))</f>
        <v>26</v>
      </c>
      <c r="R18" s="8">
        <f>IF(O18&lt;&gt; "",LOOKUP(O18,Points!$F$1:$F$400,Points!$G$1:$G$400),"")</f>
        <v>2</v>
      </c>
      <c r="S18" s="215">
        <f>IF(  AND(Q18&gt;0,O18&lt;&gt;T$8),   IF(ABS(Q18-T$8)&gt;=5,  O18+SIGN(T$8-Q18)*1,  (T$8-Q18)*0.2+O18),      O18)</f>
        <v>15.377777777777775</v>
      </c>
      <c r="T18" s="87">
        <f t="shared" si="3"/>
        <v>15</v>
      </c>
      <c r="U18" s="64">
        <f>IF(ISNA(VLOOKUP($A18,'2021'!$A$6:$AV$149,16,FALSE)),0,VLOOKUP($A18,'2021'!$A$6:$AV$149,16,FALSE))</f>
        <v>0</v>
      </c>
      <c r="V18" s="8">
        <f>IF(S18&lt;&gt; "",LOOKUP(S18,Points!$F$1:$F$400,Points!$G$1:$G$400),"")</f>
        <v>2</v>
      </c>
      <c r="W18" s="215">
        <f>IF(  AND(U18&gt;0,S18&lt;&gt;X$8),   IF(ABS(U18-X$8)&gt;=5,  S18+SIGN(X$8-U18)*1,  (X$8-U18)*0.2+S18),      S18)</f>
        <v>15.377777777777775</v>
      </c>
      <c r="X18" s="87">
        <f t="shared" si="4"/>
        <v>15</v>
      </c>
      <c r="Y18" s="64">
        <f>IF(ISNA(VLOOKUP($A18,'2021'!$A$6:$AV$149,20,FALSE)),0,VLOOKUP($A18,'2021'!$A$6:$AV$149,20,FALSE))</f>
        <v>0</v>
      </c>
      <c r="Z18" s="8">
        <f>IF(W18&lt;&gt; "",LOOKUP(W18,Points!$F$1:$F$400,Points!$G$1:$G$400),"")</f>
        <v>2</v>
      </c>
      <c r="AA18" s="215">
        <f>IF(  AND(Y18&gt;0,W18&lt;&gt;AB$8),   IF(ABS(Y18-AB$8)&gt;=5,  W18+SIGN(AB$8-Y18)*1,  (AB$8-Y18)*0.2+W18),      W18)</f>
        <v>15.377777777777775</v>
      </c>
      <c r="AB18" s="87">
        <f t="shared" si="6"/>
        <v>15</v>
      </c>
      <c r="AC18" s="64">
        <f>IF(ISNA(VLOOKUP($A18,'2021'!$A$6:$AV$149,24,FALSE)),0,VLOOKUP($A18,'2021'!$A$6:$AV$149,24,FALSE))</f>
        <v>0</v>
      </c>
      <c r="AD18" s="8">
        <f>IF(AA18&lt;&gt; "",LOOKUP(AA18,Points!$F$1:$F$400,Points!$G$1:$G$400),"")</f>
        <v>2</v>
      </c>
      <c r="AE18" s="215">
        <f>IF(  AND(AC18&gt;0,AA18&lt;&gt;AF$8),   IF(ABS(AC18-AF$8)&gt;=5,  AA18+SIGN(AF$8-AC18)*1,  (AF$8-AC18)*0.2+AA18),      AA18)</f>
        <v>15.377777777777775</v>
      </c>
      <c r="AF18" s="87">
        <f t="shared" si="8"/>
        <v>15</v>
      </c>
      <c r="AG18" s="64">
        <f>IF(ISNA(VLOOKUP($A18,'2021'!$A$6:$AV$149,28,FALSE)),0,VLOOKUP($A18,'2021'!$A$6:$AV$149,28,FALSE))</f>
        <v>0</v>
      </c>
      <c r="AH18" s="8">
        <f>IF(AE18&lt;&gt; "",LOOKUP(AE18,Points!$F$1:$F$400,Points!$G$1:$G$400),"")</f>
        <v>2</v>
      </c>
      <c r="AI18" s="215">
        <f>IF(  AND(AG18&gt;0,AE18&lt;&gt;AJ$8),   IF(ABS(AG18-AJ$8)&gt;=5,  AE18+SIGN(AJ$8-AG18)*1,  (AJ$8-AG18)*0.2+AE18),      AE18)</f>
        <v>15.377777777777775</v>
      </c>
      <c r="AJ18" s="87">
        <f t="shared" si="10"/>
        <v>15</v>
      </c>
      <c r="AK18" s="64">
        <f>IF(ISNA(VLOOKUP($A18,'2021'!$A$6:$AV$149,32,FALSE)),0,VLOOKUP($A18,'2021'!$A$6:$AV$149,32,FALSE))</f>
        <v>0</v>
      </c>
      <c r="AL18" s="8">
        <f>IF(AI18&lt;&gt; "",LOOKUP(AI18,Points!$F$1:$F$400,Points!$G$1:$G$400),"")</f>
        <v>2</v>
      </c>
      <c r="AM18" s="215">
        <f t="shared" si="17"/>
        <v>15.377777777777775</v>
      </c>
      <c r="AN18" s="87">
        <f t="shared" si="11"/>
        <v>15</v>
      </c>
      <c r="AO18" s="64">
        <f>IF(ISNA(VLOOKUP($A18,'2021'!$A$6:$AV$149,36,FALSE)),0,VLOOKUP($A18,'2021'!$A$6:$AV$149,36,FALSE))</f>
        <v>0</v>
      </c>
      <c r="AP18" s="8">
        <f>IF(AM18&lt;&gt; "",LOOKUP(AM18,Points!$F$1:$F$400,Points!$G$1:$G$400),"")</f>
        <v>2</v>
      </c>
      <c r="AQ18" s="215">
        <f>IF(  AND(AO18&gt;0,AM18&lt;&gt;AR$8),   IF(ABS(AO18-AR$8)&gt;=5,  AM18+SIGN(AR$8-AO18)*1,  (AR$8-AO18)*0.2+AM18),      AM18)</f>
        <v>15.377777777777775</v>
      </c>
      <c r="AR18" s="87">
        <f t="shared" si="12"/>
        <v>15</v>
      </c>
      <c r="AS18">
        <f t="shared" si="21"/>
        <v>99</v>
      </c>
      <c r="AT18" t="str">
        <f t="shared" si="22"/>
        <v>-</v>
      </c>
      <c r="AU18">
        <f t="shared" si="23"/>
        <v>97</v>
      </c>
      <c r="AV18" t="str">
        <f t="shared" si="24"/>
        <v>-</v>
      </c>
      <c r="AW18" t="str">
        <f t="shared" si="13"/>
        <v>-</v>
      </c>
      <c r="AX18" t="str">
        <f t="shared" si="14"/>
        <v>-</v>
      </c>
      <c r="AY18" t="str">
        <f t="shared" si="15"/>
        <v>-</v>
      </c>
      <c r="AZ18" t="str">
        <f t="shared" si="18"/>
        <v>-</v>
      </c>
      <c r="BA18" t="str">
        <f t="shared" si="16"/>
        <v>-</v>
      </c>
      <c r="BB18" t="e">
        <f>VLOOKUP(A18,#REF!,44,FALSE)</f>
        <v>#REF!</v>
      </c>
      <c r="BC18">
        <f t="shared" si="26"/>
        <v>1.1999999999999993</v>
      </c>
      <c r="BD18" s="206">
        <f t="shared" si="27"/>
        <v>0.08</v>
      </c>
      <c r="BE18" t="s">
        <v>779</v>
      </c>
    </row>
    <row r="19" spans="1:57" ht="18" customHeight="1" thickBot="1" x14ac:dyDescent="0.25">
      <c r="A19" s="52" t="s">
        <v>915</v>
      </c>
      <c r="B19" s="93" t="s">
        <v>856</v>
      </c>
      <c r="C19" s="94" t="s">
        <v>857</v>
      </c>
      <c r="D19" s="25">
        <v>8.8666666666666654</v>
      </c>
      <c r="E19" s="92">
        <v>29</v>
      </c>
      <c r="F19" s="92">
        <v>0</v>
      </c>
      <c r="G19" s="216">
        <f>IF($E19&gt;$AQ$1,$D19-($E19-$AQ$1),(IF(IF(AND(F19&lt;$AI$1,F19&lt;&gt;0),D19+($AI$1-F19),D19)&gt;36,36,IF(AND(F19&lt;$AI$1,F19&lt;&gt;0),D19+($AI$1-F19),D19))))</f>
        <v>8.8666666666666654</v>
      </c>
      <c r="H19" s="88">
        <f t="shared" si="0"/>
        <v>9</v>
      </c>
      <c r="I19" s="72">
        <f>IF(ISNA(VLOOKUP($A19,'2021'!$A$5:$AV$149,4,FALSE)),0,VLOOKUP($A19,'2021'!$A$5:$AV$149,4,FALSE))</f>
        <v>27</v>
      </c>
      <c r="J19" s="8">
        <f>IF(G19&lt;&gt; "",LOOKUP(G19,Points!$F$1:$F$400,Points!$G$1:$G$400),"")</f>
        <v>1</v>
      </c>
      <c r="K19" s="215">
        <f>IF(  AND(I19&gt;0,G19&lt;&gt;L$8),   IF(ABS(I19-L$8)&gt;=5,  G19+SIGN(L$8-I19)*0.5,  (L$8-I19)*0.1+G19),      G19)</f>
        <v>8.966666666666665</v>
      </c>
      <c r="L19" s="87">
        <f>ROUND(K19,0)</f>
        <v>9</v>
      </c>
      <c r="M19" s="83">
        <f>IF(ISNA(VLOOKUP($A19,'2021'!$A$6:$AV$149,8,FALSE)),0,VLOOKUP($A19,'2021'!$A$6:$AV$149,8,FALSE))</f>
        <v>29</v>
      </c>
      <c r="N19" s="8">
        <f>IF(K19&lt;&gt; "",LOOKUP(K19,Points!$F$1:$F$400,Points!$G$1:$G$400),"")</f>
        <v>1</v>
      </c>
      <c r="O19" s="215">
        <f>IF(  AND(M19&gt;0,K19&lt;&gt;P$8),   IF(ABS(M19-P$8)&gt;=5,  K19+SIGN(P$8-M19)*0.5,  (P$8-M19)*0.1+K19),      K19)</f>
        <v>9.0666666666666647</v>
      </c>
      <c r="P19" s="87">
        <f>ROUND(O19,0)</f>
        <v>9</v>
      </c>
      <c r="Q19" s="64">
        <f>IF(ISNA(VLOOKUP($A19,'2021'!$A$6:$AV$149,12,FALSE)),0,VLOOKUP($A19,'2021'!$A$6:$AV$149,12,FALSE))</f>
        <v>22</v>
      </c>
      <c r="R19" s="8">
        <f>IF(O19&lt;&gt; "",LOOKUP(O19,Points!$F$1:$F$400,Points!$G$1:$G$400),"")</f>
        <v>1</v>
      </c>
      <c r="S19" s="215">
        <f>IF(  AND(Q19&gt;0,O19&lt;&gt;T$8),   IF(ABS(Q19-T$8)&gt;=5,  O19+SIGN(T$8-Q19)*0.5,  (T$8-Q19)*0.1+O19),      O19)</f>
        <v>9.5666666666666647</v>
      </c>
      <c r="T19" s="87">
        <f>ROUND(S19,0)</f>
        <v>10</v>
      </c>
      <c r="U19" s="64">
        <f>IF(ISNA(VLOOKUP($A19,'2021'!$A$6:$AV$149,16,FALSE)),0,VLOOKUP($A19,'2021'!$A$6:$AV$149,16,FALSE))</f>
        <v>0</v>
      </c>
      <c r="V19" s="8">
        <f>IF(S19&lt;&gt; "",LOOKUP(S19,Points!$F$1:$F$400,Points!$G$1:$G$400),"")</f>
        <v>1</v>
      </c>
      <c r="W19" s="215">
        <f>IF(  AND(U19&gt;0,S19&lt;&gt;X$8),   IF(ABS(U19-X$8)&gt;=5,  S19+SIGN(X$8-U19)*1,  (X$8-U19)*0.2+S19),      S19)</f>
        <v>9.5666666666666647</v>
      </c>
      <c r="X19" s="87">
        <f>ROUND(W19,0)</f>
        <v>10</v>
      </c>
      <c r="Y19" s="64">
        <f>IF(ISNA(VLOOKUP($A19,'2021'!$A$6:$AV$149,20,FALSE)),0,VLOOKUP($A19,'2021'!$A$6:$AV$149,20,FALSE))</f>
        <v>0</v>
      </c>
      <c r="Z19" s="8">
        <f>IF(W19&lt;&gt; "",LOOKUP(W19,Points!$F$1:$F$400,Points!$G$1:$G$400),"")</f>
        <v>1</v>
      </c>
      <c r="AA19" s="215">
        <f>IF(  AND(Y19&gt;0,W19&lt;&gt;36),   IF(ABS(Y19-36)&gt;=10,  W19+SIGN(36-Y19)*1,  (36-Y19)*0.1+W19),      W19)</f>
        <v>9.5666666666666647</v>
      </c>
      <c r="AB19" s="87">
        <f>ROUND(AA19,0)</f>
        <v>10</v>
      </c>
      <c r="AC19" s="64">
        <f>IF(ISNA(VLOOKUP($A19,'2021'!$A$6:$AV$149,24,FALSE)),0,VLOOKUP($A19,'2021'!$A$6:$AV$149,24,FALSE))</f>
        <v>0</v>
      </c>
      <c r="AD19" s="8">
        <f>IF(AA19&lt;&gt; "",LOOKUP(AA19,Points!$F$1:$F$400,Points!$G$1:$G$400),"")</f>
        <v>1</v>
      </c>
      <c r="AE19" s="215">
        <f>IF(  AND(AC19&gt;0,AA19&lt;&gt;36),   IF(ABS(AC19-36)&gt;=10,  AA19+SIGN(36-AC19)*1,  (36-AC19)*0.1+AA19),      AA19)</f>
        <v>9.5666666666666647</v>
      </c>
      <c r="AF19" s="87">
        <f>ROUND(AE19,0)</f>
        <v>10</v>
      </c>
      <c r="AG19" s="64">
        <f>IF(ISNA(VLOOKUP($A19,'2021'!$A$6:$AV$149,28,FALSE)),0,VLOOKUP($A19,'2021'!$A$6:$AV$149,28,FALSE))</f>
        <v>0</v>
      </c>
      <c r="AH19" s="8">
        <f>IF(AE19&lt;&gt; "",LOOKUP(AE19,Points!$F$1:$F$400,Points!$G$1:$G$400),"")</f>
        <v>1</v>
      </c>
      <c r="AI19" s="215">
        <f>IF(  AND(AG19&gt;0,AE19&lt;&gt;AJ$8),   IF(ABS(AG19-AJ$8)&gt;=5,  AE19+SIGN(AJ$8-AG19)*1,  (AJ$8-AG19)*0.2+AE19),      AE19)</f>
        <v>9.5666666666666647</v>
      </c>
      <c r="AJ19" s="87">
        <f>ROUND(AI19,0)</f>
        <v>10</v>
      </c>
      <c r="AK19" s="64">
        <f>IF(ISNA(VLOOKUP($A19,'2021'!$A$6:$AV$149,32,FALSE)),0,VLOOKUP($A19,'2021'!$A$6:$AV$149,32,FALSE))</f>
        <v>0</v>
      </c>
      <c r="AL19" s="8">
        <f>IF(AI19&lt;&gt; "",LOOKUP(AI19,Points!$F$1:$F$400,Points!$G$1:$G$400),"")</f>
        <v>1</v>
      </c>
      <c r="AM19" s="215">
        <f>IF(  AND(AK19&gt;0,AI19&lt;&gt;AN$8),   IF(ABS(AK19-AN$8)&gt;=5,  AI19+SIGN(AN$8-AK19)*1,  (AN$8-AK19)*0.2+AI19),      AI19)</f>
        <v>9.5666666666666647</v>
      </c>
      <c r="AN19" s="87">
        <f>ROUND(AM19,0)</f>
        <v>10</v>
      </c>
      <c r="AO19" s="64">
        <f>IF(ISNA(VLOOKUP($A19,'2021'!$A$6:$AV$149,36,FALSE)),0,VLOOKUP($A19,'2021'!$A$6:$AV$149,36,FALSE))</f>
        <v>0</v>
      </c>
      <c r="AP19" s="8">
        <f>IF(AM19&lt;&gt; "",LOOKUP(AM19,Points!$F$1:$F$400,Points!$G$1:$G$400),"")</f>
        <v>1</v>
      </c>
      <c r="AQ19" s="215">
        <f>IF(  AND(AO19&gt;0,AM19&lt;&gt;AR$8),   IF(ABS(AO19-AR$8)&gt;=5,  AM19+SIGN(AR$8-AO19)*2,  (AR$8-AO19)*0.4+AM19),      AM19)</f>
        <v>9.5666666666666647</v>
      </c>
      <c r="AR19" s="87">
        <f>ROUND(AQ19,0)</f>
        <v>10</v>
      </c>
      <c r="AS19">
        <f>IF(I19&gt;0,72+H19+36-I19,"-")</f>
        <v>90</v>
      </c>
      <c r="AT19">
        <f>IF(M19&gt;0,72+L19+36-M19,"-")</f>
        <v>88</v>
      </c>
      <c r="AU19">
        <f>IF(Q19&gt;0,72+P19+36-Q19,"-")</f>
        <v>95</v>
      </c>
      <c r="AV19" t="str">
        <f>IF(U19&gt;0,72+T19+36-U19,"-")</f>
        <v>-</v>
      </c>
      <c r="AW19" t="str">
        <f>IF(Y19&gt;0,72+X19+36-Y19,"-")</f>
        <v>-</v>
      </c>
      <c r="AX19" t="str">
        <f>IF(AC19&gt;0,72+AB19+36-AC19,"-")</f>
        <v>-</v>
      </c>
      <c r="AY19" t="str">
        <f>IF(AG19&gt;0,72+AF19+36-AG19,"-")</f>
        <v>-</v>
      </c>
      <c r="AZ19" t="str">
        <f t="shared" si="18"/>
        <v>-</v>
      </c>
      <c r="BA19" t="str">
        <f>IF(AO19&gt;0,72+AN19+36-AO19,"-")</f>
        <v>-</v>
      </c>
      <c r="BB19" t="e">
        <f>VLOOKUP(A19,#REF!,44,FALSE)</f>
        <v>#REF!</v>
      </c>
    </row>
    <row r="20" spans="1:57" ht="18" customHeight="1" thickBot="1" x14ac:dyDescent="0.25">
      <c r="A20" s="52" t="s">
        <v>914</v>
      </c>
      <c r="B20" s="93" t="s">
        <v>869</v>
      </c>
      <c r="C20" s="94" t="s">
        <v>33</v>
      </c>
      <c r="D20" s="25">
        <v>10.5</v>
      </c>
      <c r="E20" s="92">
        <v>0</v>
      </c>
      <c r="F20" s="92">
        <v>0</v>
      </c>
      <c r="G20" s="216">
        <f>IF($E20&gt;$AQ$1,$D20-($E20-$AQ$1),(IF(IF(AND(F20&lt;$AI$1,F20&lt;&gt;0),D20+($AI$1-F20),D20)&gt;36,36,IF(AND(F20&lt;$AI$1,F20&lt;&gt;0),D20+($AI$1-F20),D20))))</f>
        <v>10.5</v>
      </c>
      <c r="H20" s="88">
        <f t="shared" si="0"/>
        <v>11</v>
      </c>
      <c r="I20" s="72">
        <f>IF(ISNA(VLOOKUP($A20,'2021'!$A$5:$AV$149,4,FALSE)),0,VLOOKUP($A20,'2021'!$A$5:$AV$149,4,FALSE))</f>
        <v>0</v>
      </c>
      <c r="J20" s="8">
        <f>IF(G20&lt;&gt; "",LOOKUP(G20,Points!$F$1:$F$400,Points!$G$1:$G$400),"")</f>
        <v>2</v>
      </c>
      <c r="K20" s="13">
        <f t="shared" si="25"/>
        <v>10.5</v>
      </c>
      <c r="L20" s="87">
        <f>ROUND(K20,0)</f>
        <v>11</v>
      </c>
      <c r="M20" s="83">
        <f>IF(ISNA(VLOOKUP($A20,'2021'!$A$6:$AV$149,8,FALSE)),0,VLOOKUP($A20,'2021'!$A$6:$AV$149,8,FALSE))</f>
        <v>0</v>
      </c>
      <c r="N20" s="8">
        <f>IF(K20&lt;&gt; "",LOOKUP(K20,Points!$F$1:$F$400,Points!$G$1:$G$400),"")</f>
        <v>2</v>
      </c>
      <c r="O20" s="215">
        <f>IF(  AND(M20&gt;0,K20&lt;&gt;P$8),   IF(ABS(M20-P$8)&gt;=5,  K20+SIGN(P$8-M20)*0.5,  (P$8-M20)*0.1+K20),      K20)</f>
        <v>10.5</v>
      </c>
      <c r="P20" s="87">
        <f>ROUND(O20,0)</f>
        <v>11</v>
      </c>
      <c r="Q20" s="64">
        <f>IF(ISNA(VLOOKUP($A20,'2021'!$A$6:$AV$149,12,FALSE)),0,VLOOKUP($A20,'2021'!$A$6:$AV$149,12,FALSE))</f>
        <v>0</v>
      </c>
      <c r="R20" s="8">
        <f>IF(O20&lt;&gt; "",LOOKUP(O20,Points!$F$1:$F$400,Points!$G$1:$G$400),"")</f>
        <v>2</v>
      </c>
      <c r="S20" s="215">
        <f>IF(  AND(Q20&gt;0,O20&lt;&gt;T$8),   IF(ABS(Q20-T$8)&gt;=5,  O20+SIGN(T$8-Q20)*0.5,  (T$8-Q20)*0.1+O20),      O20)</f>
        <v>10.5</v>
      </c>
      <c r="T20" s="87">
        <f>ROUND(S20,0)</f>
        <v>11</v>
      </c>
      <c r="U20" s="64">
        <f>IF(ISNA(VLOOKUP($A20,'2021'!$A$6:$AV$149,16,FALSE)),0,VLOOKUP($A20,'2021'!$A$6:$AV$149,16,FALSE))</f>
        <v>0</v>
      </c>
      <c r="V20" s="8">
        <f>IF(S20&lt;&gt; "",LOOKUP(S20,Points!$F$1:$F$400,Points!$G$1:$G$400),"")</f>
        <v>2</v>
      </c>
      <c r="W20" s="215">
        <f>IF(  AND(U20&gt;0,S20&lt;&gt;36),   IF(ABS(U20-36)&gt;=5,  S20+SIGN(36-U20)*1,  (36-U20)*0.2+S20),      S20)</f>
        <v>10.5</v>
      </c>
      <c r="X20" s="87">
        <f>ROUND(W20,0)</f>
        <v>11</v>
      </c>
      <c r="Y20" s="64">
        <f>IF(ISNA(VLOOKUP($A20,'2021'!$A$6:$AV$149,20,FALSE)),0,VLOOKUP($A20,'2021'!$A$6:$AV$149,20,FALSE))</f>
        <v>0</v>
      </c>
      <c r="Z20" s="8">
        <f>IF(W20&lt;&gt; "",LOOKUP(W20,Points!$F$1:$F$400,Points!$G$1:$G$400),"")</f>
        <v>2</v>
      </c>
      <c r="AA20" s="215">
        <f>IF(  AND(Y20&gt;0,W20&lt;&gt;36),   IF(ABS(Y20-36)&gt;=10,  W20+SIGN(36-Y20)*1,  (36-Y20)*0.1+W20),      W20)</f>
        <v>10.5</v>
      </c>
      <c r="AB20" s="87">
        <f>ROUND(AA20,0)</f>
        <v>11</v>
      </c>
      <c r="AC20" s="64">
        <f>IF(ISNA(VLOOKUP($A20,'2021'!$A$6:$AV$149,24,FALSE)),0,VLOOKUP($A20,'2021'!$A$6:$AV$149,24,FALSE))</f>
        <v>0</v>
      </c>
      <c r="AD20" s="8">
        <f>IF(AA20&lt;&gt; "",LOOKUP(AA20,Points!$F$1:$F$400,Points!$G$1:$G$400),"")</f>
        <v>2</v>
      </c>
      <c r="AE20" s="215">
        <f>IF(  AND(AC20&gt;0,AA20&lt;&gt;AF$8),   IF(ABS(AC20-AF$8)&gt;=5,  AA20+SIGN(AF$8-AC20)*0.5,  (AF$8-AC20)*0.1+AA20),      AA20)</f>
        <v>10.5</v>
      </c>
      <c r="AF20" s="87">
        <f>ROUND(AE20,0)</f>
        <v>11</v>
      </c>
      <c r="AG20" s="64">
        <f>IF(ISNA(VLOOKUP($A20,'2021'!$A$6:$AV$149,28,FALSE)),0,VLOOKUP($A20,'2021'!$A$6:$AV$149,28,FALSE))</f>
        <v>0</v>
      </c>
      <c r="AH20" s="8">
        <f>IF(AE20&lt;&gt; "",LOOKUP(AE20,Points!$F$1:$F$400,Points!$G$1:$G$400),"")</f>
        <v>2</v>
      </c>
      <c r="AI20" s="215">
        <f>IF(  AND(AG20&gt;0,AE20&lt;&gt;36),   IF(ABS(AG20-36)&gt;=10,  AE20+SIGN(36-AG20)*1,  (36-AG20)*0.1+AE20),      AE20)</f>
        <v>10.5</v>
      </c>
      <c r="AJ20" s="87">
        <f>ROUND(AI20,0)</f>
        <v>11</v>
      </c>
      <c r="AK20" s="64">
        <f>IF(ISNA(VLOOKUP($A20,'2021'!$A$6:$AV$149,32,FALSE)),0,VLOOKUP($A20,'2021'!$A$6:$AV$149,32,FALSE))</f>
        <v>0</v>
      </c>
      <c r="AL20" s="8">
        <f>IF(AI20&lt;&gt; "",LOOKUP(AI20,Points!$F$1:$F$400,Points!$G$1:$G$400),"")</f>
        <v>2</v>
      </c>
      <c r="AM20" s="215">
        <f>IF(  AND(AK20&gt;0,AI20&lt;&gt;36),   IF(ABS(AK20-36)&gt;=10,  AI20+SIGN(36-AK20)*1,  (36-AK20)*0.1+AI20),      AI20)</f>
        <v>10.5</v>
      </c>
      <c r="AN20" s="87">
        <f>ROUND(AM20,0)</f>
        <v>11</v>
      </c>
      <c r="AO20" s="64">
        <f>IF(ISNA(VLOOKUP($A20,'2021'!$A$6:$AV$149,36,FALSE)),0,VLOOKUP($A20,'2021'!$A$6:$AV$149,36,FALSE))</f>
        <v>0</v>
      </c>
      <c r="AP20" s="8">
        <f>IF(AM20&lt;&gt; "",LOOKUP(AM20,[1]Points!$F$1:$F$400,[1]Points!$G$1:$G$400),"")</f>
        <v>2</v>
      </c>
      <c r="AQ20" s="215">
        <f>IF(  AND(AO20&gt;0,AM20&lt;&gt;36),   IF(ABS(AO20-36)&gt;=10,  AM20+SIGN(36-AO20)*1,  (36-AO20)*0.1+AM20),      AM20)</f>
        <v>10.5</v>
      </c>
      <c r="AR20" s="87">
        <f>ROUND(AQ20,0)</f>
        <v>11</v>
      </c>
      <c r="AS20" t="str">
        <f>IF(I20&gt;0,72+H20+36-I20,"-")</f>
        <v>-</v>
      </c>
      <c r="AT20" t="str">
        <f>IF(M20&gt;0,72+L20+36-M20,"-")</f>
        <v>-</v>
      </c>
      <c r="AU20" t="str">
        <f>IF(Q20&gt;0,72+P20+36-Q20,"-")</f>
        <v>-</v>
      </c>
      <c r="AV20" t="str">
        <f>IF(U20&gt;0,72+T20+36-U20,"-")</f>
        <v>-</v>
      </c>
      <c r="AW20" t="str">
        <f>IF(Y20&gt;0,72+X20+36-Y20,"-")</f>
        <v>-</v>
      </c>
      <c r="AX20" t="str">
        <f>IF(AC20&gt;0,72+AB20+36-AC20,"-")</f>
        <v>-</v>
      </c>
      <c r="AY20" t="str">
        <f>IF(AG20&gt;0,72+AF20+36-AG20,"-")</f>
        <v>-</v>
      </c>
      <c r="AZ20" t="str">
        <f t="shared" si="18"/>
        <v>-</v>
      </c>
      <c r="BA20" t="str">
        <f>IF(AO20&gt;0,72+AN20+36-AO20,"-")</f>
        <v>-</v>
      </c>
      <c r="BB20" t="e">
        <f>VLOOKUP(A20,#REF!,44,FALSE)</f>
        <v>#REF!</v>
      </c>
      <c r="BC20">
        <f>-G20+AQ20</f>
        <v>0</v>
      </c>
      <c r="BD20" s="206">
        <f>ROUND(BC20/G20,2)</f>
        <v>0</v>
      </c>
    </row>
    <row r="21" spans="1:57" ht="18" customHeight="1" thickBot="1" x14ac:dyDescent="0.25">
      <c r="A21" s="78" t="s">
        <v>841</v>
      </c>
      <c r="B21" s="93" t="s">
        <v>785</v>
      </c>
      <c r="C21" s="94" t="s">
        <v>243</v>
      </c>
      <c r="D21" s="25">
        <v>36</v>
      </c>
      <c r="E21" s="92">
        <v>0</v>
      </c>
      <c r="F21" s="92">
        <v>0</v>
      </c>
      <c r="G21" s="216">
        <f>IF($E21&gt;$AQ$1,$D21-($E21-$AQ$1),(IF(IF(AND(F21&lt;$AI$1,F21&lt;&gt;0),D21+($AI$1-F21),D21)&gt;36,36,IF(AND(F21&lt;$AI$1,F21&lt;&gt;0),D21+($AI$1-F21),D21))))</f>
        <v>36</v>
      </c>
      <c r="H21" s="88">
        <f t="shared" si="0"/>
        <v>36</v>
      </c>
      <c r="I21" s="72">
        <f>IF(ISNA(VLOOKUP($A21,'2021'!$A$5:$AV$149,4,FALSE)),0,VLOOKUP($A21,'2021'!$A$5:$AV$149,4,FALSE))</f>
        <v>0</v>
      </c>
      <c r="J21" s="8">
        <f>IF(G21&lt;&gt; "",LOOKUP(G21,Points!$F$1:$F$400,Points!$G$1:$G$400),"")</f>
        <v>4</v>
      </c>
      <c r="K21" s="13">
        <v>36</v>
      </c>
      <c r="L21" s="87">
        <f>ROUND(K21,0)</f>
        <v>36</v>
      </c>
      <c r="M21" s="83">
        <f>IF(ISNA(VLOOKUP($A21,'2021'!$A$6:$AV$149,8,FALSE)),0,VLOOKUP($A21,'2021'!$A$6:$AV$149,8,FALSE))</f>
        <v>0</v>
      </c>
      <c r="N21" s="8">
        <f>IF(K21&lt;&gt; "",LOOKUP(K21,Points!$F$1:$F$400,Points!$G$1:$G$400),"")</f>
        <v>4</v>
      </c>
      <c r="O21" s="215">
        <f>IF(  AND(M21&gt;0,K21&lt;&gt;36),   IF(ABS(M21-36)&gt;=10,  K21+SIGN(36-M21)*1,  (36-M21)*0.1+K21),      K21)</f>
        <v>36</v>
      </c>
      <c r="P21" s="87">
        <f>ROUND(O21,0)</f>
        <v>36</v>
      </c>
      <c r="Q21" s="64">
        <f>IF(ISNA(VLOOKUP($A21,'2021'!$A$6:$AV$149,12,FALSE)),0,VLOOKUP($A21,'2021'!$A$6:$AV$149,12,FALSE))</f>
        <v>0</v>
      </c>
      <c r="R21" s="8">
        <f>IF(O21&lt;&gt; "",LOOKUP(O21,Points!$F$1:$F$400,Points!$G$1:$G$400),"")</f>
        <v>4</v>
      </c>
      <c r="S21" s="215">
        <f>IF(  AND(Q21&gt;0,O21&lt;&gt;36),   IF(ABS(Q21-36)&gt;=10,  O21+SIGN(36-Q21)*1,  (36-Q21)*0.1+O21),      O21)</f>
        <v>36</v>
      </c>
      <c r="T21" s="87">
        <f>ROUND(S21,0)</f>
        <v>36</v>
      </c>
      <c r="U21" s="64">
        <f>IF(ISNA(VLOOKUP($A21,'2021'!$A$6:$AV$149,16,FALSE)),0,VLOOKUP($A21,'2021'!$A$6:$AV$149,16,FALSE))</f>
        <v>0</v>
      </c>
      <c r="V21" s="8">
        <f>IF(S21&lt;&gt; "",LOOKUP(S21,Points!$F$1:$F$400,Points!$G$1:$G$400),"")</f>
        <v>4</v>
      </c>
      <c r="W21" s="215">
        <f>IF(  AND(U21&gt;0,S21&lt;&gt;36),   IF(ABS(U21-36)&gt;=10,  S21+SIGN(36-U21)*1,  (36-U21)*0.1+S21),      S21)</f>
        <v>36</v>
      </c>
      <c r="X21" s="87">
        <f>ROUND(W21,0)</f>
        <v>36</v>
      </c>
      <c r="Y21" s="64">
        <f>IF(ISNA(VLOOKUP($A21,'2021'!$A$6:$AV$149,20,FALSE)),0,VLOOKUP($A21,'2021'!$A$6:$AV$149,20,FALSE))</f>
        <v>0</v>
      </c>
      <c r="Z21" s="8">
        <f>IF(W21&lt;&gt; "",LOOKUP(W21,Points!$F$1:$F$400,Points!$G$1:$G$400),"")</f>
        <v>4</v>
      </c>
      <c r="AA21" s="215">
        <f>IF(  AND(Y21&gt;0,W21&lt;&gt;36),   IF(ABS(Y21-36)&gt;=10,  W21+SIGN(36-Y21)*1,  (36-Y21)*0.1+W21),      W21)</f>
        <v>36</v>
      </c>
      <c r="AB21" s="87">
        <f>ROUND(AA21,0)</f>
        <v>36</v>
      </c>
      <c r="AC21" s="64">
        <f>IF(ISNA(VLOOKUP($A21,'2021'!$A$6:$AV$149,24,FALSE)),0,VLOOKUP($A21,'2021'!$A$6:$AV$149,24,FALSE))</f>
        <v>0</v>
      </c>
      <c r="AD21" s="8">
        <f>IF(AA21&lt;&gt; "",LOOKUP(AA21,Points!$F$1:$F$400,Points!$G$1:$G$400),"")</f>
        <v>4</v>
      </c>
      <c r="AE21" s="215">
        <f>IF(  AND(AC21&gt;0,AA21&lt;&gt;36),   IF(ABS(AC21-36)&gt;=10,  AA21+SIGN(36-AC21)*1,  (36-AC21)*0.1+AA21),      AA21)</f>
        <v>36</v>
      </c>
      <c r="AF21" s="87">
        <f>ROUND(AE21,0)</f>
        <v>36</v>
      </c>
      <c r="AG21" s="64">
        <f>IF(ISNA(VLOOKUP($A21,'2021'!$A$6:$AV$149,28,FALSE)),0,VLOOKUP($A21,'2021'!$A$6:$AV$149,28,FALSE))</f>
        <v>0</v>
      </c>
      <c r="AH21" s="8">
        <f>IF(AE21&lt;&gt; "",LOOKUP(AE21,Points!$F$1:$F$400,Points!$G$1:$G$400),"")</f>
        <v>4</v>
      </c>
      <c r="AI21" s="215">
        <f>IF(  AND(AG21&gt;0,AE21&lt;&gt;36),   IF(ABS(AG21-36)&gt;=10,  AE21+SIGN(36-AG21)*1,  (36-AG21)*0.1+AE21),      AE21)</f>
        <v>36</v>
      </c>
      <c r="AJ21" s="87">
        <f>ROUND(AI21,0)</f>
        <v>36</v>
      </c>
      <c r="AK21" s="64">
        <f>IF(ISNA(VLOOKUP($A21,'2021'!$A$6:$AV$149,32,FALSE)),0,VLOOKUP($A21,'2021'!$A$6:$AV$149,32,FALSE))</f>
        <v>0</v>
      </c>
      <c r="AL21" s="8">
        <f>IF(AI21&lt;&gt; "",LOOKUP(AI21,Points!$F$1:$F$400,Points!$G$1:$G$400),"")</f>
        <v>4</v>
      </c>
      <c r="AM21" s="215">
        <f>IF(  AND(AK21&gt;0,AI21&lt;&gt;36),   IF(ABS(AK21-36)&gt;=10,  AI21+SIGN(36-AK21)*1,  (36-AK21)*0.1+AI21),      AI21)</f>
        <v>36</v>
      </c>
      <c r="AN21" s="87">
        <f>ROUND(AM21,0)</f>
        <v>36</v>
      </c>
      <c r="AO21" s="64">
        <f>IF(ISNA(VLOOKUP($A21,'2021'!$A$6:$AV$149,36,FALSE)),0,VLOOKUP($A21,'2021'!$A$6:$AV$149,36,FALSE))</f>
        <v>0</v>
      </c>
      <c r="AP21" s="8">
        <f>IF(AM21&lt;&gt; "",LOOKUP(AM21,Points!$F$1:$F$400,Points!$G$1:$G$400),"")</f>
        <v>4</v>
      </c>
      <c r="AQ21" s="215">
        <f>IF(  AND(AO21&gt;0,AM21&lt;&gt;AR$8),   IF(ABS(AO21-AR$8)&gt;=5,  AM21+SIGN(AR$8-AO21)*2,  (AR$8-AO21)*0.4+AM21),      AM21)</f>
        <v>36</v>
      </c>
      <c r="AR21" s="87">
        <f>ROUND(AQ21,0)</f>
        <v>36</v>
      </c>
      <c r="AS21" t="str">
        <f>IF(I21&gt;0,72+H21+36-I21,"-")</f>
        <v>-</v>
      </c>
      <c r="AT21" t="str">
        <f>IF(M21&gt;0,72+L21+36-M21,"-")</f>
        <v>-</v>
      </c>
      <c r="AU21" t="str">
        <f>IF(Q21&gt;0,72+P21+36-Q21,"-")</f>
        <v>-</v>
      </c>
      <c r="AV21" t="str">
        <f>IF(U21&gt;0,72+T21+36-U21,"-")</f>
        <v>-</v>
      </c>
      <c r="AW21" t="str">
        <f>IF(Y21&gt;0,72+X21+36-Y21,"-")</f>
        <v>-</v>
      </c>
      <c r="AX21" t="str">
        <f>IF(AC21&gt;0,72+AB21+36-AC21,"-")</f>
        <v>-</v>
      </c>
      <c r="AY21" t="str">
        <f>IF(AG21&gt;0,72+AF21+36-AG21,"-")</f>
        <v>-</v>
      </c>
      <c r="AZ21" t="str">
        <f>IF(AK21&gt;0,72+AJ21+36-AK21,"-")</f>
        <v>-</v>
      </c>
      <c r="BA21" t="str">
        <f>IF(AO21&gt;0,72+AN21+36-AO21,"-")</f>
        <v>-</v>
      </c>
      <c r="BB21" t="e">
        <f>VLOOKUP(A21,#REF!,44,FALSE)</f>
        <v>#REF!</v>
      </c>
    </row>
    <row r="22" spans="1:57" ht="18" customHeight="1" thickBot="1" x14ac:dyDescent="0.25">
      <c r="A22" s="78" t="s">
        <v>612</v>
      </c>
      <c r="B22" s="52" t="s">
        <v>479</v>
      </c>
      <c r="C22" s="62" t="s">
        <v>41</v>
      </c>
      <c r="D22" s="25">
        <v>24.999999999999996</v>
      </c>
      <c r="E22" s="92">
        <v>0</v>
      </c>
      <c r="F22" s="92">
        <v>0</v>
      </c>
      <c r="G22" s="216">
        <f>IF($E22&gt;$AQ$1,$D22-($E22-$AQ$1),(IF(IF(AND(F22&lt;$AI$1,F22&lt;&gt;0),D22+($AI$1-F22),D22)&gt;36,36,IF(AND(F22&lt;$AI$1,F22&lt;&gt;0),D22+($AI$1-F22),D22))))</f>
        <v>24.999999999999996</v>
      </c>
      <c r="H22" s="88">
        <f t="shared" si="0"/>
        <v>25</v>
      </c>
      <c r="I22" s="72">
        <f>IF(ISNA(VLOOKUP($A22,'2021'!$A$5:$AV$149,4,FALSE)),0,VLOOKUP($A22,'2021'!$A$5:$AV$149,4,FALSE))</f>
        <v>0</v>
      </c>
      <c r="J22" s="8">
        <f>IF(G22&lt;&gt; "",LOOKUP(G22,Points!$F$1:$F$400,Points!$G$1:$G$400),"")</f>
        <v>3</v>
      </c>
      <c r="K22" s="13">
        <f>IF(  AND(I22&gt;0,G22&lt;&gt;36),   IF(ABS(I22-36)&gt;=5,  G22+SIGN(36-I22)*1,  (36-I22)*0.1+G22),      G22)</f>
        <v>24.999999999999996</v>
      </c>
      <c r="L22" s="87">
        <f>ROUND(K22,0)</f>
        <v>25</v>
      </c>
      <c r="M22" s="83">
        <f>IF(ISNA(VLOOKUP($A22,'2021'!$A$6:$AV$149,8,FALSE)),0,VLOOKUP($A22,'2021'!$A$6:$AV$149,8,FALSE))</f>
        <v>0</v>
      </c>
      <c r="N22" s="8">
        <f>IF(K22&lt;&gt; "",LOOKUP(K22,Points!$F$1:$F$400,Points!$G$1:$G$400),"")</f>
        <v>3</v>
      </c>
      <c r="O22" s="215">
        <f>IF(  AND(M22&gt;0,K22&lt;&gt;P$8),   IF(ABS(M22-P$8)&gt;=5,  K22+SIGN(P$8-M22)*2,  (P$8-M22)*0.4+K22),      K22)</f>
        <v>24.999999999999996</v>
      </c>
      <c r="P22" s="87">
        <f>ROUND(O22,0)</f>
        <v>25</v>
      </c>
      <c r="Q22" s="64">
        <f>IF(ISNA(VLOOKUP($A22,'2021'!$A$6:$AV$149,12,FALSE)),0,VLOOKUP($A22,'2021'!$A$6:$AV$149,12,FALSE))</f>
        <v>0</v>
      </c>
      <c r="R22" s="8">
        <f>IF(O22&lt;&gt; "",LOOKUP(O22,Points!$F$1:$F$400,Points!$G$1:$G$400),"")</f>
        <v>3</v>
      </c>
      <c r="S22" s="215">
        <f>IF(  AND(Q22&gt;0,O22&lt;&gt;T$8),   IF(ABS(Q22-T$8)&gt;=5,  O22+SIGN(T$8-Q22)*1.5,  (T$8-Q22)*0.3+O22),      O22)</f>
        <v>24.999999999999996</v>
      </c>
      <c r="T22" s="87">
        <f>ROUND(S22,0)</f>
        <v>25</v>
      </c>
      <c r="U22" s="64">
        <f>IF(ISNA(VLOOKUP($A22,'2021'!$A$6:$AV$149,16,FALSE)),0,VLOOKUP($A22,'2021'!$A$6:$AV$149,16,FALSE))</f>
        <v>0</v>
      </c>
      <c r="V22" s="8">
        <f>IF(S22&lt;&gt; "",LOOKUP(S22,Points!$F$1:$F$400,Points!$G$1:$G$400),"")</f>
        <v>3</v>
      </c>
      <c r="W22" s="215">
        <f t="shared" si="20"/>
        <v>24.999999999999996</v>
      </c>
      <c r="X22" s="87">
        <f>ROUND(W22,0)</f>
        <v>25</v>
      </c>
      <c r="Y22" s="64">
        <f>IF(ISNA(VLOOKUP($A22,'2021'!$A$6:$AV$149,20,FALSE)),0,VLOOKUP($A22,'2021'!$A$6:$AV$149,20,FALSE))</f>
        <v>0</v>
      </c>
      <c r="Z22" s="8">
        <f>IF(W22&lt;&gt; "",LOOKUP(W22,Points!$F$1:$F$400,Points!$G$1:$G$400),"")</f>
        <v>3</v>
      </c>
      <c r="AA22" s="215">
        <f>IF(  AND(Y22&gt;0,W22&lt;&gt;36),   IF(ABS(Y22-36)&gt;=10,  W22+SIGN(36-Y22)*1,  (36-Y22)*0.1+W22),      W22)</f>
        <v>24.999999999999996</v>
      </c>
      <c r="AB22" s="87">
        <f>ROUND(AA22,0)</f>
        <v>25</v>
      </c>
      <c r="AC22" s="64">
        <f>IF(ISNA(VLOOKUP($A22,'2021'!$A$6:$AV$149,24,FALSE)),0,VLOOKUP($A22,'2021'!$A$6:$AV$149,24,FALSE))</f>
        <v>0</v>
      </c>
      <c r="AD22" s="8">
        <f>IF(AA22&lt;&gt; "",LOOKUP(AA22,Points!$F$1:$F$400,Points!$G$1:$G$400),"")</f>
        <v>3</v>
      </c>
      <c r="AE22" s="215">
        <f>IF(  AND(AC22&gt;0,AA22&lt;&gt;AF$8),   IF(ABS(AC22-AF$8)&gt;=5,  AA22+SIGN(AF$8-AC22)*1.5,  (AF$8-AC22)*0.3+AA22),      AA22)</f>
        <v>24.999999999999996</v>
      </c>
      <c r="AF22" s="87">
        <f>ROUND(AE22,0)</f>
        <v>25</v>
      </c>
      <c r="AG22" s="64">
        <f>IF(ISNA(VLOOKUP($A22,'2021'!$A$6:$AV$149,28,FALSE)),0,VLOOKUP($A22,'2021'!$A$6:$AV$149,28,FALSE))</f>
        <v>0</v>
      </c>
      <c r="AH22" s="8">
        <f>IF(AE22&lt;&gt; "",LOOKUP(AE22,Points!$F$1:$F$400,Points!$G$1:$G$400),"")</f>
        <v>3</v>
      </c>
      <c r="AI22" s="215">
        <f>IF(  AND(AG22&gt;0,AE22&lt;&gt;AJ$8),   IF(ABS(AG22-AJ$8)&gt;=5,  AE22+SIGN(AJ$8-AG22)*1.5,  (AJ$8-AG22)*0.3+AE22),      AE22)</f>
        <v>24.999999999999996</v>
      </c>
      <c r="AJ22" s="87">
        <f>ROUND(AI22,0)</f>
        <v>25</v>
      </c>
      <c r="AK22" s="64">
        <f>IF(ISNA(VLOOKUP($A22,'2021'!$A$6:$AV$149,32,FALSE)),0,VLOOKUP($A22,'2021'!$A$6:$AV$149,32,FALSE))</f>
        <v>0</v>
      </c>
      <c r="AL22" s="8">
        <f>IF(AI22&lt;&gt; "",LOOKUP(AI22,Points!$F$1:$F$400,Points!$G$1:$G$400),"")</f>
        <v>3</v>
      </c>
      <c r="AM22" s="215">
        <f>IF(  AND(AK22&gt;0,AI22&lt;&gt;36),   IF(ABS(AK22-36)&gt;=10,  AI22+SIGN(36-AK22)*1,  (36-AK22)*0.1+AI22),      AI22)</f>
        <v>24.999999999999996</v>
      </c>
      <c r="AN22" s="87">
        <f>ROUND(AM22,0)</f>
        <v>25</v>
      </c>
      <c r="AO22" s="64">
        <f>IF(ISNA(VLOOKUP($A22,'2021'!$A$6:$AV$149,36,FALSE)),0,VLOOKUP($A22,'2021'!$A$6:$AV$149,36,FALSE))</f>
        <v>0</v>
      </c>
      <c r="AP22" s="8">
        <f>IF(AM22&lt;&gt; "",LOOKUP(AM22,Points!$F$1:$F$400,Points!$G$1:$G$400),"")</f>
        <v>3</v>
      </c>
      <c r="AQ22" s="215">
        <f>IF(  AND(AO22&gt;0,AM22&lt;&gt;AR$8),   IF(ABS(AO22-AR$8)&gt;=5,  AM22+SIGN(AR$8-AO22)*2,  (AR$8-AO22)*0.4+AM22),      AM22)</f>
        <v>24.999999999999996</v>
      </c>
      <c r="AR22" s="87">
        <f>ROUND(AQ22,0)</f>
        <v>25</v>
      </c>
      <c r="AS22" t="str">
        <f>IF(I22&gt;0,72+H22+36-I22,"-")</f>
        <v>-</v>
      </c>
      <c r="AT22" t="str">
        <f>IF(M22&gt;0,72+L22+36-M22,"-")</f>
        <v>-</v>
      </c>
      <c r="AU22" t="str">
        <f>IF(Q22&gt;0,72+P22+36-Q22,"-")</f>
        <v>-</v>
      </c>
      <c r="AV22" t="str">
        <f>IF(U22&gt;0,72+T22+36-U22,"-")</f>
        <v>-</v>
      </c>
      <c r="AW22" t="str">
        <f>IF(Y22&gt;0,72+X22+36-Y22,"-")</f>
        <v>-</v>
      </c>
      <c r="AX22" t="str">
        <f>IF(AC22&gt;0,72+AB22+36-AC22,"-")</f>
        <v>-</v>
      </c>
      <c r="AY22" t="str">
        <f>IF(AG22&gt;0,72+AF22+36-AG22,"-")</f>
        <v>-</v>
      </c>
      <c r="AZ22" t="str">
        <f t="shared" si="18"/>
        <v>-</v>
      </c>
      <c r="BA22" t="str">
        <f>IF(AO22&gt;0,72+AN22+36-AO22,"-")</f>
        <v>-</v>
      </c>
      <c r="BB22" t="e">
        <f>VLOOKUP(A22,#REF!,44,FALSE)</f>
        <v>#REF!</v>
      </c>
    </row>
    <row r="23" spans="1:57" ht="18" customHeight="1" thickBot="1" x14ac:dyDescent="0.25">
      <c r="A23" s="78" t="s">
        <v>372</v>
      </c>
      <c r="B23" s="52" t="s">
        <v>371</v>
      </c>
      <c r="C23" s="62" t="s">
        <v>39</v>
      </c>
      <c r="D23" s="25">
        <v>15.225000000000005</v>
      </c>
      <c r="E23" s="92">
        <v>27.666666666666668</v>
      </c>
      <c r="F23" s="92">
        <v>27.666666666666668</v>
      </c>
      <c r="G23" s="216">
        <f>IF($E23&gt;$AQ$1,$D23-($E23-$AQ$1),(IF(IF(AND(F23&lt;$AI$1,F23&lt;&gt;0),D23+($AI$1-F23),D23)&gt;29.4,29.4,IF(AND(F23&lt;$AI$1,F23&lt;&gt;0),D23+($AI$1-F23),D23))))</f>
        <v>16.958333333333336</v>
      </c>
      <c r="H23" s="88">
        <f t="shared" si="0"/>
        <v>17</v>
      </c>
      <c r="I23" s="72">
        <f>IF(ISNA(VLOOKUP($A23,'2021'!$A$5:$AV$149,4,FALSE)),0,VLOOKUP($A23,'2021'!$A$5:$AV$149,4,FALSE))</f>
        <v>34</v>
      </c>
      <c r="J23" s="8">
        <f>IF(G23&lt;&gt; "",LOOKUP(G23,Points!$F$1:$F$400,Points!$G$1:$G$400),"")</f>
        <v>2</v>
      </c>
      <c r="K23" s="215">
        <f>IF(  AND(I23&gt;0,G23&lt;&gt;L$8),   IF(ABS(I23-L$8)&gt;=5,  G23+SIGN(L$8-I23)*1,  (L$8-I23)*0.2+G23),      G23)</f>
        <v>15.958333333333336</v>
      </c>
      <c r="L23" s="87">
        <f t="shared" si="1"/>
        <v>16</v>
      </c>
      <c r="M23" s="83">
        <f>IF(ISNA(VLOOKUP($A23,'2021'!$A$6:$AV$149,8,FALSE)),0,VLOOKUP($A23,'2021'!$A$6:$AV$149,8,FALSE))</f>
        <v>0</v>
      </c>
      <c r="N23" s="8">
        <f>IF(K23&lt;&gt; "",LOOKUP(K23,Points!$F$1:$F$400,Points!$G$1:$G$400),"")</f>
        <v>2</v>
      </c>
      <c r="O23" s="215">
        <f>IF(  AND(M23&gt;0,K23&lt;&gt;P$8),   IF(ABS(M23-P$8)&gt;=5,  K23+SIGN(P$8-M23)*1,  (P$8-M23)*0.2+K23),      K23)</f>
        <v>15.958333333333336</v>
      </c>
      <c r="P23" s="87">
        <f t="shared" si="2"/>
        <v>16</v>
      </c>
      <c r="Q23" s="64">
        <f>IF(ISNA(VLOOKUP($A23,'2021'!$A$6:$AV$149,12,FALSE)),0,VLOOKUP($A23,'2021'!$A$6:$AV$149,12,FALSE))</f>
        <v>17</v>
      </c>
      <c r="R23" s="8">
        <f>IF(O23&lt;&gt; "",LOOKUP(O23,Points!$F$1:$F$400,Points!$G$1:$G$400),"")</f>
        <v>2</v>
      </c>
      <c r="S23" s="215">
        <f>IF(  AND(Q23&gt;0,O23&lt;&gt;T$8),   IF(ABS(Q23-T$8)&gt;=5,  O23+SIGN(T$8-Q23)*1,  (T$8-Q23)*0.2+O23),      O23)</f>
        <v>16.958333333333336</v>
      </c>
      <c r="T23" s="87">
        <f t="shared" si="3"/>
        <v>17</v>
      </c>
      <c r="U23" s="64">
        <f>IF(ISNA(VLOOKUP($A23,'2021'!$A$6:$AV$149,16,FALSE)),0,VLOOKUP($A23,'2021'!$A$6:$AV$149,16,FALSE))</f>
        <v>0</v>
      </c>
      <c r="V23" s="8">
        <f>IF(S23&lt;&gt; "",LOOKUP(S23,Points!$F$1:$F$400,Points!$G$1:$G$400),"")</f>
        <v>2</v>
      </c>
      <c r="W23" s="215">
        <f>IF(  AND(U23&gt;0,S23&lt;&gt;X$8),   IF(ABS(U23-X$8)&gt;=5,  S23+SIGN(X$8-U23)*1,  (X$8-U23)*0.2+S23),      S23)</f>
        <v>16.958333333333336</v>
      </c>
      <c r="X23" s="87">
        <f t="shared" si="4"/>
        <v>17</v>
      </c>
      <c r="Y23" s="64">
        <f>IF(ISNA(VLOOKUP($A23,'2021'!$A$6:$AV$149,20,FALSE)),0,VLOOKUP($A23,'2021'!$A$6:$AV$149,20,FALSE))</f>
        <v>0</v>
      </c>
      <c r="Z23" s="8">
        <f>IF(W23&lt;&gt; "",LOOKUP(W23,Points!$F$1:$F$400,Points!$G$1:$G$400),"")</f>
        <v>2</v>
      </c>
      <c r="AA23" s="215">
        <f>IF(  AND(Y23&gt;0,W23&lt;&gt;AB$8),   IF(ABS(Y23-AB$8)&gt;=5,  W23+SIGN(AB$8-Y23)*1,  (AB$8-Y23)*0.2+W23),      W23)</f>
        <v>16.958333333333336</v>
      </c>
      <c r="AB23" s="87">
        <f t="shared" si="6"/>
        <v>17</v>
      </c>
      <c r="AC23" s="64">
        <f>IF(ISNA(VLOOKUP($A23,'2021'!$A$6:$AV$149,24,FALSE)),0,VLOOKUP($A23,'2021'!$A$6:$AV$149,24,FALSE))</f>
        <v>0</v>
      </c>
      <c r="AD23" s="8">
        <f>IF(AA23&lt;&gt; "",LOOKUP(AA23,Points!$F$1:$F$400,Points!$G$1:$G$400),"")</f>
        <v>2</v>
      </c>
      <c r="AE23" s="215">
        <f>IF(  AND(AC23&gt;0,AA23&lt;&gt;AF$8),   IF(ABS(AC23-AF$8)&gt;=5,  AA23+SIGN(AF$8-AC23)*1,  (AF$8-AC23)*0.2+AA23),      AA23)</f>
        <v>16.958333333333336</v>
      </c>
      <c r="AF23" s="87">
        <f t="shared" si="8"/>
        <v>17</v>
      </c>
      <c r="AG23" s="64">
        <f>IF(ISNA(VLOOKUP($A23,'2021'!$A$6:$AV$149,28,FALSE)),0,VLOOKUP($A23,'2021'!$A$6:$AV$149,28,FALSE))</f>
        <v>0</v>
      </c>
      <c r="AH23" s="8">
        <f>IF(AE23&lt;&gt; "",LOOKUP(AE23,Points!$F$1:$F$400,Points!$G$1:$G$400),"")</f>
        <v>2</v>
      </c>
      <c r="AI23" s="215">
        <f>IF(  AND(AG23&gt;0,AE23&lt;&gt;AJ$8),   IF(ABS(AG23-AJ$8)&gt;=5,  AE23+SIGN(AJ$8-AG23)*1,  (AJ$8-AG23)*0.2+AE23),      AE23)</f>
        <v>16.958333333333336</v>
      </c>
      <c r="AJ23" s="87">
        <f>ROUND(AI23,0)</f>
        <v>17</v>
      </c>
      <c r="AK23" s="64">
        <f>IF(ISNA(VLOOKUP($A23,'2021'!$A$6:$AV$149,32,FALSE)),0,VLOOKUP($A23,'2021'!$A$6:$AV$149,32,FALSE))</f>
        <v>0</v>
      </c>
      <c r="AL23" s="8">
        <f>IF(AI23&lt;&gt; "",LOOKUP(AI23,Points!$F$1:$F$400,Points!$G$1:$G$400),"")</f>
        <v>2</v>
      </c>
      <c r="AM23" s="215">
        <f>IF(  AND(AK23&gt;0,AI23&lt;&gt;AN$8),   IF(ABS(AK23-AN$8)&gt;=5,  AI23+SIGN(AN$8-AK23)*1,  (AN$8-AK23)*0.2+AI23),      AI23)</f>
        <v>16.958333333333336</v>
      </c>
      <c r="AN23" s="87">
        <f t="shared" si="11"/>
        <v>17</v>
      </c>
      <c r="AO23" s="64">
        <f>IF(ISNA(VLOOKUP($A23,'2021'!$A$6:$AV$149,36,FALSE)),0,VLOOKUP($A23,'2021'!$A$6:$AV$149,36,FALSE))</f>
        <v>0</v>
      </c>
      <c r="AP23" s="8">
        <f>IF(AM23&lt;&gt; "",LOOKUP(AM23,Points!$F$1:$F$400,Points!$G$1:$G$400),"")</f>
        <v>2</v>
      </c>
      <c r="AQ23" s="215">
        <f>IF(  AND(AO23&gt;0,AM23&lt;&gt;AR$8),   IF(ABS(AO23-AR$8)&gt;=5,  AM23+SIGN(AR$8-AO23)*1,  (AR$8-AO23)*0.2+AM23),      AM23)</f>
        <v>16.958333333333336</v>
      </c>
      <c r="AR23" s="87">
        <f t="shared" si="12"/>
        <v>17</v>
      </c>
      <c r="AS23">
        <f t="shared" si="21"/>
        <v>91</v>
      </c>
      <c r="AT23" t="str">
        <f t="shared" si="22"/>
        <v>-</v>
      </c>
      <c r="AU23">
        <f t="shared" si="23"/>
        <v>107</v>
      </c>
      <c r="AV23" t="str">
        <f t="shared" si="24"/>
        <v>-</v>
      </c>
      <c r="AW23" t="str">
        <f t="shared" si="13"/>
        <v>-</v>
      </c>
      <c r="AX23" t="str">
        <f t="shared" si="14"/>
        <v>-</v>
      </c>
      <c r="AY23" t="str">
        <f t="shared" si="15"/>
        <v>-</v>
      </c>
      <c r="AZ23" t="str">
        <f t="shared" si="18"/>
        <v>-</v>
      </c>
      <c r="BA23" t="str">
        <f t="shared" si="16"/>
        <v>-</v>
      </c>
      <c r="BB23" t="e">
        <f>VLOOKUP(A23,#REF!,44,FALSE)</f>
        <v>#REF!</v>
      </c>
      <c r="BC23">
        <f t="shared" si="26"/>
        <v>0</v>
      </c>
      <c r="BD23" s="206">
        <f t="shared" si="27"/>
        <v>0</v>
      </c>
    </row>
    <row r="24" spans="1:57" ht="18" customHeight="1" thickBot="1" x14ac:dyDescent="0.25">
      <c r="A24" s="78" t="s">
        <v>676</v>
      </c>
      <c r="B24" s="93" t="s">
        <v>651</v>
      </c>
      <c r="C24" s="94" t="s">
        <v>221</v>
      </c>
      <c r="D24" s="25">
        <v>15</v>
      </c>
      <c r="E24" s="92">
        <v>0</v>
      </c>
      <c r="F24" s="92">
        <v>0</v>
      </c>
      <c r="G24" s="216">
        <f t="shared" ref="G24:G41" si="28">IF($E24&gt;$AQ$1,$D24-($E24-$AQ$1),(IF(IF(AND(F24&lt;$AI$1,F24&lt;&gt;0),D24+($AI$1-F24),D24)&gt;36,36,IF(AND(F24&lt;$AI$1,F24&lt;&gt;0),D24+($AI$1-F24),D24))))</f>
        <v>15</v>
      </c>
      <c r="H24" s="88">
        <f t="shared" si="0"/>
        <v>15</v>
      </c>
      <c r="I24" s="72">
        <f>IF(ISNA(VLOOKUP($A24,'2021'!$A$5:$AV$149,4,FALSE)),0,VLOOKUP($A24,'2021'!$A$5:$AV$149,4,FALSE))</f>
        <v>0</v>
      </c>
      <c r="J24" s="8">
        <f>IF(G24&lt;&gt; "",LOOKUP(G24,Points!$F$1:$F$400,Points!$G$1:$G$400),"")</f>
        <v>2</v>
      </c>
      <c r="K24" s="13">
        <f>IF(  AND(I24&gt;0,G24&lt;&gt;L$8),   IF(ABS(I24-L$8)&gt;=5,  G24+SIGN(L$8-I24)*1,  (L$8-I24)*0.2+G24),      G24)</f>
        <v>15</v>
      </c>
      <c r="L24" s="87">
        <f t="shared" si="1"/>
        <v>15</v>
      </c>
      <c r="M24" s="83">
        <f>IF(ISNA(VLOOKUP($A24,'2021'!$A$6:$AV$149,8,FALSE)),0,VLOOKUP($A24,'2021'!$A$6:$AV$149,8,FALSE))</f>
        <v>0</v>
      </c>
      <c r="N24" s="8">
        <f>IF(K24&lt;&gt; "",LOOKUP(K24,Points!$F$1:$F$400,Points!$G$1:$G$400),"")</f>
        <v>2</v>
      </c>
      <c r="O24" s="215">
        <f>IF(  AND(M24&gt;0,K24&lt;&gt;36),   IF(ABS(M24-36)&gt;=10,  K24+SIGN(36-M24)*1,  (36-M24)*0.1+K24),      K24)</f>
        <v>15</v>
      </c>
      <c r="P24" s="87">
        <f t="shared" si="2"/>
        <v>15</v>
      </c>
      <c r="Q24" s="64">
        <f>IF(ISNA(VLOOKUP($A24,'2021'!$A$6:$AV$149,12,FALSE)),0,VLOOKUP($A24,'2021'!$A$6:$AV$149,12,FALSE))</f>
        <v>0</v>
      </c>
      <c r="R24" s="8">
        <f>IF(O24&lt;&gt; "",LOOKUP(O24,Points!$F$1:$F$400,Points!$G$1:$G$400),"")</f>
        <v>2</v>
      </c>
      <c r="S24" s="215">
        <f>IF(  AND(Q24&gt;0,O24&lt;&gt;36),   IF(ABS(Q24-36)&gt;=10,  O24+SIGN(36-Q24)*1,  (36-Q24)*0.1+O24),      O24)</f>
        <v>15</v>
      </c>
      <c r="T24" s="87">
        <f t="shared" si="3"/>
        <v>15</v>
      </c>
      <c r="U24" s="64">
        <f>IF(ISNA(VLOOKUP($A24,'2021'!$A$6:$AV$149,16,FALSE)),0,VLOOKUP($A24,'2021'!$A$6:$AV$149,16,FALSE))</f>
        <v>0</v>
      </c>
      <c r="V24" s="8">
        <f>IF(S24&lt;&gt; "",LOOKUP(S24,Points!$F$1:$F$400,Points!$G$1:$G$400),"")</f>
        <v>2</v>
      </c>
      <c r="W24" s="215">
        <f>IF(  AND(U24&gt;0,S24&lt;&gt;36),   IF(ABS(U24-36)&gt;=5,  S24+SIGN(36-U24)*1,  (36-U24)*0.2+S24),      S24)</f>
        <v>15</v>
      </c>
      <c r="X24" s="87">
        <f t="shared" si="4"/>
        <v>15</v>
      </c>
      <c r="Y24" s="64">
        <f>IF(ISNA(VLOOKUP($A24,'2021'!$A$6:$AV$149,20,FALSE)),0,VLOOKUP($A24,'2021'!$A$6:$AV$149,20,FALSE))</f>
        <v>0</v>
      </c>
      <c r="Z24" s="8">
        <f>IF(W24&lt;&gt; "",LOOKUP(W24,Points!$F$1:$F$400,Points!$G$1:$G$400),"")</f>
        <v>2</v>
      </c>
      <c r="AA24" s="215">
        <f>IF(  AND(Y24&gt;0,W24&lt;&gt;36),   IF(ABS(Y24-36)&gt;=10,  W24+SIGN(36-Y24)*1,  (36-Y24)*0.1+W24),      W24)</f>
        <v>15</v>
      </c>
      <c r="AB24" s="87">
        <f t="shared" si="6"/>
        <v>15</v>
      </c>
      <c r="AC24" s="64">
        <f>IF(ISNA(VLOOKUP($A24,'2021'!$A$6:$AV$149,24,FALSE)),0,VLOOKUP($A24,'2021'!$A$6:$AV$149,24,FALSE))</f>
        <v>0</v>
      </c>
      <c r="AD24" s="8">
        <f>IF(AA24&lt;&gt; "",LOOKUP(AA24,Points!$F$1:$F$400,Points!$G$1:$G$400),"")</f>
        <v>2</v>
      </c>
      <c r="AE24" s="215">
        <f>IF(  AND(AC24&gt;0,AA24&lt;&gt;36),   IF(ABS(AC24-36)&gt;=10,  AA24+SIGN(36-AC24)*1,  (36-AC24)*0.1+AA24),      AA24)</f>
        <v>15</v>
      </c>
      <c r="AF24" s="87">
        <f t="shared" si="8"/>
        <v>15</v>
      </c>
      <c r="AG24" s="64">
        <f>IF(ISNA(VLOOKUP($A24,'2021'!$A$6:$AV$149,28,FALSE)),0,VLOOKUP($A24,'2021'!$A$6:$AV$149,28,FALSE))</f>
        <v>0</v>
      </c>
      <c r="AH24" s="8">
        <f>IF(AE24&lt;&gt; "",LOOKUP(AE24,Points!$F$1:$F$400,Points!$G$1:$G$400),"")</f>
        <v>2</v>
      </c>
      <c r="AI24" s="215">
        <f>IF(  AND(AG24&gt;0,AE24&lt;&gt;36),   IF(ABS(AG24-36)&gt;=10,  AE24+SIGN(36-AG24)*1,  (36-AG24)*0.1+AE24),      AE24)</f>
        <v>15</v>
      </c>
      <c r="AJ24" s="87">
        <f t="shared" si="10"/>
        <v>15</v>
      </c>
      <c r="AK24" s="64">
        <f>IF(ISNA(VLOOKUP($A24,'2021'!$A$6:$AV$149,32,FALSE)),0,VLOOKUP($A24,'2021'!$A$6:$AV$149,32,FALSE))</f>
        <v>0</v>
      </c>
      <c r="AL24" s="8">
        <f>IF(AI24&lt;&gt; "",LOOKUP(AI24,Points!$F$1:$F$400,Points!$G$1:$G$400),"")</f>
        <v>2</v>
      </c>
      <c r="AM24" s="215">
        <f>IF(  AND(AK24&gt;0,AI24&lt;&gt;36),   IF(ABS(AK24-36)&gt;=10,  AI24+SIGN(36-AK24)*1,  (36-AK24)*0.1+AI24),      AI24)</f>
        <v>15</v>
      </c>
      <c r="AN24" s="87">
        <f t="shared" si="11"/>
        <v>15</v>
      </c>
      <c r="AO24" s="64">
        <f>IF(ISNA(VLOOKUP($A24,'2021'!$A$6:$AV$149,36,FALSE)),0,VLOOKUP($A24,'2021'!$A$6:$AV$149,36,FALSE))</f>
        <v>0</v>
      </c>
      <c r="AP24" s="8">
        <f>IF(AM24&lt;&gt; "",LOOKUP(AM24,[1]Points!$F$1:$F$400,[1]Points!$G$1:$G$400),"")</f>
        <v>2</v>
      </c>
      <c r="AQ24" s="215">
        <f>IF(  AND(AO24&gt;0,AM24&lt;&gt;36),   IF(ABS(AO24-36)&gt;=10,  AM24+SIGN(36-AO24)*1,  (36-AO24)*0.1+AM24),      AM24)</f>
        <v>15</v>
      </c>
      <c r="AR24" s="87">
        <f t="shared" si="12"/>
        <v>15</v>
      </c>
      <c r="AS24" t="str">
        <f t="shared" si="21"/>
        <v>-</v>
      </c>
      <c r="AT24" t="str">
        <f t="shared" si="22"/>
        <v>-</v>
      </c>
      <c r="AU24" t="str">
        <f t="shared" si="23"/>
        <v>-</v>
      </c>
      <c r="AV24" t="str">
        <f t="shared" si="24"/>
        <v>-</v>
      </c>
      <c r="AW24" t="str">
        <f t="shared" si="13"/>
        <v>-</v>
      </c>
      <c r="AX24" t="str">
        <f t="shared" si="14"/>
        <v>-</v>
      </c>
      <c r="AY24" t="str">
        <f t="shared" si="15"/>
        <v>-</v>
      </c>
      <c r="AZ24" t="str">
        <f t="shared" si="18"/>
        <v>-</v>
      </c>
      <c r="BA24" t="str">
        <f t="shared" si="16"/>
        <v>-</v>
      </c>
      <c r="BB24" t="e">
        <f>VLOOKUP(A24,#REF!,44,FALSE)</f>
        <v>#REF!</v>
      </c>
      <c r="BC24">
        <f t="shared" si="26"/>
        <v>0</v>
      </c>
      <c r="BD24" s="206">
        <f t="shared" si="27"/>
        <v>0</v>
      </c>
    </row>
    <row r="25" spans="1:57" ht="18" customHeight="1" thickBot="1" x14ac:dyDescent="0.25">
      <c r="A25" s="52" t="s">
        <v>883</v>
      </c>
      <c r="B25" s="93" t="s">
        <v>468</v>
      </c>
      <c r="C25" s="94" t="s">
        <v>867</v>
      </c>
      <c r="D25" s="25">
        <v>2.7999999999999994</v>
      </c>
      <c r="E25" s="92">
        <v>32.222222222222221</v>
      </c>
      <c r="F25" s="92">
        <v>32.222222222222221</v>
      </c>
      <c r="G25" s="216">
        <f t="shared" si="28"/>
        <v>2.7999999999999994</v>
      </c>
      <c r="H25" s="88">
        <f t="shared" si="0"/>
        <v>3</v>
      </c>
      <c r="I25" s="72">
        <f>IF(ISNA(VLOOKUP($A25,'2021'!$A$5:$AV$149,4,FALSE)),0,VLOOKUP($A25,'2021'!$A$5:$AV$149,4,FALSE))</f>
        <v>33</v>
      </c>
      <c r="J25" s="8">
        <f>IF(G25&lt;&gt; "",LOOKUP(G25,Points!$F$1:$F$360,Points!$G$1:$G$360),"")</f>
        <v>1</v>
      </c>
      <c r="K25" s="215">
        <f>IF(  AND(I25&gt;0,G25&lt;&gt;L$8),   IF(ABS(I25-L$8)&gt;=5,  G25+SIGN(L$8-I25)*0.5,  (L$8-I25)*0.1+G25),      G25)</f>
        <v>2.2999999999999994</v>
      </c>
      <c r="L25" s="87">
        <f>ROUND(K25,0)</f>
        <v>2</v>
      </c>
      <c r="M25" s="83">
        <f>IF(ISNA(VLOOKUP($A25,'2021'!$A$6:$AV$149,8,FALSE)),0,VLOOKUP($A25,'2021'!$A$6:$AV$149,8,FALSE))</f>
        <v>31</v>
      </c>
      <c r="N25" s="8">
        <f>IF(K25&lt;&gt; "",LOOKUP(K25,Points!$F$1:$F$400,Points!$G$1:$G$400),"")</f>
        <v>1</v>
      </c>
      <c r="O25" s="215">
        <f>IF(  AND(M25&gt;0,K25&lt;&gt;P$8),   IF(ABS(M25-P$8)&gt;=5,  K25+SIGN(P$8-M25)*0.5,  (P$8-M25)*0.1+K25),      K25)</f>
        <v>2.1999999999999993</v>
      </c>
      <c r="P25" s="87">
        <f>ROUND(O25,0)</f>
        <v>2</v>
      </c>
      <c r="Q25" s="64">
        <f>IF(ISNA(VLOOKUP($A25,'2021'!$A$6:$AV$149,12,FALSE)),0,VLOOKUP($A25,'2021'!$A$6:$AV$149,12,FALSE))</f>
        <v>30</v>
      </c>
      <c r="R25" s="8">
        <f>IF(O25&lt;&gt; "",LOOKUP(O25,Points!$F$1:$F$400,Points!$G$1:$G$400),"")</f>
        <v>1</v>
      </c>
      <c r="S25" s="215">
        <f>IF(  AND(Q25&gt;0,O25&lt;&gt;T$8),   IF(ABS(Q25-T$8)&gt;=5,  O25+SIGN(T$8-Q25)*0.5,  (T$8-Q25)*0.1+O25),      O25)</f>
        <v>1.8999999999999992</v>
      </c>
      <c r="T25" s="87">
        <f>ROUND(S25,0)</f>
        <v>2</v>
      </c>
      <c r="U25" s="64">
        <f>IF(ISNA(VLOOKUP($A25,'2021'!$A$6:$AV$149,16,FALSE)),0,VLOOKUP($A25,'2021'!$A$6:$AV$149,16,FALSE))</f>
        <v>0</v>
      </c>
      <c r="V25" s="8">
        <f>IF(S25&lt;&gt; "",LOOKUP(S25,Points!$F$1:$F$400,Points!$G$1:$G$400),"")</f>
        <v>1</v>
      </c>
      <c r="W25" s="215">
        <f>IF(  AND(U25&gt;0,S25&lt;&gt;X$8),   IF(ABS(U25-X$8)&gt;=5,  S25+SIGN(X$8-U25)*0.5,  (X$8-U25)*0.1+S25),      S25)</f>
        <v>1.8999999999999992</v>
      </c>
      <c r="X25" s="87">
        <f>ROUND(W25,0)</f>
        <v>2</v>
      </c>
      <c r="Y25" s="64">
        <f>IF(ISNA(VLOOKUP($A25,'2021'!$A$6:$AV$149,20,FALSE)),0,VLOOKUP($A25,'2021'!$A$6:$AV$149,20,FALSE))</f>
        <v>0</v>
      </c>
      <c r="Z25" s="8">
        <f>IF(W25&lt;&gt; "",LOOKUP(W25,Points!$F$1:$F$400,Points!$G$1:$G$400),"")</f>
        <v>1</v>
      </c>
      <c r="AA25" s="215">
        <f>IF(  AND(Y25&gt;0,W25&lt;&gt;AB$8),   IF(ABS(Y25-AB$8)&gt;=5,  W25+SIGN(AB$8-Y25)*0.5,  (AB$8-Y25)*0.1+W25),      W25)</f>
        <v>1.8999999999999992</v>
      </c>
      <c r="AB25" s="87">
        <f>ROUND(AA25,0)</f>
        <v>2</v>
      </c>
      <c r="AC25" s="64">
        <f>IF(ISNA(VLOOKUP($A25,'2021'!$A$6:$AV$149,24,FALSE)),0,VLOOKUP($A25,'2021'!$A$6:$AV$149,24,FALSE))</f>
        <v>0</v>
      </c>
      <c r="AD25" s="8">
        <f>IF(AA25&lt;&gt; "",LOOKUP(AA25,Points!$F$1:$F$400,Points!$G$1:$G$400),"")</f>
        <v>1</v>
      </c>
      <c r="AE25" s="215">
        <f>IF(  AND(AC25&gt;0,AA25&lt;&gt;AF$8),   IF(ABS(AC25-AF$8)&gt;=5,  AA25+SIGN(AF$8-AC25)*0.5,  (AF$8-AC25)*0.1+AA25),      AA25)</f>
        <v>1.8999999999999992</v>
      </c>
      <c r="AF25" s="87">
        <f>ROUND(AE25,0)</f>
        <v>2</v>
      </c>
      <c r="AG25" s="64">
        <f>IF(ISNA(VLOOKUP($A25,'2021'!$A$6:$AV$149,28,FALSE)),0,VLOOKUP($A25,'2021'!$A$6:$AV$149,28,FALSE))</f>
        <v>0</v>
      </c>
      <c r="AH25" s="8">
        <f>IF(AE25&lt;&gt; "",LOOKUP(AE25,Points!$F$1:$F$400,Points!$G$1:$G$400),"")</f>
        <v>1</v>
      </c>
      <c r="AI25" s="215">
        <f>IF(  AND(AG25&gt;0,AE25&lt;&gt;AJ$8),   IF(ABS(AG25-AJ$8)&gt;=5,  AE25+SIGN(AJ$8-AG25)*0.5,  (AJ$8-AG25)*0.1+AE25),      AE25)</f>
        <v>1.8999999999999992</v>
      </c>
      <c r="AJ25" s="87">
        <f>ROUND(AI25,0)</f>
        <v>2</v>
      </c>
      <c r="AK25" s="64">
        <f>IF(ISNA(VLOOKUP($A25,'2021'!$A$6:$AV$149,32,FALSE)),0,VLOOKUP($A25,'2021'!$A$6:$AV$149,32,FALSE))</f>
        <v>0</v>
      </c>
      <c r="AL25" s="8">
        <f>IF(AI25&lt;&gt; "",LOOKUP(AI25,Points!$F$1:$F$400,Points!$G$1:$G$400),"")</f>
        <v>1</v>
      </c>
      <c r="AM25" s="215">
        <f>IF(  AND(AK25&gt;0,AI25&lt;&gt;AN$8),   IF(ABS(AK25-AN$8)&gt;=5,  AI25+SIGN(AN$8-AK25)*0.5,  (AN$8-AK25)*0.1+AI25),      AI25)</f>
        <v>1.8999999999999992</v>
      </c>
      <c r="AN25" s="87">
        <f>ROUND(AM25,0)</f>
        <v>2</v>
      </c>
      <c r="AO25" s="64">
        <f>IF(ISNA(VLOOKUP($A25,'2021'!$A$6:$AV$149,36,FALSE)),0,VLOOKUP($A25,'2021'!$A$6:$AV$149,36,FALSE))</f>
        <v>0</v>
      </c>
      <c r="AP25" s="8">
        <f>IF(AM25&lt;&gt; "",LOOKUP(AM25,Points!$F$1:$F$400,Points!$G$1:$G$400),"")</f>
        <v>1</v>
      </c>
      <c r="AQ25" s="215">
        <f>IF(  AND(AO25&gt;0,AM25&lt;&gt;AR$8),   IF(ABS(AO25-AR$8)&gt;=5,  AM25+SIGN(AR$8-AO25)*0.5,  (AR$8-AO25)*0.1+AM25),      AM25)</f>
        <v>1.8999999999999992</v>
      </c>
      <c r="AR25" s="87">
        <f>ROUND(AQ25,0)</f>
        <v>2</v>
      </c>
      <c r="AS25">
        <f>IF(I25&gt;0,72+H25+36-I25,"-")</f>
        <v>78</v>
      </c>
      <c r="AT25">
        <f>IF(M25&gt;0,72+L25+36-M25,"-")</f>
        <v>79</v>
      </c>
      <c r="AU25">
        <f>IF(Q25&gt;0,72+P25+36-Q25,"-")</f>
        <v>80</v>
      </c>
      <c r="AV25" t="str">
        <f>IF(U25&gt;0,72+T25+36-U25,"-")</f>
        <v>-</v>
      </c>
      <c r="AW25" t="str">
        <f>IF(Y25&gt;0,72+X25+36-Y25,"-")</f>
        <v>-</v>
      </c>
      <c r="AX25" t="str">
        <f>IF(AC25&gt;0,72+AB25+36-AC25,"-")</f>
        <v>-</v>
      </c>
      <c r="AY25" t="str">
        <f>IF(AG25&gt;0,72+AF25+36-AG25,"-")</f>
        <v>-</v>
      </c>
      <c r="AZ25" t="str">
        <f>IF(AK25&gt;0,72+AJ25+36-AK25,"-")</f>
        <v>-</v>
      </c>
      <c r="BA25" t="str">
        <f>IF(AO25&gt;0,72+AN25+36-AO25,"-")</f>
        <v>-</v>
      </c>
      <c r="BB25" t="e">
        <f>VLOOKUP(A25,#REF!,44,FALSE)</f>
        <v>#REF!</v>
      </c>
      <c r="BC25">
        <f>-G25+AQ25</f>
        <v>-0.90000000000000013</v>
      </c>
      <c r="BD25" s="206">
        <f>ROUND(BC25/G25,2)</f>
        <v>-0.32</v>
      </c>
    </row>
    <row r="26" spans="1:57" ht="18" customHeight="1" thickBot="1" x14ac:dyDescent="0.25">
      <c r="A26" s="78" t="s">
        <v>761</v>
      </c>
      <c r="B26" s="93" t="s">
        <v>736</v>
      </c>
      <c r="C26" s="94" t="s">
        <v>737</v>
      </c>
      <c r="D26" s="25">
        <v>20.8</v>
      </c>
      <c r="E26" s="92">
        <v>0</v>
      </c>
      <c r="F26" s="92">
        <v>0</v>
      </c>
      <c r="G26" s="216">
        <f t="shared" si="28"/>
        <v>20.8</v>
      </c>
      <c r="H26" s="88">
        <f t="shared" si="0"/>
        <v>21</v>
      </c>
      <c r="I26" s="72">
        <f>IF(ISNA(VLOOKUP($A26,'2021'!$A$5:$AV$149,4,FALSE)),0,VLOOKUP($A26,'2021'!$A$5:$AV$149,4,FALSE))</f>
        <v>0</v>
      </c>
      <c r="J26" s="8">
        <f>IF(G26&lt;&gt; "",LOOKUP(G26,Points!$F$1:$F$360,Points!$G$1:$G$360),"")</f>
        <v>3</v>
      </c>
      <c r="K26" s="13">
        <f>IF(  AND(I26&gt;0,G26&lt;&gt;36),   IF(ABS(I26-36)&gt;=5,  G26+SIGN(36-I26)*1,  (36-I26)*0.1+G26),      G26)</f>
        <v>20.8</v>
      </c>
      <c r="L26" s="87">
        <f t="shared" si="1"/>
        <v>21</v>
      </c>
      <c r="M26" s="83">
        <f>IF(ISNA(VLOOKUP($A26,'2021'!$A$6:$AV$149,8,FALSE)),0,VLOOKUP($A26,'2021'!$A$6:$AV$149,8,FALSE))</f>
        <v>0</v>
      </c>
      <c r="N26" s="8">
        <f>IF(K26&lt;&gt; "",LOOKUP(K26,Points!$F$1:$F$400,Points!$G$1:$G$400),"")</f>
        <v>3</v>
      </c>
      <c r="O26" s="215">
        <f>IF(  AND(M26&gt;0,K26&lt;&gt;36),   IF(ABS(M26-36)&gt;=10,  K26+SIGN(36-M26)*1,  (36-M26)*0.1+K26),      K26)</f>
        <v>20.8</v>
      </c>
      <c r="P26" s="87">
        <f t="shared" si="2"/>
        <v>21</v>
      </c>
      <c r="Q26" s="64">
        <f>IF(ISNA(VLOOKUP($A26,'2021'!$A$6:$AV$149,12,FALSE)),0,VLOOKUP($A26,'2021'!$A$6:$AV$149,12,FALSE))</f>
        <v>0</v>
      </c>
      <c r="R26" s="8">
        <f>IF(O26&lt;&gt; "",LOOKUP(O26,Points!$F$1:$F$400,Points!$G$1:$G$400),"")</f>
        <v>3</v>
      </c>
      <c r="S26" s="215">
        <f>IF(  AND(Q26&gt;0,O26&lt;&gt;T$8),   IF(ABS(Q26-T$8)&gt;=5,  O26+SIGN(T$8-Q26)*1,  (T$8-Q26)*0.2+O26),      O26)</f>
        <v>20.8</v>
      </c>
      <c r="T26" s="87">
        <f t="shared" si="3"/>
        <v>21</v>
      </c>
      <c r="U26" s="64">
        <f>IF(ISNA(VLOOKUP($A26,'2021'!$A$6:$AV$149,16,FALSE)),0,VLOOKUP($A26,'2021'!$A$6:$AV$149,16,FALSE))</f>
        <v>0</v>
      </c>
      <c r="V26" s="8">
        <f>IF(S26&lt;&gt; "",LOOKUP(S26,Points!$F$1:$F$400,Points!$G$1:$G$400),"")</f>
        <v>3</v>
      </c>
      <c r="W26" s="215">
        <f>IF(  AND(U26&gt;0,S26&lt;&gt;36),   IF(ABS(U26-36)&gt;=10,  S26+SIGN(36-U26)*1,  (36-U26)*0.1+S26),      S26)</f>
        <v>20.8</v>
      </c>
      <c r="X26" s="87">
        <f t="shared" si="4"/>
        <v>21</v>
      </c>
      <c r="Y26" s="64">
        <f>IF(ISNA(VLOOKUP($A26,'2021'!$A$6:$AV$149,20,FALSE)),0,VLOOKUP($A26,'2021'!$A$6:$AV$149,20,FALSE))</f>
        <v>0</v>
      </c>
      <c r="Z26" s="8">
        <f>IF(W26&lt;&gt; "",LOOKUP(W26,Points!$F$1:$F$400,Points!$G$1:$G$400),"")</f>
        <v>3</v>
      </c>
      <c r="AA26" s="215">
        <f>IF(  AND(Y26&gt;0,W26&lt;&gt;36),   IF(ABS(Y26-36)&gt;=10,  W26+SIGN(36-Y26)*1,  (36-Y26)*0.1+W26),      W26)</f>
        <v>20.8</v>
      </c>
      <c r="AB26" s="87">
        <f t="shared" si="6"/>
        <v>21</v>
      </c>
      <c r="AC26" s="64">
        <f>IF(ISNA(VLOOKUP($A26,'2021'!$A$6:$AV$149,24,FALSE)),0,VLOOKUP($A26,'2021'!$A$6:$AV$149,24,FALSE))</f>
        <v>0</v>
      </c>
      <c r="AD26" s="8">
        <f>IF(AA26&lt;&gt; "",LOOKUP(AA26,Points!$F$1:$F$400,Points!$G$1:$G$400),"")</f>
        <v>3</v>
      </c>
      <c r="AE26" s="215">
        <f>IF(  AND(AC26&gt;0,AA26&lt;&gt;36),   IF(ABS(AC26-36)&gt;=10,  AA26+SIGN(36-AC26)*1,  (36-AC26)*0.1+AA26),      AA26)</f>
        <v>20.8</v>
      </c>
      <c r="AF26" s="87">
        <f t="shared" si="8"/>
        <v>21</v>
      </c>
      <c r="AG26" s="64">
        <f>IF(ISNA(VLOOKUP($A26,'2021'!$A$6:$AV$149,28,FALSE)),0,VLOOKUP($A26,'2021'!$A$6:$AV$149,28,FALSE))</f>
        <v>0</v>
      </c>
      <c r="AH26" s="8">
        <f>IF(AE26&lt;&gt; "",LOOKUP(AE26,Points!$F$1:$F$400,Points!$G$1:$G$400),"")</f>
        <v>3</v>
      </c>
      <c r="AI26" s="215">
        <f>IF(  AND(AG26&gt;0,AE26&lt;&gt;36),   IF(ABS(AG26-36)&gt;=10,  AE26+SIGN(36-AG26)*1,  (36-AG26)*0.1+AE26),      AE26)</f>
        <v>20.8</v>
      </c>
      <c r="AJ26" s="87">
        <f t="shared" si="10"/>
        <v>21</v>
      </c>
      <c r="AK26" s="64">
        <f>IF(ISNA(VLOOKUP($A26,'2021'!$A$6:$AV$149,32,FALSE)),0,VLOOKUP($A26,'2021'!$A$6:$AV$149,32,FALSE))</f>
        <v>0</v>
      </c>
      <c r="AL26" s="8">
        <f>IF(AI26&lt;&gt; "",LOOKUP(AI26,Points!$F$1:$F$400,Points!$G$1:$G$400),"")</f>
        <v>3</v>
      </c>
      <c r="AM26" s="215">
        <f>IF(  AND(AK26&gt;0,AI26&lt;&gt;36),   IF(ABS(AK26-36)&gt;=10,  AI26+SIGN(36-AK26)*1,  (36-AK26)*0.1+AI26),      AI26)</f>
        <v>20.8</v>
      </c>
      <c r="AN26" s="87">
        <f t="shared" si="11"/>
        <v>21</v>
      </c>
      <c r="AO26" s="64">
        <f>IF(ISNA(VLOOKUP($A26,'2021'!$A$6:$AV$149,36,FALSE)),0,VLOOKUP($A26,'2021'!$A$6:$AV$149,36,FALSE))</f>
        <v>0</v>
      </c>
      <c r="AP26" s="8">
        <f>IF(AM26&lt;&gt; "",LOOKUP(AM26,Points!$F$1:$F$400,Points!$G$1:$G$400),"")</f>
        <v>3</v>
      </c>
      <c r="AQ26" s="215">
        <f>IF(  AND(AO26&gt;0,AM26&lt;&gt;AR$8),   IF(ABS(AO26-AR$8)&gt;=5,  AM26+SIGN(AR$8-AO26)*1,  (AR$8-AO26)*0.2+AM26),      AM26)</f>
        <v>20.8</v>
      </c>
      <c r="AR26" s="87">
        <f t="shared" si="12"/>
        <v>21</v>
      </c>
      <c r="AS26" t="str">
        <f t="shared" si="21"/>
        <v>-</v>
      </c>
      <c r="AT26" t="str">
        <f t="shared" si="22"/>
        <v>-</v>
      </c>
      <c r="AU26" t="str">
        <f t="shared" si="23"/>
        <v>-</v>
      </c>
      <c r="AV26" t="str">
        <f t="shared" si="24"/>
        <v>-</v>
      </c>
      <c r="AW26" t="str">
        <f t="shared" si="13"/>
        <v>-</v>
      </c>
      <c r="AX26" t="str">
        <f t="shared" si="14"/>
        <v>-</v>
      </c>
      <c r="AY26" t="str">
        <f t="shared" si="15"/>
        <v>-</v>
      </c>
      <c r="AZ26" t="str">
        <f t="shared" si="18"/>
        <v>-</v>
      </c>
      <c r="BA26" t="str">
        <f t="shared" si="16"/>
        <v>-</v>
      </c>
      <c r="BB26" t="e">
        <f>VLOOKUP(A26,#REF!,44,FALSE)</f>
        <v>#REF!</v>
      </c>
    </row>
    <row r="27" spans="1:57" ht="18" customHeight="1" thickBot="1" x14ac:dyDescent="0.25">
      <c r="A27" s="78" t="s">
        <v>619</v>
      </c>
      <c r="B27" s="93" t="s">
        <v>620</v>
      </c>
      <c r="C27" s="94" t="s">
        <v>621</v>
      </c>
      <c r="D27" s="25">
        <v>5.1999999999999975</v>
      </c>
      <c r="E27" s="92">
        <v>0</v>
      </c>
      <c r="F27" s="92">
        <v>0</v>
      </c>
      <c r="G27" s="216">
        <f t="shared" si="28"/>
        <v>5.1999999999999975</v>
      </c>
      <c r="H27" s="88">
        <f t="shared" si="0"/>
        <v>5</v>
      </c>
      <c r="I27" s="72">
        <f>IF(ISNA(VLOOKUP($A27,'2021'!$A$5:$AV$149,4,FALSE)),0,VLOOKUP($A27,'2021'!$A$5:$AV$149,4,FALSE))</f>
        <v>34</v>
      </c>
      <c r="J27" s="8">
        <f>IF(G27&lt;&gt; "",LOOKUP(G27,Points!$F$1:$F$360,Points!$G$1:$G$360),"")</f>
        <v>1</v>
      </c>
      <c r="K27" s="215">
        <f>IF(  AND(I27&gt;0,G27&lt;&gt;L$8),   IF(ABS(I27-L$8)&gt;=5,  G27+SIGN(L$8-I27)*0.5,  (L$8-I27)*0.1+G27),      G27)</f>
        <v>4.6999999999999975</v>
      </c>
      <c r="L27" s="76">
        <f t="shared" si="1"/>
        <v>5</v>
      </c>
      <c r="M27" s="83">
        <f>IF(ISNA(VLOOKUP($A27,'2021'!$A$6:$AV$149,8,FALSE)),0,VLOOKUP($A27,'2021'!$A$6:$AV$149,8,FALSE))</f>
        <v>27</v>
      </c>
      <c r="N27" s="8">
        <f>IF(K27&lt;&gt; "",LOOKUP(K27,Points!$F$1:$F$400,Points!$G$1:$G$400),"")</f>
        <v>1</v>
      </c>
      <c r="O27" s="215">
        <f>IF(  AND(M27&gt;0,K27&lt;&gt;P$8),   IF(ABS(M27-P$8)&gt;=5,  K27+SIGN(P$8-M27)*0.5,  (P$8-M27)*0.1+K27),      K27)</f>
        <v>4.9999999999999973</v>
      </c>
      <c r="P27" s="76">
        <f t="shared" si="2"/>
        <v>5</v>
      </c>
      <c r="Q27" s="64">
        <f>IF(ISNA(VLOOKUP($A27,'2021'!$A$6:$AV$149,12,FALSE)),0,VLOOKUP($A27,'2021'!$A$6:$AV$149,12,FALSE))</f>
        <v>27</v>
      </c>
      <c r="R27" s="8">
        <f>IF(O27&lt;&gt; "",LOOKUP(O27,Points!$F$1:$F$400,Points!$G$1:$G$400),"")</f>
        <v>1</v>
      </c>
      <c r="S27" s="215">
        <f>IF(  AND(Q27&gt;0,O27&lt;&gt;T$8),   IF(ABS(Q27-T$8)&gt;=5,  O27+SIGN(T$8-Q27)*0.5,  (T$8-Q27)*0.1+O27),      O27)</f>
        <v>4.9999999999999973</v>
      </c>
      <c r="T27" s="76">
        <f t="shared" si="3"/>
        <v>5</v>
      </c>
      <c r="U27" s="64">
        <f>IF(ISNA(VLOOKUP($A27,'2021'!$A$6:$AV$149,16,FALSE)),0,VLOOKUP($A27,'2021'!$A$6:$AV$149,16,FALSE))</f>
        <v>0</v>
      </c>
      <c r="V27" s="8">
        <f>IF(S27&lt;&gt; "",LOOKUP(S27,Points!$F$1:$F$400,Points!$G$1:$G$400),"")</f>
        <v>1</v>
      </c>
      <c r="W27" s="215">
        <f>IF(  AND(U27&gt;0,S27&lt;&gt;X$8),   IF(ABS(U27-X$8)&gt;=5,  S27+SIGN(X$8-U27)*0.5,  (X$8-U27)*0.1+S27),      S27)</f>
        <v>4.9999999999999973</v>
      </c>
      <c r="X27" s="76">
        <f t="shared" si="4"/>
        <v>5</v>
      </c>
      <c r="Y27" s="64">
        <f>IF(ISNA(VLOOKUP($A27,'2021'!$A$6:$AV$149,20,FALSE)),0,VLOOKUP($A27,'2021'!$A$6:$AV$149,20,FALSE))</f>
        <v>0</v>
      </c>
      <c r="Z27" s="8">
        <f>IF(W27&lt;&gt; "",LOOKUP(W27,Points!$F$1:$F$400,Points!$G$1:$G$400),"")</f>
        <v>1</v>
      </c>
      <c r="AA27" s="215">
        <f>IF(  AND(Y27&gt;0,W27&lt;&gt;36),   IF(ABS(Y27-36)&gt;=10,  W27+SIGN(36-Y27)*1,  (36-Y27)*0.1+W27),      W27)</f>
        <v>4.9999999999999973</v>
      </c>
      <c r="AB27" s="76">
        <f t="shared" si="6"/>
        <v>5</v>
      </c>
      <c r="AC27" s="64">
        <f>IF(ISNA(VLOOKUP($A27,'2021'!$A$6:$AV$149,24,FALSE)),0,VLOOKUP($A27,'2021'!$A$6:$AV$149,24,FALSE))</f>
        <v>0</v>
      </c>
      <c r="AD27" s="8">
        <f>IF(AA27&lt;&gt; "",LOOKUP(AA27,Points!$F$1:$F$400,Points!$G$1:$G$400),"")</f>
        <v>1</v>
      </c>
      <c r="AE27" s="215">
        <f>IF(  AND(AC27&gt;0,AA27&lt;&gt;AF$8),   IF(ABS(AC27-AF$8)&gt;=5,  AA27+SIGN(AF$8-AC27)*0.5,  (AF$8-AC27)*0.1+AA27),      AA27)</f>
        <v>4.9999999999999973</v>
      </c>
      <c r="AF27" s="76">
        <f t="shared" si="8"/>
        <v>5</v>
      </c>
      <c r="AG27" s="64">
        <f>IF(ISNA(VLOOKUP($A27,'2021'!$A$6:$AV$149,28,FALSE)),0,VLOOKUP($A27,'2021'!$A$6:$AV$149,28,FALSE))</f>
        <v>0</v>
      </c>
      <c r="AH27" s="8">
        <f>IF(AE27&lt;&gt; "",LOOKUP(AE27,Points!$F$1:$F$400,Points!$G$1:$G$400),"")</f>
        <v>1</v>
      </c>
      <c r="AI27" s="215">
        <f>IF(  AND(AG27&gt;0,AE27&lt;&gt;AJ$8),   IF(ABS(AG27-AJ$8)&gt;=5,  AE27+SIGN(AJ$8-AG27)*0.5,  (AJ$8-AG27)*0.1+AE27),      AE27)</f>
        <v>4.9999999999999973</v>
      </c>
      <c r="AJ27" s="76">
        <f t="shared" si="10"/>
        <v>5</v>
      </c>
      <c r="AK27" s="64">
        <f>IF(ISNA(VLOOKUP($A27,'2021'!$A$6:$AV$149,32,FALSE)),0,VLOOKUP($A27,'2021'!$A$6:$AV$149,32,FALSE))</f>
        <v>0</v>
      </c>
      <c r="AL27" s="8">
        <f>IF(AI27&lt;&gt; "",LOOKUP(AI27,Points!$F$1:$F$400,Points!$G$1:$G$400),"")</f>
        <v>1</v>
      </c>
      <c r="AM27" s="215">
        <f>IF(  AND(AK27&gt;0,AI27&lt;&gt;AN$8),   IF(ABS(AK27-AN$8)&gt;=5,  AI27+SIGN(AN$8-AK27)*0.5,  (AN$8-AK27)*0.1+AI27),      AI27)</f>
        <v>4.9999999999999973</v>
      </c>
      <c r="AN27" s="76">
        <f t="shared" si="11"/>
        <v>5</v>
      </c>
      <c r="AO27" s="64">
        <f>IF(ISNA(VLOOKUP($A27,'2021'!$A$6:$AV$149,36,FALSE)),0,VLOOKUP($A27,'2021'!$A$6:$AV$149,36,FALSE))</f>
        <v>0</v>
      </c>
      <c r="AP27" s="8">
        <f>IF(AM27&lt;&gt; "",LOOKUP(AM27,Points!$F$1:$F$400,Points!$G$1:$G$400),"")</f>
        <v>1</v>
      </c>
      <c r="AQ27" s="215">
        <f>IF(  AND(AO27&gt;0,AM27&lt;&gt;AR$8),   IF(ABS(AO27-AR$8)&gt;=5,  AM27+SIGN(AR$8-AO27)*0.5,  (AR$8-AO27)*0.1+AM27),      AM27)</f>
        <v>4.9999999999999973</v>
      </c>
      <c r="AR27" s="76">
        <f t="shared" si="12"/>
        <v>5</v>
      </c>
      <c r="AS27">
        <f t="shared" si="21"/>
        <v>79</v>
      </c>
      <c r="AT27">
        <f t="shared" si="22"/>
        <v>86</v>
      </c>
      <c r="AU27">
        <f t="shared" si="23"/>
        <v>86</v>
      </c>
      <c r="AV27" t="str">
        <f t="shared" si="24"/>
        <v>-</v>
      </c>
      <c r="AW27" t="str">
        <f t="shared" si="13"/>
        <v>-</v>
      </c>
      <c r="AX27" t="str">
        <f t="shared" si="14"/>
        <v>-</v>
      </c>
      <c r="AY27" t="str">
        <f t="shared" si="15"/>
        <v>-</v>
      </c>
      <c r="AZ27" t="str">
        <f t="shared" si="18"/>
        <v>-</v>
      </c>
      <c r="BA27" t="str">
        <f t="shared" si="16"/>
        <v>-</v>
      </c>
      <c r="BB27" t="e">
        <f>VLOOKUP(A27,#REF!,44,FALSE)</f>
        <v>#REF!</v>
      </c>
      <c r="BC27">
        <f>-G27+AQ27</f>
        <v>-0.20000000000000018</v>
      </c>
      <c r="BD27" s="206">
        <f>ROUND(BC27/G27,2)</f>
        <v>-0.04</v>
      </c>
      <c r="BE27">
        <v>3</v>
      </c>
    </row>
    <row r="28" spans="1:57" ht="18" customHeight="1" thickBot="1" x14ac:dyDescent="0.25">
      <c r="A28" s="78" t="s">
        <v>762</v>
      </c>
      <c r="B28" s="93" t="s">
        <v>620</v>
      </c>
      <c r="C28" s="94" t="s">
        <v>58</v>
      </c>
      <c r="D28" s="25">
        <v>14.6</v>
      </c>
      <c r="E28" s="92">
        <v>0</v>
      </c>
      <c r="F28" s="92">
        <v>0</v>
      </c>
      <c r="G28" s="216">
        <f t="shared" si="28"/>
        <v>14.6</v>
      </c>
      <c r="H28" s="88">
        <f t="shared" si="0"/>
        <v>15</v>
      </c>
      <c r="I28" s="72">
        <f>IF(ISNA(VLOOKUP($A28,'2021'!$A$5:$AV$149,4,FALSE)),0,VLOOKUP($A28,'2021'!$A$5:$AV$149,4,FALSE))</f>
        <v>0</v>
      </c>
      <c r="J28" s="8">
        <f>IF(G28&lt;&gt; "",LOOKUP(G28,Points!$F$1:$F$360,Points!$G$1:$G$360),"")</f>
        <v>2</v>
      </c>
      <c r="K28" s="13">
        <f>IF(  AND(I28&gt;0,G28&lt;&gt;L$8),   IF(ABS(I28-L$8)&gt;=5,  G28+SIGN(L$8-I28)*1,  (L$8-I28)*0.2+G28),      G28)</f>
        <v>14.6</v>
      </c>
      <c r="L28" s="87">
        <f t="shared" si="1"/>
        <v>15</v>
      </c>
      <c r="M28" s="83">
        <f>IF(ISNA(VLOOKUP($A28,'2021'!$A$6:$AV$149,8,FALSE)),0,VLOOKUP($A28,'2021'!$A$6:$AV$149,8,FALSE))</f>
        <v>0</v>
      </c>
      <c r="N28" s="8">
        <f>IF(K28&lt;&gt; "",LOOKUP(K28,Points!$F$1:$F$400,Points!$G$1:$G$400),"")</f>
        <v>2</v>
      </c>
      <c r="O28" s="215">
        <f>IF(  AND(M28&gt;0,K28&lt;&gt;36),   IF(ABS(M28-36)&gt;=10,  K28+SIGN(36-M28)*1,  (36-M28)*0.1+K28),      K28)</f>
        <v>14.6</v>
      </c>
      <c r="P28" s="87">
        <f t="shared" si="2"/>
        <v>15</v>
      </c>
      <c r="Q28" s="64">
        <f>IF(ISNA(VLOOKUP($A28,'2021'!$A$6:$AV$149,12,FALSE)),0,VLOOKUP($A28,'2021'!$A$6:$AV$149,12,FALSE))</f>
        <v>0</v>
      </c>
      <c r="R28" s="8">
        <f>IF(O28&lt;&gt; "",LOOKUP(O28,Points!$F$1:$F$400,Points!$G$1:$G$400),"")</f>
        <v>2</v>
      </c>
      <c r="S28" s="215">
        <f>IF(  AND(Q28&gt;0,O28&lt;&gt;T$8),   IF(ABS(Q28-T$8)&gt;=5,  O28+SIGN(T$8-Q28)*1,  (T$8-Q28)*0.2+O28),      O28)</f>
        <v>14.6</v>
      </c>
      <c r="T28" s="87">
        <f t="shared" si="3"/>
        <v>15</v>
      </c>
      <c r="U28" s="64">
        <f>IF(ISNA(VLOOKUP($A28,'2021'!$A$6:$AV$149,16,FALSE)),0,VLOOKUP($A28,'2021'!$A$6:$AV$149,16,FALSE))</f>
        <v>0</v>
      </c>
      <c r="V28" s="8">
        <f>IF(S28&lt;&gt; "",LOOKUP(S28,Points!$F$1:$F$400,Points!$G$1:$G$400),"")</f>
        <v>2</v>
      </c>
      <c r="W28" s="215">
        <f>IF(  AND(U28&gt;0,S28&lt;&gt;36),   IF(ABS(U28-36)&gt;=10,  S28+SIGN(36-U28)*1,  (36-U28)*0.1+S28),      S28)</f>
        <v>14.6</v>
      </c>
      <c r="X28" s="87">
        <f t="shared" si="4"/>
        <v>15</v>
      </c>
      <c r="Y28" s="64">
        <f>IF(ISNA(VLOOKUP($A28,'2021'!$A$6:$AV$149,20,FALSE)),0,VLOOKUP($A28,'2021'!$A$6:$AV$149,20,FALSE))</f>
        <v>0</v>
      </c>
      <c r="Z28" s="8">
        <f>IF(W28&lt;&gt; "",LOOKUP(W28,Points!$F$1:$F$400,Points!$G$1:$G$400),"")</f>
        <v>2</v>
      </c>
      <c r="AA28" s="215">
        <f>IF(  AND(Y28&gt;0,W28&lt;&gt;36),   IF(ABS(Y28-36)&gt;=10,  W28+SIGN(36-Y28)*1,  (36-Y28)*0.1+W28),      W28)</f>
        <v>14.6</v>
      </c>
      <c r="AB28" s="87">
        <f t="shared" si="6"/>
        <v>15</v>
      </c>
      <c r="AC28" s="64">
        <f>IF(ISNA(VLOOKUP($A28,'2021'!$A$6:$AV$149,24,FALSE)),0,VLOOKUP($A28,'2021'!$A$6:$AV$149,24,FALSE))</f>
        <v>0</v>
      </c>
      <c r="AD28" s="8">
        <f>IF(AA28&lt;&gt; "",LOOKUP(AA28,Points!$F$1:$F$400,Points!$G$1:$G$400),"")</f>
        <v>2</v>
      </c>
      <c r="AE28" s="215">
        <f>IF(  AND(AC28&gt;0,AA28&lt;&gt;36),   IF(ABS(AC28-36)&gt;=10,  AA28+SIGN(36-AC28)*1,  (36-AC28)*0.1+AA28),      AA28)</f>
        <v>14.6</v>
      </c>
      <c r="AF28" s="87">
        <f t="shared" si="8"/>
        <v>15</v>
      </c>
      <c r="AG28" s="64">
        <f>IF(ISNA(VLOOKUP($A28,'2021'!$A$6:$AV$149,28,FALSE)),0,VLOOKUP($A28,'2021'!$A$6:$AV$149,28,FALSE))</f>
        <v>0</v>
      </c>
      <c r="AH28" s="8">
        <f>IF(AE28&lt;&gt; "",LOOKUP(AE28,Points!$F$1:$F$400,Points!$G$1:$G$400),"")</f>
        <v>2</v>
      </c>
      <c r="AI28" s="215">
        <f t="shared" ref="AI28:AI40" si="29">IF(  AND(AG28&gt;0,AE28&lt;&gt;36),   IF(ABS(AG28-36)&gt;=10,  AE28+SIGN(36-AG28)*1,  (36-AG28)*0.1+AE28),      AE28)</f>
        <v>14.6</v>
      </c>
      <c r="AJ28" s="87">
        <f t="shared" si="10"/>
        <v>15</v>
      </c>
      <c r="AK28" s="64">
        <f>IF(ISNA(VLOOKUP($A28,'2021'!$A$6:$AV$149,32,FALSE)),0,VLOOKUP($A28,'2021'!$A$6:$AV$149,32,FALSE))</f>
        <v>0</v>
      </c>
      <c r="AL28" s="8">
        <f>IF(AI28&lt;&gt; "",LOOKUP(AI28,Points!$F$1:$F$400,Points!$G$1:$G$400),"")</f>
        <v>2</v>
      </c>
      <c r="AM28" s="215">
        <f>IF(  AND(AK28&gt;0,AI28&lt;&gt;36),   IF(ABS(AK28-36)&gt;=10,  AI28+SIGN(36-AK28)*1,  (36-AK28)*0.1+AI28),      AI28)</f>
        <v>14.6</v>
      </c>
      <c r="AN28" s="87">
        <f t="shared" si="11"/>
        <v>15</v>
      </c>
      <c r="AO28" s="64">
        <f>IF(ISNA(VLOOKUP($A28,'2021'!$A$6:$AV$149,36,FALSE)),0,VLOOKUP($A28,'2021'!$A$6:$AV$149,36,FALSE))</f>
        <v>0</v>
      </c>
      <c r="AP28" s="8">
        <f>IF(AM28&lt;&gt; "",LOOKUP(AM28,Points!$F$1:$F$400,Points!$G$1:$G$400),"")</f>
        <v>2</v>
      </c>
      <c r="AQ28" s="215">
        <f t="shared" ref="AQ28:AQ42" si="30">IF(  AND(AO28&gt;0,AM28&lt;&gt;36),   IF(ABS(AO28-36)&gt;=10,  AM28+SIGN(36-AO28)*1,  (36-AO28)*0.1+AM28),      AM28)</f>
        <v>14.6</v>
      </c>
      <c r="AR28" s="87">
        <f t="shared" si="12"/>
        <v>15</v>
      </c>
      <c r="AS28" t="str">
        <f t="shared" si="21"/>
        <v>-</v>
      </c>
      <c r="AT28" t="str">
        <f t="shared" si="22"/>
        <v>-</v>
      </c>
      <c r="AU28" t="str">
        <f t="shared" si="23"/>
        <v>-</v>
      </c>
      <c r="AV28" t="str">
        <f t="shared" si="24"/>
        <v>-</v>
      </c>
      <c r="AW28" t="str">
        <f t="shared" si="13"/>
        <v>-</v>
      </c>
      <c r="AX28" t="str">
        <f t="shared" si="14"/>
        <v>-</v>
      </c>
      <c r="AY28" t="str">
        <f t="shared" si="15"/>
        <v>-</v>
      </c>
      <c r="AZ28" t="str">
        <f t="shared" si="18"/>
        <v>-</v>
      </c>
      <c r="BA28" t="str">
        <f t="shared" si="16"/>
        <v>-</v>
      </c>
      <c r="BB28" t="e">
        <f>VLOOKUP(A28,#REF!,44,FALSE)</f>
        <v>#REF!</v>
      </c>
    </row>
    <row r="29" spans="1:57" ht="18" customHeight="1" thickBot="1" x14ac:dyDescent="0.25">
      <c r="A29" s="52" t="s">
        <v>887</v>
      </c>
      <c r="B29" s="93" t="s">
        <v>871</v>
      </c>
      <c r="C29" s="94" t="s">
        <v>873</v>
      </c>
      <c r="D29" s="25">
        <v>4.6999999999999993</v>
      </c>
      <c r="E29" s="92">
        <v>29</v>
      </c>
      <c r="F29" s="92">
        <v>29</v>
      </c>
      <c r="G29" s="216">
        <f t="shared" si="28"/>
        <v>5.0999999999999979</v>
      </c>
      <c r="H29" s="88">
        <f t="shared" si="0"/>
        <v>5</v>
      </c>
      <c r="I29" s="72">
        <f>IF(ISNA(VLOOKUP($A29,'2021'!$A$5:$AV$149,4,FALSE)),0,VLOOKUP($A29,'2021'!$A$5:$AV$149,4,FALSE))</f>
        <v>0</v>
      </c>
      <c r="J29" s="8">
        <f>IF(G29&lt;&gt; "",LOOKUP(G29,Points!$F$1:$F$360,Points!$G$1:$G$360),"")</f>
        <v>1</v>
      </c>
      <c r="K29" s="13">
        <f>IF(  AND(I29&gt;0,G29&lt;&gt;L$8),   IF(ABS(I29-L$8)&gt;=5,  G29+SIGN(L$8-I29)*0.5,  (L$8-I29)*0.1+G29),      G29)</f>
        <v>5.0999999999999979</v>
      </c>
      <c r="L29" s="87">
        <f>ROUND(K29,0)</f>
        <v>5</v>
      </c>
      <c r="M29" s="83">
        <f>IF(ISNA(VLOOKUP($A29,'2021'!$A$6:$AV$149,8,FALSE)),0,VLOOKUP($A29,'2021'!$A$6:$AV$149,8,FALSE))</f>
        <v>34</v>
      </c>
      <c r="N29" s="8">
        <f>IF(K29&lt;&gt; "",LOOKUP(K29,Points!$F$1:$F$400,Points!$G$1:$G$400),"")</f>
        <v>1</v>
      </c>
      <c r="O29" s="215">
        <f>IF(  AND(M29&gt;0,K29&lt;&gt;P$8),   IF(ABS(M29-P$8)&gt;=5,  K29+SIGN(P$8-M29)*0.5,  (P$8-M29)*0.1+K29),      K29)</f>
        <v>4.6999999999999975</v>
      </c>
      <c r="P29" s="87">
        <f>ROUND(O29,0)</f>
        <v>5</v>
      </c>
      <c r="Q29" s="64">
        <f>IF(ISNA(VLOOKUP($A29,'2021'!$A$6:$AV$149,12,FALSE)),0,VLOOKUP($A29,'2021'!$A$6:$AV$149,12,FALSE))</f>
        <v>28</v>
      </c>
      <c r="R29" s="8">
        <f>IF(O29&lt;&gt; "",LOOKUP(O29,Points!$F$1:$F$400,Points!$G$1:$G$400),"")</f>
        <v>1</v>
      </c>
      <c r="S29" s="215">
        <f>IF(  AND(Q29&gt;0,O29&lt;&gt;T$8),   IF(ABS(Q29-T$8)&gt;=5,  O29+SIGN(T$8-Q29)*0.5,  (T$8-Q29)*0.1+O29),      O29)</f>
        <v>4.5999999999999979</v>
      </c>
      <c r="T29" s="87">
        <f>ROUND(S29,0)</f>
        <v>5</v>
      </c>
      <c r="U29" s="64">
        <f>IF(ISNA(VLOOKUP($A29,'2021'!$A$6:$AV$149,16,FALSE)),0,VLOOKUP($A29,'2021'!$A$6:$AV$149,16,FALSE))</f>
        <v>0</v>
      </c>
      <c r="V29" s="8">
        <f>IF(S29&lt;&gt; "",LOOKUP(S29,Points!$F$1:$F$400,Points!$G$1:$G$400),"")</f>
        <v>1</v>
      </c>
      <c r="W29" s="215">
        <f>IF(  AND(U29&gt;0,S29&lt;&gt;X$8),   IF(ABS(U29-X$8)&gt;=5,  S29+SIGN(X$8-U29)*0.5,  (X$8-U29)*0.1+S29),      S29)</f>
        <v>4.5999999999999979</v>
      </c>
      <c r="X29" s="87">
        <f>ROUND(W29,0)</f>
        <v>5</v>
      </c>
      <c r="Y29" s="64">
        <f>IF(ISNA(VLOOKUP($A29,'2021'!$A$6:$AV$149,20,FALSE)),0,VLOOKUP($A29,'2021'!$A$6:$AV$149,20,FALSE))</f>
        <v>0</v>
      </c>
      <c r="Z29" s="8">
        <f>IF(W29&lt;&gt; "",LOOKUP(W29,Points!$F$1:$F$400,Points!$G$1:$G$400),"")</f>
        <v>1</v>
      </c>
      <c r="AA29" s="215">
        <f>IF(  AND(Y29&gt;0,W29&lt;&gt;AB$8),   IF(ABS(Y29-AB$8)&gt;=5,  W29+SIGN(AB$8-Y29)*0.5,  (AB$8-Y29)*0.1+W29),      W29)</f>
        <v>4.5999999999999979</v>
      </c>
      <c r="AB29" s="87">
        <f>ROUND(AA29,0)</f>
        <v>5</v>
      </c>
      <c r="AC29" s="64">
        <f>IF(ISNA(VLOOKUP($A29,'2021'!$A$6:$AV$149,24,FALSE)),0,VLOOKUP($A29,'2021'!$A$6:$AV$149,24,FALSE))</f>
        <v>0</v>
      </c>
      <c r="AD29" s="8">
        <f>IF(AA29&lt;&gt; "",LOOKUP(AA29,Points!$F$1:$F$400,Points!$G$1:$G$400),"")</f>
        <v>1</v>
      </c>
      <c r="AE29" s="215">
        <f>IF(  AND(AC29&gt;0,AA29&lt;&gt;36),   IF(ABS(AC29-36)&gt;=10,  AA29+SIGN(36-AC29)*1,  (36-AC29)*0.1+AA29),      AA29)</f>
        <v>4.5999999999999979</v>
      </c>
      <c r="AF29" s="87">
        <f>ROUND(AE29,0)</f>
        <v>5</v>
      </c>
      <c r="AG29" s="64">
        <f>IF(ISNA(VLOOKUP($A29,'2021'!$A$6:$AV$149,28,FALSE)),0,VLOOKUP($A29,'2021'!$A$6:$AV$149,28,FALSE))</f>
        <v>0</v>
      </c>
      <c r="AH29" s="8">
        <f>IF(AE29&lt;&gt; "",LOOKUP(AE29,Points!$F$1:$F$400,Points!$G$1:$G$400),"")</f>
        <v>1</v>
      </c>
      <c r="AI29" s="215">
        <f>IF(  AND(AG29&gt;0,AE29&lt;&gt;AJ$8),   IF(ABS(AG29-AJ$8)&gt;=5,  AE29+SIGN(AJ$8-AG29)*0.5,  (AJ$8-AG29)*0.1+AE29),      AE29)</f>
        <v>4.5999999999999979</v>
      </c>
      <c r="AJ29" s="87">
        <f>ROUND(AI29,0)</f>
        <v>5</v>
      </c>
      <c r="AK29" s="64">
        <f>IF(ISNA(VLOOKUP($A29,'2021'!$A$6:$AV$149,32,FALSE)),0,VLOOKUP($A29,'2021'!$A$6:$AV$149,32,FALSE))</f>
        <v>0</v>
      </c>
      <c r="AL29" s="8">
        <f>IF(AI29&lt;&gt; "",LOOKUP(AI29,Points!$F$1:$F$400,Points!$G$1:$G$400),"")</f>
        <v>1</v>
      </c>
      <c r="AM29" s="215">
        <f>IF(  AND(AK29&gt;0,AI29&lt;&gt;AN$8),   IF(ABS(AK29-AN$8)&gt;=5,  AI29+SIGN(AN$8-AK29)*0.5,  (AN$8-AK29)*0.1+AI29),      AI29)</f>
        <v>4.5999999999999979</v>
      </c>
      <c r="AN29" s="87">
        <f>ROUND(AM29,0)</f>
        <v>5</v>
      </c>
      <c r="AO29" s="64">
        <f>IF(ISNA(VLOOKUP($A29,'2021'!$A$6:$AV$149,36,FALSE)),0,VLOOKUP($A29,'2021'!$A$6:$AV$149,36,FALSE))</f>
        <v>0</v>
      </c>
      <c r="AP29" s="8">
        <f>IF(AM29&lt;&gt; "",LOOKUP(AM29,Points!$F$1:$F$400,Points!$G$1:$G$400),"")</f>
        <v>1</v>
      </c>
      <c r="AQ29" s="215">
        <f>IF(  AND(AO29&gt;0,AM29&lt;&gt;36),   IF(ABS(AO29-36)&gt;=10,  AM29+SIGN(36-AO29)*1,  (36-AO29)*0.1+AM29),      AM29)</f>
        <v>4.5999999999999979</v>
      </c>
      <c r="AR29" s="87">
        <f>ROUND(AQ29,0)</f>
        <v>5</v>
      </c>
      <c r="AS29" t="str">
        <f>IF(I29&gt;0,72+H29+36-I29,"-")</f>
        <v>-</v>
      </c>
      <c r="AT29">
        <f>IF(M29&gt;0,72+L29+36-M29,"-")</f>
        <v>79</v>
      </c>
      <c r="AU29">
        <f>IF(Q29&gt;0,72+P29+36-Q29,"-")</f>
        <v>85</v>
      </c>
      <c r="AV29" t="str">
        <f>IF(U29&gt;0,72+T29+36-U29,"-")</f>
        <v>-</v>
      </c>
      <c r="AW29" t="str">
        <f>IF(Y29&gt;0,72+X29+36-Y29,"-")</f>
        <v>-</v>
      </c>
      <c r="AX29" t="str">
        <f>IF(AC29&gt;0,72+AB29+36-AC29,"-")</f>
        <v>-</v>
      </c>
      <c r="AY29" t="str">
        <f>IF(AG29&gt;0,72+AF29+36-AG29,"-")</f>
        <v>-</v>
      </c>
      <c r="AZ29" t="str">
        <f>IF(AK29&gt;0,72+AJ29+36-AK29,"-")</f>
        <v>-</v>
      </c>
      <c r="BA29" t="str">
        <f>IF(AO29&gt;0,72+AN29+36-AO29,"-")</f>
        <v>-</v>
      </c>
      <c r="BB29" t="e">
        <f>VLOOKUP(A29,#REF!,44,FALSE)</f>
        <v>#REF!</v>
      </c>
      <c r="BC29">
        <f>-G29+AQ29</f>
        <v>-0.5</v>
      </c>
      <c r="BD29" s="206">
        <f>ROUND(BC29/G29,2)</f>
        <v>-0.1</v>
      </c>
    </row>
    <row r="30" spans="1:57" ht="18" customHeight="1" thickBot="1" x14ac:dyDescent="0.25">
      <c r="A30" s="78" t="s">
        <v>746</v>
      </c>
      <c r="B30" s="93" t="s">
        <v>726</v>
      </c>
      <c r="C30" s="94" t="s">
        <v>727</v>
      </c>
      <c r="D30" s="25">
        <v>15.8</v>
      </c>
      <c r="E30" s="92">
        <v>0</v>
      </c>
      <c r="F30" s="92">
        <v>0</v>
      </c>
      <c r="G30" s="216">
        <f t="shared" si="28"/>
        <v>15.8</v>
      </c>
      <c r="H30" s="88">
        <f t="shared" si="0"/>
        <v>16</v>
      </c>
      <c r="I30" s="72">
        <f>IF(ISNA(VLOOKUP($A30,'2021'!$A$5:$AV$149,4,FALSE)),0,VLOOKUP($A30,'2021'!$A$5:$AV$149,4,FALSE))</f>
        <v>0</v>
      </c>
      <c r="J30" s="8">
        <f>IF(G30&lt;&gt; "",LOOKUP(G30,Points!$F$1:$F$360,Points!$G$1:$G$360),"")</f>
        <v>2</v>
      </c>
      <c r="K30" s="13">
        <f>IF(  AND(I30&gt;0,G30&lt;&gt;L$8),   IF(ABS(I30-L$8)&gt;=5,  G30+SIGN(L$8-I30)*1,  (L$8-I30)*0.2+G30),      G30)</f>
        <v>15.8</v>
      </c>
      <c r="L30" s="76">
        <f t="shared" si="1"/>
        <v>16</v>
      </c>
      <c r="M30" s="83">
        <f>IF(ISNA(VLOOKUP($A30,'2021'!$A$6:$AV$149,8,FALSE)),0,VLOOKUP($A30,'2021'!$A$6:$AV$149,8,FALSE))</f>
        <v>0</v>
      </c>
      <c r="N30" s="8">
        <f>IF(K30&lt;&gt; "",LOOKUP(K30,Points!$F$1:$F$400,Points!$G$1:$G$400),"")</f>
        <v>2</v>
      </c>
      <c r="O30" s="215">
        <f>IF(  AND(M30&gt;0,K30&lt;&gt;P$8),   IF(ABS(M30-P$8)&gt;=5,  K30+SIGN(P$8-M30)*1,  (P$8-M30)*0.2+K30),      K30)</f>
        <v>15.8</v>
      </c>
      <c r="P30" s="76">
        <f t="shared" si="2"/>
        <v>16</v>
      </c>
      <c r="Q30" s="64">
        <f>IF(ISNA(VLOOKUP($A30,'2021'!$A$6:$AV$149,12,FALSE)),0,VLOOKUP($A30,'2021'!$A$6:$AV$149,12,FALSE))</f>
        <v>0</v>
      </c>
      <c r="R30" s="8">
        <f>IF(O30&lt;&gt; "",LOOKUP(O30,Points!$F$1:$F$400,Points!$G$1:$G$400),"")</f>
        <v>2</v>
      </c>
      <c r="S30" s="215">
        <f>IF(  AND(Q30&gt;0,O30&lt;&gt;T$8),   IF(ABS(Q30-T$8)&gt;=5,  O30+SIGN(T$8-Q30)*1,  (T$8-Q30)*0.2+O30),      O30)</f>
        <v>15.8</v>
      </c>
      <c r="T30" s="76">
        <f t="shared" si="3"/>
        <v>16</v>
      </c>
      <c r="U30" s="64">
        <f>IF(ISNA(VLOOKUP($A30,'2021'!$A$6:$AV$149,16,FALSE)),0,VLOOKUP($A30,'2021'!$A$6:$AV$149,16,FALSE))</f>
        <v>0</v>
      </c>
      <c r="V30" s="8">
        <f>IF(S30&lt;&gt; "",LOOKUP(S30,Points!$F$1:$F$400,Points!$G$1:$G$400),"")</f>
        <v>2</v>
      </c>
      <c r="W30" s="215">
        <f>IF(  AND(U30&gt;0,S30&lt;&gt;36),   IF(ABS(U30-36)&gt;=10,  S30+SIGN(36-U30)*1,  (36-U30)*0.1+S30),      S30)</f>
        <v>15.8</v>
      </c>
      <c r="X30" s="76">
        <f t="shared" si="4"/>
        <v>16</v>
      </c>
      <c r="Y30" s="64">
        <f>IF(ISNA(VLOOKUP($A30,'2021'!$A$6:$AV$149,20,FALSE)),0,VLOOKUP($A30,'2021'!$A$6:$AV$149,20,FALSE))</f>
        <v>0</v>
      </c>
      <c r="Z30" s="8">
        <f>IF(W30&lt;&gt; "",LOOKUP(W30,Points!$F$1:$F$400,Points!$G$1:$G$400),"")</f>
        <v>2</v>
      </c>
      <c r="AA30" s="215">
        <f>IF(  AND(Y30&gt;0,W30&lt;&gt;AB$8),   IF(ABS(Y30-AB$8)&gt;=5,  W30+SIGN(AB$8-Y30)*1,  (AB$8-Y30)*0.2+W30),      W30)</f>
        <v>15.8</v>
      </c>
      <c r="AB30" s="76">
        <f t="shared" si="6"/>
        <v>16</v>
      </c>
      <c r="AC30" s="64">
        <f>IF(ISNA(VLOOKUP($A30,'2021'!$A$6:$AV$149,24,FALSE)),0,VLOOKUP($A30,'2021'!$A$6:$AV$149,24,FALSE))</f>
        <v>0</v>
      </c>
      <c r="AD30" s="8">
        <f>IF(AA30&lt;&gt; "",LOOKUP(AA30,Points!$F$1:$F$400,Points!$G$1:$G$400),"")</f>
        <v>2</v>
      </c>
      <c r="AE30" s="215">
        <f>IF(  AND(AC30&gt;0,AA30&lt;&gt;AF$8),   IF(ABS(AC30-AF$8)&gt;=5,  AA30+SIGN(AF$8-AC30)*1,  (AF$8-AC30)*0.2+AA30),      AA30)</f>
        <v>15.8</v>
      </c>
      <c r="AF30" s="76">
        <f t="shared" si="8"/>
        <v>16</v>
      </c>
      <c r="AG30" s="64">
        <f>IF(ISNA(VLOOKUP($A30,'2021'!$A$6:$AV$149,28,FALSE)),0,VLOOKUP($A30,'2021'!$A$6:$AV$149,28,FALSE))</f>
        <v>0</v>
      </c>
      <c r="AH30" s="8">
        <f>IF(AE30&lt;&gt; "",LOOKUP(AE30,Points!$F$1:$F$400,Points!$G$1:$G$400),"")</f>
        <v>2</v>
      </c>
      <c r="AI30" s="215">
        <f t="shared" si="29"/>
        <v>15.8</v>
      </c>
      <c r="AJ30" s="76">
        <f t="shared" si="10"/>
        <v>16</v>
      </c>
      <c r="AK30" s="64">
        <f>IF(ISNA(VLOOKUP($A30,'2021'!$A$6:$AV$149,32,FALSE)),0,VLOOKUP($A30,'2021'!$A$6:$AV$149,32,FALSE))</f>
        <v>0</v>
      </c>
      <c r="AL30" s="8">
        <f>IF(AI30&lt;&gt; "",LOOKUP(AI30,Points!$F$1:$F$400,Points!$G$1:$G$400),"")</f>
        <v>2</v>
      </c>
      <c r="AM30" s="215">
        <f>IF(  AND(AK30&gt;0,AI30&lt;&gt;AN$8),   IF(ABS(AK30-AN$8)&gt;=5,  AI30+SIGN(AN$8-AK30)*1,  (AN$8-AK30)*0.2+AI30),      AI30)</f>
        <v>15.8</v>
      </c>
      <c r="AN30" s="76">
        <f t="shared" si="11"/>
        <v>16</v>
      </c>
      <c r="AO30" s="64">
        <f>IF(ISNA(VLOOKUP($A30,'2021'!$A$6:$AV$149,36,FALSE)),0,VLOOKUP($A30,'2021'!$A$6:$AV$149,36,FALSE))</f>
        <v>0</v>
      </c>
      <c r="AP30" s="8">
        <f>IF(AM30&lt;&gt; "",LOOKUP(AM30,Points!$F$1:$F$400,Points!$G$1:$G$400),"")</f>
        <v>2</v>
      </c>
      <c r="AQ30" s="215">
        <f t="shared" si="30"/>
        <v>15.8</v>
      </c>
      <c r="AR30" s="76">
        <f t="shared" si="12"/>
        <v>16</v>
      </c>
      <c r="AS30" t="str">
        <f t="shared" si="21"/>
        <v>-</v>
      </c>
      <c r="AT30" t="str">
        <f t="shared" si="22"/>
        <v>-</v>
      </c>
      <c r="AU30" t="str">
        <f t="shared" si="23"/>
        <v>-</v>
      </c>
      <c r="AV30" t="str">
        <f t="shared" si="24"/>
        <v>-</v>
      </c>
      <c r="AW30" t="str">
        <f t="shared" si="13"/>
        <v>-</v>
      </c>
      <c r="AX30" t="str">
        <f t="shared" si="14"/>
        <v>-</v>
      </c>
      <c r="AY30" t="str">
        <f t="shared" si="15"/>
        <v>-</v>
      </c>
      <c r="AZ30" t="str">
        <f t="shared" si="18"/>
        <v>-</v>
      </c>
      <c r="BA30" t="str">
        <f t="shared" si="16"/>
        <v>-</v>
      </c>
      <c r="BB30" t="e">
        <f>VLOOKUP(A30,#REF!,44,FALSE)</f>
        <v>#REF!</v>
      </c>
    </row>
    <row r="31" spans="1:57" ht="18" customHeight="1" thickBot="1" x14ac:dyDescent="0.25">
      <c r="A31" s="78" t="s">
        <v>648</v>
      </c>
      <c r="B31" s="52" t="s">
        <v>623</v>
      </c>
      <c r="C31" s="62" t="s">
        <v>1</v>
      </c>
      <c r="D31" s="25">
        <v>25.2</v>
      </c>
      <c r="E31" s="92">
        <v>0</v>
      </c>
      <c r="F31" s="92">
        <v>0</v>
      </c>
      <c r="G31" s="216">
        <f t="shared" si="28"/>
        <v>25.2</v>
      </c>
      <c r="H31" s="88">
        <f t="shared" si="0"/>
        <v>25</v>
      </c>
      <c r="I31" s="72">
        <f>IF(ISNA(VLOOKUP($A31,'2021'!$A$5:$AV$149,4,FALSE)),0,VLOOKUP($A31,'2021'!$A$5:$AV$149,4,FALSE))</f>
        <v>0</v>
      </c>
      <c r="J31" s="8">
        <f>IF(G31&lt;&gt; "",LOOKUP(G31,Points!$F$1:$F$360,Points!$G$1:$G$360),"")</f>
        <v>3</v>
      </c>
      <c r="K31" s="13">
        <f>IF(  AND(I31&gt;0,G31&lt;&gt;36),   IF(ABS(I31-36)&gt;=5,  G31+SIGN(36-I31)*1.5,  (36-I31)*0.3+G31),      G31)</f>
        <v>25.2</v>
      </c>
      <c r="L31" s="76">
        <f t="shared" si="1"/>
        <v>25</v>
      </c>
      <c r="M31" s="83">
        <f>IF(ISNA(VLOOKUP($A31,'2021'!$A$6:$AV$149,8,FALSE)),0,VLOOKUP($A31,'2021'!$A$6:$AV$149,8,FALSE))</f>
        <v>0</v>
      </c>
      <c r="N31" s="8">
        <f>IF(K31&lt;&gt; "",LOOKUP(K31,Points!$F$1:$F$400,Points!$G$1:$G$400),"")</f>
        <v>3</v>
      </c>
      <c r="O31" s="215">
        <f>IF(  AND(M31&gt;0,K31&lt;&gt;36),   IF(ABS(M31-36)&gt;=5,  K31+SIGN(36-M31)*1.5,  (36-M31)*0.3+K31),      K31)</f>
        <v>25.2</v>
      </c>
      <c r="P31" s="76">
        <f t="shared" si="2"/>
        <v>25</v>
      </c>
      <c r="Q31" s="64">
        <f>IF(ISNA(VLOOKUP($A31,'2021'!$A$6:$AV$149,12,FALSE)),0,VLOOKUP($A31,'2021'!$A$6:$AV$149,12,FALSE))</f>
        <v>0</v>
      </c>
      <c r="R31" s="8">
        <f>IF(O31&lt;&gt; "",LOOKUP(O31,Points!$F$1:$F$400,Points!$G$1:$G$400),"")</f>
        <v>3</v>
      </c>
      <c r="S31" s="215">
        <f>IF(  AND(Q31&gt;0,O31&lt;&gt;36),   IF(ABS(Q31-36)&gt;=10,  O31+SIGN(36-Q31)*1,  (36-Q31)*0.1+O31),      O31)</f>
        <v>25.2</v>
      </c>
      <c r="T31" s="76">
        <f t="shared" si="3"/>
        <v>25</v>
      </c>
      <c r="U31" s="64">
        <f>IF(ISNA(VLOOKUP($A31,'2021'!$A$6:$AV$149,16,FALSE)),0,VLOOKUP($A31,'2021'!$A$6:$AV$149,16,FALSE))</f>
        <v>0</v>
      </c>
      <c r="V31" s="8">
        <f>IF(S31&lt;&gt; "",LOOKUP(S31,Points!$F$1:$F$400,Points!$G$1:$G$400),"")</f>
        <v>3</v>
      </c>
      <c r="W31" s="215">
        <f>IF(  AND(U31&gt;0,S31&lt;&gt;36),   IF(ABS(U31-36)&gt;=5,  S31+SIGN(36-U31)*1.5,  (36-U31)*0.3+S31),      S31)</f>
        <v>25.2</v>
      </c>
      <c r="X31" s="76">
        <f t="shared" si="4"/>
        <v>25</v>
      </c>
      <c r="Y31" s="64">
        <f>IF(ISNA(VLOOKUP($A31,'2021'!$A$6:$AV$149,20,FALSE)),0,VLOOKUP($A31,'2021'!$A$6:$AV$149,20,FALSE))</f>
        <v>0</v>
      </c>
      <c r="Z31" s="8">
        <f>IF(W31&lt;&gt; "",LOOKUP(W31,Points!$F$1:$F$400,Points!$G$1:$G$400),"")</f>
        <v>3</v>
      </c>
      <c r="AA31" s="215">
        <f>IF(  AND(Y31&gt;0,W31&lt;&gt;36),   IF(ABS(Y31-36)&gt;=10,  W31+SIGN(36-Y31)*1,  (36-Y31)*0.1+W31),      W31)</f>
        <v>25.2</v>
      </c>
      <c r="AB31" s="76">
        <f t="shared" si="6"/>
        <v>25</v>
      </c>
      <c r="AC31" s="64">
        <f>IF(ISNA(VLOOKUP($A31,'2021'!$A$6:$AV$149,24,FALSE)),0,VLOOKUP($A31,'2021'!$A$6:$AV$149,24,FALSE))</f>
        <v>0</v>
      </c>
      <c r="AD31" s="8">
        <f>IF(AA31&lt;&gt; "",LOOKUP(AA31,Points!$F$1:$F$400,Points!$G$1:$G$400),"")</f>
        <v>3</v>
      </c>
      <c r="AE31" s="215">
        <f>IF(  AND(AC31&gt;0,AA31&lt;&gt;36),   IF(ABS(AC31-36)&gt;=10,  AA31+SIGN(36-AC31)*1,  (36-AC31)*0.1+AA31),      AA31)</f>
        <v>25.2</v>
      </c>
      <c r="AF31" s="76">
        <f t="shared" si="8"/>
        <v>25</v>
      </c>
      <c r="AG31" s="64">
        <f>IF(ISNA(VLOOKUP($A31,'2021'!$A$6:$AV$149,28,FALSE)),0,VLOOKUP($A31,'2021'!$A$6:$AV$149,28,FALSE))</f>
        <v>0</v>
      </c>
      <c r="AH31" s="8">
        <f>IF(AE31&lt;&gt; "",LOOKUP(AE31,Points!$F$1:$F$400,Points!$G$1:$G$400),"")</f>
        <v>3</v>
      </c>
      <c r="AI31" s="215">
        <f t="shared" si="29"/>
        <v>25.2</v>
      </c>
      <c r="AJ31" s="76">
        <f t="shared" si="10"/>
        <v>25</v>
      </c>
      <c r="AK31" s="64">
        <f>IF(ISNA(VLOOKUP($A31,'2021'!$A$6:$AV$149,32,FALSE)),0,VLOOKUP($A31,'2021'!$A$6:$AV$149,32,FALSE))</f>
        <v>0</v>
      </c>
      <c r="AL31" s="8">
        <f>IF(AI31&lt;&gt; "",LOOKUP(AI31,Points!$F$1:$F$400,Points!$G$1:$G$400),"")</f>
        <v>3</v>
      </c>
      <c r="AM31" s="215">
        <f>IF(  AND(AK31&gt;0,AI31&lt;&gt;36),   IF(ABS(AK31-36)&gt;=10,  AI31+SIGN(36-AK31)*1,  (36-AK31)*0.1+AI31),      AI31)</f>
        <v>25.2</v>
      </c>
      <c r="AN31" s="76">
        <f t="shared" si="11"/>
        <v>25</v>
      </c>
      <c r="AO31" s="64">
        <f>IF(ISNA(VLOOKUP($A31,'2021'!$A$6:$AV$149,36,FALSE)),0,VLOOKUP($A31,'2021'!$A$6:$AV$149,36,FALSE))</f>
        <v>0</v>
      </c>
      <c r="AP31" s="8">
        <f>IF(AM31&lt;&gt; "",LOOKUP(AM31,[1]Points!$F$1:$F$400,[1]Points!$G$1:$G$400),"")</f>
        <v>3</v>
      </c>
      <c r="AQ31" s="215">
        <f t="shared" si="30"/>
        <v>25.2</v>
      </c>
      <c r="AR31" s="76">
        <f t="shared" si="12"/>
        <v>25</v>
      </c>
      <c r="AS31" t="str">
        <f t="shared" si="21"/>
        <v>-</v>
      </c>
      <c r="AT31" t="str">
        <f t="shared" si="22"/>
        <v>-</v>
      </c>
      <c r="AU31" t="str">
        <f t="shared" si="23"/>
        <v>-</v>
      </c>
      <c r="AV31" t="str">
        <f t="shared" si="24"/>
        <v>-</v>
      </c>
      <c r="AW31" t="str">
        <f t="shared" si="13"/>
        <v>-</v>
      </c>
      <c r="AX31" t="str">
        <f t="shared" si="14"/>
        <v>-</v>
      </c>
      <c r="AY31" t="str">
        <f t="shared" si="15"/>
        <v>-</v>
      </c>
      <c r="AZ31" t="str">
        <f t="shared" si="18"/>
        <v>-</v>
      </c>
      <c r="BA31" t="str">
        <f t="shared" si="16"/>
        <v>-</v>
      </c>
      <c r="BB31" t="e">
        <f>VLOOKUP(A31,#REF!,44,FALSE)</f>
        <v>#REF!</v>
      </c>
      <c r="BC31">
        <f>-G31+AQ31</f>
        <v>0</v>
      </c>
      <c r="BD31" s="206">
        <f>ROUND(BC31/G31,2)</f>
        <v>0</v>
      </c>
    </row>
    <row r="32" spans="1:57" ht="18" customHeight="1" thickBot="1" x14ac:dyDescent="0.25">
      <c r="A32" s="93" t="s">
        <v>974</v>
      </c>
      <c r="B32" s="93" t="s">
        <v>965</v>
      </c>
      <c r="C32" s="94" t="s">
        <v>966</v>
      </c>
      <c r="D32" s="25">
        <v>0</v>
      </c>
      <c r="E32" s="8">
        <v>0</v>
      </c>
      <c r="F32" s="92">
        <v>0</v>
      </c>
      <c r="G32" s="312">
        <v>28</v>
      </c>
      <c r="H32" s="88">
        <f t="shared" si="0"/>
        <v>28</v>
      </c>
      <c r="I32" s="8">
        <v>29</v>
      </c>
      <c r="J32" s="8">
        <f>IF(G32&lt;&gt; "",LOOKUP(G32,Points!$F$1:$F$360,Points!$G$1:$G$360),"")</f>
        <v>3</v>
      </c>
      <c r="K32" s="215">
        <f>IF(  AND(I32&gt;0,G32&lt;&gt;L$8),   IF(ABS(I32-L$8)&gt;=5,  G32+SIGN(L$8-I32)*1.5,  (L$8-I32)*0.3+G32),      G32)-0.3</f>
        <v>27.7</v>
      </c>
      <c r="L32" s="87">
        <f t="shared" si="1"/>
        <v>28</v>
      </c>
      <c r="M32" s="83">
        <f>IF(ISNA(VLOOKUP($A32,'2021'!$A$6:$AV$180,8,FALSE)),0,VLOOKUP($A32,'2021'!$A$6:$AV$180,8,FALSE))</f>
        <v>37</v>
      </c>
      <c r="N32" s="8">
        <f>IF(K32&lt;&gt; "",LOOKUP(K32,Points!$F$1:$F$400,Points!$G$1:$G$400),"")</f>
        <v>3</v>
      </c>
      <c r="O32" s="215">
        <f>IF(  AND(M32&gt;0,K32&lt;&gt;P$8),   IF(ABS(M32-P$8)&gt;=5,  K32+SIGN(P$8-M32)*1.5,  (P$8-M32)*0.3+K32),      K32)</f>
        <v>26.2</v>
      </c>
      <c r="P32" s="87">
        <f t="shared" si="2"/>
        <v>26</v>
      </c>
      <c r="Q32" s="64">
        <f>IF(ISNA(VLOOKUP($A32,'2021'!$A$6:$AV$184,12,FALSE)),0,VLOOKUP($A32,'2021'!$A$6:$AV$184,12,FALSE))</f>
        <v>0</v>
      </c>
      <c r="R32" s="8">
        <f>IF(O32&lt;&gt; "",LOOKUP(O32,Points!$F$1:$F$400,Points!$G$1:$G$400),"")</f>
        <v>3</v>
      </c>
      <c r="S32" s="215">
        <f>IF(  AND(Q32&gt;0,O32&lt;&gt;T$8),   IF(ABS(Q32-T$8)&gt;=5,  O32+SIGN(T$8-Q32)*1,  (T$8-Q32)*0.2+O32),      O32)</f>
        <v>26.2</v>
      </c>
      <c r="T32" s="87">
        <f t="shared" si="3"/>
        <v>26</v>
      </c>
      <c r="U32" s="64">
        <v>0</v>
      </c>
      <c r="V32" s="8">
        <f>IF(S32&lt;&gt; "",LOOKUP(S32,Points!$F$1:$F$400,Points!$G$1:$G$400),"")</f>
        <v>3</v>
      </c>
      <c r="W32" s="215">
        <f>IF(  AND(U32&gt;0,S32&lt;&gt;36),   IF(ABS(U32-36)&gt;=10,  S32+SIGN(36-U32)*1,  (36-U32)*0.1+S32),      S32)</f>
        <v>26.2</v>
      </c>
      <c r="X32" s="87">
        <f t="shared" si="4"/>
        <v>26</v>
      </c>
      <c r="Y32" s="64">
        <f>IF(ISNA(VLOOKUP($A32,'2021'!$A$6:$AV$184,20,FALSE)),0,VLOOKUP($A32,'2021'!$A$6:$AV$184,20,FALSE))</f>
        <v>0</v>
      </c>
      <c r="Z32" s="8">
        <f>IF(W32&lt;&gt; "",LOOKUP(W32,Points!$F$1:$F$400,Points!$G$1:$G$400),"")</f>
        <v>3</v>
      </c>
      <c r="AA32" s="215">
        <f>IF(  AND(Y32&gt;0,W32&lt;&gt;36),   IF(ABS(Y32-36)&gt;=10,  W32+SIGN(36-Y32)*1,  (36-Y32)*0.1+W32),      W32)</f>
        <v>26.2</v>
      </c>
      <c r="AB32" s="87">
        <f t="shared" si="6"/>
        <v>26</v>
      </c>
      <c r="AC32" s="64">
        <f>IF(ISNA(VLOOKUP($A32,'2021'!$A$6:$AV$184,24,FALSE)),0,VLOOKUP($A32,'2021'!$A$6:$AV$184,24,FALSE))</f>
        <v>0</v>
      </c>
      <c r="AD32" s="8">
        <f>IF(AA32&lt;&gt; "",LOOKUP(AA32,Points!$F$1:$F$400,Points!$G$1:$G$400),"")</f>
        <v>3</v>
      </c>
      <c r="AE32" s="215">
        <f>IF(  AND(AC32&gt;0,AA32&lt;&gt;36),   IF(ABS(AC32-36)&gt;=10,  AA32+SIGN(36-AC32)*1,  (36-AC32)*0.1+AA32),      AA32)</f>
        <v>26.2</v>
      </c>
      <c r="AF32" s="87">
        <f t="shared" si="8"/>
        <v>26</v>
      </c>
      <c r="AG32" s="64">
        <f>IF(ISNA(VLOOKUP($A32,'2021'!$A$6:$AV$185,28,FALSE)),0,VLOOKUP($A32,'2021'!$A$6:$AV$185,28,FALSE))</f>
        <v>0</v>
      </c>
      <c r="AH32" s="8">
        <f>IF(AE32&lt;&gt; "",LOOKUP(AE32,Points!$F$1:$F$400,Points!$G$1:$G$400),"")</f>
        <v>3</v>
      </c>
      <c r="AI32" s="215">
        <f>IF(  AND(AG32&gt;0,AE32&lt;&gt;36),   IF(ABS(AG32-36)&gt;=10,  AE32+SIGN(36-AG32)*1,  (36-AG32)*0.1+AE32),      AE32)</f>
        <v>26.2</v>
      </c>
      <c r="AJ32" s="87">
        <f t="shared" si="10"/>
        <v>26</v>
      </c>
      <c r="AK32" s="64">
        <f>IF(ISNA(VLOOKUP($A32,'2021'!$A$6:$AV$185,32,FALSE)),0,VLOOKUP($A32,'2021'!$A$6:$AV$185,32,FALSE))</f>
        <v>0</v>
      </c>
      <c r="AL32" s="8">
        <f>IF(AI32&lt;&gt; "",LOOKUP(AI32,Points!$F$1:$F$400,Points!$G$1:$G$400),"")</f>
        <v>3</v>
      </c>
      <c r="AM32" s="215">
        <f>IF(  AND(AK32&gt;0,AI32&lt;&gt;36),   IF(ABS(AK32-36)&gt;=10,  AI32+SIGN(36-AK32)*1,  (36-AK32)*0.1+AI32),      AI32)</f>
        <v>26.2</v>
      </c>
      <c r="AN32" s="87">
        <f t="shared" si="11"/>
        <v>26</v>
      </c>
      <c r="AO32" s="64">
        <f>IF(ISNA(VLOOKUP($A32,'2021'!$A$6:$AV$184,36,FALSE)),0,VLOOKUP($A32,'2021'!$A$6:$AV$184,36,FALSE))</f>
        <v>0</v>
      </c>
      <c r="AP32" s="8">
        <f>IF(AM32&lt;&gt; "",LOOKUP(AM32,Points!$F$1:$F$360,Points!$G$1:$G$360),"")</f>
        <v>3</v>
      </c>
      <c r="AQ32" s="215">
        <f t="shared" si="30"/>
        <v>26.2</v>
      </c>
      <c r="AR32" s="87">
        <f t="shared" si="12"/>
        <v>26</v>
      </c>
      <c r="AS32">
        <f t="shared" si="21"/>
        <v>107</v>
      </c>
      <c r="AT32">
        <f t="shared" si="22"/>
        <v>99</v>
      </c>
      <c r="AU32" t="str">
        <f t="shared" si="23"/>
        <v>-</v>
      </c>
      <c r="AV32" t="str">
        <f t="shared" si="24"/>
        <v>-</v>
      </c>
      <c r="AW32" t="str">
        <f t="shared" si="13"/>
        <v>-</v>
      </c>
      <c r="AX32" t="str">
        <f t="shared" si="14"/>
        <v>-</v>
      </c>
      <c r="AY32" t="str">
        <f t="shared" si="15"/>
        <v>-</v>
      </c>
      <c r="AZ32" t="str">
        <f t="shared" si="18"/>
        <v>-</v>
      </c>
      <c r="BA32" t="str">
        <f t="shared" si="16"/>
        <v>-</v>
      </c>
    </row>
    <row r="33" spans="1:57" ht="18" customHeight="1" thickBot="1" x14ac:dyDescent="0.25">
      <c r="A33" s="78" t="s">
        <v>734</v>
      </c>
      <c r="B33" s="93" t="s">
        <v>718</v>
      </c>
      <c r="C33" s="94" t="s">
        <v>15</v>
      </c>
      <c r="D33" s="25">
        <v>22.7</v>
      </c>
      <c r="E33" s="92">
        <v>0</v>
      </c>
      <c r="F33" s="92">
        <v>0</v>
      </c>
      <c r="G33" s="216">
        <f t="shared" si="28"/>
        <v>22.7</v>
      </c>
      <c r="H33" s="88">
        <f t="shared" si="0"/>
        <v>23</v>
      </c>
      <c r="I33" s="72">
        <f>IF(ISNA(VLOOKUP($A33,'2021'!$A$5:$AV$149,4,FALSE)),0,VLOOKUP($A33,'2021'!$A$5:$AV$149,4,FALSE))</f>
        <v>0</v>
      </c>
      <c r="J33" s="8">
        <f>IF(G33&lt;&gt; "",LOOKUP(G33,Points!$F$1:$F$360,Points!$G$1:$G$360),"")</f>
        <v>3</v>
      </c>
      <c r="K33" s="13">
        <f>IF(  AND(I33&gt;0,G33&lt;&gt;36),   IF(ABS(I33-36)&gt;=5,  G33+SIGN(36-I33)*1,  (36-I33)*0.1+G33),      G33)</f>
        <v>22.7</v>
      </c>
      <c r="L33" s="76">
        <f t="shared" si="1"/>
        <v>23</v>
      </c>
      <c r="M33" s="83">
        <f>IF(ISNA(VLOOKUP($A33,'2021'!$A$6:$AV$149,8,FALSE)),0,VLOOKUP($A33,'2021'!$A$6:$AV$149,8,FALSE))</f>
        <v>0</v>
      </c>
      <c r="N33" s="8">
        <f>IF(K33&lt;&gt; "",LOOKUP(K33,Points!$F$1:$F$400,Points!$G$1:$G$400),"")</f>
        <v>3</v>
      </c>
      <c r="O33" s="215">
        <f>IF(  AND(M33&gt;0,K33&lt;&gt;36),   IF(ABS(M33-36)&gt;=10,  K33+SIGN(36-M33)*1,  (36-M33)*0.1+K33),      K33)</f>
        <v>22.7</v>
      </c>
      <c r="P33" s="76">
        <f t="shared" si="2"/>
        <v>23</v>
      </c>
      <c r="Q33" s="64">
        <f>IF(ISNA(VLOOKUP($A33,'2021'!$A$6:$AV$149,12,FALSE)),0,VLOOKUP($A33,'2021'!$A$6:$AV$149,12,FALSE))</f>
        <v>0</v>
      </c>
      <c r="R33" s="8">
        <f>IF(O33&lt;&gt; "",LOOKUP(O33,Points!$F$1:$F$400,Points!$G$1:$G$400),"")</f>
        <v>3</v>
      </c>
      <c r="S33" s="215">
        <f>IF(  AND(Q33&gt;0,O33&lt;&gt;T$8),   IF(ABS(Q33-T$8)&gt;=5,  O33+SIGN(T$8-Q33)*1.5,  (T$8-Q33)*0.3+O33),      O33)</f>
        <v>22.7</v>
      </c>
      <c r="T33" s="76">
        <f t="shared" si="3"/>
        <v>23</v>
      </c>
      <c r="U33" s="64">
        <f>IF(ISNA(VLOOKUP($A33,'2021'!$A$6:$AV$149,16,FALSE)),0,VLOOKUP($A33,'2021'!$A$6:$AV$149,16,FALSE))</f>
        <v>0</v>
      </c>
      <c r="V33" s="8">
        <f>IF(S33&lt;&gt; "",LOOKUP(S33,Points!$F$1:$F$400,Points!$G$1:$G$400),"")</f>
        <v>3</v>
      </c>
      <c r="W33" s="215">
        <f>IF(  AND(U33&gt;0,S33&lt;&gt;36),   IF(ABS(U33-36)&gt;=10,  S33+SIGN(36-U33)*1,  (36-U33)*0.1+S33),      S33)</f>
        <v>22.7</v>
      </c>
      <c r="X33" s="76">
        <f t="shared" si="4"/>
        <v>23</v>
      </c>
      <c r="Y33" s="64">
        <f>IF(ISNA(VLOOKUP($A33,'2021'!$A$6:$AV$149,20,FALSE)),0,VLOOKUP($A33,'2021'!$A$6:$AV$149,20,FALSE))</f>
        <v>0</v>
      </c>
      <c r="Z33" s="8">
        <f>IF(W33&lt;&gt; "",LOOKUP(W33,Points!$F$1:$F$400,Points!$G$1:$G$400),"")</f>
        <v>3</v>
      </c>
      <c r="AA33" s="215">
        <f>IF(  AND(Y33&gt;0,W33&lt;&gt;36),   IF(ABS(Y33-36)&gt;=10,  W33+SIGN(36-Y33)*1,  (36-Y33)*0.1+W33),      W33)</f>
        <v>22.7</v>
      </c>
      <c r="AB33" s="76">
        <f t="shared" si="6"/>
        <v>23</v>
      </c>
      <c r="AC33" s="64">
        <f>IF(ISNA(VLOOKUP($A33,'2021'!$A$6:$AV$149,24,FALSE)),0,VLOOKUP($A33,'2021'!$A$6:$AV$149,24,FALSE))</f>
        <v>0</v>
      </c>
      <c r="AD33" s="8">
        <f>IF(AA33&lt;&gt; "",LOOKUP(AA33,Points!$F$1:$F$400,Points!$G$1:$G$400),"")</f>
        <v>3</v>
      </c>
      <c r="AE33" s="215">
        <f>IF(  AND(AC33&gt;0,AA33&lt;&gt;36),   IF(ABS(AC33-36)&gt;=10,  AA33+SIGN(36-AC33)*1,  (36-AC33)*0.1+AA33),      AA33)</f>
        <v>22.7</v>
      </c>
      <c r="AF33" s="76">
        <f t="shared" si="8"/>
        <v>23</v>
      </c>
      <c r="AG33" s="64">
        <f>IF(ISNA(VLOOKUP($A33,'2021'!$A$6:$AV$149,28,FALSE)),0,VLOOKUP($A33,'2021'!$A$6:$AV$149,28,FALSE))</f>
        <v>0</v>
      </c>
      <c r="AH33" s="8">
        <f>IF(AE33&lt;&gt; "",LOOKUP(AE33,Points!$F$1:$F$400,Points!$G$1:$G$400),"")</f>
        <v>3</v>
      </c>
      <c r="AI33" s="215">
        <f t="shared" si="29"/>
        <v>22.7</v>
      </c>
      <c r="AJ33" s="76">
        <f t="shared" si="10"/>
        <v>23</v>
      </c>
      <c r="AK33" s="64">
        <f>IF(ISNA(VLOOKUP($A33,'2021'!$A$6:$AV$149,32,FALSE)),0,VLOOKUP($A33,'2021'!$A$6:$AV$149,32,FALSE))</f>
        <v>0</v>
      </c>
      <c r="AL33" s="8">
        <f>IF(AI33&lt;&gt; "",LOOKUP(AI33,Points!$F$1:$F$400,Points!$G$1:$G$400),"")</f>
        <v>3</v>
      </c>
      <c r="AM33" s="215">
        <f>IF(  AND(AK33&gt;0,AI33&lt;&gt;36),   IF(ABS(AK33-36)&gt;=10,  AI33+SIGN(36-AK33)*1,  (36-AK33)*0.1+AI33),      AI33)</f>
        <v>22.7</v>
      </c>
      <c r="AN33" s="76">
        <f t="shared" si="11"/>
        <v>23</v>
      </c>
      <c r="AO33" s="64">
        <f>IF(ISNA(VLOOKUP($A33,'2021'!$A$6:$AV$149,36,FALSE)),0,VLOOKUP($A33,'2021'!$A$6:$AV$149,36,FALSE))</f>
        <v>0</v>
      </c>
      <c r="AP33" s="8">
        <f>IF(AM33&lt;&gt; "",LOOKUP(AM33,Points!$F$1:$F$360,Points!$G$1:$G$360),"")</f>
        <v>3</v>
      </c>
      <c r="AQ33" s="215">
        <f t="shared" si="30"/>
        <v>22.7</v>
      </c>
      <c r="AR33" s="76">
        <f t="shared" si="12"/>
        <v>23</v>
      </c>
      <c r="AS33" t="str">
        <f t="shared" si="21"/>
        <v>-</v>
      </c>
      <c r="AT33" t="str">
        <f t="shared" si="22"/>
        <v>-</v>
      </c>
      <c r="AU33" t="str">
        <f t="shared" si="23"/>
        <v>-</v>
      </c>
      <c r="AV33" t="str">
        <f t="shared" si="24"/>
        <v>-</v>
      </c>
      <c r="AW33" t="str">
        <f t="shared" si="13"/>
        <v>-</v>
      </c>
      <c r="AX33" t="str">
        <f t="shared" si="14"/>
        <v>-</v>
      </c>
      <c r="AY33" t="str">
        <f t="shared" si="15"/>
        <v>-</v>
      </c>
      <c r="AZ33" t="str">
        <f t="shared" si="18"/>
        <v>-</v>
      </c>
      <c r="BA33" t="str">
        <f t="shared" si="16"/>
        <v>-</v>
      </c>
      <c r="BB33" t="e">
        <f>VLOOKUP(A33,#REF!,44,FALSE)</f>
        <v>#REF!</v>
      </c>
    </row>
    <row r="34" spans="1:57" ht="18" customHeight="1" thickBot="1" x14ac:dyDescent="0.25">
      <c r="A34" s="78" t="s">
        <v>725</v>
      </c>
      <c r="B34" s="93" t="s">
        <v>718</v>
      </c>
      <c r="C34" s="94" t="s">
        <v>719</v>
      </c>
      <c r="D34" s="25">
        <v>19.100000000000001</v>
      </c>
      <c r="E34" s="92">
        <v>0</v>
      </c>
      <c r="F34" s="92">
        <v>0</v>
      </c>
      <c r="G34" s="216">
        <f t="shared" si="28"/>
        <v>19.100000000000001</v>
      </c>
      <c r="H34" s="88">
        <f t="shared" si="0"/>
        <v>19</v>
      </c>
      <c r="I34" s="72">
        <f>IF(ISNA(VLOOKUP($A34,'2021'!$A$5:$AV$149,4,FALSE)),0,VLOOKUP($A34,'2021'!$A$5:$AV$149,4,FALSE))</f>
        <v>0</v>
      </c>
      <c r="J34" s="8">
        <f>IF(G34&lt;&gt; "",LOOKUP(G34,Points!$F$1:$F$360,Points!$G$1:$G$360),"")</f>
        <v>2</v>
      </c>
      <c r="K34" s="13">
        <f>IF(  AND(I34&gt;0,G34&lt;&gt;L$8),   IF(ABS(I34-L$8)&gt;=5,  G34+SIGN(L$8-I34)*1,  (L$8-I34)*0.2+G34),      G34)</f>
        <v>19.100000000000001</v>
      </c>
      <c r="L34" s="87">
        <f t="shared" si="1"/>
        <v>19</v>
      </c>
      <c r="M34" s="83">
        <f>IF(ISNA(VLOOKUP($A34,'2021'!$A$6:$AV$149,8,FALSE)),0,VLOOKUP($A34,'2021'!$A$6:$AV$149,8,FALSE))</f>
        <v>0</v>
      </c>
      <c r="N34" s="8">
        <f>IF(K34&lt;&gt; "",LOOKUP(K34,Points!$F$1:$F$400,Points!$G$1:$G$400),"")</f>
        <v>2</v>
      </c>
      <c r="O34" s="215">
        <f>IF(  AND(M34&gt;0,K34&lt;&gt;36),   IF(ABS(M34-36)&gt;=10,  K34+SIGN(36-M34)*1,  (36-M34)*0.1+K34),      K34)</f>
        <v>19.100000000000001</v>
      </c>
      <c r="P34" s="87">
        <f t="shared" si="2"/>
        <v>19</v>
      </c>
      <c r="Q34" s="64">
        <f>IF(ISNA(VLOOKUP($A34,'2021'!$A$6:$AV$149,12,FALSE)),0,VLOOKUP($A34,'2021'!$A$6:$AV$149,12,FALSE))</f>
        <v>0</v>
      </c>
      <c r="R34" s="8">
        <f>IF(O34&lt;&gt; "",LOOKUP(O34,Points!$F$1:$F$400,Points!$G$1:$G$400),"")</f>
        <v>2</v>
      </c>
      <c r="S34" s="215">
        <f>IF(  AND(Q34&gt;0,O34&lt;&gt;T$8),   IF(ABS(Q34-T$8)&gt;=5,  O34+SIGN(T$8-Q34)*1,  (T$8-Q34)*0.2+O34),      O34)</f>
        <v>19.100000000000001</v>
      </c>
      <c r="T34" s="87">
        <f t="shared" si="3"/>
        <v>19</v>
      </c>
      <c r="U34" s="64">
        <f>IF(ISNA(VLOOKUP($A34,'2021'!$A$6:$AV$149,16,FALSE)),0,VLOOKUP($A34,'2021'!$A$6:$AV$149,16,FALSE))</f>
        <v>0</v>
      </c>
      <c r="V34" s="8">
        <f>IF(S34&lt;&gt; "",LOOKUP(S34,Points!$F$1:$F$400,Points!$G$1:$G$400),"")</f>
        <v>2</v>
      </c>
      <c r="W34" s="215">
        <f>IF(  AND(U34&gt;0,S34&lt;&gt;36),   IF(ABS(U34-36)&gt;=10,  S34+SIGN(36-U34)*1,  (36-U34)*0.1+S34),      S34)</f>
        <v>19.100000000000001</v>
      </c>
      <c r="X34" s="87">
        <f t="shared" si="4"/>
        <v>19</v>
      </c>
      <c r="Y34" s="64">
        <f>IF(ISNA(VLOOKUP($A34,'2021'!$A$6:$AV$149,20,FALSE)),0,VLOOKUP($A34,'2021'!$A$6:$AV$149,20,FALSE))</f>
        <v>0</v>
      </c>
      <c r="Z34" s="8">
        <f>IF(W34&lt;&gt; "",LOOKUP(W34,Points!$F$1:$F$400,Points!$G$1:$G$400),"")</f>
        <v>2</v>
      </c>
      <c r="AA34" s="215">
        <f>IF(  AND(Y34&gt;0,W34&lt;&gt;AB$8),   IF(ABS(Y34-AB$8)&gt;=5,  W34+SIGN(AB$8-Y34)*1,  (AB$8-Y34)*0.2+W34),      W34)</f>
        <v>19.100000000000001</v>
      </c>
      <c r="AB34" s="87">
        <f t="shared" si="6"/>
        <v>19</v>
      </c>
      <c r="AC34" s="64">
        <f>IF(ISNA(VLOOKUP($A34,'2021'!$A$6:$AV$149,24,FALSE)),0,VLOOKUP($A34,'2021'!$A$6:$AV$149,24,FALSE))</f>
        <v>0</v>
      </c>
      <c r="AD34" s="8">
        <f>IF(AA34&lt;&gt; "",LOOKUP(AA34,Points!$F$1:$F$400,Points!$G$1:$G$400),"")</f>
        <v>2</v>
      </c>
      <c r="AE34" s="215">
        <f>IF(  AND(AC34&gt;0,AA34&lt;&gt;36),   IF(ABS(AC34-36)&gt;=10,  AA34+SIGN(36-AC34)*1,  (36-AC34)*0.1+AA34),      AA34)</f>
        <v>19.100000000000001</v>
      </c>
      <c r="AF34" s="87">
        <f t="shared" si="8"/>
        <v>19</v>
      </c>
      <c r="AG34" s="64">
        <f>IF(ISNA(VLOOKUP($A34,'2021'!$A$6:$AV$149,28,FALSE)),0,VLOOKUP($A34,'2021'!$A$6:$AV$149,28,FALSE))</f>
        <v>0</v>
      </c>
      <c r="AH34" s="8">
        <f>IF(AE34&lt;&gt; "",LOOKUP(AE34,Points!$F$1:$F$400,Points!$G$1:$G$400),"")</f>
        <v>2</v>
      </c>
      <c r="AI34" s="215">
        <f t="shared" si="29"/>
        <v>19.100000000000001</v>
      </c>
      <c r="AJ34" s="87">
        <f t="shared" si="10"/>
        <v>19</v>
      </c>
      <c r="AK34" s="64">
        <f>IF(ISNA(VLOOKUP($A34,'2021'!$A$6:$AV$149,32,FALSE)),0,VLOOKUP($A34,'2021'!$A$6:$AV$149,32,FALSE))</f>
        <v>0</v>
      </c>
      <c r="AL34" s="8">
        <f>IF(AI34&lt;&gt; "",LOOKUP(AI34,Points!$F$1:$F$400,Points!$G$1:$G$400),"")</f>
        <v>2</v>
      </c>
      <c r="AM34" s="215">
        <f>IF(  AND(AK34&gt;0,AI34&lt;&gt;AN$8),   IF(ABS(AK34-AN$8)&gt;=5,  AI34+SIGN(AN$8-AK34)*1.5,  (AN$8-AK34)*0.3+AI34),      AI34)</f>
        <v>19.100000000000001</v>
      </c>
      <c r="AN34" s="87">
        <f t="shared" si="11"/>
        <v>19</v>
      </c>
      <c r="AO34" s="64">
        <f>IF(ISNA(VLOOKUP($A34,'2021'!$A$6:$AV$149,36,FALSE)),0,VLOOKUP($A34,'2021'!$A$6:$AV$149,36,FALSE))</f>
        <v>0</v>
      </c>
      <c r="AP34" s="8">
        <f>IF(AM34&lt;&gt; "",LOOKUP(AM34,Points!$F$1:$F$360,Points!$G$1:$G$360),"")</f>
        <v>2</v>
      </c>
      <c r="AQ34" s="215">
        <f t="shared" si="30"/>
        <v>19.100000000000001</v>
      </c>
      <c r="AR34" s="87">
        <f t="shared" si="12"/>
        <v>19</v>
      </c>
      <c r="AS34" t="str">
        <f t="shared" si="21"/>
        <v>-</v>
      </c>
      <c r="AT34" t="str">
        <f t="shared" si="22"/>
        <v>-</v>
      </c>
      <c r="AU34" t="str">
        <f t="shared" si="23"/>
        <v>-</v>
      </c>
      <c r="AV34" t="str">
        <f t="shared" si="24"/>
        <v>-</v>
      </c>
      <c r="AW34" t="str">
        <f t="shared" si="13"/>
        <v>-</v>
      </c>
      <c r="AX34" t="str">
        <f t="shared" si="14"/>
        <v>-</v>
      </c>
      <c r="AY34" t="str">
        <f t="shared" si="15"/>
        <v>-</v>
      </c>
      <c r="AZ34" t="str">
        <f t="shared" si="18"/>
        <v>-</v>
      </c>
      <c r="BA34" t="str">
        <f t="shared" si="16"/>
        <v>-</v>
      </c>
      <c r="BB34" t="e">
        <f>VLOOKUP(A34,#REF!,44,FALSE)</f>
        <v>#REF!</v>
      </c>
    </row>
    <row r="35" spans="1:57" ht="18" customHeight="1" thickBot="1" x14ac:dyDescent="0.25">
      <c r="A35" s="78" t="s">
        <v>319</v>
      </c>
      <c r="B35" s="52" t="s">
        <v>277</v>
      </c>
      <c r="C35" s="62" t="s">
        <v>278</v>
      </c>
      <c r="D35" s="25">
        <v>18.599999999999987</v>
      </c>
      <c r="E35" s="92">
        <v>30.142857142857142</v>
      </c>
      <c r="F35" s="92">
        <v>30.142857142857142</v>
      </c>
      <c r="G35" s="216">
        <f t="shared" si="28"/>
        <v>18.599999999999987</v>
      </c>
      <c r="H35" s="88">
        <f t="shared" si="0"/>
        <v>19</v>
      </c>
      <c r="I35" s="72">
        <f>IF(ISNA(VLOOKUP($A35,'2021'!$A$5:$AV$149,4,FALSE)),0,VLOOKUP($A35,'2021'!$A$5:$AV$149,4,FALSE))</f>
        <v>23</v>
      </c>
      <c r="J35" s="8">
        <f>IF(G35&lt;&gt; "",LOOKUP(G35,Points!$F$1:$F$360,Points!$G$1:$G$360),"")</f>
        <v>2</v>
      </c>
      <c r="K35" s="215">
        <f>IF(  AND(I35&gt;0,G35&lt;&gt;L$8),   IF(ABS(I35-L$8)&gt;=5,  G35+SIGN(L$8-I35)*1,  (L$8-I35)*0.2+G35),      G35)</f>
        <v>19.599999999999987</v>
      </c>
      <c r="L35" s="76">
        <f t="shared" si="1"/>
        <v>20</v>
      </c>
      <c r="M35" s="83">
        <f>IF(ISNA(VLOOKUP($A35,'2021'!$A$6:$AV$149,8,FALSE)),0,VLOOKUP($A35,'2021'!$A$6:$AV$149,8,FALSE))</f>
        <v>24</v>
      </c>
      <c r="N35" s="8">
        <f>IF(K35&lt;&gt; "",LOOKUP(K35,Points!$F$1:$F$400,Points!$G$1:$G$400),"")</f>
        <v>2</v>
      </c>
      <c r="O35" s="215">
        <f>IF(  AND(M35&gt;0,K35&lt;&gt;P$8),   IF(ABS(M35-P$8)&gt;=5,  K35+SIGN(P$8-M35)*1,  (P$8-M35)*0.2+K35),      K35)</f>
        <v>20.599999999999987</v>
      </c>
      <c r="P35" s="76">
        <f t="shared" si="2"/>
        <v>21</v>
      </c>
      <c r="Q35" s="64">
        <f>IF(ISNA(VLOOKUP($A35,'2021'!$A$6:$AV$149,12,FALSE)),0,VLOOKUP($A35,'2021'!$A$6:$AV$149,12,FALSE))</f>
        <v>27</v>
      </c>
      <c r="R35" s="8">
        <f>IF(O35&lt;&gt; "",LOOKUP(O35,Points!$F$1:$F$400,Points!$G$1:$G$400),"")</f>
        <v>3</v>
      </c>
      <c r="S35" s="215">
        <f>IF(  AND(Q35&gt;0,O35&lt;&gt;T$8),   IF(ABS(Q35-T$8)&gt;=5,  O35+SIGN(T$8-Q35)*1.5,  (T$8-Q35)*0.3+O35),      O35)</f>
        <v>20.599999999999987</v>
      </c>
      <c r="T35" s="76">
        <f t="shared" si="3"/>
        <v>21</v>
      </c>
      <c r="U35" s="64">
        <f>IF(ISNA(VLOOKUP($A35,'2021'!$A$6:$AV$149,16,FALSE)),0,VLOOKUP($A35,'2021'!$A$6:$AV$149,16,FALSE))</f>
        <v>0</v>
      </c>
      <c r="V35" s="8">
        <f>IF(S35&lt;&gt; "",LOOKUP(S35,Points!$F$1:$F$400,Points!$G$1:$G$400),"")</f>
        <v>3</v>
      </c>
      <c r="W35" s="215">
        <f>IF(  AND(U35&gt;0,S35&lt;&gt;X$8),   IF(ABS(U35-X$8)&gt;=5,  S35+SIGN(X$8-U35)*1.5,  (X$8-U35)*0.3+S35),      S35)</f>
        <v>20.599999999999987</v>
      </c>
      <c r="X35" s="76">
        <f t="shared" si="4"/>
        <v>21</v>
      </c>
      <c r="Y35" s="64">
        <f>IF(ISNA(VLOOKUP($A35,'2021'!$A$6:$AV$149,20,FALSE)),0,VLOOKUP($A35,'2021'!$A$6:$AV$149,20,FALSE))</f>
        <v>0</v>
      </c>
      <c r="Z35" s="8">
        <f>IF(W35&lt;&gt; "",LOOKUP(W35,Points!$F$1:$F$400,Points!$G$1:$G$400),"")</f>
        <v>3</v>
      </c>
      <c r="AA35" s="215">
        <f>IF(  AND(Y35&gt;0,W35&lt;&gt;AB$8),   IF(ABS(Y35-AB$8)&gt;=5,  W35+SIGN(AB$8-Y35)*1.5,  (AB$8-Y35)*0.3+W35),      W35)</f>
        <v>20.599999999999987</v>
      </c>
      <c r="AB35" s="76">
        <f t="shared" si="6"/>
        <v>21</v>
      </c>
      <c r="AC35" s="64">
        <f>IF(ISNA(VLOOKUP($A35,'2021'!$A$6:$AV$149,24,FALSE)),0,VLOOKUP($A35,'2021'!$A$6:$AV$149,24,FALSE))</f>
        <v>0</v>
      </c>
      <c r="AD35" s="8">
        <f>IF(AA35&lt;&gt; "",LOOKUP(AA35,Points!$F$1:$F$400,Points!$G$1:$G$400),"")</f>
        <v>3</v>
      </c>
      <c r="AE35" s="215">
        <f>IF(  AND(AC35&gt;0,AA35&lt;&gt;AF$8),   IF(ABS(AC35-AF$8)&gt;=5,  AA35+SIGN(AF$8-AC35)*2,  (AF$8-AC35)*0.4+AA35),      AA35)</f>
        <v>20.599999999999987</v>
      </c>
      <c r="AF35" s="76">
        <f t="shared" si="8"/>
        <v>21</v>
      </c>
      <c r="AG35" s="64">
        <f>IF(ISNA(VLOOKUP($A35,'2021'!$A$6:$AV$149,28,FALSE)),0,VLOOKUP($A35,'2021'!$A$6:$AV$149,28,FALSE))</f>
        <v>0</v>
      </c>
      <c r="AH35" s="8">
        <f>IF(AE35&lt;&gt; "",LOOKUP(AE35,Points!$F$1:$F$400,Points!$G$1:$G$400),"")</f>
        <v>3</v>
      </c>
      <c r="AI35" s="215">
        <f t="shared" si="29"/>
        <v>20.599999999999987</v>
      </c>
      <c r="AJ35" s="76">
        <f t="shared" si="10"/>
        <v>21</v>
      </c>
      <c r="AK35" s="64">
        <f>IF(ISNA(VLOOKUP($A35,'2021'!$A$6:$AV$149,32,FALSE)),0,VLOOKUP($A35,'2021'!$A$6:$AV$149,32,FALSE))</f>
        <v>0</v>
      </c>
      <c r="AL35" s="8">
        <f>IF(AI35&lt;&gt; "",LOOKUP(AI35,Points!$F$1:$F$400,Points!$G$1:$G$400),"")</f>
        <v>3</v>
      </c>
      <c r="AM35" s="215">
        <f>IF(  AND(AK35&gt;0,AI35&lt;&gt;AN$8),   IF(ABS(AK35-AN$8)&gt;=5,  AI35+SIGN(AN$8-AK35)*1.5,  (AN$8-AK35)*0.3+AI35),      AI35)</f>
        <v>20.599999999999987</v>
      </c>
      <c r="AN35" s="76">
        <f t="shared" si="11"/>
        <v>21</v>
      </c>
      <c r="AO35" s="64">
        <f>IF(ISNA(VLOOKUP($A35,'2021'!$A$6:$AV$149,36,FALSE)),0,VLOOKUP($A35,'2021'!$A$6:$AV$149,36,FALSE))</f>
        <v>0</v>
      </c>
      <c r="AP35" s="8">
        <f>IF(AM35&lt;&gt; "",LOOKUP(AM35,Points!$F$1:$F$360,Points!$G$1:$G$360),"")</f>
        <v>3</v>
      </c>
      <c r="AQ35" s="215">
        <f t="shared" si="30"/>
        <v>20.599999999999987</v>
      </c>
      <c r="AR35" s="76">
        <f t="shared" si="12"/>
        <v>21</v>
      </c>
      <c r="AS35">
        <f t="shared" si="21"/>
        <v>104</v>
      </c>
      <c r="AT35">
        <f t="shared" si="22"/>
        <v>104</v>
      </c>
      <c r="AU35">
        <f t="shared" si="23"/>
        <v>102</v>
      </c>
      <c r="AV35" t="str">
        <f t="shared" si="24"/>
        <v>-</v>
      </c>
      <c r="AW35" t="str">
        <f t="shared" si="13"/>
        <v>-</v>
      </c>
      <c r="AX35" t="str">
        <f t="shared" si="14"/>
        <v>-</v>
      </c>
      <c r="AY35" t="str">
        <f t="shared" si="15"/>
        <v>-</v>
      </c>
      <c r="AZ35" t="str">
        <f t="shared" si="18"/>
        <v>-</v>
      </c>
      <c r="BA35" t="str">
        <f t="shared" si="16"/>
        <v>-</v>
      </c>
      <c r="BB35" t="e">
        <f>VLOOKUP(A35,#REF!,44,FALSE)</f>
        <v>#REF!</v>
      </c>
      <c r="BC35">
        <f>-G35+AQ35</f>
        <v>2</v>
      </c>
      <c r="BD35" s="206">
        <f>ROUND(BC35/G35,2)</f>
        <v>0.11</v>
      </c>
      <c r="BE35" t="s">
        <v>779</v>
      </c>
    </row>
    <row r="36" spans="1:57" ht="18" customHeight="1" thickBot="1" x14ac:dyDescent="0.25">
      <c r="A36" s="78" t="s">
        <v>842</v>
      </c>
      <c r="B36" s="93" t="s">
        <v>805</v>
      </c>
      <c r="C36" s="94" t="s">
        <v>806</v>
      </c>
      <c r="D36" s="25">
        <v>9.9</v>
      </c>
      <c r="E36" s="92">
        <v>0</v>
      </c>
      <c r="F36" s="92">
        <v>0</v>
      </c>
      <c r="G36" s="216">
        <f t="shared" si="28"/>
        <v>9.9</v>
      </c>
      <c r="H36" s="88">
        <f t="shared" si="0"/>
        <v>10</v>
      </c>
      <c r="I36" s="72">
        <f>IF(ISNA(VLOOKUP($A36,'2021'!$A$5:$AV$149,4,FALSE)),0,VLOOKUP($A36,'2021'!$A$5:$AV$149,4,FALSE))</f>
        <v>0</v>
      </c>
      <c r="J36" s="8">
        <f>IF(G36&lt;&gt; "",LOOKUP(G36,Points!$F$1:$F$360,Points!$G$1:$G$360),"")</f>
        <v>1</v>
      </c>
      <c r="K36" s="13">
        <f>IF(  AND(I36&gt;0,G36&lt;&gt;36),   IF(ABS(I36-36)&gt;=5,  G36+SIGN(36-I36)*1,  (36-I36)*0.4+G36),      G36)</f>
        <v>9.9</v>
      </c>
      <c r="L36" s="76">
        <f>ROUND(K36,0)</f>
        <v>10</v>
      </c>
      <c r="M36" s="83">
        <f>IF(ISNA(VLOOKUP($A36,'2021'!$A$6:$AV$149,8,FALSE)),0,VLOOKUP($A36,'2021'!$A$6:$AV$149,8,FALSE))</f>
        <v>0</v>
      </c>
      <c r="N36" s="8">
        <v>3</v>
      </c>
      <c r="O36" s="215">
        <f>IF(  AND(M36&gt;0,K36&lt;&gt;36),   IF(ABS(M36-36)&gt;=10,  K36+SIGN(36-M36)*1,  (36-M36)*0.1+K36),      K36)</f>
        <v>9.9</v>
      </c>
      <c r="P36" s="76">
        <f>ROUND(O36,0)</f>
        <v>10</v>
      </c>
      <c r="Q36" s="64">
        <f>IF(ISNA(VLOOKUP($A36,'2021'!$A$6:$AV$149,12,FALSE)),0,VLOOKUP($A36,'2021'!$A$6:$AV$149,12,FALSE))</f>
        <v>0</v>
      </c>
      <c r="R36" s="8">
        <v>3</v>
      </c>
      <c r="S36" s="215">
        <f>IF(  AND(Q36&gt;0,O36&lt;&gt;36),   IF(ABS(Q36-36)&gt;=10,  O36+SIGN(36-Q36)*1,  (36-Q36)*0.1+O36),      O36)</f>
        <v>9.9</v>
      </c>
      <c r="T36" s="76">
        <f>ROUND(S36,0)</f>
        <v>10</v>
      </c>
      <c r="U36" s="64">
        <f>IF(ISNA(VLOOKUP($A36,'2021'!$A$6:$AV$149,16,FALSE)),0,VLOOKUP($A36,'2021'!$A$6:$AV$149,16,FALSE))</f>
        <v>0</v>
      </c>
      <c r="V36" s="8">
        <f>IF(S36&lt;&gt; "",LOOKUP(S36,Points!$F$1:$F$400,Points!$G$1:$G$400),"")</f>
        <v>1</v>
      </c>
      <c r="W36" s="215">
        <f>IF(  AND(U36&gt;0,S36&lt;&gt;36),   IF(ABS(U36-36)&gt;=10,  S36+SIGN(36-U36)*1,  (36-U36)*0.1+S36),      S36)</f>
        <v>9.9</v>
      </c>
      <c r="X36" s="76">
        <f>ROUND(W36,0)</f>
        <v>10</v>
      </c>
      <c r="Y36" s="64">
        <f>IF(ISNA(VLOOKUP($A36,'2021'!$A$6:$AV$149,20,FALSE)),0,VLOOKUP($A36,'2021'!$A$6:$AV$149,20,FALSE))</f>
        <v>0</v>
      </c>
      <c r="Z36" s="8">
        <v>3</v>
      </c>
      <c r="AA36" s="215">
        <f>IF(  AND(Y36&gt;0,W36&lt;&gt;36),   IF(ABS(Y36-36)&gt;=10,  W36+SIGN(36-Y36)*1,  (36-Y36)*0.1+W36),      W36)</f>
        <v>9.9</v>
      </c>
      <c r="AB36" s="76">
        <f>ROUND(AA36,0)</f>
        <v>10</v>
      </c>
      <c r="AC36" s="64">
        <f>IF(ISNA(VLOOKUP($A36,'2021'!$A$6:$AV$149,24,FALSE)),0,VLOOKUP($A36,'2021'!$A$6:$AV$149,24,FALSE))</f>
        <v>0</v>
      </c>
      <c r="AD36" s="8">
        <v>3</v>
      </c>
      <c r="AE36" s="215">
        <f>IF(  AND(AC36&gt;0,AA36&lt;&gt;36),   IF(ABS(AC36-36)&gt;=5,  AA36+SIGN(36-AC36)*1.5,  (36-AC36)*0.3+AA36),      AA36)</f>
        <v>9.9</v>
      </c>
      <c r="AF36" s="76">
        <f>ROUND(AE36,0)</f>
        <v>10</v>
      </c>
      <c r="AG36" s="64">
        <f>IF(ISNA(VLOOKUP($A36,'2021'!$A$6:$AV$149,28,FALSE)),0,VLOOKUP($A36,'2021'!$A$6:$AV$149,28,FALSE))</f>
        <v>0</v>
      </c>
      <c r="AH36" s="8">
        <v>3</v>
      </c>
      <c r="AI36" s="215">
        <f>IF(  AND(AG36&gt;0,AE36&lt;&gt;36),   IF(ABS(AG36-36)&gt;=10,  AE36+SIGN(36-AG36)*1,  (36-AG36)*0.1+AE36),      AE36)</f>
        <v>9.9</v>
      </c>
      <c r="AJ36" s="76">
        <f>ROUND(AI36,0)</f>
        <v>10</v>
      </c>
      <c r="AK36" s="64">
        <f>IF(ISNA(VLOOKUP($A36,'2021'!$A$6:$AV$149,32,FALSE)),0,VLOOKUP($A36,'2021'!$A$6:$AV$149,32,FALSE))</f>
        <v>0</v>
      </c>
      <c r="AL36" s="8">
        <f>IF(AI36&lt;&gt; "",LOOKUP(AI36,Points!$F$1:$F$400,Points!$G$1:$G$400),"")</f>
        <v>1</v>
      </c>
      <c r="AM36" s="215">
        <f>IF(  AND(AK36&gt;0,AI36&lt;&gt;AN$8),   IF(ABS(AK36-AN$8)&gt;=5,  AI36+SIGN(AN$8-AK36)*0.5,  (AN$8-AK36)*0.1+AI36),      AI36)</f>
        <v>9.9</v>
      </c>
      <c r="AN36" s="76">
        <f>ROUND(AM36,0)</f>
        <v>10</v>
      </c>
      <c r="AO36" s="64">
        <f>IF(ISNA(VLOOKUP($A36,'2021'!$A$6:$AV$149,36,FALSE)),0,VLOOKUP($A36,'2021'!$A$6:$AV$149,36,FALSE))</f>
        <v>0</v>
      </c>
      <c r="AP36" s="8">
        <v>3</v>
      </c>
      <c r="AQ36" s="215">
        <f>IF(  AND(AO36&gt;0,AM36&lt;&gt;36),   IF(ABS(AO36-36)&gt;=10,  AM36+SIGN(36-AO36)*1,  (36-AO36)*0.1+AM36),      AM36)</f>
        <v>9.9</v>
      </c>
      <c r="AR36" s="76">
        <f>ROUND(AQ36,0)</f>
        <v>10</v>
      </c>
      <c r="AS36" t="str">
        <f t="shared" si="21"/>
        <v>-</v>
      </c>
      <c r="AT36" t="str">
        <f t="shared" si="22"/>
        <v>-</v>
      </c>
      <c r="AU36" t="str">
        <f t="shared" si="23"/>
        <v>-</v>
      </c>
      <c r="AV36" t="str">
        <f t="shared" si="24"/>
        <v>-</v>
      </c>
      <c r="AW36" t="str">
        <f t="shared" si="13"/>
        <v>-</v>
      </c>
      <c r="AX36" t="str">
        <f t="shared" si="14"/>
        <v>-</v>
      </c>
      <c r="AY36" t="str">
        <f t="shared" si="15"/>
        <v>-</v>
      </c>
      <c r="AZ36" t="str">
        <f t="shared" si="18"/>
        <v>-</v>
      </c>
      <c r="BA36" t="str">
        <f t="shared" si="16"/>
        <v>-</v>
      </c>
      <c r="BB36" t="e">
        <f>VLOOKUP(A36,#REF!,44,FALSE)</f>
        <v>#REF!</v>
      </c>
      <c r="BC36">
        <f>-G36+AQ36</f>
        <v>0</v>
      </c>
      <c r="BD36" s="206">
        <f>ROUND(BC36/G36,2)</f>
        <v>0</v>
      </c>
    </row>
    <row r="37" spans="1:57" ht="18" customHeight="1" thickBot="1" x14ac:dyDescent="0.25">
      <c r="A37" s="78" t="s">
        <v>763</v>
      </c>
      <c r="B37" s="93" t="s">
        <v>730</v>
      </c>
      <c r="C37" s="94" t="s">
        <v>731</v>
      </c>
      <c r="D37" s="25">
        <v>26.2</v>
      </c>
      <c r="E37" s="92">
        <v>0</v>
      </c>
      <c r="F37" s="92">
        <v>0</v>
      </c>
      <c r="G37" s="216">
        <f t="shared" si="28"/>
        <v>26.2</v>
      </c>
      <c r="H37" s="88">
        <f t="shared" si="0"/>
        <v>26</v>
      </c>
      <c r="I37" s="72">
        <f>IF(ISNA(VLOOKUP($A37,'2021'!$A$5:$AV$149,4,FALSE)),0,VLOOKUP($A37,'2021'!$A$5:$AV$149,4,FALSE))</f>
        <v>0</v>
      </c>
      <c r="J37" s="8">
        <f>IF(G37&lt;&gt; "",LOOKUP(G37,Points!$F$1:$F$360,Points!$G$1:$G$360),"")</f>
        <v>3</v>
      </c>
      <c r="K37" s="13">
        <f>IF(  AND(I37&gt;0,G37&lt;&gt;36),   IF(ABS(I37-36)&gt;=5,  G37+SIGN(36-I37)*1,  (36-I37)*0.1+G37),      G37)</f>
        <v>26.2</v>
      </c>
      <c r="L37" s="76">
        <f t="shared" si="1"/>
        <v>26</v>
      </c>
      <c r="M37" s="83">
        <f>IF(ISNA(VLOOKUP($A37,'2021'!$A$6:$AV$149,8,FALSE)),0,VLOOKUP($A37,'2021'!$A$6:$AV$149,8,FALSE))</f>
        <v>0</v>
      </c>
      <c r="N37" s="8">
        <f>IF(K37&lt;&gt; "",LOOKUP(K37,Points!$F$1:$F$400,Points!$G$1:$G$400),"")</f>
        <v>3</v>
      </c>
      <c r="O37" s="215">
        <f>IF(  AND(M37&gt;0,K37&lt;&gt;P$8),   IF(ABS(M37-P$8)&gt;=5,  K37+SIGN(P$8-M37)*1.5,  (P$8-M37)*0.3+K37),      K37)</f>
        <v>26.2</v>
      </c>
      <c r="P37" s="76">
        <f t="shared" si="2"/>
        <v>26</v>
      </c>
      <c r="Q37" s="64">
        <f>IF(ISNA(VLOOKUP($A37,'2021'!$A$6:$AV$149,12,FALSE)),0,VLOOKUP($A37,'2021'!$A$6:$AV$149,12,FALSE))</f>
        <v>0</v>
      </c>
      <c r="R37" s="8">
        <f>IF(O37&lt;&gt; "",LOOKUP(O37,Points!$F$1:$F$400,Points!$G$1:$G$400),"")</f>
        <v>3</v>
      </c>
      <c r="S37" s="215">
        <f>IF(  AND(Q37&gt;0,O37&lt;&gt;36),   IF(ABS(Q37-36)&gt;=10,  O37+SIGN(36-Q37)*1,  (36-Q37)*0.1+O37),      O37)</f>
        <v>26.2</v>
      </c>
      <c r="T37" s="76">
        <f t="shared" si="3"/>
        <v>26</v>
      </c>
      <c r="U37" s="64">
        <f>IF(ISNA(VLOOKUP($A37,'2021'!$A$6:$AV$149,16,FALSE)),0,VLOOKUP($A37,'2021'!$A$6:$AV$149,16,FALSE))</f>
        <v>0</v>
      </c>
      <c r="V37" s="8">
        <f>IF(S37&lt;&gt; "",LOOKUP(S37,Points!$F$1:$F$400,Points!$G$1:$G$400),"")</f>
        <v>3</v>
      </c>
      <c r="W37" s="215">
        <f>IF(  AND(U37&gt;0,S37&lt;&gt;36),   IF(ABS(U37-36)&gt;=10,  S37+SIGN(36-U37)*1,  (36-U37)*0.1+S37),      S37)</f>
        <v>26.2</v>
      </c>
      <c r="X37" s="76">
        <f t="shared" si="4"/>
        <v>26</v>
      </c>
      <c r="Y37" s="64">
        <f>IF(ISNA(VLOOKUP($A37,'2021'!$A$6:$AV$149,20,FALSE)),0,VLOOKUP($A37,'2021'!$A$6:$AV$149,20,FALSE))</f>
        <v>0</v>
      </c>
      <c r="Z37" s="8">
        <f>IF(W37&lt;&gt; "",LOOKUP(W37,Points!$F$1:$F$400,Points!$G$1:$G$400),"")</f>
        <v>3</v>
      </c>
      <c r="AA37" s="215">
        <f>IF(  AND(Y37&gt;0,W37&lt;&gt;AB$8),   IF(ABS(Y37-AB$8)&gt;=5,  W37+SIGN(AB$8-Y37)*1.5,  (AB$8-Y37)*0.3+W37),      W37)</f>
        <v>26.2</v>
      </c>
      <c r="AB37" s="76">
        <f t="shared" si="6"/>
        <v>26</v>
      </c>
      <c r="AC37" s="64">
        <f>IF(ISNA(VLOOKUP($A37,'2021'!$A$6:$AV$149,24,FALSE)),0,VLOOKUP($A37,'2021'!$A$6:$AV$149,24,FALSE))</f>
        <v>0</v>
      </c>
      <c r="AD37" s="8">
        <f>IF(AA37&lt;&gt; "",LOOKUP(AA37,Points!$F$1:$F$400,Points!$G$1:$G$400),"")</f>
        <v>3</v>
      </c>
      <c r="AE37" s="215">
        <f>IF(  AND(AC37&gt;0,AA37&lt;&gt;36),   IF(ABS(AC37-36)&gt;=10,  AA37+SIGN(36-AC37)*1,  (36-AC37)*0.1+AA37),      AA37)</f>
        <v>26.2</v>
      </c>
      <c r="AF37" s="76">
        <f t="shared" si="8"/>
        <v>26</v>
      </c>
      <c r="AG37" s="64">
        <f>IF(ISNA(VLOOKUP($A37,'2021'!$A$6:$AV$149,28,FALSE)),0,VLOOKUP($A37,'2021'!$A$6:$AV$149,28,FALSE))</f>
        <v>0</v>
      </c>
      <c r="AH37" s="8">
        <f>IF(AE37&lt;&gt; "",LOOKUP(AE37,Points!$F$1:$F$400,Points!$G$1:$G$400),"")</f>
        <v>3</v>
      </c>
      <c r="AI37" s="215">
        <f t="shared" si="29"/>
        <v>26.2</v>
      </c>
      <c r="AJ37" s="76">
        <f t="shared" si="10"/>
        <v>26</v>
      </c>
      <c r="AK37" s="64">
        <f>IF(ISNA(VLOOKUP($A37,'2021'!$A$6:$AV$149,32,FALSE)),0,VLOOKUP($A37,'2021'!$A$6:$AV$149,32,FALSE))</f>
        <v>0</v>
      </c>
      <c r="AL37" s="8">
        <f>IF(AI37&lt;&gt; "",LOOKUP(AI37,Points!$F$1:$F$400,Points!$G$1:$G$400),"")</f>
        <v>3</v>
      </c>
      <c r="AM37" s="215">
        <f t="shared" ref="AM37:AM42" si="31">IF(  AND(AK37&gt;0,AI37&lt;&gt;36),   IF(ABS(AK37-36)&gt;=10,  AI37+SIGN(36-AK37)*1,  (36-AK37)*0.1+AI37),      AI37)</f>
        <v>26.2</v>
      </c>
      <c r="AN37" s="76">
        <f t="shared" si="11"/>
        <v>26</v>
      </c>
      <c r="AO37" s="64">
        <f>IF(ISNA(VLOOKUP($A37,'2021'!$A$6:$AV$149,36,FALSE)),0,VLOOKUP($A37,'2021'!$A$6:$AV$149,36,FALSE))</f>
        <v>0</v>
      </c>
      <c r="AP37" s="8">
        <f>IF(AM37&lt;&gt; "",LOOKUP(AM37,Points!$F$1:$F$360,Points!$G$1:$G$360),"")</f>
        <v>3</v>
      </c>
      <c r="AQ37" s="215">
        <f t="shared" si="30"/>
        <v>26.2</v>
      </c>
      <c r="AR37" s="76">
        <f t="shared" si="12"/>
        <v>26</v>
      </c>
      <c r="AS37" t="str">
        <f t="shared" si="21"/>
        <v>-</v>
      </c>
      <c r="AT37" t="str">
        <f t="shared" si="22"/>
        <v>-</v>
      </c>
      <c r="AU37" t="str">
        <f t="shared" si="23"/>
        <v>-</v>
      </c>
      <c r="AV37" t="str">
        <f t="shared" si="24"/>
        <v>-</v>
      </c>
      <c r="AW37" t="str">
        <f t="shared" si="13"/>
        <v>-</v>
      </c>
      <c r="AX37" t="str">
        <f t="shared" si="14"/>
        <v>-</v>
      </c>
      <c r="AY37" t="str">
        <f t="shared" si="15"/>
        <v>-</v>
      </c>
      <c r="AZ37" t="str">
        <f t="shared" si="18"/>
        <v>-</v>
      </c>
      <c r="BA37" t="str">
        <f t="shared" si="16"/>
        <v>-</v>
      </c>
      <c r="BB37" t="e">
        <f>VLOOKUP(A37,#REF!,44,FALSE)</f>
        <v>#REF!</v>
      </c>
    </row>
    <row r="38" spans="1:57" ht="18" customHeight="1" thickBot="1" x14ac:dyDescent="0.25">
      <c r="A38" s="78" t="s">
        <v>610</v>
      </c>
      <c r="B38" s="93" t="s">
        <v>367</v>
      </c>
      <c r="C38" s="94" t="s">
        <v>147</v>
      </c>
      <c r="D38" s="25">
        <v>31.2</v>
      </c>
      <c r="E38" s="92">
        <v>0</v>
      </c>
      <c r="F38" s="92">
        <v>0</v>
      </c>
      <c r="G38" s="216">
        <f t="shared" si="28"/>
        <v>31.2</v>
      </c>
      <c r="H38" s="88">
        <f t="shared" si="0"/>
        <v>31</v>
      </c>
      <c r="I38" s="72">
        <f>IF(ISNA(VLOOKUP($A38,'2021'!$A$5:$AV$149,4,FALSE)),0,VLOOKUP($A38,'2021'!$A$5:$AV$149,4,FALSE))</f>
        <v>0</v>
      </c>
      <c r="J38" s="8">
        <f>IF(G38&lt;&gt; "",LOOKUP(G38,Points!$F$1:$F$360,Points!$G$1:$G$360),"")</f>
        <v>4</v>
      </c>
      <c r="K38" s="13">
        <f>IF(  AND(I38&gt;0,G38&lt;&gt;36),   IF(ABS(I38-36)&gt;=5,  G38+SIGN(36-I38)*1.5,  (36-I38)*0.3+G38),      G38)</f>
        <v>31.2</v>
      </c>
      <c r="L38" s="76">
        <f>ROUND(K38,0)</f>
        <v>31</v>
      </c>
      <c r="M38" s="83">
        <f>IF(ISNA(VLOOKUP($A38,'2021'!$A$6:$AV$149,8,FALSE)),0,VLOOKUP($A38,'2021'!$A$6:$AV$149,8,FALSE))</f>
        <v>0</v>
      </c>
      <c r="N38" s="8">
        <f>IF(K38&lt;&gt; "",LOOKUP(K38,Points!$F$1:$F$400,Points!$G$1:$G$400),"")</f>
        <v>4</v>
      </c>
      <c r="O38" s="215">
        <f>IF(  AND(M38&gt;0,K38&lt;&gt;36),   IF(ABS(M38-36)&gt;=5,  K38+SIGN(36-M38)*1.5,  (36-M38)*0.3+K38),      K38)</f>
        <v>31.2</v>
      </c>
      <c r="P38" s="76">
        <f>ROUND(O38,0)</f>
        <v>31</v>
      </c>
      <c r="Q38" s="64">
        <f>IF(ISNA(VLOOKUP($A38,'2021'!$A$6:$AV$149,12,FALSE)),0,VLOOKUP($A38,'2021'!$A$6:$AV$149,12,FALSE))</f>
        <v>0</v>
      </c>
      <c r="R38" s="8">
        <f>IF(O38&lt;&gt; "",LOOKUP(O38,Points!$F$1:$F$400,Points!$G$1:$G$400),"")</f>
        <v>4</v>
      </c>
      <c r="S38" s="215">
        <f>IF(  AND(Q38&gt;0,O38&lt;&gt;36),   IF(ABS(Q38-36)&gt;=5,  O38+SIGN(36-Q38)*1.5,  (36-Q38)*0.3+O38),      O38)</f>
        <v>31.2</v>
      </c>
      <c r="T38" s="76">
        <f>ROUND(S38,0)</f>
        <v>31</v>
      </c>
      <c r="U38" s="64">
        <f>IF(ISNA(VLOOKUP($A38,'2021'!$A$6:$AV$149,16,FALSE)),0,VLOOKUP($A38,'2021'!$A$6:$AV$149,16,FALSE))</f>
        <v>0</v>
      </c>
      <c r="V38" s="8">
        <f>IF(S38&lt;&gt; "",LOOKUP(S38,Points!$F$1:$F$400,Points!$G$1:$G$400),"")</f>
        <v>4</v>
      </c>
      <c r="W38" s="215">
        <f>IF(  AND(U38&gt;0,S38&lt;&gt;36),   IF(ABS(U38-36)&gt;=10,  S38+SIGN(36-U38)*1,  (36-U38)*0.1+S38),      S38)</f>
        <v>31.2</v>
      </c>
      <c r="X38" s="76">
        <f>ROUND(W38,0)</f>
        <v>31</v>
      </c>
      <c r="Y38" s="64">
        <f>IF(ISNA(VLOOKUP($A38,'2021'!$A$6:$AV$149,20,FALSE)),0,VLOOKUP($A38,'2021'!$A$6:$AV$149,20,FALSE))</f>
        <v>0</v>
      </c>
      <c r="Z38" s="8">
        <f>IF(W38&lt;&gt; "",LOOKUP(W38,Points!$F$1:$F$400,Points!$G$1:$G$400),"")</f>
        <v>4</v>
      </c>
      <c r="AA38" s="215">
        <f>IF(  AND(Y38&gt;0,W38&lt;&gt;36),   IF(ABS(Y38-36)&gt;=10,  W38+SIGN(36-Y38)*1,  (36-Y38)*0.1+W38),      W38)</f>
        <v>31.2</v>
      </c>
      <c r="AB38" s="76">
        <f>ROUND(AA38,0)</f>
        <v>31</v>
      </c>
      <c r="AC38" s="64">
        <f>IF(ISNA(VLOOKUP($A38,'2021'!$A$6:$AV$149,24,FALSE)),0,VLOOKUP($A38,'2021'!$A$6:$AV$149,24,FALSE))</f>
        <v>0</v>
      </c>
      <c r="AD38" s="8">
        <f>IF(AA38&lt;&gt; "",LOOKUP(AA38,Points!$F$1:$F$400,Points!$G$1:$G$400),"")</f>
        <v>4</v>
      </c>
      <c r="AE38" s="215">
        <f>IF(  AND(AC38&gt;0,AA38&lt;&gt;36),   IF(ABS(AC38-36)&gt;=10,  AA38+SIGN(36-AC38)*1,  (36-AC38)*0.1+AA38),      AA38)</f>
        <v>31.2</v>
      </c>
      <c r="AF38" s="76">
        <f>ROUND(AE38,0)</f>
        <v>31</v>
      </c>
      <c r="AG38" s="64">
        <f>IF(ISNA(VLOOKUP($A38,'2021'!$A$6:$AV$149,28,FALSE)),0,VLOOKUP($A38,'2021'!$A$6:$AV$149,28,FALSE))</f>
        <v>0</v>
      </c>
      <c r="AH38" s="8">
        <f>IF(AE38&lt;&gt; "",LOOKUP(AE38,Points!$F$1:$F$400,Points!$G$1:$G$400),"")</f>
        <v>4</v>
      </c>
      <c r="AI38" s="215">
        <f>IF(  AND(AG38&gt;0,AE38&lt;&gt;36),   IF(ABS(AG38-36)&gt;=10,  AE38+SIGN(36-AG38)*1,  (36-AG38)*0.1+AE38),      AE38)</f>
        <v>31.2</v>
      </c>
      <c r="AJ38" s="76">
        <f>ROUND(AI38,0)</f>
        <v>31</v>
      </c>
      <c r="AK38" s="64">
        <f>IF(ISNA(VLOOKUP($A38,'2021'!$A$6:$AV$149,32,FALSE)),0,VLOOKUP($A38,'2021'!$A$6:$AV$149,32,FALSE))</f>
        <v>0</v>
      </c>
      <c r="AL38" s="8">
        <f>IF(AI38&lt;&gt; "",LOOKUP(AI38,Points!$F$1:$F$400,Points!$G$1:$G$400),"")</f>
        <v>4</v>
      </c>
      <c r="AM38" s="215">
        <f t="shared" si="31"/>
        <v>31.2</v>
      </c>
      <c r="AN38" s="76">
        <f>ROUND(AM38,0)</f>
        <v>31</v>
      </c>
      <c r="AO38" s="64">
        <f>IF(ISNA(VLOOKUP($A38,'2021'!$A$6:$AV$149,36,FALSE)),0,VLOOKUP($A38,'2021'!$A$6:$AV$149,36,FALSE))</f>
        <v>0</v>
      </c>
      <c r="AP38" s="8">
        <f>IF(AM38&lt;&gt; "",LOOKUP(AM38,[1]Points!$F$1:$F$360,[1]Points!$G$1:$G$360),"")</f>
        <v>4</v>
      </c>
      <c r="AQ38" s="215">
        <f>IF(  AND(AO38&gt;0,AM38&lt;&gt;36),   IF(ABS(AO38-36)&gt;=10,  AM38+SIGN(36-AO38)*1,  (36-AO38)*0.1+AM38),      AM38)</f>
        <v>31.2</v>
      </c>
      <c r="AR38" s="76">
        <f>ROUND(AQ38,0)</f>
        <v>31</v>
      </c>
      <c r="AS38" t="str">
        <f>IF(I38&gt;0,72+H38+36-I38,"-")</f>
        <v>-</v>
      </c>
      <c r="AT38" t="str">
        <f>IF(M38&gt;0,72+L38+36-M38,"-")</f>
        <v>-</v>
      </c>
      <c r="AU38" t="str">
        <f>IF(Q38&gt;0,72+P38+36-Q38,"-")</f>
        <v>-</v>
      </c>
      <c r="AV38" t="str">
        <f>IF(U38&gt;0,72+T38+36-U38,"-")</f>
        <v>-</v>
      </c>
      <c r="AW38" t="str">
        <f>IF(Y38&gt;0,72+X38+36-Y38,"-")</f>
        <v>-</v>
      </c>
      <c r="AX38" t="str">
        <f>IF(AC38&gt;0,72+AB38+36-AC38,"-")</f>
        <v>-</v>
      </c>
      <c r="AY38" t="str">
        <f>IF(AG38&gt;0,72+AF38+36-AG38,"-")</f>
        <v>-</v>
      </c>
      <c r="AZ38" t="str">
        <f>IF(AK38&gt;0,72+AJ38+36-AK38,"-")</f>
        <v>-</v>
      </c>
      <c r="BA38" t="str">
        <f>IF(AO38&gt;0,72+AN38+36-AO38,"-")</f>
        <v>-</v>
      </c>
      <c r="BB38" t="e">
        <f>VLOOKUP(A38,#REF!,44,FALSE)</f>
        <v>#REF!</v>
      </c>
      <c r="BC38">
        <f t="shared" ref="BC38:BC45" si="32">-G38+AQ38</f>
        <v>0</v>
      </c>
      <c r="BD38" s="206">
        <f t="shared" ref="BD38:BD45" si="33">ROUND(BC38/G38,2)</f>
        <v>0</v>
      </c>
    </row>
    <row r="39" spans="1:57" ht="18" customHeight="1" thickBot="1" x14ac:dyDescent="0.25">
      <c r="A39" s="52" t="s">
        <v>903</v>
      </c>
      <c r="B39" s="52" t="s">
        <v>329</v>
      </c>
      <c r="C39" s="62" t="s">
        <v>37</v>
      </c>
      <c r="D39" s="25">
        <v>8.1000000000000014</v>
      </c>
      <c r="E39" s="92">
        <v>30.666666666666668</v>
      </c>
      <c r="F39" s="92">
        <v>0</v>
      </c>
      <c r="G39" s="216">
        <f t="shared" si="28"/>
        <v>8.1000000000000014</v>
      </c>
      <c r="H39" s="88">
        <f t="shared" si="0"/>
        <v>8</v>
      </c>
      <c r="I39" s="72">
        <f>IF(ISNA(VLOOKUP($A39,'2021'!$A$5:$AV$149,4,FALSE)),0,VLOOKUP($A39,'2021'!$A$5:$AV$149,4,FALSE))</f>
        <v>0</v>
      </c>
      <c r="J39" s="8">
        <f>IF(G39&lt;&gt; "",LOOKUP(G39,Points!$F$1:$F$360,Points!$G$1:$G$360),"")</f>
        <v>1</v>
      </c>
      <c r="K39" s="13">
        <f>IF(  AND(I39&gt;0,G39&lt;&gt;L$8),   IF(ABS(I39-L$8)&gt;=5,  G39+SIGN(L$8-I39)*0.5,  (L$8-I39)*0.1+G39),      G39)</f>
        <v>8.1000000000000014</v>
      </c>
      <c r="L39" s="76">
        <f>ROUND(K39,0)</f>
        <v>8</v>
      </c>
      <c r="M39" s="83">
        <f>IF(ISNA(VLOOKUP($A39,'2021'!$A$6:$AV$149,8,FALSE)),0,VLOOKUP($A39,'2021'!$A$6:$AV$149,8,FALSE))</f>
        <v>35</v>
      </c>
      <c r="N39" s="8">
        <f>IF(K39&lt;&gt; "",LOOKUP(K39,Points!$F$1:$F$400,Points!$G$1:$G$400),"")</f>
        <v>1</v>
      </c>
      <c r="O39" s="215">
        <f>IF(  AND(M39&gt;0,K39&lt;&gt;P$8),   IF(ABS(M39-P$8)&gt;=5,  K39+SIGN(P$8-M39)*0.5,  (P$8-M39)*0.1+K39),      K39)</f>
        <v>7.6000000000000014</v>
      </c>
      <c r="P39" s="76">
        <f>ROUND(O39,0)</f>
        <v>8</v>
      </c>
      <c r="Q39" s="64">
        <f>IF(ISNA(VLOOKUP($A39,'2021'!$A$6:$AV$149,12,FALSE)),0,VLOOKUP($A39,'2021'!$A$6:$AV$149,12,FALSE))</f>
        <v>26</v>
      </c>
      <c r="R39" s="8">
        <f>IF(O39&lt;&gt; "",LOOKUP(O39,Points!$F$1:$F$400,Points!$G$1:$G$400),"")</f>
        <v>1</v>
      </c>
      <c r="S39" s="215">
        <f>IF(  AND(Q39&gt;0,O39&lt;&gt;T$8),   IF(ABS(Q39-T$8)&gt;=5,  O39+SIGN(T$8-Q39)*0.5,  (T$8-Q39)*0.1+O39),      O39)</f>
        <v>7.7000000000000011</v>
      </c>
      <c r="T39" s="76">
        <f>ROUND(S39,0)</f>
        <v>8</v>
      </c>
      <c r="U39" s="64">
        <v>28</v>
      </c>
      <c r="V39" s="8">
        <f>IF(S39&lt;&gt; "",LOOKUP(S39,Points!$F$1:$F$400,Points!$G$1:$G$400),"")</f>
        <v>1</v>
      </c>
      <c r="W39" s="215">
        <f>IF(  AND(U39&gt;0,S39&lt;&gt;X$8),   IF(ABS(U39-X$8)&gt;=5,  S39+SIGN(X$8-U39)*0.5,  (X$8-U39)*0.1+S39),      S39)</f>
        <v>7.2000000000000011</v>
      </c>
      <c r="X39" s="76">
        <f>ROUND(W39,0)</f>
        <v>7</v>
      </c>
      <c r="Y39" s="64">
        <f>IF(ISNA(VLOOKUP($A39,'2021'!$A$6:$AV$149,20,FALSE)),0,VLOOKUP($A39,'2021'!$A$6:$AV$149,20,FALSE))</f>
        <v>0</v>
      </c>
      <c r="Z39" s="8">
        <f>IF(W39&lt;&gt; "",LOOKUP(W39,Points!$F$1:$F$400,Points!$G$1:$G$400),"")</f>
        <v>1</v>
      </c>
      <c r="AA39" s="215">
        <f>IF(  AND(Y39&gt;0,W39&lt;&gt;AB$8),   IF(ABS(Y39-AB$8)&gt;=5,  W39+SIGN(AB$8-Y39)*0.5,  (AB$8-Y39)*0.1+W39),      W39)</f>
        <v>7.2000000000000011</v>
      </c>
      <c r="AB39" s="76">
        <f>ROUND(AA39,0)</f>
        <v>7</v>
      </c>
      <c r="AC39" s="64">
        <f>IF(ISNA(VLOOKUP($A39,'2021'!$A$6:$AV$149,24,FALSE)),0,VLOOKUP($A39,'2021'!$A$6:$AV$149,24,FALSE))</f>
        <v>0</v>
      </c>
      <c r="AD39" s="8">
        <f>IF(AA39&lt;&gt; "",LOOKUP(AA39,Points!$F$1:$F$400,Points!$G$1:$G$400),"")</f>
        <v>1</v>
      </c>
      <c r="AE39" s="215">
        <f>IF(  AND(AC39&gt;0,AA39&lt;&gt;AF$8),   IF(ABS(AC39-AF$8)&gt;=5,  AA39+SIGN(AF$8-AC39)*0.5,  (AF$8-AC39)*0.1+AA39),      AA39)</f>
        <v>7.2000000000000011</v>
      </c>
      <c r="AF39" s="76">
        <f>ROUND(AE39,0)</f>
        <v>7</v>
      </c>
      <c r="AG39" s="64">
        <f>IF(ISNA(VLOOKUP($A39,'2021'!$A$6:$AV$149,28,FALSE)),0,VLOOKUP($A39,'2021'!$A$6:$AV$149,28,FALSE))</f>
        <v>0</v>
      </c>
      <c r="AH39" s="8">
        <f>IF(AE39&lt;&gt; "",LOOKUP(AE39,Points!$F$1:$F$400,Points!$G$1:$G$400),"")</f>
        <v>1</v>
      </c>
      <c r="AI39" s="215">
        <f>IF(  AND(AG39&gt;0,AE39&lt;&gt;AJ$8),   IF(ABS(AG39-AJ$8)&gt;=5,  AE39+SIGN(AJ$8-AG39)*0.5,  (AJ$8-AG39)*0.1+AE39),      AE39)</f>
        <v>7.2000000000000011</v>
      </c>
      <c r="AJ39" s="76">
        <f>ROUND(AI39,0)</f>
        <v>7</v>
      </c>
      <c r="AK39" s="64">
        <f>IF(ISNA(VLOOKUP($A39,'2021'!$A$6:$AV$149,32,FALSE)),0,VLOOKUP($A39,'2021'!$A$6:$AV$149,32,FALSE))</f>
        <v>0</v>
      </c>
      <c r="AL39" s="8">
        <f>IF(AI39&lt;&gt; "",LOOKUP(AI39,Points!$F$1:$F$400,Points!$G$1:$G$400),"")</f>
        <v>1</v>
      </c>
      <c r="AM39" s="215">
        <f t="shared" si="31"/>
        <v>7.2000000000000011</v>
      </c>
      <c r="AN39" s="76">
        <f>ROUND(AM39,0)</f>
        <v>7</v>
      </c>
      <c r="AO39" s="64">
        <f>IF(ISNA(VLOOKUP($A39,'2021'!$A$6:$AV$149,36,FALSE)),0,VLOOKUP($A39,'2021'!$A$6:$AV$149,36,FALSE))</f>
        <v>0</v>
      </c>
      <c r="AP39" s="8">
        <f>IF(AM39&lt;&gt; "",LOOKUP(AM39,[1]Points!$F$1:$F$360,[1]Points!$G$1:$G$360),"")</f>
        <v>1</v>
      </c>
      <c r="AQ39" s="215">
        <f>IF(  AND(AO39&gt;0,AM39&lt;&gt;AR$8),   IF(ABS(AO39-AR$8)&gt;=5,  AM39+SIGN(AR$8-AO39)*0.5,  (AR$8-AO39)*0.1+AM39),      AM39)</f>
        <v>7.2000000000000011</v>
      </c>
      <c r="AR39" s="76">
        <f>ROUND(AQ39,0)</f>
        <v>7</v>
      </c>
      <c r="AS39" t="str">
        <f>IF(I39&gt;0,72+H39+36-I39,"-")</f>
        <v>-</v>
      </c>
      <c r="AT39">
        <f>IF(M39&gt;0,72+L39+36-M39,"-")</f>
        <v>81</v>
      </c>
      <c r="AU39">
        <f>IF(Q39&gt;0,72+P39+36-Q39,"-")</f>
        <v>90</v>
      </c>
      <c r="AV39">
        <f>IF(U39&gt;0,72+T39+36-U39,"-")</f>
        <v>88</v>
      </c>
      <c r="AW39" t="str">
        <f>IF(Y39&gt;0,72+X39+36-Y39,"-")</f>
        <v>-</v>
      </c>
      <c r="AX39" t="str">
        <f>IF(AC39&gt;0,72+AB39+36-AC39,"-")</f>
        <v>-</v>
      </c>
      <c r="AY39" t="str">
        <f>IF(AG39&gt;0,72+AF39+36-AG39,"-")</f>
        <v>-</v>
      </c>
      <c r="AZ39" t="str">
        <f>IF(AK39&gt;0,72+AJ39+36-AK39,"-")</f>
        <v>-</v>
      </c>
      <c r="BA39" t="str">
        <f>IF(AO39&gt;0,72+AN39+36-AO39,"-")</f>
        <v>-</v>
      </c>
      <c r="BB39" t="e">
        <f>VLOOKUP(A39,#REF!,44,FALSE)</f>
        <v>#REF!</v>
      </c>
      <c r="BC39">
        <f t="shared" si="32"/>
        <v>-0.90000000000000036</v>
      </c>
      <c r="BD39" s="206">
        <f t="shared" si="33"/>
        <v>-0.11</v>
      </c>
    </row>
    <row r="40" spans="1:57" ht="18" customHeight="1" thickBot="1" x14ac:dyDescent="0.25">
      <c r="A40" s="52" t="s">
        <v>339</v>
      </c>
      <c r="B40" s="52" t="s">
        <v>329</v>
      </c>
      <c r="C40" s="62" t="s">
        <v>15</v>
      </c>
      <c r="D40" s="25">
        <v>6.3</v>
      </c>
      <c r="E40" s="92">
        <v>0</v>
      </c>
      <c r="F40" s="92">
        <v>0</v>
      </c>
      <c r="G40" s="216">
        <f t="shared" si="28"/>
        <v>6.3</v>
      </c>
      <c r="H40" s="88">
        <f t="shared" si="0"/>
        <v>6</v>
      </c>
      <c r="I40" s="72">
        <f>IF(ISNA(VLOOKUP($A40,'2021'!$A$5:$AV$149,4,FALSE)),0,VLOOKUP($A40,'2021'!$A$5:$AV$149,4,FALSE))</f>
        <v>0</v>
      </c>
      <c r="J40" s="8">
        <f>IF(G40&lt;&gt; "",LOOKUP(G40,Points!$F$1:$F$360,Points!$G$1:$G$360),"")</f>
        <v>1</v>
      </c>
      <c r="K40" s="13">
        <f>IF(  AND(I40&gt;0,G40&lt;&gt;L$8),   IF(ABS(I40-L$8)&gt;=5,  G40+SIGN(L$8-I40)*0.5,  (L$8-I40)*0.1+G40),      G40)</f>
        <v>6.3</v>
      </c>
      <c r="L40" s="76">
        <f t="shared" si="1"/>
        <v>6</v>
      </c>
      <c r="M40" s="83">
        <f>IF(ISNA(VLOOKUP($A40,'2021'!$A$6:$AV$149,8,FALSE)),0,VLOOKUP($A40,'2021'!$A$6:$AV$149,8,FALSE))</f>
        <v>0</v>
      </c>
      <c r="N40" s="8">
        <f>IF(K40&lt;&gt; "",LOOKUP(K40,Points!$F$1:$F$400,Points!$G$1:$G$400),"")</f>
        <v>1</v>
      </c>
      <c r="O40" s="215">
        <f>IF(  AND(M40&gt;0,K40&lt;&gt;36),   IF(ABS(M40-36)&gt;=5,  K40+SIGN(36-M40)*1.5,  (36-M40)*0.3+K40),      K40)</f>
        <v>6.3</v>
      </c>
      <c r="P40" s="76">
        <f t="shared" si="2"/>
        <v>6</v>
      </c>
      <c r="Q40" s="64">
        <f>IF(ISNA(VLOOKUP($A40,'2021'!$A$6:$AV$149,12,FALSE)),0,VLOOKUP($A40,'2021'!$A$6:$AV$149,12,FALSE))</f>
        <v>0</v>
      </c>
      <c r="R40" s="8">
        <f>IF(O40&lt;&gt; "",LOOKUP(O40,Points!$F$1:$F$400,Points!$G$1:$G$400),"")</f>
        <v>1</v>
      </c>
      <c r="S40" s="215">
        <f>IF(  AND(Q40&gt;0,O40&lt;&gt;36),   IF(ABS(Q40-36)&gt;=5,  O40+SIGN(36-Q40)*1.5,  (36-Q40)*0.3+O40),      O40)</f>
        <v>6.3</v>
      </c>
      <c r="T40" s="76">
        <f t="shared" si="3"/>
        <v>6</v>
      </c>
      <c r="U40" s="64">
        <f>IF(ISNA(VLOOKUP($A40,'2021'!$A$6:$AV$149,16,FALSE)),0,VLOOKUP($A40,'2021'!$A$6:$AV$149,16,FALSE))</f>
        <v>0</v>
      </c>
      <c r="V40" s="8">
        <f>IF(S40&lt;&gt; "",LOOKUP(S40,Points!$F$1:$F$400,Points!$G$1:$G$400),"")</f>
        <v>1</v>
      </c>
      <c r="W40" s="215">
        <f>IF(  AND(U40&gt;0,S40&lt;&gt;36),   IF(ABS(U40-36)&gt;=10,  S40+SIGN(36-U40)*1,  (36-U40)*0.1+S40),      S40)</f>
        <v>6.3</v>
      </c>
      <c r="X40" s="76">
        <f t="shared" si="4"/>
        <v>6</v>
      </c>
      <c r="Y40" s="64">
        <f>IF(ISNA(VLOOKUP($A40,'2021'!$A$6:$AV$149,20,FALSE)),0,VLOOKUP($A40,'2021'!$A$6:$AV$149,20,FALSE))</f>
        <v>0</v>
      </c>
      <c r="Z40" s="8">
        <f>IF(W40&lt;&gt; "",LOOKUP(W40,Points!$F$1:$F$400,Points!$G$1:$G$400),"")</f>
        <v>1</v>
      </c>
      <c r="AA40" s="215">
        <f>IF(  AND(Y40&gt;0,W40&lt;&gt;36),   IF(ABS(Y40-36)&gt;=10,  W40+SIGN(36-Y40)*1,  (36-Y40)*0.1+W40),      W40)</f>
        <v>6.3</v>
      </c>
      <c r="AB40" s="76">
        <f t="shared" si="6"/>
        <v>6</v>
      </c>
      <c r="AC40" s="64">
        <f>IF(ISNA(VLOOKUP($A40,'2021'!$A$6:$AV$149,24,FALSE)),0,VLOOKUP($A40,'2021'!$A$6:$AV$149,24,FALSE))</f>
        <v>0</v>
      </c>
      <c r="AD40" s="8">
        <f>IF(AA40&lt;&gt; "",LOOKUP(AA40,Points!$F$1:$F$400,Points!$G$1:$G$400),"")</f>
        <v>1</v>
      </c>
      <c r="AE40" s="215">
        <f>IF(  AND(AC40&gt;0,AA40&lt;&gt;36),   IF(ABS(AC40-36)&gt;=10,  AA40+SIGN(36-AC40)*1,  (36-AC40)*0.1+AA40),      AA40)</f>
        <v>6.3</v>
      </c>
      <c r="AF40" s="76">
        <f t="shared" si="8"/>
        <v>6</v>
      </c>
      <c r="AG40" s="64">
        <f>IF(ISNA(VLOOKUP($A40,'2021'!$A$6:$AV$149,28,FALSE)),0,VLOOKUP($A40,'2021'!$A$6:$AV$149,28,FALSE))</f>
        <v>0</v>
      </c>
      <c r="AH40" s="8">
        <f>IF(AE40&lt;&gt; "",LOOKUP(AE40,Points!$F$1:$F$400,Points!$G$1:$G$400),"")</f>
        <v>1</v>
      </c>
      <c r="AI40" s="215">
        <f t="shared" si="29"/>
        <v>6.3</v>
      </c>
      <c r="AJ40" s="76">
        <f t="shared" si="10"/>
        <v>6</v>
      </c>
      <c r="AK40" s="64">
        <f>IF(ISNA(VLOOKUP($A40,'2021'!$A$6:$AV$149,32,FALSE)),0,VLOOKUP($A40,'2021'!$A$6:$AV$149,32,FALSE))</f>
        <v>0</v>
      </c>
      <c r="AL40" s="8">
        <f>IF(AI40&lt;&gt; "",LOOKUP(AI40,Points!$F$1:$F$400,Points!$G$1:$G$400),"")</f>
        <v>1</v>
      </c>
      <c r="AM40" s="215">
        <f t="shared" si="31"/>
        <v>6.3</v>
      </c>
      <c r="AN40" s="76">
        <f t="shared" si="11"/>
        <v>6</v>
      </c>
      <c r="AO40" s="64">
        <f>IF(ISNA(VLOOKUP($A40,'2021'!$A$6:$AV$149,36,FALSE)),0,VLOOKUP($A40,'2021'!$A$6:$AV$149,36,FALSE))</f>
        <v>0</v>
      </c>
      <c r="AP40" s="8">
        <f>IF(AM40&lt;&gt; "",LOOKUP(AM40,[1]Points!$F$1:$F$360,[1]Points!$G$1:$G$360),"")</f>
        <v>1</v>
      </c>
      <c r="AQ40" s="215">
        <f t="shared" si="30"/>
        <v>6.3</v>
      </c>
      <c r="AR40" s="76">
        <f t="shared" si="12"/>
        <v>6</v>
      </c>
      <c r="AS40" t="str">
        <f t="shared" si="21"/>
        <v>-</v>
      </c>
      <c r="AT40" t="str">
        <f t="shared" si="22"/>
        <v>-</v>
      </c>
      <c r="AU40" t="str">
        <f t="shared" si="23"/>
        <v>-</v>
      </c>
      <c r="AV40" t="str">
        <f t="shared" si="24"/>
        <v>-</v>
      </c>
      <c r="AW40" t="str">
        <f t="shared" si="13"/>
        <v>-</v>
      </c>
      <c r="AX40" t="str">
        <f t="shared" si="14"/>
        <v>-</v>
      </c>
      <c r="AY40" t="str">
        <f t="shared" si="15"/>
        <v>-</v>
      </c>
      <c r="AZ40" t="str">
        <f t="shared" si="18"/>
        <v>-</v>
      </c>
      <c r="BA40" t="str">
        <f t="shared" si="16"/>
        <v>-</v>
      </c>
      <c r="BB40" t="e">
        <f>VLOOKUP(A40,#REF!,44,FALSE)</f>
        <v>#REF!</v>
      </c>
      <c r="BC40">
        <f t="shared" si="32"/>
        <v>0</v>
      </c>
      <c r="BD40" s="206">
        <f t="shared" si="33"/>
        <v>0</v>
      </c>
    </row>
    <row r="41" spans="1:57" ht="18" customHeight="1" thickBot="1" x14ac:dyDescent="0.25">
      <c r="A41" s="78" t="s">
        <v>505</v>
      </c>
      <c r="B41" s="52" t="s">
        <v>351</v>
      </c>
      <c r="C41" s="62" t="s">
        <v>475</v>
      </c>
      <c r="D41" s="25">
        <v>14.999999999999996</v>
      </c>
      <c r="E41" s="92">
        <v>0</v>
      </c>
      <c r="F41" s="92">
        <v>0</v>
      </c>
      <c r="G41" s="216">
        <f t="shared" si="28"/>
        <v>14.999999999999996</v>
      </c>
      <c r="H41" s="88">
        <f t="shared" si="0"/>
        <v>15</v>
      </c>
      <c r="I41" s="72">
        <f>IF(ISNA(VLOOKUP($A41,'2021'!$A$5:$AV$149,4,FALSE)),0,VLOOKUP($A41,'2021'!$A$5:$AV$149,4,FALSE))</f>
        <v>0</v>
      </c>
      <c r="J41" s="8">
        <f>IF(G41&lt;&gt; "",LOOKUP(G41,Points!$F$1:$F$360,Points!$G$1:$G$360),"")</f>
        <v>2</v>
      </c>
      <c r="K41" s="13">
        <f>IF(  AND(I41&gt;0,G41&lt;&gt;L$8),   IF(ABS(I41-L$8)&gt;=5,  G41+SIGN(L$8-I41)*1,  (L$8-I41)*0.2+G41),      G41)</f>
        <v>14.999999999999996</v>
      </c>
      <c r="L41" s="87">
        <f t="shared" si="1"/>
        <v>15</v>
      </c>
      <c r="M41" s="83">
        <f>IF(ISNA(VLOOKUP($A41,'2021'!$A$6:$AV$149,8,FALSE)),0,VLOOKUP($A41,'2021'!$A$6:$AV$149,8,FALSE))</f>
        <v>0</v>
      </c>
      <c r="N41" s="8">
        <f>IF(K41&lt;&gt; "",LOOKUP(K41,Points!$F$1:$F$400,Points!$G$1:$G$400),"")</f>
        <v>2</v>
      </c>
      <c r="O41" s="215">
        <f>IF(  AND(M41&gt;0,K41&lt;&gt;36),   IF(ABS(M41-36)&gt;=5,  K41+SIGN(36-M41)*1,  (36-M41)*0.2+K41),      K41)</f>
        <v>14.999999999999996</v>
      </c>
      <c r="P41" s="87">
        <f t="shared" si="2"/>
        <v>15</v>
      </c>
      <c r="Q41" s="64">
        <f>IF(ISNA(VLOOKUP($A41,'2021'!$A$6:$AV$149,12,FALSE)),0,VLOOKUP($A41,'2021'!$A$6:$AV$149,12,FALSE))</f>
        <v>0</v>
      </c>
      <c r="R41" s="8">
        <f>IF(O41&lt;&gt; "",LOOKUP(O41,Points!$F$1:$F$400,Points!$G$1:$G$400),"")</f>
        <v>2</v>
      </c>
      <c r="S41" s="215">
        <f>IF(  AND(Q41&gt;0,O41&lt;&gt;36),   IF(ABS(Q41-36)&gt;=5,  O41+SIGN(36-Q41)*1,  (36-Q41)*0.2+O41),      O41)</f>
        <v>14.999999999999996</v>
      </c>
      <c r="T41" s="87">
        <f t="shared" si="3"/>
        <v>15</v>
      </c>
      <c r="U41" s="64">
        <f>IF(ISNA(VLOOKUP($A41,'2021'!$A$6:$AV$149,16,FALSE)),0,VLOOKUP($A41,'2021'!$A$6:$AV$149,16,FALSE))</f>
        <v>0</v>
      </c>
      <c r="V41" s="8">
        <f>IF(S41&lt;&gt; "",LOOKUP(S41,Points!$F$1:$F$400,Points!$G$1:$G$400),"")</f>
        <v>2</v>
      </c>
      <c r="W41" s="215">
        <f>IF(  AND(U41&gt;0,S41&lt;&gt;X$8),   IF(ABS(U41-X$8)&gt;=5,  S41+SIGN(X$8-U41)*1,  (X$8-U41)*0.2+S41),      S41)</f>
        <v>14.999999999999996</v>
      </c>
      <c r="X41" s="87">
        <f t="shared" si="4"/>
        <v>15</v>
      </c>
      <c r="Y41" s="64">
        <f>IF(ISNA(VLOOKUP($A41,'2021'!$A$6:$AV$149,20,FALSE)),0,VLOOKUP($A41,'2021'!$A$6:$AV$149,20,FALSE))</f>
        <v>0</v>
      </c>
      <c r="Z41" s="8">
        <f>IF(W41&lt;&gt; "",LOOKUP(W41,Points!$F$1:$F$400,Points!$G$1:$G$400),"")</f>
        <v>2</v>
      </c>
      <c r="AA41" s="215">
        <f>IF(  AND(Y41&gt;0,W41&lt;&gt;36),   IF(ABS(Y41-36)&gt;=10,  W41+SIGN(36-Y41)*1,  (36-Y41)*0.1+W41),      W41)</f>
        <v>14.999999999999996</v>
      </c>
      <c r="AB41" s="87">
        <f t="shared" si="6"/>
        <v>15</v>
      </c>
      <c r="AC41" s="64">
        <f>IF(ISNA(VLOOKUP($A41,'2021'!$A$6:$AV$149,24,FALSE)),0,VLOOKUP($A41,'2021'!$A$6:$AV$149,24,FALSE))</f>
        <v>0</v>
      </c>
      <c r="AD41" s="8">
        <f>IF(AA41&lt;&gt; "",LOOKUP(AA41,Points!$F$1:$F$400,Points!$G$1:$G$400),"")</f>
        <v>2</v>
      </c>
      <c r="AE41" s="215">
        <f>IF(  AND(AC41&gt;0,AA41&lt;&gt;36),   IF(ABS(AC41-36)&gt;=10,  AA41+SIGN(36-AC41)*1,  (36-AC41)*0.1+AA41),      AA41)</f>
        <v>14.999999999999996</v>
      </c>
      <c r="AF41" s="87">
        <f t="shared" si="8"/>
        <v>15</v>
      </c>
      <c r="AG41" s="64">
        <f>IF(ISNA(VLOOKUP($A41,'2021'!$A$6:$AV$149,28,FALSE)),0,VLOOKUP($A41,'2021'!$A$6:$AV$149,28,FALSE))</f>
        <v>0</v>
      </c>
      <c r="AH41" s="8">
        <f>IF(AE41&lt;&gt; "",LOOKUP(AE41,Points!$F$1:$F$400,Points!$G$1:$G$400),"")</f>
        <v>2</v>
      </c>
      <c r="AI41" s="215">
        <f>IF(  AND(AG41&gt;0,AE41&lt;&gt;36),   IF(ABS(AG41-36)&gt;=5,  AE41+SIGN(36-AG41)*1,  (36-AG41)*0.2+AE41),      AE41)</f>
        <v>14.999999999999996</v>
      </c>
      <c r="AJ41" s="87">
        <f t="shared" si="10"/>
        <v>15</v>
      </c>
      <c r="AK41" s="64">
        <f>IF(ISNA(VLOOKUP($A41,'2021'!$A$6:$AV$149,32,FALSE)),0,VLOOKUP($A41,'2021'!$A$6:$AV$149,32,FALSE))</f>
        <v>0</v>
      </c>
      <c r="AL41" s="8">
        <f>IF(AI41&lt;&gt; "",LOOKUP(AI41,Points!$F$1:$F$400,Points!$G$1:$G$400),"")</f>
        <v>2</v>
      </c>
      <c r="AM41" s="215">
        <f t="shared" si="31"/>
        <v>14.999999999999996</v>
      </c>
      <c r="AN41" s="87">
        <f t="shared" si="11"/>
        <v>15</v>
      </c>
      <c r="AO41" s="64">
        <f>IF(ISNA(VLOOKUP($A41,'2021'!$A$6:$AV$149,36,FALSE)),0,VLOOKUP($A41,'2021'!$A$6:$AV$149,36,FALSE))</f>
        <v>0</v>
      </c>
      <c r="AP41" s="8">
        <f>IF(AM41&lt;&gt; "",LOOKUP(AM41,[1]Points!$F$1:$F$360,[1]Points!$G$1:$G$360),"")</f>
        <v>2</v>
      </c>
      <c r="AQ41" s="215">
        <f t="shared" si="30"/>
        <v>14.999999999999996</v>
      </c>
      <c r="AR41" s="87">
        <f t="shared" si="12"/>
        <v>15</v>
      </c>
      <c r="AS41" t="str">
        <f t="shared" si="21"/>
        <v>-</v>
      </c>
      <c r="AT41" t="str">
        <f t="shared" si="22"/>
        <v>-</v>
      </c>
      <c r="AU41" t="str">
        <f t="shared" si="23"/>
        <v>-</v>
      </c>
      <c r="AV41" t="str">
        <f t="shared" si="24"/>
        <v>-</v>
      </c>
      <c r="AW41" t="str">
        <f t="shared" si="13"/>
        <v>-</v>
      </c>
      <c r="AX41" t="str">
        <f t="shared" si="14"/>
        <v>-</v>
      </c>
      <c r="AY41" t="str">
        <f t="shared" si="15"/>
        <v>-</v>
      </c>
      <c r="AZ41" t="str">
        <f t="shared" si="18"/>
        <v>-</v>
      </c>
      <c r="BA41" t="str">
        <f t="shared" si="16"/>
        <v>-</v>
      </c>
      <c r="BB41" t="e">
        <f>VLOOKUP(A41,#REF!,44,FALSE)</f>
        <v>#REF!</v>
      </c>
      <c r="BC41">
        <f t="shared" si="32"/>
        <v>0</v>
      </c>
      <c r="BD41" s="206">
        <f t="shared" si="33"/>
        <v>0</v>
      </c>
    </row>
    <row r="42" spans="1:57" ht="18" customHeight="1" thickBot="1" x14ac:dyDescent="0.25">
      <c r="A42" s="78" t="str">
        <f>CONCATENATE(C42," ",B42)</f>
        <v>Alan Egge</v>
      </c>
      <c r="B42" s="93" t="s">
        <v>967</v>
      </c>
      <c r="C42" s="94" t="s">
        <v>968</v>
      </c>
      <c r="D42" s="25">
        <v>0</v>
      </c>
      <c r="E42" s="8">
        <v>0</v>
      </c>
      <c r="F42" s="92">
        <v>0</v>
      </c>
      <c r="G42" s="216">
        <v>16</v>
      </c>
      <c r="H42" s="88">
        <f t="shared" si="0"/>
        <v>16</v>
      </c>
      <c r="I42" s="8">
        <v>23</v>
      </c>
      <c r="J42" s="8">
        <f>IF(G42&lt;&gt; "",LOOKUP(G42,Points!$F$1:$F$360,Points!$G$1:$G$360),"")</f>
        <v>2</v>
      </c>
      <c r="K42" s="13">
        <f>IF(  AND(I42&gt;0,G42&lt;&gt;36),   IF(ABS(I42-36)&gt;=5,  G42+SIGN(36-I42)*1,  (36-I42)*0.1+G42),      G42)</f>
        <v>17</v>
      </c>
      <c r="L42" s="87">
        <f t="shared" si="1"/>
        <v>17</v>
      </c>
      <c r="M42" s="83">
        <f>IF(ISNA(VLOOKUP($A42,'2021'!$A$6:$AV$149,8,FALSE)),0,VLOOKUP($A42,'2021'!$A$6:$AV$149,8,FALSE))</f>
        <v>22</v>
      </c>
      <c r="N42" s="8">
        <f>IF(K42&lt;&gt; "",LOOKUP(K42,Points!$F$1:$F$400,Points!$G$1:$G$400),"")</f>
        <v>2</v>
      </c>
      <c r="O42" s="215">
        <f>IF(  AND(M42&gt;0,K42&lt;&gt;P$8),   IF(ABS(M42-P$8)&gt;=5,  K42+SIGN(P$8-M42)*1,  (P$8-M42)*0.2+K42),      K42)</f>
        <v>18</v>
      </c>
      <c r="P42" s="87">
        <f t="shared" si="2"/>
        <v>18</v>
      </c>
      <c r="Q42" s="64">
        <f>IF(ISNA(VLOOKUP($A42,'2021'!$A$6:$AV$149,12,FALSE)),0,VLOOKUP($A42,'2021'!$A$6:$AV$149,12,FALSE))</f>
        <v>25</v>
      </c>
      <c r="R42" s="8">
        <f>IF(O42&lt;&gt; "",LOOKUP(O42,Points!$F$1:$F$400,Points!$G$1:$G$400),"")</f>
        <v>2</v>
      </c>
      <c r="S42" s="215">
        <f>IF(  AND(Q42&gt;0,O42&lt;&gt;T$8),   IF(ABS(Q42-T$8)&gt;=5,  O42+SIGN(T$8-Q42)*1,  (T$8-Q42)*0.2+O42),      O42)</f>
        <v>18.399999999999999</v>
      </c>
      <c r="T42" s="87">
        <f t="shared" si="3"/>
        <v>18</v>
      </c>
      <c r="U42" s="64">
        <v>0</v>
      </c>
      <c r="V42" s="8">
        <f>IF(S42&lt;&gt; "",LOOKUP(S42,Points!$F$1:$F$400,Points!$G$1:$G$400),"")</f>
        <v>2</v>
      </c>
      <c r="W42" s="215">
        <f>IF(  AND(U42&gt;0,S42&lt;&gt;X$8),   IF(ABS(U42-X$8)&gt;=5,  S42+SIGN(X$8-U42)*1,  (X$8-U42)*0.2+S42),      S42)</f>
        <v>18.399999999999999</v>
      </c>
      <c r="X42" s="87">
        <f t="shared" si="4"/>
        <v>18</v>
      </c>
      <c r="Y42" s="64">
        <f>IF(ISNA(VLOOKUP($A42,'2021'!$A$6:$AV$184,20,FALSE)),0,VLOOKUP($A42,'2021'!$A$6:$AV$184,20,FALSE))</f>
        <v>0</v>
      </c>
      <c r="Z42" s="8">
        <f>IF(W42&lt;&gt; "",LOOKUP(W42,Points!$F$1:$F$400,Points!$G$1:$G$400),"")</f>
        <v>2</v>
      </c>
      <c r="AA42" s="215">
        <f>IF(  AND(Y42&gt;0,W42&lt;&gt;36),   IF(ABS(Y42-36)&gt;=10,  W42+SIGN(36-Y42)*1,  (36-Y42)*0.1+W42),      W42)</f>
        <v>18.399999999999999</v>
      </c>
      <c r="AB42" s="87">
        <f t="shared" si="6"/>
        <v>18</v>
      </c>
      <c r="AC42" s="64">
        <f>IF(ISNA(VLOOKUP($A42,'2021'!$A$6:$AV$184,24,FALSE)),0,VLOOKUP($A42,'2021'!$A$6:$AV$184,24,FALSE))</f>
        <v>0</v>
      </c>
      <c r="AD42" s="8">
        <f>IF(AA42&lt;&gt; "",LOOKUP(AA42,Points!$F$1:$F$400,Points!$G$1:$G$400),"")</f>
        <v>2</v>
      </c>
      <c r="AE42" s="215">
        <f>IF(  AND(AC42&gt;0,AA42&lt;&gt;36),   IF(ABS(AC42-36)&gt;=10,  AA42+SIGN(36-AC42)*1,  (36-AC42)*0.1+AA42),      AA42)</f>
        <v>18.399999999999999</v>
      </c>
      <c r="AF42" s="87">
        <f t="shared" si="8"/>
        <v>18</v>
      </c>
      <c r="AG42" s="64">
        <f>IF(ISNA(VLOOKUP($A42,'2021'!$A$6:$AV$185,28,FALSE)),0,VLOOKUP($A42,'2021'!$A$6:$AV$185,28,FALSE))</f>
        <v>0</v>
      </c>
      <c r="AH42" s="8">
        <f>IF(AE42&lt;&gt; "",LOOKUP(AE42,Points!$F$1:$F$400,Points!$G$1:$G$400),"")</f>
        <v>2</v>
      </c>
      <c r="AI42" s="215">
        <f>IF(  AND(AG42&gt;0,AE42&lt;&gt;36),   IF(ABS(AG42-36)&gt;=10,  AE42+SIGN(36-AG42)*1,  (36-AG42)*0.1+AE42),      AE42)</f>
        <v>18.399999999999999</v>
      </c>
      <c r="AJ42" s="87">
        <f t="shared" si="10"/>
        <v>18</v>
      </c>
      <c r="AK42" s="64">
        <f>IF(ISNA(VLOOKUP($A42,'2021'!$A$6:$AV$184,32,FALSE)),0,VLOOKUP($A42,'2021'!$A$6:$AV$184,32,FALSE))</f>
        <v>0</v>
      </c>
      <c r="AL42" s="8">
        <f>IF(AI42&lt;&gt; "",LOOKUP(AI42,Points!$F$1:$F$400,Points!$G$1:$G$400),"")</f>
        <v>2</v>
      </c>
      <c r="AM42" s="215">
        <f t="shared" si="31"/>
        <v>18.399999999999999</v>
      </c>
      <c r="AN42" s="87">
        <f t="shared" si="11"/>
        <v>18</v>
      </c>
      <c r="AO42" s="64">
        <f>IF(ISNA(VLOOKUP($A42,'2021'!$A$6:$AV$184,36,FALSE)),0,VLOOKUP($A42,'2021'!$A$6:$AV$184,36,FALSE))</f>
        <v>0</v>
      </c>
      <c r="AP42" s="8">
        <f>IF(AM42&lt;&gt; "",LOOKUP(AM42,Points!$F$1:$F$360,Points!$G$1:$G$360),"")</f>
        <v>2</v>
      </c>
      <c r="AQ42" s="215">
        <f t="shared" si="30"/>
        <v>18.399999999999999</v>
      </c>
      <c r="AR42" s="87">
        <f t="shared" si="12"/>
        <v>18</v>
      </c>
      <c r="AS42">
        <f t="shared" si="21"/>
        <v>101</v>
      </c>
      <c r="AT42">
        <f t="shared" si="22"/>
        <v>103</v>
      </c>
      <c r="AU42">
        <f t="shared" si="23"/>
        <v>101</v>
      </c>
      <c r="AV42" t="str">
        <f t="shared" si="24"/>
        <v>-</v>
      </c>
      <c r="AW42" t="str">
        <f t="shared" si="13"/>
        <v>-</v>
      </c>
      <c r="AX42" t="str">
        <f t="shared" si="14"/>
        <v>-</v>
      </c>
      <c r="AY42" t="str">
        <f t="shared" si="15"/>
        <v>-</v>
      </c>
      <c r="AZ42" t="str">
        <f t="shared" si="18"/>
        <v>-</v>
      </c>
      <c r="BA42" t="str">
        <f t="shared" si="16"/>
        <v>-</v>
      </c>
    </row>
    <row r="43" spans="1:57" ht="18" customHeight="1" thickBot="1" x14ac:dyDescent="0.25">
      <c r="A43" s="78" t="s">
        <v>544</v>
      </c>
      <c r="B43" s="52" t="s">
        <v>541</v>
      </c>
      <c r="C43" s="62" t="s">
        <v>16</v>
      </c>
      <c r="D43" s="25">
        <v>8.5</v>
      </c>
      <c r="E43" s="92">
        <v>26.666666666666668</v>
      </c>
      <c r="F43" s="92">
        <v>26.666666666666668</v>
      </c>
      <c r="G43" s="216">
        <f>IF($E43&gt;$AQ$1,$D43-($E43-$AQ$1),(IF(IF(AND(F43&lt;$AI$1,F43&lt;&gt;0),D43+($AI$1-F43),D43)&gt;29.4,29.4,IF(AND(F43&lt;$AI$1,F43&lt;&gt;0),D43+($AI$1-F43),D43))))</f>
        <v>11.233333333333331</v>
      </c>
      <c r="H43" s="88">
        <f t="shared" si="0"/>
        <v>11</v>
      </c>
      <c r="I43" s="72">
        <f>IF(ISNA(VLOOKUP($A43,'2021'!$A$5:$AV$149,4,FALSE)),0,VLOOKUP($A43,'2021'!$A$5:$AV$149,4,FALSE))</f>
        <v>28</v>
      </c>
      <c r="J43" s="8">
        <f>IF(G43&lt;&gt; "",LOOKUP(G43,Points!$F$1:$F$360,Points!$G$1:$G$360),"")</f>
        <v>2</v>
      </c>
      <c r="K43" s="215">
        <f>IF(  AND(I43&gt;0,G43&lt;&gt;L$8),   IF(ABS(I43-L$8)&gt;=5,  G43+SIGN(L$8-I43)*1,  (L$8-I43)*0.2+G43),      G43)</f>
        <v>11.233333333333331</v>
      </c>
      <c r="L43" s="76">
        <f t="shared" si="1"/>
        <v>11</v>
      </c>
      <c r="M43" s="83">
        <f>IF(ISNA(VLOOKUP($A43,'2021'!$A$6:$AV$149,8,FALSE)),0,VLOOKUP($A43,'2021'!$A$6:$AV$149,8,FALSE))</f>
        <v>32</v>
      </c>
      <c r="N43" s="8">
        <f>IF(K43&lt;&gt; "",LOOKUP(K43,Points!$F$1:$F$400,Points!$G$1:$G$400),"")</f>
        <v>2</v>
      </c>
      <c r="O43" s="215">
        <f>IF(  AND(M43&gt;0,K43&lt;&gt;P$8),   IF(ABS(M43-P$8)&gt;=5,  K43+SIGN(P$8-M43)*1,  (P$8-M43)*0.2+K43),      K43)</f>
        <v>10.83333333333333</v>
      </c>
      <c r="P43" s="76">
        <f t="shared" si="2"/>
        <v>11</v>
      </c>
      <c r="Q43" s="64">
        <f>IF(ISNA(VLOOKUP($A43,'2021'!$A$6:$AV$149,12,FALSE)),0,VLOOKUP($A43,'2021'!$A$6:$AV$149,12,FALSE))</f>
        <v>28</v>
      </c>
      <c r="R43" s="8">
        <f>IF(O43&lt;&gt; "",LOOKUP(O43,Points!$F$1:$F$400,Points!$G$1:$G$400),"")</f>
        <v>2</v>
      </c>
      <c r="S43" s="215">
        <f>IF(  AND(Q43&gt;0,O43&lt;&gt;T$8),   IF(ABS(Q43-T$8)&gt;=5,  O43+SIGN(T$8-Q43)*1,  (T$8-Q43)*0.2+O43),      O43)</f>
        <v>10.633333333333331</v>
      </c>
      <c r="T43" s="76">
        <f t="shared" si="3"/>
        <v>11</v>
      </c>
      <c r="U43" s="64">
        <f>IF(ISNA(VLOOKUP($A43,'2021'!$A$6:$AV$149,16,FALSE)),0,VLOOKUP($A43,'2021'!$A$6:$AV$149,16,FALSE))</f>
        <v>0</v>
      </c>
      <c r="V43" s="8">
        <f>IF(S43&lt;&gt; "",LOOKUP(S43,Points!$F$1:$F$400,Points!$G$1:$G$400),"")</f>
        <v>2</v>
      </c>
      <c r="W43" s="215">
        <f>IF(  AND(U43&gt;0,S43&lt;&gt;X$8),   IF(ABS(U43-X$8)&gt;=5,  S43+SIGN(X$8-U43)*0.5,  (X$8-U43)*0.1+S43),      S43)</f>
        <v>10.633333333333331</v>
      </c>
      <c r="X43" s="76">
        <f t="shared" si="4"/>
        <v>11</v>
      </c>
      <c r="Y43" s="64">
        <f>IF(ISNA(VLOOKUP($A43,'2021'!$A$6:$AV$149,20,FALSE)),0,VLOOKUP($A43,'2021'!$A$6:$AV$149,20,FALSE))</f>
        <v>0</v>
      </c>
      <c r="Z43" s="8">
        <f>IF(W43&lt;&gt; "",LOOKUP(W43,Points!$F$1:$F$400,Points!$G$1:$G$400),"")</f>
        <v>2</v>
      </c>
      <c r="AA43" s="215">
        <f>IF(  AND(Y43&gt;0,W43&lt;&gt;AB$8),   IF(ABS(Y43-AB$8)&gt;=5,  W43+SIGN(AB$8-Y43)*0.5,  (AB$8-Y43)*0.1+W43),      W43)</f>
        <v>10.633333333333331</v>
      </c>
      <c r="AB43" s="76">
        <f t="shared" si="6"/>
        <v>11</v>
      </c>
      <c r="AC43" s="64">
        <f>IF(ISNA(VLOOKUP($A43,'2021'!$A$6:$AV$149,24,FALSE)),0,VLOOKUP($A43,'2021'!$A$6:$AV$149,24,FALSE))</f>
        <v>0</v>
      </c>
      <c r="AD43" s="8">
        <f>IF(AA43&lt;&gt; "",LOOKUP(AA43,Points!$F$1:$F$400,Points!$G$1:$G$400),"")</f>
        <v>2</v>
      </c>
      <c r="AE43" s="215">
        <f>IF(  AND(AC43&gt;0,AA43&lt;&gt;AF$8),   IF(ABS(AC43-AF$8)&gt;=5,  AA43+SIGN(AF$8-AC43)*0.5,  (AF$8-AC43)*0.1+AA43),      AA43)</f>
        <v>10.633333333333331</v>
      </c>
      <c r="AF43" s="76">
        <f t="shared" si="8"/>
        <v>11</v>
      </c>
      <c r="AG43" s="64">
        <f>IF(ISNA(VLOOKUP($A43,'2021'!$A$6:$AV$149,28,FALSE)),0,VLOOKUP($A43,'2021'!$A$6:$AV$149,28,FALSE))</f>
        <v>0</v>
      </c>
      <c r="AH43" s="8">
        <f>IF(AE43&lt;&gt; "",LOOKUP(AE43,Points!$F$1:$F$400,Points!$G$1:$G$400),"")</f>
        <v>2</v>
      </c>
      <c r="AI43" s="215">
        <f>IF(  AND(AG43&gt;0,AE43&lt;&gt;AJ$8),   IF(ABS(AG43-AJ$8)&gt;=5,  AE43+SIGN(AJ$8-AG43)*0.5,  (AJ$8-AG43)*0.1+AE43),      AE43)</f>
        <v>10.633333333333331</v>
      </c>
      <c r="AJ43" s="76">
        <f t="shared" si="10"/>
        <v>11</v>
      </c>
      <c r="AK43" s="64">
        <f>IF(ISNA(VLOOKUP($A43,'2021'!$A$6:$AV$149,32,FALSE)),0,VLOOKUP($A43,'2021'!$A$6:$AV$149,32,FALSE))</f>
        <v>0</v>
      </c>
      <c r="AL43" s="8">
        <f>IF(AI43&lt;&gt; "",LOOKUP(AI43,Points!$F$1:$F$400,Points!$G$1:$G$400),"")</f>
        <v>2</v>
      </c>
      <c r="AM43" s="215">
        <f>IF(  AND(AK43&gt;0,AI43&lt;&gt;AN$8),   IF(ABS(AK43-AN$8)&gt;=5,  AI43+SIGN(AN$8-AK43)*0.5,  (AN$8-AK43)*0.1+AI43),      AI43)</f>
        <v>10.633333333333331</v>
      </c>
      <c r="AN43" s="76">
        <f t="shared" si="11"/>
        <v>11</v>
      </c>
      <c r="AO43" s="64">
        <f>IF(ISNA(VLOOKUP($A43,'2021'!$A$6:$AV$149,36,FALSE)),0,VLOOKUP($A43,'2021'!$A$6:$AV$149,36,FALSE))</f>
        <v>0</v>
      </c>
      <c r="AP43" s="8">
        <f>IF(AM43&lt;&gt; "",LOOKUP(AM43,Points!$F$1:$F$360,Points!$G$1:$G$360),"")</f>
        <v>2</v>
      </c>
      <c r="AQ43" s="215">
        <f>IF(  AND(AO43&gt;0,AM43&lt;&gt;AR$8),   IF(ABS(AO43-AR$8)&gt;=5,  AM43+SIGN(AR$8-AO43)*0.5,  (AR$8-AO43)*0.1+AM43),      AM43)</f>
        <v>10.633333333333331</v>
      </c>
      <c r="AR43" s="76">
        <f t="shared" si="12"/>
        <v>11</v>
      </c>
      <c r="AS43">
        <f t="shared" si="21"/>
        <v>91</v>
      </c>
      <c r="AT43">
        <f t="shared" si="22"/>
        <v>87</v>
      </c>
      <c r="AU43">
        <f t="shared" si="23"/>
        <v>91</v>
      </c>
      <c r="AV43" t="str">
        <f t="shared" si="24"/>
        <v>-</v>
      </c>
      <c r="AW43" t="str">
        <f t="shared" si="13"/>
        <v>-</v>
      </c>
      <c r="AX43" t="str">
        <f t="shared" si="14"/>
        <v>-</v>
      </c>
      <c r="AY43" t="str">
        <f t="shared" si="15"/>
        <v>-</v>
      </c>
      <c r="AZ43" t="str">
        <f t="shared" si="18"/>
        <v>-</v>
      </c>
      <c r="BA43" t="str">
        <f t="shared" si="16"/>
        <v>-</v>
      </c>
      <c r="BB43" t="e">
        <f>VLOOKUP(A43,#REF!,44,FALSE)</f>
        <v>#REF!</v>
      </c>
      <c r="BC43">
        <f t="shared" si="32"/>
        <v>-0.59999999999999964</v>
      </c>
      <c r="BD43" s="206">
        <f t="shared" si="33"/>
        <v>-0.05</v>
      </c>
    </row>
    <row r="44" spans="1:57" ht="18" customHeight="1" thickBot="1" x14ac:dyDescent="0.25">
      <c r="A44" s="78" t="str">
        <f>CONCATENATE(C44," ",B44)</f>
        <v>Nick Emery</v>
      </c>
      <c r="B44" s="93" t="s">
        <v>969</v>
      </c>
      <c r="C44" s="94" t="s">
        <v>577</v>
      </c>
      <c r="D44" s="25">
        <v>0</v>
      </c>
      <c r="E44" s="8">
        <v>0</v>
      </c>
      <c r="F44" s="92">
        <v>0</v>
      </c>
      <c r="G44" s="312">
        <v>13</v>
      </c>
      <c r="H44" s="88">
        <f t="shared" si="0"/>
        <v>13</v>
      </c>
      <c r="I44" s="8">
        <v>28</v>
      </c>
      <c r="J44" s="8">
        <f>IF(G44&lt;&gt; "",LOOKUP(G44,Points!$F$1:$F$360,Points!$G$1:$G$360),"")</f>
        <v>2</v>
      </c>
      <c r="K44" s="215">
        <f>IF(  AND(I44&gt;0,G44&lt;&gt;L$8),   IF(ABS(I44-L$8)&gt;=5,  G44+SIGN(L$8-I44)*1,  (L$8-I44)*0.2+G44),      G44)</f>
        <v>13</v>
      </c>
      <c r="L44" s="87">
        <f t="shared" si="1"/>
        <v>13</v>
      </c>
      <c r="M44" s="83">
        <f>IF(ISNA(VLOOKUP($A44,'2021'!$A$6:$AV$149,8,FALSE)),0,VLOOKUP($A44,'2021'!$A$6:$AV$149,8,FALSE))</f>
        <v>30</v>
      </c>
      <c r="N44" s="8">
        <f>IF(K44&lt;&gt; "",LOOKUP(K44,Points!$F$1:$F$400,Points!$G$1:$G$400),"")</f>
        <v>2</v>
      </c>
      <c r="O44" s="215">
        <f>IF(  AND(M44&gt;0,K44&lt;&gt;P$8),   IF(ABS(M44-P$8)&gt;=5,  K44+SIGN(P$8-M44)*1,  (P$8-M44)*0.2+K44),      K44)</f>
        <v>13</v>
      </c>
      <c r="P44" s="87">
        <f t="shared" si="2"/>
        <v>13</v>
      </c>
      <c r="Q44" s="64">
        <f>IF(ISNA(VLOOKUP($A44,'2021'!$A$6:$AV$184,12,FALSE)),0,VLOOKUP($A44,'2021'!$A$6:$AV$184,12,FALSE))</f>
        <v>28</v>
      </c>
      <c r="R44" s="8">
        <f>IF(O44&lt;&gt; "",LOOKUP(O44,Points!$F$1:$F$400,Points!$G$1:$G$400),"")</f>
        <v>2</v>
      </c>
      <c r="S44" s="215">
        <f>IF(  AND(Q44&gt;0,O44&lt;&gt;T$8),   IF(ABS(Q44-T$8)&gt;=5,  O44+SIGN(T$8-Q44)*1,  (T$8-Q44)*0.2+O44),      O44)</f>
        <v>12.8</v>
      </c>
      <c r="T44" s="87">
        <f t="shared" si="3"/>
        <v>13</v>
      </c>
      <c r="U44" s="64">
        <v>0</v>
      </c>
      <c r="V44" s="8">
        <f>IF(S44&lt;&gt; "",LOOKUP(S44,Points!$F$1:$F$400,Points!$G$1:$G$400),"")</f>
        <v>2</v>
      </c>
      <c r="W44" s="215">
        <f>IF(  AND(U44&gt;0,S44&lt;&gt;X$8),   IF(ABS(U44-X$8)&gt;=5,  S44+SIGN(X$8-U44)*0.5,  (X$8-U44)*0.1+S44),      S44)</f>
        <v>12.8</v>
      </c>
      <c r="X44" s="87">
        <f t="shared" si="4"/>
        <v>13</v>
      </c>
      <c r="Y44" s="64">
        <f>IF(ISNA(VLOOKUP($A44,'2021'!$A$6:$AV$184,20,FALSE)),0,VLOOKUP($A44,'2021'!$A$6:$AV$184,20,FALSE))</f>
        <v>0</v>
      </c>
      <c r="Z44" s="8">
        <f>IF(W44&lt;&gt; "",LOOKUP(W44,Points!$F$1:$F$400,Points!$G$1:$G$400),"")</f>
        <v>2</v>
      </c>
      <c r="AA44" s="215">
        <f>IF(  AND(Y44&gt;0,W44&lt;&gt;AB$8),   IF(ABS(Y44-AB$8)&gt;=5,  W44+SIGN(AB$8-Y44)*0.5,  (AB$8-Y44)*0.1+W44),      W44)</f>
        <v>12.8</v>
      </c>
      <c r="AB44" s="87">
        <f t="shared" si="6"/>
        <v>13</v>
      </c>
      <c r="AC44" s="64">
        <f>IF(ISNA(VLOOKUP($A44,'2021'!$A$6:$AV$184,24,FALSE)),0,VLOOKUP($A44,'2021'!$A$6:$AV$184,24,FALSE))</f>
        <v>0</v>
      </c>
      <c r="AD44" s="8">
        <f>IF(AA44&lt;&gt; "",LOOKUP(AA44,Points!$F$1:$F$400,Points!$G$1:$G$400),"")</f>
        <v>2</v>
      </c>
      <c r="AE44" s="215">
        <f>IF(  AND(AC44&gt;0,AA44&lt;&gt;AF$8),   IF(ABS(AC44-AF$8)&gt;=5,  AA44+SIGN(AF$8-AC44)*0.5,  (AF$8-AC44)*0.1+AA44),      AA44)</f>
        <v>12.8</v>
      </c>
      <c r="AF44" s="87">
        <f t="shared" si="8"/>
        <v>13</v>
      </c>
      <c r="AG44" s="64">
        <f>IF(ISNA(VLOOKUP($A44,'2021'!$A$6:$AV$185,28,FALSE)),0,VLOOKUP($A44,'2021'!$A$6:$AV$185,28,FALSE))</f>
        <v>0</v>
      </c>
      <c r="AH44" s="8">
        <f>IF(AE44&lt;&gt; "",LOOKUP(AE44,Points!$F$1:$F$400,Points!$G$1:$G$400),"")</f>
        <v>2</v>
      </c>
      <c r="AI44" s="215">
        <f>IF(  AND(AG44&gt;0,AE44&lt;&gt;AJ$8),   IF(ABS(AG44-AJ$8)&gt;=5,  AE44+SIGN(AJ$8-AG44)*0.5,  (AJ$8-AG44)*0.1+AE44),      AE44)</f>
        <v>12.8</v>
      </c>
      <c r="AJ44" s="87">
        <f t="shared" si="10"/>
        <v>13</v>
      </c>
      <c r="AK44" s="64">
        <f>IF(ISNA(VLOOKUP($A44,'2021'!$A$6:$AV$185,32,FALSE)),0,VLOOKUP($A44,'2021'!$A$6:$AV$185,32,FALSE))</f>
        <v>0</v>
      </c>
      <c r="AL44" s="8">
        <f>IF(AI44&lt;&gt; "",LOOKUP(AI44,Points!$F$1:$F$400,Points!$G$1:$G$400),"")</f>
        <v>2</v>
      </c>
      <c r="AM44" s="215">
        <f>IF(  AND(AK44&gt;0,AI44&lt;&gt;36),   IF(ABS(AK44-36)&gt;=10,  AI44+SIGN(36-AK44)*1,  (36-AK44)*0.1+AI44),      AI44)</f>
        <v>12.8</v>
      </c>
      <c r="AN44" s="87">
        <f t="shared" si="11"/>
        <v>13</v>
      </c>
      <c r="AO44" s="64">
        <f>IF(ISNA(VLOOKUP($A44,'2021'!$A$6:$AV$184,36,FALSE)),0,VLOOKUP($A44,'2021'!$A$6:$AV$184,36,FALSE))</f>
        <v>0</v>
      </c>
      <c r="AP44" s="8">
        <f>IF(AM44&lt;&gt; "",LOOKUP(AM44,Points!$F$1:$F$360,Points!$G$1:$G$360),"")</f>
        <v>2</v>
      </c>
      <c r="AQ44" s="215">
        <f>IF(  AND(AO44&gt;0,AM44&lt;&gt;36),   IF(ABS(AO44-36)&gt;=10,  AM44+SIGN(36-AO44)*1,  (36-AO44)*0.1+AM44),      AM44)</f>
        <v>12.8</v>
      </c>
      <c r="AR44" s="87">
        <f t="shared" si="12"/>
        <v>13</v>
      </c>
      <c r="AS44">
        <f t="shared" si="21"/>
        <v>93</v>
      </c>
      <c r="AT44">
        <f t="shared" si="22"/>
        <v>91</v>
      </c>
      <c r="AU44">
        <f t="shared" si="23"/>
        <v>93</v>
      </c>
      <c r="AV44" t="str">
        <f t="shared" si="24"/>
        <v>-</v>
      </c>
      <c r="AW44" t="str">
        <f t="shared" si="13"/>
        <v>-</v>
      </c>
      <c r="AX44" t="str">
        <f t="shared" si="14"/>
        <v>-</v>
      </c>
      <c r="AY44" t="str">
        <f t="shared" si="15"/>
        <v>-</v>
      </c>
      <c r="AZ44" t="str">
        <f t="shared" si="18"/>
        <v>-</v>
      </c>
      <c r="BA44" t="str">
        <f t="shared" si="16"/>
        <v>-</v>
      </c>
    </row>
    <row r="45" spans="1:57" ht="18" customHeight="1" thickBot="1" x14ac:dyDescent="0.25">
      <c r="A45" s="78" t="s">
        <v>515</v>
      </c>
      <c r="B45" s="52" t="s">
        <v>473</v>
      </c>
      <c r="C45" s="62" t="s">
        <v>474</v>
      </c>
      <c r="D45" s="25">
        <v>21.749999999999993</v>
      </c>
      <c r="E45" s="92">
        <v>30.2</v>
      </c>
      <c r="F45" s="92">
        <v>30.2</v>
      </c>
      <c r="G45" s="216">
        <f t="shared" ref="G45:G77" si="34">IF($E45&gt;$AQ$1,$D45-($E45-$AQ$1),(IF(IF(AND(F45&lt;$AI$1,F45&lt;&gt;0),D45+($AI$1-F45),D45)&gt;36,36,IF(AND(F45&lt;$AI$1,F45&lt;&gt;0),D45+($AI$1-F45),D45))))</f>
        <v>21.749999999999993</v>
      </c>
      <c r="H45" s="88">
        <f t="shared" si="0"/>
        <v>22</v>
      </c>
      <c r="I45" s="72">
        <f>IF(ISNA(VLOOKUP($A45,'2021'!$A$5:$AV$149,4,FALSE)),0,VLOOKUP($A45,'2021'!$A$5:$AV$149,4,FALSE))</f>
        <v>23</v>
      </c>
      <c r="J45" s="8">
        <f>IF(G45&lt;&gt; "",LOOKUP(G45,Points!$F$1:$F$360,Points!$G$1:$G$360),"")</f>
        <v>3</v>
      </c>
      <c r="K45" s="215">
        <f>IF(  AND(I45&gt;0,G45&lt;&gt;L$8),   IF(ABS(I45-L$8)&gt;=5,  G45+SIGN(L$8-I45)*1.5,  (L$8-I45)*0.3+G45),      G45)</f>
        <v>23.249999999999993</v>
      </c>
      <c r="L45" s="87">
        <f t="shared" si="1"/>
        <v>23</v>
      </c>
      <c r="M45" s="83">
        <f>IF(ISNA(VLOOKUP($A45,'2021'!$A$6:$AV$149,8,FALSE)),0,VLOOKUP($A45,'2021'!$A$6:$AV$149,8,FALSE))</f>
        <v>36</v>
      </c>
      <c r="N45" s="8">
        <f>IF(K45&lt;&gt; "",LOOKUP(K45,Points!$F$1:$F$400,Points!$G$1:$G$400),"")</f>
        <v>3</v>
      </c>
      <c r="O45" s="215">
        <f>IF(  AND(M45&gt;0,K45&lt;&gt;P$8),   IF(ABS(M45-P$8)&gt;=5,  K45+SIGN(P$8-M45)*1.5,  (P$8-M45)*0.3+K45),      K45)</f>
        <v>21.749999999999993</v>
      </c>
      <c r="P45" s="87">
        <f t="shared" si="2"/>
        <v>22</v>
      </c>
      <c r="Q45" s="64">
        <f>IF(ISNA(VLOOKUP($A45,'2021'!$A$6:$AV$149,12,FALSE)),0,VLOOKUP($A45,'2021'!$A$6:$AV$149,12,FALSE))</f>
        <v>33</v>
      </c>
      <c r="R45" s="8">
        <f>IF(O45&lt;&gt; "",LOOKUP(O45,Points!$F$1:$F$400,Points!$G$1:$G$400),"")</f>
        <v>3</v>
      </c>
      <c r="S45" s="215">
        <f>IF(  AND(Q45&gt;0,O45&lt;&gt;T$8),   IF(ABS(Q45-T$8)&gt;=5,  O45+SIGN(T$8-Q45)*1.5,  (T$8-Q45)*0.3+O45),      O45)</f>
        <v>20.249999999999993</v>
      </c>
      <c r="T45" s="87">
        <f t="shared" si="3"/>
        <v>20</v>
      </c>
      <c r="U45" s="64">
        <f>IF(ISNA(VLOOKUP($A45,'2021'!$A$6:$AV$149,16,FALSE)),0,VLOOKUP($A45,'2021'!$A$6:$AV$149,16,FALSE))</f>
        <v>0</v>
      </c>
      <c r="V45" s="8">
        <f>IF(S45&lt;&gt; "",LOOKUP(S45,Points!$F$1:$F$400,Points!$G$1:$G$400),"")</f>
        <v>2</v>
      </c>
      <c r="W45" s="215">
        <f>IF(  AND(U45&gt;0,S45&lt;&gt;X$8),   IF(ABS(U45-X$8)&gt;=5,  S45+SIGN(X$8-U45)*1.5,  (X$8-U45)*0.3+S45),      S45)</f>
        <v>20.249999999999993</v>
      </c>
      <c r="X45" s="87">
        <f t="shared" si="4"/>
        <v>20</v>
      </c>
      <c r="Y45" s="64">
        <f>IF(ISNA(VLOOKUP($A45,'2021'!$A$6:$AV$149,20,FALSE)),0,VLOOKUP($A45,'2021'!$A$6:$AV$149,20,FALSE))</f>
        <v>0</v>
      </c>
      <c r="Z45" s="8">
        <f>IF(W45&lt;&gt; "",LOOKUP(W45,Points!$F$1:$F$400,Points!$G$1:$G$400),"")</f>
        <v>2</v>
      </c>
      <c r="AA45" s="215">
        <f>IF(  AND(Y45&gt;0,W45&lt;&gt;AB$8),   IF(ABS(Y45-AB$8)&gt;=5,  W45+SIGN(AB$8-Y45)*1.5,  (AB$8-Y45)*0.3+W45),      W45)</f>
        <v>20.249999999999993</v>
      </c>
      <c r="AB45" s="87">
        <f t="shared" si="6"/>
        <v>20</v>
      </c>
      <c r="AC45" s="64">
        <f>IF(ISNA(VLOOKUP($A45,'2021'!$A$6:$AV$149,24,FALSE)),0,VLOOKUP($A45,'2021'!$A$6:$AV$149,24,FALSE))</f>
        <v>0</v>
      </c>
      <c r="AD45" s="8">
        <f>IF(AA45&lt;&gt; "",LOOKUP(AA45,Points!$F$1:$F$400,Points!$G$1:$G$400),"")</f>
        <v>2</v>
      </c>
      <c r="AE45" s="215">
        <f>IF(  AND(AC45&gt;0,AA45&lt;&gt;AF$8),   IF(ABS(AC45-AF$8)&gt;=5,  AA45+SIGN(AF$8-AC45)*1.5,  (AF$8-AC45)*0.3+AA45),      AA45)</f>
        <v>20.249999999999993</v>
      </c>
      <c r="AF45" s="87">
        <f t="shared" si="8"/>
        <v>20</v>
      </c>
      <c r="AG45" s="64">
        <f>IF(ISNA(VLOOKUP($A45,'2021'!$A$6:$AV$149,28,FALSE)),0,VLOOKUP($A45,'2021'!$A$6:$AV$149,28,FALSE))</f>
        <v>0</v>
      </c>
      <c r="AH45" s="8">
        <f>IF(AE45&lt;&gt; "",LOOKUP(AE45,Points!$F$1:$F$400,Points!$G$1:$G$400),"")</f>
        <v>2</v>
      </c>
      <c r="AI45" s="215">
        <f>IF(  AND(AG45&gt;0,AE45&lt;&gt;AJ$8),   IF(ABS(AG45-AJ$8)&gt;=5,  AE45+SIGN(AJ$8-AG45)*1,  (AJ$8-AG45)*0.2+AE45),      AE45)</f>
        <v>20.249999999999993</v>
      </c>
      <c r="AJ45" s="87">
        <f t="shared" si="10"/>
        <v>20</v>
      </c>
      <c r="AK45" s="64">
        <f>IF(ISNA(VLOOKUP($A45,'2021'!$A$6:$AV$149,32,FALSE)),0,VLOOKUP($A45,'2021'!$A$6:$AV$149,32,FALSE))</f>
        <v>0</v>
      </c>
      <c r="AL45" s="8">
        <f>IF(AI45&lt;&gt; "",LOOKUP(AI45,Points!$F$1:$F$400,Points!$G$1:$G$400),"")</f>
        <v>2</v>
      </c>
      <c r="AM45" s="215">
        <f>IF(  AND(AK45&gt;0,AI45&lt;&gt;AN$8),   IF(ABS(AK45-AN$8)&gt;=5,  AI45+SIGN(AN$8-AK45)*1,  (AN$8-AK45)*0.2+AI45),      AI45)</f>
        <v>20.249999999999993</v>
      </c>
      <c r="AN45" s="87">
        <f t="shared" si="11"/>
        <v>20</v>
      </c>
      <c r="AO45" s="64">
        <f>IF(ISNA(VLOOKUP($A45,'2021'!$A$6:$AV$149,36,FALSE)),0,VLOOKUP($A45,'2021'!$A$6:$AV$149,36,FALSE))</f>
        <v>0</v>
      </c>
      <c r="AP45" s="8">
        <f>IF(AM45&lt;&gt; "",LOOKUP(AM45,[1]Points!$F$1:$F$360,[1]Points!$G$1:$G$360),"")</f>
        <v>2</v>
      </c>
      <c r="AQ45" s="215">
        <f>IF(  AND(AO45&gt;0,AM45&lt;&gt;AR$8),   IF(ABS(AO45-AR$8)&gt;=5,  AM45+SIGN(AR$8-AO45)*1.5,  (AR$8-AO45)*0.3+AM45),      AM45)</f>
        <v>20.249999999999993</v>
      </c>
      <c r="AR45" s="87">
        <f t="shared" si="12"/>
        <v>20</v>
      </c>
      <c r="AS45">
        <f t="shared" si="21"/>
        <v>107</v>
      </c>
      <c r="AT45">
        <f t="shared" si="22"/>
        <v>95</v>
      </c>
      <c r="AU45">
        <f t="shared" si="23"/>
        <v>97</v>
      </c>
      <c r="AV45" t="str">
        <f t="shared" si="24"/>
        <v>-</v>
      </c>
      <c r="AW45" t="str">
        <f t="shared" si="13"/>
        <v>-</v>
      </c>
      <c r="AX45" t="str">
        <f t="shared" si="14"/>
        <v>-</v>
      </c>
      <c r="AY45" t="str">
        <f t="shared" si="15"/>
        <v>-</v>
      </c>
      <c r="AZ45" t="str">
        <f t="shared" si="18"/>
        <v>-</v>
      </c>
      <c r="BA45" t="str">
        <f t="shared" si="16"/>
        <v>-</v>
      </c>
      <c r="BB45" t="e">
        <f>VLOOKUP(A45,#REF!,44,FALSE)</f>
        <v>#REF!</v>
      </c>
      <c r="BC45">
        <f t="shared" si="32"/>
        <v>-1.5</v>
      </c>
      <c r="BD45" s="206">
        <f t="shared" si="33"/>
        <v>-7.0000000000000007E-2</v>
      </c>
    </row>
    <row r="46" spans="1:57" ht="18" customHeight="1" thickBot="1" x14ac:dyDescent="0.25">
      <c r="A46" s="78" t="s">
        <v>757</v>
      </c>
      <c r="B46" s="93" t="s">
        <v>717</v>
      </c>
      <c r="C46" s="94" t="s">
        <v>150</v>
      </c>
      <c r="D46" s="25">
        <v>18.928571428571427</v>
      </c>
      <c r="E46" s="92">
        <v>32.666666666666664</v>
      </c>
      <c r="F46" s="92">
        <v>0</v>
      </c>
      <c r="G46" s="216">
        <f t="shared" si="34"/>
        <v>18.928571428571427</v>
      </c>
      <c r="H46" s="88">
        <f t="shared" si="0"/>
        <v>19</v>
      </c>
      <c r="I46" s="72">
        <f>IF(ISNA(VLOOKUP($A46,'2021'!$A$5:$AV$149,4,FALSE)),0,VLOOKUP($A46,'2021'!$A$5:$AV$149,4,FALSE))</f>
        <v>33</v>
      </c>
      <c r="J46" s="8">
        <f>IF(G46&lt;&gt; "",LOOKUP(G46,Points!$F$1:$F$360,Points!$G$1:$G$360),"")</f>
        <v>2</v>
      </c>
      <c r="K46" s="215">
        <f>IF(  AND(I46&gt;0,G46&lt;&gt;L$8),   IF(ABS(I46-L$8)&gt;=5,  G46+SIGN(L$8-I46)*1,  (L$8-I46)*0.2+G46),      G46)</f>
        <v>17.928571428571427</v>
      </c>
      <c r="L46" s="76">
        <f t="shared" si="1"/>
        <v>18</v>
      </c>
      <c r="M46" s="83">
        <f>IF(ISNA(VLOOKUP($A46,'2021'!$A$6:$AV$149,8,FALSE)),0,VLOOKUP($A46,'2021'!$A$6:$AV$149,8,FALSE))</f>
        <v>30</v>
      </c>
      <c r="N46" s="8">
        <f>IF(K46&lt;&gt; "",LOOKUP(K46,Points!$F$1:$F$400,Points!$G$1:$G$400),"")</f>
        <v>2</v>
      </c>
      <c r="O46" s="215">
        <f>IF(  AND(M46&gt;0,K46&lt;&gt;P$8),   IF(ABS(M46-P$8)&gt;=5,  K46+SIGN(P$8-M46)*1,  (P$8-M46)*0.2+K46),      K46)</f>
        <v>17.928571428571427</v>
      </c>
      <c r="P46" s="76">
        <f t="shared" si="2"/>
        <v>18</v>
      </c>
      <c r="Q46" s="64">
        <f>IF(ISNA(VLOOKUP($A46,'2021'!$A$6:$AV$149,12,FALSE)),0,VLOOKUP($A46,'2021'!$A$6:$AV$149,12,FALSE))</f>
        <v>0</v>
      </c>
      <c r="R46" s="8">
        <f>IF(O46&lt;&gt; "",LOOKUP(O46,Points!$F$1:$F$400,Points!$G$1:$G$400),"")</f>
        <v>2</v>
      </c>
      <c r="S46" s="215">
        <f>IF(  AND(Q46&gt;0,O46&lt;&gt;T$8),   IF(ABS(Q46-T$8)&gt;=5,  O46+SIGN(T$8-Q46)*1.5,  (T$8-Q46)*0.3+O46),      O46)</f>
        <v>17.928571428571427</v>
      </c>
      <c r="T46" s="76">
        <f t="shared" si="3"/>
        <v>18</v>
      </c>
      <c r="U46" s="64">
        <f>IF(ISNA(VLOOKUP($A46,'2021'!$A$6:$AV$149,16,FALSE)),0,VLOOKUP($A46,'2021'!$A$6:$AV$149,16,FALSE))</f>
        <v>0</v>
      </c>
      <c r="V46" s="8">
        <f>IF(S46&lt;&gt; "",LOOKUP(S46,Points!$F$1:$F$400,Points!$G$1:$G$400),"")</f>
        <v>2</v>
      </c>
      <c r="W46" s="215">
        <f>IF(  AND(U46&gt;0,S46&lt;&gt;X$8),   IF(ABS(U46-X$8)&gt;=5,  S46+SIGN(X$8-U46)*1.5,  (X$8-U46)*0.3+S46),      S46)</f>
        <v>17.928571428571427</v>
      </c>
      <c r="X46" s="76">
        <f t="shared" si="4"/>
        <v>18</v>
      </c>
      <c r="Y46" s="64">
        <f>IF(ISNA(VLOOKUP($A46,'2021'!$A$6:$AV$149,20,FALSE)),0,VLOOKUP($A46,'2021'!$A$6:$AV$149,20,FALSE))</f>
        <v>0</v>
      </c>
      <c r="Z46" s="8">
        <f>IF(W46&lt;&gt; "",LOOKUP(W46,Points!$F$1:$F$400,Points!$G$1:$G$400),"")</f>
        <v>2</v>
      </c>
      <c r="AA46" s="215">
        <f>IF(  AND(Y46&gt;0,W46&lt;&gt;AB$8),   IF(ABS(Y46-AB$8)&gt;=5,  W46+SIGN(AB$8-Y46)*1.5,  (AB$8-Y46)*0.3+W46),      W46)</f>
        <v>17.928571428571427</v>
      </c>
      <c r="AB46" s="76">
        <f t="shared" si="6"/>
        <v>18</v>
      </c>
      <c r="AC46" s="64">
        <f>IF(ISNA(VLOOKUP($A46,'2021'!$A$6:$AV$149,24,FALSE)),0,VLOOKUP($A46,'2021'!$A$6:$AV$149,24,FALSE))</f>
        <v>0</v>
      </c>
      <c r="AD46" s="8">
        <f>IF(AA46&lt;&gt; "",LOOKUP(AA46,Points!$F$1:$F$400,Points!$G$1:$G$400),"")</f>
        <v>2</v>
      </c>
      <c r="AE46" s="215">
        <f>IF(  AND(AC46&gt;0,AA46&lt;&gt;AF$8),   IF(ABS(AC46-AF$8)&gt;=5,  AA46+SIGN(AF$8-AC46)*1.5,  (AF$8-AC46)*0.3+AA46),      AA46)</f>
        <v>17.928571428571427</v>
      </c>
      <c r="AF46" s="76">
        <f t="shared" si="8"/>
        <v>18</v>
      </c>
      <c r="AG46" s="64">
        <f>IF(ISNA(VLOOKUP($A46,'2021'!$A$6:$AV$149,28,FALSE)),0,VLOOKUP($A46,'2021'!$A$6:$AV$149,28,FALSE))</f>
        <v>0</v>
      </c>
      <c r="AH46" s="8">
        <f>IF(AE46&lt;&gt; "",LOOKUP(AE46,Points!$F$1:$F$400,Points!$G$1:$G$400),"")</f>
        <v>2</v>
      </c>
      <c r="AI46" s="215">
        <f>IF(  AND(AG46&gt;0,AE46&lt;&gt;AJ$8),   IF(ABS(AG46-AJ$8)&gt;=5,  AE46+SIGN(AJ$8-AG46)*1.5,  (AJ$8-AG46)*0.3+AE46),      AE46)</f>
        <v>17.928571428571427</v>
      </c>
      <c r="AJ46" s="76">
        <f t="shared" si="10"/>
        <v>18</v>
      </c>
      <c r="AK46" s="64">
        <f>IF(ISNA(VLOOKUP($A46,'2021'!$A$6:$AV$149,32,FALSE)),0,VLOOKUP($A46,'2021'!$A$6:$AV$149,32,FALSE))</f>
        <v>0</v>
      </c>
      <c r="AL46" s="8">
        <f>IF(AI46&lt;&gt; "",LOOKUP(AI46,Points!$F$1:$F$400,Points!$G$1:$G$400),"")</f>
        <v>2</v>
      </c>
      <c r="AM46" s="215">
        <f>IF(  AND(AK46&gt;0,AI46&lt;&gt;AN$8),   IF(ABS(AK46-AN$8)&gt;=5,  AI46+SIGN(AN$8-AK46)*1.5,  (AN$8-AK46)*0.3+AI46),      AI46)</f>
        <v>17.928571428571427</v>
      </c>
      <c r="AN46" s="76">
        <f t="shared" si="11"/>
        <v>18</v>
      </c>
      <c r="AO46" s="64">
        <f>IF(ISNA(VLOOKUP($A46,'2021'!$A$6:$AV$149,36,FALSE)),0,VLOOKUP($A46,'2021'!$A$6:$AV$149,36,FALSE))</f>
        <v>0</v>
      </c>
      <c r="AP46" s="8">
        <f>IF(AM46&lt;&gt; "",LOOKUP(AM46,Points!$F$1:$F$360,Points!$G$1:$G$360),"")</f>
        <v>2</v>
      </c>
      <c r="AQ46" s="215">
        <f>IF(  AND(AO46&gt;0,AM46&lt;&gt;AR$8),   IF(ABS(AO46-AR$8)&gt;=5,  AM46+SIGN(AR$8-AO46)*1.5,  (AR$8-AO46)*0.3+AM46),      AM46)</f>
        <v>17.928571428571427</v>
      </c>
      <c r="AR46" s="76">
        <f t="shared" si="12"/>
        <v>18</v>
      </c>
      <c r="AS46">
        <f t="shared" si="21"/>
        <v>94</v>
      </c>
      <c r="AT46">
        <f t="shared" si="22"/>
        <v>96</v>
      </c>
      <c r="AU46" t="str">
        <f t="shared" si="23"/>
        <v>-</v>
      </c>
      <c r="AV46" t="str">
        <f t="shared" si="24"/>
        <v>-</v>
      </c>
      <c r="AW46" t="str">
        <f t="shared" si="13"/>
        <v>-</v>
      </c>
      <c r="AX46" t="str">
        <f t="shared" si="14"/>
        <v>-</v>
      </c>
      <c r="AY46" t="str">
        <f t="shared" si="15"/>
        <v>-</v>
      </c>
      <c r="AZ46" t="str">
        <f t="shared" si="18"/>
        <v>-</v>
      </c>
      <c r="BA46" t="str">
        <f t="shared" si="16"/>
        <v>-</v>
      </c>
      <c r="BB46" t="e">
        <f>VLOOKUP(A46,#REF!,44,FALSE)</f>
        <v>#REF!</v>
      </c>
    </row>
    <row r="47" spans="1:57" ht="18" customHeight="1" thickBot="1" x14ac:dyDescent="0.25">
      <c r="A47" s="52" t="s">
        <v>894</v>
      </c>
      <c r="B47" s="93" t="s">
        <v>891</v>
      </c>
      <c r="C47" s="94" t="s">
        <v>97</v>
      </c>
      <c r="D47" s="25">
        <v>5.8</v>
      </c>
      <c r="E47" s="92">
        <v>31.555555555555557</v>
      </c>
      <c r="F47" s="92">
        <v>31.555555555555557</v>
      </c>
      <c r="G47" s="216">
        <f t="shared" si="34"/>
        <v>5.8</v>
      </c>
      <c r="H47" s="88">
        <f t="shared" si="0"/>
        <v>6</v>
      </c>
      <c r="I47" s="72">
        <f>IF(ISNA(VLOOKUP($A47,'2021'!$A$5:$AV$149,4,FALSE)),0,VLOOKUP($A47,'2021'!$A$5:$AV$149,4,FALSE))</f>
        <v>27</v>
      </c>
      <c r="J47" s="8">
        <f>IF(G47&lt;&gt; "",LOOKUP(G47,Points!$F$1:$F$360,Points!$G$1:$G$360),"")</f>
        <v>1</v>
      </c>
      <c r="K47" s="215">
        <f>IF(  AND(I47&gt;0,G47&lt;&gt;L$8),   IF(ABS(I47-L$8)&gt;=5,  G47+SIGN(L$8-I47)*0.5,  (L$8-I47)*0.1+G47),      G47)</f>
        <v>5.8999999999999995</v>
      </c>
      <c r="L47" s="87">
        <f t="shared" si="1"/>
        <v>6</v>
      </c>
      <c r="M47" s="83">
        <f>IF(ISNA(VLOOKUP($A47,'2021'!$A$6:$AV$149,8,FALSE)),0,VLOOKUP($A47,'2021'!$A$6:$AV$149,8,FALSE))</f>
        <v>25</v>
      </c>
      <c r="N47" s="8">
        <f>IF(K47&lt;&gt; "",LOOKUP(K47,Points!$F$1:$F$400,Points!$G$1:$G$400),"")</f>
        <v>1</v>
      </c>
      <c r="O47" s="215">
        <f>IF(  AND(M47&gt;0,K47&lt;&gt;P$8),   IF(ABS(M47-P$8)&gt;=5,  K47+SIGN(P$8-M47)*0.5,  (P$8-M47)*0.1+K47),      K47)</f>
        <v>6.3999999999999995</v>
      </c>
      <c r="P47" s="87">
        <f t="shared" si="2"/>
        <v>6</v>
      </c>
      <c r="Q47" s="64">
        <f>IF(ISNA(VLOOKUP($A47,'2021'!$A$6:$AV$149,12,FALSE)),0,VLOOKUP($A47,'2021'!$A$6:$AV$149,12,FALSE))</f>
        <v>28</v>
      </c>
      <c r="R47" s="8">
        <f>IF(O47&lt;&gt; "",LOOKUP(O47,Points!$F$1:$F$400,Points!$G$1:$G$400),"")</f>
        <v>1</v>
      </c>
      <c r="S47" s="215">
        <f>IF(  AND(Q47&gt;0,O47&lt;&gt;T$8),   IF(ABS(Q47-T$8)&gt;=5,  O47+SIGN(T$8-Q47)*0.5,  (T$8-Q47)*0.1+O47),      O47)</f>
        <v>6.3</v>
      </c>
      <c r="T47" s="87">
        <f t="shared" si="3"/>
        <v>6</v>
      </c>
      <c r="U47" s="64">
        <f>IF(ISNA(VLOOKUP($A47,'2021'!$A$6:$AV$149,16,FALSE)),0,VLOOKUP($A47,'2021'!$A$6:$AV$149,16,FALSE))</f>
        <v>0</v>
      </c>
      <c r="V47" s="8">
        <f>IF(S47&lt;&gt; "",LOOKUP(S47,Points!$F$1:$F$400,Points!$G$1:$G$400),"")</f>
        <v>1</v>
      </c>
      <c r="W47" s="215">
        <f>IF(  AND(U47&gt;0,S47&lt;&gt;X$8),   IF(ABS(U47-X$8)&gt;=5,  S47+SIGN(X$8-U47)*0.5,  (X$8-U47)*0.1+S47),      S47)</f>
        <v>6.3</v>
      </c>
      <c r="X47" s="87">
        <f t="shared" si="4"/>
        <v>6</v>
      </c>
      <c r="Y47" s="64">
        <f>IF(ISNA(VLOOKUP($A47,'2021'!$A$6:$AV$149,20,FALSE)),0,VLOOKUP($A47,'2021'!$A$6:$AV$149,20,FALSE))</f>
        <v>0</v>
      </c>
      <c r="Z47" s="8">
        <f>IF(W47&lt;&gt; "",LOOKUP(W47,Points!$F$1:$F$400,Points!$G$1:$G$400),"")</f>
        <v>1</v>
      </c>
      <c r="AA47" s="215">
        <f>IF(  AND(Y47&gt;0,W47&lt;&gt;AB$8),   IF(ABS(Y47-AB$8)&gt;=5,  W47+SIGN(AB$8-Y47)*0.5,  (AB$8-Y47)*0.1+W47),      W47)</f>
        <v>6.3</v>
      </c>
      <c r="AB47" s="87">
        <f t="shared" si="6"/>
        <v>6</v>
      </c>
      <c r="AC47" s="64">
        <f>IF(ISNA(VLOOKUP($A47,'2021'!$A$6:$AV$149,24,FALSE)),0,VLOOKUP($A47,'2021'!$A$6:$AV$149,24,FALSE))</f>
        <v>0</v>
      </c>
      <c r="AD47" s="8">
        <f>IF(AA47&lt;&gt; "",LOOKUP(AA47,Points!$F$1:$F$400,Points!$G$1:$G$400),"")</f>
        <v>1</v>
      </c>
      <c r="AE47" s="215">
        <f>IF(  AND(AC47&gt;0,AA47&lt;&gt;AF$8),   IF(ABS(AC47-AF$8)&gt;=5,  AA47+SIGN(AF$8-AC47)*0.5,  (AF$8-AC47)*0.1+AA47),      AA47)</f>
        <v>6.3</v>
      </c>
      <c r="AF47" s="87">
        <f t="shared" si="8"/>
        <v>6</v>
      </c>
      <c r="AG47" s="64">
        <f>IF(ISNA(VLOOKUP($A47,'2021'!$A$6:$AV$185,28,FALSE)),0,VLOOKUP($A47,'2021'!$A$6:$AV$185,28,FALSE))</f>
        <v>0</v>
      </c>
      <c r="AH47" s="8">
        <f>IF(AE47&lt;&gt; "",LOOKUP(AE47,Points!$F$1:$F$400,Points!$G$1:$G$400),"")</f>
        <v>1</v>
      </c>
      <c r="AI47" s="215">
        <f>IF(  AND(AG47&gt;0,AE47&lt;&gt;AJ$8),   IF(ABS(AG47-AJ$8)&gt;=5,  AE47+SIGN(AJ$8-AG47)*0.5,  (AJ$8-AG47)*0.1+AE47),      AE47)</f>
        <v>6.3</v>
      </c>
      <c r="AJ47" s="87">
        <f t="shared" si="10"/>
        <v>6</v>
      </c>
      <c r="AK47" s="64">
        <f>IF(ISNA(VLOOKUP($A47,'2021'!$A$6:$AV$185,32,FALSE)),0,VLOOKUP($A47,'2021'!$A$6:$AV$185,32,FALSE))</f>
        <v>0</v>
      </c>
      <c r="AL47" s="8">
        <f>IF(AI47&lt;&gt; "",LOOKUP(AI47,Points!$F$1:$F$400,Points!$G$1:$G$400),"")</f>
        <v>1</v>
      </c>
      <c r="AM47" s="215">
        <f>IF(  AND(AK47&gt;0,AI47&lt;&gt;AN$8),   IF(ABS(AK47-AN$8)&gt;=5,  AI47+SIGN(AN$8-AK47)*0.5,  (AN$8-AK47)*0.1+AI47),      AI47)</f>
        <v>6.3</v>
      </c>
      <c r="AN47" s="87">
        <f t="shared" si="11"/>
        <v>6</v>
      </c>
      <c r="AO47" s="64">
        <f>IF(ISNA(VLOOKUP($A47,'2021'!$A$6:$AV$149,36,FALSE)),0,VLOOKUP($A47,'2021'!$A$6:$AV$149,36,FALSE))</f>
        <v>0</v>
      </c>
      <c r="AP47" s="8">
        <f>IF(AM47&lt;&gt; "",LOOKUP(AM47,Points!$F$1:$F$360,Points!$G$1:$G$360),"")</f>
        <v>1</v>
      </c>
      <c r="AQ47" s="215">
        <f>IF(  AND(AO47&gt;0,AM47&lt;&gt;AR$8),   IF(ABS(AO47-AR$8)&gt;=5,  AM47+SIGN(AR$8-AO47)*0.5,  (AR$8-AO47)*0.1+AM47),      AM47)</f>
        <v>6.3</v>
      </c>
      <c r="AR47" s="87">
        <f t="shared" si="12"/>
        <v>6</v>
      </c>
      <c r="AS47">
        <f t="shared" si="21"/>
        <v>87</v>
      </c>
      <c r="AT47">
        <f t="shared" si="22"/>
        <v>89</v>
      </c>
      <c r="AU47">
        <f t="shared" si="23"/>
        <v>86</v>
      </c>
      <c r="AV47" t="str">
        <f t="shared" si="24"/>
        <v>-</v>
      </c>
      <c r="AW47" t="str">
        <f t="shared" si="13"/>
        <v>-</v>
      </c>
      <c r="AX47" t="str">
        <f t="shared" si="14"/>
        <v>-</v>
      </c>
      <c r="AY47" t="str">
        <f t="shared" si="15"/>
        <v>-</v>
      </c>
      <c r="AZ47" t="str">
        <f t="shared" si="18"/>
        <v>-</v>
      </c>
      <c r="BA47" t="str">
        <f t="shared" si="16"/>
        <v>-</v>
      </c>
    </row>
    <row r="48" spans="1:57" ht="18" customHeight="1" thickBot="1" x14ac:dyDescent="0.25">
      <c r="A48" s="78" t="s">
        <v>248</v>
      </c>
      <c r="B48" s="52" t="s">
        <v>205</v>
      </c>
      <c r="C48" s="62" t="s">
        <v>33</v>
      </c>
      <c r="D48" s="25">
        <v>18</v>
      </c>
      <c r="E48" s="92">
        <v>0</v>
      </c>
      <c r="F48" s="92">
        <v>0</v>
      </c>
      <c r="G48" s="216">
        <f t="shared" si="34"/>
        <v>18</v>
      </c>
      <c r="H48" s="88">
        <f t="shared" si="0"/>
        <v>18</v>
      </c>
      <c r="I48" s="72">
        <f>IF(ISNA(VLOOKUP($A48,'2021'!$A$5:$AV$149,4,FALSE)),0,VLOOKUP($A48,'2021'!$A$5:$AV$149,4,FALSE))</f>
        <v>0</v>
      </c>
      <c r="J48" s="8">
        <f>IF(G48&lt;&gt; "",LOOKUP(G48,Points!$F$1:$F$360,Points!$G$1:$G$360),"")</f>
        <v>2</v>
      </c>
      <c r="K48" s="13">
        <f>IF(  AND(I48&gt;0,G48&lt;&gt;L$8),   IF(ABS(I48-L$8)&gt;=5,  G48+SIGN(L$8-I48)*1,  (L$8-I48)*0.2+G48),      G48)</f>
        <v>18</v>
      </c>
      <c r="L48" s="87">
        <f t="shared" si="1"/>
        <v>18</v>
      </c>
      <c r="M48" s="83">
        <f>IF(ISNA(VLOOKUP($A48,'2021'!$A$6:$AV$137,8,FALSE)),0,VLOOKUP($A48,'2021'!$A$6:$AV$137,8,FALSE))</f>
        <v>27</v>
      </c>
      <c r="N48" s="8">
        <f>IF(K48&lt;&gt; "",LOOKUP(K48,Points!$F$1:$F$400,Points!$G$1:$G$400),"")</f>
        <v>2</v>
      </c>
      <c r="O48" s="215">
        <f>IF(  AND(M48&gt;0,K48&lt;&gt;P$8),   IF(ABS(M48-P$8)&gt;=5,  K48+SIGN(P$8-M48)*1,  (P$8-M48)*0.2+K48),      K48)</f>
        <v>18.600000000000001</v>
      </c>
      <c r="P48" s="87">
        <f t="shared" si="2"/>
        <v>19</v>
      </c>
      <c r="Q48" s="64">
        <f>IF(ISNA(VLOOKUP($A48,'2021'!$A$6:$AV$137,12,FALSE)),0,VLOOKUP($A48,'2021'!$A$6:$AV$137,12,FALSE))</f>
        <v>0</v>
      </c>
      <c r="R48" s="8">
        <f>IF(O48&lt;&gt; "",LOOKUP(O48,Points!$F$1:$F$400,Points!$G$1:$G$400),"")</f>
        <v>2</v>
      </c>
      <c r="S48" s="215">
        <f>IF(  AND(Q48&gt;0,O48&lt;&gt;36),   IF(ABS(Q48-36)&gt;=5,  O48+SIGN(36-Q48)*1,  (36-Q48)*0.2+O48),      O48)</f>
        <v>18.600000000000001</v>
      </c>
      <c r="T48" s="87">
        <f t="shared" si="3"/>
        <v>19</v>
      </c>
      <c r="U48" s="64">
        <f>IF(ISNA(VLOOKUP($A48,'2021'!$A$6:$AV$137,16,FALSE)),0,VLOOKUP($A48,'2021'!$A$6:$AV$137,16,FALSE))</f>
        <v>0</v>
      </c>
      <c r="V48" s="8">
        <f>IF(S48&lt;&gt; "",LOOKUP(S48,Points!$F$1:$F$400,Points!$G$1:$G$400),"")</f>
        <v>2</v>
      </c>
      <c r="W48" s="215">
        <f>IF(  AND(U48&gt;0,S48&lt;&gt;36),   IF(ABS(U48-36)&gt;=10,  S48+SIGN(36-U48)*1,  (36-U48)*0.1+S48),      S48)</f>
        <v>18.600000000000001</v>
      </c>
      <c r="X48" s="87">
        <f t="shared" si="4"/>
        <v>19</v>
      </c>
      <c r="Y48" s="64">
        <f>IF(ISNA(VLOOKUP($A48,'2021'!$A$6:$AV$137,20,FALSE)),0,VLOOKUP($A48,'2021'!$A$6:$AV$137,20,FALSE))</f>
        <v>0</v>
      </c>
      <c r="Z48" s="8">
        <f>IF(W48&lt;&gt; "",LOOKUP(W48,Points!$F$1:$F$400,Points!$G$1:$G$400),"")</f>
        <v>2</v>
      </c>
      <c r="AA48" s="215">
        <f>IF(  AND(Y48&gt;0,W48&lt;&gt;36),   IF(ABS(Y48-36)&gt;=10,  W48+SIGN(36-Y48)*1,  (36-Y48)*0.1+W48),      W48)</f>
        <v>18.600000000000001</v>
      </c>
      <c r="AB48" s="87">
        <f t="shared" si="6"/>
        <v>19</v>
      </c>
      <c r="AC48" s="64">
        <f>IF(ISNA(VLOOKUP($A48,'2021'!$A$6:$AV$137,24,FALSE)),0,VLOOKUP($A48,'2021'!$A$6:$AV$137,24,FALSE))</f>
        <v>0</v>
      </c>
      <c r="AD48" s="8">
        <f>IF(AA48&lt;&gt; "",LOOKUP(AA48,Points!$F$1:$F$400,Points!$G$1:$G$400),"")</f>
        <v>2</v>
      </c>
      <c r="AE48" s="215">
        <f>IF(  AND(AC48&gt;0,AA48&lt;&gt;36),   IF(ABS(AC48-36)&gt;=10,  AA48+SIGN(36-AC48)*1,  (36-AC48)*0.1+AA48),      AA48)</f>
        <v>18.600000000000001</v>
      </c>
      <c r="AF48" s="87">
        <f t="shared" si="8"/>
        <v>19</v>
      </c>
      <c r="AG48" s="64">
        <f>IF(ISNA(VLOOKUP($A48,'2021'!$A$6:$AV$137,28,FALSE)),0,VLOOKUP($A48,'2021'!$A$6:$AV$137,28,FALSE))</f>
        <v>0</v>
      </c>
      <c r="AH48" s="8">
        <f>IF(AE48&lt;&gt; "",LOOKUP(AE48,Points!$F$1:$F$400,Points!$G$1:$G$400),"")</f>
        <v>2</v>
      </c>
      <c r="AI48" s="215">
        <f>IF(  AND(AG48&gt;0,AE48&lt;&gt;AJ$8),   IF(ABS(AG48-AJ$8)&gt;=5,  AE48+SIGN(AJ$8-AG48)*1,  (AJ$8-AG48)*0.2+AE48),      AE48)</f>
        <v>18.600000000000001</v>
      </c>
      <c r="AJ48" s="87">
        <f t="shared" si="10"/>
        <v>19</v>
      </c>
      <c r="AK48" s="64">
        <f>IF(ISNA(VLOOKUP($A48,'2021'!$A$6:$AV$137,32,FALSE)),0,VLOOKUP($A48,'2021'!$A$6:$AV$137,32,FALSE))</f>
        <v>0</v>
      </c>
      <c r="AL48" s="8">
        <f>IF(AI48&lt;&gt; "",LOOKUP(AI48,Points!$F$1:$F$400,Points!$G$1:$G$400),"")</f>
        <v>2</v>
      </c>
      <c r="AM48" s="215">
        <f>IF(  AND(AK48&gt;0,AI48&lt;&gt;AN$8),   IF(ABS(AK48-AN$8)&gt;=5,  AI48+SIGN(AN$8-AK48)*1,  (AN$8-AK48)*0.2+AI48),      AI48)</f>
        <v>18.600000000000001</v>
      </c>
      <c r="AN48" s="87">
        <f t="shared" si="11"/>
        <v>19</v>
      </c>
      <c r="AO48" s="64">
        <f>IF(ISNA(VLOOKUP($A48,'2021'!$A$6:$AV$149,36,FALSE)),0,VLOOKUP($A48,'2021'!$A$6:$AV$149,36,FALSE))</f>
        <v>0</v>
      </c>
      <c r="AP48" s="8">
        <f>IF(AM48&lt;&gt; "",LOOKUP(AM48,[1]Points!$F$1:$F$360,[1]Points!$G$1:$G$360),"")</f>
        <v>2</v>
      </c>
      <c r="AQ48" s="215">
        <f>IF(  AND(AO48&gt;0,AM48&lt;&gt;36),   IF(ABS(AO48-36)&gt;=10,  AM48+SIGN(36-AO48)*1,  (36-AO48)*0.1+AM48),      AM48)</f>
        <v>18.600000000000001</v>
      </c>
      <c r="AR48" s="87">
        <f t="shared" si="12"/>
        <v>19</v>
      </c>
      <c r="AZ48" t="str">
        <f t="shared" si="18"/>
        <v>-</v>
      </c>
      <c r="BB48" t="e">
        <f>VLOOKUP(A48,#REF!,44,FALSE)</f>
        <v>#REF!</v>
      </c>
      <c r="BC48">
        <f>-G48+AQ48</f>
        <v>0.60000000000000142</v>
      </c>
      <c r="BD48" s="206">
        <f>ROUND(BC48/G48,2)</f>
        <v>0.03</v>
      </c>
    </row>
    <row r="49" spans="1:57" ht="18" customHeight="1" thickBot="1" x14ac:dyDescent="0.25">
      <c r="A49" s="78" t="s">
        <v>764</v>
      </c>
      <c r="B49" s="93" t="s">
        <v>742</v>
      </c>
      <c r="C49" s="94" t="s">
        <v>284</v>
      </c>
      <c r="D49" s="25">
        <v>12</v>
      </c>
      <c r="E49" s="92">
        <v>0</v>
      </c>
      <c r="F49" s="92">
        <v>0</v>
      </c>
      <c r="G49" s="216">
        <f t="shared" si="34"/>
        <v>12</v>
      </c>
      <c r="H49" s="88">
        <f t="shared" si="0"/>
        <v>12</v>
      </c>
      <c r="I49" s="72">
        <f>IF(ISNA(VLOOKUP($A49,'2021'!$A$5:$AV$149,4,FALSE)),0,VLOOKUP($A49,'2021'!$A$5:$AV$149,4,FALSE))</f>
        <v>0</v>
      </c>
      <c r="J49" s="8">
        <f>IF(G49&lt;&gt; "",LOOKUP(G49,Points!$F$1:$F$360,Points!$G$1:$G$360),"")</f>
        <v>2</v>
      </c>
      <c r="K49" s="13">
        <f>IF(  AND(I49&gt;0,G49&lt;&gt;L$8),   IF(ABS(I49-L$8)&gt;=5,  G49+SIGN(L$8-I49)*1,  (L$8-I49)*0.2+G49),      G49)</f>
        <v>12</v>
      </c>
      <c r="L49" s="76">
        <f t="shared" si="1"/>
        <v>12</v>
      </c>
      <c r="M49" s="83">
        <f>IF(ISNA(VLOOKUP($A49,'2021'!$A$6:$AV$149,8,FALSE)),0,VLOOKUP($A49,'2021'!$A$6:$AV$149,8,FALSE))</f>
        <v>0</v>
      </c>
      <c r="N49" s="8">
        <f>IF(K49&lt;&gt; "",LOOKUP(K49,Points!$F$1:$F$400,Points!$G$1:$G$400),"")</f>
        <v>2</v>
      </c>
      <c r="O49" s="215">
        <f>IF(  AND(M49&gt;0,K49&lt;&gt;36),   IF(ABS(M49-36)&gt;=10,  K49+SIGN(36-M49)*1,  (36-M49)*0.1+K49),      K49)</f>
        <v>12</v>
      </c>
      <c r="P49" s="76">
        <f t="shared" si="2"/>
        <v>12</v>
      </c>
      <c r="Q49" s="64">
        <f>IF(ISNA(VLOOKUP($A49,'2021'!$A$6:$AV$149,12,FALSE)),0,VLOOKUP($A49,'2021'!$A$6:$AV$149,12,FALSE))</f>
        <v>0</v>
      </c>
      <c r="R49" s="8">
        <f>IF(O49&lt;&gt; "",LOOKUP(O49,Points!$F$1:$F$400,Points!$G$1:$G$400),"")</f>
        <v>2</v>
      </c>
      <c r="S49" s="215">
        <f>IF(  AND(Q49&gt;0,O49&lt;&gt;T$8),   IF(ABS(Q49-T$8)&gt;=5,  O49+SIGN(T$8-Q49)*1,  (T$8-Q49)*0.2+O49),      O49)</f>
        <v>12</v>
      </c>
      <c r="T49" s="76">
        <f t="shared" si="3"/>
        <v>12</v>
      </c>
      <c r="U49" s="64">
        <f>IF(ISNA(VLOOKUP($A49,'2021'!$A$6:$AV$149,16,FALSE)),0,VLOOKUP($A49,'2021'!$A$6:$AV$149,16,FALSE))</f>
        <v>0</v>
      </c>
      <c r="V49" s="8">
        <f>IF(S49&lt;&gt; "",LOOKUP(S49,Points!$F$1:$F$400,Points!$G$1:$G$400),"")</f>
        <v>2</v>
      </c>
      <c r="W49" s="215">
        <f>IF(  AND(U49&gt;0,S49&lt;&gt;36),   IF(ABS(U49-36)&gt;=10,  S49+SIGN(36-U49)*1,  (36-U49)*0.1+S49),      S49)</f>
        <v>12</v>
      </c>
      <c r="X49" s="76">
        <f t="shared" si="4"/>
        <v>12</v>
      </c>
      <c r="Y49" s="64">
        <f>IF(ISNA(VLOOKUP($A49,'2021'!$A$6:$AV$149,20,FALSE)),0,VLOOKUP($A49,'2021'!$A$6:$AV$149,20,FALSE))</f>
        <v>0</v>
      </c>
      <c r="Z49" s="8">
        <f>IF(W49&lt;&gt; "",LOOKUP(W49,Points!$F$1:$F$400,Points!$G$1:$G$400),"")</f>
        <v>2</v>
      </c>
      <c r="AA49" s="215">
        <f>IF(  AND(Y49&gt;0,W49&lt;&gt;36),   IF(ABS(Y49-36)&gt;=10,  W49+SIGN(36-Y49)*1,  (36-Y49)*0.1+W49),      W49)</f>
        <v>12</v>
      </c>
      <c r="AB49" s="76">
        <f t="shared" si="6"/>
        <v>12</v>
      </c>
      <c r="AC49" s="64">
        <f>IF(ISNA(VLOOKUP($A49,'2021'!$A$6:$AV$149,24,FALSE)),0,VLOOKUP($A49,'2021'!$A$6:$AV$149,24,FALSE))</f>
        <v>0</v>
      </c>
      <c r="AD49" s="8">
        <f>IF(AA49&lt;&gt; "",LOOKUP(AA49,Points!$F$1:$F$400,Points!$G$1:$G$400),"")</f>
        <v>2</v>
      </c>
      <c r="AE49" s="215">
        <f>IF(  AND(AC49&gt;0,AA49&lt;&gt;36),   IF(ABS(AC49-36)&gt;=10,  AA49+SIGN(36-AC49)*1,  (36-AC49)*0.1+AA49),      AA49)</f>
        <v>12</v>
      </c>
      <c r="AF49" s="76">
        <f t="shared" si="8"/>
        <v>12</v>
      </c>
      <c r="AG49" s="64">
        <f>IF(ISNA(VLOOKUP($A49,'2021'!$A$6:$AV$149,28,FALSE)),0,VLOOKUP($A49,'2021'!$A$6:$AV$149,28,FALSE))</f>
        <v>0</v>
      </c>
      <c r="AH49" s="8">
        <f>IF(AE49&lt;&gt; "",LOOKUP(AE49,Points!$F$1:$F$400,Points!$G$1:$G$400),"")</f>
        <v>2</v>
      </c>
      <c r="AI49" s="215">
        <f>IF(  AND(AG49&gt;0,AE49&lt;&gt;36),   IF(ABS(AG49-36)&gt;=10,  AE49+SIGN(36-AG49)*1,  (36-AG49)*0.1+AE49),      AE49)</f>
        <v>12</v>
      </c>
      <c r="AJ49" s="76">
        <f t="shared" si="10"/>
        <v>12</v>
      </c>
      <c r="AK49" s="64">
        <f>IF(ISNA(VLOOKUP($A49,'2021'!$A$6:$AV$149,32,FALSE)),0,VLOOKUP($A49,'2021'!$A$6:$AV$149,32,FALSE))</f>
        <v>0</v>
      </c>
      <c r="AL49" s="8">
        <f>IF(AI49&lt;&gt; "",LOOKUP(AI49,Points!$F$1:$F$400,Points!$G$1:$G$400),"")</f>
        <v>2</v>
      </c>
      <c r="AM49" s="215">
        <f>IF(  AND(AK49&gt;0,AI49&lt;&gt;36),   IF(ABS(AK49-36)&gt;=10,  AI49+SIGN(36-AK49)*1,  (36-AK49)*0.1+AI49),      AI49)</f>
        <v>12</v>
      </c>
      <c r="AN49" s="76">
        <f t="shared" si="11"/>
        <v>12</v>
      </c>
      <c r="AO49" s="64">
        <f>IF(ISNA(VLOOKUP($A49,'2021'!$A$6:$AV$149,36,FALSE)),0,VLOOKUP($A49,'2021'!$A$6:$AV$149,36,FALSE))</f>
        <v>0</v>
      </c>
      <c r="AP49" s="8">
        <f>IF(AM49&lt;&gt; "",LOOKUP(AM49,Points!$F$1:$F$360,Points!$G$1:$G$360),"")</f>
        <v>2</v>
      </c>
      <c r="AQ49" s="215">
        <f>IF(  AND(AO49&gt;0,AM49&lt;&gt;36),   IF(ABS(AO49-36)&gt;=10,  AM49+SIGN(36-AO49)*1,  (36-AO49)*0.1+AM49),      AM49)</f>
        <v>12</v>
      </c>
      <c r="AR49" s="76">
        <f t="shared" si="12"/>
        <v>12</v>
      </c>
      <c r="AS49" t="str">
        <f t="shared" ref="AS49:AS142" si="35">IF(I49&gt;0,72+H49+36-I49,"-")</f>
        <v>-</v>
      </c>
      <c r="AT49" t="str">
        <f t="shared" ref="AT49:AT142" si="36">IF(M49&gt;0,72+L49+36-M49,"-")</f>
        <v>-</v>
      </c>
      <c r="AU49" t="str">
        <f t="shared" ref="AU49:AU142" si="37">IF(Q49&gt;0,72+P49+36-Q49,"-")</f>
        <v>-</v>
      </c>
      <c r="AV49" t="str">
        <f t="shared" ref="AV49:AV142" si="38">IF(U49&gt;0,72+T49+36-U49,"-")</f>
        <v>-</v>
      </c>
      <c r="AW49" t="str">
        <f t="shared" ref="AW49:AW142" si="39">IF(Y49&gt;0,72+X49+36-Y49,"-")</f>
        <v>-</v>
      </c>
      <c r="AX49" t="str">
        <f t="shared" ref="AX49:AX142" si="40">IF(AC49&gt;0,72+AB49+36-AC49,"-")</f>
        <v>-</v>
      </c>
      <c r="AY49" t="str">
        <f t="shared" ref="AY49:AY142" si="41">IF(AG49&gt;0,72+AF49+36-AG49,"-")</f>
        <v>-</v>
      </c>
      <c r="AZ49" t="str">
        <f t="shared" si="18"/>
        <v>-</v>
      </c>
      <c r="BA49" t="str">
        <f t="shared" ref="BA49:BA142" si="42">IF(AO49&gt;0,72+AN49+36-AO49,"-")</f>
        <v>-</v>
      </c>
      <c r="BB49" t="e">
        <f>VLOOKUP(A49,#REF!,44,FALSE)</f>
        <v>#REF!</v>
      </c>
    </row>
    <row r="50" spans="1:57" ht="18" customHeight="1" thickBot="1" x14ac:dyDescent="0.25">
      <c r="A50" s="78" t="s">
        <v>678</v>
      </c>
      <c r="B50" s="93" t="s">
        <v>596</v>
      </c>
      <c r="C50" s="94" t="s">
        <v>155</v>
      </c>
      <c r="D50" s="25">
        <v>16.600000000000001</v>
      </c>
      <c r="E50" s="92">
        <v>0</v>
      </c>
      <c r="F50" s="92">
        <v>0</v>
      </c>
      <c r="G50" s="216">
        <f t="shared" si="34"/>
        <v>16.600000000000001</v>
      </c>
      <c r="H50" s="88">
        <f t="shared" si="0"/>
        <v>17</v>
      </c>
      <c r="I50" s="72">
        <f>IF(ISNA(VLOOKUP($A50,'2021'!$A$5:$AV$149,4,FALSE)),0,VLOOKUP($A50,'2021'!$A$5:$AV$149,4,FALSE))</f>
        <v>0</v>
      </c>
      <c r="J50" s="24">
        <f>IF(G50&lt;&gt; "",LOOKUP(G50,Points!$F$1:$F$360,Points!$G$1:$G$360),"")</f>
        <v>2</v>
      </c>
      <c r="K50" s="13">
        <f>IF(  AND(I50&gt;0,G50&lt;&gt;L$8),   IF(ABS(I50-L$8)&gt;=5,  G50+SIGN(L$8-I50)*1,  (L$8-I50)*0.2+G50),      G50)</f>
        <v>16.600000000000001</v>
      </c>
      <c r="L50" s="76">
        <f t="shared" si="1"/>
        <v>17</v>
      </c>
      <c r="M50" s="83">
        <f>IF(ISNA(VLOOKUP($A50,'2021'!$A$6:$AV$149,8,FALSE)),0,VLOOKUP($A50,'2021'!$A$6:$AV$149,8,FALSE))</f>
        <v>0</v>
      </c>
      <c r="N50" s="24">
        <f>IF(K50&lt;&gt; "",LOOKUP(K50,Points!$F$1:$F$400,Points!$G$1:$G$400),"")</f>
        <v>2</v>
      </c>
      <c r="O50" s="215">
        <f>IF(  AND(M50&gt;0,K50&lt;&gt;36),   IF(ABS(M50-36)&gt;=5,  K50+SIGN(36-M50)*1,  (36-M50)*0.2+K50),      K50)</f>
        <v>16.600000000000001</v>
      </c>
      <c r="P50" s="76">
        <f t="shared" si="2"/>
        <v>17</v>
      </c>
      <c r="Q50" s="64">
        <f>IF(ISNA(VLOOKUP($A50,'2021'!$A$6:$AV$149,12,FALSE)),0,VLOOKUP($A50,'2021'!$A$6:$AV$149,12,FALSE))</f>
        <v>0</v>
      </c>
      <c r="R50" s="24">
        <f>IF(O50&lt;&gt; "",LOOKUP(O50,Points!$F$1:$F$400,Points!$G$1:$G$400),"")</f>
        <v>2</v>
      </c>
      <c r="S50" s="215">
        <f>IF(  AND(Q50&gt;0,O50&lt;&gt;36),   IF(ABS(Q50-36)&gt;=5,  O50+SIGN(36-Q50)*1,  (36-Q50)*0.2+O50),      O50)</f>
        <v>16.600000000000001</v>
      </c>
      <c r="T50" s="76">
        <f t="shared" si="3"/>
        <v>17</v>
      </c>
      <c r="U50" s="64">
        <f>IF(ISNA(VLOOKUP($A50,'2021'!$A$6:$AV$149,16,FALSE)),0,VLOOKUP($A50,'2021'!$A$6:$AV$149,16,FALSE))</f>
        <v>0</v>
      </c>
      <c r="V50" s="8">
        <f>IF(S50&lt;&gt; "",LOOKUP(S50,Points!$F$1:$F$400,Points!$G$1:$G$400),"")</f>
        <v>2</v>
      </c>
      <c r="W50" s="215">
        <f>IF(  AND(U50&gt;0,S50&lt;&gt;36),   IF(ABS(U50-36)&gt;=10,  S50+SIGN(36-U50)*1,  (36-U50)*0.1+S50),      S50)</f>
        <v>16.600000000000001</v>
      </c>
      <c r="X50" s="76">
        <f t="shared" si="4"/>
        <v>17</v>
      </c>
      <c r="Y50" s="64">
        <f>IF(ISNA(VLOOKUP($A50,'2021'!$A$6:$AV$149,20,FALSE)),0,VLOOKUP($A50,'2021'!$A$6:$AV$149,20,FALSE))</f>
        <v>0</v>
      </c>
      <c r="Z50" s="24">
        <f>IF(W50&lt;&gt; "",LOOKUP(W50,Points!$F$1:$F$400,Points!$G$1:$G$400),"")</f>
        <v>2</v>
      </c>
      <c r="AA50" s="215">
        <f>IF(  AND(Y50&gt;0,W50&lt;&gt;36),   IF(ABS(Y50-36)&gt;=10,  W50+SIGN(36-Y50)*1,  (36-Y50)*0.1+W50),      W50)</f>
        <v>16.600000000000001</v>
      </c>
      <c r="AB50" s="76">
        <f t="shared" si="6"/>
        <v>17</v>
      </c>
      <c r="AC50" s="64">
        <f>IF(ISNA(VLOOKUP($A50,'2021'!$A$6:$AV$149,24,FALSE)),0,VLOOKUP($A50,'2021'!$A$6:$AV$149,24,FALSE))</f>
        <v>0</v>
      </c>
      <c r="AD50" s="24">
        <f>IF(AA50&lt;&gt; "",LOOKUP(AA50,Points!$F$1:$F$400,Points!$G$1:$G$400),"")</f>
        <v>2</v>
      </c>
      <c r="AE50" s="215">
        <f>IF(  AND(AC50&gt;0,AA50&lt;&gt;36),   IF(ABS(AC50-36)&gt;=10,  AA50+SIGN(36-AC50)*1,  (36-AC50)*0.1+AA50),      AA50)</f>
        <v>16.600000000000001</v>
      </c>
      <c r="AF50" s="76">
        <f t="shared" si="8"/>
        <v>17</v>
      </c>
      <c r="AG50" s="64">
        <f>IF(ISNA(VLOOKUP($A50,'2021'!$A$6:$AV$149,28,FALSE)),0,VLOOKUP($A50,'2021'!$A$6:$AV$149,28,FALSE))</f>
        <v>0</v>
      </c>
      <c r="AH50" s="24">
        <f>IF(AE50&lt;&gt; "",LOOKUP(AE50,Points!$F$1:$F$400,Points!$G$1:$G$400),"")</f>
        <v>2</v>
      </c>
      <c r="AI50" s="215">
        <f>IF(  AND(AG50&gt;0,AE50&lt;&gt;36),   IF(ABS(AG50-36)&gt;=10,  AE50+SIGN(36-AG50)*1,  (36-AG50)*0.1+AE50),      AE50)</f>
        <v>16.600000000000001</v>
      </c>
      <c r="AJ50" s="76">
        <f t="shared" si="10"/>
        <v>17</v>
      </c>
      <c r="AK50" s="64">
        <f>IF(ISNA(VLOOKUP($A50,'2021'!$A$6:$AV$149,32,FALSE)),0,VLOOKUP($A50,'2021'!$A$6:$AV$149,32,FALSE))</f>
        <v>0</v>
      </c>
      <c r="AL50" s="24">
        <f>IF(AI50&lt;&gt; "",LOOKUP(AI50,Points!$F$1:$F$400,Points!$G$1:$G$400),"")</f>
        <v>2</v>
      </c>
      <c r="AM50" s="215">
        <f>IF(  AND(AK50&gt;0,AI50&lt;&gt;36),   IF(ABS(AK50-36)&gt;=10,  AI50+SIGN(36-AK50)*1,  (36-AK50)*0.1+AI50),      AI50)</f>
        <v>16.600000000000001</v>
      </c>
      <c r="AN50" s="76">
        <f t="shared" si="11"/>
        <v>17</v>
      </c>
      <c r="AO50" s="64">
        <f>IF(ISNA(VLOOKUP($A50,'2021'!$A$6:$AV$149,36,FALSE)),0,VLOOKUP($A50,'2021'!$A$6:$AV$149,36,FALSE))</f>
        <v>0</v>
      </c>
      <c r="AP50" s="24">
        <f>IF(AM50&lt;&gt; "",LOOKUP(AM50,[1]Points!$F$1:$F$360,[1]Points!$G$1:$G$360),"")</f>
        <v>2</v>
      </c>
      <c r="AQ50" s="215">
        <f>IF(  AND(AO50&gt;0,AM50&lt;&gt;36),   IF(ABS(AO50-36)&gt;=10,  AM50+SIGN(36-AO50)*1,  (36-AO50)*0.1+AM50),      AM50)</f>
        <v>16.600000000000001</v>
      </c>
      <c r="AR50" s="76">
        <f t="shared" si="12"/>
        <v>17</v>
      </c>
      <c r="AS50" t="str">
        <f t="shared" si="35"/>
        <v>-</v>
      </c>
      <c r="AT50" t="str">
        <f t="shared" si="36"/>
        <v>-</v>
      </c>
      <c r="AU50" t="str">
        <f t="shared" si="37"/>
        <v>-</v>
      </c>
      <c r="AV50" t="str">
        <f t="shared" si="38"/>
        <v>-</v>
      </c>
      <c r="AW50" t="str">
        <f t="shared" si="39"/>
        <v>-</v>
      </c>
      <c r="AX50" t="str">
        <f t="shared" si="40"/>
        <v>-</v>
      </c>
      <c r="AY50" t="str">
        <f t="shared" si="41"/>
        <v>-</v>
      </c>
      <c r="AZ50" t="str">
        <f t="shared" si="18"/>
        <v>-</v>
      </c>
      <c r="BA50" t="str">
        <f t="shared" si="42"/>
        <v>-</v>
      </c>
      <c r="BB50" t="e">
        <f>VLOOKUP(A50,#REF!,44,FALSE)</f>
        <v>#REF!</v>
      </c>
      <c r="BC50">
        <f>-G50+AQ50</f>
        <v>0</v>
      </c>
      <c r="BD50" s="206">
        <f>ROUND(BC50/G50,2)</f>
        <v>0</v>
      </c>
    </row>
    <row r="51" spans="1:57" ht="18" customHeight="1" thickBot="1" x14ac:dyDescent="0.25">
      <c r="A51" s="78" t="s">
        <v>247</v>
      </c>
      <c r="B51" s="52" t="s">
        <v>241</v>
      </c>
      <c r="C51" s="62" t="s">
        <v>150</v>
      </c>
      <c r="D51" s="25">
        <v>8.2000000000000028</v>
      </c>
      <c r="E51" s="92">
        <v>29.666666666666668</v>
      </c>
      <c r="F51" s="92">
        <v>29.666666666666668</v>
      </c>
      <c r="G51" s="216">
        <f t="shared" si="34"/>
        <v>8.2000000000000028</v>
      </c>
      <c r="H51" s="88">
        <f t="shared" si="0"/>
        <v>8</v>
      </c>
      <c r="I51" s="72">
        <f>IF(ISNA(VLOOKUP($A51,'2021'!$A$5:$AV$149,4,FALSE)),0,VLOOKUP($A51,'2021'!$A$5:$AV$149,4,FALSE))</f>
        <v>32</v>
      </c>
      <c r="J51" s="8">
        <f>IF(G51&lt;&gt; "",LOOKUP(G51,Points!$F$1:$F$360,Points!$G$1:$G$360),"")</f>
        <v>1</v>
      </c>
      <c r="K51" s="215">
        <f>IF(  AND(I51&gt;0,G51&lt;&gt;L$8),   IF(ABS(I51-L$8)&gt;=5,  G51+SIGN(L$8-I51)*0.5,  (L$8-I51)*0.1+G51),      G51)</f>
        <v>7.8000000000000025</v>
      </c>
      <c r="L51" s="76">
        <f t="shared" si="1"/>
        <v>8</v>
      </c>
      <c r="M51" s="83">
        <f>IF(ISNA(VLOOKUP($A51,'2021'!$A$6:$AV$149,8,FALSE)),0,VLOOKUP($A51,'2021'!$A$6:$AV$149,8,FALSE))</f>
        <v>28</v>
      </c>
      <c r="N51" s="8">
        <f>IF(K51&lt;&gt; "",LOOKUP(K51,Points!$F$1:$F$400,Points!$G$1:$G$400),"")</f>
        <v>1</v>
      </c>
      <c r="O51" s="215">
        <f>IF(  AND(M51&gt;0,K51&lt;&gt;P$8),   IF(ABS(M51-P$8)&gt;=5,  K51+SIGN(P$8-M51)*0.5,  (P$8-M51)*0.1+K51),      K51)</f>
        <v>8.0000000000000018</v>
      </c>
      <c r="P51" s="76">
        <f t="shared" si="2"/>
        <v>8</v>
      </c>
      <c r="Q51" s="64">
        <f>IF(ISNA(VLOOKUP($A51,'2021'!$A$6:$AV$149,12,FALSE)),0,VLOOKUP($A51,'2021'!$A$6:$AV$149,12,FALSE))</f>
        <v>32</v>
      </c>
      <c r="R51" s="8">
        <f>IF(O51&lt;&gt; "",LOOKUP(O51,Points!$F$1:$F$400,Points!$G$1:$G$400),"")</f>
        <v>1</v>
      </c>
      <c r="S51" s="215">
        <f>IF(  AND(Q51&gt;0,O51&lt;&gt;T$8),   IF(ABS(Q51-T$8)&gt;=5,  O51+SIGN(T$8-Q51)*0.5,  (T$8-Q51)*0.1+O51),      O51)</f>
        <v>7.5000000000000018</v>
      </c>
      <c r="T51" s="76">
        <f t="shared" si="3"/>
        <v>8</v>
      </c>
      <c r="U51" s="64">
        <f>IF(ISNA(VLOOKUP($A51,'2021'!$A$6:$AV$149,16,FALSE)),0,VLOOKUP($A51,'2021'!$A$6:$AV$149,16,FALSE))</f>
        <v>0</v>
      </c>
      <c r="V51" s="8">
        <f>IF(S51&lt;&gt; "",LOOKUP(S51,Points!$F$1:$F$400,Points!$G$1:$G$400),"")</f>
        <v>1</v>
      </c>
      <c r="W51" s="215">
        <f>IF(  AND(U51&gt;0,S51&lt;&gt;X$8),   IF(ABS(U51-X$8)&gt;=5,  S51+SIGN(X$8-U51)*0.5,  (X$8-U51)*0.1+S51),      S51)</f>
        <v>7.5000000000000018</v>
      </c>
      <c r="X51" s="76">
        <f t="shared" si="4"/>
        <v>8</v>
      </c>
      <c r="Y51" s="64">
        <f>IF(ISNA(VLOOKUP($A51,'2021'!$A$6:$AV$149,20,FALSE)),0,VLOOKUP($A51,'2021'!$A$6:$AV$149,20,FALSE))</f>
        <v>0</v>
      </c>
      <c r="Z51" s="8">
        <f>IF(W51&lt;&gt; "",LOOKUP(W51,Points!$F$1:$F$400,Points!$G$1:$G$400),"")</f>
        <v>1</v>
      </c>
      <c r="AA51" s="215">
        <f>IF(  AND(Y51&gt;0,W51&lt;&gt;AB$8),   IF(ABS(Y51-AB$8)&gt;=5,  W51+SIGN(AB$8-Y51)*0.5,  (AB$8-Y51)*0.1+W51),      W51)</f>
        <v>7.5000000000000018</v>
      </c>
      <c r="AB51" s="76">
        <f t="shared" si="6"/>
        <v>8</v>
      </c>
      <c r="AC51" s="64">
        <f>IF(ISNA(VLOOKUP($A51,'2021'!$A$6:$AV$149,24,FALSE)),0,VLOOKUP($A51,'2021'!$A$6:$AV$149,24,FALSE))</f>
        <v>0</v>
      </c>
      <c r="AD51" s="8">
        <f>IF(AA51&lt;&gt; "",LOOKUP(AA51,Points!$F$1:$F$400,Points!$G$1:$G$400),"")</f>
        <v>1</v>
      </c>
      <c r="AE51" s="215">
        <f>IF(  AND(AC51&gt;0,AA51&lt;&gt;AF$8),   IF(ABS(AC51-AF$8)&gt;=5,  AA51+SIGN(AF$8-AC51)*0.5,  (AF$8-AC51)*0.1+AA51),      AA51)</f>
        <v>7.5000000000000018</v>
      </c>
      <c r="AF51" s="76">
        <f t="shared" si="8"/>
        <v>8</v>
      </c>
      <c r="AG51" s="64">
        <f>IF(ISNA(VLOOKUP($A51,'2021'!$A$6:$AV$149,28,FALSE)),0,VLOOKUP($A51,'2021'!$A$6:$AV$149,28,FALSE))</f>
        <v>0</v>
      </c>
      <c r="AH51" s="8">
        <f>IF(AE51&lt;&gt; "",LOOKUP(AE51,Points!$F$1:$F$400,Points!$G$1:$G$400),"")</f>
        <v>1</v>
      </c>
      <c r="AI51" s="215">
        <f>IF(  AND(AG51&gt;0,AE51&lt;&gt;AJ$8),   IF(ABS(AG51-AJ$8)&gt;=5,  AE51+SIGN(AJ$8-AG51)*0.5,  (AJ$8-AG51)*0.1+AE51),      AE51)</f>
        <v>7.5000000000000018</v>
      </c>
      <c r="AJ51" s="76">
        <f t="shared" si="10"/>
        <v>8</v>
      </c>
      <c r="AK51" s="64">
        <f>IF(ISNA(VLOOKUP($A51,'2021'!$A$6:$AV$149,32,FALSE)),0,VLOOKUP($A51,'2021'!$A$6:$AV$149,32,FALSE))</f>
        <v>0</v>
      </c>
      <c r="AL51" s="8">
        <f>IF(AI51&lt;&gt; "",LOOKUP(AI51,Points!$F$1:$F$400,Points!$G$1:$G$400),"")</f>
        <v>1</v>
      </c>
      <c r="AM51" s="215">
        <f>IF(  AND(AK51&gt;0,AI51&lt;&gt;AN$8),   IF(ABS(AK51-AN$8)&gt;=5,  AI51+SIGN(AN$8-AK51)*0.5,  (AN$8-AK51)*0.1+AI51),      AI51)</f>
        <v>7.5000000000000018</v>
      </c>
      <c r="AN51" s="76">
        <f t="shared" si="11"/>
        <v>8</v>
      </c>
      <c r="AO51" s="64">
        <f>IF(ISNA(VLOOKUP($A51,'2021'!$A$6:$AV$149,36,FALSE)),0,VLOOKUP($A51,'2021'!$A$6:$AV$149,36,FALSE))</f>
        <v>0</v>
      </c>
      <c r="AP51" s="8">
        <f>IF(AM51&lt;&gt; "",LOOKUP(AM51,Points!$F$1:$F$360,Points!$G$1:$G$360),"")</f>
        <v>1</v>
      </c>
      <c r="AQ51" s="215">
        <f>IF(  AND(AO51&gt;0,AM51&lt;&gt;AR$8),   IF(ABS(AO51-AR$8)&gt;=5,  AM51+SIGN(AR$8-AO51)*0.5,  (AR$8-AO51)*0.1+AM51),      AM51)</f>
        <v>7.5000000000000018</v>
      </c>
      <c r="AR51" s="76">
        <f t="shared" si="12"/>
        <v>8</v>
      </c>
      <c r="AS51">
        <f t="shared" si="35"/>
        <v>84</v>
      </c>
      <c r="AT51">
        <f t="shared" si="36"/>
        <v>88</v>
      </c>
      <c r="AU51">
        <f t="shared" si="37"/>
        <v>84</v>
      </c>
      <c r="AV51" t="str">
        <f t="shared" si="38"/>
        <v>-</v>
      </c>
      <c r="AW51" t="str">
        <f t="shared" si="39"/>
        <v>-</v>
      </c>
      <c r="AX51" t="str">
        <f t="shared" si="40"/>
        <v>-</v>
      </c>
      <c r="AY51" t="str">
        <f t="shared" si="41"/>
        <v>-</v>
      </c>
      <c r="AZ51" t="str">
        <f t="shared" si="18"/>
        <v>-</v>
      </c>
      <c r="BA51" t="str">
        <f t="shared" si="42"/>
        <v>-</v>
      </c>
      <c r="BB51" t="e">
        <f>VLOOKUP(A51,#REF!,44,FALSE)</f>
        <v>#REF!</v>
      </c>
      <c r="BC51">
        <f>-G51+AQ51</f>
        <v>-0.70000000000000107</v>
      </c>
      <c r="BD51" s="206">
        <f>ROUND(BC51/G51,2)</f>
        <v>-0.09</v>
      </c>
    </row>
    <row r="52" spans="1:57" ht="18" customHeight="1" thickBot="1" x14ac:dyDescent="0.25">
      <c r="A52" s="78" t="s">
        <v>843</v>
      </c>
      <c r="B52" s="93" t="s">
        <v>804</v>
      </c>
      <c r="C52" s="94" t="s">
        <v>20</v>
      </c>
      <c r="D52" s="25">
        <v>8.7000000000000011</v>
      </c>
      <c r="E52" s="92">
        <v>0</v>
      </c>
      <c r="F52" s="92">
        <v>0</v>
      </c>
      <c r="G52" s="216">
        <f t="shared" si="34"/>
        <v>8.7000000000000011</v>
      </c>
      <c r="H52" s="88">
        <f t="shared" si="0"/>
        <v>9</v>
      </c>
      <c r="I52" s="72">
        <f>IF(ISNA(VLOOKUP($A52,'2021'!$A$5:$AV$149,4,FALSE)),0,VLOOKUP($A52,'2021'!$A$5:$AV$149,4,FALSE))</f>
        <v>0</v>
      </c>
      <c r="J52" s="8">
        <f>IF(G52&lt;&gt; "",LOOKUP(G52,Points!$F$1:$F$360,Points!$G$1:$G$360),"")</f>
        <v>1</v>
      </c>
      <c r="K52" s="13">
        <f>IF(  AND(I52&gt;0,G52&lt;&gt;36),   IF(ABS(I52-36)&gt;=5,  G52+SIGN(36-I52)*1,  (36-I52)*0.4+G52),      G52)</f>
        <v>8.7000000000000011</v>
      </c>
      <c r="L52" s="76">
        <f t="shared" si="1"/>
        <v>9</v>
      </c>
      <c r="M52" s="83">
        <f>IF(ISNA(VLOOKUP($A52,'2021'!$A$6:$AV$149,8,FALSE)),0,VLOOKUP($A52,'2021'!$A$6:$AV$149,8,FALSE))</f>
        <v>0</v>
      </c>
      <c r="N52" s="8">
        <f>IF(K52&lt;&gt; "",LOOKUP(K52,Points!$F$1:$F$400,Points!$G$1:$G$400),"")</f>
        <v>1</v>
      </c>
      <c r="O52" s="215">
        <f>IF(  AND(M52&gt;0,K52&lt;&gt;P$8),   IF(ABS(M52-P$8)&gt;=5,  K52+SIGN(P$8-M52)*0.5,  (P$8-M52)*0.1+K52),      K52)</f>
        <v>8.7000000000000011</v>
      </c>
      <c r="P52" s="76">
        <f t="shared" si="2"/>
        <v>9</v>
      </c>
      <c r="Q52" s="64">
        <f>IF(ISNA(VLOOKUP($A52,'2021'!$A$6:$AV$149,12,FALSE)),0,VLOOKUP($A52,'2021'!$A$6:$AV$149,12,FALSE))</f>
        <v>0</v>
      </c>
      <c r="R52" s="8">
        <f>IF(O52&lt;&gt; "",LOOKUP(O52,Points!$F$1:$F$400,Points!$G$1:$G$400),"")</f>
        <v>1</v>
      </c>
      <c r="S52" s="215">
        <f>IF(  AND(Q52&gt;0,O52&lt;&gt;T$8),   IF(ABS(Q52-T$8)&gt;=5,  O52+SIGN(T$8-Q52)*0.5,  (T$8-Q52)*0.1+O52),      O52)</f>
        <v>8.7000000000000011</v>
      </c>
      <c r="T52" s="76">
        <f t="shared" si="3"/>
        <v>9</v>
      </c>
      <c r="U52" s="64">
        <f>IF(ISNA(VLOOKUP($A52,'2021'!$A$6:$AV$149,16,FALSE)),0,VLOOKUP($A52,'2021'!$A$6:$AV$149,16,FALSE))</f>
        <v>0</v>
      </c>
      <c r="V52" s="8">
        <f>IF(S52&lt;&gt; "",LOOKUP(S52,Points!$F$1:$F$400,Points!$G$1:$G$400),"")</f>
        <v>1</v>
      </c>
      <c r="W52" s="215">
        <f>IF(  AND(U52&gt;0,S52&lt;&gt;X$8),   IF(ABS(U52-X$8)&gt;=5,  S52+SIGN(X$8-U52)*0.5,  (X$8-U52)*0.1+S52),      S52)</f>
        <v>8.7000000000000011</v>
      </c>
      <c r="X52" s="76">
        <f t="shared" si="4"/>
        <v>9</v>
      </c>
      <c r="Y52" s="64">
        <f>IF(ISNA(VLOOKUP($A52,'2021'!$A$6:$AV$149,20,FALSE)),0,VLOOKUP($A52,'2021'!$A$6:$AV$149,20,FALSE))</f>
        <v>0</v>
      </c>
      <c r="Z52" s="8">
        <f>IF(W52&lt;&gt; "",LOOKUP(W52,Points!$F$1:$F$400,Points!$G$1:$G$400),"")</f>
        <v>1</v>
      </c>
      <c r="AA52" s="215">
        <f>IF(  AND(Y52&gt;0,W52&lt;&gt;AB$8),   IF(ABS(Y52-AB$8)&gt;=5,  W52+SIGN(AB$8-Y52)*0.5,  (AB$8-Y52)*0.1+W52),      W52)</f>
        <v>8.7000000000000011</v>
      </c>
      <c r="AB52" s="76">
        <f t="shared" si="6"/>
        <v>9</v>
      </c>
      <c r="AC52" s="64">
        <f>IF(ISNA(VLOOKUP($A52,'2021'!$A$6:$AV$149,24,FALSE)),0,VLOOKUP($A52,'2021'!$A$6:$AV$149,24,FALSE))</f>
        <v>0</v>
      </c>
      <c r="AD52" s="8">
        <f>IF(AA52&lt;&gt; "",LOOKUP(AA52,Points!$F$1:$F$400,Points!$G$1:$G$400),"")</f>
        <v>1</v>
      </c>
      <c r="AE52" s="215">
        <f>IF(  AND(AC52&gt;0,AA52&lt;&gt;AF$8),   IF(ABS(AC52-AF$8)&gt;=5,  AA52+SIGN(AF$8-AC52)*0.5,  (AF$8-AC52)*0.1+AA52),      AA52)</f>
        <v>8.7000000000000011</v>
      </c>
      <c r="AF52" s="76">
        <f t="shared" si="8"/>
        <v>9</v>
      </c>
      <c r="AG52" s="64">
        <f>IF(ISNA(VLOOKUP($A52,'2021'!$A$6:$AV$149,28,FALSE)),0,VLOOKUP($A52,'2021'!$A$6:$AV$149,28,FALSE))</f>
        <v>0</v>
      </c>
      <c r="AH52" s="8">
        <f>IF(AE52&lt;&gt; "",LOOKUP(AE52,Points!$F$1:$F$400,Points!$G$1:$G$400),"")</f>
        <v>1</v>
      </c>
      <c r="AI52" s="215">
        <f>IF(  AND(AG52&gt;0,AE52&lt;&gt;AJ$8),   IF(ABS(AG52-AJ$8)&gt;=5,  AE52+SIGN(AJ$8-AG52)*0.5,  (AJ$8-AG52)*0.1+AE52),      AE52)</f>
        <v>8.7000000000000011</v>
      </c>
      <c r="AJ52" s="76">
        <f t="shared" si="10"/>
        <v>9</v>
      </c>
      <c r="AK52" s="64">
        <f>IF(ISNA(VLOOKUP($A52,'2021'!$A$6:$AV$149,32,FALSE)),0,VLOOKUP($A52,'2021'!$A$6:$AV$149,32,FALSE))</f>
        <v>0</v>
      </c>
      <c r="AL52" s="8">
        <f>IF(AI52&lt;&gt; "",LOOKUP(AI52,Points!$F$1:$F$400,Points!$G$1:$G$400),"")</f>
        <v>1</v>
      </c>
      <c r="AM52" s="215">
        <f>IF(  AND(AK52&gt;0,AI52&lt;&gt;AN$8),   IF(ABS(AK52-AN$8)&gt;=5,  AI52+SIGN(AN$8-AK52)*0.5,  (AN$8-AK52)*0.1+AI52),      AI52)</f>
        <v>8.7000000000000011</v>
      </c>
      <c r="AN52" s="76">
        <f t="shared" si="11"/>
        <v>9</v>
      </c>
      <c r="AO52" s="64">
        <f>IF(ISNA(VLOOKUP($A52,'2021'!$A$6:$AV$149,36,FALSE)),0,VLOOKUP($A52,'2021'!$A$6:$AV$149,36,FALSE))</f>
        <v>0</v>
      </c>
      <c r="AP52" s="8">
        <f>IF(AM52&lt;&gt; "",LOOKUP(AM52,Points!$F$1:$F$360,Points!$G$1:$G$360),"")</f>
        <v>1</v>
      </c>
      <c r="AQ52" s="215">
        <f>IF(  AND(AO52&gt;0,AM52&lt;&gt;AR$8),   IF(ABS(AO52-AR$8)&gt;=5,  AM52+SIGN(AR$8-AO52)*0.5,  (AR$8-AO52)*0.1+AM52),      AM52)</f>
        <v>8.7000000000000011</v>
      </c>
      <c r="AR52" s="76">
        <f t="shared" si="12"/>
        <v>9</v>
      </c>
      <c r="AS52" t="str">
        <f t="shared" si="35"/>
        <v>-</v>
      </c>
      <c r="AT52" t="str">
        <f t="shared" si="36"/>
        <v>-</v>
      </c>
      <c r="AU52" t="str">
        <f t="shared" si="37"/>
        <v>-</v>
      </c>
      <c r="AV52" t="str">
        <f t="shared" si="38"/>
        <v>-</v>
      </c>
      <c r="AW52" t="str">
        <f t="shared" si="39"/>
        <v>-</v>
      </c>
      <c r="AX52" t="str">
        <f t="shared" si="40"/>
        <v>-</v>
      </c>
      <c r="AY52" t="str">
        <f t="shared" si="41"/>
        <v>-</v>
      </c>
      <c r="AZ52" t="str">
        <f t="shared" si="18"/>
        <v>-</v>
      </c>
      <c r="BA52" t="str">
        <f t="shared" si="42"/>
        <v>-</v>
      </c>
      <c r="BB52" t="e">
        <f>VLOOKUP(A52,#REF!,44,FALSE)</f>
        <v>#REF!</v>
      </c>
      <c r="BC52">
        <f>-G52+AQ52</f>
        <v>0</v>
      </c>
      <c r="BD52" s="206">
        <f>ROUND(BC52/G52,2)</f>
        <v>0</v>
      </c>
    </row>
    <row r="53" spans="1:57" ht="18" customHeight="1" thickBot="1" x14ac:dyDescent="0.25">
      <c r="A53" s="78" t="s">
        <v>797</v>
      </c>
      <c r="B53" s="93" t="s">
        <v>792</v>
      </c>
      <c r="C53" s="94" t="s">
        <v>793</v>
      </c>
      <c r="D53" s="25">
        <v>4.7000000000000011</v>
      </c>
      <c r="E53" s="92">
        <v>28</v>
      </c>
      <c r="F53" s="92">
        <v>0</v>
      </c>
      <c r="G53" s="216">
        <f t="shared" si="34"/>
        <v>4.7000000000000011</v>
      </c>
      <c r="H53" s="88">
        <f t="shared" si="0"/>
        <v>5</v>
      </c>
      <c r="I53" s="72">
        <f>IF(ISNA(VLOOKUP($A53,'2021'!$A$5:$AV$149,4,FALSE)),0,VLOOKUP($A53,'2021'!$A$5:$AV$149,4,FALSE))</f>
        <v>32</v>
      </c>
      <c r="J53" s="8">
        <f>IF(G53&lt;&gt; "",LOOKUP(G53,Points!$F$1:$F$360,Points!$G$1:$G$360),"")</f>
        <v>1</v>
      </c>
      <c r="K53" s="215">
        <f>IF(  AND(I53&gt;0,G53&lt;&gt;L$8),   IF(ABS(I53-L$8)&gt;=5,  G53+SIGN(L$8-I53)*0.5,  (L$8-I53)*0.1+G53),      G53)</f>
        <v>4.3000000000000007</v>
      </c>
      <c r="L53" s="87">
        <f t="shared" si="1"/>
        <v>4</v>
      </c>
      <c r="M53" s="83">
        <f>IF(ISNA(VLOOKUP($A53,'2021'!$A$6:$AV$149,8,FALSE)),0,VLOOKUP($A53,'2021'!$A$6:$AV$149,8,FALSE))</f>
        <v>26</v>
      </c>
      <c r="N53" s="8">
        <f>IF(K53&lt;&gt; "",LOOKUP(K53,Points!$F$1:$F$400,Points!$G$1:$G$400),"")</f>
        <v>1</v>
      </c>
      <c r="O53" s="215">
        <f>IF(  AND(M53&gt;0,K53&lt;&gt;P$8),   IF(ABS(M53-P$8)&gt;=5,  K53+SIGN(P$8-M53)*0.5,  (P$8-M53)*0.1+K53),      K53)</f>
        <v>4.7000000000000011</v>
      </c>
      <c r="P53" s="87">
        <f t="shared" si="2"/>
        <v>5</v>
      </c>
      <c r="Q53" s="64">
        <f>IF(ISNA(VLOOKUP($A53,'2021'!$A$6:$AV$149,12,FALSE)),0,VLOOKUP($A53,'2021'!$A$6:$AV$149,12,FALSE))</f>
        <v>25</v>
      </c>
      <c r="R53" s="8">
        <f>IF(O53&lt;&gt; "",LOOKUP(O53,Points!$F$1:$F$400,Points!$G$1:$G$400),"")</f>
        <v>1</v>
      </c>
      <c r="S53" s="215">
        <f>IF(  AND(Q53&gt;0,O53&lt;&gt;T$8),   IF(ABS(Q53-T$8)&gt;=5,  O53+SIGN(T$8-Q53)*0.5,  (T$8-Q53)*0.1+O53),      O53)</f>
        <v>4.9000000000000012</v>
      </c>
      <c r="T53" s="87">
        <f t="shared" si="3"/>
        <v>5</v>
      </c>
      <c r="U53" s="64">
        <f>IF(ISNA(VLOOKUP($A53,'2021'!$A$6:$AV$149,16,FALSE)),0,VLOOKUP($A53,'2021'!$A$6:$AV$149,16,FALSE))</f>
        <v>0</v>
      </c>
      <c r="V53" s="8">
        <f>IF(S53&lt;&gt; "",LOOKUP(S53,Points!$F$1:$F$400,Points!$G$1:$G$400),"")</f>
        <v>1</v>
      </c>
      <c r="W53" s="215">
        <f>IF(  AND(U53&gt;0,S53&lt;&gt;X$8),   IF(ABS(U53-X$8)&gt;=5,  S53+SIGN(X$8-U53)*1,  (X$8-U53)*0.2+S53),      S53)</f>
        <v>4.9000000000000012</v>
      </c>
      <c r="X53" s="87">
        <f t="shared" si="4"/>
        <v>5</v>
      </c>
      <c r="Y53" s="64">
        <f>IF(ISNA(VLOOKUP($A53,'2021'!$A$6:$AV$149,20,FALSE)),0,VLOOKUP($A53,'2021'!$A$6:$AV$149,20,FALSE))</f>
        <v>0</v>
      </c>
      <c r="Z53" s="8">
        <f>IF(W53&lt;&gt; "",LOOKUP(W53,Points!$F$1:$F$400,Points!$G$1:$G$400),"")</f>
        <v>1</v>
      </c>
      <c r="AA53" s="215">
        <f>IF(  AND(Y53&gt;0,W53&lt;&gt;AB$8),   IF(ABS(Y53-AB$8)&gt;=5,  W53+SIGN(AB$8-Y53)*0.5,  (AB$8-Y53)*0.1+W53),      W53)</f>
        <v>4.9000000000000012</v>
      </c>
      <c r="AB53" s="87">
        <f t="shared" si="6"/>
        <v>5</v>
      </c>
      <c r="AC53" s="64">
        <f>IF(ISNA(VLOOKUP($A53,'2021'!$A$6:$AV$149,24,FALSE)),0,VLOOKUP($A53,'2021'!$A$6:$AV$149,24,FALSE))</f>
        <v>0</v>
      </c>
      <c r="AD53" s="8">
        <f>IF(AA53&lt;&gt; "",LOOKUP(AA53,Points!$F$1:$F$400,Points!$G$1:$G$400),"")</f>
        <v>1</v>
      </c>
      <c r="AE53" s="215">
        <f>IF(  AND(AC53&gt;0,AA53&lt;&gt;AF$8),   IF(ABS(AC53-AF$8)&gt;=5,  AA53+SIGN(AF$8-AC53)*0.5,  (AF$8-AC53)*0.1+AA53),      AA53)</f>
        <v>4.9000000000000012</v>
      </c>
      <c r="AF53" s="87">
        <f t="shared" si="8"/>
        <v>5</v>
      </c>
      <c r="AG53" s="64">
        <f>IF(ISNA(VLOOKUP($A53,'2021'!$A$6:$AV$149,28,FALSE)),0,VLOOKUP($A53,'2021'!$A$6:$AV$149,28,FALSE))</f>
        <v>0</v>
      </c>
      <c r="AH53" s="8">
        <f>IF(AE53&lt;&gt; "",LOOKUP(AE53,Points!$F$1:$F$400,Points!$G$1:$G$400),"")</f>
        <v>1</v>
      </c>
      <c r="AI53" s="215">
        <f>IF(  AND(AG53&gt;0,AE53&lt;&gt;36),   IF(ABS(AG53-36)&gt;=10,  AE53+SIGN(36-AG53)*1,  (36-AG53)*0.1+AE53),      AE53)</f>
        <v>4.9000000000000012</v>
      </c>
      <c r="AJ53" s="87">
        <f t="shared" si="10"/>
        <v>5</v>
      </c>
      <c r="AK53" s="64">
        <f>IF(ISNA(VLOOKUP($A53,'2021'!$A$6:$AV$149,32,FALSE)),0,VLOOKUP($A53,'2021'!$A$6:$AV$149,32,FALSE))</f>
        <v>0</v>
      </c>
      <c r="AL53" s="8">
        <f>IF(AI53&lt;&gt; "",LOOKUP(AI53,Points!$F$1:$F$400,Points!$G$1:$G$400),"")</f>
        <v>1</v>
      </c>
      <c r="AM53" s="215">
        <f>IF(  AND(AK53&gt;0,AI53&lt;&gt;AN$8),   IF(ABS(AK53-AN$8)&gt;=5,  AI53+SIGN(AN$8-AK53)*0.5,  (AN$8-AK53)*0.1+AI53),      AI53)</f>
        <v>4.9000000000000012</v>
      </c>
      <c r="AN53" s="87">
        <f t="shared" si="11"/>
        <v>5</v>
      </c>
      <c r="AO53" s="64">
        <f>IF(ISNA(VLOOKUP($A53,'2021'!$A$6:$AV$149,36,FALSE)),0,VLOOKUP($A53,'2021'!$A$6:$AV$149,36,FALSE))</f>
        <v>0</v>
      </c>
      <c r="AP53" s="8">
        <f>IF(AM53&lt;&gt; "",LOOKUP(AM53,Points!$F$1:$F$360,Points!$G$1:$G$360),"")</f>
        <v>1</v>
      </c>
      <c r="AQ53" s="215">
        <f>IF(  AND(AO53&gt;0,AM53&lt;&gt;AR$8),   IF(ABS(AO53-AR$8)&gt;=5,  AM53+SIGN(AR$8-AO53)*0.5,  (AR$8-AO53)*0.1+AM53),      AM53)</f>
        <v>4.9000000000000012</v>
      </c>
      <c r="AR53" s="87">
        <f t="shared" si="12"/>
        <v>5</v>
      </c>
      <c r="AS53">
        <f t="shared" si="35"/>
        <v>81</v>
      </c>
      <c r="AT53">
        <f t="shared" si="36"/>
        <v>86</v>
      </c>
      <c r="AU53">
        <f t="shared" si="37"/>
        <v>88</v>
      </c>
      <c r="AV53" t="str">
        <f t="shared" si="38"/>
        <v>-</v>
      </c>
      <c r="AW53" t="str">
        <f t="shared" si="39"/>
        <v>-</v>
      </c>
      <c r="AX53" t="str">
        <f t="shared" si="40"/>
        <v>-</v>
      </c>
      <c r="AY53" t="str">
        <f t="shared" si="41"/>
        <v>-</v>
      </c>
      <c r="AZ53" t="str">
        <f t="shared" si="18"/>
        <v>-</v>
      </c>
      <c r="BA53" t="str">
        <f t="shared" si="42"/>
        <v>-</v>
      </c>
      <c r="BB53" t="e">
        <f>VLOOKUP(A53,#REF!,44,FALSE)</f>
        <v>#REF!</v>
      </c>
    </row>
    <row r="54" spans="1:57" ht="18" customHeight="1" thickBot="1" x14ac:dyDescent="0.25">
      <c r="A54" s="78" t="s">
        <v>844</v>
      </c>
      <c r="B54" s="52" t="s">
        <v>794</v>
      </c>
      <c r="C54" s="62" t="s">
        <v>140</v>
      </c>
      <c r="D54" s="25">
        <v>36</v>
      </c>
      <c r="E54" s="92">
        <v>0</v>
      </c>
      <c r="F54" s="92">
        <v>0</v>
      </c>
      <c r="G54" s="216">
        <f t="shared" si="34"/>
        <v>36</v>
      </c>
      <c r="H54" s="88">
        <f t="shared" si="0"/>
        <v>36</v>
      </c>
      <c r="I54" s="72">
        <f>IF(ISNA(VLOOKUP($A54,'2021'!$A$5:$AV$149,4,FALSE)),0,VLOOKUP($A54,'2021'!$A$5:$AV$149,4,FALSE))</f>
        <v>0</v>
      </c>
      <c r="J54" s="8">
        <f>IF(G54&lt;&gt; "",LOOKUP(G54,Points!$F$1:$F$360,Points!$G$1:$G$360),"")</f>
        <v>4</v>
      </c>
      <c r="K54" s="13">
        <f>IF(  AND(I54&gt;0,G54&lt;&gt;36),   IF(ABS(I54-36)&gt;=5,  G54+SIGN(36-I54)*1,  (36-I54)*0.1+G54),      G54)</f>
        <v>36</v>
      </c>
      <c r="L54" s="87">
        <f t="shared" si="1"/>
        <v>36</v>
      </c>
      <c r="M54" s="83">
        <f>IF(ISNA(VLOOKUP($A54,'2021'!$A$6:$AV$149,8,FALSE)),0,VLOOKUP($A54,'2021'!$A$6:$AV$149,8,FALSE))</f>
        <v>0</v>
      </c>
      <c r="N54" s="8">
        <f>IF(K54&lt;&gt; "",LOOKUP(K54,Points!$F$1:$F$400,Points!$G$1:$G$400),"")</f>
        <v>4</v>
      </c>
      <c r="O54" s="215">
        <f>IF(  AND(M54&gt;0,K54&lt;&gt;36),   IF(ABS(M54-36)&gt;=10,  K54+SIGN(36-M54)*1,  (36-M54)*0.1+K54),      K54)</f>
        <v>36</v>
      </c>
      <c r="P54" s="87">
        <f t="shared" si="2"/>
        <v>36</v>
      </c>
      <c r="Q54" s="64">
        <f>IF(ISNA(VLOOKUP($A54,'2021'!$A$6:$AV$149,12,FALSE)),0,VLOOKUP($A54,'2021'!$A$6:$AV$149,12,FALSE))</f>
        <v>0</v>
      </c>
      <c r="R54" s="8">
        <f>IF(O54&lt;&gt; "",LOOKUP(O54,Points!$F$1:$F$400,Points!$G$1:$G$400),"")</f>
        <v>4</v>
      </c>
      <c r="S54" s="215">
        <v>36</v>
      </c>
      <c r="T54" s="87">
        <f t="shared" si="3"/>
        <v>36</v>
      </c>
      <c r="U54" s="64">
        <f>IF(ISNA(VLOOKUP($A54,'2021'!$A$6:$AV$149,16,FALSE)),0,VLOOKUP($A54,'2021'!$A$6:$AV$149,16,FALSE))</f>
        <v>0</v>
      </c>
      <c r="V54" s="8">
        <f>IF(S54&lt;&gt; "",LOOKUP(S54,Points!$F$1:$F$400,Points!$G$1:$G$400),"")</f>
        <v>4</v>
      </c>
      <c r="W54" s="215">
        <f>IF(  AND(U54&gt;0,S54&lt;&gt;36),   IF(ABS(U54-36)&gt;=10,  S54+SIGN(36-U54)*1,  (36-U54)*0.1+S54),      S54)</f>
        <v>36</v>
      </c>
      <c r="X54" s="87">
        <f t="shared" si="4"/>
        <v>36</v>
      </c>
      <c r="Y54" s="64">
        <f>IF(ISNA(VLOOKUP($A54,'2021'!$A$6:$AV$149,20,FALSE)),0,VLOOKUP($A54,'2021'!$A$6:$AV$149,20,FALSE))</f>
        <v>0</v>
      </c>
      <c r="Z54" s="8">
        <f>IF(W54&lt;&gt; "",LOOKUP(W54,Points!$F$1:$F$400,Points!$G$1:$G$400),"")</f>
        <v>4</v>
      </c>
      <c r="AA54" s="215">
        <f>IF(  AND(Y54&gt;0,W54&lt;&gt;36),   IF(ABS(Y54-36)&gt;=10,  W54+SIGN(36-Y54)*1,  (36-Y54)*0.1+W54),      W54)</f>
        <v>36</v>
      </c>
      <c r="AB54" s="87">
        <f t="shared" si="6"/>
        <v>36</v>
      </c>
      <c r="AC54" s="64">
        <f>IF(ISNA(VLOOKUP($A54,'2021'!$A$6:$AV$149,24,FALSE)),0,VLOOKUP($A54,'2021'!$A$6:$AV$149,24,FALSE))</f>
        <v>0</v>
      </c>
      <c r="AD54" s="8">
        <f>IF(AA54&lt;&gt; "",LOOKUP(AA54,Points!$F$1:$F$400,Points!$G$1:$G$400),"")</f>
        <v>4</v>
      </c>
      <c r="AE54" s="215">
        <f>IF(  AND(AC54&gt;0,AA54&lt;&gt;36),   IF(ABS(AC54-36)&gt;=10,  AA54+SIGN(36-AC54)*1,  (36-AC54)*0.1+AA54),      AA54)</f>
        <v>36</v>
      </c>
      <c r="AF54" s="87">
        <f t="shared" si="8"/>
        <v>36</v>
      </c>
      <c r="AG54" s="64">
        <f>IF(ISNA(VLOOKUP($A54,'2021'!$A$6:$AV$149,28,FALSE)),0,VLOOKUP($A54,'2021'!$A$6:$AV$149,28,FALSE))</f>
        <v>0</v>
      </c>
      <c r="AH54" s="8">
        <f>IF(AE54&lt;&gt; "",LOOKUP(AE54,Points!$F$1:$F$400,Points!$G$1:$G$400),"")</f>
        <v>4</v>
      </c>
      <c r="AI54" s="215">
        <f>IF(  AND(AG54&gt;0,AE54&lt;&gt;36),   IF(ABS(AG54-36)&gt;=10,  AE54+SIGN(36-AG54)*1,  (36-AG54)*0.1+AE54),      AE54)</f>
        <v>36</v>
      </c>
      <c r="AJ54" s="87">
        <f t="shared" si="10"/>
        <v>36</v>
      </c>
      <c r="AK54" s="64">
        <f>IF(ISNA(VLOOKUP($A54,'2021'!$A$6:$AV$149,32,FALSE)),0,VLOOKUP($A54,'2021'!$A$6:$AV$149,32,FALSE))</f>
        <v>0</v>
      </c>
      <c r="AL54" s="8">
        <f>IF(AI54&lt;&gt; "",LOOKUP(AI54,Points!$F$1:$F$400,Points!$G$1:$G$400),"")</f>
        <v>4</v>
      </c>
      <c r="AM54" s="215">
        <f>IF(  AND(AK54&gt;0,AI54&lt;&gt;36),   IF(ABS(AK54-36)&gt;=10,  AI54+SIGN(36-AK54)*1,  (36-AK54)*0.1+AI54),      AI54)</f>
        <v>36</v>
      </c>
      <c r="AN54" s="87">
        <f t="shared" si="11"/>
        <v>36</v>
      </c>
      <c r="AO54" s="64">
        <f>IF(ISNA(VLOOKUP($A54,'2021'!$A$6:$AV$149,36,FALSE)),0,VLOOKUP($A54,'2021'!$A$6:$AV$149,36,FALSE))</f>
        <v>0</v>
      </c>
      <c r="AP54" s="8">
        <f>IF(AM54&lt;&gt; "",LOOKUP(AM54,Points!$F$1:$F$360,Points!$G$1:$G$360),"")</f>
        <v>4</v>
      </c>
      <c r="AQ54" s="215">
        <f t="shared" ref="AQ54:AQ60" si="43">IF(  AND(AO54&gt;0,AM54&lt;&gt;36),   IF(ABS(AO54-36)&gt;=10,  AM54+SIGN(36-AO54)*1,  (36-AO54)*0.1+AM54),      AM54)</f>
        <v>36</v>
      </c>
      <c r="AR54" s="87">
        <f t="shared" si="12"/>
        <v>36</v>
      </c>
      <c r="AS54" t="str">
        <f>IF(I54&gt;0,72+H54+36-I54,"-")</f>
        <v>-</v>
      </c>
      <c r="AT54" t="str">
        <f>IF(M54&gt;0,72+L54+36-M54,"-")</f>
        <v>-</v>
      </c>
      <c r="AU54" t="str">
        <f>IF(Q54&gt;0,72+P54+36-Q54,"-")</f>
        <v>-</v>
      </c>
      <c r="AV54" t="str">
        <f>IF(U54&gt;0,72+T54+36-U54,"-")</f>
        <v>-</v>
      </c>
      <c r="AW54" t="str">
        <f>IF(Y54&gt;0,72+X54+36-Y54,"-")</f>
        <v>-</v>
      </c>
      <c r="AX54" t="str">
        <f>IF(AC54&gt;0,72+AB54+36-AC54,"-")</f>
        <v>-</v>
      </c>
      <c r="AY54" t="str">
        <f>IF(AG54&gt;0,72+AF54+36-AG54,"-")</f>
        <v>-</v>
      </c>
      <c r="AZ54" t="str">
        <f t="shared" si="18"/>
        <v>-</v>
      </c>
      <c r="BA54" t="str">
        <f>IF(AO54&gt;0,72+AN54+36-AO54,"-")</f>
        <v>-</v>
      </c>
    </row>
    <row r="55" spans="1:57" ht="18" customHeight="1" thickBot="1" x14ac:dyDescent="0.25">
      <c r="A55" s="78" t="s">
        <v>981</v>
      </c>
      <c r="B55" s="93" t="s">
        <v>979</v>
      </c>
      <c r="C55" s="94" t="s">
        <v>980</v>
      </c>
      <c r="D55" s="25">
        <v>24</v>
      </c>
      <c r="E55" s="92">
        <v>0</v>
      </c>
      <c r="F55" s="92">
        <v>0</v>
      </c>
      <c r="G55" s="216">
        <f>IF($E55&gt;$AQ$1,$D55-($E55-$AQ$1),(IF(IF(AND(F55&lt;$AI$1,F55&lt;&gt;0),D55+($AI$1-F55),D55)&gt;36,36,IF(AND(F55&lt;$AI$1,F55&lt;&gt;0),D55+($AI$1-F55),D55))))</f>
        <v>24</v>
      </c>
      <c r="H55" s="88">
        <f>ROUND(G55,0)</f>
        <v>24</v>
      </c>
      <c r="I55" s="72">
        <f>IF(ISNA(VLOOKUP($A55,'2021'!$A$5:$AV$149,4,FALSE)),0,VLOOKUP($A55,'2021'!$A$5:$AV$149,4,FALSE))</f>
        <v>0</v>
      </c>
      <c r="J55" s="8">
        <f>IF(G55&lt;&gt; "",LOOKUP(G55,Points!$F$1:$F$360,Points!$G$1:$G$360),"")</f>
        <v>3</v>
      </c>
      <c r="K55" s="13">
        <f>IF(  AND(I55&gt;0,G55&lt;&gt;36),   IF(ABS(I55-36)&gt;=5,  G55+SIGN(36-I55)*1,  (36-I55)*0.4+G55),      G55)</f>
        <v>24</v>
      </c>
      <c r="L55" s="76">
        <f>ROUND(K55,0)</f>
        <v>24</v>
      </c>
      <c r="M55" s="83">
        <f>IF(ISNA(VLOOKUP($A55,'2021'!$A$6:$AV$149,8,FALSE)),0,VLOOKUP($A55,'2021'!$A$6:$AV$149,8,FALSE))</f>
        <v>0</v>
      </c>
      <c r="N55" s="8">
        <v>3</v>
      </c>
      <c r="O55" s="215">
        <f>IF(  AND(M55&gt;0,K55&lt;&gt;36),   IF(ABS(M55-36)&gt;=10,  K55+SIGN(36-M55)*1,  (36-M55)*0.1+K55),      K55)</f>
        <v>24</v>
      </c>
      <c r="P55" s="76">
        <f>ROUND(O55,0)</f>
        <v>24</v>
      </c>
      <c r="Q55" s="64">
        <f>IF(ISNA(VLOOKUP($A55,'2021'!$A$6:$AV$149,12,FALSE)),0,VLOOKUP($A55,'2021'!$A$6:$AV$149,12,FALSE))</f>
        <v>26</v>
      </c>
      <c r="R55" s="8">
        <v>3</v>
      </c>
      <c r="S55" s="215">
        <f>IF(  AND(Q55&gt;0,O55&lt;&gt;T$8),   IF(ABS(Q55-T$8)&gt;=5,  O55+SIGN(T$8-Q55)*1.5,  (T$8-Q55)*0.3+O55),      O55)</f>
        <v>24.3</v>
      </c>
      <c r="T55" s="76">
        <f>ROUND(S55,0)</f>
        <v>24</v>
      </c>
      <c r="U55" s="64">
        <f>IF(ISNA(VLOOKUP($A55,'2021'!$A$6:$AV$149,16,FALSE)),0,VLOOKUP($A55,'2021'!$A$6:$AV$149,16,FALSE))</f>
        <v>0</v>
      </c>
      <c r="V55" s="8">
        <f>IF(S55&lt;&gt; "",LOOKUP(S55,Points!$F$1:$F$400,Points!$G$1:$G$400),"")</f>
        <v>3</v>
      </c>
      <c r="W55" s="215">
        <f>IF(  AND(U55&gt;0,S55&lt;&gt;36),   IF(ABS(U55-36)&gt;=10,  S55+SIGN(36-U55)*1,  (36-U55)*0.1+S55),      S55)</f>
        <v>24.3</v>
      </c>
      <c r="X55" s="76">
        <f>ROUND(W55,0)</f>
        <v>24</v>
      </c>
      <c r="Y55" s="64">
        <f>IF(ISNA(VLOOKUP($A55,'2021'!$A$6:$AV$149,20,FALSE)),0,VLOOKUP($A55,'2021'!$A$6:$AV$149,20,FALSE))</f>
        <v>0</v>
      </c>
      <c r="Z55" s="8">
        <v>3</v>
      </c>
      <c r="AA55" s="215">
        <f>IF(  AND(Y55&gt;0,W55&lt;&gt;36),   IF(ABS(Y55-36)&gt;=10,  W55+SIGN(36-Y55)*1,  (36-Y55)*0.1+W55),      W55)</f>
        <v>24.3</v>
      </c>
      <c r="AB55" s="76">
        <f>ROUND(AA55,0)</f>
        <v>24</v>
      </c>
      <c r="AC55" s="64">
        <f>IF(ISNA(VLOOKUP($A55,'2021'!$A$6:$AV$149,24,FALSE)),0,VLOOKUP($A55,'2021'!$A$6:$AV$149,24,FALSE))</f>
        <v>0</v>
      </c>
      <c r="AD55" s="8">
        <v>3</v>
      </c>
      <c r="AE55" s="215">
        <f>IF(  AND(AC55&gt;0,AA55&lt;&gt;36),   IF(ABS(AC55-36)&gt;=5,  AA55+SIGN(36-AC55)*1.5,  (36-AC55)*0.3+AA55),      AA55)</f>
        <v>24.3</v>
      </c>
      <c r="AF55" s="76">
        <f>ROUND(AE55,0)</f>
        <v>24</v>
      </c>
      <c r="AG55" s="64">
        <f>IF(ISNA(VLOOKUP($A55,'2021'!$A$6:$AV$149,28,FALSE)),0,VLOOKUP($A55,'2021'!$A$6:$AV$149,28,FALSE))</f>
        <v>0</v>
      </c>
      <c r="AH55" s="8">
        <v>3</v>
      </c>
      <c r="AI55" s="215">
        <f>IF(  AND(AG55&gt;0,AE55&lt;&gt;36),   IF(ABS(AG55-36)&gt;=10,  AE55+SIGN(36-AG55)*1,  (36-AG55)*0.1+AE55),      AE55)</f>
        <v>24.3</v>
      </c>
      <c r="AJ55" s="76">
        <f>ROUND(AI55,0)</f>
        <v>24</v>
      </c>
      <c r="AK55" s="64">
        <f>IF(ISNA(VLOOKUP($A55,'2021'!$A$6:$AV$149,32,FALSE)),0,VLOOKUP($A55,'2021'!$A$6:$AV$149,32,FALSE))</f>
        <v>0</v>
      </c>
      <c r="AL55" s="8">
        <v>3</v>
      </c>
      <c r="AM55" s="215">
        <f>IF(  AND(AK55&gt;0,AI55&lt;&gt;36),   IF(ABS(AK55-36)&gt;=10,  AI55+SIGN(36-AK55)*1,  (36-AK55)*0.1+AI55),      AI55)</f>
        <v>24.3</v>
      </c>
      <c r="AN55" s="76">
        <f>ROUND(AM55,0)</f>
        <v>24</v>
      </c>
      <c r="AO55" s="64">
        <f>IF(ISNA(VLOOKUP($A55,'2021'!$A$6:$AV$149,36,FALSE)),0,VLOOKUP($A55,'2021'!$A$6:$AV$149,36,FALSE))</f>
        <v>0</v>
      </c>
      <c r="AP55" s="8">
        <v>3</v>
      </c>
      <c r="AQ55" s="215">
        <f>IF(  AND(AO55&gt;0,AM55&lt;&gt;36),   IF(ABS(AO55-36)&gt;=10,  AM55+SIGN(36-AO55)*1,  (36-AO55)*0.1+AM55),      AM55)</f>
        <v>24.3</v>
      </c>
      <c r="AR55" s="76">
        <f>ROUND(AQ55,0)</f>
        <v>24</v>
      </c>
      <c r="AS55" t="str">
        <f>IF(I55&gt;0,72+H55+36-I55,"-")</f>
        <v>-</v>
      </c>
      <c r="AT55" t="str">
        <f>IF(M55&gt;0,72+L55+36-M55,"-")</f>
        <v>-</v>
      </c>
      <c r="AU55">
        <f>IF(Q55&gt;0,72+P55+36-Q55,"-")</f>
        <v>106</v>
      </c>
      <c r="AV55" t="str">
        <f>IF(U55&gt;0,72+T55+36-U55,"-")</f>
        <v>-</v>
      </c>
      <c r="AW55" t="str">
        <f>IF(Y55&gt;0,72+X55+36-Y55,"-")</f>
        <v>-</v>
      </c>
      <c r="AX55" t="str">
        <f>IF(AC55&gt;0,72+AB55+36-AC55,"-")</f>
        <v>-</v>
      </c>
      <c r="AY55" t="str">
        <f>IF(AG55&gt;0,72+AF55+36-AG55,"-")</f>
        <v>-</v>
      </c>
      <c r="AZ55" t="str">
        <f>IF(AK55&gt;0,72+AJ55+36-AK55,"-")</f>
        <v>-</v>
      </c>
      <c r="BA55" t="str">
        <f>IF(AO55&gt;0,72+AN55+36-AO55,"-")</f>
        <v>-</v>
      </c>
      <c r="BB55" t="e">
        <f>VLOOKUP(A55,#REF!,44,FALSE)</f>
        <v>#REF!</v>
      </c>
      <c r="BC55">
        <f>-G55+AQ55</f>
        <v>0.30000000000000071</v>
      </c>
      <c r="BD55" s="206">
        <f>ROUND(BC55/G55,2)</f>
        <v>0.01</v>
      </c>
    </row>
    <row r="56" spans="1:57" ht="18" customHeight="1" thickBot="1" x14ac:dyDescent="0.25">
      <c r="A56" s="78" t="s">
        <v>680</v>
      </c>
      <c r="B56" s="93" t="s">
        <v>658</v>
      </c>
      <c r="C56" s="94" t="s">
        <v>659</v>
      </c>
      <c r="D56" s="25">
        <v>23</v>
      </c>
      <c r="E56" s="92">
        <v>0</v>
      </c>
      <c r="F56" s="92">
        <v>0</v>
      </c>
      <c r="G56" s="216">
        <f t="shared" si="34"/>
        <v>23</v>
      </c>
      <c r="H56" s="88">
        <f t="shared" si="0"/>
        <v>23</v>
      </c>
      <c r="I56" s="72">
        <f>IF(ISNA(VLOOKUP($A56,'2021'!$A$5:$AV$149,4,FALSE)),0,VLOOKUP($A56,'2021'!$A$5:$AV$149,4,FALSE))</f>
        <v>0</v>
      </c>
      <c r="J56" s="8">
        <f>IF(G56&lt;&gt; "",LOOKUP(G56,Points!$F$1:$F$360,Points!$G$1:$G$360),"")</f>
        <v>3</v>
      </c>
      <c r="K56" s="13">
        <f>IF(  AND(I56&gt;0,G56&lt;&gt;36),   IF(ABS(I56-36)&gt;=5,  G56+SIGN(36-I56)*1,  (36-I56)*0.4+G56),      G56)</f>
        <v>23</v>
      </c>
      <c r="L56" s="76">
        <f t="shared" si="1"/>
        <v>23</v>
      </c>
      <c r="M56" s="83">
        <f>IF(ISNA(VLOOKUP($A56,'2021'!$A$6:$AV$149,8,FALSE)),0,VLOOKUP($A56,'2021'!$A$6:$AV$149,8,FALSE))</f>
        <v>0</v>
      </c>
      <c r="N56" s="8">
        <v>3</v>
      </c>
      <c r="O56" s="215">
        <f>IF(  AND(M56&gt;0,K56&lt;&gt;36),   IF(ABS(M56-36)&gt;=10,  K56+SIGN(36-M56)*1,  (36-M56)*0.1+K56),      K56)</f>
        <v>23</v>
      </c>
      <c r="P56" s="76">
        <f t="shared" si="2"/>
        <v>23</v>
      </c>
      <c r="Q56" s="64">
        <f>IF(ISNA(VLOOKUP($A56,'2021'!$A$6:$AV$149,12,FALSE)),0,VLOOKUP($A56,'2021'!$A$6:$AV$149,12,FALSE))</f>
        <v>0</v>
      </c>
      <c r="R56" s="8">
        <v>3</v>
      </c>
      <c r="S56" s="215">
        <f>IF(  AND(Q56&gt;0,O56&lt;&gt;36),   IF(ABS(Q56-36)&gt;=10,  O56+SIGN(36-Q56)*1,  (36-Q56)*0.1+O56),      O56)</f>
        <v>23</v>
      </c>
      <c r="T56" s="76">
        <f t="shared" si="3"/>
        <v>23</v>
      </c>
      <c r="U56" s="64">
        <f>IF(ISNA(VLOOKUP($A56,'2021'!$A$6:$AV$149,16,FALSE)),0,VLOOKUP($A56,'2021'!$A$6:$AV$149,16,FALSE))</f>
        <v>0</v>
      </c>
      <c r="V56" s="8">
        <f>IF(S56&lt;&gt; "",LOOKUP(S56,Points!$F$1:$F$400,Points!$G$1:$G$400),"")</f>
        <v>3</v>
      </c>
      <c r="W56" s="215">
        <f>IF(  AND(U56&gt;0,S56&lt;&gt;36),   IF(ABS(U56-36)&gt;=10,  S56+SIGN(36-U56)*1,  (36-U56)*0.1+S56),      S56)</f>
        <v>23</v>
      </c>
      <c r="X56" s="76">
        <f t="shared" si="4"/>
        <v>23</v>
      </c>
      <c r="Y56" s="64">
        <f>IF(ISNA(VLOOKUP($A56,'2021'!$A$6:$AV$149,20,FALSE)),0,VLOOKUP($A56,'2021'!$A$6:$AV$149,20,FALSE))</f>
        <v>0</v>
      </c>
      <c r="Z56" s="8">
        <v>3</v>
      </c>
      <c r="AA56" s="215">
        <f>IF(  AND(Y56&gt;0,W56&lt;&gt;36),   IF(ABS(Y56-36)&gt;=10,  W56+SIGN(36-Y56)*1,  (36-Y56)*0.1+W56),      W56)</f>
        <v>23</v>
      </c>
      <c r="AB56" s="76">
        <f t="shared" si="6"/>
        <v>23</v>
      </c>
      <c r="AC56" s="64">
        <f>IF(ISNA(VLOOKUP($A56,'2021'!$A$6:$AV$149,24,FALSE)),0,VLOOKUP($A56,'2021'!$A$6:$AV$149,24,FALSE))</f>
        <v>0</v>
      </c>
      <c r="AD56" s="8">
        <v>3</v>
      </c>
      <c r="AE56" s="215">
        <f>IF(  AND(AC56&gt;0,AA56&lt;&gt;36),   IF(ABS(AC56-36)&gt;=5,  AA56+SIGN(36-AC56)*1.5,  (36-AC56)*0.3+AA56),      AA56)</f>
        <v>23</v>
      </c>
      <c r="AF56" s="76">
        <f t="shared" si="8"/>
        <v>23</v>
      </c>
      <c r="AG56" s="64">
        <f>IF(ISNA(VLOOKUP($A56,'2021'!$A$6:$AV$149,28,FALSE)),0,VLOOKUP($A56,'2021'!$A$6:$AV$149,28,FALSE))</f>
        <v>0</v>
      </c>
      <c r="AH56" s="8">
        <v>3</v>
      </c>
      <c r="AI56" s="215">
        <f>IF(  AND(AG56&gt;0,AE56&lt;&gt;36),   IF(ABS(AG56-36)&gt;=10,  AE56+SIGN(36-AG56)*1,  (36-AG56)*0.1+AE56),      AE56)</f>
        <v>23</v>
      </c>
      <c r="AJ56" s="76">
        <f t="shared" si="10"/>
        <v>23</v>
      </c>
      <c r="AK56" s="64">
        <f>IF(ISNA(VLOOKUP($A56,'2021'!$A$6:$AV$149,32,FALSE)),0,VLOOKUP($A56,'2021'!$A$6:$AV$149,32,FALSE))</f>
        <v>0</v>
      </c>
      <c r="AL56" s="8">
        <v>3</v>
      </c>
      <c r="AM56" s="215">
        <f>IF(  AND(AK56&gt;0,AI56&lt;&gt;36),   IF(ABS(AK56-36)&gt;=10,  AI56+SIGN(36-AK56)*1,  (36-AK56)*0.1+AI56),      AI56)</f>
        <v>23</v>
      </c>
      <c r="AN56" s="76">
        <f t="shared" si="11"/>
        <v>23</v>
      </c>
      <c r="AO56" s="64">
        <f>IF(ISNA(VLOOKUP($A56,'2021'!$A$6:$AV$149,36,FALSE)),0,VLOOKUP($A56,'2021'!$A$6:$AV$149,36,FALSE))</f>
        <v>0</v>
      </c>
      <c r="AP56" s="8">
        <v>3</v>
      </c>
      <c r="AQ56" s="215">
        <f t="shared" si="43"/>
        <v>23</v>
      </c>
      <c r="AR56" s="76">
        <f t="shared" si="12"/>
        <v>23</v>
      </c>
      <c r="AS56" t="str">
        <f t="shared" si="35"/>
        <v>-</v>
      </c>
      <c r="AT56" t="str">
        <f t="shared" si="36"/>
        <v>-</v>
      </c>
      <c r="AU56" t="str">
        <f t="shared" si="37"/>
        <v>-</v>
      </c>
      <c r="AV56" t="str">
        <f t="shared" si="38"/>
        <v>-</v>
      </c>
      <c r="AW56" t="str">
        <f t="shared" si="39"/>
        <v>-</v>
      </c>
      <c r="AX56" t="str">
        <f t="shared" si="40"/>
        <v>-</v>
      </c>
      <c r="AY56" t="str">
        <f t="shared" si="41"/>
        <v>-</v>
      </c>
      <c r="AZ56" t="str">
        <f t="shared" si="18"/>
        <v>-</v>
      </c>
      <c r="BA56" t="str">
        <f t="shared" si="42"/>
        <v>-</v>
      </c>
      <c r="BB56" t="e">
        <f>VLOOKUP(A56,#REF!,44,FALSE)</f>
        <v>#REF!</v>
      </c>
      <c r="BC56">
        <f>-G56+AQ56</f>
        <v>0</v>
      </c>
      <c r="BD56" s="206">
        <f>ROUND(BC56/G56,2)</f>
        <v>0</v>
      </c>
    </row>
    <row r="57" spans="1:57" ht="18" customHeight="1" thickBot="1" x14ac:dyDescent="0.25">
      <c r="A57" s="78" t="s">
        <v>681</v>
      </c>
      <c r="B57" s="93" t="s">
        <v>661</v>
      </c>
      <c r="C57" s="94" t="s">
        <v>25</v>
      </c>
      <c r="D57" s="25">
        <v>16.899999999999999</v>
      </c>
      <c r="E57" s="92">
        <v>0</v>
      </c>
      <c r="F57" s="92">
        <v>0</v>
      </c>
      <c r="G57" s="216">
        <f t="shared" si="34"/>
        <v>16.899999999999999</v>
      </c>
      <c r="H57" s="88">
        <f t="shared" si="0"/>
        <v>17</v>
      </c>
      <c r="I57" s="72">
        <f>IF(ISNA(VLOOKUP($A57,'2021'!$A$5:$AV$149,4,FALSE)),0,VLOOKUP($A57,'2021'!$A$5:$AV$149,4,FALSE))</f>
        <v>0</v>
      </c>
      <c r="J57" s="8">
        <v>2</v>
      </c>
      <c r="K57" s="13">
        <f>IF(  AND(I57&gt;0,G57&lt;&gt;L$8),   IF(ABS(I57-L$8)&gt;=5,  G57+SIGN(L$8-I57)*1,  (L$8-I57)*0.2+G57),      G57)</f>
        <v>16.899999999999999</v>
      </c>
      <c r="L57" s="87">
        <f t="shared" si="1"/>
        <v>17</v>
      </c>
      <c r="M57" s="83">
        <f>IF(ISNA(VLOOKUP($A57,'2021'!$A$6:$AV$149,8,FALSE)),0,VLOOKUP($A57,'2021'!$A$6:$AV$149,8,FALSE))</f>
        <v>0</v>
      </c>
      <c r="N57" s="8">
        <v>2</v>
      </c>
      <c r="O57" s="216">
        <f>IF(  AND(M57&gt;0,K57&lt;&gt;36),   IF(ABS(M57-36)&gt;=10,  K57+SIGN(36-M57)*1,  (36-M57)*0.1+K57),      K57)</f>
        <v>16.899999999999999</v>
      </c>
      <c r="P57" s="87">
        <f t="shared" si="2"/>
        <v>17</v>
      </c>
      <c r="Q57" s="64">
        <f>IF(ISNA(VLOOKUP($A57,'2021'!$A$6:$AV$149,12,FALSE)),0,VLOOKUP($A57,'2021'!$A$6:$AV$149,12,FALSE))</f>
        <v>0</v>
      </c>
      <c r="R57" s="8">
        <v>2</v>
      </c>
      <c r="S57" s="215">
        <f>IF(  AND(Q57&gt;0,O57&lt;&gt;T$8),   IF(ABS(Q57-T$8)&gt;=5,  O57+SIGN(T$8-Q57)*1,  (T$8-Q57)*0.2+O57),      O57)</f>
        <v>16.899999999999999</v>
      </c>
      <c r="T57" s="87">
        <f t="shared" si="3"/>
        <v>17</v>
      </c>
      <c r="U57" s="64">
        <f>IF(ISNA(VLOOKUP($A57,'2021'!$A$6:$AV$149,16,FALSE)),0,VLOOKUP($A57,'2021'!$A$6:$AV$149,16,FALSE))</f>
        <v>0</v>
      </c>
      <c r="V57" s="8">
        <f>IF(S57&lt;&gt; "",LOOKUP(S57,Points!$F$1:$F$400,Points!$G$1:$G$400),"")</f>
        <v>2</v>
      </c>
      <c r="W57" s="215">
        <f>IF(  AND(U57&gt;0,S57&lt;&gt;36),   IF(ABS(U57-36)&gt;=10,  S57+SIGN(36-U57)*1,  (36-U57)*0.1+S57),      S57)</f>
        <v>16.899999999999999</v>
      </c>
      <c r="X57" s="87">
        <f t="shared" si="4"/>
        <v>17</v>
      </c>
      <c r="Y57" s="64">
        <f>IF(ISNA(VLOOKUP($A57,'2021'!$A$6:$AV$149,20,FALSE)),0,VLOOKUP($A57,'2021'!$A$6:$AV$149,20,FALSE))</f>
        <v>0</v>
      </c>
      <c r="Z57" s="8">
        <v>2</v>
      </c>
      <c r="AA57" s="215">
        <f>IF(  AND(Y57&gt;0,W57&lt;&gt;36),   IF(ABS(Y57-36)&gt;=10,  W57+SIGN(36-Y57)*1,  (36-Y57)*0.1+W57),      W57)</f>
        <v>16.899999999999999</v>
      </c>
      <c r="AB57" s="87">
        <f t="shared" si="6"/>
        <v>17</v>
      </c>
      <c r="AC57" s="64">
        <f>IF(ISNA(VLOOKUP($A57,'2021'!$A$6:$AV$149,24,FALSE)),0,VLOOKUP($A57,'2021'!$A$6:$AV$149,24,FALSE))</f>
        <v>0</v>
      </c>
      <c r="AD57" s="8">
        <v>2</v>
      </c>
      <c r="AE57" s="215">
        <f>IF(  AND(AC57&gt;0,AA57&lt;&gt;36),   IF(ABS(AC57-36)&gt;=5,  AA57+SIGN(36-AC57)*1,  (36-AC57)*0.2+AA57),      AA57)</f>
        <v>16.899999999999999</v>
      </c>
      <c r="AF57" s="87">
        <f t="shared" si="8"/>
        <v>17</v>
      </c>
      <c r="AG57" s="64">
        <f>IF(ISNA(VLOOKUP($A57,'2021'!$A$6:$AV$149,28,FALSE)),0,VLOOKUP($A57,'2021'!$A$6:$AV$149,28,FALSE))</f>
        <v>0</v>
      </c>
      <c r="AH57" s="8">
        <v>2</v>
      </c>
      <c r="AI57" s="215">
        <f>IF(  AND(AG57&gt;0,AE57&lt;&gt;36),   IF(ABS(AG57-36)&gt;=10,  AE57+SIGN(36-AG57)*1,  (36-AG57)*0.1+AE57),      AE57)</f>
        <v>16.899999999999999</v>
      </c>
      <c r="AJ57" s="87">
        <f t="shared" si="10"/>
        <v>17</v>
      </c>
      <c r="AK57" s="64">
        <f>IF(ISNA(VLOOKUP($A57,'2021'!$A$6:$AV$149,32,FALSE)),0,VLOOKUP($A57,'2021'!$A$6:$AV$149,32,FALSE))</f>
        <v>0</v>
      </c>
      <c r="AL57" s="8">
        <v>2</v>
      </c>
      <c r="AM57" s="215">
        <f>IF(  AND(AK57&gt;0,AI57&lt;&gt;36),   IF(ABS(AK57-36)&gt;=10,  AI57+SIGN(36-AK57)*1,  (36-AK57)*0.1+AI57),      AI57)</f>
        <v>16.899999999999999</v>
      </c>
      <c r="AN57" s="87">
        <f t="shared" si="11"/>
        <v>17</v>
      </c>
      <c r="AO57" s="64">
        <f>IF(ISNA(VLOOKUP($A57,'2021'!$A$6:$AV$149,36,FALSE)),0,VLOOKUP($A57,'2021'!$A$6:$AV$149,36,FALSE))</f>
        <v>0</v>
      </c>
      <c r="AP57" s="8">
        <v>2</v>
      </c>
      <c r="AQ57" s="215">
        <f t="shared" si="43"/>
        <v>16.899999999999999</v>
      </c>
      <c r="AR57" s="87">
        <f t="shared" si="12"/>
        <v>17</v>
      </c>
      <c r="AS57" t="str">
        <f t="shared" si="35"/>
        <v>-</v>
      </c>
      <c r="AT57" t="str">
        <f t="shared" si="36"/>
        <v>-</v>
      </c>
      <c r="AU57" t="str">
        <f t="shared" si="37"/>
        <v>-</v>
      </c>
      <c r="AV57" t="str">
        <f t="shared" si="38"/>
        <v>-</v>
      </c>
      <c r="AW57" t="str">
        <f t="shared" si="39"/>
        <v>-</v>
      </c>
      <c r="AX57" t="str">
        <f t="shared" si="40"/>
        <v>-</v>
      </c>
      <c r="AY57" t="str">
        <f t="shared" si="41"/>
        <v>-</v>
      </c>
      <c r="AZ57" t="str">
        <f t="shared" si="18"/>
        <v>-</v>
      </c>
      <c r="BA57" t="str">
        <f t="shared" si="42"/>
        <v>-</v>
      </c>
      <c r="BB57" t="e">
        <f>VLOOKUP(A57,#REF!,44,FALSE)</f>
        <v>#REF!</v>
      </c>
      <c r="BC57">
        <f>-G57+AQ57</f>
        <v>0</v>
      </c>
      <c r="BD57" s="206">
        <f>ROUND(BC57/G57,2)</f>
        <v>0</v>
      </c>
    </row>
    <row r="58" spans="1:57" ht="18" customHeight="1" thickBot="1" x14ac:dyDescent="0.25">
      <c r="A58" s="52" t="s">
        <v>921</v>
      </c>
      <c r="B58" s="93" t="s">
        <v>872</v>
      </c>
      <c r="C58" s="94" t="s">
        <v>306</v>
      </c>
      <c r="D58" s="25">
        <v>17.900000000000002</v>
      </c>
      <c r="E58" s="92">
        <v>31.333333333333332</v>
      </c>
      <c r="F58" s="92">
        <v>31.333333333333332</v>
      </c>
      <c r="G58" s="216">
        <f t="shared" si="34"/>
        <v>17.900000000000002</v>
      </c>
      <c r="H58" s="88">
        <f t="shared" si="0"/>
        <v>18</v>
      </c>
      <c r="I58" s="72">
        <f>IF(ISNA(VLOOKUP($A58,'2021'!$A$5:$AV$149,4,FALSE)),0,VLOOKUP($A58,'2021'!$A$5:$AV$149,4,FALSE))</f>
        <v>28</v>
      </c>
      <c r="J58" s="8">
        <f>IF(G58&lt;&gt; "",LOOKUP(G58,Points!$F$1:$F$360,Points!$G$1:$G$360),"")</f>
        <v>2</v>
      </c>
      <c r="K58" s="215">
        <f>IF(  AND(I58&gt;0,G58&lt;&gt;L$8),   IF(ABS(I58-L$8)&gt;=5,  G58+SIGN(L$8-I58)*1,  (L$8-I58)*0.2+G58),      G58)</f>
        <v>17.900000000000002</v>
      </c>
      <c r="L58" s="87">
        <f>ROUND(K58,0)</f>
        <v>18</v>
      </c>
      <c r="M58" s="83">
        <f>IF(ISNA(VLOOKUP($A58,'2021'!$A$6:$AV$149,8,FALSE)),0,VLOOKUP($A58,'2021'!$A$6:$AV$149,8,FALSE))</f>
        <v>33</v>
      </c>
      <c r="N58" s="8">
        <f>IF(K58&lt;&gt; "",LOOKUP(K58,Points!$F$1:$F$400,Points!$G$1:$G$400),"")</f>
        <v>2</v>
      </c>
      <c r="O58" s="215">
        <f>IF(  AND(M58&gt;0,K58&lt;&gt;P$8),   IF(ABS(M58-P$8)&gt;=5,  K58+SIGN(P$8-M58)*1,  (P$8-M58)*0.2+K58),      K58)</f>
        <v>17.3</v>
      </c>
      <c r="P58" s="87">
        <f>ROUND(O58,0)</f>
        <v>17</v>
      </c>
      <c r="Q58" s="64">
        <f>IF(ISNA(VLOOKUP($A58,'2021'!$A$6:$AV$149,12,FALSE)),0,VLOOKUP($A58,'2021'!$A$6:$AV$149,12,FALSE))</f>
        <v>26</v>
      </c>
      <c r="R58" s="8">
        <f>IF(O58&lt;&gt; "",LOOKUP(O58,Points!$F$1:$F$400,Points!$G$1:$G$400),"")</f>
        <v>2</v>
      </c>
      <c r="S58" s="215">
        <f>IF(  AND(Q58&gt;0,O58&lt;&gt;T$8),   IF(ABS(Q58-T$8)&gt;=5,  O58+SIGN(T$8-Q58)*1,  (T$8-Q58)*0.2+O58),      O58)</f>
        <v>17.5</v>
      </c>
      <c r="T58" s="87">
        <f>ROUND(S58,0)</f>
        <v>18</v>
      </c>
      <c r="U58" s="64">
        <f>IF(ISNA(VLOOKUP($A58,'2021'!$A$6:$AV$149,16,FALSE)),0,VLOOKUP($A58,'2021'!$A$6:$AV$149,16,FALSE))</f>
        <v>0</v>
      </c>
      <c r="V58" s="8">
        <f>IF(S58&lt;&gt; "",LOOKUP(S58,Points!$F$1:$F$400,Points!$G$1:$G$400),"")</f>
        <v>2</v>
      </c>
      <c r="W58" s="215">
        <f>IF(  AND(U58&gt;0,S58&lt;&gt;X$8),   IF(ABS(U58-X$8)&gt;=5,  S58+SIGN(X$8-U58)*1.5,  (X$8-U58)*0.3+S58),      S58)</f>
        <v>17.5</v>
      </c>
      <c r="X58" s="87">
        <f>ROUND(W58,0)</f>
        <v>18</v>
      </c>
      <c r="Y58" s="64">
        <f>IF(ISNA(VLOOKUP($A58,'2021'!$A$6:$AV$149,20,FALSE)),0,VLOOKUP($A58,'2021'!$A$6:$AV$149,20,FALSE))</f>
        <v>0</v>
      </c>
      <c r="Z58" s="8">
        <f>IF(W58&lt;&gt; "",LOOKUP(W58,Points!$F$1:$F$400,Points!$G$1:$G$400),"")</f>
        <v>2</v>
      </c>
      <c r="AA58" s="215">
        <f>IF(  AND(Y58&gt;0,W58&lt;&gt;AB$8),   IF(ABS(Y58-AB$8)&gt;=5,  W58+SIGN(AB$8-Y58)*1,  (AB$8-Y58)*0.2+W58),      W58)</f>
        <v>17.5</v>
      </c>
      <c r="AB58" s="87">
        <f>ROUND(AA58,0)</f>
        <v>18</v>
      </c>
      <c r="AC58" s="64">
        <f>IF(ISNA(VLOOKUP($A58,'2021'!$A$6:$AV$149,24,FALSE)),0,VLOOKUP($A58,'2021'!$A$6:$AV$149,24,FALSE))</f>
        <v>0</v>
      </c>
      <c r="AD58" s="8">
        <f>IF(AA58&lt;&gt; "",LOOKUP(AA58,Points!$F$1:$F$400,Points!$G$1:$G$400),"")</f>
        <v>2</v>
      </c>
      <c r="AE58" s="215">
        <f>IF(  AND(AC58&gt;0,AA58&lt;&gt;AF$8),   IF(ABS(AC58-AF$8)&gt;=5,  AA58+SIGN(AF$8-AC58)*1,  (AF$8-AC58)*0.2+AA58),      AA58)</f>
        <v>17.5</v>
      </c>
      <c r="AF58" s="87">
        <f>ROUND(AE58,0)</f>
        <v>18</v>
      </c>
      <c r="AG58" s="64">
        <f>IF(ISNA(VLOOKUP($A58,'2021'!$A$6:$AV$149,28,FALSE)),0,VLOOKUP($A58,'2021'!$A$6:$AV$149,28,FALSE))</f>
        <v>0</v>
      </c>
      <c r="AH58" s="8">
        <f>IF(AE58&lt;&gt; "",LOOKUP(AE58,Points!$F$1:$F$400,Points!$G$1:$G$400),"")</f>
        <v>2</v>
      </c>
      <c r="AI58" s="215">
        <f>IF(  AND(AG58&gt;0,AE58&lt;&gt;AJ$8),   IF(ABS(AG58-AJ$8)&gt;=5,  AE58+SIGN(AJ$8-AG58)*1,  (AJ$8-AG58)*0.2+AE58),      AE58)</f>
        <v>17.5</v>
      </c>
      <c r="AJ58" s="87">
        <f>ROUND(AI58,0)</f>
        <v>18</v>
      </c>
      <c r="AK58" s="64">
        <f>IF(ISNA(VLOOKUP($A58,'2021'!$A$6:$AV$149,32,FALSE)),0,VLOOKUP($A58,'2021'!$A$6:$AV$149,32,FALSE))</f>
        <v>0</v>
      </c>
      <c r="AL58" s="8">
        <f>IF(AI58&lt;&gt; "",LOOKUP(AI58,Points!$F$1:$F$400,Points!$G$1:$G$400),"")</f>
        <v>2</v>
      </c>
      <c r="AM58" s="215">
        <f>IF(  AND(AK58&gt;0,AI58&lt;&gt;AN$8),   IF(ABS(AK58-AN$8)&gt;=5,  AI58+SIGN(AN$8-AK58)*1,  (AN$8-AK58)*0.2+AI58),      AI58)</f>
        <v>17.5</v>
      </c>
      <c r="AN58" s="87">
        <f>ROUND(AM58,0)</f>
        <v>18</v>
      </c>
      <c r="AO58" s="64">
        <f>IF(ISNA(VLOOKUP($A58,'2021'!$A$6:$AV$149,36,FALSE)),0,VLOOKUP($A58,'2021'!$A$6:$AV$149,36,FALSE))</f>
        <v>0</v>
      </c>
      <c r="AP58" s="8">
        <f>IF(AM58&lt;&gt; "",LOOKUP(AM58,Points!$F$1:$F$360,Points!$G$1:$G$360),"")</f>
        <v>2</v>
      </c>
      <c r="AQ58" s="215">
        <f>IF(  AND(AO58&gt;0,AM58&lt;&gt;36),   IF(ABS(AO58-36)&gt;=10,  AM58+SIGN(36-AO58)*1,  (36-AO58)*0.1+AM58),      AM58)</f>
        <v>17.5</v>
      </c>
      <c r="AR58" s="87">
        <f>ROUND(AQ58,0)</f>
        <v>18</v>
      </c>
      <c r="AS58">
        <f>IF(I58&gt;0,72+H58+36-I58,"-")</f>
        <v>98</v>
      </c>
      <c r="AT58">
        <f>IF(M58&gt;0,72+L58+36-M58,"-")</f>
        <v>93</v>
      </c>
      <c r="AU58">
        <f>IF(Q58&gt;0,72+P58+36-Q58,"-")</f>
        <v>99</v>
      </c>
      <c r="AV58" t="str">
        <f>IF(U58&gt;0,72+T58+36-U58,"-")</f>
        <v>-</v>
      </c>
      <c r="AW58" t="str">
        <f>IF(Y58&gt;0,72+X58+36-Y58,"-")</f>
        <v>-</v>
      </c>
      <c r="AX58" t="str">
        <f>IF(AC58&gt;0,72+AB58+36-AC58,"-")</f>
        <v>-</v>
      </c>
      <c r="AY58" t="str">
        <f>IF(AG58&gt;0,72+AF58+36-AG58,"-")</f>
        <v>-</v>
      </c>
      <c r="AZ58" t="str">
        <f t="shared" si="18"/>
        <v>-</v>
      </c>
      <c r="BA58" t="str">
        <f>IF(AO58&gt;0,72+AN58+36-AO58,"-")</f>
        <v>-</v>
      </c>
      <c r="BB58" t="e">
        <f>VLOOKUP(A58,#REF!,44,FALSE)</f>
        <v>#REF!</v>
      </c>
      <c r="BC58">
        <f>-G58+AQ58</f>
        <v>-0.40000000000000213</v>
      </c>
      <c r="BD58" s="206">
        <f>ROUND(BC58/G58,2)</f>
        <v>-0.02</v>
      </c>
    </row>
    <row r="59" spans="1:57" ht="18" customHeight="1" thickBot="1" x14ac:dyDescent="0.25">
      <c r="A59" s="78" t="s">
        <v>765</v>
      </c>
      <c r="B59" s="93" t="s">
        <v>738</v>
      </c>
      <c r="C59" s="94" t="s">
        <v>477</v>
      </c>
      <c r="D59" s="25">
        <v>13</v>
      </c>
      <c r="E59" s="92">
        <v>0</v>
      </c>
      <c r="F59" s="92">
        <v>0</v>
      </c>
      <c r="G59" s="216">
        <f t="shared" si="34"/>
        <v>13</v>
      </c>
      <c r="H59" s="88">
        <f t="shared" si="0"/>
        <v>13</v>
      </c>
      <c r="I59" s="72">
        <f>IF(ISNA(VLOOKUP($A59,'2021'!$A$5:$AV$149,4,FALSE)),0,VLOOKUP($A59,'2021'!$A$5:$AV$149,4,FALSE))</f>
        <v>0</v>
      </c>
      <c r="J59" s="8">
        <f>IF(G59&lt;&gt; "",LOOKUP(G59,Points!$F$1:$F$360,Points!$G$1:$G$360),"")</f>
        <v>2</v>
      </c>
      <c r="K59" s="13">
        <f>IF(  AND(I59&gt;0,G59&lt;&gt;L$8),   IF(ABS(I59-L$8)&gt;=5,  G59+SIGN(L$8-I59)*1,  (L$8-I59)*0.2+G59),      G59)</f>
        <v>13</v>
      </c>
      <c r="L59" s="76">
        <f t="shared" si="1"/>
        <v>13</v>
      </c>
      <c r="M59" s="83">
        <f>IF(ISNA(VLOOKUP($A59,'2021'!$A$6:$AV$149,8,FALSE)),0,VLOOKUP($A59,'2021'!$A$6:$AV$149,8,FALSE))</f>
        <v>0</v>
      </c>
      <c r="N59" s="8">
        <f>IF(K59&lt;&gt; "",LOOKUP(K59,Points!$F$1:$F$400,Points!$G$1:$G$400),"")</f>
        <v>2</v>
      </c>
      <c r="O59" s="215">
        <f>IF(  AND(M59&gt;0,K59&lt;&gt;36),   IF(ABS(M59-36)&gt;=10,  K59+SIGN(36-M59)*1,  (36-M59)*0.1+K59),      K59)</f>
        <v>13</v>
      </c>
      <c r="P59" s="76">
        <f t="shared" si="2"/>
        <v>13</v>
      </c>
      <c r="Q59" s="64">
        <f>IF(ISNA(VLOOKUP($A59,'2021'!$A$6:$AV$149,12,FALSE)),0,VLOOKUP($A59,'2021'!$A$6:$AV$149,12,FALSE))</f>
        <v>0</v>
      </c>
      <c r="R59" s="8">
        <f>IF(O59&lt;&gt; "",LOOKUP(O59,Points!$F$1:$F$400,Points!$G$1:$G$400),"")</f>
        <v>2</v>
      </c>
      <c r="S59" s="215">
        <f>IF(  AND(Q59&gt;0,O59&lt;&gt;T$8),   IF(ABS(Q59-T$8)&gt;=5,  O59+SIGN(T$8-Q59)*1,  (T$8-Q59)*0.2+O59),      O59)</f>
        <v>13</v>
      </c>
      <c r="T59" s="76">
        <f t="shared" si="3"/>
        <v>13</v>
      </c>
      <c r="U59" s="64">
        <f>IF(ISNA(VLOOKUP($A59,'2021'!$A$6:$AV$149,16,FALSE)),0,VLOOKUP($A59,'2021'!$A$6:$AV$149,16,FALSE))</f>
        <v>0</v>
      </c>
      <c r="V59" s="8">
        <f>IF(S59&lt;&gt; "",LOOKUP(S59,Points!$F$1:$F$400,Points!$G$1:$G$400),"")</f>
        <v>2</v>
      </c>
      <c r="W59" s="215">
        <f>IF(  AND(U59&gt;0,S59&lt;&gt;X$8),   IF(ABS(U59-X$8)&gt;=5,  S59+SIGN(X$8-U59)*1,  (X$8-U59)*0.2+S59),      S59)</f>
        <v>13</v>
      </c>
      <c r="X59" s="76">
        <f t="shared" si="4"/>
        <v>13</v>
      </c>
      <c r="Y59" s="64">
        <f>IF(ISNA(VLOOKUP($A59,'2021'!$A$6:$AV$149,20,FALSE)),0,VLOOKUP($A59,'2021'!$A$6:$AV$149,20,FALSE))</f>
        <v>0</v>
      </c>
      <c r="Z59" s="8">
        <f>IF(W59&lt;&gt; "",LOOKUP(W59,Points!$F$1:$F$400,Points!$G$1:$G$400),"")</f>
        <v>2</v>
      </c>
      <c r="AA59" s="215">
        <f>IF(  AND(Y59&gt;0,W59&lt;&gt;AB$8),   IF(ABS(Y59-AB$8)&gt;=5,  W59+SIGN(AB$8-Y59)*1,  (AB$8-Y59)*0.2+W59),      W59)</f>
        <v>13</v>
      </c>
      <c r="AB59" s="76">
        <f t="shared" si="6"/>
        <v>13</v>
      </c>
      <c r="AC59" s="64">
        <f>IF(ISNA(VLOOKUP($A59,'2021'!$A$6:$AV$149,24,FALSE)),0,VLOOKUP($A59,'2021'!$A$6:$AV$149,24,FALSE))</f>
        <v>0</v>
      </c>
      <c r="AD59" s="8">
        <f>IF(AA59&lt;&gt; "",LOOKUP(AA59,Points!$F$1:$F$400,Points!$G$1:$G$400),"")</f>
        <v>2</v>
      </c>
      <c r="AE59" s="215">
        <f>IF(  AND(AC59&gt;0,AA59&lt;&gt;36),   IF(ABS(AC59-36)&gt;=10,  AA59+SIGN(36-AC59)*1,  (36-AC59)*0.1+AA59),      AA59)</f>
        <v>13</v>
      </c>
      <c r="AF59" s="76">
        <f t="shared" si="8"/>
        <v>13</v>
      </c>
      <c r="AG59" s="64">
        <f>IF(ISNA(VLOOKUP($A59,'2021'!$A$6:$AV$149,28,FALSE)),0,VLOOKUP($A59,'2021'!$A$6:$AV$149,28,FALSE))</f>
        <v>0</v>
      </c>
      <c r="AH59" s="8">
        <f>IF(AE59&lt;&gt; "",LOOKUP(AE59,Points!$F$1:$F$400,Points!$G$1:$G$400),"")</f>
        <v>2</v>
      </c>
      <c r="AI59" s="215">
        <f>IF(  AND(AG59&gt;0,AE59&lt;&gt;AJ$8),   IF(ABS(AG59-AJ$8)&gt;=5,  AE59+SIGN(AJ$8-AG59)*1,  (AJ$8-AG59)*0.2+AE59),      AE59)</f>
        <v>13</v>
      </c>
      <c r="AJ59" s="76">
        <f t="shared" si="10"/>
        <v>13</v>
      </c>
      <c r="AK59" s="64">
        <f>IF(ISNA(VLOOKUP($A59,'2021'!$A$6:$AV$149,32,FALSE)),0,VLOOKUP($A59,'2021'!$A$6:$AV$149,32,FALSE))</f>
        <v>0</v>
      </c>
      <c r="AL59" s="8">
        <f>IF(AI59&lt;&gt; "",LOOKUP(AI59,Points!$F$1:$F$400,Points!$G$1:$G$400),"")</f>
        <v>2</v>
      </c>
      <c r="AM59" s="215">
        <f>IF(  AND(AK59&gt;0,AI59&lt;&gt;AN$8),   IF(ABS(AK59-AN$8)&gt;=5,  AI59+SIGN(AN$8-AK59)*1,  (AN$8-AK59)*0.2+AI59),      AI59)</f>
        <v>13</v>
      </c>
      <c r="AN59" s="76">
        <f t="shared" si="11"/>
        <v>13</v>
      </c>
      <c r="AO59" s="64">
        <f>IF(ISNA(VLOOKUP($A59,'2021'!$A$6:$AV$149,36,FALSE)),0,VLOOKUP($A59,'2021'!$A$6:$AV$149,36,FALSE))</f>
        <v>0</v>
      </c>
      <c r="AP59" s="8">
        <f>IF(AM59&lt;&gt; "",LOOKUP(AM59,Points!$F$1:$F$360,Points!$G$1:$G$360),"")</f>
        <v>2</v>
      </c>
      <c r="AQ59" s="215">
        <f t="shared" si="43"/>
        <v>13</v>
      </c>
      <c r="AR59" s="76">
        <f t="shared" si="12"/>
        <v>13</v>
      </c>
      <c r="AS59" t="str">
        <f t="shared" si="35"/>
        <v>-</v>
      </c>
      <c r="AT59" t="str">
        <f t="shared" si="36"/>
        <v>-</v>
      </c>
      <c r="AU59" t="str">
        <f t="shared" si="37"/>
        <v>-</v>
      </c>
      <c r="AV59" t="str">
        <f t="shared" si="38"/>
        <v>-</v>
      </c>
      <c r="AW59" t="str">
        <f t="shared" si="39"/>
        <v>-</v>
      </c>
      <c r="AX59" t="str">
        <f t="shared" si="40"/>
        <v>-</v>
      </c>
      <c r="AY59" t="str">
        <f t="shared" si="41"/>
        <v>-</v>
      </c>
      <c r="AZ59" t="str">
        <f t="shared" si="18"/>
        <v>-</v>
      </c>
      <c r="BA59" t="str">
        <f t="shared" si="42"/>
        <v>-</v>
      </c>
      <c r="BB59" t="e">
        <f>VLOOKUP(A59,#REF!,44,FALSE)</f>
        <v>#REF!</v>
      </c>
    </row>
    <row r="60" spans="1:57" ht="18" customHeight="1" thickBot="1" x14ac:dyDescent="0.25">
      <c r="A60" s="78" t="s">
        <v>766</v>
      </c>
      <c r="B60" s="93" t="s">
        <v>653</v>
      </c>
      <c r="C60" s="94" t="s">
        <v>354</v>
      </c>
      <c r="D60" s="25">
        <v>25.4</v>
      </c>
      <c r="E60" s="92">
        <v>0</v>
      </c>
      <c r="F60" s="92">
        <v>0</v>
      </c>
      <c r="G60" s="216">
        <f t="shared" si="34"/>
        <v>25.4</v>
      </c>
      <c r="H60" s="88">
        <f t="shared" si="0"/>
        <v>25</v>
      </c>
      <c r="I60" s="72">
        <f>IF(ISNA(VLOOKUP($A60,'2021'!$A$5:$AV$149,4,FALSE)),0,VLOOKUP($A60,'2021'!$A$5:$AV$149,4,FALSE))</f>
        <v>0</v>
      </c>
      <c r="J60" s="8">
        <f>IF(G60&lt;&gt; "",LOOKUP(G60,Points!$F$1:$F$360,Points!$G$1:$G$360),"")</f>
        <v>3</v>
      </c>
      <c r="K60" s="13">
        <f>IF(  AND(I60&gt;0,G60&lt;&gt;36),   IF(ABS(I60-36)&gt;=5,  G60+SIGN(36-I60)*1,  (36-I60)*0.1+G60),      G60)</f>
        <v>25.4</v>
      </c>
      <c r="L60" s="87">
        <f t="shared" si="1"/>
        <v>25</v>
      </c>
      <c r="M60" s="83">
        <f>IF(ISNA(VLOOKUP($A60,'2021'!$A$6:$AV$149,8,FALSE)),0,VLOOKUP($A60,'2021'!$A$6:$AV$149,8,FALSE))</f>
        <v>0</v>
      </c>
      <c r="N60" s="8">
        <f>IF(K60&lt;&gt; "",LOOKUP(K60,Points!$F$1:$F$400,Points!$G$1:$G$400),"")</f>
        <v>3</v>
      </c>
      <c r="O60" s="215">
        <f>IF(  AND(M60&gt;0,K60&lt;&gt;36),   IF(ABS(M60-36)&gt;=10,  K60+SIGN(36-M60)*1,  (36-M60)*0.1+K60),      K60)</f>
        <v>25.4</v>
      </c>
      <c r="P60" s="87">
        <f t="shared" si="2"/>
        <v>25</v>
      </c>
      <c r="Q60" s="64">
        <f>IF(ISNA(VLOOKUP($A60,'2021'!$A$6:$AV$149,12,FALSE)),0,VLOOKUP($A60,'2021'!$A$6:$AV$149,12,FALSE))</f>
        <v>0</v>
      </c>
      <c r="R60" s="8">
        <f>IF(O60&lt;&gt; "",LOOKUP(O60,Points!$F$1:$F$400,Points!$G$1:$G$400),"")</f>
        <v>3</v>
      </c>
      <c r="S60" s="215">
        <f>IF(  AND(Q60&gt;0,O60&lt;&gt;T$8),   IF(ABS(Q60-T$8)&gt;=5,  O60+SIGN(T$8-Q60)*1.5,  (T$8-Q60)*0.3+O60),      O60)</f>
        <v>25.4</v>
      </c>
      <c r="T60" s="87">
        <f t="shared" si="3"/>
        <v>25</v>
      </c>
      <c r="U60" s="64">
        <f>IF(ISNA(VLOOKUP($A60,'2021'!$A$6:$AV$149,16,FALSE)),0,VLOOKUP($A60,'2021'!$A$6:$AV$149,16,FALSE))</f>
        <v>0</v>
      </c>
      <c r="V60" s="8">
        <f>IF(S60&lt;&gt; "",LOOKUP(S60,Points!$F$1:$F$400,Points!$G$1:$G$400),"")</f>
        <v>3</v>
      </c>
      <c r="W60" s="215">
        <f>IF(  AND(U60&gt;0,S60&lt;&gt;36),   IF(ABS(U60-36)&gt;=10,  S60+SIGN(36-U60)*1,  (36-U60)*0.1+S60),      S60)</f>
        <v>25.4</v>
      </c>
      <c r="X60" s="87">
        <f t="shared" si="4"/>
        <v>25</v>
      </c>
      <c r="Y60" s="64">
        <f>IF(ISNA(VLOOKUP($A60,'2021'!$A$6:$AV$149,20,FALSE)),0,VLOOKUP($A60,'2021'!$A$6:$AV$149,20,FALSE))</f>
        <v>0</v>
      </c>
      <c r="Z60" s="8">
        <f>IF(W60&lt;&gt; "",LOOKUP(W60,Points!$F$1:$F$400,Points!$G$1:$G$400),"")</f>
        <v>3</v>
      </c>
      <c r="AA60" s="215">
        <f>IF(  AND(Y60&gt;0,W60&lt;&gt;36),   IF(ABS(Y60-36)&gt;=10,  W60+SIGN(36-Y60)*1,  (36-Y60)*0.1+W60),      W60)</f>
        <v>25.4</v>
      </c>
      <c r="AB60" s="87">
        <f t="shared" si="6"/>
        <v>25</v>
      </c>
      <c r="AC60" s="64">
        <f>IF(ISNA(VLOOKUP($A60,'2021'!$A$6:$AV$149,24,FALSE)),0,VLOOKUP($A60,'2021'!$A$6:$AV$149,24,FALSE))</f>
        <v>0</v>
      </c>
      <c r="AD60" s="8">
        <f>IF(AA60&lt;&gt; "",LOOKUP(AA60,Points!$F$1:$F$400,Points!$G$1:$G$400),"")</f>
        <v>3</v>
      </c>
      <c r="AE60" s="215">
        <f>IF(  AND(AC60&gt;0,AA60&lt;&gt;36),   IF(ABS(AC60-36)&gt;=10,  AA60+SIGN(36-AC60)*1,  (36-AC60)*0.1+AA60),      AA60)</f>
        <v>25.4</v>
      </c>
      <c r="AF60" s="87">
        <f t="shared" si="8"/>
        <v>25</v>
      </c>
      <c r="AG60" s="64">
        <f>IF(ISNA(VLOOKUP($A60,'2021'!$A$6:$AV$149,28,FALSE)),0,VLOOKUP($A60,'2021'!$A$6:$AV$149,28,FALSE))</f>
        <v>0</v>
      </c>
      <c r="AH60" s="8">
        <f>IF(AE60&lt;&gt; "",LOOKUP(AE60,Points!$F$1:$F$400,Points!$G$1:$G$400),"")</f>
        <v>3</v>
      </c>
      <c r="AI60" s="215">
        <f>IF(  AND(AG60&gt;0,AE60&lt;&gt;36),   IF(ABS(AG60-36)&gt;=10,  AE60+SIGN(36-AG60)*1,  (36-AG60)*0.1+AE60),      AE60)</f>
        <v>25.4</v>
      </c>
      <c r="AJ60" s="87">
        <f t="shared" si="10"/>
        <v>25</v>
      </c>
      <c r="AK60" s="64">
        <f>IF(ISNA(VLOOKUP($A60,'2021'!$A$6:$AV$149,32,FALSE)),0,VLOOKUP($A60,'2021'!$A$6:$AV$149,32,FALSE))</f>
        <v>0</v>
      </c>
      <c r="AL60" s="8">
        <f>IF(AI60&lt;&gt; "",LOOKUP(AI60,Points!$F$1:$F$400,Points!$G$1:$G$400),"")</f>
        <v>3</v>
      </c>
      <c r="AM60" s="215">
        <f>IF(  AND(AK60&gt;0,AI60&lt;&gt;36),   IF(ABS(AK60-36)&gt;=10,  AI60+SIGN(36-AK60)*1,  (36-AK60)*0.1+AI60),      AI60)</f>
        <v>25.4</v>
      </c>
      <c r="AN60" s="87">
        <f t="shared" si="11"/>
        <v>25</v>
      </c>
      <c r="AO60" s="64">
        <f>IF(ISNA(VLOOKUP($A60,'2021'!$A$6:$AV$149,36,FALSE)),0,VLOOKUP($A60,'2021'!$A$6:$AV$149,36,FALSE))</f>
        <v>0</v>
      </c>
      <c r="AP60" s="8">
        <f>IF(AM60&lt;&gt; "",LOOKUP(AM60,Points!$F$1:$F$360,Points!$G$1:$G$360),"")</f>
        <v>3</v>
      </c>
      <c r="AQ60" s="215">
        <f t="shared" si="43"/>
        <v>25.4</v>
      </c>
      <c r="AR60" s="87">
        <f t="shared" si="12"/>
        <v>25</v>
      </c>
      <c r="AS60" t="str">
        <f t="shared" si="35"/>
        <v>-</v>
      </c>
      <c r="AT60" t="str">
        <f t="shared" si="36"/>
        <v>-</v>
      </c>
      <c r="AU60" t="str">
        <f t="shared" si="37"/>
        <v>-</v>
      </c>
      <c r="AV60" t="str">
        <f t="shared" si="38"/>
        <v>-</v>
      </c>
      <c r="AW60" t="str">
        <f t="shared" si="39"/>
        <v>-</v>
      </c>
      <c r="AX60" t="str">
        <f t="shared" si="40"/>
        <v>-</v>
      </c>
      <c r="AY60" t="str">
        <f t="shared" si="41"/>
        <v>-</v>
      </c>
      <c r="AZ60" t="str">
        <f t="shared" si="18"/>
        <v>-</v>
      </c>
      <c r="BA60" t="str">
        <f t="shared" si="42"/>
        <v>-</v>
      </c>
      <c r="BB60" t="e">
        <f>VLOOKUP(A60,#REF!,44,FALSE)</f>
        <v>#REF!</v>
      </c>
    </row>
    <row r="61" spans="1:57" ht="18" customHeight="1" thickBot="1" x14ac:dyDescent="0.25">
      <c r="A61" s="78" t="s">
        <v>403</v>
      </c>
      <c r="B61" s="52" t="s">
        <v>398</v>
      </c>
      <c r="C61" s="62" t="s">
        <v>20</v>
      </c>
      <c r="D61" s="25">
        <v>8.6000000000000068</v>
      </c>
      <c r="E61" s="92">
        <v>28.666666666666668</v>
      </c>
      <c r="F61" s="92">
        <v>28.666666666666668</v>
      </c>
      <c r="G61" s="216">
        <f t="shared" si="34"/>
        <v>9.3333333333333375</v>
      </c>
      <c r="H61" s="88">
        <f t="shared" si="0"/>
        <v>9</v>
      </c>
      <c r="I61" s="72">
        <f>IF(ISNA(VLOOKUP($A61,'2021'!$A$5:$AV$149,4,FALSE)),0,VLOOKUP($A61,'2021'!$A$5:$AV$149,4,FALSE))</f>
        <v>41</v>
      </c>
      <c r="J61" s="8">
        <f>IF(G61&lt;&gt; "",LOOKUP(G61,Points!$F$1:$F$360,Points!$G$1:$G$360),"")</f>
        <v>1</v>
      </c>
      <c r="K61" s="285">
        <f>G61-2-0.1*(I61-$L$8)</f>
        <v>6.0333333333333377</v>
      </c>
      <c r="L61" s="87">
        <f t="shared" si="1"/>
        <v>6</v>
      </c>
      <c r="M61" s="83">
        <f>IF(ISNA(VLOOKUP($A61,'2021'!$A$6:$AV$149,8,FALSE)),0,VLOOKUP($A61,'2021'!$A$6:$AV$149,8,FALSE))</f>
        <v>21</v>
      </c>
      <c r="N61" s="8">
        <f>IF(K61&lt;&gt; "",LOOKUP(K61,Points!$F$1:$F$400,Points!$G$1:$G$400),"")</f>
        <v>1</v>
      </c>
      <c r="O61" s="215">
        <f>IF(  AND(M61&gt;0,K61&lt;&gt;P$8),   IF(ABS(M61-P$8)&gt;=5,  K61+SIGN(P$8-M61)*0.5,  (P$8-M61)*0.1+K61),      K61)</f>
        <v>6.5333333333333377</v>
      </c>
      <c r="P61" s="87">
        <f t="shared" si="2"/>
        <v>7</v>
      </c>
      <c r="Q61" s="64">
        <f>IF(ISNA(VLOOKUP($A61,'2021'!$A$6:$AV$149,12,FALSE)),0,VLOOKUP($A61,'2021'!$A$6:$AV$149,12,FALSE))</f>
        <v>22</v>
      </c>
      <c r="R61" s="8">
        <f>IF(O61&lt;&gt; "",LOOKUP(O61,Points!$F$1:$F$400,Points!$G$1:$G$400),"")</f>
        <v>1</v>
      </c>
      <c r="S61" s="215">
        <f>IF(  AND(Q61&gt;0,O61&lt;&gt;T$8),   IF(ABS(Q61-T$8)&gt;=5,  O61+SIGN(T$8-Q61)*0.5,  (T$8-Q61)*0.1+O61),      O61)</f>
        <v>7.0333333333333377</v>
      </c>
      <c r="T61" s="87">
        <f t="shared" si="3"/>
        <v>7</v>
      </c>
      <c r="U61" s="64">
        <f>IF(ISNA(VLOOKUP($A61,'2021'!$A$6:$AV$149,16,FALSE)),0,VLOOKUP($A61,'2021'!$A$6:$AV$149,16,FALSE))</f>
        <v>0</v>
      </c>
      <c r="V61" s="8">
        <f>IF(S61&lt;&gt; "",LOOKUP(S61,Points!$F$1:$F$400,Points!$G$1:$G$400),"")</f>
        <v>1</v>
      </c>
      <c r="W61" s="215">
        <f>IF(  AND(U61&gt;0,S61&lt;&gt;X$8),   IF(ABS(U61-X$8)&gt;=5,  S61+SIGN(X$8-U61)*0.5,  (X$8-U61)*0.1+S61),      S61)</f>
        <v>7.0333333333333377</v>
      </c>
      <c r="X61" s="87">
        <f t="shared" si="4"/>
        <v>7</v>
      </c>
      <c r="Y61" s="64">
        <f>IF(ISNA(VLOOKUP($A61,'2021'!$A$6:$AV$149,20,FALSE)),0,VLOOKUP($A61,'2021'!$A$6:$AV$149,20,FALSE))</f>
        <v>0</v>
      </c>
      <c r="Z61" s="8">
        <f>IF(W61&lt;&gt; "",LOOKUP(W61,Points!$F$1:$F$400,Points!$G$1:$G$400),"")</f>
        <v>1</v>
      </c>
      <c r="AA61" s="215">
        <f>IF(  AND(Y61&gt;0,W61&lt;&gt;AB$8),   IF(ABS(Y61-AB$8)&gt;=5,  W61+SIGN(AB$8-Y61)*0.5,  (AB$8-Y61)*0.1+W61),      W61)</f>
        <v>7.0333333333333377</v>
      </c>
      <c r="AB61" s="87">
        <f t="shared" si="6"/>
        <v>7</v>
      </c>
      <c r="AC61" s="64">
        <f>IF(ISNA(VLOOKUP($A61,'2021'!$A$6:$AV$149,24,FALSE)),0,VLOOKUP($A61,'2021'!$A$6:$AV$149,24,FALSE))</f>
        <v>0</v>
      </c>
      <c r="AD61" s="8">
        <f>IF(AA61&lt;&gt; "",LOOKUP(AA61,Points!$F$1:$F$400,Points!$G$1:$G$400),"")</f>
        <v>1</v>
      </c>
      <c r="AE61" s="215">
        <f>IF(  AND(AC61&gt;0,AA61&lt;&gt;AF$8),   IF(ABS(AC61-AF$8)&gt;=5,  AA61+SIGN(AF$8-AC61)*0.5,  (AF$8-AC61)*0.1+AA61),      AA61)</f>
        <v>7.0333333333333377</v>
      </c>
      <c r="AF61" s="87">
        <f t="shared" si="8"/>
        <v>7</v>
      </c>
      <c r="AG61" s="64">
        <f>IF(ISNA(VLOOKUP($A61,'2021'!$A$6:$AV$149,28,FALSE)),0,VLOOKUP($A61,'2021'!$A$6:$AV$149,28,FALSE))</f>
        <v>0</v>
      </c>
      <c r="AH61" s="8">
        <f>IF(AE61&lt;&gt; "",LOOKUP(AE61,Points!$F$1:$F$400,Points!$G$1:$G$400),"")</f>
        <v>1</v>
      </c>
      <c r="AI61" s="215">
        <f>IF(  AND(AG61&gt;0,AE61&lt;&gt;AJ$8),   IF(ABS(AG61-AJ$8)&gt;=5,  AE61+SIGN(AJ$8-AG61)*0.5,  (AJ$8-AG61)*0.1+AE61),      AE61)</f>
        <v>7.0333333333333377</v>
      </c>
      <c r="AJ61" s="87">
        <f t="shared" si="10"/>
        <v>7</v>
      </c>
      <c r="AK61" s="64">
        <f>IF(ISNA(VLOOKUP($A61,'2021'!$A$6:$AV$149,32,FALSE)),0,VLOOKUP($A61,'2021'!$A$6:$AV$149,32,FALSE))</f>
        <v>0</v>
      </c>
      <c r="AL61" s="8">
        <f>IF(AI61&lt;&gt; "",LOOKUP(AI61,Points!$F$1:$F$400,Points!$G$1:$G$400),"")</f>
        <v>1</v>
      </c>
      <c r="AM61" s="215">
        <f>IF(  AND(AK61&gt;0,AI61&lt;&gt;AN$8),   IF(ABS(AK61-AN$8)&gt;=5,  AI61+SIGN(AN$8-AK61)*0.5,  (AN$8-AK61)*0.1+AI61),      AI61)</f>
        <v>7.0333333333333377</v>
      </c>
      <c r="AN61" s="87">
        <f t="shared" si="11"/>
        <v>7</v>
      </c>
      <c r="AO61" s="64">
        <f>IF(ISNA(VLOOKUP($A61,'2021'!$A$6:$AV$149,36,FALSE)),0,VLOOKUP($A61,'2021'!$A$6:$AV$149,36,FALSE))</f>
        <v>0</v>
      </c>
      <c r="AP61" s="8">
        <f>IF(AM61&lt;&gt; "",LOOKUP(AM61,Points!$F$1:$F$360,Points!$G$1:$G$360),"")</f>
        <v>1</v>
      </c>
      <c r="AQ61" s="215">
        <f>IF(  AND(AO61&gt;0,AM61&lt;&gt;AR$8),   IF(ABS(AO61-AR$8)&gt;=5,  AM61+SIGN(AR$8-AO61)*0.5,  (AR$8-AO61)*0.1+AM61),      AM61)</f>
        <v>7.0333333333333377</v>
      </c>
      <c r="AR61" s="87">
        <f t="shared" si="12"/>
        <v>7</v>
      </c>
      <c r="AS61">
        <f t="shared" si="35"/>
        <v>76</v>
      </c>
      <c r="AT61">
        <f t="shared" si="36"/>
        <v>93</v>
      </c>
      <c r="AU61">
        <f t="shared" si="37"/>
        <v>93</v>
      </c>
      <c r="AV61" t="str">
        <f t="shared" si="38"/>
        <v>-</v>
      </c>
      <c r="AW61" t="str">
        <f t="shared" si="39"/>
        <v>-</v>
      </c>
      <c r="AX61" t="str">
        <f t="shared" si="40"/>
        <v>-</v>
      </c>
      <c r="AY61" t="str">
        <f t="shared" si="41"/>
        <v>-</v>
      </c>
      <c r="AZ61" t="str">
        <f t="shared" si="18"/>
        <v>-</v>
      </c>
      <c r="BA61" t="str">
        <f t="shared" si="42"/>
        <v>-</v>
      </c>
      <c r="BB61" t="e">
        <f>VLOOKUP(A61,#REF!,44,FALSE)</f>
        <v>#REF!</v>
      </c>
      <c r="BC61">
        <f>-G61+AQ61</f>
        <v>-2.2999999999999998</v>
      </c>
      <c r="BD61" s="206">
        <f>ROUND(BC61/G61,2)</f>
        <v>-0.25</v>
      </c>
    </row>
    <row r="62" spans="1:57" ht="18" customHeight="1" thickBot="1" x14ac:dyDescent="0.25">
      <c r="A62" s="78" t="s">
        <v>265</v>
      </c>
      <c r="B62" s="52" t="s">
        <v>251</v>
      </c>
      <c r="C62" s="62" t="s">
        <v>252</v>
      </c>
      <c r="D62" s="25">
        <v>18.299999999999997</v>
      </c>
      <c r="E62" s="92">
        <v>0</v>
      </c>
      <c r="F62" s="92">
        <v>0</v>
      </c>
      <c r="G62" s="216">
        <f t="shared" si="34"/>
        <v>18.299999999999997</v>
      </c>
      <c r="H62" s="88">
        <f t="shared" si="0"/>
        <v>18</v>
      </c>
      <c r="I62" s="72">
        <f>IF(ISNA(VLOOKUP($A62,'2021'!$A$5:$AV$149,4,FALSE)),0,VLOOKUP($A62,'2021'!$A$5:$AV$149,4,FALSE))</f>
        <v>0</v>
      </c>
      <c r="J62" s="8">
        <f>IF(G62&lt;&gt; "",LOOKUP(G62,Points!$F$1:$F$360,Points!$G$1:$G$360),"")</f>
        <v>2</v>
      </c>
      <c r="K62" s="13">
        <f>IF(  AND(I62&gt;0,G62&lt;&gt;L$8),   IF(ABS(I62-L$8)&gt;=5,  G62+SIGN(L$8-I62)*1,  (L$8-I62)*0.2+G62),      G62)</f>
        <v>18.299999999999997</v>
      </c>
      <c r="L62" s="87">
        <f t="shared" si="1"/>
        <v>18</v>
      </c>
      <c r="M62" s="83">
        <f>IF(ISNA(VLOOKUP($A62,'2021'!$A$6:$AV$149,8,FALSE)),0,VLOOKUP($A62,'2021'!$A$6:$AV$149,8,FALSE))</f>
        <v>0</v>
      </c>
      <c r="N62" s="8">
        <f>IF(K62&lt;&gt; "",LOOKUP(K62,Points!$F$1:$F$400,Points!$G$1:$G$400),"")</f>
        <v>2</v>
      </c>
      <c r="O62" s="215">
        <f>IF(  AND(M62&gt;0,K62&lt;&gt;P$8),   IF(ABS(M62-P$8)&gt;=5,  K62+SIGN(P$8-M62)*1,  (P$8-M62)*0.2+K62),      K62)</f>
        <v>18.299999999999997</v>
      </c>
      <c r="P62" s="87">
        <f t="shared" si="2"/>
        <v>18</v>
      </c>
      <c r="Q62" s="64">
        <f>IF(ISNA(VLOOKUP($A62,'2021'!$A$6:$AV$149,12,FALSE)),0,VLOOKUP($A62,'2021'!$A$6:$AV$149,12,FALSE))</f>
        <v>0</v>
      </c>
      <c r="R62" s="8">
        <f>IF(O62&lt;&gt; "",LOOKUP(O62,Points!$F$1:$F$400,Points!$G$1:$G$400),"")</f>
        <v>2</v>
      </c>
      <c r="S62" s="215">
        <f>IF(  AND(Q62&gt;0,O62&lt;&gt;T$8),   IF(ABS(Q62-T$8)&gt;=5,  O62+SIGN(T$8-Q62)*1,  (T$8-Q62)*0.2+O62),      O62)</f>
        <v>18.299999999999997</v>
      </c>
      <c r="T62" s="87">
        <f t="shared" si="3"/>
        <v>18</v>
      </c>
      <c r="U62" s="64">
        <f>IF(ISNA(VLOOKUP($A62,'2021'!$A$6:$AV$149,16,FALSE)),0,VLOOKUP($A62,'2021'!$A$6:$AV$149,16,FALSE))</f>
        <v>0</v>
      </c>
      <c r="V62" s="8">
        <f>IF(S62&lt;&gt; "",LOOKUP(S62,Points!$F$1:$F$400,Points!$G$1:$G$400),"")</f>
        <v>2</v>
      </c>
      <c r="W62" s="215">
        <f>IF(  AND(U62&gt;0,S62&lt;&gt;36),   IF(ABS(U62-36)&gt;=10,  S62+SIGN(36-U62)*1,  (36-U62)*0.1+S62),      S62)</f>
        <v>18.299999999999997</v>
      </c>
      <c r="X62" s="87">
        <f t="shared" si="4"/>
        <v>18</v>
      </c>
      <c r="Y62" s="64">
        <f>IF(ISNA(VLOOKUP($A62,'2021'!$A$6:$AV$149,20,FALSE)),0,VLOOKUP($A62,'2021'!$A$6:$AV$149,20,FALSE))</f>
        <v>0</v>
      </c>
      <c r="Z62" s="8">
        <f>IF(W62&lt;&gt; "",LOOKUP(W62,Points!$F$1:$F$400,Points!$G$1:$G$400),"")</f>
        <v>2</v>
      </c>
      <c r="AA62" s="215">
        <f>IF(  AND(Y62&gt;0,W62&lt;&gt;36),   IF(ABS(Y62-36)&gt;=5,  W62+SIGN(36-Y62)*1,  (36-Y62)*0.2+W62),      W62)</f>
        <v>18.299999999999997</v>
      </c>
      <c r="AB62" s="87">
        <f t="shared" si="6"/>
        <v>18</v>
      </c>
      <c r="AC62" s="64">
        <f>IF(ISNA(VLOOKUP($A62,'2021'!$A$6:$AV$149,24,FALSE)),0,VLOOKUP($A62,'2021'!$A$6:$AV$149,24,FALSE))</f>
        <v>0</v>
      </c>
      <c r="AD62" s="8">
        <f>IF(AA62&lt;&gt; "",LOOKUP(AA62,Points!$F$1:$F$400,Points!$G$1:$G$400),"")</f>
        <v>2</v>
      </c>
      <c r="AE62" s="215">
        <f>IF(  AND(AC62&gt;0,AA62&lt;&gt;36),   IF(ABS(AC62-36)&gt;=10,  AA62+SIGN(36-AC62)*1,  (36-AC62)*0.1+AA62),      AA62)</f>
        <v>18.299999999999997</v>
      </c>
      <c r="AF62" s="87">
        <f t="shared" si="8"/>
        <v>18</v>
      </c>
      <c r="AG62" s="64">
        <f>IF(ISNA(VLOOKUP($A62,'2021'!$A$6:$AV$149,28,FALSE)),0,VLOOKUP($A62,'2021'!$A$6:$AV$149,28,FALSE))</f>
        <v>0</v>
      </c>
      <c r="AH62" s="8">
        <f>IF(AE62&lt;&gt; "",LOOKUP(AE62,Points!$F$1:$F$400,Points!$G$1:$G$400),"")</f>
        <v>2</v>
      </c>
      <c r="AI62" s="215">
        <f>IF(  AND(AG62&gt;0,AE62&lt;&gt;36),   IF(ABS(AG62-36)&gt;=10,  AE62+SIGN(36-AG62)*1,  (36-AG62)*0.1+AE62),      AE62)</f>
        <v>18.299999999999997</v>
      </c>
      <c r="AJ62" s="87">
        <f t="shared" si="10"/>
        <v>18</v>
      </c>
      <c r="AK62" s="64">
        <f>IF(ISNA(VLOOKUP($A62,'2021'!$A$6:$AV$149,32,FALSE)),0,VLOOKUP($A62,'2021'!$A$6:$AV$149,32,FALSE))</f>
        <v>0</v>
      </c>
      <c r="AL62" s="8">
        <f>IF(AI62&lt;&gt; "",LOOKUP(AI62,Points!$F$1:$F$400,Points!$G$1:$G$400),"")</f>
        <v>2</v>
      </c>
      <c r="AM62" s="215">
        <f>IF(  AND(AK62&gt;0,AI62&lt;&gt;36),   IF(ABS(AK62-36)&gt;=10,  AI62+SIGN(36-AK62)*1,  (36-AK62)*0.1+AI62),      AI62)</f>
        <v>18.299999999999997</v>
      </c>
      <c r="AN62" s="87">
        <f t="shared" si="11"/>
        <v>18</v>
      </c>
      <c r="AO62" s="64">
        <f>IF(ISNA(VLOOKUP($A62,'2021'!$A$6:$AV$149,36,FALSE)),0,VLOOKUP($A62,'2021'!$A$6:$AV$149,36,FALSE))</f>
        <v>0</v>
      </c>
      <c r="AP62" s="8">
        <f>IF(AM62&lt;&gt; "",LOOKUP(AM62,[1]Points!$F$1:$F$360,[1]Points!$G$1:$G$360),"")</f>
        <v>2</v>
      </c>
      <c r="AQ62" s="215">
        <f t="shared" ref="AQ62:AQ67" si="44">IF(  AND(AO62&gt;0,AM62&lt;&gt;36),   IF(ABS(AO62-36)&gt;=10,  AM62+SIGN(36-AO62)*1,  (36-AO62)*0.1+AM62),      AM62)</f>
        <v>18.299999999999997</v>
      </c>
      <c r="AR62" s="87">
        <f t="shared" si="12"/>
        <v>18</v>
      </c>
      <c r="AS62" t="str">
        <f t="shared" si="35"/>
        <v>-</v>
      </c>
      <c r="AT62" t="str">
        <f t="shared" si="36"/>
        <v>-</v>
      </c>
      <c r="AU62" t="str">
        <f t="shared" si="37"/>
        <v>-</v>
      </c>
      <c r="AV62" t="str">
        <f t="shared" si="38"/>
        <v>-</v>
      </c>
      <c r="AW62" t="str">
        <f t="shared" si="39"/>
        <v>-</v>
      </c>
      <c r="AX62" t="str">
        <f t="shared" si="40"/>
        <v>-</v>
      </c>
      <c r="AY62" t="str">
        <f t="shared" si="41"/>
        <v>-</v>
      </c>
      <c r="AZ62" t="str">
        <f t="shared" si="18"/>
        <v>-</v>
      </c>
      <c r="BA62" t="str">
        <f t="shared" si="42"/>
        <v>-</v>
      </c>
      <c r="BB62" t="e">
        <f>VLOOKUP(A62,#REF!,44,FALSE)</f>
        <v>#REF!</v>
      </c>
      <c r="BC62">
        <f>-G62+AQ62</f>
        <v>0</v>
      </c>
      <c r="BD62" s="206">
        <f>ROUND(BC62/G62,2)</f>
        <v>0</v>
      </c>
    </row>
    <row r="63" spans="1:57" ht="18" customHeight="1" thickBot="1" x14ac:dyDescent="0.25">
      <c r="A63" s="78" t="s">
        <v>767</v>
      </c>
      <c r="B63" s="52" t="s">
        <v>206</v>
      </c>
      <c r="C63" s="62" t="s">
        <v>306</v>
      </c>
      <c r="D63" s="25">
        <v>27</v>
      </c>
      <c r="E63" s="92">
        <v>0</v>
      </c>
      <c r="F63" s="92">
        <v>0</v>
      </c>
      <c r="G63" s="216">
        <f t="shared" si="34"/>
        <v>27</v>
      </c>
      <c r="H63" s="88">
        <f t="shared" si="0"/>
        <v>27</v>
      </c>
      <c r="I63" s="72">
        <f>IF(ISNA(VLOOKUP($A63,'2021'!$A$5:$AV$149,4,FALSE)),0,VLOOKUP($A63,'2021'!$A$5:$AV$149,4,FALSE))</f>
        <v>0</v>
      </c>
      <c r="J63" s="8">
        <f>IF(G63&lt;&gt; "",LOOKUP(G63,Points!$F$1:$F$360,Points!$G$1:$G$360),"")</f>
        <v>3</v>
      </c>
      <c r="K63" s="13">
        <f>IF(  AND(I63&gt;0,G63&lt;&gt;36),   IF(ABS(I63-36)&gt;=5,  G63+SIGN(36-I63)*1,  (36-I63)*0.1+G63),      G63)</f>
        <v>27</v>
      </c>
      <c r="L63" s="87">
        <f t="shared" si="1"/>
        <v>27</v>
      </c>
      <c r="M63" s="83">
        <f>IF(ISNA(VLOOKUP($A63,'2021'!$A$6:$AV$149,8,FALSE)),0,VLOOKUP($A63,'2021'!$A$6:$AV$149,8,FALSE))</f>
        <v>0</v>
      </c>
      <c r="N63" s="8">
        <f>IF(K63&lt;&gt; "",LOOKUP(K63,Points!$F$1:$F$400,Points!$G$1:$G$400),"")</f>
        <v>3</v>
      </c>
      <c r="O63" s="215">
        <f>IF(  AND(M63&gt;0,K63&lt;&gt;36),   IF(ABS(M63-36)&gt;=10,  K63+SIGN(36-M63)*1,  (36-M63)*0.1+K63),      K63)</f>
        <v>27</v>
      </c>
      <c r="P63" s="87">
        <f t="shared" si="2"/>
        <v>27</v>
      </c>
      <c r="Q63" s="64">
        <f>IF(ISNA(VLOOKUP($A63,'2021'!$A$6:$AV$149,12,FALSE)),0,VLOOKUP($A63,'2021'!$A$6:$AV$149,12,FALSE))</f>
        <v>0</v>
      </c>
      <c r="R63" s="8">
        <f>IF(O63&lt;&gt; "",LOOKUP(O63,Points!$F$1:$F$400,Points!$G$1:$G$400),"")</f>
        <v>3</v>
      </c>
      <c r="S63" s="215">
        <f>IF(  AND(Q63&gt;0,O63&lt;&gt;36),   IF(ABS(Q63-36)&gt;=10,  O63+SIGN(36-Q63)*1,  (36-Q63)*0.1+O63),      O63)</f>
        <v>27</v>
      </c>
      <c r="T63" s="87">
        <f t="shared" si="3"/>
        <v>27</v>
      </c>
      <c r="U63" s="64">
        <f>IF(ISNA(VLOOKUP($A63,'2021'!$A$6:$AV$149,16,FALSE)),0,VLOOKUP($A63,'2021'!$A$6:$AV$149,16,FALSE))</f>
        <v>0</v>
      </c>
      <c r="V63" s="8">
        <f>IF(S63&lt;&gt; "",LOOKUP(S63,Points!$F$1:$F$400,Points!$G$1:$G$400),"")</f>
        <v>3</v>
      </c>
      <c r="W63" s="215">
        <f>IF(  AND(U63&gt;0,S63&lt;&gt;36),   IF(ABS(U63-36)&gt;=10,  S63+SIGN(36-U63)*1,  (36-U63)*0.1+S63),      S63)</f>
        <v>27</v>
      </c>
      <c r="X63" s="87">
        <f t="shared" si="4"/>
        <v>27</v>
      </c>
      <c r="Y63" s="64">
        <f>IF(ISNA(VLOOKUP($A63,'2021'!$A$6:$AV$149,20,FALSE)),0,VLOOKUP($A63,'2021'!$A$6:$AV$149,20,FALSE))</f>
        <v>0</v>
      </c>
      <c r="Z63" s="8">
        <f>IF(W63&lt;&gt; "",LOOKUP(W63,Points!$F$1:$F$400,Points!$G$1:$G$400),"")</f>
        <v>3</v>
      </c>
      <c r="AA63" s="215">
        <f>IF(  AND(Y63&gt;0,W63&lt;&gt;AB$8),   IF(ABS(Y63-AB$8)&gt;=5,  W63+SIGN(AB$8-Y63)*1.5,  (AB$8-Y63)*0.3+W63),      W63)</f>
        <v>27</v>
      </c>
      <c r="AB63" s="87">
        <f t="shared" si="6"/>
        <v>27</v>
      </c>
      <c r="AC63" s="64">
        <f>IF(ISNA(VLOOKUP($A63,'2021'!$A$6:$AV$149,24,FALSE)),0,VLOOKUP($A63,'2021'!$A$6:$AV$149,24,FALSE))</f>
        <v>0</v>
      </c>
      <c r="AD63" s="8">
        <f>IF(AA63&lt;&gt; "",LOOKUP(AA63,Points!$F$1:$F$400,Points!$G$1:$G$400),"")</f>
        <v>3</v>
      </c>
      <c r="AE63" s="215">
        <f>IF(  AND(AC63&gt;0,AA63&lt;&gt;AF$8),   IF(ABS(AC63-AF$8)&gt;=5,  AA63+SIGN(AF$8-AC63)*1.5,  (AF$8-AC63)*0.3+AA63),      AA63)</f>
        <v>27</v>
      </c>
      <c r="AF63" s="87">
        <f t="shared" si="8"/>
        <v>27</v>
      </c>
      <c r="AG63" s="64">
        <f>IF(ISNA(VLOOKUP($A63,'2021'!$A$6:$AV$149,28,FALSE)),0,VLOOKUP($A63,'2021'!$A$6:$AV$149,28,FALSE))</f>
        <v>0</v>
      </c>
      <c r="AH63" s="8">
        <f>IF(AE63&lt;&gt; "",LOOKUP(AE63,Points!$F$1:$F$400,Points!$G$1:$G$400),"")</f>
        <v>3</v>
      </c>
      <c r="AI63" s="215">
        <f>IF(  AND(AG63&gt;0,AE63&lt;&gt;36),   IF(ABS(AG63-36)&gt;=10,  AE63+SIGN(36-AG63)*1,  (36-AG63)*0.1+AE63),      AE63)</f>
        <v>27</v>
      </c>
      <c r="AJ63" s="87">
        <f t="shared" si="10"/>
        <v>27</v>
      </c>
      <c r="AK63" s="64">
        <f>IF(ISNA(VLOOKUP($A63,'2021'!$A$6:$AV$149,32,FALSE)),0,VLOOKUP($A63,'2021'!$A$6:$AV$149,32,FALSE))</f>
        <v>0</v>
      </c>
      <c r="AL63" s="8">
        <f>IF(AI63&lt;&gt; "",LOOKUP(AI63,Points!$F$1:$F$400,Points!$G$1:$G$400),"")</f>
        <v>3</v>
      </c>
      <c r="AM63" s="215">
        <f>IF(  AND(AK63&gt;0,AI63&lt;&gt;36),   IF(ABS(AK63-36)&gt;=10,  AI63+SIGN(36-AK63)*1,  (36-AK63)*0.1+AI63),      AI63)</f>
        <v>27</v>
      </c>
      <c r="AN63" s="87">
        <f t="shared" si="11"/>
        <v>27</v>
      </c>
      <c r="AO63" s="64">
        <f>IF(ISNA(VLOOKUP($A63,'2021'!$A$6:$AV$149,36,FALSE)),0,VLOOKUP($A63,'2021'!$A$6:$AV$149,36,FALSE))</f>
        <v>0</v>
      </c>
      <c r="AP63" s="8">
        <f>IF(AM63&lt;&gt; "",LOOKUP(AM63,Points!$F$1:$F$360,Points!$G$1:$G$360),"")</f>
        <v>3</v>
      </c>
      <c r="AQ63" s="215">
        <f t="shared" si="44"/>
        <v>27</v>
      </c>
      <c r="AR63" s="87">
        <f t="shared" si="12"/>
        <v>27</v>
      </c>
      <c r="AS63" t="str">
        <f t="shared" si="35"/>
        <v>-</v>
      </c>
      <c r="AT63" t="str">
        <f t="shared" si="36"/>
        <v>-</v>
      </c>
      <c r="AU63" t="str">
        <f t="shared" si="37"/>
        <v>-</v>
      </c>
      <c r="AV63" t="str">
        <f t="shared" si="38"/>
        <v>-</v>
      </c>
      <c r="AW63" t="str">
        <f t="shared" si="39"/>
        <v>-</v>
      </c>
      <c r="AX63" t="str">
        <f t="shared" si="40"/>
        <v>-</v>
      </c>
      <c r="AY63" t="str">
        <f t="shared" si="41"/>
        <v>-</v>
      </c>
      <c r="AZ63" t="str">
        <f t="shared" si="18"/>
        <v>-</v>
      </c>
      <c r="BA63" t="str">
        <f t="shared" si="42"/>
        <v>-</v>
      </c>
      <c r="BB63" t="e">
        <f>VLOOKUP(A63,#REF!,44,FALSE)</f>
        <v>#REF!</v>
      </c>
    </row>
    <row r="64" spans="1:57" ht="18" customHeight="1" thickBot="1" x14ac:dyDescent="0.25">
      <c r="A64" s="78" t="s">
        <v>600</v>
      </c>
      <c r="B64" s="93" t="s">
        <v>579</v>
      </c>
      <c r="C64" s="94" t="s">
        <v>580</v>
      </c>
      <c r="D64" s="25">
        <v>6.4999999999999956</v>
      </c>
      <c r="E64" s="92">
        <v>0</v>
      </c>
      <c r="F64" s="92">
        <v>0</v>
      </c>
      <c r="G64" s="216">
        <f t="shared" si="34"/>
        <v>6.4999999999999956</v>
      </c>
      <c r="H64" s="88">
        <f t="shared" si="0"/>
        <v>7</v>
      </c>
      <c r="I64" s="72">
        <f>IF(ISNA(VLOOKUP($A64,'2021'!$A$5:$AV$149,4,FALSE)),0,VLOOKUP($A64,'2021'!$A$5:$AV$149,4,FALSE))</f>
        <v>0</v>
      </c>
      <c r="J64" s="8">
        <f>IF(G64&lt;&gt; "",LOOKUP(G64,Points!$F$1:$F$360,Points!$G$1:$G$360),"")</f>
        <v>1</v>
      </c>
      <c r="K64" s="13">
        <f>IF(  AND(I64&gt;0,G64&lt;&gt;L$8),   IF(ABS(I64-L$8)&gt;=5,  G64+SIGN(L$8-I64)*0.5,  (L$8-I64)*0.1+G64),      G64)</f>
        <v>6.4999999999999956</v>
      </c>
      <c r="L64" s="87">
        <f t="shared" si="1"/>
        <v>7</v>
      </c>
      <c r="M64" s="83">
        <f>IF(ISNA(VLOOKUP($A64,'2021'!$A$6:$AV$149,8,FALSE)),0,VLOOKUP($A64,'2021'!$A$6:$AV$149,8,FALSE))</f>
        <v>0</v>
      </c>
      <c r="N64" s="8">
        <f>IF(K64&lt;&gt; "",LOOKUP(K64,Points!$F$1:$F$400,Points!$G$1:$G$400),"")</f>
        <v>1</v>
      </c>
      <c r="O64" s="215">
        <f>IF(  AND(M64&gt;0,K64&lt;&gt;36),   IF(ABS(M64-36)&gt;=5,  K64+SIGN(36-M64)*1,  (36-M64)*0.2+K64),      K64)</f>
        <v>6.4999999999999956</v>
      </c>
      <c r="P64" s="87">
        <f t="shared" si="2"/>
        <v>7</v>
      </c>
      <c r="Q64" s="64">
        <f>IF(ISNA(VLOOKUP($A64,'2021'!$A$6:$AV$149,12,FALSE)),0,VLOOKUP($A64,'2021'!$A$6:$AV$149,12,FALSE))</f>
        <v>0</v>
      </c>
      <c r="R64" s="8">
        <f>IF(O64&lt;&gt; "",LOOKUP(O64,Points!$F$1:$F$400,Points!$G$1:$G$400),"")</f>
        <v>1</v>
      </c>
      <c r="S64" s="215">
        <f>IF(  AND(Q64&gt;0,O64&lt;&gt;T$8),   IF(ABS(Q64-T$8)&gt;=5,  O64+SIGN(T$8-Q64)*0.5,  (T$8-Q64)*0.1+O64),      O64)</f>
        <v>6.4999999999999956</v>
      </c>
      <c r="T64" s="87">
        <f t="shared" si="3"/>
        <v>7</v>
      </c>
      <c r="U64" s="64">
        <f>IF(ISNA(VLOOKUP($A64,'2021'!$A$6:$AV$149,16,FALSE)),0,VLOOKUP($A64,'2021'!$A$6:$AV$149,16,FALSE))</f>
        <v>0</v>
      </c>
      <c r="V64" s="8">
        <f>IF(S64&lt;&gt; "",LOOKUP(S64,Points!$F$1:$F$400,Points!$G$1:$G$400),"")</f>
        <v>1</v>
      </c>
      <c r="W64" s="215">
        <f>IF(  AND(U64&gt;0,S64&lt;&gt;X$8),   IF(ABS(U64-X$8)&gt;=5,  S64+SIGN(X$8-U64)*0.5,  (X$8-U64)*0.1+S64),      S64)</f>
        <v>6.4999999999999956</v>
      </c>
      <c r="X64" s="87">
        <f t="shared" si="4"/>
        <v>7</v>
      </c>
      <c r="Y64" s="64">
        <f>IF(ISNA(VLOOKUP($A64,'2021'!$A$6:$AV$149,20,FALSE)),0,VLOOKUP($A64,'2021'!$A$6:$AV$149,20,FALSE))</f>
        <v>0</v>
      </c>
      <c r="Z64" s="8">
        <f>IF(W64&lt;&gt; "",LOOKUP(W64,Points!$F$1:$F$400,Points!$G$1:$G$400),"")</f>
        <v>1</v>
      </c>
      <c r="AA64" s="215">
        <f t="shared" ref="AA64:AA69" si="45">IF(  AND(Y64&gt;0,W64&lt;&gt;36),   IF(ABS(Y64-36)&gt;=10,  W64+SIGN(36-Y64)*1,  (36-Y64)*0.1+W64),      W64)</f>
        <v>6.4999999999999956</v>
      </c>
      <c r="AB64" s="87">
        <f t="shared" si="6"/>
        <v>7</v>
      </c>
      <c r="AC64" s="64">
        <f>IF(ISNA(VLOOKUP($A64,'2021'!$A$6:$AV$149,24,FALSE)),0,VLOOKUP($A64,'2021'!$A$6:$AV$149,24,FALSE))</f>
        <v>0</v>
      </c>
      <c r="AD64" s="8">
        <f>IF(AA64&lt;&gt; "",LOOKUP(AA64,Points!$F$1:$F$400,Points!$G$1:$G$400),"")</f>
        <v>1</v>
      </c>
      <c r="AE64" s="215">
        <f>IF(  AND(AC64&gt;0,AA64&lt;&gt;36),   IF(ABS(AC64-36)&gt;=5,  AA64+SIGN(36-AC64)*1,  (36-AC64)*0.2+AA64),      AA64)</f>
        <v>6.4999999999999956</v>
      </c>
      <c r="AF64" s="87">
        <f t="shared" si="8"/>
        <v>7</v>
      </c>
      <c r="AG64" s="64">
        <f>IF(ISNA(VLOOKUP($A64,'2021'!$A$6:$AV$149,28,FALSE)),0,VLOOKUP($A64,'2021'!$A$6:$AV$149,28,FALSE))</f>
        <v>0</v>
      </c>
      <c r="AH64" s="8">
        <f>IF(AE64&lt;&gt; "",LOOKUP(AE64,Points!$F$1:$F$400,Points!$G$1:$G$400),"")</f>
        <v>1</v>
      </c>
      <c r="AI64" s="215">
        <f>IF(  AND(AG64&gt;0,AE64&lt;&gt;AJ$8),   IF(ABS(AG64-AJ$8)&gt;=5,  AE64+SIGN(AJ$8-AG64)*0.5,  (AJ$8-AG64)*0.1+AE64),      AE64)</f>
        <v>6.4999999999999956</v>
      </c>
      <c r="AJ64" s="87">
        <f t="shared" si="10"/>
        <v>7</v>
      </c>
      <c r="AK64" s="64">
        <f>IF(ISNA(VLOOKUP($A64,'2021'!$A$6:$AV$149,32,FALSE)),0,VLOOKUP($A64,'2021'!$A$6:$AV$149,32,FALSE))</f>
        <v>0</v>
      </c>
      <c r="AL64" s="8">
        <f>IF(AI64&lt;&gt; "",LOOKUP(AI64,Points!$F$1:$F$400,Points!$G$1:$G$400),"")</f>
        <v>1</v>
      </c>
      <c r="AM64" s="215">
        <f>IF(  AND(AK64&gt;0,AI64&lt;&gt;36),   IF(ABS(AK64-36)&gt;=5,  AI64+SIGN(36-AK64)*1,  (36-AK64)*0.2+AI64),      AI64)</f>
        <v>6.4999999999999956</v>
      </c>
      <c r="AN64" s="87">
        <f t="shared" si="11"/>
        <v>7</v>
      </c>
      <c r="AO64" s="64">
        <f>IF(ISNA(VLOOKUP($A64,'2021'!$A$6:$AV$149,36,FALSE)),0,VLOOKUP($A64,'2021'!$A$6:$AV$149,36,FALSE))</f>
        <v>0</v>
      </c>
      <c r="AP64" s="8">
        <f>IF(AM64&lt;&gt; "",LOOKUP(AM64,[1]Points!$F$1:$F$360,[1]Points!$G$1:$G$360),"")</f>
        <v>1</v>
      </c>
      <c r="AQ64" s="215">
        <f>IF(  AND(AO64&gt;0,AM64&lt;&gt;AR$8),   IF(ABS(AO64-AR$8)&gt;=5,  AM64+SIGN(AR$8-AO64)*0.5,  (AR$8-AO64)*0.1+AM64),      AM64)</f>
        <v>6.4999999999999956</v>
      </c>
      <c r="AR64" s="87">
        <f t="shared" si="12"/>
        <v>7</v>
      </c>
      <c r="AS64" t="str">
        <f t="shared" si="35"/>
        <v>-</v>
      </c>
      <c r="AT64" t="str">
        <f t="shared" si="36"/>
        <v>-</v>
      </c>
      <c r="AU64" t="str">
        <f t="shared" si="37"/>
        <v>-</v>
      </c>
      <c r="AV64" t="str">
        <f t="shared" si="38"/>
        <v>-</v>
      </c>
      <c r="AW64" t="str">
        <f t="shared" si="39"/>
        <v>-</v>
      </c>
      <c r="AX64" t="str">
        <f t="shared" si="40"/>
        <v>-</v>
      </c>
      <c r="AY64" t="str">
        <f t="shared" si="41"/>
        <v>-</v>
      </c>
      <c r="AZ64" t="str">
        <f t="shared" si="18"/>
        <v>-</v>
      </c>
      <c r="BA64" t="str">
        <f t="shared" si="42"/>
        <v>-</v>
      </c>
      <c r="BB64" t="e">
        <f>VLOOKUP(A64,#REF!,44,FALSE)</f>
        <v>#REF!</v>
      </c>
      <c r="BC64">
        <f>-G64+AQ64</f>
        <v>0</v>
      </c>
      <c r="BD64" s="206">
        <f>ROUND(BC64/G64,2)</f>
        <v>0</v>
      </c>
      <c r="BE64" t="s">
        <v>779</v>
      </c>
    </row>
    <row r="65" spans="1:57" ht="18" customHeight="1" thickBot="1" x14ac:dyDescent="0.25">
      <c r="A65" s="78" t="s">
        <v>409</v>
      </c>
      <c r="B65" s="52" t="s">
        <v>410</v>
      </c>
      <c r="C65" s="62" t="s">
        <v>289</v>
      </c>
      <c r="D65" s="25">
        <v>21.3</v>
      </c>
      <c r="E65" s="92">
        <v>0</v>
      </c>
      <c r="F65" s="92">
        <v>0</v>
      </c>
      <c r="G65" s="216">
        <f t="shared" si="34"/>
        <v>21.3</v>
      </c>
      <c r="H65" s="88">
        <f t="shared" si="0"/>
        <v>21</v>
      </c>
      <c r="I65" s="72">
        <f>IF(ISNA(VLOOKUP($A65,'2021'!$A$5:$AV$149,4,FALSE)),0,VLOOKUP($A65,'2021'!$A$5:$AV$149,4,FALSE))</f>
        <v>0</v>
      </c>
      <c r="J65" s="8">
        <f>IF(G65&lt;&gt; "",LOOKUP(G65,Points!$F$1:$F$360,Points!$G$1:$G$360),"")</f>
        <v>3</v>
      </c>
      <c r="K65" s="13">
        <f>IF(  AND(I65&gt;0,G65&lt;&gt;36),   IF(ABS(I65-36)&gt;=5,  G65+SIGN(36-I65)*1,  (36-I65)*0.2+G65),      G65)</f>
        <v>21.3</v>
      </c>
      <c r="L65" s="87">
        <f t="shared" si="1"/>
        <v>21</v>
      </c>
      <c r="M65" s="83">
        <f>IF(ISNA(VLOOKUP($A65,'2021'!$A$6:$AV$137,8,FALSE)),0,VLOOKUP($A65,'2021'!$A$6:$AV$137,8,FALSE))</f>
        <v>0</v>
      </c>
      <c r="N65" s="8">
        <f>IF(K65&lt;&gt; "",LOOKUP(K65,Points!$F$1:$F$400,Points!$G$1:$G$400),"")</f>
        <v>3</v>
      </c>
      <c r="O65" s="215">
        <f>IF(  AND(M65&gt;0,K65&lt;&gt;P$8),   IF(ABS(M65-P$8)&gt;=5,  K65+SIGN(P$8-M65)*1,  (P$8-M65)*0.2+K65),      K65)</f>
        <v>21.3</v>
      </c>
      <c r="P65" s="87">
        <f t="shared" si="2"/>
        <v>21</v>
      </c>
      <c r="Q65" s="64">
        <f>IF(ISNA(VLOOKUP($A65,'2021'!$A$6:$AV$137,12,FALSE)),0,VLOOKUP($A65,'2021'!$A$6:$AV$137,12,FALSE))</f>
        <v>0</v>
      </c>
      <c r="R65" s="8">
        <f>IF(O65&lt;&gt; "",LOOKUP(O65,Points!$F$1:$F$400,Points!$G$1:$G$400),"")</f>
        <v>3</v>
      </c>
      <c r="S65" s="215">
        <f>IF(  AND(Q65&gt;0,O65&lt;&gt;36),   IF(ABS(Q65-36)&gt;=5,  O65+SIGN(36-Q65)*1,  (36-Q65)*0.2+O65),      O65)</f>
        <v>21.3</v>
      </c>
      <c r="T65" s="87">
        <f t="shared" si="3"/>
        <v>21</v>
      </c>
      <c r="U65" s="64">
        <f>IF(ISNA(VLOOKUP($A65,'2021'!$A$6:$AV$137,16,FALSE)),0,VLOOKUP($A65,'2021'!$A$6:$AV$137,16,FALSE))</f>
        <v>0</v>
      </c>
      <c r="V65" s="8">
        <f>IF(S65&lt;&gt; "",LOOKUP(S65,Points!$F$1:$F$400,Points!$G$1:$G$400),"")</f>
        <v>3</v>
      </c>
      <c r="W65" s="215">
        <f>IF(  AND(U65&gt;0,S65&lt;&gt;36),   IF(ABS(U65-36)&gt;=10,  S65+SIGN(36-U65)*1,  (36-U65)*0.1+S65),      S65)</f>
        <v>21.3</v>
      </c>
      <c r="X65" s="87">
        <f t="shared" si="4"/>
        <v>21</v>
      </c>
      <c r="Y65" s="64">
        <f>IF(ISNA(VLOOKUP($A65,'2021'!$A$6:$AV$137,20,FALSE)),0,VLOOKUP($A65,'2021'!$A$6:$AV$137,20,FALSE))</f>
        <v>0</v>
      </c>
      <c r="Z65" s="8">
        <f>IF(W65&lt;&gt; "",LOOKUP(W65,Points!$F$1:$F$400,Points!$G$1:$G$400),"")</f>
        <v>3</v>
      </c>
      <c r="AA65" s="215">
        <f t="shared" si="45"/>
        <v>21.3</v>
      </c>
      <c r="AB65" s="87">
        <f t="shared" si="6"/>
        <v>21</v>
      </c>
      <c r="AC65" s="64">
        <f>IF(ISNA(VLOOKUP($A65,'2021'!$A$6:$AV$137,24,FALSE)),0,VLOOKUP($A65,'2021'!$A$6:$AV$137,24,FALSE))</f>
        <v>0</v>
      </c>
      <c r="AD65" s="8">
        <f>IF(AA65&lt;&gt; "",LOOKUP(AA65,Points!$F$1:$F$400,Points!$G$1:$G$400),"")</f>
        <v>3</v>
      </c>
      <c r="AE65" s="215">
        <f>IF(  AND(AC65&gt;0,AA65&lt;&gt;36),   IF(ABS(AC65-36)&gt;=10,  AA65+SIGN(36-AC65)*1,  (36-AC65)*0.1+AA65),      AA65)</f>
        <v>21.3</v>
      </c>
      <c r="AF65" s="87">
        <f t="shared" si="8"/>
        <v>21</v>
      </c>
      <c r="AG65" s="64">
        <f>IF(ISNA(VLOOKUP($A65,'2021'!$A$6:$AV$137,28,FALSE)),0,VLOOKUP($A65,'2021'!$A$6:$AV$137,28,FALSE))</f>
        <v>0</v>
      </c>
      <c r="AH65" s="8">
        <f>IF(AE65&lt;&gt; "",LOOKUP(AE65,Points!$F$1:$F$400,Points!$G$1:$G$400),"")</f>
        <v>3</v>
      </c>
      <c r="AI65" s="215">
        <f>IF(  AND(AG65&gt;0,AE65&lt;&gt;36),   IF(ABS(AG65-36)&gt;=10,  AE65+SIGN(36-AG65)*1,  (36-AG65)*0.1+AE65),      AE65)</f>
        <v>21.3</v>
      </c>
      <c r="AJ65" s="87">
        <f t="shared" si="10"/>
        <v>21</v>
      </c>
      <c r="AK65" s="64">
        <f>IF(ISNA(VLOOKUP($A65,'2021'!$A$6:$AV$137,32,FALSE)),0,VLOOKUP($A65,'2021'!$A$6:$AV$137,32,FALSE))</f>
        <v>0</v>
      </c>
      <c r="AL65" s="8">
        <f>IF(AI65&lt;&gt; "",LOOKUP(AI65,Points!$F$1:$F$400,Points!$G$1:$G$400),"")</f>
        <v>3</v>
      </c>
      <c r="AM65" s="215">
        <f>IF(  AND(AK65&gt;0,AI65&lt;&gt;36),   IF(ABS(AK65-36)&gt;=10,  AI65+SIGN(36-AK65)*1,  (36-AK65)*0.1+AI65),      AI65)</f>
        <v>21.3</v>
      </c>
      <c r="AN65" s="87">
        <f t="shared" si="11"/>
        <v>21</v>
      </c>
      <c r="AO65" s="64">
        <f>IF(ISNA(VLOOKUP($A65,'2021'!$A$6:$AV$149,36,FALSE)),0,VLOOKUP($A65,'2021'!$A$6:$AV$149,36,FALSE))</f>
        <v>0</v>
      </c>
      <c r="AP65" s="8">
        <f>IF(AM65&lt;&gt; "",LOOKUP(AM65,[1]Points!$F$1:$F$360,[1]Points!$G$1:$G$360),"")</f>
        <v>3</v>
      </c>
      <c r="AQ65" s="215">
        <f t="shared" si="44"/>
        <v>21.3</v>
      </c>
      <c r="AR65" s="87">
        <f t="shared" si="12"/>
        <v>21</v>
      </c>
      <c r="AS65" t="str">
        <f t="shared" si="35"/>
        <v>-</v>
      </c>
      <c r="AT65" t="str">
        <f t="shared" si="36"/>
        <v>-</v>
      </c>
      <c r="AU65" t="str">
        <f t="shared" si="37"/>
        <v>-</v>
      </c>
      <c r="AV65" t="str">
        <f t="shared" si="38"/>
        <v>-</v>
      </c>
      <c r="AW65" t="str">
        <f t="shared" si="39"/>
        <v>-</v>
      </c>
      <c r="AX65" t="str">
        <f t="shared" si="40"/>
        <v>-</v>
      </c>
      <c r="AY65" t="str">
        <f t="shared" si="41"/>
        <v>-</v>
      </c>
      <c r="AZ65" t="str">
        <f t="shared" si="18"/>
        <v>-</v>
      </c>
      <c r="BA65" t="str">
        <f t="shared" si="42"/>
        <v>-</v>
      </c>
      <c r="BB65" t="e">
        <f>VLOOKUP(A65,#REF!,44,FALSE)</f>
        <v>#REF!</v>
      </c>
      <c r="BC65">
        <f>-G65+AQ65</f>
        <v>0</v>
      </c>
      <c r="BD65" s="206">
        <f>ROUND(BC65/G65,2)</f>
        <v>0</v>
      </c>
    </row>
    <row r="66" spans="1:57" ht="18" customHeight="1" thickBot="1" x14ac:dyDescent="0.25">
      <c r="A66" s="78" t="s">
        <v>768</v>
      </c>
      <c r="B66" s="93" t="s">
        <v>539</v>
      </c>
      <c r="C66" s="94" t="s">
        <v>209</v>
      </c>
      <c r="D66" s="25">
        <v>7.3999999999999977</v>
      </c>
      <c r="E66" s="92">
        <v>32.25</v>
      </c>
      <c r="F66" s="92">
        <v>32.25</v>
      </c>
      <c r="G66" s="216">
        <f t="shared" si="34"/>
        <v>7.3999999999999977</v>
      </c>
      <c r="H66" s="88">
        <f t="shared" si="0"/>
        <v>7</v>
      </c>
      <c r="I66" s="72">
        <f>IF(ISNA(VLOOKUP($A66,'2021'!$A$5:$AV$149,4,FALSE)),0,VLOOKUP($A66,'2021'!$A$5:$AV$149,4,FALSE))</f>
        <v>29</v>
      </c>
      <c r="J66" s="8">
        <f>IF(G66&lt;&gt; "",LOOKUP(G66,Points!$F$1:$F$360,Points!$G$1:$G$360),"")</f>
        <v>1</v>
      </c>
      <c r="K66" s="215">
        <f>IF(  AND(I66&gt;0,G66&lt;&gt;L$8),   IF(ABS(I66-L$8)&gt;=5,  G66+SIGN(L$8-I66)*0.5,  (L$8-I66)*0.1+G66),      G66)</f>
        <v>7.299999999999998</v>
      </c>
      <c r="L66" s="87">
        <f>ROUND(K66,0)</f>
        <v>7</v>
      </c>
      <c r="M66" s="83">
        <f>IF(ISNA(VLOOKUP($A66,'2021'!$A$6:$AV$149,8,FALSE)),0,VLOOKUP($A66,'2021'!$A$6:$AV$149,8,FALSE))</f>
        <v>36</v>
      </c>
      <c r="N66" s="8">
        <f>IF(K66&lt;&gt; "",LOOKUP(K66,Points!$F$1:$F$400,Points!$G$1:$G$400),"")</f>
        <v>1</v>
      </c>
      <c r="O66" s="215">
        <f>IF(  AND(M66&gt;0,K66&lt;&gt;P$8),   IF(ABS(M66-P$8)&gt;=5,  K66+SIGN(P$8-M66)*0.5,  (P$8-M66)*0.1+K66),      K66)</f>
        <v>6.799999999999998</v>
      </c>
      <c r="P66" s="87">
        <f>ROUND(O66,0)</f>
        <v>7</v>
      </c>
      <c r="Q66" s="64">
        <f>IF(ISNA(VLOOKUP($A66,'2021'!$A$6:$AV$149,12,FALSE)),0,VLOOKUP($A66,'2021'!$A$6:$AV$149,12,FALSE))</f>
        <v>28</v>
      </c>
      <c r="R66" s="8">
        <f>IF(O66&lt;&gt; "",LOOKUP(O66,Points!$F$1:$F$400,Points!$G$1:$G$400),"")</f>
        <v>1</v>
      </c>
      <c r="S66" s="215">
        <f>IF(  AND(Q66&gt;0,O66&lt;&gt;T$8),   IF(ABS(Q66-T$8)&gt;=5,  O66+SIGN(T$8-Q66)*0.5,  (T$8-Q66)*0.1+O66),      O66)</f>
        <v>6.6999999999999984</v>
      </c>
      <c r="T66" s="87">
        <f>ROUND(S66,0)</f>
        <v>7</v>
      </c>
      <c r="U66" s="64">
        <f>IF(ISNA(VLOOKUP($A66,'2021'!$A$6:$AV$149,16,FALSE)),0,VLOOKUP($A66,'2021'!$A$6:$AV$149,16,FALSE))</f>
        <v>0</v>
      </c>
      <c r="V66" s="8">
        <f>IF(S66&lt;&gt; "",LOOKUP(S66,Points!$F$1:$F$400,Points!$G$1:$G$400),"")</f>
        <v>1</v>
      </c>
      <c r="W66" s="215">
        <f>IF(  AND(U66&gt;0,S66&lt;&gt;X$8),   IF(ABS(U66-X$8)&gt;=5,  S66+SIGN(X$8-U66)*0.5,  (X$8-U66)*0.1+S66),      S66)</f>
        <v>6.6999999999999984</v>
      </c>
      <c r="X66" s="87">
        <f>ROUND(W66,0)</f>
        <v>7</v>
      </c>
      <c r="Y66" s="64">
        <f>IF(ISNA(VLOOKUP($A66,'2021'!$A$6:$AV$149,20,FALSE)),0,VLOOKUP($A66,'2021'!$A$6:$AV$149,20,FALSE))</f>
        <v>0</v>
      </c>
      <c r="Z66" s="8">
        <f>IF(W66&lt;&gt; "",LOOKUP(W66,Points!$F$1:$F$400,Points!$G$1:$G$400),"")</f>
        <v>1</v>
      </c>
      <c r="AA66" s="215">
        <f t="shared" si="45"/>
        <v>6.6999999999999984</v>
      </c>
      <c r="AB66" s="87">
        <f>ROUND(AA66,0)</f>
        <v>7</v>
      </c>
      <c r="AC66" s="64">
        <f>IF(ISNA(VLOOKUP($A66,'2021'!$A$6:$AV$149,24,FALSE)),0,VLOOKUP($A66,'2021'!$A$6:$AV$149,24,FALSE))</f>
        <v>0</v>
      </c>
      <c r="AD66" s="8">
        <f>IF(AA66&lt;&gt; "",LOOKUP(AA66,Points!$F$1:$F$400,Points!$G$1:$G$400),"")</f>
        <v>1</v>
      </c>
      <c r="AE66" s="215">
        <f>IF(  AND(AC66&gt;0,AA66&lt;&gt;AF$8),   IF(ABS(AC66-AF$8)&gt;=5,  AA66+SIGN(AF$8-AC66)*0.5,  (AF$8-AC66)*0.1+AA66),      AA66)</f>
        <v>6.6999999999999984</v>
      </c>
      <c r="AF66" s="87">
        <f>ROUND(AE66,0)</f>
        <v>7</v>
      </c>
      <c r="AG66" s="64">
        <f>IF(ISNA(VLOOKUP($A66,'2021'!$A$6:$AV$149,28,FALSE)),0,VLOOKUP($A66,'2021'!$A$6:$AV$149,28,FALSE))</f>
        <v>0</v>
      </c>
      <c r="AH66" s="8">
        <f>IF(AE66&lt;&gt; "",LOOKUP(AE66,Points!$F$1:$F$400,Points!$G$1:$G$400),"")</f>
        <v>1</v>
      </c>
      <c r="AI66" s="215">
        <f>IF(  AND(AG66&gt;0,AE66&lt;&gt;AJ$8),   IF(ABS(AG66-AJ$8)&gt;=5,  AE66+SIGN(AJ$8-AG66)*0.5,  (AJ$8-AG66)*0.1+AE66),      AE66)</f>
        <v>6.6999999999999984</v>
      </c>
      <c r="AJ66" s="87">
        <f>ROUND(AI66,0)</f>
        <v>7</v>
      </c>
      <c r="AK66" s="64">
        <f>IF(ISNA(VLOOKUP($A66,'2021'!$A$6:$AV$149,32,FALSE)),0,VLOOKUP($A66,'2021'!$A$6:$AV$149,32,FALSE))</f>
        <v>0</v>
      </c>
      <c r="AL66" s="8">
        <f>IF(AI66&lt;&gt; "",LOOKUP(AI66,Points!$F$1:$F$400,Points!$G$1:$G$400),"")</f>
        <v>1</v>
      </c>
      <c r="AM66" s="215">
        <f>IF(  AND(AK66&gt;0,AI66&lt;&gt;AN$8),   IF(ABS(AK66-AN$8)&gt;=5,  AI66+SIGN(AN$8-AK66)*0.5,  (AN$8-AK66)*0.1+AI66),      AI66)</f>
        <v>6.6999999999999984</v>
      </c>
      <c r="AN66" s="87">
        <f>ROUND(AM66,0)</f>
        <v>7</v>
      </c>
      <c r="AO66" s="64">
        <f>IF(ISNA(VLOOKUP($A66,'2021'!$A$6:$AV$149,36,FALSE)),0,VLOOKUP($A66,'2021'!$A$6:$AV$149,36,FALSE))</f>
        <v>0</v>
      </c>
      <c r="AP66" s="8">
        <f>IF(AM66&lt;&gt; "",LOOKUP(AM66,Points!$F$1:$F$360,Points!$G$1:$G$360),"")</f>
        <v>1</v>
      </c>
      <c r="AQ66" s="215">
        <f>IF(  AND(AO66&gt;0,AM66&lt;&gt;AR$8),   IF(ABS(AO66-AR$8)&gt;=5,  AM66+SIGN(AR$8-AO66)*0.5,  (AR$8-AO66)*0.1+AM66),      AM66)</f>
        <v>6.6999999999999984</v>
      </c>
      <c r="AR66" s="87">
        <f>ROUND(AQ66,0)</f>
        <v>7</v>
      </c>
      <c r="AS66">
        <f>IF(I66&gt;0,72+H66+36-I66,"-")</f>
        <v>86</v>
      </c>
      <c r="AT66">
        <f>IF(M66&gt;0,72+L66+36-M66,"-")</f>
        <v>79</v>
      </c>
      <c r="AU66">
        <f>IF(Q66&gt;0,72+P66+36-Q66,"-")</f>
        <v>87</v>
      </c>
      <c r="AV66" t="str">
        <f>IF(U66&gt;0,72+T66+36-U66,"-")</f>
        <v>-</v>
      </c>
      <c r="AW66" t="str">
        <f>IF(Y66&gt;0,72+X66+36-Y66,"-")</f>
        <v>-</v>
      </c>
      <c r="AX66" t="str">
        <f>IF(AC66&gt;0,72+AB66+36-AC66,"-")</f>
        <v>-</v>
      </c>
      <c r="AY66" t="str">
        <f>IF(AG66&gt;0,72+AF66+36-AG66,"-")</f>
        <v>-</v>
      </c>
      <c r="AZ66" t="str">
        <f t="shared" si="18"/>
        <v>-</v>
      </c>
      <c r="BA66" t="str">
        <f>IF(AO66&gt;0,72+AN66+36-AO66,"-")</f>
        <v>-</v>
      </c>
      <c r="BB66" t="e">
        <f>VLOOKUP(A66,#REF!,44,FALSE)</f>
        <v>#REF!</v>
      </c>
    </row>
    <row r="67" spans="1:57" ht="18" customHeight="1" thickBot="1" x14ac:dyDescent="0.25">
      <c r="A67" s="78" t="s">
        <v>769</v>
      </c>
      <c r="B67" s="93" t="s">
        <v>739</v>
      </c>
      <c r="C67" s="94" t="s">
        <v>20</v>
      </c>
      <c r="D67" s="25">
        <v>11.6</v>
      </c>
      <c r="E67" s="92">
        <v>0</v>
      </c>
      <c r="F67" s="92">
        <v>0</v>
      </c>
      <c r="G67" s="216">
        <f t="shared" si="34"/>
        <v>11.6</v>
      </c>
      <c r="H67" s="88">
        <f t="shared" si="0"/>
        <v>12</v>
      </c>
      <c r="I67" s="72">
        <f>IF(ISNA(VLOOKUP($A67,'2021'!$A$5:$AV$149,4,FALSE)),0,VLOOKUP($A67,'2021'!$A$5:$AV$149,4,FALSE))</f>
        <v>0</v>
      </c>
      <c r="J67" s="8">
        <f>IF(G67&lt;&gt; "",LOOKUP(G67,Points!$F$1:$F$360,Points!$G$1:$G$360),"")</f>
        <v>2</v>
      </c>
      <c r="K67" s="13">
        <f>IF(  AND(I67&gt;0,G67&lt;&gt;L$8),   IF(ABS(I67-L$8)&gt;=5,  G67+SIGN(L$8-I67)*1,  (L$8-I67)*0.2+G67),      G67)</f>
        <v>11.6</v>
      </c>
      <c r="L67" s="87">
        <f t="shared" si="1"/>
        <v>12</v>
      </c>
      <c r="M67" s="83">
        <f>IF(ISNA(VLOOKUP($A67,'2021'!$A$6:$AV$149,8,FALSE)),0,VLOOKUP($A67,'2021'!$A$6:$AV$149,8,FALSE))</f>
        <v>0</v>
      </c>
      <c r="N67" s="8">
        <f>IF(K67&lt;&gt; "",LOOKUP(K67,Points!$F$1:$F$400,Points!$G$1:$G$400),"")</f>
        <v>2</v>
      </c>
      <c r="O67" s="215">
        <f>IF(  AND(M67&gt;0,K67&lt;&gt;36),   IF(ABS(M67-36)&gt;=10,  K67+SIGN(36-M67)*1,  (36-M67)*0.1+K67),      K67)</f>
        <v>11.6</v>
      </c>
      <c r="P67" s="87">
        <f t="shared" si="2"/>
        <v>12</v>
      </c>
      <c r="Q67" s="64">
        <f>IF(ISNA(VLOOKUP($A67,'2021'!$A$6:$AV$149,12,FALSE)),0,VLOOKUP($A67,'2021'!$A$6:$AV$149,12,FALSE))</f>
        <v>0</v>
      </c>
      <c r="R67" s="8">
        <f>IF(O67&lt;&gt; "",LOOKUP(O67,Points!$F$1:$F$400,Points!$G$1:$G$400),"")</f>
        <v>2</v>
      </c>
      <c r="S67" s="215">
        <f>IF(  AND(Q67&gt;0,O67&lt;&gt;T$8),   IF(ABS(Q67-T$8)&gt;=5,  O67+SIGN(T$8-Q67)*1,  (T$8-Q67)*0.2+O67),      O67)</f>
        <v>11.6</v>
      </c>
      <c r="T67" s="87">
        <f t="shared" si="3"/>
        <v>12</v>
      </c>
      <c r="U67" s="64">
        <f>IF(ISNA(VLOOKUP($A67,'2021'!$A$6:$AV$149,16,FALSE)),0,VLOOKUP($A67,'2021'!$A$6:$AV$149,16,FALSE))</f>
        <v>0</v>
      </c>
      <c r="V67" s="8">
        <f>IF(S67&lt;&gt; "",LOOKUP(S67,Points!$F$1:$F$400,Points!$G$1:$G$400),"")</f>
        <v>2</v>
      </c>
      <c r="W67" s="215">
        <f>IF(  AND(U67&gt;0,S67&lt;&gt;36),   IF(ABS(U67-36)&gt;=10,  S67+SIGN(36-U67)*1,  (36-U67)*0.1+S67),      S67)</f>
        <v>11.6</v>
      </c>
      <c r="X67" s="87">
        <f t="shared" si="4"/>
        <v>12</v>
      </c>
      <c r="Y67" s="64">
        <f>IF(ISNA(VLOOKUP($A67,'2021'!$A$6:$AV$149,20,FALSE)),0,VLOOKUP($A67,'2021'!$A$6:$AV$149,20,FALSE))</f>
        <v>0</v>
      </c>
      <c r="Z67" s="8">
        <f>IF(W67&lt;&gt; "",LOOKUP(W67,Points!$F$1:$F$400,Points!$G$1:$G$400),"")</f>
        <v>2</v>
      </c>
      <c r="AA67" s="215">
        <f t="shared" si="45"/>
        <v>11.6</v>
      </c>
      <c r="AB67" s="87">
        <f t="shared" si="6"/>
        <v>12</v>
      </c>
      <c r="AC67" s="64">
        <f>IF(ISNA(VLOOKUP($A67,'2021'!$A$6:$AV$149,24,FALSE)),0,VLOOKUP($A67,'2021'!$A$6:$AV$149,24,FALSE))</f>
        <v>0</v>
      </c>
      <c r="AD67" s="8">
        <f>IF(AA67&lt;&gt; "",LOOKUP(AA67,Points!$F$1:$F$400,Points!$G$1:$G$400),"")</f>
        <v>2</v>
      </c>
      <c r="AE67" s="215">
        <f>IF(  AND(AC67&gt;0,AA67&lt;&gt;AF$8),   IF(ABS(AC67-AF$8)&gt;=5,  AA67+SIGN(AF$8-AC67)*1,  (AF$8-AC67)*0.2+AA67),      AA67)</f>
        <v>11.6</v>
      </c>
      <c r="AF67" s="87">
        <f t="shared" si="8"/>
        <v>12</v>
      </c>
      <c r="AG67" s="64">
        <f>IF(ISNA(VLOOKUP($A67,'2021'!$A$6:$AV$149,28,FALSE)),0,VLOOKUP($A67,'2021'!$A$6:$AV$149,28,FALSE))</f>
        <v>0</v>
      </c>
      <c r="AH67" s="8">
        <f>IF(AE67&lt;&gt; "",LOOKUP(AE67,Points!$F$1:$F$400,Points!$G$1:$G$400),"")</f>
        <v>2</v>
      </c>
      <c r="AI67" s="215">
        <f>IF(  AND(AG67&gt;0,AE67&lt;&gt;36),   IF(ABS(AG67-36)&gt;=10,  AE67+SIGN(36-AG67)*1,  (36-AG67)*0.1+AE67),      AE67)</f>
        <v>11.6</v>
      </c>
      <c r="AJ67" s="87">
        <f t="shared" si="10"/>
        <v>12</v>
      </c>
      <c r="AK67" s="64">
        <f>IF(ISNA(VLOOKUP($A67,'2021'!$A$6:$AV$149,32,FALSE)),0,VLOOKUP($A67,'2021'!$A$6:$AV$149,32,FALSE))</f>
        <v>0</v>
      </c>
      <c r="AL67" s="8">
        <f>IF(AI67&lt;&gt; "",LOOKUP(AI67,Points!$F$1:$F$400,Points!$G$1:$G$400),"")</f>
        <v>2</v>
      </c>
      <c r="AM67" s="215">
        <f>IF(  AND(AK67&gt;0,AI67&lt;&gt;36),   IF(ABS(AK67-36)&gt;=10,  AI67+SIGN(36-AK67)*1,  (36-AK67)*0.1+AI67),      AI67)</f>
        <v>11.6</v>
      </c>
      <c r="AN67" s="87">
        <f t="shared" si="11"/>
        <v>12</v>
      </c>
      <c r="AO67" s="64">
        <f>IF(ISNA(VLOOKUP($A67,'2021'!$A$6:$AV$149,36,FALSE)),0,VLOOKUP($A67,'2021'!$A$6:$AV$149,36,FALSE))</f>
        <v>0</v>
      </c>
      <c r="AP67" s="8">
        <f>IF(AM67&lt;&gt; "",LOOKUP(AM67,Points!$F$1:$F$360,Points!$G$1:$G$360),"")</f>
        <v>2</v>
      </c>
      <c r="AQ67" s="215">
        <f t="shared" si="44"/>
        <v>11.6</v>
      </c>
      <c r="AR67" s="87">
        <f t="shared" si="12"/>
        <v>12</v>
      </c>
      <c r="AS67" t="str">
        <f t="shared" si="35"/>
        <v>-</v>
      </c>
      <c r="AT67" t="str">
        <f t="shared" si="36"/>
        <v>-</v>
      </c>
      <c r="AU67" t="str">
        <f t="shared" si="37"/>
        <v>-</v>
      </c>
      <c r="AV67" t="str">
        <f t="shared" si="38"/>
        <v>-</v>
      </c>
      <c r="AW67" t="str">
        <f t="shared" si="39"/>
        <v>-</v>
      </c>
      <c r="AX67" t="str">
        <f t="shared" si="40"/>
        <v>-</v>
      </c>
      <c r="AY67" t="str">
        <f t="shared" si="41"/>
        <v>-</v>
      </c>
      <c r="AZ67" t="str">
        <f t="shared" si="18"/>
        <v>-</v>
      </c>
      <c r="BA67" t="str">
        <f t="shared" si="42"/>
        <v>-</v>
      </c>
      <c r="BB67" t="e">
        <f>VLOOKUP(A67,#REF!,44,FALSE)</f>
        <v>#REF!</v>
      </c>
    </row>
    <row r="68" spans="1:57" ht="18" customHeight="1" thickBot="1" x14ac:dyDescent="0.25">
      <c r="A68" s="78" t="s">
        <v>611</v>
      </c>
      <c r="B68" s="93" t="s">
        <v>56</v>
      </c>
      <c r="C68" s="94" t="s">
        <v>272</v>
      </c>
      <c r="D68" s="25">
        <v>24.200000000000003</v>
      </c>
      <c r="E68" s="92">
        <v>0</v>
      </c>
      <c r="F68" s="92">
        <v>0</v>
      </c>
      <c r="G68" s="216">
        <f t="shared" si="34"/>
        <v>24.200000000000003</v>
      </c>
      <c r="H68" s="88">
        <f t="shared" si="0"/>
        <v>24</v>
      </c>
      <c r="I68" s="72">
        <f>IF(ISNA(VLOOKUP($A68,'2021'!$A$5:$AV$149,4,FALSE)),0,VLOOKUP($A68,'2021'!$A$5:$AV$149,4,FALSE))</f>
        <v>28</v>
      </c>
      <c r="J68" s="8">
        <f>IF(G68&lt;&gt; "",LOOKUP(G68,Points!$F$1:$F$360,Points!$G$1:$G$360),"")</f>
        <v>3</v>
      </c>
      <c r="K68" s="215">
        <f>IF(  AND(I68&gt;0,G68&lt;&gt;L$8),   IF(ABS(I68-L$8)&gt;=5,  G68+SIGN(L$8-I68)*1.5,  (L$8-I68)*0.3+G68),      G68)</f>
        <v>24.200000000000003</v>
      </c>
      <c r="L68" s="87">
        <f t="shared" si="1"/>
        <v>24</v>
      </c>
      <c r="M68" s="83">
        <f>IF(ISNA(VLOOKUP($A68,'2021'!$A$6:$AV$149,8,FALSE)),0,VLOOKUP($A68,'2021'!$A$6:$AV$149,8,FALSE))</f>
        <v>0</v>
      </c>
      <c r="N68" s="8">
        <f>IF(K68&lt;&gt; "",LOOKUP(K68,Points!$F$1:$F$400,Points!$G$1:$G$400),"")</f>
        <v>3</v>
      </c>
      <c r="O68" s="215">
        <f>IF(  AND(M68&gt;0,K68&lt;&gt;36),   IF(ABS(M68-36)&gt;=5,  K68+SIGN(36-M68)*1.5,  (36-M68)*0.3+K68),      K68)</f>
        <v>24.200000000000003</v>
      </c>
      <c r="P68" s="87">
        <f t="shared" si="2"/>
        <v>24</v>
      </c>
      <c r="Q68" s="64">
        <f>IF(ISNA(VLOOKUP($A68,'2021'!$A$6:$AV$149,12,FALSE)),0,VLOOKUP($A68,'2021'!$A$6:$AV$149,12,FALSE))</f>
        <v>33</v>
      </c>
      <c r="R68" s="8">
        <f>IF(O68&lt;&gt; "",LOOKUP(O68,Points!$F$1:$F$400,Points!$G$1:$G$400),"")</f>
        <v>3</v>
      </c>
      <c r="S68" s="215">
        <f>IF(  AND(Q68&gt;0,O68&lt;&gt;T$8),   IF(ABS(Q68-T$8)&gt;=5,  O68+SIGN(T$8-Q68)*1.5,  (T$8-Q68)*0.3+O68),      O68)</f>
        <v>22.700000000000003</v>
      </c>
      <c r="T68" s="87">
        <f t="shared" si="3"/>
        <v>23</v>
      </c>
      <c r="U68" s="64">
        <f>IF(ISNA(VLOOKUP($A68,'2021'!$A$6:$AV$149,16,FALSE)),0,VLOOKUP($A68,'2021'!$A$6:$AV$149,16,FALSE))</f>
        <v>0</v>
      </c>
      <c r="V68" s="8">
        <f>IF(S68&lt;&gt; "",LOOKUP(S68,Points!$F$1:$F$400,Points!$G$1:$G$400),"")</f>
        <v>3</v>
      </c>
      <c r="W68" s="215">
        <f>IF(  AND(U68&gt;0,S68&lt;&gt;X$8),   IF(ABS(U68-X$8)&gt;=5,  S68+SIGN(X$8-U68)*1.5,  (X$8-U68)*0.3+S68),      S68)</f>
        <v>22.700000000000003</v>
      </c>
      <c r="X68" s="87">
        <f t="shared" si="4"/>
        <v>23</v>
      </c>
      <c r="Y68" s="64">
        <f>IF(ISNA(VLOOKUP($A68,'2021'!$A$6:$AV$149,20,FALSE)),0,VLOOKUP($A68,'2021'!$A$6:$AV$149,20,FALSE))</f>
        <v>0</v>
      </c>
      <c r="Z68" s="8">
        <f>IF(W68&lt;&gt; "",LOOKUP(W68,Points!$F$1:$F$400,Points!$G$1:$G$400),"")</f>
        <v>3</v>
      </c>
      <c r="AA68" s="215">
        <f t="shared" si="45"/>
        <v>22.700000000000003</v>
      </c>
      <c r="AB68" s="87">
        <f t="shared" si="6"/>
        <v>23</v>
      </c>
      <c r="AC68" s="64">
        <f>IF(ISNA(VLOOKUP($A68,'2021'!$A$6:$AV$149,24,FALSE)),0,VLOOKUP($A68,'2021'!$A$6:$AV$149,24,FALSE))</f>
        <v>0</v>
      </c>
      <c r="AD68" s="8">
        <f>IF(AA68&lt;&gt; "",LOOKUP(AA68,Points!$F$1:$F$400,Points!$G$1:$G$400),"")</f>
        <v>3</v>
      </c>
      <c r="AE68" s="215">
        <f>IF(  AND(AC68&gt;0,AA68&lt;&gt;AF$8),   IF(ABS(AC68-AF$8)&gt;=5,  AA68+SIGN(AF$8-AC68)*1.5,  (AF$8-AC68)*0.3+AA68),      AA68)</f>
        <v>22.700000000000003</v>
      </c>
      <c r="AF68" s="87">
        <f t="shared" si="8"/>
        <v>23</v>
      </c>
      <c r="AG68" s="64">
        <f>IF(ISNA(VLOOKUP($A68,'2021'!$A$6:$AV$149,28,FALSE)),0,VLOOKUP($A68,'2021'!$A$6:$AV$149,28,FALSE))</f>
        <v>0</v>
      </c>
      <c r="AH68" s="8">
        <f>IF(AE68&lt;&gt; "",LOOKUP(AE68,Points!$F$1:$F$400,Points!$G$1:$G$400),"")</f>
        <v>3</v>
      </c>
      <c r="AI68" s="215">
        <f>IF(  AND(AG68&gt;0,AE68&lt;&gt;36),   IF(ABS(AG68-36)&gt;=5,  AE68+SIGN(36-AG68)*1.5,  (36-AG68)*0.3+AE68),      AE68)</f>
        <v>22.700000000000003</v>
      </c>
      <c r="AJ68" s="87">
        <f t="shared" si="10"/>
        <v>23</v>
      </c>
      <c r="AK68" s="64">
        <f>IF(ISNA(VLOOKUP($A68,'2021'!$A$6:$AV$149,32,FALSE)),0,VLOOKUP($A68,'2021'!$A$6:$AV$149,32,FALSE))</f>
        <v>0</v>
      </c>
      <c r="AL68" s="8">
        <f>IF(AI68&lt;&gt; "",LOOKUP(AI68,Points!$F$1:$F$400,Points!$G$1:$G$400),"")</f>
        <v>3</v>
      </c>
      <c r="AM68" s="215">
        <f>IF(  AND(AK68&gt;0,AI68&lt;&gt;AN$8),   IF(ABS(AK68-AN$8)&gt;=5,  AI68+SIGN(AN$8-AK68)*1.5,  (AN$8-AK68)*0.3+AI68),      AI68)</f>
        <v>22.700000000000003</v>
      </c>
      <c r="AN68" s="87">
        <f t="shared" si="11"/>
        <v>23</v>
      </c>
      <c r="AO68" s="64">
        <f>IF(ISNA(VLOOKUP($A68,'2021'!$A$6:$AV$149,36,FALSE)),0,VLOOKUP($A68,'2021'!$A$6:$AV$149,36,FALSE))</f>
        <v>0</v>
      </c>
      <c r="AP68" s="8">
        <f>IF(AM68&lt;&gt; "",LOOKUP(AM68,Points!$F$1:$F$360,Points!$G$1:$G$360),"")</f>
        <v>3</v>
      </c>
      <c r="AQ68" s="215">
        <f>IF(  AND(AO68&gt;0,AM68&lt;&gt;AR$8),   IF(ABS(AO68-AR$8)&gt;=5,  AM68+SIGN(AR$8-AO68)*1.5,  (AR$8-AO68)*0.3+AM68),      AM68)</f>
        <v>22.700000000000003</v>
      </c>
      <c r="AR68" s="87">
        <f t="shared" si="12"/>
        <v>23</v>
      </c>
      <c r="AS68">
        <f t="shared" si="35"/>
        <v>104</v>
      </c>
      <c r="AT68" t="str">
        <f t="shared" si="36"/>
        <v>-</v>
      </c>
      <c r="AU68">
        <f t="shared" si="37"/>
        <v>99</v>
      </c>
      <c r="AV68" t="str">
        <f t="shared" si="38"/>
        <v>-</v>
      </c>
      <c r="AW68" t="str">
        <f t="shared" si="39"/>
        <v>-</v>
      </c>
      <c r="AX68" t="str">
        <f t="shared" si="40"/>
        <v>-</v>
      </c>
      <c r="AY68" t="str">
        <f t="shared" si="41"/>
        <v>-</v>
      </c>
      <c r="AZ68" t="str">
        <f t="shared" si="18"/>
        <v>-</v>
      </c>
      <c r="BA68" t="str">
        <f t="shared" si="42"/>
        <v>-</v>
      </c>
      <c r="BB68" t="e">
        <f>VLOOKUP(A68,#REF!,44,FALSE)</f>
        <v>#REF!</v>
      </c>
      <c r="BC68">
        <f t="shared" ref="BC68:BC77" si="46">-G68+AQ68</f>
        <v>-1.5</v>
      </c>
      <c r="BD68" s="206">
        <f t="shared" ref="BD68:BD77" si="47">ROUND(BC68/G68,2)</f>
        <v>-0.06</v>
      </c>
    </row>
    <row r="69" spans="1:57" ht="18" customHeight="1" thickBot="1" x14ac:dyDescent="0.25">
      <c r="A69" s="78" t="s">
        <v>362</v>
      </c>
      <c r="B69" s="52" t="s">
        <v>359</v>
      </c>
      <c r="C69" s="62" t="s">
        <v>3</v>
      </c>
      <c r="D69" s="25">
        <v>19.499999999999993</v>
      </c>
      <c r="E69" s="92">
        <v>27.333333333333332</v>
      </c>
      <c r="F69" s="92">
        <v>0</v>
      </c>
      <c r="G69" s="216">
        <f t="shared" si="34"/>
        <v>19.499999999999993</v>
      </c>
      <c r="H69" s="88">
        <f t="shared" si="0"/>
        <v>20</v>
      </c>
      <c r="I69" s="72">
        <f>IF(ISNA(VLOOKUP($A69,'2021'!$A$5:$AV$149,4,FALSE)),0,VLOOKUP($A69,'2021'!$A$5:$AV$149,4,FALSE))</f>
        <v>0</v>
      </c>
      <c r="J69" s="8">
        <f>IF(G69&lt;&gt; "",LOOKUP(G69,Points!$F$1:$F$360,Points!$G$1:$G$360),"")</f>
        <v>2</v>
      </c>
      <c r="K69" s="209">
        <f>IF(  AND(I69&gt;0,G69&lt;&gt;L$8),   IF(ABS(I69-L$8)&gt;=5,  G69+SIGN(L$8-I69)*1,  (L$8-I69)*0.2+G69),      G69)</f>
        <v>19.499999999999993</v>
      </c>
      <c r="L69" s="87">
        <f t="shared" si="1"/>
        <v>20</v>
      </c>
      <c r="M69" s="83">
        <f>IF(ISNA(VLOOKUP($A69,'2021'!$A$6:$AV$149,8,FALSE)),0,VLOOKUP($A69,'2021'!$A$6:$AV$149,8,FALSE))</f>
        <v>0</v>
      </c>
      <c r="N69" s="8">
        <f>IF(K69&lt;&gt; "",LOOKUP(K69,Points!$F$1:$F$400,Points!$G$1:$G$400),"")</f>
        <v>2</v>
      </c>
      <c r="O69" s="215">
        <f>IF(  AND(M69&gt;0,K69&lt;&gt;P$8),   IF(ABS(M69-P$8)&gt;=5,  K69+SIGN(P$8-M69)*1.5,  (P$8-M69)*0.3+K69),      K69)</f>
        <v>19.499999999999993</v>
      </c>
      <c r="P69" s="87">
        <f t="shared" si="2"/>
        <v>20</v>
      </c>
      <c r="Q69" s="64">
        <f>IF(ISNA(VLOOKUP($A69,'2021'!$A$6:$AV$149,12,FALSE)),0,VLOOKUP($A69,'2021'!$A$6:$AV$149,12,FALSE))</f>
        <v>0</v>
      </c>
      <c r="R69" s="8">
        <f>IF(O69&lt;&gt; "",LOOKUP(O69,Points!$F$1:$F$400,Points!$G$1:$G$400),"")</f>
        <v>2</v>
      </c>
      <c r="S69" s="215">
        <f>IF(  AND(Q69&gt;0,O69&lt;&gt;36),   IF(ABS(Q69-36)&gt;=5,  O69+SIGN(36-Q69)*1.5,  (36-Q69)*0.3+O69),      O69)</f>
        <v>19.499999999999993</v>
      </c>
      <c r="T69" s="87">
        <f t="shared" si="3"/>
        <v>20</v>
      </c>
      <c r="U69" s="64">
        <f>IF(ISNA(VLOOKUP($A69,'2021'!$A$6:$AV$149,16,FALSE)),0,VLOOKUP($A69,'2021'!$A$6:$AV$149,16,FALSE))</f>
        <v>0</v>
      </c>
      <c r="V69" s="8">
        <f>IF(S69&lt;&gt; "",LOOKUP(S69,Points!$F$1:$F$400,Points!$G$1:$G$400),"")</f>
        <v>2</v>
      </c>
      <c r="W69" s="215">
        <f>IF(  AND(U69&gt;0,S69&lt;&gt;X$8),   IF(ABS(U69-X$8)&gt;=5,  S69+SIGN(X$8-U69)*1.5,  (X$8-U69)*0.3+S69),      S69)</f>
        <v>19.499999999999993</v>
      </c>
      <c r="X69" s="87">
        <f t="shared" si="4"/>
        <v>20</v>
      </c>
      <c r="Y69" s="64">
        <f>IF(ISNA(VLOOKUP($A69,'2021'!$A$6:$AV$149,20,FALSE)),0,VLOOKUP($A69,'2021'!$A$6:$AV$149,20,FALSE))</f>
        <v>0</v>
      </c>
      <c r="Z69" s="8">
        <f>IF(W69&lt;&gt; "",LOOKUP(W69,Points!$F$1:$F$400,Points!$G$1:$G$400),"")</f>
        <v>2</v>
      </c>
      <c r="AA69" s="215">
        <f t="shared" si="45"/>
        <v>19.499999999999993</v>
      </c>
      <c r="AB69" s="87">
        <f t="shared" si="6"/>
        <v>20</v>
      </c>
      <c r="AC69" s="64">
        <f>IF(ISNA(VLOOKUP($A69,'2021'!$A$6:$AV$149,24,FALSE)),0,VLOOKUP($A69,'2021'!$A$6:$AV$149,24,FALSE))</f>
        <v>0</v>
      </c>
      <c r="AD69" s="8">
        <f>IF(AA69&lt;&gt; "",LOOKUP(AA69,Points!$F$1:$F$400,Points!$G$1:$G$400),"")</f>
        <v>2</v>
      </c>
      <c r="AE69" s="215">
        <f>IF(  AND(AC69&gt;0,AA69&lt;&gt;AF$8),   IF(ABS(AC69-AF$8)&gt;=5,  AA69+SIGN(AF$8-AC69)*1,  (AF$8-AC69)*0.2+AA69),      AA69)</f>
        <v>19.499999999999993</v>
      </c>
      <c r="AF69" s="87">
        <f t="shared" si="8"/>
        <v>20</v>
      </c>
      <c r="AG69" s="64">
        <f>IF(ISNA(VLOOKUP($A69,'2021'!$A$6:$AV$149,28,FALSE)),0,VLOOKUP($A69,'2021'!$A$6:$AV$149,28,FALSE))</f>
        <v>0</v>
      </c>
      <c r="AH69" s="8">
        <f>IF(AE69&lt;&gt; "",LOOKUP(AE69,Points!$F$1:$F$400,Points!$G$1:$G$400),"")</f>
        <v>2</v>
      </c>
      <c r="AI69" s="215">
        <f>IF(  AND(AG69&gt;0,AE69&lt;&gt;AJ$8),   IF(ABS(AG69-AJ$8)&gt;=5,  AE69+SIGN(AJ$8-AG69)*1.5,  (AJ$8-AG69)*0.3+AE69),      AE69)</f>
        <v>19.499999999999993</v>
      </c>
      <c r="AJ69" s="87">
        <f t="shared" si="10"/>
        <v>20</v>
      </c>
      <c r="AK69" s="64">
        <f>IF(ISNA(VLOOKUP($A69,'2021'!$A$6:$AV$149,32,FALSE)),0,VLOOKUP($A69,'2021'!$A$6:$AV$149,32,FALSE))</f>
        <v>0</v>
      </c>
      <c r="AL69" s="8">
        <f>IF(AI69&lt;&gt; "",LOOKUP(AI69,Points!$F$1:$F$400,Points!$G$1:$G$400),"")</f>
        <v>2</v>
      </c>
      <c r="AM69" s="215">
        <f>IF(  AND(AK69&gt;0,AI69&lt;&gt;AN$8),   IF(ABS(AK69-AN$8)&gt;=5,  AI69+SIGN(AN$8-AK69)*1.5,  (AN$8-AK69)*0.3+AI69),      AI69)</f>
        <v>19.499999999999993</v>
      </c>
      <c r="AN69" s="87">
        <f t="shared" si="11"/>
        <v>20</v>
      </c>
      <c r="AO69" s="64">
        <f>IF(ISNA(VLOOKUP($A69,'2021'!$A$6:$AV$149,36,FALSE)),0,VLOOKUP($A69,'2021'!$A$6:$AV$149,36,FALSE))</f>
        <v>0</v>
      </c>
      <c r="AP69" s="8">
        <f>IF(AM69&lt;&gt; "",LOOKUP(AM69,Points!$F$1:$F$360,Points!$G$1:$G$360),"")</f>
        <v>2</v>
      </c>
      <c r="AQ69" s="215">
        <f>IF(  AND(AO69&gt;0,AM69&lt;&gt;AR$8),   IF(ABS(AO69-AR$8)&gt;=5,  AM69+SIGN(AR$8-AO69)*1,  (AR$8-AO69)*0.2+AM69),      AM69)</f>
        <v>19.499999999999993</v>
      </c>
      <c r="AR69" s="87">
        <f t="shared" si="12"/>
        <v>20</v>
      </c>
      <c r="AS69" t="str">
        <f t="shared" si="35"/>
        <v>-</v>
      </c>
      <c r="AT69" t="str">
        <f t="shared" si="36"/>
        <v>-</v>
      </c>
      <c r="AU69" t="str">
        <f t="shared" si="37"/>
        <v>-</v>
      </c>
      <c r="AV69" t="str">
        <f t="shared" si="38"/>
        <v>-</v>
      </c>
      <c r="AW69" t="str">
        <f t="shared" si="39"/>
        <v>-</v>
      </c>
      <c r="AX69" t="str">
        <f t="shared" si="40"/>
        <v>-</v>
      </c>
      <c r="AY69" t="str">
        <f t="shared" si="41"/>
        <v>-</v>
      </c>
      <c r="AZ69" t="str">
        <f t="shared" si="18"/>
        <v>-</v>
      </c>
      <c r="BA69" t="str">
        <f t="shared" si="42"/>
        <v>-</v>
      </c>
      <c r="BB69" t="e">
        <f>VLOOKUP(A69,#REF!,44,FALSE)</f>
        <v>#REF!</v>
      </c>
      <c r="BC69">
        <f t="shared" si="46"/>
        <v>0</v>
      </c>
      <c r="BD69" s="206">
        <f t="shared" si="47"/>
        <v>0</v>
      </c>
    </row>
    <row r="70" spans="1:57" ht="18" customHeight="1" thickBot="1" x14ac:dyDescent="0.25">
      <c r="A70" s="78" t="s">
        <v>536</v>
      </c>
      <c r="B70" s="52" t="s">
        <v>528</v>
      </c>
      <c r="C70" s="62" t="s">
        <v>529</v>
      </c>
      <c r="D70" s="25">
        <v>7</v>
      </c>
      <c r="E70" s="92">
        <v>31.777777777777779</v>
      </c>
      <c r="F70" s="92">
        <v>31.777777777777779</v>
      </c>
      <c r="G70" s="216">
        <f t="shared" si="34"/>
        <v>7</v>
      </c>
      <c r="H70" s="88">
        <f t="shared" si="0"/>
        <v>7</v>
      </c>
      <c r="I70" s="72">
        <f>IF(ISNA(VLOOKUP($A70,'2021'!$A$5:$AV$149,4,FALSE)),0,VLOOKUP($A70,'2021'!$A$5:$AV$149,4,FALSE))</f>
        <v>32</v>
      </c>
      <c r="J70" s="8">
        <f>IF(G70&lt;&gt; "",LOOKUP(G70,Points!$F$1:$F$360,Points!$G$1:$G$360),"")</f>
        <v>1</v>
      </c>
      <c r="K70" s="215">
        <f>IF(  AND(I70&gt;0,G70&lt;&gt;L$8),   IF(ABS(I70-L$8)&gt;=5,  G70+SIGN(L$8-I70)*0.5,  (L$8-I70)*0.1+G70),      G70)</f>
        <v>6.6</v>
      </c>
      <c r="L70" s="76">
        <f t="shared" si="1"/>
        <v>7</v>
      </c>
      <c r="M70" s="83">
        <f>IF(ISNA(VLOOKUP($A70,'2021'!$A$6:$AV$149,8,FALSE)),0,VLOOKUP($A70,'2021'!$A$6:$AV$149,8,FALSE))</f>
        <v>28</v>
      </c>
      <c r="N70" s="8">
        <f>IF(K70&lt;&gt; "",LOOKUP(K70,Points!$F$1:$F$400,Points!$G$1:$G$400),"")</f>
        <v>1</v>
      </c>
      <c r="O70" s="215">
        <f>IF(  AND(M70&gt;0,K70&lt;&gt;P$8),   IF(ABS(M70-P$8)&gt;=5,  K70+SIGN(P$8-M70)*0.5,  (P$8-M70)*0.1+K70),      K70)</f>
        <v>6.8</v>
      </c>
      <c r="P70" s="76">
        <f t="shared" si="2"/>
        <v>7</v>
      </c>
      <c r="Q70" s="64">
        <f>IF(ISNA(VLOOKUP($A70,'2021'!$A$6:$AV$149,12,FALSE)),0,VLOOKUP($A70,'2021'!$A$6:$AV$149,12,FALSE))</f>
        <v>25</v>
      </c>
      <c r="R70" s="8">
        <f>IF(O70&lt;&gt; "",LOOKUP(O70,Points!$F$1:$F$400,Points!$G$1:$G$400),"")</f>
        <v>1</v>
      </c>
      <c r="S70" s="215">
        <f>IF(  AND(Q70&gt;0,O70&lt;&gt;T$8),   IF(ABS(Q70-T$8)&gt;=5,  O70+SIGN(T$8-Q70)*0.5,  (T$8-Q70)*0.1+O70),      O70)</f>
        <v>7</v>
      </c>
      <c r="T70" s="76">
        <f t="shared" si="3"/>
        <v>7</v>
      </c>
      <c r="U70" s="64">
        <f>IF(ISNA(VLOOKUP($A70,'2021'!$A$6:$AV$149,16,FALSE)),0,VLOOKUP($A70,'2021'!$A$6:$AV$149,16,FALSE))</f>
        <v>0</v>
      </c>
      <c r="V70" s="8">
        <f>IF(S70&lt;&gt; "",LOOKUP(S70,Points!$F$1:$F$400,Points!$G$1:$G$400),"")</f>
        <v>1</v>
      </c>
      <c r="W70" s="215">
        <f>IF(  AND(U70&gt;0,S70&lt;&gt;X$8),   IF(ABS(U70-X$8)&gt;=5,  S70+SIGN(X$8-U70)*0.5,  (X$8-U70)*0.1+S70),      S70)</f>
        <v>7</v>
      </c>
      <c r="X70" s="76">
        <f t="shared" si="4"/>
        <v>7</v>
      </c>
      <c r="Y70" s="64">
        <f>IF(ISNA(VLOOKUP($A70,'2021'!$A$6:$AV$149,20,FALSE)),0,VLOOKUP($A70,'2021'!$A$6:$AV$149,20,FALSE))</f>
        <v>0</v>
      </c>
      <c r="Z70" s="8">
        <f>IF(W70&lt;&gt; "",LOOKUP(W70,Points!$F$1:$F$400,Points!$G$1:$G$400),"")</f>
        <v>1</v>
      </c>
      <c r="AA70" s="215">
        <f>IF(  AND(Y70&gt;0,W70&lt;&gt;AB$8),   IF(ABS(Y70-AB$8)&gt;=5,  W70+SIGN(AB$8-Y70)*0.5,  (AB$8-Y70)*0.1+W70),      W70)</f>
        <v>7</v>
      </c>
      <c r="AB70" s="76">
        <f t="shared" si="6"/>
        <v>7</v>
      </c>
      <c r="AC70" s="64">
        <f>IF(ISNA(VLOOKUP($A70,'2021'!$A$6:$AV$149,24,FALSE)),0,VLOOKUP($A70,'2021'!$A$6:$AV$149,24,FALSE))</f>
        <v>0</v>
      </c>
      <c r="AD70" s="8">
        <f>IF(AA70&lt;&gt; "",LOOKUP(AA70,Points!$F$1:$F$400,Points!$G$1:$G$400),"")</f>
        <v>1</v>
      </c>
      <c r="AE70" s="215">
        <f>IF(  AND(AC70&gt;0,AA70&lt;&gt;AF$8),   IF(ABS(AC70-AF$8)&gt;=5,  AA70+SIGN(AF$8-AC70)*0.5,  (AF$8-AC70)*0.1+AA70),      AA70)</f>
        <v>7</v>
      </c>
      <c r="AF70" s="76">
        <f t="shared" si="8"/>
        <v>7</v>
      </c>
      <c r="AG70" s="64">
        <f>IF(ISNA(VLOOKUP($A70,'2021'!$A$6:$AV$149,28,FALSE)),0,VLOOKUP($A70,'2021'!$A$6:$AV$149,28,FALSE))</f>
        <v>0</v>
      </c>
      <c r="AH70" s="8">
        <f>IF(AE70&lt;&gt; "",LOOKUP(AE70,Points!$F$1:$F$400,Points!$G$1:$G$400),"")</f>
        <v>1</v>
      </c>
      <c r="AI70" s="215">
        <f>IF(  AND(AG70&gt;0,AE70&lt;&gt;AJ$8),   IF(ABS(AG70-AJ$8)&gt;=5,  AE70+SIGN(AJ$8-AG70)*0.5,  (AJ$8-AG70)*0.1+AE70),      AE70)</f>
        <v>7</v>
      </c>
      <c r="AJ70" s="76">
        <f t="shared" si="10"/>
        <v>7</v>
      </c>
      <c r="AK70" s="64">
        <f>IF(ISNA(VLOOKUP($A70,'2021'!$A$6:$AV$149,32,FALSE)),0,VLOOKUP($A70,'2021'!$A$6:$AV$149,32,FALSE))</f>
        <v>0</v>
      </c>
      <c r="AL70" s="8">
        <f>IF(AI70&lt;&gt; "",LOOKUP(AI70,Points!$F$1:$F$400,Points!$G$1:$G$400),"")</f>
        <v>1</v>
      </c>
      <c r="AM70" s="215">
        <f>IF(  AND(AK70&gt;0,AI70&lt;&gt;AN$8),   IF(ABS(AK70-AN$8)&gt;=5,  AI70+SIGN(AN$8-AK70)*0.5,  (AN$8-AK70)*0.1+AI70),      AI70)</f>
        <v>7</v>
      </c>
      <c r="AN70" s="76">
        <f t="shared" si="11"/>
        <v>7</v>
      </c>
      <c r="AO70" s="64">
        <f>IF(ISNA(VLOOKUP($A70,'2021'!$A$6:$AV$149,36,FALSE)),0,VLOOKUP($A70,'2021'!$A$6:$AV$149,36,FALSE))</f>
        <v>0</v>
      </c>
      <c r="AP70" s="8">
        <f>IF(AM70&lt;&gt; "",LOOKUP(AM70,Points!$F$1:$F$360,Points!$G$1:$G$360),"")</f>
        <v>1</v>
      </c>
      <c r="AQ70" s="215">
        <f>IF(  AND(AO70&gt;0,AM70&lt;&gt;AR$8),   IF(ABS(AO70-AR$8)&gt;=5,  AM70+SIGN(AR$8-AO70)*0.5,  (AR$8-AO70)*0.1+AM70),      AM70)</f>
        <v>7</v>
      </c>
      <c r="AR70" s="76">
        <f t="shared" si="12"/>
        <v>7</v>
      </c>
      <c r="AS70">
        <f t="shared" si="35"/>
        <v>83</v>
      </c>
      <c r="AT70">
        <f t="shared" si="36"/>
        <v>87</v>
      </c>
      <c r="AU70">
        <f t="shared" si="37"/>
        <v>90</v>
      </c>
      <c r="AV70" t="str">
        <f t="shared" si="38"/>
        <v>-</v>
      </c>
      <c r="AW70" t="str">
        <f t="shared" si="39"/>
        <v>-</v>
      </c>
      <c r="AX70" t="str">
        <f t="shared" si="40"/>
        <v>-</v>
      </c>
      <c r="AY70" t="str">
        <f t="shared" si="41"/>
        <v>-</v>
      </c>
      <c r="AZ70" t="str">
        <f t="shared" si="18"/>
        <v>-</v>
      </c>
      <c r="BA70" t="str">
        <f t="shared" si="42"/>
        <v>-</v>
      </c>
      <c r="BB70" t="e">
        <f>VLOOKUP(A70,#REF!,44,FALSE)</f>
        <v>#REF!</v>
      </c>
      <c r="BC70">
        <f t="shared" si="46"/>
        <v>0</v>
      </c>
      <c r="BD70" s="206">
        <f t="shared" si="47"/>
        <v>0</v>
      </c>
      <c r="BE70" t="s">
        <v>779</v>
      </c>
    </row>
    <row r="71" spans="1:57" ht="18" customHeight="1" thickBot="1" x14ac:dyDescent="0.25">
      <c r="A71" s="78" t="s">
        <v>682</v>
      </c>
      <c r="B71" s="93" t="s">
        <v>641</v>
      </c>
      <c r="C71" s="94" t="s">
        <v>642</v>
      </c>
      <c r="D71" s="25">
        <v>17.3</v>
      </c>
      <c r="E71" s="92">
        <v>0</v>
      </c>
      <c r="F71" s="92">
        <v>0</v>
      </c>
      <c r="G71" s="216">
        <f t="shared" si="34"/>
        <v>17.3</v>
      </c>
      <c r="H71" s="88">
        <f t="shared" si="0"/>
        <v>17</v>
      </c>
      <c r="I71" s="72">
        <f>IF(ISNA(VLOOKUP($A71,'2021'!$A$5:$AV$149,4,FALSE)),0,VLOOKUP($A71,'2021'!$A$5:$AV$149,4,FALSE))</f>
        <v>0</v>
      </c>
      <c r="J71" s="8">
        <f>IF(G71&lt;&gt; "",LOOKUP(G71,Points!$F$1:$F$360,Points!$G$1:$G$360),"")</f>
        <v>2</v>
      </c>
      <c r="K71" s="13">
        <f>IF(  AND(I71&gt;0,G71&lt;&gt;36),   IF(ABS(I71-36)&gt;=5,  G71+SIGN(36-I71)*1,  (36-I71)*0.2+G71),      G71)</f>
        <v>17.3</v>
      </c>
      <c r="L71" s="87">
        <f t="shared" si="1"/>
        <v>17</v>
      </c>
      <c r="M71" s="83">
        <f>IF(ISNA(VLOOKUP($A71,'2021'!$A$6:$AV$149,8,FALSE)),0,VLOOKUP($A71,'2021'!$A$6:$AV$149,8,FALSE))</f>
        <v>0</v>
      </c>
      <c r="N71" s="8">
        <f>IF(K71&lt;&gt; "",LOOKUP(K71,Points!$F$1:$F$400,Points!$G$1:$G$400),"")</f>
        <v>2</v>
      </c>
      <c r="O71" s="215">
        <f>IF(  AND(M71&gt;0,K71&lt;&gt;P$8),   IF(ABS(M71-P$8)&gt;=5,  K71+SIGN(P$8-M71)*1,  (P$8-M71)*0.2+K71),      K71)</f>
        <v>17.3</v>
      </c>
      <c r="P71" s="87">
        <f t="shared" si="2"/>
        <v>17</v>
      </c>
      <c r="Q71" s="64">
        <f>IF(ISNA(VLOOKUP($A71,'2021'!$A$6:$AV$149,12,FALSE)),0,VLOOKUP($A71,'2021'!$A$6:$AV$149,12,FALSE))</f>
        <v>0</v>
      </c>
      <c r="R71" s="8">
        <f>IF(O71&lt;&gt; "",LOOKUP(O71,Points!$F$1:$F$400,Points!$G$1:$G$400),"")</f>
        <v>2</v>
      </c>
      <c r="S71" s="215">
        <f>IF(  AND(Q71&gt;0,O71&lt;&gt;36),   IF(ABS(Q71-36)&gt;=5,  O71+SIGN(36-Q71)*1,  (36-Q71)*0.2+O71),      O71)</f>
        <v>17.3</v>
      </c>
      <c r="T71" s="87">
        <f t="shared" si="3"/>
        <v>17</v>
      </c>
      <c r="U71" s="64">
        <f>IF(ISNA(VLOOKUP($A71,'2021'!$A$6:$AV$149,16,FALSE)),0,VLOOKUP($A71,'2021'!$A$6:$AV$149,16,FALSE))</f>
        <v>0</v>
      </c>
      <c r="V71" s="8">
        <f>IF(S71&lt;&gt; "",LOOKUP(S71,Points!$F$1:$F$400,Points!$G$1:$G$400),"")</f>
        <v>2</v>
      </c>
      <c r="W71" s="215">
        <f>IF(  AND(U71&gt;0,S71&lt;&gt;X$8),   IF(ABS(U71-X$8)&gt;=5,  S71+SIGN(X$8-U71)*1,  (X$8-U71)*0.2+S71),      S71)</f>
        <v>17.3</v>
      </c>
      <c r="X71" s="87">
        <f t="shared" si="4"/>
        <v>17</v>
      </c>
      <c r="Y71" s="64">
        <f>IF(ISNA(VLOOKUP($A71,'2021'!$A$6:$AV$149,20,FALSE)),0,VLOOKUP($A71,'2021'!$A$6:$AV$149,20,FALSE))</f>
        <v>0</v>
      </c>
      <c r="Z71" s="8">
        <f>IF(W71&lt;&gt; "",LOOKUP(W71,Points!$F$1:$F$400,Points!$G$1:$G$400),"")</f>
        <v>2</v>
      </c>
      <c r="AA71" s="215">
        <f>IF(  AND(Y71&gt;0,W71&lt;&gt;36),   IF(ABS(Y71-36)&gt;=10,  W71+SIGN(36-Y71)*1,  (36-Y71)*0.1+W71),      W71)</f>
        <v>17.3</v>
      </c>
      <c r="AB71" s="87">
        <f t="shared" si="6"/>
        <v>17</v>
      </c>
      <c r="AC71" s="64">
        <f>IF(ISNA(VLOOKUP($A71,'2021'!$A$6:$AV$149,24,FALSE)),0,VLOOKUP($A71,'2021'!$A$6:$AV$149,24,FALSE))</f>
        <v>0</v>
      </c>
      <c r="AD71" s="8">
        <f>IF(AA71&lt;&gt; "",LOOKUP(AA71,Points!$F$1:$F$400,Points!$G$1:$G$400),"")</f>
        <v>2</v>
      </c>
      <c r="AE71" s="215">
        <f>IF(  AND(AC71&gt;0,AA71&lt;&gt;36),   IF(ABS(AC71-36)&gt;=10,  AA71+SIGN(36-AC71)*1,  (36-AC71)*0.1+AA71),      AA71)</f>
        <v>17.3</v>
      </c>
      <c r="AF71" s="87">
        <f t="shared" si="8"/>
        <v>17</v>
      </c>
      <c r="AG71" s="64">
        <f>IF(ISNA(VLOOKUP($A71,'2021'!$A$6:$AV$149,28,FALSE)),0,VLOOKUP($A71,'2021'!$A$6:$AV$149,28,FALSE))</f>
        <v>0</v>
      </c>
      <c r="AH71" s="8">
        <f>IF(AE71&lt;&gt; "",LOOKUP(AE71,Points!$F$1:$F$400,Points!$G$1:$G$400),"")</f>
        <v>2</v>
      </c>
      <c r="AI71" s="215">
        <f>IF(  AND(AG71&gt;0,AE71&lt;&gt;AJ$8),   IF(ABS(AG71-AJ$8)&gt;=5,  AE71+SIGN(AJ$8-AG71)*1,  (AJ$8-AG71)*0.2+AE71),      AE71)</f>
        <v>17.3</v>
      </c>
      <c r="AJ71" s="87">
        <f t="shared" si="10"/>
        <v>17</v>
      </c>
      <c r="AK71" s="64">
        <f>IF(ISNA(VLOOKUP($A71,'2021'!$A$6:$AV$149,32,FALSE)),0,VLOOKUP($A71,'2021'!$A$6:$AV$149,32,FALSE))</f>
        <v>0</v>
      </c>
      <c r="AL71" s="8">
        <f>IF(AI71&lt;&gt; "",LOOKUP(AI71,Points!$F$1:$F$400,Points!$G$1:$G$400),"")</f>
        <v>2</v>
      </c>
      <c r="AM71" s="215">
        <f>IF(  AND(AK71&gt;0,AI71&lt;&gt;AN$8),   IF(ABS(AK71-AN$8)&gt;=5,  AI71+SIGN(AN$8-AK71)*1,  (AN$8-AK71)*0.2+AI71),      AI71)</f>
        <v>17.3</v>
      </c>
      <c r="AN71" s="87">
        <f t="shared" si="11"/>
        <v>17</v>
      </c>
      <c r="AO71" s="64">
        <f>IF(ISNA(VLOOKUP($A71,'2021'!$A$6:$AV$149,36,FALSE)),0,VLOOKUP($A71,'2021'!$A$6:$AV$149,36,FALSE))</f>
        <v>0</v>
      </c>
      <c r="AP71" s="8">
        <f>IF(AM71&lt;&gt; "",LOOKUP(AM71,[1]Points!$F$1:$F$360,[1]Points!$G$1:$G$360),"")</f>
        <v>2</v>
      </c>
      <c r="AQ71" s="215">
        <f>IF(  AND(AO71&gt;0,AM71&lt;&gt;36),   IF(ABS(AO71-36)&gt;=10,  AM71+SIGN(36-AO71)*1,  (36-AO71)*0.1+AM71),      AM71)</f>
        <v>17.3</v>
      </c>
      <c r="AR71" s="87">
        <f t="shared" si="12"/>
        <v>17</v>
      </c>
      <c r="AS71" t="str">
        <f t="shared" si="35"/>
        <v>-</v>
      </c>
      <c r="AT71" t="str">
        <f t="shared" si="36"/>
        <v>-</v>
      </c>
      <c r="AU71" t="str">
        <f t="shared" si="37"/>
        <v>-</v>
      </c>
      <c r="AV71" t="str">
        <f t="shared" si="38"/>
        <v>-</v>
      </c>
      <c r="AW71" t="str">
        <f t="shared" si="39"/>
        <v>-</v>
      </c>
      <c r="AX71" t="str">
        <f t="shared" si="40"/>
        <v>-</v>
      </c>
      <c r="AY71" t="str">
        <f t="shared" si="41"/>
        <v>-</v>
      </c>
      <c r="AZ71" t="str">
        <f t="shared" si="18"/>
        <v>-</v>
      </c>
      <c r="BA71" t="str">
        <f t="shared" si="42"/>
        <v>-</v>
      </c>
      <c r="BB71" t="e">
        <f>VLOOKUP(A71,#REF!,44,FALSE)</f>
        <v>#REF!</v>
      </c>
      <c r="BC71">
        <f t="shared" si="46"/>
        <v>0</v>
      </c>
      <c r="BD71" s="206">
        <f t="shared" si="47"/>
        <v>0</v>
      </c>
    </row>
    <row r="72" spans="1:57" ht="18" customHeight="1" thickBot="1" x14ac:dyDescent="0.25">
      <c r="A72" s="78" t="s">
        <v>656</v>
      </c>
      <c r="B72" s="93" t="s">
        <v>644</v>
      </c>
      <c r="C72" s="94" t="s">
        <v>645</v>
      </c>
      <c r="D72" s="25">
        <v>3.9000000000000008</v>
      </c>
      <c r="E72" s="92">
        <v>29.333333333333332</v>
      </c>
      <c r="F72" s="92">
        <v>29.333333333333332</v>
      </c>
      <c r="G72" s="216">
        <f t="shared" si="34"/>
        <v>3.9666666666666672</v>
      </c>
      <c r="H72" s="88">
        <f t="shared" si="0"/>
        <v>4</v>
      </c>
      <c r="I72" s="72">
        <f>IF(ISNA(VLOOKUP($A72,'2021'!$A$5:$AV$149,4,FALSE)),0,VLOOKUP($A72,'2021'!$A$5:$AV$149,4,FALSE))</f>
        <v>32</v>
      </c>
      <c r="J72" s="8">
        <f>IF(G72&lt;&gt; "",LOOKUP(G72,Points!$F$1:$F$360,Points!$G$1:$G$360),"")</f>
        <v>1</v>
      </c>
      <c r="K72" s="215">
        <f>IF(  AND(I72&gt;0,G72&lt;&gt;L$8),   IF(ABS(I72-L$8)&gt;=5,  G72+SIGN(L$8-I72)*0.5,  (L$8-I72)*0.1+G72),      G72)</f>
        <v>3.5666666666666673</v>
      </c>
      <c r="L72" s="76">
        <f t="shared" si="1"/>
        <v>4</v>
      </c>
      <c r="M72" s="83">
        <f>IF(ISNA(VLOOKUP($A72,'2021'!$A$6:$AV$149,8,FALSE)),0,VLOOKUP($A72,'2021'!$A$6:$AV$149,8,FALSE))</f>
        <v>35</v>
      </c>
      <c r="N72" s="8">
        <f>IF(K72&lt;&gt; "",LOOKUP(K72,Points!$F$1:$F$400,Points!$G$1:$G$400),"")</f>
        <v>1</v>
      </c>
      <c r="O72" s="215">
        <f>IF(  AND(M72&gt;0,K72&lt;&gt;P$8),   IF(ABS(M72-P$8)&gt;=5,  K72+SIGN(P$8-M72)*0.5,  (P$8-M72)*0.1+K72),      K72)</f>
        <v>3.0666666666666673</v>
      </c>
      <c r="P72" s="76">
        <f t="shared" si="2"/>
        <v>3</v>
      </c>
      <c r="Q72" s="64">
        <f>IF(ISNA(VLOOKUP($A72,'2021'!$A$6:$AV$149,12,FALSE)),0,VLOOKUP($A72,'2021'!$A$6:$AV$149,12,FALSE))</f>
        <v>23</v>
      </c>
      <c r="R72" s="8">
        <f>IF(O72&lt;&gt; "",LOOKUP(O72,Points!$F$1:$F$400,Points!$G$1:$G$400),"")</f>
        <v>1</v>
      </c>
      <c r="S72" s="215">
        <f>IF(  AND(Q72&gt;0,O72&lt;&gt;T$8),   IF(ABS(Q72-T$8)&gt;=5,  O72+SIGN(T$8-Q72)*0.5,  (T$8-Q72)*0.1+O72),      O72)</f>
        <v>3.4666666666666672</v>
      </c>
      <c r="T72" s="76">
        <f t="shared" si="3"/>
        <v>3</v>
      </c>
      <c r="U72" s="64">
        <f>IF(ISNA(VLOOKUP($A72,'2021'!$A$6:$AV$149,16,FALSE)),0,VLOOKUP($A72,'2021'!$A$6:$AV$149,16,FALSE))</f>
        <v>0</v>
      </c>
      <c r="V72" s="8">
        <f>IF(S72&lt;&gt; "",LOOKUP(S72,Points!$F$1:$F$400,Points!$G$1:$G$400),"")</f>
        <v>1</v>
      </c>
      <c r="W72" s="215">
        <f>IF(  AND(U72&gt;0,S72&lt;&gt;X$8),   IF(ABS(U72-X$8)&gt;=5,  S72+SIGN(X$8-U72)*0.5,  (X$8-U72)*0.1+S72),      S72)</f>
        <v>3.4666666666666672</v>
      </c>
      <c r="X72" s="76">
        <f t="shared" si="4"/>
        <v>3</v>
      </c>
      <c r="Y72" s="64">
        <f>IF(ISNA(VLOOKUP($A72,'2021'!$A$6:$AV$149,20,FALSE)),0,VLOOKUP($A72,'2021'!$A$6:$AV$149,20,FALSE))</f>
        <v>0</v>
      </c>
      <c r="Z72" s="8">
        <f>IF(W72&lt;&gt; "",LOOKUP(W72,Points!$F$1:$F$400,Points!$G$1:$G$400),"")</f>
        <v>1</v>
      </c>
      <c r="AA72" s="215">
        <f>IF(  AND(Y72&gt;0,W72&lt;&gt;AB$8),   IF(ABS(Y72-AB$8)&gt;=5,  W72+SIGN(AB$8-Y72)*0.5,  (AB$8-Y72)*0.1+W72),      W72)</f>
        <v>3.4666666666666672</v>
      </c>
      <c r="AB72" s="76">
        <f t="shared" si="6"/>
        <v>3</v>
      </c>
      <c r="AC72" s="64">
        <f>IF(ISNA(VLOOKUP($A72,'2021'!$A$6:$AV$149,24,FALSE)),0,VLOOKUP($A72,'2021'!$A$6:$AV$149,24,FALSE))</f>
        <v>0</v>
      </c>
      <c r="AD72" s="8">
        <f>IF(AA72&lt;&gt; "",LOOKUP(AA72,Points!$F$1:$F$400,Points!$G$1:$G$400),"")</f>
        <v>1</v>
      </c>
      <c r="AE72" s="215">
        <f>IF(  AND(AC72&gt;0,AA72&lt;&gt;AF$8),   IF(ABS(AC72-AF$8)&gt;=5,  AA72+SIGN(AF$8-AC72)*0.5,  (AF$8-AC72)*0.1+AA72),      AA72)</f>
        <v>3.4666666666666672</v>
      </c>
      <c r="AF72" s="76">
        <f t="shared" si="8"/>
        <v>3</v>
      </c>
      <c r="AG72" s="64">
        <f>IF(ISNA(VLOOKUP($A72,'2021'!$A$6:$AV$149,28,FALSE)),0,VLOOKUP($A72,'2021'!$A$6:$AV$149,28,FALSE))</f>
        <v>0</v>
      </c>
      <c r="AH72" s="8">
        <f>IF(AE72&lt;&gt; "",LOOKUP(AE72,Points!$F$1:$F$400,Points!$G$1:$G$400),"")</f>
        <v>1</v>
      </c>
      <c r="AI72" s="215">
        <f>IF(  AND(AG72&gt;0,AE72&lt;&gt;AJ$8),   IF(ABS(AG72-AJ$8)&gt;=5,  AE72+SIGN(AJ$8-AG72)*0.5,  (AJ$8-AG72)*0.1+AE72),      AE72)</f>
        <v>3.4666666666666672</v>
      </c>
      <c r="AJ72" s="76">
        <f t="shared" si="10"/>
        <v>3</v>
      </c>
      <c r="AK72" s="64">
        <f>IF(ISNA(VLOOKUP($A72,'2021'!$A$6:$AV$149,32,FALSE)),0,VLOOKUP($A72,'2021'!$A$6:$AV$149,32,FALSE))</f>
        <v>0</v>
      </c>
      <c r="AL72" s="8">
        <f>IF(AI72&lt;&gt; "",LOOKUP(AI72,Points!$F$1:$F$400,Points!$G$1:$G$400),"")</f>
        <v>1</v>
      </c>
      <c r="AM72" s="215">
        <f>IF(  AND(AK72&gt;0,AI72&lt;&gt;AN$8),   IF(ABS(AK72-AN$8)&gt;=5,  AI72+SIGN(AN$8-AK72)*0.5,  (AN$8-AK72)*0.1+AI72),      AI72)</f>
        <v>3.4666666666666672</v>
      </c>
      <c r="AN72" s="76">
        <f t="shared" si="11"/>
        <v>3</v>
      </c>
      <c r="AO72" s="64">
        <f>IF(ISNA(VLOOKUP($A72,'2021'!$A$6:$AV$149,36,FALSE)),0,VLOOKUP($A72,'2021'!$A$6:$AV$149,36,FALSE))</f>
        <v>0</v>
      </c>
      <c r="AP72" s="8">
        <f>IF(AM72&lt;&gt; "",LOOKUP(AM72,Points!$F$1:$F$360,Points!$G$1:$G$360),"")</f>
        <v>1</v>
      </c>
      <c r="AQ72" s="215">
        <f>IF(  AND(AO72&gt;0,AM72&lt;&gt;AR$8),   IF(ABS(AO72-AR$8)&gt;=5,  AM72+SIGN(AR$8-AO72)*0.5,  (AR$8-AO72)*0.1+AM72),      AM72)</f>
        <v>3.4666666666666672</v>
      </c>
      <c r="AR72" s="76">
        <f t="shared" si="12"/>
        <v>3</v>
      </c>
      <c r="AS72">
        <f t="shared" si="35"/>
        <v>80</v>
      </c>
      <c r="AT72">
        <f t="shared" si="36"/>
        <v>77</v>
      </c>
      <c r="AU72">
        <f t="shared" si="37"/>
        <v>88</v>
      </c>
      <c r="AV72" t="str">
        <f t="shared" si="38"/>
        <v>-</v>
      </c>
      <c r="AW72" t="str">
        <f t="shared" si="39"/>
        <v>-</v>
      </c>
      <c r="AX72" t="str">
        <f t="shared" si="40"/>
        <v>-</v>
      </c>
      <c r="AY72" t="str">
        <f t="shared" si="41"/>
        <v>-</v>
      </c>
      <c r="AZ72" t="str">
        <f t="shared" si="18"/>
        <v>-</v>
      </c>
      <c r="BA72" t="str">
        <f t="shared" si="42"/>
        <v>-</v>
      </c>
      <c r="BB72" t="e">
        <f>VLOOKUP(A72,#REF!,44,FALSE)</f>
        <v>#REF!</v>
      </c>
      <c r="BC72">
        <f t="shared" si="46"/>
        <v>-0.5</v>
      </c>
      <c r="BD72" s="206">
        <f t="shared" si="47"/>
        <v>-0.13</v>
      </c>
      <c r="BE72" t="s">
        <v>779</v>
      </c>
    </row>
    <row r="73" spans="1:57" ht="18" customHeight="1" thickBot="1" x14ac:dyDescent="0.25">
      <c r="A73" s="78" t="s">
        <v>543</v>
      </c>
      <c r="B73" s="93" t="s">
        <v>526</v>
      </c>
      <c r="C73" s="94" t="s">
        <v>527</v>
      </c>
      <c r="D73" s="25">
        <v>18.171428571428564</v>
      </c>
      <c r="E73" s="92">
        <v>30.428571428571427</v>
      </c>
      <c r="F73" s="92">
        <v>30.428571428571427</v>
      </c>
      <c r="G73" s="216">
        <f t="shared" si="34"/>
        <v>18.171428571428564</v>
      </c>
      <c r="H73" s="88">
        <f t="shared" si="0"/>
        <v>18</v>
      </c>
      <c r="I73" s="72">
        <f>IF(ISNA(VLOOKUP($A73,'2021'!$A$5:$AV$149,4,FALSE)),0,VLOOKUP($A73,'2021'!$A$5:$AV$149,4,FALSE))</f>
        <v>30</v>
      </c>
      <c r="J73" s="8">
        <f>IF(G73&lt;&gt; "",LOOKUP(G73,Points!$F$1:$F$360,Points!$G$1:$G$360),"")</f>
        <v>2</v>
      </c>
      <c r="K73" s="215">
        <f>IF(  AND(I73&gt;0,G73&lt;&gt;L$8),   IF(ABS(I73-L$8)&gt;=5,  G73+SIGN(L$8-I73)*1,  (L$8-I73)*0.2+G73),      G73)</f>
        <v>17.771428571428565</v>
      </c>
      <c r="L73" s="76">
        <f t="shared" si="1"/>
        <v>18</v>
      </c>
      <c r="M73" s="83">
        <f>IF(ISNA(VLOOKUP($A73,'2021'!$A$6:$AV$149,8,FALSE)),0,VLOOKUP($A73,'2021'!$A$6:$AV$149,8,FALSE))</f>
        <v>29</v>
      </c>
      <c r="N73" s="8">
        <f>IF(K73&lt;&gt; "",LOOKUP(K73,Points!$F$1:$F$400,Points!$G$1:$G$400),"")</f>
        <v>2</v>
      </c>
      <c r="O73" s="215">
        <f>IF(  AND(M73&gt;0,K73&lt;&gt;P$8),   IF(ABS(M73-P$8)&gt;=5,  K73+SIGN(P$8-M73)*1,  (P$8-M73)*0.2+K73),      K73)</f>
        <v>17.971428571428564</v>
      </c>
      <c r="P73" s="76">
        <f t="shared" si="2"/>
        <v>18</v>
      </c>
      <c r="Q73" s="64">
        <f>IF(ISNA(VLOOKUP($A73,'2021'!$A$6:$AV$149,12,FALSE)),0,VLOOKUP($A73,'2021'!$A$6:$AV$149,12,FALSE))</f>
        <v>0</v>
      </c>
      <c r="R73" s="8">
        <f>IF(O73&lt;&gt; "",LOOKUP(O73,Points!$F$1:$F$400,Points!$G$1:$G$400),"")</f>
        <v>2</v>
      </c>
      <c r="S73" s="215">
        <f>IF(  AND(Q73&gt;0,O73&lt;&gt;T$8),   IF(ABS(Q73-T$8)&gt;=5,  O73+SIGN(T$8-Q73)*1,  (T$8-Q73)*0.2+O73),      O73)</f>
        <v>17.971428571428564</v>
      </c>
      <c r="T73" s="76">
        <f t="shared" si="3"/>
        <v>18</v>
      </c>
      <c r="U73" s="64">
        <f>IF(ISNA(VLOOKUP($A73,'2021'!$A$6:$AV$149,16,FALSE)),0,VLOOKUP($A73,'2021'!$A$6:$AV$149,16,FALSE))</f>
        <v>0</v>
      </c>
      <c r="V73" s="8">
        <f>IF(S73&lt;&gt; "",LOOKUP(S73,Points!$F$1:$F$400,Points!$G$1:$G$400),"")</f>
        <v>2</v>
      </c>
      <c r="W73" s="215">
        <f>IF(  AND(U73&gt;0,S73&lt;&gt;X$8),   IF(ABS(U73-X$8)&gt;=5,  S73+SIGN(X$8-U73)*1,  (X$8-U73)*0.2+S73),      S73)</f>
        <v>17.971428571428564</v>
      </c>
      <c r="X73" s="76">
        <f t="shared" si="4"/>
        <v>18</v>
      </c>
      <c r="Y73" s="64">
        <f>IF(ISNA(VLOOKUP($A73,'2021'!$A$6:$AV$149,20,FALSE)),0,VLOOKUP($A73,'2021'!$A$6:$AV$149,20,FALSE))</f>
        <v>0</v>
      </c>
      <c r="Z73" s="8">
        <f>IF(W73&lt;&gt; "",LOOKUP(W73,Points!$F$1:$F$400,Points!$G$1:$G$400),"")</f>
        <v>2</v>
      </c>
      <c r="AA73" s="215">
        <f>IF(  AND(Y73&gt;0,W73&lt;&gt;AB$8),   IF(ABS(Y73-AB$8)&gt;=5,  W73+SIGN(AB$8-Y73)*1,  (AB$8-Y73)*0.2+W73),      W73)</f>
        <v>17.971428571428564</v>
      </c>
      <c r="AB73" s="76">
        <f t="shared" si="6"/>
        <v>18</v>
      </c>
      <c r="AC73" s="64">
        <f>IF(ISNA(VLOOKUP($A73,'2021'!$A$6:$AV$149,24,FALSE)),0,VLOOKUP($A73,'2021'!$A$6:$AV$149,24,FALSE))</f>
        <v>0</v>
      </c>
      <c r="AD73" s="8">
        <f>IF(AA73&lt;&gt; "",LOOKUP(AA73,Points!$F$1:$F$400,Points!$G$1:$G$400),"")</f>
        <v>2</v>
      </c>
      <c r="AE73" s="215">
        <f>IF(  AND(AC73&gt;0,AA73&lt;&gt;AF$8),   IF(ABS(AC73-AF$8)&gt;=5,  AA73+SIGN(AF$8-AC73)*1.5,  (AF$8-AC73)*0.3+AA73),      AA73)</f>
        <v>17.971428571428564</v>
      </c>
      <c r="AF73" s="76">
        <f t="shared" si="8"/>
        <v>18</v>
      </c>
      <c r="AG73" s="64">
        <f>IF(ISNA(VLOOKUP($A73,'2021'!$A$6:$AV$149,28,FALSE)),0,VLOOKUP($A73,'2021'!$A$6:$AV$149,28,FALSE))</f>
        <v>0</v>
      </c>
      <c r="AH73" s="8">
        <f>IF(AE73&lt;&gt; "",LOOKUP(AE73,Points!$F$1:$F$400,Points!$G$1:$G$400),"")</f>
        <v>2</v>
      </c>
      <c r="AI73" s="215">
        <f>IF(  AND(AG73&gt;0,AE73&lt;&gt;AJ$8),   IF(ABS(AG73-AJ$8)&gt;=5,  AE73+SIGN(AJ$8-AG73)*1,  (AJ$8-AG73)*0.2+AE73),      AE73)</f>
        <v>17.971428571428564</v>
      </c>
      <c r="AJ73" s="76">
        <f t="shared" si="10"/>
        <v>18</v>
      </c>
      <c r="AK73" s="64">
        <f>IF(ISNA(VLOOKUP($A73,'2021'!$A$6:$AV$149,32,FALSE)),0,VLOOKUP($A73,'2021'!$A$6:$AV$149,32,FALSE))</f>
        <v>0</v>
      </c>
      <c r="AL73" s="8">
        <f>IF(AI73&lt;&gt; "",LOOKUP(AI73,Points!$F$1:$F$400,Points!$G$1:$G$400),"")</f>
        <v>2</v>
      </c>
      <c r="AM73" s="215">
        <f>IF(  AND(AK73&gt;0,AI73&lt;&gt;AN$8),   IF(ABS(AK73-AN$8)&gt;=5,  AI73+SIGN(AN$8-AK73)*1,  (AN$8-AK73)*0.2+AI73),      AI73)</f>
        <v>17.971428571428564</v>
      </c>
      <c r="AN73" s="76">
        <f t="shared" si="11"/>
        <v>18</v>
      </c>
      <c r="AO73" s="64">
        <f>IF(ISNA(VLOOKUP($A73,'2021'!$A$6:$AV$149,36,FALSE)),0,VLOOKUP($A73,'2021'!$A$6:$AV$149,36,FALSE))</f>
        <v>0</v>
      </c>
      <c r="AP73" s="8">
        <f>IF(AM73&lt;&gt; "",LOOKUP(AM73,Points!$F$1:$F$360,Points!$G$1:$G$360),"")</f>
        <v>2</v>
      </c>
      <c r="AQ73" s="215">
        <f>IF(  AND(AO73&gt;0,AM73&lt;&gt;AR$8),   IF(ABS(AO73-AR$8)&gt;=5,  AM73+SIGN(AR$8-AO73)*1,  (AR$8-AO73)*0.2+AM73),      AM73)</f>
        <v>17.971428571428564</v>
      </c>
      <c r="AR73" s="76">
        <f t="shared" si="12"/>
        <v>18</v>
      </c>
      <c r="AS73">
        <f t="shared" si="35"/>
        <v>96</v>
      </c>
      <c r="AT73">
        <f t="shared" si="36"/>
        <v>97</v>
      </c>
      <c r="AU73" t="str">
        <f t="shared" si="37"/>
        <v>-</v>
      </c>
      <c r="AV73" t="str">
        <f t="shared" si="38"/>
        <v>-</v>
      </c>
      <c r="AW73" t="str">
        <f t="shared" si="39"/>
        <v>-</v>
      </c>
      <c r="AX73" t="str">
        <f t="shared" si="40"/>
        <v>-</v>
      </c>
      <c r="AY73" t="str">
        <f t="shared" si="41"/>
        <v>-</v>
      </c>
      <c r="AZ73" t="str">
        <f t="shared" si="18"/>
        <v>-</v>
      </c>
      <c r="BA73" t="str">
        <f t="shared" si="42"/>
        <v>-</v>
      </c>
      <c r="BB73" t="e">
        <f>VLOOKUP(A73,#REF!,44,FALSE)</f>
        <v>#REF!</v>
      </c>
      <c r="BC73">
        <f t="shared" si="46"/>
        <v>-0.19999999999999929</v>
      </c>
      <c r="BD73" s="206">
        <f t="shared" si="47"/>
        <v>-0.01</v>
      </c>
    </row>
    <row r="74" spans="1:57" ht="18" customHeight="1" thickBot="1" x14ac:dyDescent="0.25">
      <c r="A74" s="52" t="s">
        <v>898</v>
      </c>
      <c r="B74" s="93" t="s">
        <v>880</v>
      </c>
      <c r="C74" s="94" t="s">
        <v>881</v>
      </c>
      <c r="D74" s="25">
        <v>17</v>
      </c>
      <c r="E74" s="92">
        <v>0</v>
      </c>
      <c r="F74" s="92">
        <v>0</v>
      </c>
      <c r="G74" s="216">
        <f t="shared" si="34"/>
        <v>17</v>
      </c>
      <c r="H74" s="88">
        <f t="shared" si="0"/>
        <v>17</v>
      </c>
      <c r="I74" s="72">
        <f>IF(ISNA(VLOOKUP($A74,'2021'!$A$5:$AV$149,4,FALSE)),0,VLOOKUP($A74,'2021'!$A$5:$AV$149,4,FALSE))</f>
        <v>0</v>
      </c>
      <c r="J74" s="8">
        <f>IF(G74&lt;&gt; "",LOOKUP(G74,Points!$F$1:$F$360,Points!$G$1:$G$360),"")</f>
        <v>2</v>
      </c>
      <c r="K74" s="13">
        <f>IF(  AND(I74&gt;0,G74&lt;&gt;L$8),   IF(ABS(I74-L$8)&gt;=5,  G74+SIGN(L$8-I74)*1,  (L$8-I74)*0.2+G74),      G74)</f>
        <v>17</v>
      </c>
      <c r="L74" s="87">
        <f>ROUND(K74,0)</f>
        <v>17</v>
      </c>
      <c r="M74" s="83">
        <f>IF(ISNA(VLOOKUP($A74,'2021'!$A$6:$AV$186,8,FALSE)),0,VLOOKUP($A74,'2021'!$A$6:$AV$186,8,FALSE))</f>
        <v>0</v>
      </c>
      <c r="N74" s="8">
        <f>IF(K74&lt;&gt; "",LOOKUP(K74,Points!$F$1:$F$400,Points!$G$1:$G$400),"")</f>
        <v>2</v>
      </c>
      <c r="O74" s="215">
        <f>IF(  AND(M74&gt;0,K74&lt;&gt;P$8),   IF(ABS(M74-P$8)&gt;=5,  K74+SIGN(P$8-M74)*0.5,  (P$8-M74)*0.1+K74),      K74)</f>
        <v>17</v>
      </c>
      <c r="P74" s="87">
        <f>ROUND(O74,0)</f>
        <v>17</v>
      </c>
      <c r="Q74" s="83">
        <f>IF(ISNA(VLOOKUP($A74,'2021'!$A$6:$AV$186,12,FALSE)),0,VLOOKUP($A74,'2021'!$A$6:$AV$186,12,FALSE))</f>
        <v>0</v>
      </c>
      <c r="R74" s="8">
        <f>IF(O74&lt;&gt; "",LOOKUP(O74,Points!$F$1:$F$400,Points!$G$1:$G$400),"")</f>
        <v>2</v>
      </c>
      <c r="S74" s="215">
        <f>IF(  AND(Q74&gt;0,O74&lt;&gt;T$8),   IF(ABS(Q74-T$8)&gt;=5,  O74+SIGN(T$8-Q74)*0.5,  (T$8-Q74)*0.1+O74),      O74)</f>
        <v>17</v>
      </c>
      <c r="T74" s="87">
        <f>ROUND(S74,0)</f>
        <v>17</v>
      </c>
      <c r="U74" s="83">
        <f>IF(ISNA(VLOOKUP($A74,'2021'!$A$6:$AV$186,16,FALSE)),0,VLOOKUP($A74,'2021'!$A$6:$AV$186,16,FALSE))</f>
        <v>0</v>
      </c>
      <c r="V74" s="8">
        <f>IF(S74&lt;&gt; "",LOOKUP(S74,Points!$F$1:$F$400,Points!$G$1:$G$400),"")</f>
        <v>2</v>
      </c>
      <c r="W74" s="215">
        <f>IF(  AND(U74&gt;0,S74&lt;&gt;X$8),   IF(ABS(U74-X$8)&gt;=5,  S74+SIGN(X$8-U74)*1,  (X$8-U74)*0.2+S74),      S74)</f>
        <v>17</v>
      </c>
      <c r="X74" s="87">
        <f>ROUND(W74,0)</f>
        <v>17</v>
      </c>
      <c r="Y74" s="64">
        <f>IF(ISNA(VLOOKUP($A74,'2021'!$A$6:$AV$149,20,FALSE)),0,VLOOKUP($A74,'2021'!$A$6:$AV$149,20,FALSE))</f>
        <v>0</v>
      </c>
      <c r="Z74" s="8">
        <f>IF(W74&lt;&gt; "",LOOKUP(W74,Points!$F$1:$F$400,Points!$G$1:$G$400),"")</f>
        <v>2</v>
      </c>
      <c r="AA74" s="215">
        <f t="shared" ref="AA74:AA81" si="48">IF(  AND(Y74&gt;0,W74&lt;&gt;36),   IF(ABS(Y74-36)&gt;=10,  W74+SIGN(36-Y74)*1,  (36-Y74)*0.1+W74),      W74)</f>
        <v>17</v>
      </c>
      <c r="AB74" s="87">
        <f>ROUND(AA74,0)</f>
        <v>17</v>
      </c>
      <c r="AC74" s="64">
        <f>IF(ISNA(VLOOKUP($A74,'2021'!$A$6:$AV$149,24,FALSE)),0,VLOOKUP($A74,'2021'!$A$6:$AV$149,24,FALSE))</f>
        <v>0</v>
      </c>
      <c r="AD74" s="8">
        <f>IF(AA74&lt;&gt; "",LOOKUP(AA74,Points!$F$1:$F$400,Points!$G$1:$G$400),"")</f>
        <v>2</v>
      </c>
      <c r="AE74" s="215">
        <f>IF(  AND(AC74&gt;0,AA74&lt;&gt;36),   IF(ABS(AC74-36)&gt;=10,  AA74+SIGN(36-AC74)*1,  (36-AC74)*0.1+AA74),      AA74)</f>
        <v>17</v>
      </c>
      <c r="AF74" s="87">
        <f>ROUND(AE74,0)</f>
        <v>17</v>
      </c>
      <c r="AG74" s="64">
        <f>IF(ISNA(VLOOKUP($A74,'2021'!$A$6:$AV$149,28,FALSE)),0,VLOOKUP($A74,'2021'!$A$6:$AV$149,28,FALSE))</f>
        <v>0</v>
      </c>
      <c r="AH74" s="8">
        <f>IF(AE74&lt;&gt; "",LOOKUP(AE74,Points!$F$1:$F$400,Points!$G$1:$G$400),"")</f>
        <v>2</v>
      </c>
      <c r="AI74" s="215">
        <f t="shared" ref="AI74:AI79" si="49">IF(  AND(AG74&gt;0,AE74&lt;&gt;36),   IF(ABS(AG74-36)&gt;=10,  AE74+SIGN(36-AG74)*1,  (36-AG74)*0.1+AE74),      AE74)</f>
        <v>17</v>
      </c>
      <c r="AJ74" s="87">
        <f>ROUND(AI74,0)</f>
        <v>17</v>
      </c>
      <c r="AK74" s="64">
        <f>IF(ISNA(VLOOKUP($A74,'2021'!$A$6:$AV$149,32,FALSE)),0,VLOOKUP($A74,'2021'!$A$6:$AV$149,32,FALSE))</f>
        <v>0</v>
      </c>
      <c r="AL74" s="8">
        <f>IF(AI74&lt;&gt; "",LOOKUP(AI74,Points!$F$1:$F$400,Points!$G$1:$G$400),"")</f>
        <v>2</v>
      </c>
      <c r="AM74" s="215">
        <f>IF(  AND(AK74&gt;0,AI74&lt;&gt;36),   IF(ABS(AK74-36)&gt;=10,  AI74+SIGN(36-AK74)*1,  (36-AK74)*0.1+AI74),      AI74)</f>
        <v>17</v>
      </c>
      <c r="AN74" s="87">
        <f>ROUND(AM74,0)</f>
        <v>17</v>
      </c>
      <c r="AO74" s="64">
        <f>IF(ISNA(VLOOKUP($A74,'2021'!$A$6:$AV$149,36,FALSE)),0,VLOOKUP($A74,'2021'!$A$6:$AV$149,36,FALSE))</f>
        <v>0</v>
      </c>
      <c r="AP74" s="8">
        <f>IF(AM74&lt;&gt; "",LOOKUP(AM74,[1]Points!$F$1:$F$360,[1]Points!$G$1:$G$360),"")</f>
        <v>2</v>
      </c>
      <c r="AQ74" s="215">
        <f>IF(  AND(AO74&gt;0,AM74&lt;&gt;36),   IF(ABS(AO74-36)&gt;=10,  AM74+SIGN(36-AO74)*1,  (36-AO74)*0.1+AM74),      AM74)</f>
        <v>17</v>
      </c>
      <c r="AR74" s="87">
        <f>ROUND(AQ74,0)</f>
        <v>17</v>
      </c>
      <c r="AS74" t="str">
        <f>IF(I74&gt;0,72+H74+36-I74,"-")</f>
        <v>-</v>
      </c>
      <c r="AT74" t="str">
        <f>IF(M74&gt;0,72+L74+36-M74,"-")</f>
        <v>-</v>
      </c>
      <c r="AU74" t="str">
        <f>IF(Q74&gt;0,72+P74+36-Q74,"-")</f>
        <v>-</v>
      </c>
      <c r="AV74" t="str">
        <f>IF(U74&gt;0,72+T74+36-U74,"-")</f>
        <v>-</v>
      </c>
      <c r="AW74" t="str">
        <f>IF(Y74&gt;0,72+X74+36-Y74,"-")</f>
        <v>-</v>
      </c>
      <c r="AX74" t="str">
        <f>IF(AC74&gt;0,72+AB74+36-AC74,"-")</f>
        <v>-</v>
      </c>
      <c r="AY74" t="str">
        <f>IF(AG74&gt;0,72+AF74+36-AG74,"-")</f>
        <v>-</v>
      </c>
      <c r="AZ74" t="str">
        <f>IF(AK74&gt;0,72+AJ74+36-AK74,"-")</f>
        <v>-</v>
      </c>
      <c r="BA74" t="str">
        <f>IF(AO74&gt;0,72+AN74+36-AO74,"-")</f>
        <v>-</v>
      </c>
      <c r="BB74" t="e">
        <f>VLOOKUP(A74,#REF!,44,FALSE)</f>
        <v>#REF!</v>
      </c>
      <c r="BC74">
        <f>-G74+AQ74</f>
        <v>0</v>
      </c>
      <c r="BD74" s="206">
        <f>ROUND(BC74/G74,2)</f>
        <v>0</v>
      </c>
    </row>
    <row r="75" spans="1:57" ht="18" customHeight="1" thickBot="1" x14ac:dyDescent="0.25">
      <c r="A75" s="78" t="s">
        <v>684</v>
      </c>
      <c r="B75" s="93" t="s">
        <v>664</v>
      </c>
      <c r="C75" s="94" t="s">
        <v>209</v>
      </c>
      <c r="D75" s="25">
        <v>27.5</v>
      </c>
      <c r="E75" s="92">
        <v>0</v>
      </c>
      <c r="F75" s="92">
        <v>0</v>
      </c>
      <c r="G75" s="216">
        <f t="shared" si="34"/>
        <v>27.5</v>
      </c>
      <c r="H75" s="88">
        <f t="shared" si="0"/>
        <v>28</v>
      </c>
      <c r="I75" s="72">
        <f>IF(ISNA(VLOOKUP($A75,'2021'!$A$5:$AV$149,4,FALSE)),0,VLOOKUP($A75,'2021'!$A$5:$AV$149,4,FALSE))</f>
        <v>0</v>
      </c>
      <c r="J75" s="8">
        <f>IF(G75&lt;&gt; "",LOOKUP(G75,Points!$F$1:$F$360,Points!$G$1:$G$360),"")</f>
        <v>3</v>
      </c>
      <c r="K75" s="13">
        <f>IF(  AND(I75&gt;0,G75&lt;&gt;36),   IF(ABS(I75-36)&gt;=5,  G75+SIGN(36-I75)*1,  (36-I75)*0.4+G75),      G75)</f>
        <v>27.5</v>
      </c>
      <c r="L75" s="87">
        <f t="shared" si="1"/>
        <v>28</v>
      </c>
      <c r="M75" s="83">
        <f>IF(ISNA(VLOOKUP($A75,'2021'!$A$6:$AV$149,8,FALSE)),0,VLOOKUP($A75,'2021'!$A$6:$AV$149,8,FALSE))</f>
        <v>0</v>
      </c>
      <c r="N75" s="8">
        <f>IF(K75&lt;&gt; "",LOOKUP(K75,Points!$F$1:$F$400,Points!$G$1:$G$400),"")</f>
        <v>3</v>
      </c>
      <c r="O75" s="215">
        <f>IF(  AND(M75&gt;0,K75&lt;&gt;36),   IF(ABS(M75-36)&gt;=10,  K75+SIGN(36-M75)*1,  (36-M75)*0.1+K75),      K75)</f>
        <v>27.5</v>
      </c>
      <c r="P75" s="87">
        <f t="shared" si="2"/>
        <v>28</v>
      </c>
      <c r="Q75" s="64">
        <f>IF(ISNA(VLOOKUP($A75,'2021'!$A$6:$AV$149,12,FALSE)),0,VLOOKUP($A75,'2021'!$A$6:$AV$149,12,FALSE))</f>
        <v>0</v>
      </c>
      <c r="R75" s="8">
        <f>IF(O75&lt;&gt; "",LOOKUP(O75,Points!$F$1:$F$400,Points!$G$1:$G$400),"")</f>
        <v>3</v>
      </c>
      <c r="S75" s="215">
        <f>IF(  AND(Q75&gt;0,O75&lt;&gt;36),   IF(ABS(Q75-36)&gt;=10,  O75+SIGN(36-Q75)*1,  (36-Q75)*0.1+O75),      O75)</f>
        <v>27.5</v>
      </c>
      <c r="T75" s="87">
        <f t="shared" si="3"/>
        <v>28</v>
      </c>
      <c r="U75" s="64">
        <f>IF(ISNA(VLOOKUP($A75,'2021'!$A$6:$AV$149,16,FALSE)),0,VLOOKUP($A75,'2021'!$A$6:$AV$149,16,FALSE))</f>
        <v>0</v>
      </c>
      <c r="V75" s="8">
        <f>IF(S75&lt;&gt; "",LOOKUP(S75,Points!$F$1:$F$400,Points!$G$1:$G$400),"")</f>
        <v>3</v>
      </c>
      <c r="W75" s="215">
        <f>IF(  AND(U75&gt;0,S75&lt;&gt;36),   IF(ABS(U75-36)&gt;=5,  S75+SIGN(36-U75)*1,  (36-U75)*0.2+S75),      S75)</f>
        <v>27.5</v>
      </c>
      <c r="X75" s="87">
        <f t="shared" si="4"/>
        <v>28</v>
      </c>
      <c r="Y75" s="64">
        <f>IF(ISNA(VLOOKUP($A75,'2021'!$A$6:$AV$149,20,FALSE)),0,VLOOKUP($A75,'2021'!$A$6:$AV$149,20,FALSE))</f>
        <v>0</v>
      </c>
      <c r="Z75" s="8">
        <f>IF(W75&lt;&gt; "",LOOKUP(W75,Points!$F$1:$F$400,Points!$G$1:$G$400),"")</f>
        <v>3</v>
      </c>
      <c r="AA75" s="215">
        <f t="shared" si="48"/>
        <v>27.5</v>
      </c>
      <c r="AB75" s="87">
        <f t="shared" si="6"/>
        <v>28</v>
      </c>
      <c r="AC75" s="64">
        <f>IF(ISNA(VLOOKUP($A75,'2021'!$A$6:$AV$149,24,FALSE)),0,VLOOKUP($A75,'2021'!$A$6:$AV$149,24,FALSE))</f>
        <v>0</v>
      </c>
      <c r="AD75" s="8">
        <f>IF(AA75&lt;&gt; "",LOOKUP(AA75,Points!$F$1:$F$400,Points!$G$1:$G$400),"")</f>
        <v>3</v>
      </c>
      <c r="AE75" s="215">
        <f>IF(  AND(AC75&gt;0,AA75&lt;&gt;36),   IF(ABS(AC75-36)&gt;=10,  AA75+SIGN(36-AC75)*1,  (36-AC75)*0.1+AA75),      AA75)</f>
        <v>27.5</v>
      </c>
      <c r="AF75" s="87">
        <f t="shared" si="8"/>
        <v>28</v>
      </c>
      <c r="AG75" s="64">
        <f>IF(ISNA(VLOOKUP($A75,'2021'!$A$6:$AV$149,28,FALSE)),0,VLOOKUP($A75,'2021'!$A$6:$AV$149,28,FALSE))</f>
        <v>0</v>
      </c>
      <c r="AH75" s="8">
        <f>IF(AE75&lt;&gt; "",LOOKUP(AE75,Points!$F$1:$F$400,Points!$G$1:$G$400),"")</f>
        <v>3</v>
      </c>
      <c r="AI75" s="215">
        <f t="shared" si="49"/>
        <v>27.5</v>
      </c>
      <c r="AJ75" s="87">
        <f t="shared" si="10"/>
        <v>28</v>
      </c>
      <c r="AK75" s="64">
        <f>IF(ISNA(VLOOKUP($A75,'2021'!$A$6:$AV$149,32,FALSE)),0,VLOOKUP($A75,'2021'!$A$6:$AV$149,32,FALSE))</f>
        <v>0</v>
      </c>
      <c r="AL75" s="8">
        <f>IF(AI75&lt;&gt; "",LOOKUP(AI75,Points!$F$1:$F$400,Points!$G$1:$G$400),"")</f>
        <v>3</v>
      </c>
      <c r="AM75" s="215">
        <f>IF(  AND(AK75&gt;0,AI75&lt;&gt;36),   IF(ABS(AK75-36)&gt;=5,  AI75+SIGN(36-AK75)*1.5,  (36-AK75)*0.3+AI75),      AI75)</f>
        <v>27.5</v>
      </c>
      <c r="AN75" s="87">
        <f t="shared" si="11"/>
        <v>28</v>
      </c>
      <c r="AO75" s="64">
        <f>IF(ISNA(VLOOKUP($A75,'2021'!$A$6:$AV$149,36,FALSE)),0,VLOOKUP($A75,'2021'!$A$6:$AV$149,36,FALSE))</f>
        <v>0</v>
      </c>
      <c r="AP75" s="8">
        <f>IF(AM75&lt;&gt; "",LOOKUP(AM75,[1]Points!$F$1:$F$360,[1]Points!$G$1:$G$360),"")</f>
        <v>3</v>
      </c>
      <c r="AQ75" s="215">
        <f t="shared" ref="AQ75:AQ85" si="50">IF(  AND(AO75&gt;0,AM75&lt;&gt;36),   IF(ABS(AO75-36)&gt;=10,  AM75+SIGN(36-AO75)*1,  (36-AO75)*0.1+AM75),      AM75)</f>
        <v>27.5</v>
      </c>
      <c r="AR75" s="87">
        <f t="shared" si="12"/>
        <v>28</v>
      </c>
      <c r="AS75" t="str">
        <f t="shared" si="35"/>
        <v>-</v>
      </c>
      <c r="AT75" t="str">
        <f t="shared" si="36"/>
        <v>-</v>
      </c>
      <c r="AU75" t="str">
        <f t="shared" si="37"/>
        <v>-</v>
      </c>
      <c r="AV75" t="str">
        <f t="shared" si="38"/>
        <v>-</v>
      </c>
      <c r="AW75" t="str">
        <f t="shared" si="39"/>
        <v>-</v>
      </c>
      <c r="AX75" t="str">
        <f t="shared" si="40"/>
        <v>-</v>
      </c>
      <c r="AY75" t="str">
        <f t="shared" si="41"/>
        <v>-</v>
      </c>
      <c r="AZ75" t="str">
        <f t="shared" si="18"/>
        <v>-</v>
      </c>
      <c r="BA75" t="str">
        <f t="shared" si="42"/>
        <v>-</v>
      </c>
      <c r="BB75" t="e">
        <f>VLOOKUP(A75,#REF!,44,FALSE)</f>
        <v>#REF!</v>
      </c>
      <c r="BC75">
        <f t="shared" si="46"/>
        <v>0</v>
      </c>
      <c r="BD75" s="206">
        <f t="shared" si="47"/>
        <v>0</v>
      </c>
    </row>
    <row r="76" spans="1:57" ht="18" customHeight="1" thickBot="1" x14ac:dyDescent="0.25">
      <c r="A76" s="78" t="s">
        <v>685</v>
      </c>
      <c r="B76" s="93" t="s">
        <v>649</v>
      </c>
      <c r="C76" s="94" t="s">
        <v>650</v>
      </c>
      <c r="D76" s="25">
        <v>16.399999999999999</v>
      </c>
      <c r="E76" s="92">
        <v>0</v>
      </c>
      <c r="F76" s="92">
        <v>0</v>
      </c>
      <c r="G76" s="216">
        <f t="shared" si="34"/>
        <v>16.399999999999999</v>
      </c>
      <c r="H76" s="88">
        <f t="shared" si="0"/>
        <v>16</v>
      </c>
      <c r="I76" s="72">
        <f>IF(ISNA(VLOOKUP($A76,'2021'!$A$5:$AV$149,4,FALSE)),0,VLOOKUP($A76,'2021'!$A$5:$AV$149,4,FALSE))</f>
        <v>0</v>
      </c>
      <c r="J76" s="8">
        <f>IF(G76&lt;&gt; "",LOOKUP(G76,Points!$F$1:$F$360,Points!$G$1:$G$360),"")</f>
        <v>2</v>
      </c>
      <c r="K76" s="13">
        <f>IF(  AND(I76&gt;0,G76&lt;&gt;L$8),   IF(ABS(I76-L$8)&gt;=5,  G76+SIGN(L$8-I76)*1,  (L$8-I76)*0.2+G76),      G76)</f>
        <v>16.399999999999999</v>
      </c>
      <c r="L76" s="76">
        <f t="shared" si="1"/>
        <v>16</v>
      </c>
      <c r="M76" s="83">
        <f>IF(ISNA(VLOOKUP($A76,'2021'!$A$6:$AV$149,8,FALSE)),0,VLOOKUP($A76,'2021'!$A$6:$AV$149,8,FALSE))</f>
        <v>0</v>
      </c>
      <c r="N76" s="8">
        <f>IF(K76&lt;&gt; "",LOOKUP(K76,Points!$F$1:$F$400,Points!$G$1:$G$400),"")</f>
        <v>2</v>
      </c>
      <c r="O76" s="215">
        <f>IF(  AND(M76&gt;0,K76&lt;&gt;36),   IF(ABS(M76-36)&gt;=10,  K76+SIGN(36-M76)*1,  (36-M76)*0.1+K76),      K76)</f>
        <v>16.399999999999999</v>
      </c>
      <c r="P76" s="76">
        <f t="shared" si="2"/>
        <v>16</v>
      </c>
      <c r="Q76" s="64">
        <f>IF(ISNA(VLOOKUP($A76,'2021'!$A$6:$AV$149,12,FALSE)),0,VLOOKUP($A76,'2021'!$A$6:$AV$149,12,FALSE))</f>
        <v>0</v>
      </c>
      <c r="R76" s="8">
        <f>IF(O76&lt;&gt; "",LOOKUP(O76,Points!$F$1:$F$400,Points!$G$1:$G$400),"")</f>
        <v>2</v>
      </c>
      <c r="S76" s="215">
        <f>IF(  AND(Q76&gt;0,O76&lt;&gt;36),   IF(ABS(Q76-36)&gt;=10,  O76+SIGN(36-Q76)*1,  (36-Q76)*0.1+O76),      O76)</f>
        <v>16.399999999999999</v>
      </c>
      <c r="T76" s="76">
        <f t="shared" si="3"/>
        <v>16</v>
      </c>
      <c r="U76" s="64">
        <f>IF(ISNA(VLOOKUP($A76,'2021'!$A$6:$AV$149,16,FALSE)),0,VLOOKUP($A76,'2021'!$A$6:$AV$149,16,FALSE))</f>
        <v>0</v>
      </c>
      <c r="V76" s="8">
        <f>IF(S76&lt;&gt; "",LOOKUP(S76,Points!$F$1:$F$400,Points!$G$1:$G$400),"")</f>
        <v>2</v>
      </c>
      <c r="W76" s="215">
        <f>IF(  AND(U76&gt;0,S76&lt;&gt;36),   IF(ABS(U76-36)&gt;=5,  S76+SIGN(36-U76)*1,  (36-U76)*0.2+S76),      S76)</f>
        <v>16.399999999999999</v>
      </c>
      <c r="X76" s="76">
        <f t="shared" si="4"/>
        <v>16</v>
      </c>
      <c r="Y76" s="64">
        <f>IF(ISNA(VLOOKUP($A76,'2021'!$A$6:$AV$149,20,FALSE)),0,VLOOKUP($A76,'2021'!$A$6:$AV$149,20,FALSE))</f>
        <v>0</v>
      </c>
      <c r="Z76" s="8">
        <f>IF(W76&lt;&gt; "",LOOKUP(W76,Points!$F$1:$F$400,Points!$G$1:$G$400),"")</f>
        <v>2</v>
      </c>
      <c r="AA76" s="215">
        <f t="shared" si="48"/>
        <v>16.399999999999999</v>
      </c>
      <c r="AB76" s="76">
        <f t="shared" si="6"/>
        <v>16</v>
      </c>
      <c r="AC76" s="64">
        <f>IF(ISNA(VLOOKUP($A76,'2021'!$A$6:$AV$149,24,FALSE)),0,VLOOKUP($A76,'2021'!$A$6:$AV$149,24,FALSE))</f>
        <v>0</v>
      </c>
      <c r="AD76" s="8">
        <f>IF(AA76&lt;&gt; "",LOOKUP(AA76,Points!$F$1:$F$400,Points!$G$1:$G$400),"")</f>
        <v>2</v>
      </c>
      <c r="AE76" s="215">
        <f>IF(  AND(AC76&gt;0,AA76&lt;&gt;36),   IF(ABS(AC76-36)&gt;=10,  AA76+SIGN(36-AC76)*1,  (36-AC76)*0.1+AA76),      AA76)</f>
        <v>16.399999999999999</v>
      </c>
      <c r="AF76" s="76">
        <f t="shared" si="8"/>
        <v>16</v>
      </c>
      <c r="AG76" s="64">
        <f>IF(ISNA(VLOOKUP($A76,'2021'!$A$6:$AV$149,28,FALSE)),0,VLOOKUP($A76,'2021'!$A$6:$AV$149,28,FALSE))</f>
        <v>0</v>
      </c>
      <c r="AH76" s="8">
        <f>IF(AE76&lt;&gt; "",LOOKUP(AE76,Points!$F$1:$F$400,Points!$G$1:$G$400),"")</f>
        <v>2</v>
      </c>
      <c r="AI76" s="215">
        <f t="shared" si="49"/>
        <v>16.399999999999999</v>
      </c>
      <c r="AJ76" s="76">
        <f t="shared" si="10"/>
        <v>16</v>
      </c>
      <c r="AK76" s="64">
        <f>IF(ISNA(VLOOKUP($A76,'2021'!$A$6:$AV$149,32,FALSE)),0,VLOOKUP($A76,'2021'!$A$6:$AV$149,32,FALSE))</f>
        <v>0</v>
      </c>
      <c r="AL76" s="8">
        <f>IF(AI76&lt;&gt; "",LOOKUP(AI76,Points!$F$1:$F$400,Points!$G$1:$G$400),"")</f>
        <v>2</v>
      </c>
      <c r="AM76" s="215">
        <f>IF(  AND(AK76&gt;0,AI76&lt;&gt;36),   IF(ABS(AK76-36)&gt;=10,  AI76+SIGN(36-AK76)*1,  (36-AK76)*0.1+AI76),      AI76)</f>
        <v>16.399999999999999</v>
      </c>
      <c r="AN76" s="76">
        <f t="shared" si="11"/>
        <v>16</v>
      </c>
      <c r="AO76" s="64">
        <f>IF(ISNA(VLOOKUP($A76,'2021'!$A$6:$AV$149,36,FALSE)),0,VLOOKUP($A76,'2021'!$A$6:$AV$149,36,FALSE))</f>
        <v>0</v>
      </c>
      <c r="AP76" s="8">
        <f>IF(AM76&lt;&gt; "",LOOKUP(AM76,[1]Points!$F$1:$F$360,[1]Points!$G$1:$G$360),"")</f>
        <v>2</v>
      </c>
      <c r="AQ76" s="215">
        <f t="shared" si="50"/>
        <v>16.399999999999999</v>
      </c>
      <c r="AR76" s="76">
        <f t="shared" si="12"/>
        <v>16</v>
      </c>
      <c r="AS76" t="str">
        <f t="shared" si="35"/>
        <v>-</v>
      </c>
      <c r="AT76" t="str">
        <f t="shared" si="36"/>
        <v>-</v>
      </c>
      <c r="AU76" t="str">
        <f t="shared" si="37"/>
        <v>-</v>
      </c>
      <c r="AV76" t="str">
        <f t="shared" si="38"/>
        <v>-</v>
      </c>
      <c r="AW76" t="str">
        <f t="shared" si="39"/>
        <v>-</v>
      </c>
      <c r="AX76" t="str">
        <f t="shared" si="40"/>
        <v>-</v>
      </c>
      <c r="AY76" t="str">
        <f t="shared" si="41"/>
        <v>-</v>
      </c>
      <c r="AZ76" t="str">
        <f t="shared" si="18"/>
        <v>-</v>
      </c>
      <c r="BA76" t="str">
        <f t="shared" si="42"/>
        <v>-</v>
      </c>
      <c r="BB76" t="e">
        <f>VLOOKUP(A76,#REF!,44,FALSE)</f>
        <v>#REF!</v>
      </c>
      <c r="BC76">
        <f t="shared" si="46"/>
        <v>0</v>
      </c>
      <c r="BD76" s="206">
        <f t="shared" si="47"/>
        <v>0</v>
      </c>
    </row>
    <row r="77" spans="1:57" ht="18" customHeight="1" thickBot="1" x14ac:dyDescent="0.25">
      <c r="A77" s="78" t="s">
        <v>686</v>
      </c>
      <c r="B77" s="93" t="s">
        <v>647</v>
      </c>
      <c r="C77" s="94" t="s">
        <v>16</v>
      </c>
      <c r="D77" s="25">
        <v>14.8</v>
      </c>
      <c r="E77" s="92">
        <v>0</v>
      </c>
      <c r="F77" s="92">
        <v>0</v>
      </c>
      <c r="G77" s="216">
        <f t="shared" si="34"/>
        <v>14.8</v>
      </c>
      <c r="H77" s="88">
        <f t="shared" si="0"/>
        <v>15</v>
      </c>
      <c r="I77" s="72">
        <f>IF(ISNA(VLOOKUP($A77,'2021'!$A$5:$AV$149,4,FALSE)),0,VLOOKUP($A77,'2021'!$A$5:$AV$149,4,FALSE))</f>
        <v>0</v>
      </c>
      <c r="J77" s="8">
        <f>IF(G77&lt;&gt; "",LOOKUP(G77,Points!$F$1:$F$360,Points!$G$1:$G$360),"")</f>
        <v>2</v>
      </c>
      <c r="K77" s="13">
        <f>IF(  AND(I77&gt;0,G77&lt;&gt;L$8),   IF(ABS(I77-L$8)&gt;=5,  G77+SIGN(L$8-I77)*1,  (L$8-I77)*0.2+G77),      G77)</f>
        <v>14.8</v>
      </c>
      <c r="L77" s="76">
        <f t="shared" si="1"/>
        <v>15</v>
      </c>
      <c r="M77" s="83">
        <f>IF(ISNA(VLOOKUP($A77,'2021'!$A$6:$AV$149,8,FALSE)),0,VLOOKUP($A77,'2021'!$A$6:$AV$149,8,FALSE))</f>
        <v>0</v>
      </c>
      <c r="N77" s="8">
        <f>IF(K77&lt;&gt; "",LOOKUP(K77,Points!$F$1:$F$400,Points!$G$1:$G$400),"")</f>
        <v>2</v>
      </c>
      <c r="O77" s="215">
        <f>IF(  AND(M77&gt;0,K77&lt;&gt;36),   IF(ABS(M77-36)&gt;=5,  K77+SIGN(36-M77)*1.5,  (36-M77)*0.3+K77),      K77)</f>
        <v>14.8</v>
      </c>
      <c r="P77" s="76">
        <f t="shared" si="2"/>
        <v>15</v>
      </c>
      <c r="Q77" s="64">
        <f>IF(ISNA(VLOOKUP($A77,'2021'!$A$6:$AV$149,12,FALSE)),0,VLOOKUP($A77,'2021'!$A$6:$AV$149,12,FALSE))</f>
        <v>0</v>
      </c>
      <c r="R77" s="8">
        <f>IF(O77&lt;&gt; "",LOOKUP(O77,Points!$F$1:$F$400,Points!$G$1:$G$400),"")</f>
        <v>2</v>
      </c>
      <c r="S77" s="215">
        <f>IF(  AND(Q77&gt;0,O77&lt;&gt;36),   IF(ABS(Q77-36)&gt;=5,  O77+SIGN(36-Q77)*1,  (36-Q77)*0.2+O77),      O77)</f>
        <v>14.8</v>
      </c>
      <c r="T77" s="76">
        <f t="shared" si="3"/>
        <v>15</v>
      </c>
      <c r="U77" s="64">
        <f>IF(ISNA(VLOOKUP($A77,'2021'!$A$6:$AV$149,16,FALSE)),0,VLOOKUP($A77,'2021'!$A$6:$AV$149,16,FALSE))</f>
        <v>0</v>
      </c>
      <c r="V77" s="8">
        <f>IF(S77&lt;&gt; "",LOOKUP(S77,Points!$F$1:$F$400,Points!$G$1:$G$400),"")</f>
        <v>2</v>
      </c>
      <c r="W77" s="215">
        <f>IF(  AND(U77&gt;0,S77&lt;&gt;36),   IF(ABS(U77-36)&gt;=10,  S77+SIGN(36-U77)*1,  (36-U77)*0.1+S77),      S77)</f>
        <v>14.8</v>
      </c>
      <c r="X77" s="76">
        <f t="shared" si="4"/>
        <v>15</v>
      </c>
      <c r="Y77" s="64">
        <f>IF(ISNA(VLOOKUP($A77,'2021'!$A$6:$AV$149,20,FALSE)),0,VLOOKUP($A77,'2021'!$A$6:$AV$149,20,FALSE))</f>
        <v>0</v>
      </c>
      <c r="Z77" s="8">
        <f>IF(W77&lt;&gt; "",LOOKUP(W77,Points!$F$1:$F$400,Points!$G$1:$G$400),"")</f>
        <v>2</v>
      </c>
      <c r="AA77" s="215">
        <f t="shared" si="48"/>
        <v>14.8</v>
      </c>
      <c r="AB77" s="76">
        <f t="shared" si="6"/>
        <v>15</v>
      </c>
      <c r="AC77" s="64">
        <f>IF(ISNA(VLOOKUP($A77,'2021'!$A$6:$AV$149,24,FALSE)),0,VLOOKUP($A77,'2021'!$A$6:$AV$149,24,FALSE))</f>
        <v>0</v>
      </c>
      <c r="AD77" s="8">
        <f>IF(AA77&lt;&gt; "",LOOKUP(AA77,Points!$F$1:$F$400,Points!$G$1:$G$400),"")</f>
        <v>2</v>
      </c>
      <c r="AE77" s="215">
        <f>IF(  AND(AC77&gt;0,AA77&lt;&gt;36),   IF(ABS(AC77-36)&gt;=10,  AA77+SIGN(36-AC77)*1,  (36-AC77)*0.1+AA77),      AA77)</f>
        <v>14.8</v>
      </c>
      <c r="AF77" s="76">
        <f t="shared" si="8"/>
        <v>15</v>
      </c>
      <c r="AG77" s="64">
        <f>IF(ISNA(VLOOKUP($A77,'2021'!$A$6:$AV$149,28,FALSE)),0,VLOOKUP($A77,'2021'!$A$6:$AV$149,28,FALSE))</f>
        <v>0</v>
      </c>
      <c r="AH77" s="8">
        <f>IF(AE77&lt;&gt; "",LOOKUP(AE77,Points!$F$1:$F$400,Points!$G$1:$G$400),"")</f>
        <v>2</v>
      </c>
      <c r="AI77" s="215">
        <f t="shared" si="49"/>
        <v>14.8</v>
      </c>
      <c r="AJ77" s="76">
        <f t="shared" si="10"/>
        <v>15</v>
      </c>
      <c r="AK77" s="64">
        <f>IF(ISNA(VLOOKUP($A77,'2021'!$A$6:$AV$149,32,FALSE)),0,VLOOKUP($A77,'2021'!$A$6:$AV$149,32,FALSE))</f>
        <v>0</v>
      </c>
      <c r="AL77" s="8">
        <f>IF(AI77&lt;&gt; "",LOOKUP(AI77,Points!$F$1:$F$400,Points!$G$1:$G$400),"")</f>
        <v>2</v>
      </c>
      <c r="AM77" s="215">
        <f>IF(  AND(AK77&gt;0,AI77&lt;&gt;36),   IF(ABS(AK77-36)&gt;=10,  AI77+SIGN(36-AK77)*1,  (36-AK77)*0.1+AI77),      AI77)</f>
        <v>14.8</v>
      </c>
      <c r="AN77" s="76">
        <f t="shared" si="11"/>
        <v>15</v>
      </c>
      <c r="AO77" s="64">
        <f>IF(ISNA(VLOOKUP($A77,'2021'!$A$6:$AV$149,36,FALSE)),0,VLOOKUP($A77,'2021'!$A$6:$AV$149,36,FALSE))</f>
        <v>0</v>
      </c>
      <c r="AP77" s="8">
        <f>IF(AM77&lt;&gt; "",LOOKUP(AM77,[1]Points!$F$1:$F$360,[1]Points!$G$1:$G$360),"")</f>
        <v>2</v>
      </c>
      <c r="AQ77" s="215">
        <f t="shared" si="50"/>
        <v>14.8</v>
      </c>
      <c r="AR77" s="76">
        <f t="shared" si="12"/>
        <v>15</v>
      </c>
      <c r="AS77" t="str">
        <f t="shared" si="35"/>
        <v>-</v>
      </c>
      <c r="AT77" t="str">
        <f t="shared" si="36"/>
        <v>-</v>
      </c>
      <c r="AU77" t="str">
        <f t="shared" si="37"/>
        <v>-</v>
      </c>
      <c r="AV77" t="str">
        <f t="shared" si="38"/>
        <v>-</v>
      </c>
      <c r="AW77" t="str">
        <f t="shared" si="39"/>
        <v>-</v>
      </c>
      <c r="AX77" t="str">
        <f t="shared" si="40"/>
        <v>-</v>
      </c>
      <c r="AY77" t="str">
        <f t="shared" si="41"/>
        <v>-</v>
      </c>
      <c r="AZ77" t="str">
        <f t="shared" si="18"/>
        <v>-</v>
      </c>
      <c r="BA77" t="str">
        <f t="shared" si="42"/>
        <v>-</v>
      </c>
      <c r="BB77" t="e">
        <f>VLOOKUP(A77,#REF!,44,FALSE)</f>
        <v>#REF!</v>
      </c>
      <c r="BC77">
        <f t="shared" si="46"/>
        <v>0</v>
      </c>
      <c r="BD77" s="206">
        <f t="shared" si="47"/>
        <v>0</v>
      </c>
    </row>
    <row r="78" spans="1:57" ht="18" customHeight="1" thickBot="1" x14ac:dyDescent="0.25">
      <c r="A78" s="78" t="s">
        <v>733</v>
      </c>
      <c r="B78" s="93" t="s">
        <v>720</v>
      </c>
      <c r="C78" s="94" t="s">
        <v>721</v>
      </c>
      <c r="D78" s="25">
        <v>27.6</v>
      </c>
      <c r="E78" s="92">
        <v>0</v>
      </c>
      <c r="F78" s="92">
        <v>0</v>
      </c>
      <c r="G78" s="216">
        <f t="shared" ref="G78:G112" si="51">IF($E78&gt;$AQ$1,$D78-($E78-$AQ$1),(IF(IF(AND(F78&lt;$AI$1,F78&lt;&gt;0),D78+($AI$1-F78),D78)&gt;36,36,IF(AND(F78&lt;$AI$1,F78&lt;&gt;0),D78+($AI$1-F78),D78))))</f>
        <v>27.6</v>
      </c>
      <c r="H78" s="88">
        <f t="shared" si="0"/>
        <v>28</v>
      </c>
      <c r="I78" s="72">
        <f>IF(ISNA(VLOOKUP($A78,'2021'!$A$5:$AV$149,4,FALSE)),0,VLOOKUP($A78,'2021'!$A$5:$AV$149,4,FALSE))</f>
        <v>0</v>
      </c>
      <c r="J78" s="8">
        <f>IF(G78&lt;&gt; "",LOOKUP(G78,Points!$F$1:$F$360,Points!$G$1:$G$360),"")</f>
        <v>3</v>
      </c>
      <c r="K78" s="89">
        <f>IF(  AND(I78&gt;0,G78&lt;&gt;L$8),   IF(ABS(I78-L$8)&gt;=5,  G78+SIGN(L$8-I78)*1,  (L$8-I78)*0.2+G78),      G78)</f>
        <v>27.6</v>
      </c>
      <c r="L78" s="76">
        <f t="shared" si="1"/>
        <v>28</v>
      </c>
      <c r="M78" s="83">
        <f>IF(ISNA(VLOOKUP($A78,'2021'!$A$6:$AV$149,8,FALSE)),0,VLOOKUP($A78,'2021'!$A$6:$AV$149,8,FALSE))</f>
        <v>0</v>
      </c>
      <c r="N78" s="8">
        <f>IF(K78&lt;&gt; "",LOOKUP(K78,Points!$F$1:$F$400,Points!$G$1:$G$400),"")</f>
        <v>3</v>
      </c>
      <c r="O78" s="215">
        <f>IF(  AND(M78&gt;0,K78&lt;&gt;36),   IF(ABS(M78-36)&gt;=10,  K78+SIGN(36-M78)*1,  (36-M78)*0.1+K78),      K78)</f>
        <v>27.6</v>
      </c>
      <c r="P78" s="76">
        <f t="shared" si="2"/>
        <v>28</v>
      </c>
      <c r="Q78" s="64">
        <f>IF(ISNA(VLOOKUP($A78,'2021'!$A$6:$AV$149,12,FALSE)),0,VLOOKUP($A78,'2021'!$A$6:$AV$149,12,FALSE))</f>
        <v>0</v>
      </c>
      <c r="R78" s="8">
        <f>IF(O78&lt;&gt; "",LOOKUP(O78,Points!$F$1:$F$400,Points!$G$1:$G$400),"")</f>
        <v>3</v>
      </c>
      <c r="S78" s="215">
        <f>IF(  AND(Q78&gt;0,O78&lt;&gt;36),   IF(ABS(Q78-36)&gt;=10,  O78+SIGN(36-Q78)*1,  (36-Q78)*0.1+O78),      O78)</f>
        <v>27.6</v>
      </c>
      <c r="T78" s="76">
        <f t="shared" si="3"/>
        <v>28</v>
      </c>
      <c r="U78" s="64">
        <f>IF(ISNA(VLOOKUP($A78,'2021'!$A$6:$AV$149,16,FALSE)),0,VLOOKUP($A78,'2021'!$A$6:$AV$149,16,FALSE))</f>
        <v>0</v>
      </c>
      <c r="V78" s="8">
        <f>IF(S78&lt;&gt; "",LOOKUP(S78,Points!$F$1:$F$400,Points!$G$1:$G$400),"")</f>
        <v>3</v>
      </c>
      <c r="W78" s="215">
        <f>IF(  AND(U78&gt;0,S78&lt;&gt;X$8),   IF(ABS(U78-X$8)&gt;=5,  S78+SIGN(X$8-U78)*1.5,  (X$8-U78)*0.3+S78),      S78)</f>
        <v>27.6</v>
      </c>
      <c r="X78" s="76">
        <f t="shared" si="4"/>
        <v>28</v>
      </c>
      <c r="Y78" s="64">
        <f>IF(ISNA(VLOOKUP($A78,'2021'!$A$6:$AV$149,20,FALSE)),0,VLOOKUP($A78,'2021'!$A$6:$AV$149,20,FALSE))</f>
        <v>0</v>
      </c>
      <c r="Z78" s="8">
        <f>IF(W78&lt;&gt; "",LOOKUP(W78,Points!$F$1:$F$400,Points!$G$1:$G$400),"")</f>
        <v>3</v>
      </c>
      <c r="AA78" s="215">
        <f t="shared" si="48"/>
        <v>27.6</v>
      </c>
      <c r="AB78" s="76">
        <f t="shared" si="6"/>
        <v>28</v>
      </c>
      <c r="AC78" s="64">
        <f>IF(ISNA(VLOOKUP($A78,'2021'!$A$6:$AV$149,24,FALSE)),0,VLOOKUP($A78,'2021'!$A$6:$AV$149,24,FALSE))</f>
        <v>0</v>
      </c>
      <c r="AD78" s="8">
        <f>IF(AA78&lt;&gt; "",LOOKUP(AA78,Points!$F$1:$F$400,Points!$G$1:$G$400),"")</f>
        <v>3</v>
      </c>
      <c r="AE78" s="215">
        <f>IF(  AND(AC78&gt;0,AA78&lt;&gt;AF$8),   IF(ABS(AC78-AF$8)&gt;=5,  AA78+SIGN(AF$8-AC78)*1.5,  (AF$8-AC78)*0.3+AA78),      AA78)</f>
        <v>27.6</v>
      </c>
      <c r="AF78" s="76">
        <f t="shared" si="8"/>
        <v>28</v>
      </c>
      <c r="AG78" s="64">
        <f>IF(ISNA(VLOOKUP($A78,'2021'!$A$6:$AV$149,28,FALSE)),0,VLOOKUP($A78,'2021'!$A$6:$AV$149,28,FALSE))</f>
        <v>0</v>
      </c>
      <c r="AH78" s="8">
        <f>IF(AE78&lt;&gt; "",LOOKUP(AE78,Points!$F$1:$F$400,Points!$G$1:$G$400),"")</f>
        <v>3</v>
      </c>
      <c r="AI78" s="215">
        <f t="shared" si="49"/>
        <v>27.6</v>
      </c>
      <c r="AJ78" s="76">
        <f t="shared" si="10"/>
        <v>28</v>
      </c>
      <c r="AK78" s="64">
        <f>IF(ISNA(VLOOKUP($A78,'2021'!$A$6:$AV$149,32,FALSE)),0,VLOOKUP($A78,'2021'!$A$6:$AV$149,32,FALSE))</f>
        <v>0</v>
      </c>
      <c r="AL78" s="8">
        <f>IF(AI78&lt;&gt; "",LOOKUP(AI78,Points!$F$1:$F$400,Points!$G$1:$G$400),"")</f>
        <v>3</v>
      </c>
      <c r="AM78" s="215">
        <f>IF(  AND(AK78&gt;0,AI78&lt;&gt;AN$8),   IF(ABS(AK78-AN$8)&gt;=5,  AI78+SIGN(AN$8-AK78)*1.5,  (AN$8-AK78)*0.3+AI78),      AI78)</f>
        <v>27.6</v>
      </c>
      <c r="AN78" s="76">
        <f t="shared" si="11"/>
        <v>28</v>
      </c>
      <c r="AO78" s="64">
        <f>IF(ISNA(VLOOKUP($A78,'2021'!$A$6:$AV$149,36,FALSE)),0,VLOOKUP($A78,'2021'!$A$6:$AV$149,36,FALSE))</f>
        <v>0</v>
      </c>
      <c r="AP78" s="8">
        <f>IF(AM78&lt;&gt; "",LOOKUP(AM78,Points!$F$1:$F$360,Points!$G$1:$G$360),"")</f>
        <v>3</v>
      </c>
      <c r="AQ78" s="215">
        <f>IF(  AND(AO78&gt;0,AM78&lt;&gt;AR$8),   IF(ABS(AO78-AR$8)&gt;=5,  AM78+SIGN(AR$8-AO78)*1.5,  (AR$8-AO78)*0.3+AM78),      AM78)</f>
        <v>27.6</v>
      </c>
      <c r="AR78" s="76">
        <f t="shared" si="12"/>
        <v>28</v>
      </c>
      <c r="AS78" t="str">
        <f t="shared" si="35"/>
        <v>-</v>
      </c>
      <c r="AT78" t="str">
        <f t="shared" si="36"/>
        <v>-</v>
      </c>
      <c r="AU78" t="str">
        <f t="shared" si="37"/>
        <v>-</v>
      </c>
      <c r="AV78" t="str">
        <f t="shared" si="38"/>
        <v>-</v>
      </c>
      <c r="AW78" t="str">
        <f t="shared" si="39"/>
        <v>-</v>
      </c>
      <c r="AX78" t="str">
        <f t="shared" si="40"/>
        <v>-</v>
      </c>
      <c r="AY78" t="str">
        <f t="shared" si="41"/>
        <v>-</v>
      </c>
      <c r="AZ78" t="str">
        <f t="shared" si="18"/>
        <v>-</v>
      </c>
      <c r="BA78" t="str">
        <f t="shared" si="42"/>
        <v>-</v>
      </c>
      <c r="BB78" t="e">
        <f>VLOOKUP(A78,#REF!,44,FALSE)</f>
        <v>#REF!</v>
      </c>
    </row>
    <row r="79" spans="1:57" ht="18" customHeight="1" thickBot="1" x14ac:dyDescent="0.25">
      <c r="A79" s="52" t="str">
        <f>CONCATENATE(C79," ",B79)</f>
        <v>Abraham Meles</v>
      </c>
      <c r="B79" s="93" t="s">
        <v>926</v>
      </c>
      <c r="C79" s="94" t="s">
        <v>927</v>
      </c>
      <c r="D79" s="25">
        <v>17.200000000000003</v>
      </c>
      <c r="E79" s="92">
        <v>0</v>
      </c>
      <c r="F79" s="92">
        <v>0</v>
      </c>
      <c r="G79" s="216">
        <f t="shared" si="51"/>
        <v>17.200000000000003</v>
      </c>
      <c r="H79" s="88">
        <f t="shared" si="0"/>
        <v>17</v>
      </c>
      <c r="I79" s="72">
        <f>IF(ISNA(VLOOKUP($A79,'2021'!$A$5:$AV$149,4,FALSE)),0,VLOOKUP($A79,'2021'!$A$5:$AV$149,4,FALSE))</f>
        <v>0</v>
      </c>
      <c r="J79" s="8">
        <f>IF(G79&lt;&gt; "",LOOKUP(G79,Points!$F$1:$F$360,Points!$G$1:$G$360),"")</f>
        <v>2</v>
      </c>
      <c r="K79" s="209">
        <f>IF(  AND(I79&gt;0,G79&lt;&gt;L$8),   IF(ABS(I79-L$8)&gt;=5,  G79+SIGN(L$8-I79)*1,  (L$8-I79)*0.2+G79),      G79)</f>
        <v>17.200000000000003</v>
      </c>
      <c r="L79" s="87">
        <f>ROUND(K79,0)</f>
        <v>17</v>
      </c>
      <c r="M79" s="83">
        <f>IF(ISNA(VLOOKUP($A79,'2021'!$A$6:$AV$149,8,FALSE)),0,VLOOKUP($A79,'2021'!$A$6:$AV$149,8,FALSE))</f>
        <v>0</v>
      </c>
      <c r="N79" s="8">
        <f>IF(K79&lt;&gt; "",LOOKUP(K79,Points!$F$1:$F$400,Points!$G$1:$G$400),"")</f>
        <v>2</v>
      </c>
      <c r="O79" s="215">
        <f>IF(  AND(M79&gt;0,K79&lt;&gt;P$8),   IF(ABS(M79-P$8)&gt;=5,  K79+SIGN(P$8-M79)*1,  (P$8-M79)*0.2+K79),      K79)</f>
        <v>17.200000000000003</v>
      </c>
      <c r="P79" s="87">
        <f>ROUND(O79,0)</f>
        <v>17</v>
      </c>
      <c r="Q79" s="64">
        <f>IF(ISNA(VLOOKUP($A79,'2021'!$A$6:$AV$184,12,FALSE)),0,VLOOKUP($A79,'2021'!$A$6:$AV$184,12,FALSE))</f>
        <v>0</v>
      </c>
      <c r="R79" s="8">
        <f>IF(O79&lt;&gt; "",LOOKUP(O79,Points!$F$1:$F$400,Points!$G$1:$G$400),"")</f>
        <v>2</v>
      </c>
      <c r="S79" s="215">
        <f>IF(  AND(Q79&gt;0,O79&lt;&gt;T$8),   IF(ABS(Q79-T$8)&gt;=5,  O79+SIGN(T$8-Q79)*1,  (T$8-Q79)*0.2+O79),      O79)</f>
        <v>17.200000000000003</v>
      </c>
      <c r="T79" s="87">
        <f>ROUND(S79,0)</f>
        <v>17</v>
      </c>
      <c r="U79" s="64">
        <f>IF(ISNA(VLOOKUP($A79,'2021'!$A$6:$AV$184,16,FALSE)),0,VLOOKUP($A79,'2021'!$A$6:$AV$184,16,FALSE))</f>
        <v>0</v>
      </c>
      <c r="V79" s="8">
        <f>IF(S79&lt;&gt; "",LOOKUP(S79,Points!$F$1:$F$400,Points!$G$1:$G$400),"")</f>
        <v>2</v>
      </c>
      <c r="W79" s="215">
        <f>IF(  AND(U79&gt;0,S79&lt;&gt;X$8),   IF(ABS(U79-X$8)&gt;=5,  S79+SIGN(X$8-U79)*1,  (X$8-U79)*0.2+S79),      S79)</f>
        <v>17.200000000000003</v>
      </c>
      <c r="X79" s="87">
        <f>ROUND(W79,0)</f>
        <v>17</v>
      </c>
      <c r="Y79" s="64">
        <f>IF(ISNA(VLOOKUP($A79,'2021'!$A$6:$AV$184,20,FALSE)),0,VLOOKUP($A79,'2021'!$A$6:$AV$184,20,FALSE))</f>
        <v>0</v>
      </c>
      <c r="Z79" s="8">
        <f>IF(W79&lt;&gt; "",LOOKUP(W79,Points!$F$1:$F$400,Points!$G$1:$G$400),"")</f>
        <v>2</v>
      </c>
      <c r="AA79" s="215">
        <f>IF(  AND(Y79&gt;0,W79&lt;&gt;36),   IF(ABS(Y79-36)&gt;=10,  W79+SIGN(36-Y79)*1,  (36-Y79)*0.1+W79),      W79)</f>
        <v>17.200000000000003</v>
      </c>
      <c r="AB79" s="87">
        <f>ROUND(AA79,0)</f>
        <v>17</v>
      </c>
      <c r="AC79" s="64">
        <f>IF(ISNA(VLOOKUP($A79,'2021'!$A$6:$AV$184,24,FALSE)),0,VLOOKUP($A79,'2021'!$A$6:$AV$184,24,FALSE))</f>
        <v>0</v>
      </c>
      <c r="AD79" s="8">
        <f>IF(AA79&lt;&gt; "",LOOKUP(AA79,Points!$F$1:$F$400,Points!$G$1:$G$400),"")</f>
        <v>2</v>
      </c>
      <c r="AE79" s="215">
        <f>IF(  AND(AC79&gt;0,AA79&lt;&gt;36),   IF(ABS(AC79-36)&gt;=10,  AA79+SIGN(36-AC79)*1,  (36-AC79)*0.1+AA79),      AA79)</f>
        <v>17.200000000000003</v>
      </c>
      <c r="AF79" s="87">
        <f>ROUND(AE79,0)</f>
        <v>17</v>
      </c>
      <c r="AG79" s="64">
        <f>IF(ISNA(VLOOKUP($A79,'2021'!$A$6:$AV$185,28,FALSE)),0,VLOOKUP($A79,'2021'!$A$6:$AV$185,28,FALSE))</f>
        <v>0</v>
      </c>
      <c r="AH79" s="8">
        <f>IF(AE79&lt;&gt; "",LOOKUP(AE79,Points!$F$1:$F$400,Points!$G$1:$G$400),"")</f>
        <v>2</v>
      </c>
      <c r="AI79" s="215">
        <f t="shared" si="49"/>
        <v>17.200000000000003</v>
      </c>
      <c r="AJ79" s="87">
        <f>ROUND(AI79,0)</f>
        <v>17</v>
      </c>
      <c r="AK79" s="64">
        <f>IF(ISNA(VLOOKUP($A79,'2021'!$A$6:$AV$185,32,FALSE)),0,VLOOKUP($A79,'2021'!$A$6:$AV$185,32,FALSE))</f>
        <v>0</v>
      </c>
      <c r="AL79" s="8">
        <f>IF(AI79&lt;&gt; "",LOOKUP(AI79,Points!$F$1:$F$400,Points!$G$1:$G$400),"")</f>
        <v>2</v>
      </c>
      <c r="AM79" s="215">
        <f>IF(  AND(AK79&gt;0,AI79&lt;&gt;36),   IF(ABS(AK79-36)&gt;=10,  AI79+SIGN(36-AK79)*1,  (36-AK79)*0.1+AI79),      AI79)</f>
        <v>17.200000000000003</v>
      </c>
      <c r="AN79" s="87">
        <f>ROUND(AM79,0)</f>
        <v>17</v>
      </c>
      <c r="AO79" s="64">
        <f>IF(ISNA(VLOOKUP($A79,'2021'!$A$6:$AV$184,36,FALSE)),0,VLOOKUP($A79,'2021'!$A$6:$AV$184,36,FALSE))</f>
        <v>0</v>
      </c>
      <c r="AP79" s="8">
        <f>IF(AM79&lt;&gt; "",LOOKUP(AM79,Points!$F$1:$F$360,Points!$G$1:$G$360),"")</f>
        <v>2</v>
      </c>
      <c r="AQ79" s="215">
        <f>IF(  AND(AO79&gt;0,AM79&lt;&gt;36),   IF(ABS(AO79-36)&gt;=10,  AM79+SIGN(36-AO79)*1,  (36-AO79)*0.1+AM79),      AM79)</f>
        <v>17.200000000000003</v>
      </c>
      <c r="AR79" s="87">
        <f>ROUND(AQ79,0)</f>
        <v>17</v>
      </c>
      <c r="AS79" t="str">
        <f>IF(I79&gt;0,72+H79+36-I79,"-")</f>
        <v>-</v>
      </c>
      <c r="AT79" t="str">
        <f>IF(M79&gt;0,72+L79+36-M79,"-")</f>
        <v>-</v>
      </c>
      <c r="AU79" t="str">
        <f>IF(Q79&gt;0,72+P79+36-Q79,"-")</f>
        <v>-</v>
      </c>
      <c r="AV79" t="str">
        <f>IF(U79&gt;0,72+T79+36-U79,"-")</f>
        <v>-</v>
      </c>
      <c r="AW79" t="str">
        <f>IF(Y79&gt;0,72+X79+36-Y79,"-")</f>
        <v>-</v>
      </c>
      <c r="AX79" t="str">
        <f>IF(AC79&gt;0,72+AB79+36-AC79,"-")</f>
        <v>-</v>
      </c>
      <c r="AY79" t="str">
        <f>IF(AG79&gt;0,72+AF79+36-AG79,"-")</f>
        <v>-</v>
      </c>
      <c r="AZ79" t="str">
        <f>IF(AK79&gt;0,72+AJ79+36-AK79,"-")</f>
        <v>-</v>
      </c>
      <c r="BA79" t="str">
        <f>IF(AO79&gt;0,72+AN79+36-AO79,"-")</f>
        <v>-</v>
      </c>
    </row>
    <row r="80" spans="1:57" ht="18" customHeight="1" thickBot="1" x14ac:dyDescent="0.25">
      <c r="A80" s="52" t="s">
        <v>874</v>
      </c>
      <c r="B80" s="93" t="s">
        <v>877</v>
      </c>
      <c r="C80" s="94" t="s">
        <v>876</v>
      </c>
      <c r="D80" s="25">
        <v>-1.3</v>
      </c>
      <c r="E80" s="92">
        <v>28.333333333333332</v>
      </c>
      <c r="F80" s="92">
        <v>28.333333333333332</v>
      </c>
      <c r="G80" s="216">
        <f t="shared" si="51"/>
        <v>-0.23333333333333361</v>
      </c>
      <c r="H80" s="88">
        <f t="shared" si="0"/>
        <v>0</v>
      </c>
      <c r="I80" s="72">
        <f>IF(ISNA(VLOOKUP($A80,'2021'!$A$5:$AV$149,4,FALSE)),0,VLOOKUP($A80,'2021'!$A$5:$AV$149,4,FALSE))</f>
        <v>31</v>
      </c>
      <c r="J80" s="8">
        <f>IF(G80&lt;&gt; "",LOOKUP(G80,Points!$F$1:$F$360,Points!$G$1:$G$360),"")</f>
        <v>1</v>
      </c>
      <c r="K80" s="215">
        <f>IF(  AND(I80&gt;0,G80&lt;&gt;L$8),   IF(ABS(I80-L$8)&gt;=5,  G80+SIGN(L$8-I80)*0.5,  (L$8-I80)*0.1+G80),      G80)</f>
        <v>-0.53333333333333366</v>
      </c>
      <c r="L80" s="87">
        <f>ROUND(K80,0)</f>
        <v>-1</v>
      </c>
      <c r="M80" s="83">
        <f>IF(ISNA(VLOOKUP($A80,'2021'!$A$6:$AV$149,8,FALSE)),0,VLOOKUP($A80,'2021'!$A$6:$AV$149,8,FALSE))</f>
        <v>27</v>
      </c>
      <c r="N80" s="8">
        <f>IF(K80&lt;&gt; "",LOOKUP(K80,Points!$F$1:$F$400,Points!$G$1:$G$400),"")</f>
        <v>1</v>
      </c>
      <c r="O80" s="215">
        <f>IF(  AND(M80&gt;0,K80&lt;&gt;P$8),   IF(ABS(M80-P$8)&gt;=5,  K80+SIGN(P$8-M80)*0.5,  (P$8-M80)*0.1+K80),      K80)</f>
        <v>-0.23333333333333361</v>
      </c>
      <c r="P80" s="87">
        <f>ROUND(O80,0)</f>
        <v>0</v>
      </c>
      <c r="Q80" s="64">
        <f>IF(ISNA(VLOOKUP($A80,'2021'!$A$6:$AV$149,12,FALSE)),0,VLOOKUP($A80,'2021'!$A$6:$AV$149,12,FALSE))</f>
        <v>29</v>
      </c>
      <c r="R80" s="8">
        <f>IF(O80&lt;&gt; "",LOOKUP(O80,Points!$F$1:$F$400,Points!$G$1:$G$400),"")</f>
        <v>1</v>
      </c>
      <c r="S80" s="215">
        <f>IF(  AND(Q80&gt;0,O80&lt;&gt;T$8),   IF(ABS(Q80-T$8)&gt;=5,  O80+SIGN(T$8-Q80)*0.5,  (T$8-Q80)*0.1+O80),      O80)</f>
        <v>-0.43333333333333363</v>
      </c>
      <c r="T80" s="87">
        <f>ROUND(S80,0)</f>
        <v>0</v>
      </c>
      <c r="U80" s="64">
        <f>IF(ISNA(VLOOKUP($A80,'2021'!$A$6:$AV$149,16,FALSE)),0,VLOOKUP($A80,'2021'!$A$6:$AV$149,16,FALSE))</f>
        <v>0</v>
      </c>
      <c r="V80" s="8">
        <f>IF(S80&lt;&gt; "",LOOKUP(S80,Points!$F$1:$F$400,Points!$G$1:$G$400),"")</f>
        <v>1</v>
      </c>
      <c r="W80" s="215">
        <f>IF(  AND(U80&gt;0,S80&lt;&gt;X$8),   IF(ABS(U80-X$8)&gt;=5,  S80+SIGN(X$8-U80)*0.5,  (X$8-U80)*0.1+S80),      S80)</f>
        <v>-0.43333333333333363</v>
      </c>
      <c r="X80" s="87">
        <f>ROUND(W80,0)</f>
        <v>0</v>
      </c>
      <c r="Y80" s="64">
        <f>IF(ISNA(VLOOKUP($A80,'2021'!$A$6:$AV$149,20,FALSE)),0,VLOOKUP($A80,'2021'!$A$6:$AV$149,20,FALSE))</f>
        <v>0</v>
      </c>
      <c r="Z80" s="8">
        <f>IF(W80&lt;&gt; "",LOOKUP(W80,Points!$F$1:$F$400,Points!$G$1:$G$400),"")</f>
        <v>1</v>
      </c>
      <c r="AA80" s="215">
        <f>IF(  AND(Y80&gt;0,W80&lt;&gt;AB$8),   IF(ABS(Y80-AB$8)&gt;=5,  W80+SIGN(AB$8-Y80)*0.5,  (AB$8-Y80)*0.1+W80),      W80)</f>
        <v>-0.43333333333333363</v>
      </c>
      <c r="AB80" s="87">
        <f>ROUND(AA80,0)</f>
        <v>0</v>
      </c>
      <c r="AC80" s="64">
        <f>IF(ISNA(VLOOKUP($A80,'2021'!$A$6:$AV$149,24,FALSE)),0,VLOOKUP($A80,'2021'!$A$6:$AV$149,24,FALSE))</f>
        <v>0</v>
      </c>
      <c r="AD80" s="8">
        <f>IF(AA80&lt;&gt; "",LOOKUP(AA80,Points!$F$1:$F$400,Points!$G$1:$G$400),"")</f>
        <v>1</v>
      </c>
      <c r="AE80" s="215">
        <f>IF(  AND(AC80&gt;0,AA80&lt;&gt;AF$8),   IF(ABS(AC80-AF$8)&gt;=5,  AA80+SIGN(AF$8-AC80)*0.5,  (AF$8-AC80)*0.1+AA80),      AA80)</f>
        <v>-0.43333333333333363</v>
      </c>
      <c r="AF80" s="87">
        <f>ROUND(AE80,0)</f>
        <v>0</v>
      </c>
      <c r="AG80" s="64">
        <f>IF(ISNA(VLOOKUP($A80,'2021'!$A$6:$AV$149,28,FALSE)),0,VLOOKUP($A80,'2021'!$A$6:$AV$149,28,FALSE))</f>
        <v>0</v>
      </c>
      <c r="AH80" s="8">
        <f>IF(AE80&lt;&gt; "",LOOKUP(AE80,Points!$F$1:$F$400,Points!$G$1:$G$400),"")</f>
        <v>1</v>
      </c>
      <c r="AI80" s="215">
        <f>IF(  AND(AG80&gt;0,AE80&lt;&gt;AJ$8),   IF(ABS(AG80-AJ$8)&gt;=5,  AE80+SIGN(AJ$8-AG80)*0.5,  (AJ$8-AG80)*0.1+AE80),      AE80)</f>
        <v>-0.43333333333333363</v>
      </c>
      <c r="AJ80" s="87">
        <f>ROUND(AI80,0)</f>
        <v>0</v>
      </c>
      <c r="AK80" s="64">
        <f>IF(ISNA(VLOOKUP($A80,'2021'!$A$6:$AV$149,32,FALSE)),0,VLOOKUP($A80,'2021'!$A$6:$AV$149,32,FALSE))</f>
        <v>0</v>
      </c>
      <c r="AL80" s="8">
        <v>1</v>
      </c>
      <c r="AM80" s="215">
        <f>IF(  AND(AK80&gt;0,AI80&lt;&gt;AN$8),   IF(ABS(AK80-AN$8)&gt;=5,  AI80+SIGN(AN$8-AK80)*0.5,  (AN$8-AK80)*0.1+AI80),      AI80)</f>
        <v>-0.43333333333333363</v>
      </c>
      <c r="AN80" s="87">
        <f>ROUND(AM80,0)</f>
        <v>0</v>
      </c>
      <c r="AO80" s="64">
        <f>IF(ISNA(VLOOKUP($A80,'2021'!$A$6:$AV$149,36,FALSE)),0,VLOOKUP($A80,'2021'!$A$6:$AV$149,36,FALSE))</f>
        <v>0</v>
      </c>
      <c r="AP80" s="8">
        <v>1</v>
      </c>
      <c r="AQ80" s="215">
        <f>IF(  AND(AO80&gt;0,AM80&lt;&gt;AR$8),   IF(ABS(AO80-AR$8)&gt;=5,  AM80+SIGN(AR$8-AO80)*0.5,  (AR$8-AO80)*0.1+AM80),      AM80)</f>
        <v>-0.43333333333333363</v>
      </c>
      <c r="AR80" s="87">
        <f>ROUND(AQ80,0)</f>
        <v>0</v>
      </c>
      <c r="AS80">
        <f>IF(I80&gt;0,72+H80+36-I80,"-")</f>
        <v>77</v>
      </c>
      <c r="AT80">
        <f>IF(M80&gt;0,72+L80+36-M80,"-")</f>
        <v>80</v>
      </c>
      <c r="AU80">
        <f>IF(Q80&gt;0,72+P80+36-Q80,"-")</f>
        <v>79</v>
      </c>
      <c r="AV80" t="str">
        <f>IF(U80&gt;0,72+T80+36-U80,"-")</f>
        <v>-</v>
      </c>
      <c r="AW80" t="str">
        <f>IF(Y80&gt;0,72+X80+36-Y80,"-")</f>
        <v>-</v>
      </c>
      <c r="AX80" t="str">
        <f>IF(AC80&gt;0,72+AB80+36-AC80,"-")</f>
        <v>-</v>
      </c>
      <c r="AY80" t="str">
        <f>IF(AG80&gt;0,72+AF80+36-AG80,"-")</f>
        <v>-</v>
      </c>
      <c r="AZ80" t="str">
        <f>IF(AK80&gt;0,72+AJ80+36-AK80,"-")</f>
        <v>-</v>
      </c>
      <c r="BA80" t="str">
        <f>IF(AO80&gt;0,72+AN80+36-AO80,"-")</f>
        <v>-</v>
      </c>
      <c r="BB80" t="e">
        <f>VLOOKUP(A80,#REF!,44,FALSE)</f>
        <v>#REF!</v>
      </c>
      <c r="BC80">
        <f>-G80+AQ80</f>
        <v>-0.2</v>
      </c>
      <c r="BD80" s="206">
        <f>ROUND(BC80/G80,2)</f>
        <v>0.86</v>
      </c>
    </row>
    <row r="81" spans="1:57" ht="18" customHeight="1" thickBot="1" x14ac:dyDescent="0.25">
      <c r="A81" s="78" t="s">
        <v>845</v>
      </c>
      <c r="B81" s="93" t="s">
        <v>783</v>
      </c>
      <c r="C81" s="94" t="s">
        <v>784</v>
      </c>
      <c r="D81" s="25">
        <v>0.8</v>
      </c>
      <c r="E81" s="92">
        <v>0</v>
      </c>
      <c r="F81" s="92">
        <v>0</v>
      </c>
      <c r="G81" s="216">
        <f t="shared" si="51"/>
        <v>0.8</v>
      </c>
      <c r="H81" s="88">
        <f t="shared" si="0"/>
        <v>1</v>
      </c>
      <c r="I81" s="72">
        <f>IF(ISNA(VLOOKUP($A81,'2021'!$A$5:$AV$149,4,FALSE)),0,VLOOKUP($A81,'2021'!$A$5:$AV$149,4,FALSE))</f>
        <v>0</v>
      </c>
      <c r="J81" s="8">
        <f>IF(G81&lt;&gt; "",LOOKUP(G81,Points!$F$1:$F$360,Points!$G$1:$G$360),"")</f>
        <v>1</v>
      </c>
      <c r="K81" s="13">
        <f>IF(  AND(I81&gt;0,G81&lt;&gt;L$8),   IF(ABS(I81-L$8)&gt;=5,  G81+SIGN(L$8-I81)*0.5,  (L$8-I81)*0.1+G81),      G81)</f>
        <v>0.8</v>
      </c>
      <c r="L81" s="76">
        <f>ROUND(K81,0)</f>
        <v>1</v>
      </c>
      <c r="M81" s="83">
        <f>IF(ISNA(VLOOKUP($A81,'2021'!$A$6:$AV$149,8,FALSE)),0,VLOOKUP($A81,'2021'!$A$6:$AV$149,8,FALSE))</f>
        <v>0</v>
      </c>
      <c r="N81" s="8">
        <f>IF(K81&lt;&gt; "",LOOKUP(K81,Points!$F$1:$F$400,Points!$G$1:$G$400),"")</f>
        <v>1</v>
      </c>
      <c r="O81" s="215">
        <f>IF(  AND(M81&gt;0,K81&lt;&gt;36),   IF(ABS(M81-36)&gt;=10,  K81+SIGN(36-M81)*1,  (36-M81)*0.1+K81),      K81)</f>
        <v>0.8</v>
      </c>
      <c r="P81" s="76">
        <f>ROUND(O81,0)</f>
        <v>1</v>
      </c>
      <c r="Q81" s="64">
        <f>IF(ISNA(VLOOKUP($A81,'2021'!$A$6:$AV$149,12,FALSE)),0,VLOOKUP($A81,'2021'!$A$6:$AV$149,12,FALSE))</f>
        <v>0</v>
      </c>
      <c r="R81" s="8">
        <f>IF(O81&lt;&gt; "",LOOKUP(O81,Points!$F$1:$F$400,Points!$G$1:$G$400),"")</f>
        <v>1</v>
      </c>
      <c r="S81" s="215">
        <f>IF(  AND(Q81&gt;0,O81&lt;&gt;36),   IF(ABS(Q81-36)&gt;=10,  O81+SIGN(36-Q81)*1,  (36-Q81)*0.1+O81),      O81)</f>
        <v>0.8</v>
      </c>
      <c r="T81" s="76">
        <f>ROUND(S81,0)</f>
        <v>1</v>
      </c>
      <c r="U81" s="64">
        <f>IF(ISNA(VLOOKUP($A81,'2021'!$A$6:$AV$149,16,FALSE)),0,VLOOKUP($A81,'2021'!$A$6:$AV$149,16,FALSE))</f>
        <v>0</v>
      </c>
      <c r="V81" s="8">
        <f>IF(S81&lt;&gt; "",LOOKUP(S81,Points!$F$1:$F$400,Points!$G$1:$G$400),"")</f>
        <v>1</v>
      </c>
      <c r="W81" s="215">
        <f>IF(  AND(U81&gt;0,S81&lt;&gt;36),   IF(ABS(U81-36)&gt;=10,  S81+SIGN(36-U81)*1,  (36-U81)*0.1+S81),      S81)</f>
        <v>0.8</v>
      </c>
      <c r="X81" s="76">
        <f>ROUND(W81,0)</f>
        <v>1</v>
      </c>
      <c r="Y81" s="64">
        <f>IF(ISNA(VLOOKUP($A81,'2021'!$A$6:$AV$149,20,FALSE)),0,VLOOKUP($A81,'2021'!$A$6:$AV$149,20,FALSE))</f>
        <v>0</v>
      </c>
      <c r="Z81" s="8">
        <f>IF(W81&lt;&gt; "",LOOKUP(W81,Points!$F$1:$F$400,Points!$G$1:$G$400),"")</f>
        <v>1</v>
      </c>
      <c r="AA81" s="215">
        <f t="shared" si="48"/>
        <v>0.8</v>
      </c>
      <c r="AB81" s="76">
        <f>ROUND(AA81,0)</f>
        <v>1</v>
      </c>
      <c r="AC81" s="64">
        <f>IF(ISNA(VLOOKUP($A81,'2021'!$A$6:$AV$149,24,FALSE)),0,VLOOKUP($A81,'2021'!$A$6:$AV$149,24,FALSE))</f>
        <v>0</v>
      </c>
      <c r="AD81" s="8">
        <f>IF(AA81&lt;&gt; "",LOOKUP(AA81,Points!$F$1:$F$400,Points!$G$1:$G$400),"")</f>
        <v>1</v>
      </c>
      <c r="AE81" s="215">
        <f>IF(  AND(AC81&gt;0,AA81&lt;&gt;36),   IF(ABS(AC81-36)&gt;=10,  AA81+SIGN(36-AC81)*1,  (36-AC81)*0.1+AA81),      AA81)</f>
        <v>0.8</v>
      </c>
      <c r="AF81" s="76">
        <f>ROUND(AE81,0)</f>
        <v>1</v>
      </c>
      <c r="AG81" s="64">
        <f>IF(ISNA(VLOOKUP($A81,'2021'!$A$6:$AV$149,28,FALSE)),0,VLOOKUP($A81,'2021'!$A$6:$AV$149,28,FALSE))</f>
        <v>0</v>
      </c>
      <c r="AH81" s="8">
        <f>IF(AE81&lt;&gt; "",LOOKUP(AE81,Points!$F$1:$F$400,Points!$G$1:$G$400),"")</f>
        <v>1</v>
      </c>
      <c r="AI81" s="215">
        <f>IF(  AND(AG81&gt;0,AE81&lt;&gt;36),   IF(ABS(AG81-36)&gt;=5,  AE81+SIGN(36-AG81)*1,  (36-AG81)*0.2+AE81),      AE81)</f>
        <v>0.8</v>
      </c>
      <c r="AJ81" s="76">
        <f>ROUND(AI81,0)</f>
        <v>1</v>
      </c>
      <c r="AK81" s="64">
        <f>IF(ISNA(VLOOKUP($A81,'2021'!$A$6:$AV$149,32,FALSE)),0,VLOOKUP($A81,'2021'!$A$6:$AV$149,32,FALSE))</f>
        <v>0</v>
      </c>
      <c r="AL81" s="8">
        <f>IF(AI81&lt;&gt; "",LOOKUP(AI81,Points!$F$1:$F$400,Points!$G$1:$G$400),"")</f>
        <v>1</v>
      </c>
      <c r="AM81" s="215">
        <f>IF(  AND(AK81&gt;0,AI81&lt;&gt;36),   IF(ABS(AK81-36)&gt;=10,  AI81+SIGN(36-AK81)*1,  (36-AK81)*0.1+AI81),      AI81)</f>
        <v>0.8</v>
      </c>
      <c r="AN81" s="76">
        <f>ROUND(AM81,0)</f>
        <v>1</v>
      </c>
      <c r="AO81" s="64">
        <f>IF(ISNA(VLOOKUP($A81,'2021'!$A$6:$AV$149,36,FALSE)),0,VLOOKUP($A81,'2021'!$A$6:$AV$149,36,FALSE))</f>
        <v>0</v>
      </c>
      <c r="AP81" s="8">
        <f>IF(AM81&lt;&gt; "",LOOKUP(AM81,[1]Points!$F$1:$F$360,[1]Points!$G$1:$G$360),"")</f>
        <v>1</v>
      </c>
      <c r="AQ81" s="215">
        <f>IF(  AND(AO81&gt;0,AM81&lt;&gt;36),   IF(ABS(AO81-36)&gt;=10,  AM81+SIGN(36-AO81)*1,  (36-AO81)*0.1+AM81),      AM81)</f>
        <v>0.8</v>
      </c>
      <c r="AR81" s="76">
        <f>ROUND(AQ81,0)</f>
        <v>1</v>
      </c>
      <c r="AS81" t="str">
        <f>IF(I81&gt;0,72+H81+36-I81,"-")</f>
        <v>-</v>
      </c>
      <c r="AT81" t="str">
        <f>IF(M81&gt;0,72+L81+36-M81,"-")</f>
        <v>-</v>
      </c>
      <c r="AU81" t="str">
        <f>IF(Q81&gt;0,72+P81+36-Q81,"-")</f>
        <v>-</v>
      </c>
      <c r="AV81" t="str">
        <f>IF(U81&gt;0,72+T81+36-U81,"-")</f>
        <v>-</v>
      </c>
      <c r="AW81" t="str">
        <f>IF(Y81&gt;0,72+X81+36-Y81,"-")</f>
        <v>-</v>
      </c>
      <c r="AX81" t="str">
        <f>IF(AC81&gt;0,72+AB81+36-AC81,"-")</f>
        <v>-</v>
      </c>
      <c r="AY81" t="str">
        <f>IF(AG81&gt;0,72+AF81+36-AG81,"-")</f>
        <v>-</v>
      </c>
      <c r="AZ81" t="str">
        <f t="shared" si="18"/>
        <v>-</v>
      </c>
      <c r="BA81" t="str">
        <f>IF(AO81&gt;0,72+AN81+36-AO81,"-")</f>
        <v>-</v>
      </c>
      <c r="BB81" t="e">
        <f>VLOOKUP(A81,#REF!,44,FALSE)</f>
        <v>#REF!</v>
      </c>
      <c r="BC81">
        <f>-G81+AQ81</f>
        <v>0</v>
      </c>
      <c r="BD81" s="206">
        <f>ROUND(BC81/G81,2)</f>
        <v>0</v>
      </c>
    </row>
    <row r="82" spans="1:57" ht="18" customHeight="1" thickBot="1" x14ac:dyDescent="0.25">
      <c r="A82" s="78" t="s">
        <v>615</v>
      </c>
      <c r="B82" s="93" t="s">
        <v>58</v>
      </c>
      <c r="C82" s="94" t="s">
        <v>585</v>
      </c>
      <c r="D82" s="25">
        <v>14.200000000000001</v>
      </c>
      <c r="E82" s="92">
        <v>27.8</v>
      </c>
      <c r="F82" s="92">
        <v>27.8</v>
      </c>
      <c r="G82" s="216">
        <f t="shared" si="51"/>
        <v>15.799999999999999</v>
      </c>
      <c r="H82" s="88">
        <f t="shared" si="0"/>
        <v>16</v>
      </c>
      <c r="I82" s="72">
        <f>IF(ISNA(VLOOKUP($A82,'2021'!$A$5:$AV$149,4,FALSE)),0,VLOOKUP($A82,'2021'!$A$5:$AV$149,4,FALSE))</f>
        <v>0</v>
      </c>
      <c r="J82" s="8">
        <f>IF(G82&lt;&gt; "",LOOKUP(G82,Points!$F$1:$F$360,Points!$G$1:$G$360),"")</f>
        <v>2</v>
      </c>
      <c r="K82" s="209">
        <f>IF(  AND(I82&gt;0,G82&lt;&gt;L$8),   IF(ABS(I82-L$8)&gt;=5,  G82+SIGN(L$8-I82)*1,  (L$8-I82)*0.2+G82),      G82)</f>
        <v>15.799999999999999</v>
      </c>
      <c r="L82" s="76">
        <f t="shared" si="1"/>
        <v>16</v>
      </c>
      <c r="M82" s="83">
        <f>IF(ISNA(VLOOKUP($A82,'2021'!$A$6:$AV$149,8,FALSE)),0,VLOOKUP($A82,'2021'!$A$6:$AV$149,8,FALSE))</f>
        <v>0</v>
      </c>
      <c r="N82" s="8">
        <f>IF(K82&lt;&gt; "",LOOKUP(K82,Points!$F$1:$F$400,Points!$G$1:$G$400),"")</f>
        <v>2</v>
      </c>
      <c r="O82" s="215">
        <f>IF(  AND(M82&gt;0,K82&lt;&gt;P$8),   IF(ABS(M82-P$8)&gt;=5,  K82+SIGN(P$8-M82)*1,  (P$8-M82)*0.2+K82),      K82)</f>
        <v>15.799999999999999</v>
      </c>
      <c r="P82" s="76">
        <f t="shared" si="2"/>
        <v>16</v>
      </c>
      <c r="Q82" s="64">
        <f>IF(ISNA(VLOOKUP($A82,'2021'!$A$6:$AV$149,12,FALSE)),0,VLOOKUP($A82,'2021'!$A$6:$AV$149,12,FALSE))</f>
        <v>0</v>
      </c>
      <c r="R82" s="8">
        <f>IF(O82&lt;&gt; "",LOOKUP(O82,Points!$F$1:$F$400,Points!$G$1:$G$400),"")</f>
        <v>2</v>
      </c>
      <c r="S82" s="215">
        <f>IF(  AND(Q82&gt;0,O82&lt;&gt;T$8),   IF(ABS(Q82-T$8)&gt;=5,  O82+SIGN(T$8-Q82)*1,  (T$8-Q82)*0.2+O82),      O82)</f>
        <v>15.799999999999999</v>
      </c>
      <c r="T82" s="76">
        <f t="shared" si="3"/>
        <v>16</v>
      </c>
      <c r="U82" s="64">
        <f>IF(ISNA(VLOOKUP($A82,'2021'!$A$6:$AV$149,16,FALSE)),0,VLOOKUP($A82,'2021'!$A$6:$AV$149,16,FALSE))</f>
        <v>0</v>
      </c>
      <c r="V82" s="8">
        <f>IF(S82&lt;&gt; "",LOOKUP(S82,Points!$F$1:$F$400,Points!$G$1:$G$400),"")</f>
        <v>2</v>
      </c>
      <c r="W82" s="215">
        <f>IF(  AND(U82&gt;0,S82&lt;&gt;X$8),   IF(ABS(U82-X$8)&gt;=5,  S82+SIGN(X$8-U82)*1,  (X$8-U82)*0.2+S82),      S82)</f>
        <v>15.799999999999999</v>
      </c>
      <c r="X82" s="76">
        <f t="shared" si="4"/>
        <v>16</v>
      </c>
      <c r="Y82" s="64">
        <f>IF(ISNA(VLOOKUP($A82,'2021'!$A$6:$AV$149,20,FALSE)),0,VLOOKUP($A82,'2021'!$A$6:$AV$149,20,FALSE))</f>
        <v>0</v>
      </c>
      <c r="Z82" s="8">
        <f>IF(W82&lt;&gt; "",LOOKUP(W82,Points!$F$1:$F$400,Points!$G$1:$G$400),"")</f>
        <v>2</v>
      </c>
      <c r="AA82" s="215">
        <f>IF(  AND(Y82&gt;0,W82&lt;&gt;AB$8),   IF(ABS(Y82-AB$8)&gt;=5,  W82+SIGN(AB$8-Y82)*1,  (AB$8-Y82)*0.2+W82),      W82)</f>
        <v>15.799999999999999</v>
      </c>
      <c r="AB82" s="76">
        <f t="shared" si="6"/>
        <v>16</v>
      </c>
      <c r="AC82" s="64">
        <f>IF(ISNA(VLOOKUP($A82,'2021'!$A$6:$AV$149,24,FALSE)),0,VLOOKUP($A82,'2021'!$A$6:$AV$149,24,FALSE))</f>
        <v>0</v>
      </c>
      <c r="AD82" s="8">
        <f>IF(AA82&lt;&gt; "",LOOKUP(AA82,Points!$F$1:$F$400,Points!$G$1:$G$400),"")</f>
        <v>2</v>
      </c>
      <c r="AE82" s="215">
        <f>IF(  AND(AC82&gt;0,AA82&lt;&gt;AF$8),   IF(ABS(AC82-AF$8)&gt;=5,  AA82+SIGN(AF$8-AC82)*1,  (AF$8-AC82)*0.2+AA82),      AA82)</f>
        <v>15.799999999999999</v>
      </c>
      <c r="AF82" s="76">
        <f t="shared" si="8"/>
        <v>16</v>
      </c>
      <c r="AG82" s="64">
        <f>IF(ISNA(VLOOKUP($A82,'2021'!$A$6:$AV$149,28,FALSE)),0,VLOOKUP($A82,'2021'!$A$6:$AV$149,28,FALSE))</f>
        <v>0</v>
      </c>
      <c r="AH82" s="8">
        <f>IF(AE82&lt;&gt; "",LOOKUP(AE82,Points!$F$1:$F$400,Points!$G$1:$G$400),"")</f>
        <v>2</v>
      </c>
      <c r="AI82" s="215">
        <f>IF(  AND(AG82&gt;0,AE82&lt;&gt;AJ$8),   IF(ABS(AG82-AJ$8)&gt;=5,  AE82+SIGN(AJ$8-AG82)*1,  (AJ$8-AG82)*0.2+AE82),      AE82)</f>
        <v>15.799999999999999</v>
      </c>
      <c r="AJ82" s="76">
        <f t="shared" si="10"/>
        <v>16</v>
      </c>
      <c r="AK82" s="64">
        <f>IF(ISNA(VLOOKUP($A82,'2021'!$A$6:$AV$149,32,FALSE)),0,VLOOKUP($A82,'2021'!$A$6:$AV$149,32,FALSE))</f>
        <v>0</v>
      </c>
      <c r="AL82" s="8">
        <f>IF(AI82&lt;&gt; "",LOOKUP(AI82,Points!$F$1:$F$400,Points!$G$1:$G$400),"")</f>
        <v>2</v>
      </c>
      <c r="AM82" s="215">
        <f>IF(  AND(AK82&gt;0,AI82&lt;&gt;AN$8),   IF(ABS(AK82-AN$8)&gt;=5,  AI82+SIGN(AN$8-AK82)*1,  (AN$8-AK82)*0.2+AI82),      AI82)</f>
        <v>15.799999999999999</v>
      </c>
      <c r="AN82" s="76">
        <f t="shared" si="11"/>
        <v>16</v>
      </c>
      <c r="AO82" s="64">
        <f>IF(ISNA(VLOOKUP($A82,'2021'!$A$6:$AV$149,36,FALSE)),0,VLOOKUP($A82,'2021'!$A$6:$AV$149,36,FALSE))</f>
        <v>0</v>
      </c>
      <c r="AP82" s="8">
        <f>IF(AM82&lt;&gt; "",LOOKUP(AM82,Points!$F$1:$F$360,Points!$G$1:$G$360),"")</f>
        <v>2</v>
      </c>
      <c r="AQ82" s="215">
        <f>IF(  AND(AO82&gt;0,AM82&lt;&gt;AR$8),   IF(ABS(AO82-AR$8)&gt;=5,  AM82+SIGN(AR$8-AO82)*1,  (AR$8-AO82)*0.2+AM82),      AM82)</f>
        <v>15.799999999999999</v>
      </c>
      <c r="AR82" s="76">
        <f t="shared" si="12"/>
        <v>16</v>
      </c>
      <c r="AS82" t="str">
        <f t="shared" si="35"/>
        <v>-</v>
      </c>
      <c r="AT82" t="str">
        <f t="shared" si="36"/>
        <v>-</v>
      </c>
      <c r="AU82" t="str">
        <f t="shared" si="37"/>
        <v>-</v>
      </c>
      <c r="AV82" t="str">
        <f t="shared" si="38"/>
        <v>-</v>
      </c>
      <c r="AW82" t="str">
        <f t="shared" si="39"/>
        <v>-</v>
      </c>
      <c r="AX82" t="str">
        <f t="shared" si="40"/>
        <v>-</v>
      </c>
      <c r="AY82" t="str">
        <f t="shared" si="41"/>
        <v>-</v>
      </c>
      <c r="AZ82" t="str">
        <f t="shared" si="18"/>
        <v>-</v>
      </c>
      <c r="BA82" t="str">
        <f t="shared" si="42"/>
        <v>-</v>
      </c>
      <c r="BB82" t="e">
        <f>VLOOKUP(A82,#REF!,44,FALSE)</f>
        <v>#REF!</v>
      </c>
      <c r="BC82">
        <f>-G82+AQ82</f>
        <v>0</v>
      </c>
      <c r="BD82" s="206">
        <f>ROUND(BC82/G82,2)</f>
        <v>0</v>
      </c>
    </row>
    <row r="83" spans="1:57" ht="18" customHeight="1" thickBot="1" x14ac:dyDescent="0.25">
      <c r="A83" s="52" t="s">
        <v>882</v>
      </c>
      <c r="B83" s="93" t="s">
        <v>866</v>
      </c>
      <c r="C83" s="94" t="s">
        <v>865</v>
      </c>
      <c r="D83" s="25">
        <v>12.000000000000002</v>
      </c>
      <c r="E83" s="92">
        <v>0</v>
      </c>
      <c r="F83" s="92">
        <v>0</v>
      </c>
      <c r="G83" s="216">
        <f t="shared" si="51"/>
        <v>12.000000000000002</v>
      </c>
      <c r="H83" s="88">
        <f t="shared" si="0"/>
        <v>12</v>
      </c>
      <c r="I83" s="72">
        <f>IF(ISNA(VLOOKUP($A83,'2021'!$A$5:$AV$149,4,FALSE)),0,VLOOKUP($A83,'2021'!$A$5:$AV$149,4,FALSE))</f>
        <v>0</v>
      </c>
      <c r="J83" s="8">
        <f>IF(G83&lt;&gt; "",LOOKUP(G83,Points!$F$1:$F$360,Points!$G$1:$G$360),"")</f>
        <v>2</v>
      </c>
      <c r="K83" s="13">
        <f>IF(  AND(I83&gt;0,G83&lt;&gt;L$8),   IF(ABS(I83-L$8)&gt;=5,  G83+SIGN(L$8-I83)*1,  (L$8-I83)*0.2+G83),      G83)</f>
        <v>12.000000000000002</v>
      </c>
      <c r="L83" s="87">
        <f>ROUND(K83,0)</f>
        <v>12</v>
      </c>
      <c r="M83" s="83">
        <f>IF(ISNA(VLOOKUP($A83,'2021'!$A$6:$AV$149,8,FALSE)),0,VLOOKUP($A83,'2021'!$A$6:$AV$149,8,FALSE))</f>
        <v>23</v>
      </c>
      <c r="N83" s="8">
        <f>IF(K83&lt;&gt; "",LOOKUP(K83,Points!$F$1:$F$400,Points!$G$1:$G$400),"")</f>
        <v>2</v>
      </c>
      <c r="O83" s="215">
        <f>IF(  AND(M83&gt;0,K83&lt;&gt;P$8),   IF(ABS(M83-P$8)&gt;=5,  K83+SIGN(P$8-M83)*1,  (P$8-M83)*0.2+K83),      K83)</f>
        <v>13.000000000000002</v>
      </c>
      <c r="P83" s="87">
        <f>ROUND(O83,0)</f>
        <v>13</v>
      </c>
      <c r="Q83" s="64">
        <f>IF(ISNA(VLOOKUP($A83,'2021'!$A$6:$AV$149,12,FALSE)),0,VLOOKUP($A83,'2021'!$A$6:$AV$149,12,FALSE))</f>
        <v>0</v>
      </c>
      <c r="R83" s="8">
        <f>IF(O83&lt;&gt; "",LOOKUP(O83,Points!$F$1:$F$400,Points!$G$1:$G$400),"")</f>
        <v>2</v>
      </c>
      <c r="S83" s="215">
        <f>IF(  AND(Q83&gt;0,O83&lt;&gt;T$8),   IF(ABS(Q83-T$8)&gt;=5,  O83+SIGN(T$8-Q83)*1,  (T$8-Q83)*0.2+O83),      O83)</f>
        <v>13.000000000000002</v>
      </c>
      <c r="T83" s="87">
        <f>ROUND(S83,0)</f>
        <v>13</v>
      </c>
      <c r="U83" s="64">
        <f>IF(ISNA(VLOOKUP($A83,'2021'!$A$6:$AV$149,16,FALSE)),0,VLOOKUP($A83,'2021'!$A$6:$AV$149,16,FALSE))</f>
        <v>0</v>
      </c>
      <c r="V83" s="8">
        <f>IF(S83&lt;&gt; "",LOOKUP(S83,Points!$F$1:$F$400,Points!$G$1:$G$400),"")</f>
        <v>2</v>
      </c>
      <c r="W83" s="215">
        <f>IF(  AND(U83&gt;0,S83&lt;&gt;X$8),   IF(ABS(U83-X$8)&gt;=5,  S83+SIGN(X$8-U83)*1,  (X$8-U83)*0.2+S83),      S83)</f>
        <v>13.000000000000002</v>
      </c>
      <c r="X83" s="87">
        <f>ROUND(W83,0)</f>
        <v>13</v>
      </c>
      <c r="Y83" s="64">
        <f>IF(ISNA(VLOOKUP($A83,'2021'!$A$6:$AV$149,20,FALSE)),0,VLOOKUP($A83,'2021'!$A$6:$AV$149,20,FALSE))</f>
        <v>0</v>
      </c>
      <c r="Z83" s="8">
        <f>IF(W83&lt;&gt; "",LOOKUP(W83,Points!$F$1:$F$400,Points!$G$1:$G$400),"")</f>
        <v>2</v>
      </c>
      <c r="AA83" s="215">
        <f>IF(  AND(Y83&gt;0,W83&lt;&gt;AB$8),   IF(ABS(Y83-AB$8)&gt;=5,  W83+SIGN(AB$8-Y83)*1,  (AB$8-Y83)*0.2+W83),      W83)</f>
        <v>13.000000000000002</v>
      </c>
      <c r="AB83" s="87">
        <f>ROUND(AA83,0)</f>
        <v>13</v>
      </c>
      <c r="AC83" s="64">
        <f>IF(ISNA(VLOOKUP($A83,'2021'!$A$6:$AV$149,24,FALSE)),0,VLOOKUP($A83,'2021'!$A$6:$AV$149,24,FALSE))</f>
        <v>0</v>
      </c>
      <c r="AD83" s="8">
        <f>IF(AA83&lt;&gt; "",LOOKUP(AA83,Points!$F$1:$F$400,Points!$G$1:$G$400),"")</f>
        <v>2</v>
      </c>
      <c r="AE83" s="215">
        <f>IF(  AND(AC83&gt;0,AA83&lt;&gt;AF$8),   IF(ABS(AC83-AF$8)&gt;=5,  AA83+SIGN(AF$8-AC83)*1,  (AF$8-AC83)*0.2+AA83),      AA83)</f>
        <v>13.000000000000002</v>
      </c>
      <c r="AF83" s="87">
        <f>ROUND(AE83,0)</f>
        <v>13</v>
      </c>
      <c r="AG83" s="64">
        <f>IF(ISNA(VLOOKUP($A83,'2021'!$A$6:$AV$149,28,FALSE)),0,VLOOKUP($A83,'2021'!$A$6:$AV$149,28,FALSE))</f>
        <v>0</v>
      </c>
      <c r="AH83" s="8">
        <f>IF(AE83&lt;&gt; "",LOOKUP(AE83,Points!$F$1:$F$400,Points!$G$1:$G$400),"")</f>
        <v>2</v>
      </c>
      <c r="AI83" s="215">
        <f>IF(  AND(AG83&gt;0,AE83&lt;&gt;36),   IF(ABS(AG83-36)&gt;=10,  AE83+SIGN(36-AG83)*1,  (36-AG83)*0.1+AE83),      AE83)</f>
        <v>13.000000000000002</v>
      </c>
      <c r="AJ83" s="87">
        <f>ROUND(AI83,0)</f>
        <v>13</v>
      </c>
      <c r="AK83" s="64">
        <f>IF(ISNA(VLOOKUP($A83,'2021'!$A$6:$AV$149,32,FALSE)),0,VLOOKUP($A83,'2021'!$A$6:$AV$149,32,FALSE))</f>
        <v>0</v>
      </c>
      <c r="AL83" s="8">
        <f>IF(AI83&lt;&gt; "",LOOKUP(AI83,Points!$F$1:$F$400,Points!$G$1:$G$400),"")</f>
        <v>2</v>
      </c>
      <c r="AM83" s="215">
        <f>IF(  AND(AK83&gt;0,AI83&lt;&gt;36),   IF(ABS(AK83-36)&gt;=10,  AI83+SIGN(36-AK83)*1,  (36-AK83)*0.1+AI83),      AI83)</f>
        <v>13.000000000000002</v>
      </c>
      <c r="AN83" s="87">
        <f>ROUND(AM83,0)</f>
        <v>13</v>
      </c>
      <c r="AO83" s="64">
        <f>IF(ISNA(VLOOKUP($A83,'2021'!$A$6:$AV$149,36,FALSE)),0,VLOOKUP($A83,'2021'!$A$6:$AV$149,36,FALSE))</f>
        <v>0</v>
      </c>
      <c r="AP83" s="8">
        <f>IF(AM83&lt;&gt; "",LOOKUP(AM83,Points!$F$1:$F$360,Points!$G$1:$G$360),"")</f>
        <v>2</v>
      </c>
      <c r="AQ83" s="215">
        <f>IF(  AND(AO83&gt;0,AM83&lt;&gt;AR$8),   IF(ABS(AO83-AR$8)&gt;=5,  AM83+SIGN(AR$8-AO83)*2,  (AR$8-AO83)*0.4+AM83),      AM83)</f>
        <v>13.000000000000002</v>
      </c>
      <c r="AR83" s="87">
        <f>ROUND(AQ83,0)</f>
        <v>13</v>
      </c>
      <c r="AS83" t="str">
        <f>IF(I83&gt;0,72+H83+36-I83,"-")</f>
        <v>-</v>
      </c>
      <c r="AT83">
        <f>IF(M83&gt;0,72+L83+36-M83,"-")</f>
        <v>97</v>
      </c>
      <c r="AU83" t="str">
        <f>IF(Q83&gt;0,72+P83+36-Q83,"-")</f>
        <v>-</v>
      </c>
      <c r="AV83" t="str">
        <f>IF(U83&gt;0,72+T83+36-U83,"-")</f>
        <v>-</v>
      </c>
      <c r="AW83" t="str">
        <f>IF(Y83&gt;0,72+X83+36-Y83,"-")</f>
        <v>-</v>
      </c>
      <c r="AX83" t="str">
        <f>IF(AC83&gt;0,72+AB83+36-AC83,"-")</f>
        <v>-</v>
      </c>
      <c r="AY83" t="str">
        <f>IF(AG83&gt;0,72+AF83+36-AG83,"-")</f>
        <v>-</v>
      </c>
      <c r="AZ83" t="str">
        <f t="shared" si="18"/>
        <v>-</v>
      </c>
      <c r="BA83" t="str">
        <f>IF(AO83&gt;0,72+AN83+36-AO83,"-")</f>
        <v>-</v>
      </c>
      <c r="BB83" t="e">
        <f>VLOOKUP(A83,#REF!,44,FALSE)</f>
        <v>#REF!</v>
      </c>
    </row>
    <row r="84" spans="1:57" ht="18" customHeight="1" thickBot="1" x14ac:dyDescent="0.25">
      <c r="A84" s="78" t="s">
        <v>662</v>
      </c>
      <c r="B84" s="93" t="s">
        <v>663</v>
      </c>
      <c r="C84" s="94" t="s">
        <v>474</v>
      </c>
      <c r="D84" s="25">
        <v>15</v>
      </c>
      <c r="E84" s="92">
        <v>0</v>
      </c>
      <c r="F84" s="92">
        <v>0</v>
      </c>
      <c r="G84" s="216">
        <f t="shared" si="51"/>
        <v>15</v>
      </c>
      <c r="H84" s="88">
        <f t="shared" si="0"/>
        <v>15</v>
      </c>
      <c r="I84" s="72">
        <f>IF(ISNA(VLOOKUP($A84,'2021'!$A$5:$AV$149,4,FALSE)),0,VLOOKUP($A84,'2021'!$A$5:$AV$149,4,FALSE))</f>
        <v>0</v>
      </c>
      <c r="J84" s="8">
        <f>IF(G84&lt;&gt; "",LOOKUP(G84,Points!$F$1:$F$360,Points!$G$1:$G$360),"")</f>
        <v>2</v>
      </c>
      <c r="K84" s="13">
        <f>IF(  AND(I84&gt;0,G84&lt;&gt;L$8),   IF(ABS(I84-L$8)&gt;=5,  G84+SIGN(L$8-I84)*1,  (L$8-I84)*0.2+G84),      G84)</f>
        <v>15</v>
      </c>
      <c r="L84" s="76">
        <f t="shared" si="1"/>
        <v>15</v>
      </c>
      <c r="M84" s="83">
        <f>IF(ISNA(VLOOKUP($A84,'2021'!$A$6:$AV$149,8,FALSE)),0,VLOOKUP($A84,'2021'!$A$6:$AV$149,8,FALSE))</f>
        <v>0</v>
      </c>
      <c r="N84" s="8">
        <f>IF(K84&lt;&gt; "",LOOKUP(K84,Points!$F$1:$F$400,Points!$G$1:$G$400),"")</f>
        <v>2</v>
      </c>
      <c r="O84" s="215">
        <f>IF(  AND(M84&gt;0,K84&lt;&gt;36),   IF(ABS(M84-36)&gt;=10,  K84+SIGN(36-M84)*1,  (36-M84)*0.1+K84),      K84)</f>
        <v>15</v>
      </c>
      <c r="P84" s="76">
        <f t="shared" si="2"/>
        <v>15</v>
      </c>
      <c r="Q84" s="64">
        <f>IF(ISNA(VLOOKUP($A84,'2021'!$A$6:$AV$149,12,FALSE)),0,VLOOKUP($A84,'2021'!$A$6:$AV$149,12,FALSE))</f>
        <v>0</v>
      </c>
      <c r="R84" s="8">
        <f>IF(O84&lt;&gt; "",LOOKUP(O84,Points!$F$1:$F$400,Points!$G$1:$G$400),"")</f>
        <v>2</v>
      </c>
      <c r="S84" s="215">
        <f>IF(  AND(Q84&gt;0,O84&lt;&gt;36),   IF(ABS(Q84-36)&gt;=10,  O84+SIGN(36-Q84)*1,  (36-Q84)*0.1+O84),      O84)</f>
        <v>15</v>
      </c>
      <c r="T84" s="76">
        <f t="shared" si="3"/>
        <v>15</v>
      </c>
      <c r="U84" s="64">
        <f>IF(ISNA(VLOOKUP($A84,'2021'!$A$6:$AV$149,16,FALSE)),0,VLOOKUP($A84,'2021'!$A$6:$AV$149,16,FALSE))</f>
        <v>0</v>
      </c>
      <c r="V84" s="8">
        <f>IF(S84&lt;&gt; "",LOOKUP(S84,Points!$F$1:$F$400,Points!$G$1:$G$400),"")</f>
        <v>2</v>
      </c>
      <c r="W84" s="215">
        <f>IF(  AND(U84&gt;0,S84&lt;&gt;36),   IF(ABS(U84-36)&gt;=10,  S84+SIGN(36-U84)*1,  (36-U84)*0.1+S84),      S84)</f>
        <v>15</v>
      </c>
      <c r="X84" s="76">
        <f t="shared" si="4"/>
        <v>15</v>
      </c>
      <c r="Y84" s="64">
        <f>IF(ISNA(VLOOKUP($A84,'2021'!$A$6:$AV$149,20,FALSE)),0,VLOOKUP($A84,'2021'!$A$6:$AV$149,20,FALSE))</f>
        <v>0</v>
      </c>
      <c r="Z84" s="8">
        <f>IF(W84&lt;&gt; "",LOOKUP(W84,Points!$F$1:$F$400,Points!$G$1:$G$400),"")</f>
        <v>2</v>
      </c>
      <c r="AA84" s="215">
        <f>IF(  AND(Y84&gt;0,W84&lt;&gt;36),   IF(ABS(Y84-36)&gt;=10,  W84+SIGN(36-Y84)*1,  (36-Y84)*0.1+W84),      W84)</f>
        <v>15</v>
      </c>
      <c r="AB84" s="76">
        <f t="shared" si="6"/>
        <v>15</v>
      </c>
      <c r="AC84" s="64">
        <f>IF(ISNA(VLOOKUP($A84,'2021'!$A$6:$AV$149,24,FALSE)),0,VLOOKUP($A84,'2021'!$A$6:$AV$149,24,FALSE))</f>
        <v>0</v>
      </c>
      <c r="AD84" s="8">
        <f>IF(AA84&lt;&gt; "",LOOKUP(AA84,Points!$F$1:$F$400,Points!$G$1:$G$400),"")</f>
        <v>2</v>
      </c>
      <c r="AE84" s="215">
        <f>IF(  AND(AC84&gt;0,AA84&lt;&gt;36),   IF(ABS(AC84-36)&gt;=10,  AA84+SIGN(36-AC84)*1,  (36-AC84)*0.1+AA84),      AA84)</f>
        <v>15</v>
      </c>
      <c r="AF84" s="76">
        <f t="shared" si="8"/>
        <v>15</v>
      </c>
      <c r="AG84" s="64">
        <f>IF(ISNA(VLOOKUP($A84,'2021'!$A$6:$AV$149,28,FALSE)),0,VLOOKUP($A84,'2021'!$A$6:$AV$149,28,FALSE))</f>
        <v>0</v>
      </c>
      <c r="AH84" s="8">
        <f>IF(AE84&lt;&gt; "",LOOKUP(AE84,Points!$F$1:$F$400,Points!$G$1:$G$400),"")</f>
        <v>2</v>
      </c>
      <c r="AI84" s="215">
        <f>IF(  AND(AG84&gt;0,AE84&lt;&gt;36),   IF(ABS(AG84-36)&gt;=5,  AE84+SIGN(36-AG84)*1,  (36-AG84)*0.2+AE84),      AE84)</f>
        <v>15</v>
      </c>
      <c r="AJ84" s="76">
        <f t="shared" si="10"/>
        <v>15</v>
      </c>
      <c r="AK84" s="64">
        <f>IF(ISNA(VLOOKUP($A84,'2021'!$A$6:$AV$149,32,FALSE)),0,VLOOKUP($A84,'2021'!$A$6:$AV$149,32,FALSE))</f>
        <v>0</v>
      </c>
      <c r="AL84" s="8">
        <f>IF(AI84&lt;&gt; "",LOOKUP(AI84,Points!$F$1:$F$400,Points!$G$1:$G$400),"")</f>
        <v>2</v>
      </c>
      <c r="AM84" s="215">
        <f>IF(  AND(AK84&gt;0,AI84&lt;&gt;36),   IF(ABS(AK84-36)&gt;=10,  AI84+SIGN(36-AK84)*1,  (36-AK84)*0.1+AI84),      AI84)</f>
        <v>15</v>
      </c>
      <c r="AN84" s="76">
        <f t="shared" si="11"/>
        <v>15</v>
      </c>
      <c r="AO84" s="64">
        <f>IF(ISNA(VLOOKUP($A84,'2021'!$A$6:$AV$149,36,FALSE)),0,VLOOKUP($A84,'2021'!$A$6:$AV$149,36,FALSE))</f>
        <v>0</v>
      </c>
      <c r="AP84" s="8">
        <f>IF(AM84&lt;&gt; "",LOOKUP(AM84,[1]Points!$F$1:$F$360,[1]Points!$G$1:$G$360),"")</f>
        <v>2</v>
      </c>
      <c r="AQ84" s="215">
        <f t="shared" si="50"/>
        <v>15</v>
      </c>
      <c r="AR84" s="76">
        <f t="shared" si="12"/>
        <v>15</v>
      </c>
      <c r="AS84" t="str">
        <f t="shared" si="35"/>
        <v>-</v>
      </c>
      <c r="AT84" t="str">
        <f t="shared" si="36"/>
        <v>-</v>
      </c>
      <c r="AU84" t="str">
        <f t="shared" si="37"/>
        <v>-</v>
      </c>
      <c r="AV84" t="str">
        <f t="shared" si="38"/>
        <v>-</v>
      </c>
      <c r="AW84" t="str">
        <f t="shared" si="39"/>
        <v>-</v>
      </c>
      <c r="AX84" t="str">
        <f t="shared" si="40"/>
        <v>-</v>
      </c>
      <c r="AY84" t="str">
        <f t="shared" si="41"/>
        <v>-</v>
      </c>
      <c r="AZ84" t="str">
        <f t="shared" si="18"/>
        <v>-</v>
      </c>
      <c r="BA84" t="str">
        <f t="shared" si="42"/>
        <v>-</v>
      </c>
      <c r="BB84" t="e">
        <f>VLOOKUP(A84,#REF!,44,FALSE)</f>
        <v>#REF!</v>
      </c>
      <c r="BC84">
        <f>-G84+AQ84</f>
        <v>0</v>
      </c>
      <c r="BD84" s="206">
        <f>ROUND(BC84/G84,2)</f>
        <v>0</v>
      </c>
    </row>
    <row r="85" spans="1:57" ht="18" customHeight="1" thickBot="1" x14ac:dyDescent="0.25">
      <c r="A85" s="78" t="s">
        <v>432</v>
      </c>
      <c r="B85" s="52" t="s">
        <v>407</v>
      </c>
      <c r="C85" s="62" t="s">
        <v>58</v>
      </c>
      <c r="D85" s="25">
        <v>16.900000000000009</v>
      </c>
      <c r="E85" s="92">
        <v>0</v>
      </c>
      <c r="F85" s="92">
        <v>0</v>
      </c>
      <c r="G85" s="216">
        <f t="shared" si="51"/>
        <v>16.900000000000009</v>
      </c>
      <c r="H85" s="88">
        <f t="shared" si="0"/>
        <v>17</v>
      </c>
      <c r="I85" s="72">
        <f>IF(ISNA(VLOOKUP($A85,'2021'!$A$5:$AV$149,4,FALSE)),0,VLOOKUP($A85,'2021'!$A$5:$AV$149,4,FALSE))</f>
        <v>0</v>
      </c>
      <c r="J85" s="8">
        <f>IF(G85&lt;&gt; "",LOOKUP(G85,Points!$F$1:$F$360,Points!$G$1:$G$360),"")</f>
        <v>2</v>
      </c>
      <c r="K85" s="13">
        <f>IF(  AND(I85&gt;0,G85&lt;&gt;L$8),   IF(ABS(I85-L$8)&gt;=5,  G85+SIGN(L$8-I85)*1,  (L$8-I85)*0.2+G85),      G85)</f>
        <v>16.900000000000009</v>
      </c>
      <c r="L85" s="76">
        <f t="shared" si="1"/>
        <v>17</v>
      </c>
      <c r="M85" s="83">
        <f>IF(ISNA(VLOOKUP($A85,'2021'!$A$6:$AV$149,8,FALSE)),0,VLOOKUP($A85,'2021'!$A$6:$AV$149,8,FALSE))</f>
        <v>0</v>
      </c>
      <c r="N85" s="8">
        <f>IF(K85&lt;&gt; "",LOOKUP(K85,Points!$F$1:$F$400,Points!$G$1:$G$400),"")</f>
        <v>2</v>
      </c>
      <c r="O85" s="215">
        <f>IF(  AND(M85&gt;0,K85&lt;&gt;36),   IF(ABS(M85-36)&gt;=5,  K85+SIGN(36-M85)*1,  (36-M85)*0.2+K85),      K85)</f>
        <v>16.900000000000009</v>
      </c>
      <c r="P85" s="76">
        <f t="shared" si="2"/>
        <v>17</v>
      </c>
      <c r="Q85" s="64">
        <f>IF(ISNA(VLOOKUP($A85,'2021'!$A$6:$AV$149,12,FALSE)),0,VLOOKUP($A85,'2021'!$A$6:$AV$149,12,FALSE))</f>
        <v>0</v>
      </c>
      <c r="R85" s="8">
        <f>IF(O85&lt;&gt; "",LOOKUP(O85,Points!$F$1:$F$400,Points!$G$1:$G$400),"")</f>
        <v>2</v>
      </c>
      <c r="S85" s="215">
        <f>IF(  AND(Q85&gt;0,O85&lt;&gt;36),   IF(ABS(Q85-36)&gt;=5,  O85+SIGN(36-Q85)*1,  (36-Q85)*0.2+O85),      O85)</f>
        <v>16.900000000000009</v>
      </c>
      <c r="T85" s="76">
        <f t="shared" si="3"/>
        <v>17</v>
      </c>
      <c r="U85" s="64">
        <f>IF(ISNA(VLOOKUP($A85,'2021'!$A$6:$AV$149,16,FALSE)),0,VLOOKUP($A85,'2021'!$A$6:$AV$149,16,FALSE))</f>
        <v>0</v>
      </c>
      <c r="V85" s="8">
        <f>IF(S85&lt;&gt; "",LOOKUP(S85,Points!$F$1:$F$400,Points!$G$1:$G$400),"")</f>
        <v>2</v>
      </c>
      <c r="W85" s="215">
        <f>IF(  AND(U85&gt;0,S85&lt;&gt;36),   IF(ABS(U85-36)&gt;=10,  S85+SIGN(36-U85)*1,  (36-U85)*0.1+S85),      S85)</f>
        <v>16.900000000000009</v>
      </c>
      <c r="X85" s="76">
        <f t="shared" si="4"/>
        <v>17</v>
      </c>
      <c r="Y85" s="64">
        <f>IF(ISNA(VLOOKUP($A85,'2021'!$A$6:$AV$149,20,FALSE)),0,VLOOKUP($A85,'2021'!$A$6:$AV$149,20,FALSE))</f>
        <v>0</v>
      </c>
      <c r="Z85" s="8">
        <f>IF(W85&lt;&gt; "",LOOKUP(W85,Points!$F$1:$F$400,Points!$G$1:$G$400),"")</f>
        <v>2</v>
      </c>
      <c r="AA85" s="215">
        <f>IF(  AND(Y85&gt;0,W85&lt;&gt;36),   IF(ABS(Y85-36)&gt;=10,  W85+SIGN(36-Y85)*1,  (36-Y85)*0.1+W85),      W85)</f>
        <v>16.900000000000009</v>
      </c>
      <c r="AB85" s="76">
        <f t="shared" si="6"/>
        <v>17</v>
      </c>
      <c r="AC85" s="64">
        <f>IF(ISNA(VLOOKUP($A85,'2021'!$A$6:$AV$149,24,FALSE)),0,VLOOKUP($A85,'2021'!$A$6:$AV$149,24,FALSE))</f>
        <v>0</v>
      </c>
      <c r="AD85" s="8">
        <f>IF(AA85&lt;&gt; "",LOOKUP(AA85,Points!$F$1:$F$400,Points!$G$1:$G$400),"")</f>
        <v>2</v>
      </c>
      <c r="AE85" s="215">
        <f>IF(  AND(AC85&gt;0,AA85&lt;&gt;36),   IF(ABS(AC85-36)&gt;=10,  AA85+SIGN(36-AC85)*1,  (36-AC85)*0.1+AA85),      AA85)</f>
        <v>16.900000000000009</v>
      </c>
      <c r="AF85" s="76">
        <f t="shared" si="8"/>
        <v>17</v>
      </c>
      <c r="AG85" s="64">
        <f>IF(ISNA(VLOOKUP($A85,'2021'!$A$6:$AV$149,28,FALSE)),0,VLOOKUP($A85,'2021'!$A$6:$AV$149,28,FALSE))</f>
        <v>0</v>
      </c>
      <c r="AH85" s="8">
        <f>IF(AE85&lt;&gt; "",LOOKUP(AE85,Points!$F$1:$F$400,Points!$G$1:$G$400),"")</f>
        <v>2</v>
      </c>
      <c r="AI85" s="215">
        <f>IF(  AND(AG85&gt;0,AE85&lt;&gt;36),   IF(ABS(AG85-36)&gt;=10,  AE85+SIGN(36-AG85)*1,  (36-AG85)*0.1+AE85),      AE85)</f>
        <v>16.900000000000009</v>
      </c>
      <c r="AJ85" s="76">
        <f t="shared" si="10"/>
        <v>17</v>
      </c>
      <c r="AK85" s="64">
        <f>IF(ISNA(VLOOKUP($A85,'2021'!$A$6:$AV$149,32,FALSE)),0,VLOOKUP($A85,'2021'!$A$6:$AV$149,32,FALSE))</f>
        <v>0</v>
      </c>
      <c r="AL85" s="8">
        <f>IF(AI85&lt;&gt; "",LOOKUP(AI85,Points!$F$1:$F$400,Points!$G$1:$G$400),"")</f>
        <v>2</v>
      </c>
      <c r="AM85" s="215">
        <f>IF(  AND(AK85&gt;0,AI85&lt;&gt;36),   IF(ABS(AK85-36)&gt;=10,  AI85+SIGN(36-AK85)*1,  (36-AK85)*0.1+AI85),      AI85)</f>
        <v>16.900000000000009</v>
      </c>
      <c r="AN85" s="76">
        <f t="shared" si="11"/>
        <v>17</v>
      </c>
      <c r="AO85" s="64">
        <f>IF(ISNA(VLOOKUP($A85,'2021'!$A$6:$AV$149,36,FALSE)),0,VLOOKUP($A85,'2021'!$A$6:$AV$149,36,FALSE))</f>
        <v>0</v>
      </c>
      <c r="AP85" s="8">
        <f>IF(AM85&lt;&gt; "",LOOKUP(AM85,[1]Points!$F$1:$F$360,[1]Points!$G$1:$G$360),"")</f>
        <v>2</v>
      </c>
      <c r="AQ85" s="215">
        <f t="shared" si="50"/>
        <v>16.900000000000009</v>
      </c>
      <c r="AR85" s="76">
        <f t="shared" si="12"/>
        <v>17</v>
      </c>
      <c r="AS85" t="str">
        <f t="shared" si="35"/>
        <v>-</v>
      </c>
      <c r="AT85" t="str">
        <f t="shared" si="36"/>
        <v>-</v>
      </c>
      <c r="AU85" t="str">
        <f t="shared" si="37"/>
        <v>-</v>
      </c>
      <c r="AV85" t="str">
        <f t="shared" si="38"/>
        <v>-</v>
      </c>
      <c r="AW85" t="str">
        <f t="shared" si="39"/>
        <v>-</v>
      </c>
      <c r="AX85" t="str">
        <f t="shared" si="40"/>
        <v>-</v>
      </c>
      <c r="AY85" t="str">
        <f t="shared" si="41"/>
        <v>-</v>
      </c>
      <c r="AZ85" t="str">
        <f t="shared" si="18"/>
        <v>-</v>
      </c>
      <c r="BA85" t="str">
        <f t="shared" si="42"/>
        <v>-</v>
      </c>
      <c r="BB85" t="e">
        <f>VLOOKUP(A85,#REF!,44,FALSE)</f>
        <v>#REF!</v>
      </c>
      <c r="BC85">
        <f>-G85+AQ85</f>
        <v>0</v>
      </c>
      <c r="BD85" s="206">
        <f>ROUND(BC85/G85,2)</f>
        <v>0</v>
      </c>
    </row>
    <row r="86" spans="1:57" ht="18" customHeight="1" thickBot="1" x14ac:dyDescent="0.25">
      <c r="A86" s="78" t="s">
        <v>770</v>
      </c>
      <c r="B86" s="93" t="s">
        <v>752</v>
      </c>
      <c r="C86" s="94" t="s">
        <v>48</v>
      </c>
      <c r="D86" s="25">
        <v>25</v>
      </c>
      <c r="E86" s="92">
        <v>0</v>
      </c>
      <c r="F86" s="92">
        <v>0</v>
      </c>
      <c r="G86" s="216">
        <f t="shared" si="51"/>
        <v>25</v>
      </c>
      <c r="H86" s="88">
        <f t="shared" si="0"/>
        <v>25</v>
      </c>
      <c r="I86" s="72">
        <f>IF(ISNA(VLOOKUP($A86,'2021'!$A$5:$AV$149,4,FALSE)),0,VLOOKUP($A86,'2021'!$A$5:$AV$149,4,FALSE))</f>
        <v>0</v>
      </c>
      <c r="J86" s="8">
        <f>IF(G86&lt;&gt; "",LOOKUP(G86,Points!$F$1:$F$360,Points!$G$1:$G$360),"")</f>
        <v>3</v>
      </c>
      <c r="K86" s="13">
        <f>IF(  AND(I86&gt;0,G86&lt;&gt;36),   IF(ABS(I86-36)&gt;=5,  G86+SIGN(36-I86)*1,  (36-I86)*0.1+G86),      G86)</f>
        <v>25</v>
      </c>
      <c r="L86" s="87">
        <f>ROUND(K86,0)</f>
        <v>25</v>
      </c>
      <c r="M86" s="83">
        <f>IF(ISNA(VLOOKUP($A86,'2021'!$A$6:$AV$149,8,FALSE)),0,VLOOKUP($A86,'2021'!$A$6:$AV$149,8,FALSE))</f>
        <v>0</v>
      </c>
      <c r="N86" s="8">
        <f>IF(K86&lt;&gt; "",LOOKUP(K86,Points!$F$1:$F$400,Points!$G$1:$G$400),"")</f>
        <v>3</v>
      </c>
      <c r="O86" s="215">
        <f>IF(  AND(M86&gt;0,K86&lt;&gt;36),   IF(ABS(M86-36)&gt;=10,  K86+SIGN(36-M86)*1,  (36-M86)*0.1+K86),      K86)</f>
        <v>25</v>
      </c>
      <c r="P86" s="87">
        <f>ROUND(O86,0)</f>
        <v>25</v>
      </c>
      <c r="Q86" s="64">
        <f>IF(ISNA(VLOOKUP($A86,'2021'!$A$6:$AV$149,12,FALSE)),0,VLOOKUP($A86,'2021'!$A$6:$AV$149,12,FALSE))</f>
        <v>0</v>
      </c>
      <c r="R86" s="8">
        <f>IF(O86&lt;&gt; "",LOOKUP(O86,Points!$F$1:$F$400,Points!$G$1:$G$400),"")</f>
        <v>3</v>
      </c>
      <c r="S86" s="215">
        <f>IF(  AND(Q86&gt;0,O86&lt;&gt;36),   IF(ABS(Q86-36)&gt;=10,  O86+SIGN(36-Q86)*1,  (36-Q86)*0.1+O86),      O86)</f>
        <v>25</v>
      </c>
      <c r="T86" s="87">
        <f>ROUND(S86,0)</f>
        <v>25</v>
      </c>
      <c r="U86" s="64">
        <f>IF(ISNA(VLOOKUP($A86,'2021'!$A$6:$AV$149,16,FALSE)),0,VLOOKUP($A86,'2021'!$A$6:$AV$149,16,FALSE))</f>
        <v>0</v>
      </c>
      <c r="V86" s="8">
        <f>IF(S86&lt;&gt; "",LOOKUP(S86,Points!$F$1:$F$400,Points!$G$1:$G$400),"")</f>
        <v>3</v>
      </c>
      <c r="W86" s="215">
        <f>IF(  AND(U86&gt;0,S86&lt;&gt;36),   IF(ABS(U86-36)&gt;=10,  S86+SIGN(36-U86)*1,  (36-U86)*0.1+S86),      S86)</f>
        <v>25</v>
      </c>
      <c r="X86" s="87">
        <f>ROUND(W86,0)</f>
        <v>25</v>
      </c>
      <c r="Y86" s="64">
        <f>IF(ISNA(VLOOKUP($A86,'2021'!$A$6:$AV$149,20,FALSE)),0,VLOOKUP($A86,'2021'!$A$6:$AV$149,20,FALSE))</f>
        <v>0</v>
      </c>
      <c r="Z86" s="8">
        <f>IF(W86&lt;&gt; "",LOOKUP(W86,Points!$F$1:$F$400,Points!$G$1:$G$400),"")</f>
        <v>3</v>
      </c>
      <c r="AA86" s="215">
        <f>IF(  AND(Y86&gt;0,W86&lt;&gt;36),   IF(ABS(Y86-36)&gt;=10,  W86+SIGN(36-Y86)*1,  (36-Y86)*0.1+W86),      W86)</f>
        <v>25</v>
      </c>
      <c r="AB86" s="87">
        <f>ROUND(AA86,0)</f>
        <v>25</v>
      </c>
      <c r="AC86" s="64">
        <f>IF(ISNA(VLOOKUP($A86,'2021'!$A$6:$AV$149,24,FALSE)),0,VLOOKUP($A86,'2021'!$A$6:$AV$149,24,FALSE))</f>
        <v>0</v>
      </c>
      <c r="AD86" s="8">
        <f>IF(AA86&lt;&gt; "",LOOKUP(AA86,Points!$F$1:$F$400,Points!$G$1:$G$400),"")</f>
        <v>3</v>
      </c>
      <c r="AE86" s="215">
        <f>IF(  AND(AC86&gt;0,AA86&lt;&gt;AF$8),   IF(ABS(AC86-AF$8)&gt;=5,  AA86+SIGN(AF$8-AC86)*1.5,  (AF$8-AC86)*0.3+AA86),      AA86)</f>
        <v>25</v>
      </c>
      <c r="AF86" s="87">
        <f>ROUND(AE86,0)</f>
        <v>25</v>
      </c>
      <c r="AG86" s="64">
        <f>IF(ISNA(VLOOKUP($A86,'2021'!$A$6:$AV$149,28,FALSE)),0,VLOOKUP($A86,'2021'!$A$6:$AV$149,28,FALSE))</f>
        <v>0</v>
      </c>
      <c r="AH86" s="8">
        <f>IF(AE86&lt;&gt; "",LOOKUP(AE86,Points!$F$1:$F$400,Points!$G$1:$G$400),"")</f>
        <v>3</v>
      </c>
      <c r="AI86" s="215">
        <f>IF(  AND(AG86&gt;0,AE86&lt;&gt;36),   IF(ABS(AG86-36)&gt;=10,  AE86+SIGN(36-AG86)*1,  (36-AG86)*0.1+AE86),      AE86)</f>
        <v>25</v>
      </c>
      <c r="AJ86" s="87">
        <f>ROUND(AI86,0)</f>
        <v>25</v>
      </c>
      <c r="AK86" s="64">
        <f>IF(ISNA(VLOOKUP($A86,'2021'!$A$6:$AV$149,32,FALSE)),0,VLOOKUP($A86,'2021'!$A$6:$AV$149,32,FALSE))</f>
        <v>0</v>
      </c>
      <c r="AL86" s="8">
        <f>IF(AI86&lt;&gt; "",LOOKUP(AI86,Points!$F$1:$F$400,Points!$G$1:$G$400),"")</f>
        <v>3</v>
      </c>
      <c r="AM86" s="215">
        <f>IF(  AND(AK86&gt;0,AI86&lt;&gt;AN$8),   IF(ABS(AK86-AN$8)&gt;=5,  AI86+SIGN(AN$8-AK86)*1.5,  (AN$8-AK86)*0.3+AI86),      AI86)</f>
        <v>25</v>
      </c>
      <c r="AN86" s="87">
        <f>ROUND(AM86,0)</f>
        <v>25</v>
      </c>
      <c r="AO86" s="64">
        <f>IF(ISNA(VLOOKUP($A86,'2021'!$A$6:$AV$149,36,FALSE)),0,VLOOKUP($A86,'2021'!$A$6:$AV$149,36,FALSE))</f>
        <v>0</v>
      </c>
      <c r="AP86" s="8">
        <f>IF(AM86&lt;&gt; "",LOOKUP(AM86,Points!$F$1:$F$360,Points!$G$1:$G$360),"")</f>
        <v>3</v>
      </c>
      <c r="AQ86" s="215">
        <f>IF(  AND(AO86&gt;0,AM86&lt;&gt;36),   IF(ABS(AO86-36)&gt;=10,  AM86+SIGN(36-AO86)*1,  (36-AO86)*0.1+AM86),      AM86)</f>
        <v>25</v>
      </c>
      <c r="AR86" s="87">
        <f>ROUND(AQ86,0)</f>
        <v>25</v>
      </c>
      <c r="AS86" t="str">
        <f>IF(I86&gt;0,72+H86+36-I86,"-")</f>
        <v>-</v>
      </c>
      <c r="AT86" t="str">
        <f>IF(M86&gt;0,72+L86+36-M86,"-")</f>
        <v>-</v>
      </c>
      <c r="AU86" t="str">
        <f>IF(Q86&gt;0,72+P86+36-Q86,"-")</f>
        <v>-</v>
      </c>
      <c r="AV86" t="str">
        <f>IF(U86&gt;0,72+T86+36-U86,"-")</f>
        <v>-</v>
      </c>
      <c r="AW86" t="str">
        <f>IF(Y86&gt;0,72+X86+36-Y86,"-")</f>
        <v>-</v>
      </c>
      <c r="AX86" t="str">
        <f>IF(AC86&gt;0,72+AB86+36-AC86,"-")</f>
        <v>-</v>
      </c>
      <c r="AY86" t="str">
        <f>IF(AG86&gt;0,72+AF86+36-AG86,"-")</f>
        <v>-</v>
      </c>
      <c r="AZ86" t="str">
        <f t="shared" si="18"/>
        <v>-</v>
      </c>
      <c r="BA86" t="str">
        <f>IF(AO86&gt;0,72+AN86+36-AO86,"-")</f>
        <v>-</v>
      </c>
      <c r="BB86" t="e">
        <f>VLOOKUP(A86,#REF!,44,FALSE)</f>
        <v>#REF!</v>
      </c>
    </row>
    <row r="87" spans="1:57" ht="18" customHeight="1" thickBot="1" x14ac:dyDescent="0.25">
      <c r="A87" s="52" t="s">
        <v>922</v>
      </c>
      <c r="B87" s="93" t="s">
        <v>532</v>
      </c>
      <c r="C87" s="94" t="s">
        <v>332</v>
      </c>
      <c r="D87" s="25">
        <v>4.8</v>
      </c>
      <c r="E87" s="92">
        <v>0</v>
      </c>
      <c r="F87" s="92">
        <v>0</v>
      </c>
      <c r="G87" s="216">
        <f t="shared" si="51"/>
        <v>4.8</v>
      </c>
      <c r="H87" s="88">
        <f t="shared" si="0"/>
        <v>5</v>
      </c>
      <c r="I87" s="72">
        <f>IF(ISNA(VLOOKUP($A87,'2021'!$A$5:$AV$149,4,FALSE)),0,VLOOKUP($A87,'2021'!$A$5:$AV$149,4,FALSE))</f>
        <v>0</v>
      </c>
      <c r="J87" s="8">
        <f>IF(G87&lt;&gt; "",LOOKUP(G87,Points!$F$1:$F$360,Points!$G$1:$G$360),"")</f>
        <v>1</v>
      </c>
      <c r="K87" s="13">
        <f>IF(  AND(I87&gt;0,G87&lt;&gt;L$8),   IF(ABS(I87-L$8)&gt;=5,  G87+SIGN(L$8-I87)*1,  (L$8-I87)*0.2+G87),      G87)</f>
        <v>4.8</v>
      </c>
      <c r="L87" s="87">
        <f>ROUND(K87,0)</f>
        <v>5</v>
      </c>
      <c r="M87" s="83">
        <f>IF(ISNA(VLOOKUP($A87,'2021'!$A$6:$AV$149,8,FALSE)),0,VLOOKUP($A87,'2021'!$A$6:$AV$149,8,FALSE))</f>
        <v>0</v>
      </c>
      <c r="N87" s="8">
        <f>IF(K87&lt;&gt; "",LOOKUP(K87,Points!$F$1:$F$400,Points!$G$1:$G$400),"")</f>
        <v>1</v>
      </c>
      <c r="O87" s="215">
        <f>IF(  AND(M87&gt;0,K87&lt;&gt;P$8),   IF(ABS(M87-P$8)&gt;=5,  K87+SIGN(P$8-M87)*0.5,  (P$8-M87)*0.1+K87),      K87)</f>
        <v>4.8</v>
      </c>
      <c r="P87" s="87">
        <f>ROUND(O87,0)</f>
        <v>5</v>
      </c>
      <c r="Q87" s="64">
        <f>IF(ISNA(VLOOKUP($A87,'2021'!$A$6:$AV$149,12,FALSE)),0,VLOOKUP($A87,'2021'!$A$6:$AV$149,12,FALSE))</f>
        <v>0</v>
      </c>
      <c r="R87" s="8">
        <f>IF(O87&lt;&gt; "",LOOKUP(O87,Points!$F$1:$F$400,Points!$G$1:$G$400),"")</f>
        <v>1</v>
      </c>
      <c r="S87" s="215">
        <f>IF(  AND(Q87&gt;0,O87&lt;&gt;T$8),   IF(ABS(Q87-T$8)&gt;=5,  O87+SIGN(T$8-Q87)*0.5,  (T$8-Q87)*0.1+O87),      O87)</f>
        <v>4.8</v>
      </c>
      <c r="T87" s="87">
        <f>ROUND(S87,0)</f>
        <v>5</v>
      </c>
      <c r="U87" s="64">
        <f>IF(ISNA(VLOOKUP($A87,'2021'!$A$6:$AV$149,16,FALSE)),0,VLOOKUP($A87,'2021'!$A$6:$AV$149,16,FALSE))</f>
        <v>0</v>
      </c>
      <c r="V87" s="8">
        <f>IF(S87&lt;&gt; "",LOOKUP(S87,Points!$F$1:$F$400,Points!$G$1:$G$400),"")</f>
        <v>1</v>
      </c>
      <c r="W87" s="215">
        <f>IF(  AND(U87&gt;0,S87&lt;&gt;36),   IF(ABS(U87-36)&gt;=5,  S87+SIGN(36-U87)*1,  (36-U87)*0.2+S87),      S87)</f>
        <v>4.8</v>
      </c>
      <c r="X87" s="87">
        <f>ROUND(W87,0)</f>
        <v>5</v>
      </c>
      <c r="Y87" s="64">
        <f>IF(ISNA(VLOOKUP($A87,'2021'!$A$6:$AV$149,20,FALSE)),0,VLOOKUP($A87,'2021'!$A$6:$AV$149,20,FALSE))</f>
        <v>0</v>
      </c>
      <c r="Z87" s="8">
        <f>IF(W87&lt;&gt; "",LOOKUP(W87,Points!$F$1:$F$400,Points!$G$1:$G$400),"")</f>
        <v>1</v>
      </c>
      <c r="AA87" s="215">
        <f>IF(  AND(Y87&gt;0,W87&lt;&gt;36),   IF(ABS(Y87-36)&gt;=10,  W87+SIGN(36-Y87)*1,  (36-Y87)*0.1+W87),      W87)</f>
        <v>4.8</v>
      </c>
      <c r="AB87" s="87">
        <f>ROUND(AA87,0)</f>
        <v>5</v>
      </c>
      <c r="AC87" s="64">
        <f>IF(ISNA(VLOOKUP($A87,'2021'!$A$6:$AV$149,24,FALSE)),0,VLOOKUP($A87,'2021'!$A$6:$AV$149,24,FALSE))</f>
        <v>0</v>
      </c>
      <c r="AD87" s="8">
        <f>IF(AA87&lt;&gt; "",LOOKUP(AA87,Points!$F$1:$F$400,Points!$G$1:$G$400),"")</f>
        <v>1</v>
      </c>
      <c r="AE87" s="215">
        <f>IF(  AND(AC87&gt;0,AA87&lt;&gt;36),   IF(ABS(AC87-36)&gt;=10,  AA87+SIGN(36-AC87)*1,  (36-AC87)*0.1+AA87),      AA87)</f>
        <v>4.8</v>
      </c>
      <c r="AF87" s="87">
        <f>ROUND(AE87,0)</f>
        <v>5</v>
      </c>
      <c r="AG87" s="64">
        <f>IF(ISNA(VLOOKUP($A87,'2021'!$A$6:$AV$149,28,FALSE)),0,VLOOKUP($A87,'2021'!$A$6:$AV$149,28,FALSE))</f>
        <v>0</v>
      </c>
      <c r="AH87" s="8">
        <f>IF(AE87&lt;&gt; "",LOOKUP(AE87,Points!$F$1:$F$400,Points!$G$1:$G$400),"")</f>
        <v>1</v>
      </c>
      <c r="AI87" s="215">
        <f>IF(  AND(AG87&gt;0,AE87&lt;&gt;36),   IF(ABS(AG87-36)&gt;=10,  AE87+SIGN(36-AG87)*1,  (36-AG87)*0.1+AE87),      AE87)</f>
        <v>4.8</v>
      </c>
      <c r="AJ87" s="87">
        <f>ROUND(AI87,0)</f>
        <v>5</v>
      </c>
      <c r="AK87" s="64">
        <f>IF(ISNA(VLOOKUP($A87,'2021'!$A$6:$AV$149,32,FALSE)),0,VLOOKUP($A87,'2021'!$A$6:$AV$149,32,FALSE))</f>
        <v>0</v>
      </c>
      <c r="AL87" s="8">
        <f>IF(AI87&lt;&gt; "",LOOKUP(AI87,Points!$F$1:$F$400,Points!$G$1:$G$400),"")</f>
        <v>1</v>
      </c>
      <c r="AM87" s="215">
        <f>IF(  AND(AK87&gt;0,AI87&lt;&gt;36),   IF(ABS(AK87-36)&gt;=10,  AI87+SIGN(36-AK87)*1,  (36-AK87)*0.1+AI87),      AI87)</f>
        <v>4.8</v>
      </c>
      <c r="AN87" s="87">
        <f>ROUND(AM87,0)</f>
        <v>5</v>
      </c>
      <c r="AO87" s="64">
        <f>IF(ISNA(VLOOKUP($A87,'2021'!$A$6:$AV$149,36,FALSE)),0,VLOOKUP($A87,'2021'!$A$6:$AV$149,36,FALSE))</f>
        <v>0</v>
      </c>
      <c r="AP87" s="8">
        <f>IF(AM87&lt;&gt; "",LOOKUP(AM87,[1]Points!$F$1:$F$360,[1]Points!$G$1:$G$360),"")</f>
        <v>1</v>
      </c>
      <c r="AQ87" s="215">
        <f>IF(  AND(AO87&gt;0,AM87&lt;&gt;36),   IF(ABS(AO87-36)&gt;=10,  AM87+SIGN(36-AO87)*1,  (36-AO87)*0.1+AM87),      AM87)</f>
        <v>4.8</v>
      </c>
      <c r="AR87" s="87">
        <f>ROUND(AQ87,0)</f>
        <v>5</v>
      </c>
      <c r="AS87" t="str">
        <f>IF(I87&gt;0,72+H87+36-I87,"-")</f>
        <v>-</v>
      </c>
      <c r="AT87" t="str">
        <f>IF(M87&gt;0,72+L87+36-M87,"-")</f>
        <v>-</v>
      </c>
      <c r="AU87" t="str">
        <f>IF(Q87&gt;0,72+P87+36-Q87,"-")</f>
        <v>-</v>
      </c>
      <c r="AV87" t="str">
        <f>IF(U87&gt;0,72+T87+36-U87,"-")</f>
        <v>-</v>
      </c>
      <c r="AW87" t="str">
        <f>IF(Y87&gt;0,72+X87+36-Y87,"-")</f>
        <v>-</v>
      </c>
      <c r="AX87" t="str">
        <f>IF(AC87&gt;0,72+AB87+36-AC87,"-")</f>
        <v>-</v>
      </c>
      <c r="AY87" t="str">
        <f>IF(AG87&gt;0,72+AF87+36-AG87,"-")</f>
        <v>-</v>
      </c>
      <c r="AZ87" t="str">
        <f t="shared" si="18"/>
        <v>-</v>
      </c>
      <c r="BA87" t="str">
        <f>IF(AO87&gt;0,72+AN87+36-AO87,"-")</f>
        <v>-</v>
      </c>
      <c r="BB87" t="e">
        <f>VLOOKUP(A87,#REF!,44,FALSE)</f>
        <v>#REF!</v>
      </c>
      <c r="BC87">
        <f>-G87+AQ87</f>
        <v>0</v>
      </c>
      <c r="BD87" s="206">
        <f>ROUND(BC87/G87,2)</f>
        <v>0</v>
      </c>
    </row>
    <row r="88" spans="1:57" ht="18" customHeight="1" thickBot="1" x14ac:dyDescent="0.25">
      <c r="A88" s="78" t="s">
        <v>846</v>
      </c>
      <c r="B88" s="93" t="s">
        <v>791</v>
      </c>
      <c r="C88" s="94" t="s">
        <v>20</v>
      </c>
      <c r="D88" s="25">
        <v>11.2</v>
      </c>
      <c r="E88" s="92">
        <v>0</v>
      </c>
      <c r="F88" s="92">
        <v>0</v>
      </c>
      <c r="G88" s="216">
        <f t="shared" si="51"/>
        <v>11.2</v>
      </c>
      <c r="H88" s="88">
        <f t="shared" si="0"/>
        <v>11</v>
      </c>
      <c r="I88" s="72">
        <f>IF(ISNA(VLOOKUP($A88,'2021'!$A$5:$AV$149,4,FALSE)),0,VLOOKUP($A88,'2021'!$A$5:$AV$149,4,FALSE))</f>
        <v>0</v>
      </c>
      <c r="J88" s="8">
        <f>IF(G88&lt;&gt; "",LOOKUP(G88,Points!$F$1:$F$360,Points!$G$1:$G$360),"")</f>
        <v>2</v>
      </c>
      <c r="K88" s="13">
        <f>IF(  AND(I88&gt;0,G88&lt;&gt;L$8),   IF(ABS(I88-L$8)&gt;=5,  G88+SIGN(L$8-I88)*1,  (L$8-I88)*0.2+G88),      G88)</f>
        <v>11.2</v>
      </c>
      <c r="L88" s="87">
        <f>ROUND(K88,0)</f>
        <v>11</v>
      </c>
      <c r="M88" s="83">
        <f>IF(ISNA(VLOOKUP($A88,'2021'!$A$6:$AV$149,8,FALSE)),0,VLOOKUP($A88,'2021'!$A$6:$AV$149,8,FALSE))</f>
        <v>0</v>
      </c>
      <c r="N88" s="8">
        <f>IF(K88&lt;&gt; "",LOOKUP(K88,Points!$F$1:$F$400,Points!$G$1:$G$400),"")</f>
        <v>2</v>
      </c>
      <c r="O88" s="215">
        <f>IF(  AND(M88&gt;0,K88&lt;&gt;P$8),   IF(ABS(M88-P$8)&gt;=5,  K88+SIGN(P$8-M88)*1,  (P$8-M88)*0.2+K88),      K88)</f>
        <v>11.2</v>
      </c>
      <c r="P88" s="87">
        <f>ROUND(O88,0)</f>
        <v>11</v>
      </c>
      <c r="Q88" s="64">
        <f>IF(ISNA(VLOOKUP($A88,'2021'!$A$6:$AV$149,12,FALSE)),0,VLOOKUP($A88,'2021'!$A$6:$AV$149,12,FALSE))</f>
        <v>0</v>
      </c>
      <c r="R88" s="8">
        <f>IF(O88&lt;&gt; "",LOOKUP(O88,Points!$F$1:$F$400,Points!$G$1:$G$400),"")</f>
        <v>2</v>
      </c>
      <c r="S88" s="215">
        <f>IF(  AND(Q88&gt;0,O88&lt;&gt;36),   IF(ABS(Q88-36)&gt;=10,  O88+SIGN(36-Q88)*1,  (36-Q88)*0.1+O88),      O88)</f>
        <v>11.2</v>
      </c>
      <c r="T88" s="87">
        <f>ROUND(S88,0)</f>
        <v>11</v>
      </c>
      <c r="U88" s="64">
        <f>IF(ISNA(VLOOKUP($A88,'2021'!$A$6:$AV$149,16,FALSE)),0,VLOOKUP($A88,'2021'!$A$6:$AV$149,16,FALSE))</f>
        <v>0</v>
      </c>
      <c r="V88" s="8">
        <f>IF(S88&lt;&gt; "",LOOKUP(S88,Points!$F$1:$F$400,Points!$G$1:$G$400),"")</f>
        <v>2</v>
      </c>
      <c r="W88" s="215">
        <f>IF(  AND(U88&gt;0,S88&lt;&gt;X$8),   IF(ABS(U88-X$8)&gt;=5,  S88+SIGN(X$8-U88)*1,  (X$8-U88)*0.2+S88),      S88)</f>
        <v>11.2</v>
      </c>
      <c r="X88" s="87">
        <f>ROUND(W88,0)</f>
        <v>11</v>
      </c>
      <c r="Y88" s="64">
        <f>IF(ISNA(VLOOKUP($A88,'2021'!$A$6:$AV$149,20,FALSE)),0,VLOOKUP($A88,'2021'!$A$6:$AV$149,20,FALSE))</f>
        <v>0</v>
      </c>
      <c r="Z88" s="8">
        <f>IF(W88&lt;&gt; "",LOOKUP(W88,Points!$F$1:$F$400,Points!$G$1:$G$400),"")</f>
        <v>2</v>
      </c>
      <c r="AA88" s="215">
        <f>IF(  AND(Y88&gt;0,W88&lt;&gt;36),   IF(ABS(Y88-36)&gt;=10,  W88+SIGN(36-Y88)*1,  (36-Y88)*0.1+W88),      W88)</f>
        <v>11.2</v>
      </c>
      <c r="AB88" s="87">
        <f>ROUND(AA88,0)</f>
        <v>11</v>
      </c>
      <c r="AC88" s="64">
        <f>IF(ISNA(VLOOKUP($A88,'2021'!$A$6:$AV$149,24,FALSE)),0,VLOOKUP($A88,'2021'!$A$6:$AV$149,24,FALSE))</f>
        <v>0</v>
      </c>
      <c r="AD88" s="8">
        <f>IF(AA88&lt;&gt; "",LOOKUP(AA88,Points!$F$1:$F$400,Points!$G$1:$G$400),"")</f>
        <v>2</v>
      </c>
      <c r="AE88" s="215">
        <f>IF(  AND(AC88&gt;0,AA88&lt;&gt;36),   IF(ABS(AC88-36)&gt;=10,  AA88+SIGN(36-AC88)*1,  (36-AC88)*0.1+AA88),      AA88)</f>
        <v>11.2</v>
      </c>
      <c r="AF88" s="87">
        <f>ROUND(AE88,0)</f>
        <v>11</v>
      </c>
      <c r="AG88" s="64">
        <f>IF(ISNA(VLOOKUP($A88,'2021'!$A$6:$AV$149,28,FALSE)),0,VLOOKUP($A88,'2021'!$A$6:$AV$149,28,FALSE))</f>
        <v>0</v>
      </c>
      <c r="AH88" s="8">
        <f>IF(AE88&lt;&gt; "",LOOKUP(AE88,Points!$F$1:$F$400,Points!$G$1:$G$400),"")</f>
        <v>2</v>
      </c>
      <c r="AI88" s="215">
        <f>IF(  AND(AG88&gt;0,AE88&lt;&gt;36),   IF(ABS(AG88-36)&gt;=10,  AE88+SIGN(36-AG88)*1,  (36-AG88)*0.1+AE88),      AE88)</f>
        <v>11.2</v>
      </c>
      <c r="AJ88" s="87">
        <f>ROUND(AI88,0)</f>
        <v>11</v>
      </c>
      <c r="AK88" s="64">
        <f>IF(ISNA(VLOOKUP($A88,'2021'!$A$6:$AV$149,32,FALSE)),0,VLOOKUP($A88,'2021'!$A$6:$AV$149,32,FALSE))</f>
        <v>0</v>
      </c>
      <c r="AL88" s="8">
        <f>IF(AI88&lt;&gt; "",LOOKUP(AI88,Points!$F$1:$F$400,Points!$G$1:$G$400),"")</f>
        <v>2</v>
      </c>
      <c r="AM88" s="215">
        <f>IF(  AND(AK88&gt;0,AI88&lt;&gt;36),   IF(ABS(AK88-36)&gt;=10,  AI88+SIGN(36-AK88)*1,  (36-AK88)*0.1+AI88),      AI88)</f>
        <v>11.2</v>
      </c>
      <c r="AN88" s="87">
        <f>ROUND(AM88,0)</f>
        <v>11</v>
      </c>
      <c r="AO88" s="64">
        <f>IF(ISNA(VLOOKUP($A88,'2021'!$A$6:$AV$149,36,FALSE)),0,VLOOKUP($A88,'2021'!$A$6:$AV$149,36,FALSE))</f>
        <v>0</v>
      </c>
      <c r="AP88" s="8">
        <f>IF(AM88&lt;&gt; "",LOOKUP(AM88,Points!$F$1:$F$360,Points!$G$1:$G$360),"")</f>
        <v>2</v>
      </c>
      <c r="AQ88" s="215">
        <f>IF(  AND(AO88&gt;0,AM88&lt;&gt;36),   IF(ABS(AO88-36)&gt;=10,  AM88+SIGN(36-AO88)*1,  (36-AO88)*0.1+AM88),      AM88)</f>
        <v>11.2</v>
      </c>
      <c r="AR88" s="87">
        <f>ROUND(AQ88,0)</f>
        <v>11</v>
      </c>
      <c r="AS88" t="str">
        <f>IF(I88&gt;0,72+H88+36-I88,"-")</f>
        <v>-</v>
      </c>
      <c r="AT88" t="str">
        <f>IF(M88&gt;0,72+L88+36-M88,"-")</f>
        <v>-</v>
      </c>
      <c r="AU88" t="str">
        <f>IF(Q88&gt;0,72+P88+36-Q88,"-")</f>
        <v>-</v>
      </c>
      <c r="AV88" t="str">
        <f>IF(U88&gt;0,72+T88+36-U88,"-")</f>
        <v>-</v>
      </c>
      <c r="AW88" t="str">
        <f>IF(Y88&gt;0,72+X88+36-Y88,"-")</f>
        <v>-</v>
      </c>
      <c r="AX88" t="str">
        <f>IF(AC88&gt;0,72+AB88+36-AC88,"-")</f>
        <v>-</v>
      </c>
      <c r="AY88" t="str">
        <f>IF(AG88&gt;0,72+AF88+36-AG88,"-")</f>
        <v>-</v>
      </c>
      <c r="AZ88" t="str">
        <f t="shared" si="18"/>
        <v>-</v>
      </c>
      <c r="BA88" t="str">
        <f>IF(AO88&gt;0,72+AN88+36-AO88,"-")</f>
        <v>-</v>
      </c>
      <c r="BB88" t="e">
        <f>VLOOKUP(A88,#REF!,44,FALSE)</f>
        <v>#REF!</v>
      </c>
    </row>
    <row r="89" spans="1:57" ht="18" customHeight="1" thickBot="1" x14ac:dyDescent="0.25">
      <c r="A89" s="78" t="s">
        <v>687</v>
      </c>
      <c r="B89" s="93" t="s">
        <v>622</v>
      </c>
      <c r="C89" s="94" t="s">
        <v>354</v>
      </c>
      <c r="D89" s="25">
        <v>20.400000000000002</v>
      </c>
      <c r="E89" s="92">
        <v>0</v>
      </c>
      <c r="F89" s="92">
        <v>0</v>
      </c>
      <c r="G89" s="216">
        <f t="shared" si="51"/>
        <v>20.400000000000002</v>
      </c>
      <c r="H89" s="88">
        <f t="shared" si="0"/>
        <v>20</v>
      </c>
      <c r="I89" s="72">
        <f>IF(ISNA(VLOOKUP($A89,'2021'!$A$5:$AV$149,4,FALSE)),0,VLOOKUP($A89,'2021'!$A$5:$AV$149,4,FALSE))</f>
        <v>0</v>
      </c>
      <c r="J89" s="24">
        <f>IF(G89&lt;&gt; "",LOOKUP(G89,Points!$F$1:$F$360,Points!$G$1:$G$360),"")</f>
        <v>2</v>
      </c>
      <c r="K89" s="13">
        <f>IF(  AND(I89&gt;0,G89&lt;&gt;L$8),   IF(ABS(I89-L$8)&gt;=5,  G89+SIGN(L$8-I89)*1,  (L$8-I89)*0.2+G89),      G89)</f>
        <v>20.400000000000002</v>
      </c>
      <c r="L89" s="76">
        <f>ROUND(K89,0)</f>
        <v>20</v>
      </c>
      <c r="M89" s="83">
        <f>IF(ISNA(VLOOKUP($A89,'2021'!$A$6:$AV$149,8,FALSE)),0,VLOOKUP($A89,'2021'!$A$6:$AV$149,8,FALSE))</f>
        <v>0</v>
      </c>
      <c r="N89" s="24">
        <f>IF(K89&lt;&gt; "",LOOKUP(K89,Points!$F$1:$F$400,Points!$G$1:$G$400),"")</f>
        <v>2</v>
      </c>
      <c r="O89" s="216">
        <f>IF(  AND(M89&gt;0,K89&lt;&gt;36),   IF(ABS(M89-36)&gt;=5,  K89+SIGN(36-M89)*1,  (36-M89)*0.2+K89),      K89)</f>
        <v>20.400000000000002</v>
      </c>
      <c r="P89" s="76">
        <f>ROUND(O89,0)</f>
        <v>20</v>
      </c>
      <c r="Q89" s="64">
        <f>IF(ISNA(VLOOKUP($A89,'2021'!$A$6:$AV$149,12,FALSE)),0,VLOOKUP($A89,'2021'!$A$6:$AV$149,12,FALSE))</f>
        <v>0</v>
      </c>
      <c r="R89" s="24">
        <f>IF(O89&lt;&gt; "",LOOKUP(O89,Points!$F$1:$F$400,Points!$G$1:$G$400),"")</f>
        <v>2</v>
      </c>
      <c r="S89" s="215">
        <f>IF(  AND(Q89&gt;0,O89&lt;&gt;T$8),   IF(ABS(Q89-T$8)&gt;=5,  O89+SIGN(T$8-Q89)*1,  (T$8-Q89)*0.2+O89),      O89)</f>
        <v>20.400000000000002</v>
      </c>
      <c r="T89" s="76">
        <f>ROUND(S89,0)</f>
        <v>20</v>
      </c>
      <c r="U89" s="64">
        <f>IF(ISNA(VLOOKUP($A89,'2021'!$A$6:$AV$149,16,FALSE)),0,VLOOKUP($A89,'2021'!$A$6:$AV$149,16,FALSE))</f>
        <v>0</v>
      </c>
      <c r="V89" s="8">
        <f>IF(S89&lt;&gt; "",LOOKUP(S89,Points!$F$1:$F$400,Points!$G$1:$G$400),"")</f>
        <v>2</v>
      </c>
      <c r="W89" s="215">
        <f>IF(  AND(U89&gt;0,S89&lt;&gt;X$8),   IF(ABS(U89-X$8)&gt;=5,  S89+SIGN(X$8-U89)*1,  (X$8-U89)*0.2+S89),      S89)</f>
        <v>20.400000000000002</v>
      </c>
      <c r="X89" s="76">
        <f>ROUND(W89,0)</f>
        <v>20</v>
      </c>
      <c r="Y89" s="64">
        <f>IF(ISNA(VLOOKUP($A89,'2021'!$A$6:$AV$149,20,FALSE)),0,VLOOKUP($A89,'2021'!$A$6:$AV$149,20,FALSE))</f>
        <v>0</v>
      </c>
      <c r="Z89" s="24">
        <f>IF(W89&lt;&gt; "",LOOKUP(W89,Points!$F$1:$F$400,Points!$G$1:$G$400),"")</f>
        <v>2</v>
      </c>
      <c r="AA89" s="215">
        <f>IF(  AND(Y89&gt;0,W89&lt;&gt;36),   IF(ABS(Y89-36)&gt;=5,  W89+SIGN(36-Y89)*1,  (36-Y89)*0.2+W89),      W89)</f>
        <v>20.400000000000002</v>
      </c>
      <c r="AB89" s="76">
        <f>ROUND(AA89,0)</f>
        <v>20</v>
      </c>
      <c r="AC89" s="64">
        <f>IF(ISNA(VLOOKUP($A89,'2021'!$A$6:$AV$149,24,FALSE)),0,VLOOKUP($A89,'2021'!$A$6:$AV$149,24,FALSE))</f>
        <v>0</v>
      </c>
      <c r="AD89" s="24">
        <f>IF(AA89&lt;&gt; "",LOOKUP(AA89,Points!$F$1:$F$400,Points!$G$1:$G$400),"")</f>
        <v>2</v>
      </c>
      <c r="AE89" s="215">
        <f>IF(  AND(AC89&gt;0,AA89&lt;&gt;36),   IF(ABS(AC89-36)&gt;=10,  AA89+SIGN(36-AC89)*1,  (36-AC89)*0.1+AA89),      AA89)</f>
        <v>20.400000000000002</v>
      </c>
      <c r="AF89" s="76">
        <f>ROUND(AE89,0)</f>
        <v>20</v>
      </c>
      <c r="AG89" s="64">
        <f>IF(ISNA(VLOOKUP($A89,'2021'!$A$6:$AV$149,28,FALSE)),0,VLOOKUP($A89,'2021'!$A$6:$AV$149,28,FALSE))</f>
        <v>0</v>
      </c>
      <c r="AH89" s="24">
        <f>IF(AE89&lt;&gt; "",LOOKUP(AE89,Points!$F$1:$F$400,Points!$G$1:$G$400),"")</f>
        <v>2</v>
      </c>
      <c r="AI89" s="215">
        <f>IF(  AND(AG89&gt;0,AE89&lt;&gt;36),   IF(ABS(AG89-36)&gt;=10,  AE89+SIGN(36-AG89)*1,  (36-AG89)*0.1+AE89),      AE89)</f>
        <v>20.400000000000002</v>
      </c>
      <c r="AJ89" s="76">
        <f>ROUND(AI89,0)</f>
        <v>20</v>
      </c>
      <c r="AK89" s="64">
        <f>IF(ISNA(VLOOKUP($A89,'2021'!$A$6:$AV$149,32,FALSE)),0,VLOOKUP($A89,'2021'!$A$6:$AV$149,32,FALSE))</f>
        <v>0</v>
      </c>
      <c r="AL89" s="24">
        <f>IF(AI89&lt;&gt; "",LOOKUP(AI89,Points!$F$1:$F$400,Points!$G$1:$G$400),"")</f>
        <v>2</v>
      </c>
      <c r="AM89" s="215">
        <f>IF(  AND(AK89&gt;0,AI89&lt;&gt;36),   IF(ABS(AK89-36)&gt;=10,  AI89+SIGN(36-AK89)*1,  (36-AK89)*0.1+AI89),      AI89)</f>
        <v>20.400000000000002</v>
      </c>
      <c r="AN89" s="76">
        <f>ROUND(AM89,0)</f>
        <v>20</v>
      </c>
      <c r="AO89" s="64">
        <f>IF(ISNA(VLOOKUP($A89,'2021'!$A$6:$AV$149,36,FALSE)),0,VLOOKUP($A89,'2021'!$A$6:$AV$149,36,FALSE))</f>
        <v>0</v>
      </c>
      <c r="AP89" s="24">
        <f>IF(AM89&lt;&gt; "",LOOKUP(AM89,[1]Points!$F$1:$F$360,[1]Points!$G$1:$G$360),"")</f>
        <v>2</v>
      </c>
      <c r="AQ89" s="215">
        <f>IF(  AND(AO89&gt;0,AM89&lt;&gt;36),   IF(ABS(AO89-36)&gt;=10,  AM89+SIGN(36-AO89)*1,  (36-AO89)*0.1+AM89),      AM89)</f>
        <v>20.400000000000002</v>
      </c>
      <c r="AR89" s="76">
        <f>ROUND(AQ89,0)</f>
        <v>20</v>
      </c>
      <c r="AS89" t="str">
        <f>IF(I89&gt;0,72+H89+36-I89,"-")</f>
        <v>-</v>
      </c>
      <c r="AT89" t="str">
        <f>IF(M89&gt;0,72+L89+36-M89,"-")</f>
        <v>-</v>
      </c>
      <c r="AU89" t="str">
        <f>IF(Q89&gt;0,72+P89+36-Q89,"-")</f>
        <v>-</v>
      </c>
      <c r="AV89" t="str">
        <f>IF(U89&gt;0,72+T89+36-U89,"-")</f>
        <v>-</v>
      </c>
      <c r="AW89" t="str">
        <f>IF(Y89&gt;0,72+X89+36-Y89,"-")</f>
        <v>-</v>
      </c>
      <c r="AX89" t="str">
        <f>IF(AC89&gt;0,72+AB89+36-AC89,"-")</f>
        <v>-</v>
      </c>
      <c r="AY89" t="str">
        <f>IF(AG89&gt;0,72+AF89+36-AG89,"-")</f>
        <v>-</v>
      </c>
      <c r="AZ89" t="str">
        <f t="shared" si="18"/>
        <v>-</v>
      </c>
      <c r="BA89" t="str">
        <f>IF(AO89&gt;0,72+AN89+36-AO89,"-")</f>
        <v>-</v>
      </c>
      <c r="BC89">
        <f>-G89+AQ89</f>
        <v>0</v>
      </c>
      <c r="BD89" s="206">
        <f>ROUND(BC89/G89,2)</f>
        <v>0</v>
      </c>
    </row>
    <row r="90" spans="1:57" ht="18" customHeight="1" thickBot="1" x14ac:dyDescent="0.25">
      <c r="A90" s="78" t="s">
        <v>320</v>
      </c>
      <c r="B90" s="52" t="s">
        <v>283</v>
      </c>
      <c r="C90" s="62" t="s">
        <v>284</v>
      </c>
      <c r="D90" s="25">
        <v>6.3999999999999959</v>
      </c>
      <c r="E90" s="92">
        <v>25</v>
      </c>
      <c r="F90" s="92">
        <v>0</v>
      </c>
      <c r="G90" s="216">
        <f t="shared" si="51"/>
        <v>6.3999999999999959</v>
      </c>
      <c r="H90" s="88">
        <f t="shared" si="0"/>
        <v>6</v>
      </c>
      <c r="I90" s="72">
        <f>IF(ISNA(VLOOKUP($A90,'2021'!$A$5:$AV$149,4,FALSE)),0,VLOOKUP($A90,'2021'!$A$5:$AV$149,4,FALSE))</f>
        <v>22</v>
      </c>
      <c r="J90" s="8">
        <f>IF(G90&lt;&gt; "",LOOKUP(G90,Points!$F$1:$F$360,Points!$G$1:$G$360),"")</f>
        <v>1</v>
      </c>
      <c r="K90" s="215">
        <f>IF(  AND(I90&gt;0,G90&lt;&gt;L$8),   IF(ABS(I90-L$8)&gt;=5,  G90+SIGN(L$8-I90)*0.5,  (L$8-I90)*0.1+G90),      G90)</f>
        <v>6.8999999999999959</v>
      </c>
      <c r="L90" s="87">
        <f t="shared" si="1"/>
        <v>7</v>
      </c>
      <c r="M90" s="83">
        <f>IF(ISNA(VLOOKUP($A90,'2021'!$A$6:$AV$149,8,FALSE)),0,VLOOKUP($A90,'2021'!$A$6:$AV$149,8,FALSE))</f>
        <v>0</v>
      </c>
      <c r="N90" s="8">
        <f>IF(K90&lt;&gt; "",LOOKUP(K90,Points!$F$1:$F$400,Points!$G$1:$G$400),"")</f>
        <v>1</v>
      </c>
      <c r="O90" s="215">
        <f>IF(  AND(M90&gt;0,K90&lt;&gt;P$8),   IF(ABS(M90-P$8)&gt;=5,  K90+SIGN(P$8-M90)*0.5,  (P$8-M90)*0.1+K90),      K90)</f>
        <v>6.8999999999999959</v>
      </c>
      <c r="P90" s="87">
        <f t="shared" si="2"/>
        <v>7</v>
      </c>
      <c r="Q90" s="64">
        <f>IF(ISNA(VLOOKUP($A90,'2021'!$A$6:$AV$149,12,FALSE)),0,VLOOKUP($A90,'2021'!$A$6:$AV$149,12,FALSE))</f>
        <v>29</v>
      </c>
      <c r="R90" s="8">
        <f>IF(O90&lt;&gt; "",LOOKUP(O90,Points!$F$1:$F$400,Points!$G$1:$G$400),"")</f>
        <v>1</v>
      </c>
      <c r="S90" s="215">
        <f>IF(  AND(Q90&gt;0,O90&lt;&gt;T$8),   IF(ABS(Q90-T$8)&gt;=5,  O90+SIGN(T$8-Q90)*0.5,  (T$8-Q90)*0.1+O90),      O90)</f>
        <v>6.6999999999999957</v>
      </c>
      <c r="T90" s="87">
        <f t="shared" si="3"/>
        <v>7</v>
      </c>
      <c r="U90" s="64">
        <f>IF(ISNA(VLOOKUP($A90,'2021'!$A$6:$AV$149,16,FALSE)),0,VLOOKUP($A90,'2021'!$A$6:$AV$149,16,FALSE))</f>
        <v>0</v>
      </c>
      <c r="V90" s="8">
        <f>IF(S90&lt;&gt; "",LOOKUP(S90,Points!$F$1:$F$400,Points!$G$1:$G$400),"")</f>
        <v>1</v>
      </c>
      <c r="W90" s="215">
        <f>IF(  AND(U90&gt;0,S90&lt;&gt;X$8),   IF(ABS(U90-X$8)&gt;=5,  S90+SIGN(X$8-U90)*0.5,  (X$8-U90)*0.1+S90),      S90)</f>
        <v>6.6999999999999957</v>
      </c>
      <c r="X90" s="87">
        <f t="shared" si="4"/>
        <v>7</v>
      </c>
      <c r="Y90" s="64">
        <f>IF(ISNA(VLOOKUP($A90,'2021'!$A$6:$AV$149,20,FALSE)),0,VLOOKUP($A90,'2021'!$A$6:$AV$149,20,FALSE))</f>
        <v>0</v>
      </c>
      <c r="Z90" s="8">
        <f>IF(W90&lt;&gt; "",LOOKUP(W90,Points!$F$1:$F$400,Points!$G$1:$G$400),"")</f>
        <v>1</v>
      </c>
      <c r="AA90" s="215">
        <f>IF(  AND(Y90&gt;0,W90&lt;&gt;AB$8),   IF(ABS(Y90-AB$8)&gt;=5,  W90+SIGN(AB$8-Y90)*0.5,  (AB$8-Y90)*0.1+W90),      W90)</f>
        <v>6.6999999999999957</v>
      </c>
      <c r="AB90" s="87">
        <f t="shared" si="6"/>
        <v>7</v>
      </c>
      <c r="AC90" s="64">
        <f>IF(ISNA(VLOOKUP($A90,'2021'!$A$6:$AV$149,24,FALSE)),0,VLOOKUP($A90,'2021'!$A$6:$AV$149,24,FALSE))</f>
        <v>0</v>
      </c>
      <c r="AD90" s="8">
        <f>IF(AA90&lt;&gt; "",LOOKUP(AA90,Points!$F$1:$F$400,Points!$G$1:$G$400),"")</f>
        <v>1</v>
      </c>
      <c r="AE90" s="215">
        <f>IF(  AND(AC90&gt;0,AA90&lt;&gt;AF$8),   IF(ABS(AC90-AF$8)&gt;=5,  AA90+SIGN(AF$8-AC90)*0.5,  (AF$8-AC90)*0.1+AA90),      AA90)</f>
        <v>6.6999999999999957</v>
      </c>
      <c r="AF90" s="87">
        <f t="shared" si="8"/>
        <v>7</v>
      </c>
      <c r="AG90" s="64">
        <f>IF(ISNA(VLOOKUP($A90,'2021'!$A$6:$AV$149,28,FALSE)),0,VLOOKUP($A90,'2021'!$A$6:$AV$149,28,FALSE))</f>
        <v>0</v>
      </c>
      <c r="AH90" s="8">
        <f>IF(AE90&lt;&gt; "",LOOKUP(AE90,Points!$F$1:$F$400,Points!$G$1:$G$400),"")</f>
        <v>1</v>
      </c>
      <c r="AI90" s="215">
        <f>IF(  AND(AG90&gt;0,AE90&lt;&gt;AJ$8),   IF(ABS(AG90-AJ$8)&gt;=5,  AE90+SIGN(AJ$8-AG90)*0.5,  (AJ$8-AG90)*0.1+AE90),      AE90)</f>
        <v>6.6999999999999957</v>
      </c>
      <c r="AJ90" s="87">
        <f t="shared" si="10"/>
        <v>7</v>
      </c>
      <c r="AK90" s="64">
        <f>IF(ISNA(VLOOKUP($A90,'2021'!$A$6:$AV$149,32,FALSE)),0,VLOOKUP($A90,'2021'!$A$6:$AV$149,32,FALSE))</f>
        <v>0</v>
      </c>
      <c r="AL90" s="8">
        <f>IF(AI90&lt;&gt; "",LOOKUP(AI90,Points!$F$1:$F$400,Points!$G$1:$G$400),"")</f>
        <v>1</v>
      </c>
      <c r="AM90" s="215">
        <f>IF(  AND(AK90&gt;0,AI90&lt;&gt;AN$8),   IF(ABS(AK90-AN$8)&gt;=5,  AI90+SIGN(AN$8-AK90)*0.5,  (AN$8-AK90)*0.1+AI90),      AI90)</f>
        <v>6.6999999999999957</v>
      </c>
      <c r="AN90" s="87">
        <f t="shared" si="11"/>
        <v>7</v>
      </c>
      <c r="AO90" s="64">
        <f>IF(ISNA(VLOOKUP($A90,'2021'!$A$6:$AV$149,36,FALSE)),0,VLOOKUP($A90,'2021'!$A$6:$AV$149,36,FALSE))</f>
        <v>0</v>
      </c>
      <c r="AP90" s="8">
        <f>IF(AM90&lt;&gt; "",LOOKUP(AM90,Points!$F$1:$F$360,Points!$G$1:$G$360),"")</f>
        <v>1</v>
      </c>
      <c r="AQ90" s="215">
        <f>IF(  AND(AO90&gt;0,AM90&lt;&gt;AR$8),   IF(ABS(AO90-AR$8)&gt;=5,  AM90+SIGN(AR$8-AO90)*0.5,  (AR$8-AO90)*0.1+AM90),      AM90)</f>
        <v>6.6999999999999957</v>
      </c>
      <c r="AR90" s="87">
        <f t="shared" si="12"/>
        <v>7</v>
      </c>
      <c r="AS90">
        <f t="shared" si="35"/>
        <v>92</v>
      </c>
      <c r="AT90" t="str">
        <f t="shared" si="36"/>
        <v>-</v>
      </c>
      <c r="AU90">
        <f t="shared" si="37"/>
        <v>86</v>
      </c>
      <c r="AV90" t="str">
        <f t="shared" si="38"/>
        <v>-</v>
      </c>
      <c r="AW90" t="str">
        <f t="shared" si="39"/>
        <v>-</v>
      </c>
      <c r="AX90" t="str">
        <f t="shared" si="40"/>
        <v>-</v>
      </c>
      <c r="AY90" t="str">
        <f t="shared" si="41"/>
        <v>-</v>
      </c>
      <c r="AZ90" t="str">
        <f t="shared" si="18"/>
        <v>-</v>
      </c>
      <c r="BA90" t="str">
        <f t="shared" si="42"/>
        <v>-</v>
      </c>
      <c r="BB90" t="e">
        <f>VLOOKUP(A90,#REF!,44,FALSE)</f>
        <v>#REF!</v>
      </c>
      <c r="BC90">
        <f>-G90+AQ90</f>
        <v>0.29999999999999982</v>
      </c>
      <c r="BD90" s="206">
        <f>ROUND(BC90/G90,2)</f>
        <v>0.05</v>
      </c>
      <c r="BE90" t="s">
        <v>779</v>
      </c>
    </row>
    <row r="91" spans="1:57" ht="18" customHeight="1" thickBot="1" x14ac:dyDescent="0.25">
      <c r="A91" s="78" t="s">
        <v>591</v>
      </c>
      <c r="B91" s="93" t="s">
        <v>593</v>
      </c>
      <c r="C91" s="94" t="s">
        <v>16</v>
      </c>
      <c r="D91" s="25">
        <v>14</v>
      </c>
      <c r="E91" s="92">
        <v>29.8</v>
      </c>
      <c r="F91" s="92">
        <v>29.8</v>
      </c>
      <c r="G91" s="216">
        <f t="shared" si="51"/>
        <v>14</v>
      </c>
      <c r="H91" s="88">
        <f t="shared" si="0"/>
        <v>14</v>
      </c>
      <c r="I91" s="72">
        <f>IF(ISNA(VLOOKUP($A91,'2021'!$A$5:$AV$149,4,FALSE)),0,VLOOKUP($A91,'2021'!$A$5:$AV$149,4,FALSE))</f>
        <v>22</v>
      </c>
      <c r="J91" s="8">
        <f>IF(G91&lt;&gt; "",LOOKUP(G91,Points!$F$1:$F$360,Points!$G$1:$G$360),"")</f>
        <v>2</v>
      </c>
      <c r="K91" s="215">
        <f>IF(  AND(I91&gt;0,G91&lt;&gt;L$8),   IF(ABS(I91-L$8)&gt;=5,  G91+SIGN(L$8-I91)*1,  (L$8-I91)*0.2+G91),      G91)</f>
        <v>15</v>
      </c>
      <c r="L91" s="76">
        <f t="shared" si="1"/>
        <v>15</v>
      </c>
      <c r="M91" s="83">
        <f>IF(ISNA(VLOOKUP($A91,'2021'!$A$6:$AV$149,8,FALSE)),0,VLOOKUP($A91,'2021'!$A$6:$AV$149,8,FALSE))</f>
        <v>0</v>
      </c>
      <c r="N91" s="8">
        <f>IF(K91&lt;&gt; "",LOOKUP(K91,Points!$F$1:$F$400,Points!$G$1:$G$400),"")</f>
        <v>2</v>
      </c>
      <c r="O91" s="215">
        <f>IF(  AND(M91&gt;0,K91&lt;&gt;P$8),   IF(ABS(M91-P$8)&gt;=5,  K91+SIGN(P$8-M91)*1,  (P$8-M91)*0.2+K91),      K91)</f>
        <v>15</v>
      </c>
      <c r="P91" s="76">
        <f t="shared" si="2"/>
        <v>15</v>
      </c>
      <c r="Q91" s="64">
        <f>IF(ISNA(VLOOKUP($A91,'2021'!$A$6:$AV$149,12,FALSE)),0,VLOOKUP($A91,'2021'!$A$6:$AV$149,12,FALSE))</f>
        <v>0</v>
      </c>
      <c r="R91" s="8">
        <f>IF(O91&lt;&gt; "",LOOKUP(O91,Points!$F$1:$F$400,Points!$G$1:$G$400),"")</f>
        <v>2</v>
      </c>
      <c r="S91" s="215">
        <f>IF(  AND(Q91&gt;0,O91&lt;&gt;T$8),   IF(ABS(Q91-T$8)&gt;=5,  O91+SIGN(T$8-Q91)*1,  (T$8-Q91)*0.2+O91),      O91)</f>
        <v>15</v>
      </c>
      <c r="T91" s="76">
        <f t="shared" si="3"/>
        <v>15</v>
      </c>
      <c r="U91" s="64">
        <f>IF(ISNA(VLOOKUP($A91,'2021'!$A$6:$AV$149,16,FALSE)),0,VLOOKUP($A91,'2021'!$A$6:$AV$149,16,FALSE))</f>
        <v>0</v>
      </c>
      <c r="V91" s="8">
        <f>IF(S91&lt;&gt; "",LOOKUP(S91,Points!$F$1:$F$400,Points!$G$1:$G$400),"")</f>
        <v>2</v>
      </c>
      <c r="W91" s="215">
        <f>IF(  AND(U91&gt;0,S91&lt;&gt;X$8),   IF(ABS(U91-X$8)&gt;=5,  S91+SIGN(X$8-U91)*1,  (X$8-U91)*0.2+S91),      S91)</f>
        <v>15</v>
      </c>
      <c r="X91" s="76">
        <f t="shared" si="4"/>
        <v>15</v>
      </c>
      <c r="Y91" s="64">
        <f>IF(ISNA(VLOOKUP($A91,'2021'!$A$6:$AV$149,20,FALSE)),0,VLOOKUP($A91,'2021'!$A$6:$AV$149,20,FALSE))</f>
        <v>0</v>
      </c>
      <c r="Z91" s="8">
        <f>IF(W91&lt;&gt; "",LOOKUP(W91,Points!$F$1:$F$400,Points!$G$1:$G$400),"")</f>
        <v>2</v>
      </c>
      <c r="AA91" s="215">
        <f>IF(  AND(Y91&gt;0,W91&lt;&gt;AB$8),   IF(ABS(Y91-AB$8)&gt;=5,  W91+SIGN(AB$8-Y91)*1,  (AB$8-Y91)*0.2+W91),      W91)</f>
        <v>15</v>
      </c>
      <c r="AB91" s="76">
        <f t="shared" si="6"/>
        <v>15</v>
      </c>
      <c r="AC91" s="64">
        <f>IF(ISNA(VLOOKUP($A91,'2021'!$A$6:$AV$149,24,FALSE)),0,VLOOKUP($A91,'2021'!$A$6:$AV$149,24,FALSE))</f>
        <v>0</v>
      </c>
      <c r="AD91" s="8">
        <f>IF(AA91&lt;&gt; "",LOOKUP(AA91,Points!$F$1:$F$400,Points!$G$1:$G$400),"")</f>
        <v>2</v>
      </c>
      <c r="AE91" s="215">
        <f>IF(  AND(AC91&gt;0,AA91&lt;&gt;AF$8),   IF(ABS(AC91-AF$8)&gt;=5,  AA91+SIGN(AF$8-AC91)*1,  (AF$8-AC91)*0.2+AA91),      AA91)</f>
        <v>15</v>
      </c>
      <c r="AF91" s="76">
        <f t="shared" si="8"/>
        <v>15</v>
      </c>
      <c r="AG91" s="64">
        <f>IF(ISNA(VLOOKUP($A91,'2021'!$A$6:$AV$149,28,FALSE)),0,VLOOKUP($A91,'2021'!$A$6:$AV$149,28,FALSE))</f>
        <v>0</v>
      </c>
      <c r="AH91" s="8">
        <f>IF(AE91&lt;&gt; "",LOOKUP(AE91,Points!$F$1:$F$400,Points!$G$1:$G$400),"")</f>
        <v>2</v>
      </c>
      <c r="AI91" s="215">
        <f>IF(  AND(AG91&gt;0,AE91&lt;&gt;36),   IF(ABS(AG91-36)&gt;=5,  AE91+SIGN(36-AG91)*1.5,  (36-AG91)*0.3+AE91),      AE91)</f>
        <v>15</v>
      </c>
      <c r="AJ91" s="76">
        <f t="shared" si="10"/>
        <v>15</v>
      </c>
      <c r="AK91" s="64">
        <f>IF(ISNA(VLOOKUP($A91,'2021'!$A$6:$AV$149,32,FALSE)),0,VLOOKUP($A91,'2021'!$A$6:$AV$149,32,FALSE))</f>
        <v>0</v>
      </c>
      <c r="AL91" s="8">
        <f>IF(AI91&lt;&gt; "",LOOKUP(AI91,Points!$F$1:$F$400,Points!$G$1:$G$400),"")</f>
        <v>2</v>
      </c>
      <c r="AM91" s="215">
        <f>IF(  AND(AK91&gt;0,AI91&lt;&gt;AN$8),   IF(ABS(AK91-AN$8)&gt;=5,  AI91+SIGN(AN$8-AK91)*1.5,  (AN$8-AK91)*0.3+AI91),      AI91)</f>
        <v>15</v>
      </c>
      <c r="AN91" s="76">
        <f t="shared" si="11"/>
        <v>15</v>
      </c>
      <c r="AO91" s="64">
        <f>IF(ISNA(VLOOKUP($A91,'2021'!$A$6:$AV$149,36,FALSE)),0,VLOOKUP($A91,'2021'!$A$6:$AV$149,36,FALSE))</f>
        <v>0</v>
      </c>
      <c r="AP91" s="8">
        <f>IF(AM91&lt;&gt; "",LOOKUP(AM91,[1]Points!$F$1:$F$360,[1]Points!$G$1:$G$360),"")</f>
        <v>2</v>
      </c>
      <c r="AQ91" s="215">
        <f>IF(  AND(AO91&gt;0,AM91&lt;&gt;AR$8),   IF(ABS(AO91-AR$8)&gt;=5,  AM91+SIGN(AR$8-AO91)*1,  (AR$8-AO91)*0.2+AM91),      AM91)</f>
        <v>15</v>
      </c>
      <c r="AR91" s="76">
        <f t="shared" si="12"/>
        <v>15</v>
      </c>
      <c r="AS91">
        <f t="shared" si="35"/>
        <v>100</v>
      </c>
      <c r="AT91" t="str">
        <f t="shared" si="36"/>
        <v>-</v>
      </c>
      <c r="AU91" t="str">
        <f t="shared" si="37"/>
        <v>-</v>
      </c>
      <c r="AV91" t="str">
        <f t="shared" si="38"/>
        <v>-</v>
      </c>
      <c r="AW91" t="str">
        <f t="shared" si="39"/>
        <v>-</v>
      </c>
      <c r="AX91" t="str">
        <f t="shared" si="40"/>
        <v>-</v>
      </c>
      <c r="AY91" t="str">
        <f t="shared" si="41"/>
        <v>-</v>
      </c>
      <c r="AZ91" t="str">
        <f t="shared" si="18"/>
        <v>-</v>
      </c>
      <c r="BA91" t="str">
        <f t="shared" si="42"/>
        <v>-</v>
      </c>
      <c r="BB91" t="e">
        <f>VLOOKUP(A91,#REF!,44,FALSE)</f>
        <v>#REF!</v>
      </c>
      <c r="BC91">
        <f>-G91+AQ91</f>
        <v>1</v>
      </c>
      <c r="BD91" s="206">
        <f>ROUND(BC91/G91,2)</f>
        <v>7.0000000000000007E-2</v>
      </c>
    </row>
    <row r="92" spans="1:57" ht="18" customHeight="1" thickBot="1" x14ac:dyDescent="0.25">
      <c r="A92" s="78" t="s">
        <v>847</v>
      </c>
      <c r="B92" s="52" t="s">
        <v>798</v>
      </c>
      <c r="C92" s="62" t="s">
        <v>27</v>
      </c>
      <c r="D92" s="25">
        <v>20.6</v>
      </c>
      <c r="E92" s="92">
        <v>0</v>
      </c>
      <c r="F92" s="92">
        <v>0</v>
      </c>
      <c r="G92" s="216">
        <f t="shared" si="51"/>
        <v>20.6</v>
      </c>
      <c r="H92" s="88">
        <f t="shared" si="0"/>
        <v>21</v>
      </c>
      <c r="I92" s="72">
        <f>IF(ISNA(VLOOKUP($A92,'2021'!$A$5:$AV$149,4,FALSE)),0,VLOOKUP($A92,'2021'!$A$5:$AV$149,4,FALSE))</f>
        <v>0</v>
      </c>
      <c r="J92" s="8">
        <f>IF(G92&lt;&gt; "",LOOKUP(G92,Points!$F$1:$F$360,Points!$G$1:$G$360),"")</f>
        <v>3</v>
      </c>
      <c r="K92" s="13">
        <f>IF(  AND(I92&gt;0,G92&lt;&gt;L$8),   IF(ABS(I92-L$8)&gt;=5,  G92+SIGN(L$8-I92)*1,  (L$8-I92)*0.2+G92),      G92)</f>
        <v>20.6</v>
      </c>
      <c r="L92" s="87">
        <f>ROUND(K92,0)</f>
        <v>21</v>
      </c>
      <c r="M92" s="83">
        <f>IF(ISNA(VLOOKUP($A92,'2021'!$A$6:$AV$149,8,FALSE)),0,VLOOKUP($A92,'2021'!$A$6:$AV$149,8,FALSE))</f>
        <v>0</v>
      </c>
      <c r="N92" s="8">
        <f>IF(K92&lt;&gt; "",LOOKUP(K92,Points!$F$1:$F$400,Points!$G$1:$G$400),"")</f>
        <v>3</v>
      </c>
      <c r="O92" s="215">
        <f>IF(  AND(M92&gt;0,K92&lt;&gt;36),   IF(ABS(M92-36)&gt;=10,  K92+SIGN(36-M92)*1,  (36-M92)*0.1+K92),      K92)</f>
        <v>20.6</v>
      </c>
      <c r="P92" s="87">
        <f>ROUND(O92,0)</f>
        <v>21</v>
      </c>
      <c r="Q92" s="64">
        <f>IF(ISNA(VLOOKUP($A92,'2021'!$A$6:$AV$149,12,FALSE)),0,VLOOKUP($A92,'2021'!$A$6:$AV$149,12,FALSE))</f>
        <v>0</v>
      </c>
      <c r="R92" s="8">
        <f>IF(O92&lt;&gt; "",LOOKUP(O92,Points!$F$1:$F$400,Points!$G$1:$G$400),"")</f>
        <v>3</v>
      </c>
      <c r="S92" s="215">
        <f>IF(  AND(Q92&gt;0,O92&lt;&gt;36),   IF(ABS(Q92-36)&gt;=10,  O92+SIGN(36-Q92)*1,  (36-Q92)*0.1+O92),      O92)</f>
        <v>20.6</v>
      </c>
      <c r="T92" s="87">
        <f>ROUND(S92,0)</f>
        <v>21</v>
      </c>
      <c r="U92" s="64">
        <f>IF(ISNA(VLOOKUP($A92,'2021'!$A$6:$AV$149,16,FALSE)),0,VLOOKUP($A92,'2021'!$A$6:$AV$149,16,FALSE))</f>
        <v>0</v>
      </c>
      <c r="V92" s="8">
        <f>IF(S92&lt;&gt; "",LOOKUP(S92,Points!$F$1:$F$400,Points!$G$1:$G$400),"")</f>
        <v>3</v>
      </c>
      <c r="W92" s="215">
        <f>IF(  AND(U92&gt;0,S92&lt;&gt;X$8),   IF(ABS(U92-X$8)&gt;=5,  S92+SIGN(X$8-U92)*1,  (X$8-U92)*0.2+S92),      S92)</f>
        <v>20.6</v>
      </c>
      <c r="X92" s="87">
        <f t="shared" si="4"/>
        <v>21</v>
      </c>
      <c r="Y92" s="64">
        <f>IF(ISNA(VLOOKUP($A92,'2021'!$A$6:$AV$149,20,FALSE)),0,VLOOKUP($A92,'2021'!$A$6:$AV$149,20,FALSE))</f>
        <v>0</v>
      </c>
      <c r="Z92" s="8">
        <f>IF(W92&lt;&gt; "",LOOKUP(W92,Points!$F$1:$F$400,Points!$G$1:$G$400),"")</f>
        <v>3</v>
      </c>
      <c r="AA92" s="215">
        <f>IF(  AND(Y92&gt;0,W92&lt;&gt;AB$8),   IF(ABS(Y92-AB$8)&gt;=5,  W92+SIGN(AB$8-Y92)*1,  (AB$8-Y92)*0.2+W92),      W92)</f>
        <v>20.6</v>
      </c>
      <c r="AB92" s="87">
        <f t="shared" si="6"/>
        <v>21</v>
      </c>
      <c r="AC92" s="64">
        <f>IF(ISNA(VLOOKUP($A92,'2021'!$A$6:$AV$149,24,FALSE)),0,VLOOKUP($A92,'2021'!$A$6:$AV$149,24,FALSE))</f>
        <v>0</v>
      </c>
      <c r="AD92" s="8">
        <f>IF(AA92&lt;&gt; "",LOOKUP(AA92,Points!$F$1:$F$400,Points!$G$1:$G$400),"")</f>
        <v>3</v>
      </c>
      <c r="AE92" s="215">
        <f>IF(  AND(AC92&gt;0,AA92&lt;&gt;36),   IF(ABS(AC92-36)&gt;=10,  AA92+SIGN(36-AC92)*1,  (36-AC92)*0.1+AA92),      AA92)</f>
        <v>20.6</v>
      </c>
      <c r="AF92" s="87">
        <f>ROUND(AE92,0)</f>
        <v>21</v>
      </c>
      <c r="AG92" s="64">
        <f>IF(ISNA(VLOOKUP($A92,'2021'!$A$6:$AV$149,28,FALSE)),0,VLOOKUP($A92,'2021'!$A$6:$AV$149,28,FALSE))</f>
        <v>0</v>
      </c>
      <c r="AH92" s="8">
        <f>IF(AE92&lt;&gt; "",LOOKUP(AE92,Points!$F$1:$F$400,Points!$G$1:$G$400),"")</f>
        <v>3</v>
      </c>
      <c r="AI92" s="215">
        <f>IF(  AND(AG92&gt;0,AE92&lt;&gt;36),   IF(ABS(AG92-36)&gt;=10,  AE92+SIGN(36-AG92)*1,  (36-AG92)*0.1+AE92),      AE92)</f>
        <v>20.6</v>
      </c>
      <c r="AJ92" s="87">
        <f>ROUND(AI92,0)</f>
        <v>21</v>
      </c>
      <c r="AK92" s="64">
        <f>IF(ISNA(VLOOKUP($A92,'2021'!$A$6:$AV$149,32,FALSE)),0,VLOOKUP($A92,'2021'!$A$6:$AV$149,32,FALSE))</f>
        <v>0</v>
      </c>
      <c r="AL92" s="8">
        <f>IF(AI92&lt;&gt; "",LOOKUP(AI92,Points!$F$1:$F$400,Points!$G$1:$G$400),"")</f>
        <v>3</v>
      </c>
      <c r="AM92" s="215">
        <f t="shared" ref="AM92:AM99" si="52">IF(  AND(AK92&gt;0,AI92&lt;&gt;36),   IF(ABS(AK92-36)&gt;=10,  AI92+SIGN(36-AK92)*1,  (36-AK92)*0.1+AI92),      AI92)</f>
        <v>20.6</v>
      </c>
      <c r="AN92" s="87">
        <f>ROUND(AM92,0)</f>
        <v>21</v>
      </c>
      <c r="AO92" s="64">
        <f>IF(ISNA(VLOOKUP($A92,'2021'!$A$6:$AV$149,36,FALSE)),0,VLOOKUP($A92,'2021'!$A$6:$AV$149,36,FALSE))</f>
        <v>0</v>
      </c>
      <c r="AP92" s="8">
        <f>IF(AM92&lt;&gt; "",LOOKUP(AM92,Points!$F$1:$F$360,Points!$G$1:$G$360),"")</f>
        <v>3</v>
      </c>
      <c r="AQ92" s="215">
        <f>IF(  AND(AO92&gt;0,AM92&lt;&gt;36),   IF(ABS(AO92-36)&gt;=10,  AM92+SIGN(36-AO92)*1,  (36-AO92)*0.1+AM92),      AM92)</f>
        <v>20.6</v>
      </c>
      <c r="AR92" s="87">
        <f>ROUND(AQ92,0)</f>
        <v>21</v>
      </c>
      <c r="AS92" t="str">
        <f>IF(I92&gt;0,72+H92+36-I92,"-")</f>
        <v>-</v>
      </c>
      <c r="AT92" t="str">
        <f>IF(M92&gt;0,72+L92+36-M92,"-")</f>
        <v>-</v>
      </c>
      <c r="AU92" t="str">
        <f>IF(Q92&gt;0,72+P92+36-Q92,"-")</f>
        <v>-</v>
      </c>
      <c r="AV92" t="str">
        <f>IF(U92&gt;0,72+T92+36-U92,"-")</f>
        <v>-</v>
      </c>
      <c r="AW92" t="str">
        <f>IF(Y92&gt;0,72+X92+36-Y92,"-")</f>
        <v>-</v>
      </c>
      <c r="AX92" t="str">
        <f>IF(AC92&gt;0,72+AB92+36-AC92,"-")</f>
        <v>-</v>
      </c>
      <c r="AY92" t="str">
        <f>IF(AG92&gt;0,72+AF92+36-AG92,"-")</f>
        <v>-</v>
      </c>
      <c r="AZ92" t="str">
        <f t="shared" ref="AZ92:AZ142" si="53">IF(AK92&gt;0,72+AJ92+36-AK92,"-")</f>
        <v>-</v>
      </c>
      <c r="BA92" t="str">
        <f>IF(AO92&gt;0,72+AN92+36-AO92,"-")</f>
        <v>-</v>
      </c>
      <c r="BB92" t="e">
        <f>VLOOKUP(A92,#REF!,44,FALSE)</f>
        <v>#REF!</v>
      </c>
    </row>
    <row r="93" spans="1:57" ht="18" customHeight="1" thickBot="1" x14ac:dyDescent="0.25">
      <c r="A93" s="52" t="s">
        <v>916</v>
      </c>
      <c r="B93" s="93" t="s">
        <v>858</v>
      </c>
      <c r="C93" s="94" t="s">
        <v>252</v>
      </c>
      <c r="D93" s="25">
        <v>17.8</v>
      </c>
      <c r="E93" s="92">
        <v>0</v>
      </c>
      <c r="F93" s="92">
        <v>0</v>
      </c>
      <c r="G93" s="216">
        <f t="shared" si="51"/>
        <v>17.8</v>
      </c>
      <c r="H93" s="88">
        <f t="shared" si="0"/>
        <v>18</v>
      </c>
      <c r="I93" s="72">
        <f>IF(ISNA(VLOOKUP($A93,'2021'!$A$5:$AV$149,4,FALSE)),0,VLOOKUP($A93,'2021'!$A$5:$AV$149,4,FALSE))</f>
        <v>27</v>
      </c>
      <c r="J93" s="8">
        <f>IF(G93&lt;&gt; "",LOOKUP(G93,Points!$F$1:$F$360,Points!$G$1:$G$360),"")</f>
        <v>2</v>
      </c>
      <c r="K93" s="215">
        <f>IF(  AND(I93&gt;0,G93&lt;&gt;L$8),   IF(ABS(I93-L$8)&gt;=5,  G93+SIGN(L$8-I93)*1,  (L$8-I93)*0.2+G93),      G93)</f>
        <v>18</v>
      </c>
      <c r="L93" s="87">
        <f>ROUND(K93,0)</f>
        <v>18</v>
      </c>
      <c r="M93" s="83">
        <f>IF(ISNA(VLOOKUP($A93,'2021'!$A$6:$AV$149,8,FALSE)),0,VLOOKUP($A93,'2021'!$A$6:$AV$149,8,FALSE))</f>
        <v>0</v>
      </c>
      <c r="N93" s="8">
        <f>IF(K93&lt;&gt; "",LOOKUP(K93,Points!$F$1:$F$400,Points!$G$1:$G$400),"")</f>
        <v>2</v>
      </c>
      <c r="O93" s="215">
        <f>IF(  AND(M93&gt;0,K93&lt;&gt;P$8),   IF(ABS(M93-P$8)&gt;=5,  K93+SIGN(P$8-M93)*1,  (P$8-M93)*0.2+K93),      K93)</f>
        <v>18</v>
      </c>
      <c r="P93" s="87">
        <f>ROUND(O93,0)</f>
        <v>18</v>
      </c>
      <c r="Q93" s="64">
        <f>IF(ISNA(VLOOKUP($A93,'2021'!$A$6:$AV$149,12,FALSE)),0,VLOOKUP($A93,'2021'!$A$6:$AV$149,12,FALSE))</f>
        <v>0</v>
      </c>
      <c r="R93" s="8">
        <f>IF(O93&lt;&gt; "",LOOKUP(O93,Points!$F$1:$F$400,Points!$G$1:$G$400),"")</f>
        <v>2</v>
      </c>
      <c r="S93" s="215">
        <f>IF(  AND(Q93&gt;0,O93&lt;&gt;36),   IF(ABS(Q93-36)&gt;=10,  O93+SIGN(36-Q93)*1,  (36-Q93)*0.1+O93),      O93)</f>
        <v>18</v>
      </c>
      <c r="T93" s="87">
        <f>ROUND(S93,0)</f>
        <v>18</v>
      </c>
      <c r="U93" s="64">
        <f>IF(ISNA(VLOOKUP($A93,'2021'!$A$6:$AV$149,16,FALSE)),0,VLOOKUP($A93,'2021'!$A$6:$AV$149,16,FALSE))</f>
        <v>0</v>
      </c>
      <c r="V93" s="8">
        <f>IF(S93&lt;&gt; "",LOOKUP(S93,Points!$F$1:$F$400,Points!$G$1:$G$400),"")</f>
        <v>2</v>
      </c>
      <c r="W93" s="215">
        <f>IF(  AND(U93&gt;0,S93&lt;&gt;36),   IF(ABS(U93-36)&gt;=10,  S93+SIGN(36-U93)*1,  (36-U93)*0.1+S93),      S93)</f>
        <v>18</v>
      </c>
      <c r="X93" s="87">
        <f>ROUND(W93,0)</f>
        <v>18</v>
      </c>
      <c r="Y93" s="64">
        <f>IF(ISNA(VLOOKUP($A93,'2021'!$A$6:$AV$149,20,FALSE)),0,VLOOKUP($A93,'2021'!$A$6:$AV$149,20,FALSE))</f>
        <v>0</v>
      </c>
      <c r="Z93" s="8">
        <f>IF(W93&lt;&gt; "",LOOKUP(W93,Points!$F$1:$F$400,Points!$G$1:$G$400),"")</f>
        <v>2</v>
      </c>
      <c r="AA93" s="215">
        <f>IF(  AND(Y93&gt;0,W93&lt;&gt;36),   IF(ABS(Y93-36)&gt;=10,  W93+SIGN(36-Y93)*1,  (36-Y93)*0.1+W93),      W93)</f>
        <v>18</v>
      </c>
      <c r="AB93" s="87">
        <f>ROUND(AA93,0)</f>
        <v>18</v>
      </c>
      <c r="AC93" s="64">
        <f>IF(ISNA(VLOOKUP($A93,'2021'!$A$6:$AV$149,24,FALSE)),0,VLOOKUP($A93,'2021'!$A$6:$AV$149,24,FALSE))</f>
        <v>0</v>
      </c>
      <c r="AD93" s="8">
        <f>IF(AA93&lt;&gt; "",LOOKUP(AA93,Points!$F$1:$F$400,Points!$G$1:$G$400),"")</f>
        <v>2</v>
      </c>
      <c r="AE93" s="215">
        <f>IF(  AND(AC93&gt;0,AA93&lt;&gt;AF$8),   IF(ABS(AC93-AF$8)&gt;=5,  AA93+SIGN(AF$8-AC93)*1,  (AF$8-AC93)*0.2+AA93),      AA93)</f>
        <v>18</v>
      </c>
      <c r="AF93" s="87">
        <f>ROUND(AE93,0)</f>
        <v>18</v>
      </c>
      <c r="AG93" s="64">
        <f>IF(ISNA(VLOOKUP($A93,'2021'!$A$6:$AV$149,28,FALSE)),0,VLOOKUP($A93,'2021'!$A$6:$AV$149,28,FALSE))</f>
        <v>0</v>
      </c>
      <c r="AH93" s="8">
        <f>IF(AE93&lt;&gt; "",LOOKUP(AE93,Points!$F$1:$F$400,Points!$G$1:$G$400),"")</f>
        <v>2</v>
      </c>
      <c r="AI93" s="215">
        <f>IF(  AND(AG93&gt;0,AE93&lt;&gt;36),   IF(ABS(AG93-36)&gt;=10,  AE93+SIGN(36-AG93)*1,  (36-AG93)*0.1+AE93),      AE93)</f>
        <v>18</v>
      </c>
      <c r="AJ93" s="87">
        <f>ROUND(AI93,0)</f>
        <v>18</v>
      </c>
      <c r="AK93" s="64">
        <f>IF(ISNA(VLOOKUP($A93,'2021'!$A$6:$AV$149,32,FALSE)),0,VLOOKUP($A93,'2021'!$A$6:$AV$149,32,FALSE))</f>
        <v>0</v>
      </c>
      <c r="AL93" s="8">
        <f>IF(AI93&lt;&gt; "",LOOKUP(AI93,Points!$F$1:$F$400,Points!$G$1:$G$400),"")</f>
        <v>2</v>
      </c>
      <c r="AM93" s="215">
        <f>IF(  AND(AK93&gt;0,AI93&lt;&gt;36),   IF(ABS(AK93-36)&gt;=10,  AI93+SIGN(36-AK93)*1,  (36-AK93)*0.1+AI93),      AI93)</f>
        <v>18</v>
      </c>
      <c r="AN93" s="87">
        <f>ROUND(AM93,0)</f>
        <v>18</v>
      </c>
      <c r="AO93" s="64">
        <f>IF(ISNA(VLOOKUP($A93,'2021'!$A$6:$AV$149,36,FALSE)),0,VLOOKUP($A93,'2021'!$A$6:$AV$149,36,FALSE))</f>
        <v>0</v>
      </c>
      <c r="AP93" s="8">
        <f>IF(AM93&lt;&gt; "",LOOKUP(AM93,Points!$F$1:$F$360,Points!$G$1:$G$360),"")</f>
        <v>2</v>
      </c>
      <c r="AQ93" s="215">
        <f>IF(  AND(AO93&gt;0,AM93&lt;&gt;AR$8),   IF(ABS(AO93-AR$8)&gt;=5,  AM93+SIGN(AR$8-AO93)*1,  (AR$8-AO93)*0.2+AM93),      AM93)</f>
        <v>18</v>
      </c>
      <c r="AR93" s="87">
        <f>ROUND(AQ93,0)</f>
        <v>18</v>
      </c>
      <c r="AS93">
        <f>IF(I93&gt;0,72+H93+36-I93,"-")</f>
        <v>99</v>
      </c>
      <c r="AT93" t="str">
        <f>IF(M93&gt;0,72+L93+36-M93,"-")</f>
        <v>-</v>
      </c>
      <c r="AU93" t="str">
        <f>IF(Q93&gt;0,72+P93+36-Q93,"-")</f>
        <v>-</v>
      </c>
      <c r="AV93" t="str">
        <f>IF(U93&gt;0,72+T93+36-U93,"-")</f>
        <v>-</v>
      </c>
      <c r="AW93" t="str">
        <f>IF(Y93&gt;0,72+X93+36-Y93,"-")</f>
        <v>-</v>
      </c>
      <c r="AX93" t="str">
        <f>IF(AC93&gt;0,72+AB93+36-AC93,"-")</f>
        <v>-</v>
      </c>
      <c r="AY93" t="str">
        <f>IF(AG93&gt;0,72+AF93+36-AG93,"-")</f>
        <v>-</v>
      </c>
      <c r="AZ93" t="str">
        <f t="shared" si="53"/>
        <v>-</v>
      </c>
      <c r="BA93" t="str">
        <f>IF(AO93&gt;0,72+AN93+36-AO93,"-")</f>
        <v>-</v>
      </c>
      <c r="BB93" t="e">
        <f>VLOOKUP(A93,#REF!,44,FALSE)</f>
        <v>#REF!</v>
      </c>
    </row>
    <row r="94" spans="1:57" ht="18" customHeight="1" thickBot="1" x14ac:dyDescent="0.25">
      <c r="A94" s="78" t="s">
        <v>749</v>
      </c>
      <c r="B94" s="93" t="s">
        <v>745</v>
      </c>
      <c r="C94" s="94" t="s">
        <v>223</v>
      </c>
      <c r="D94" s="25">
        <v>24.700000000000003</v>
      </c>
      <c r="E94" s="92">
        <v>0</v>
      </c>
      <c r="F94" s="92">
        <v>0</v>
      </c>
      <c r="G94" s="216">
        <f t="shared" si="51"/>
        <v>24.700000000000003</v>
      </c>
      <c r="H94" s="88">
        <f t="shared" si="0"/>
        <v>25</v>
      </c>
      <c r="I94" s="72">
        <f>IF(ISNA(VLOOKUP($A94,'2021'!$A$5:$AV$149,4,FALSE)),0,VLOOKUP($A94,'2021'!$A$5:$AV$149,4,FALSE))</f>
        <v>0</v>
      </c>
      <c r="J94" s="8">
        <f>IF(G94&lt;&gt; "",LOOKUP(G94,Points!$F$1:$F$360,Points!$G$1:$G$360),"")</f>
        <v>3</v>
      </c>
      <c r="K94" s="13">
        <f>IF(  AND(I94&gt;0,G94&lt;&gt;L$8),   IF(ABS(I94-L$8)&gt;=5,  G94+SIGN(L$8-I94)*2,  (L$8-I94)*0.4+G94),      G94)</f>
        <v>24.700000000000003</v>
      </c>
      <c r="L94" s="87">
        <f t="shared" si="1"/>
        <v>25</v>
      </c>
      <c r="M94" s="83">
        <f>IF(ISNA(VLOOKUP($A94,'2021'!$A$6:$AV$149,8,FALSE)),0,VLOOKUP($A94,'2021'!$A$6:$AV$149,8,FALSE))</f>
        <v>0</v>
      </c>
      <c r="N94" s="8">
        <f>IF(K94&lt;&gt; "",LOOKUP(K94,Points!$F$1:$F$400,Points!$G$1:$G$400),"")</f>
        <v>3</v>
      </c>
      <c r="O94" s="215">
        <f>IF(  AND(M94&gt;0,K94&lt;&gt;P$8),   IF(ABS(M94-P$8)&gt;=5,  K94+SIGN(P$8-M94)*1.5,  (P$8-M94)*0.3+K94),      K94)</f>
        <v>24.700000000000003</v>
      </c>
      <c r="P94" s="87">
        <f t="shared" si="2"/>
        <v>25</v>
      </c>
      <c r="Q94" s="64">
        <f>IF(ISNA(VLOOKUP($A94,'2021'!$A$6:$AV$149,12,FALSE)),0,VLOOKUP($A94,'2021'!$A$6:$AV$149,12,FALSE))</f>
        <v>0</v>
      </c>
      <c r="R94" s="8">
        <f>IF(O94&lt;&gt; "",LOOKUP(O94,Points!$F$1:$F$400,Points!$G$1:$G$400),"")</f>
        <v>3</v>
      </c>
      <c r="S94" s="215">
        <f>IF(  AND(Q94&gt;0,O94&lt;&gt;T$8),   IF(ABS(Q94-T$8)&gt;=5,  O94+SIGN(T$8-Q94)*1.5,  (T$8-Q94)*0.3+O94),      O94)</f>
        <v>24.700000000000003</v>
      </c>
      <c r="T94" s="87">
        <f t="shared" si="3"/>
        <v>25</v>
      </c>
      <c r="U94" s="64">
        <f>IF(ISNA(VLOOKUP($A94,'2021'!$A$6:$AV$149,16,FALSE)),0,VLOOKUP($A94,'2021'!$A$6:$AV$149,16,FALSE))</f>
        <v>0</v>
      </c>
      <c r="V94" s="8">
        <f>IF(S94&lt;&gt; "",LOOKUP(S94,Points!$F$1:$F$400,Points!$G$1:$G$400),"")</f>
        <v>3</v>
      </c>
      <c r="W94" s="215">
        <f>IF(  AND(U94&gt;0,S94&lt;&gt;X$8),   IF(ABS(U94-X$8)&gt;=5,  S94+SIGN(X$8-U94)*1.5,  (X$8-U94)*0.3+S94),      S94)</f>
        <v>24.700000000000003</v>
      </c>
      <c r="X94" s="87">
        <f t="shared" si="4"/>
        <v>25</v>
      </c>
      <c r="Y94" s="64">
        <f>IF(ISNA(VLOOKUP($A94,'2021'!$A$6:$AV$149,20,FALSE)),0,VLOOKUP($A94,'2021'!$A$6:$AV$149,20,FALSE))</f>
        <v>0</v>
      </c>
      <c r="Z94" s="8">
        <f>IF(W94&lt;&gt; "",LOOKUP(W94,Points!$F$1:$F$400,Points!$G$1:$G$400),"")</f>
        <v>3</v>
      </c>
      <c r="AA94" s="215">
        <f>IF(  AND(Y94&gt;0,W94&lt;&gt;AB$8),   IF(ABS(Y94-AB$8)&gt;=5,  W94+SIGN(AB$8-Y94)*1,  (AB$8-Y94)*0.2+W94),      W94)</f>
        <v>24.700000000000003</v>
      </c>
      <c r="AB94" s="87">
        <f t="shared" si="6"/>
        <v>25</v>
      </c>
      <c r="AC94" s="64">
        <f>IF(ISNA(VLOOKUP($A94,'2021'!$A$6:$AV$149,24,FALSE)),0,VLOOKUP($A94,'2021'!$A$6:$AV$149,24,FALSE))</f>
        <v>0</v>
      </c>
      <c r="AD94" s="8">
        <f>IF(AA94&lt;&gt; "",LOOKUP(AA94,Points!$F$1:$F$400,Points!$G$1:$G$400),"")</f>
        <v>3</v>
      </c>
      <c r="AE94" s="215">
        <f>IF(  AND(AC94&gt;0,AA94&lt;&gt;AF$8),   IF(ABS(AC94-AF$8)&gt;=5,  AA94+SIGN(AF$8-AC94)*1.5,  (AF$8-AC94)*0.3+AA94),      AA94)</f>
        <v>24.700000000000003</v>
      </c>
      <c r="AF94" s="87">
        <f t="shared" si="8"/>
        <v>25</v>
      </c>
      <c r="AG94" s="64">
        <f>IF(ISNA(VLOOKUP($A94,'2021'!$A$6:$AV$149,28,FALSE)),0,VLOOKUP($A94,'2021'!$A$6:$AV$149,28,FALSE))</f>
        <v>0</v>
      </c>
      <c r="AH94" s="8">
        <f>IF(AE94&lt;&gt; "",LOOKUP(AE94,Points!$F$1:$F$400,Points!$G$1:$G$400),"")</f>
        <v>3</v>
      </c>
      <c r="AI94" s="215">
        <f>IF(  AND(AG94&gt;0,AE94&lt;&gt;AJ$8),   IF(ABS(AG94-AJ$8)&gt;=5,  AE94+SIGN(AJ$8-AG94)*1.5,  (AJ$8-AG94)*0.3+AE94),      AE94)</f>
        <v>24.700000000000003</v>
      </c>
      <c r="AJ94" s="87">
        <f t="shared" si="10"/>
        <v>25</v>
      </c>
      <c r="AK94" s="64">
        <f>IF(ISNA(VLOOKUP($A94,'2021'!$A$6:$AV$149,32,FALSE)),0,VLOOKUP($A94,'2021'!$A$6:$AV$149,32,FALSE))</f>
        <v>0</v>
      </c>
      <c r="AL94" s="8">
        <f>IF(AI94&lt;&gt; "",LOOKUP(AI94,Points!$F$1:$F$400,Points!$G$1:$G$400),"")</f>
        <v>3</v>
      </c>
      <c r="AM94" s="215">
        <f t="shared" si="52"/>
        <v>24.700000000000003</v>
      </c>
      <c r="AN94" s="87">
        <f t="shared" si="11"/>
        <v>25</v>
      </c>
      <c r="AO94" s="64">
        <f>IF(ISNA(VLOOKUP($A94,'2021'!$A$6:$AV$149,36,FALSE)),0,VLOOKUP($A94,'2021'!$A$6:$AV$149,36,FALSE))</f>
        <v>0</v>
      </c>
      <c r="AP94" s="8">
        <f>IF(AM94&lt;&gt; "",LOOKUP(AM94,Points!$F$1:$F$360,Points!$G$1:$G$360),"")</f>
        <v>3</v>
      </c>
      <c r="AQ94" s="215">
        <f>IF(  AND(AO94&gt;0,AM94&lt;&gt;AR$8),   IF(ABS(AO94-AR$8)&gt;=5,  AM94+SIGN(AR$8-AO94)*1.5,  (AR$8-AO94)*0.3+AM94),      AM94)</f>
        <v>24.700000000000003</v>
      </c>
      <c r="AR94" s="87">
        <f t="shared" si="12"/>
        <v>25</v>
      </c>
      <c r="AS94" t="str">
        <f t="shared" si="35"/>
        <v>-</v>
      </c>
      <c r="AT94" t="str">
        <f t="shared" si="36"/>
        <v>-</v>
      </c>
      <c r="AU94" t="str">
        <f t="shared" si="37"/>
        <v>-</v>
      </c>
      <c r="AV94" t="str">
        <f t="shared" si="38"/>
        <v>-</v>
      </c>
      <c r="AW94" t="str">
        <f t="shared" si="39"/>
        <v>-</v>
      </c>
      <c r="AX94" t="str">
        <f t="shared" si="40"/>
        <v>-</v>
      </c>
      <c r="AY94" t="str">
        <f t="shared" si="41"/>
        <v>-</v>
      </c>
      <c r="AZ94" t="str">
        <f t="shared" si="53"/>
        <v>-</v>
      </c>
      <c r="BA94" t="str">
        <f t="shared" si="42"/>
        <v>-</v>
      </c>
      <c r="BB94" t="e">
        <f>VLOOKUP(A94,#REF!,44,FALSE)</f>
        <v>#REF!</v>
      </c>
    </row>
    <row r="95" spans="1:57" ht="18" customHeight="1" thickBot="1" x14ac:dyDescent="0.25">
      <c r="A95" s="52" t="s">
        <v>786</v>
      </c>
      <c r="B95" s="93" t="s">
        <v>870</v>
      </c>
      <c r="C95" s="94" t="s">
        <v>788</v>
      </c>
      <c r="D95" s="25">
        <v>9.1</v>
      </c>
      <c r="E95" s="92">
        <v>27.8</v>
      </c>
      <c r="F95" s="92">
        <v>27.8</v>
      </c>
      <c r="G95" s="216">
        <f t="shared" si="51"/>
        <v>10.699999999999998</v>
      </c>
      <c r="H95" s="88">
        <f t="shared" si="0"/>
        <v>11</v>
      </c>
      <c r="I95" s="72">
        <f>IF(ISNA(VLOOKUP($A95,'2021'!$A$5:$AV$149,4,FALSE)),0,VLOOKUP($A95,'2021'!$A$5:$AV$149,4,FALSE))</f>
        <v>35</v>
      </c>
      <c r="J95" s="8">
        <f>IF(G95&lt;&gt; "",LOOKUP(G95,Points!$F$1:$F$360,Points!$G$1:$G$360),"")</f>
        <v>2</v>
      </c>
      <c r="K95" s="215">
        <f>IF(  AND(I95&gt;0,G95&lt;&gt;L$8),   IF(ABS(I95-L$8)&gt;=5,  G95+SIGN(L$8-I95)*1,  (L$8-I95)*0.2+G95),      G95)</f>
        <v>9.6999999999999975</v>
      </c>
      <c r="L95" s="87">
        <f>ROUND(K95,0)</f>
        <v>10</v>
      </c>
      <c r="M95" s="83">
        <f>IF(ISNA(VLOOKUP($A95,'2021'!$A$6:$AV$149,8,FALSE)),0,VLOOKUP($A95,'2021'!$A$6:$AV$149,8,FALSE))</f>
        <v>26</v>
      </c>
      <c r="N95" s="8">
        <f>IF(K95&lt;&gt; "",LOOKUP(K95,Points!$F$1:$F$400,Points!$G$1:$G$400),"")</f>
        <v>1</v>
      </c>
      <c r="O95" s="215">
        <f>IF(  AND(M95&gt;0,K95&lt;&gt;P$8),   IF(ABS(M95-P$8)&gt;=5,  K95+SIGN(P$8-M95)*0.5,  (P$8-M95)*0.1+K95),      K95)</f>
        <v>10.099999999999998</v>
      </c>
      <c r="P95" s="87">
        <f>ROUND(O95,0)</f>
        <v>10</v>
      </c>
      <c r="Q95" s="64">
        <f>IF(ISNA(VLOOKUP($A95,'2021'!$A$6:$AV$149,12,FALSE)),0,VLOOKUP($A95,'2021'!$A$6:$AV$149,12,FALSE))</f>
        <v>27</v>
      </c>
      <c r="R95" s="8">
        <f>IF(O95&lt;&gt; "",LOOKUP(O95,Points!$F$1:$F$400,Points!$G$1:$G$400),"")</f>
        <v>1</v>
      </c>
      <c r="S95" s="215">
        <f>IF(  AND(Q95&gt;0,O95&lt;&gt;T$8),   IF(ABS(Q95-T$8)&gt;=5,  O95+SIGN(T$8-Q95)*0.5,  (T$8-Q95)*0.1+O95),      O95)</f>
        <v>10.099999999999998</v>
      </c>
      <c r="T95" s="87">
        <f>ROUND(S95,0)</f>
        <v>10</v>
      </c>
      <c r="U95" s="64">
        <f>IF(ISNA(VLOOKUP($A95,'2021'!$A$6:$AV$149,16,FALSE)),0,VLOOKUP($A95,'2021'!$A$6:$AV$149,16,FALSE))</f>
        <v>0</v>
      </c>
      <c r="V95" s="8">
        <f>IF(S95&lt;&gt; "",LOOKUP(S95,Points!$F$1:$F$400,Points!$G$1:$G$400),"")</f>
        <v>1</v>
      </c>
      <c r="W95" s="215">
        <f>IF(  AND(U95&gt;0,S95&lt;&gt;X$8),   IF(ABS(U95-X$8)&gt;=5,  S95+SIGN(X$8-U95)*0.5,  (X$8-U95)*0.1+S95),      S95)</f>
        <v>10.099999999999998</v>
      </c>
      <c r="X95" s="87">
        <f>ROUND(W95,0)</f>
        <v>10</v>
      </c>
      <c r="Y95" s="64">
        <f>IF(ISNA(VLOOKUP($A95,'2021'!$A$6:$AV$149,20,FALSE)),0,VLOOKUP($A95,'2021'!$A$6:$AV$149,20,FALSE))</f>
        <v>0</v>
      </c>
      <c r="Z95" s="8">
        <f>IF(W95&lt;&gt; "",LOOKUP(W95,Points!$F$1:$F$400,Points!$G$1:$G$400),"")</f>
        <v>1</v>
      </c>
      <c r="AA95" s="215">
        <f>IF(  AND(Y95&gt;0,W95&lt;&gt;AB$8),   IF(ABS(Y95-AB$8)&gt;=5,  W95+SIGN(AB$8-Y95)*0.5,  (AB$8-Y95)*0.1+W95),      W95)</f>
        <v>10.099999999999998</v>
      </c>
      <c r="AB95" s="87">
        <f>ROUND(AA95,0)</f>
        <v>10</v>
      </c>
      <c r="AC95" s="64">
        <f>IF(ISNA(VLOOKUP($A95,'2021'!$A$6:$AV$149,24,FALSE)),0,VLOOKUP($A95,'2021'!$A$6:$AV$149,24,FALSE))</f>
        <v>0</v>
      </c>
      <c r="AD95" s="8">
        <f>IF(AA95&lt;&gt; "",LOOKUP(AA95,Points!$F$1:$F$400,Points!$G$1:$G$400),"")</f>
        <v>1</v>
      </c>
      <c r="AE95" s="215">
        <f>IF(  AND(AC95&gt;0,AA95&lt;&gt;AF$8),   IF(ABS(AC95-AF$8)&gt;=5,  AA95+SIGN(AF$8-AC95)*0.5,  (AF$8-AC95)*0.1+AA95),      AA95)</f>
        <v>10.099999999999998</v>
      </c>
      <c r="AF95" s="87">
        <f>ROUND(AE95,0)</f>
        <v>10</v>
      </c>
      <c r="AG95" s="64">
        <f>IF(ISNA(VLOOKUP($A95,'2021'!$A$6:$AV$149,28,FALSE)),0,VLOOKUP($A95,'2021'!$A$6:$AV$149,28,FALSE))</f>
        <v>0</v>
      </c>
      <c r="AH95" s="8">
        <f>IF(AE95&lt;&gt; "",LOOKUP(AE95,Points!$F$1:$F$400,Points!$G$1:$G$400),"")</f>
        <v>1</v>
      </c>
      <c r="AI95" s="215">
        <f>IF(  AND(AG95&gt;0,AE95&lt;&gt;AJ$8),   IF(ABS(AG95-AJ$8)&gt;=5,  AE95+SIGN(AJ$8-AG95)*0.5,  (AJ$8-AG95)*0.1+AE95),      AE95)</f>
        <v>10.099999999999998</v>
      </c>
      <c r="AJ95" s="87">
        <f>ROUND(AI95,0)</f>
        <v>10</v>
      </c>
      <c r="AK95" s="64">
        <f>IF(ISNA(VLOOKUP($A95,'2021'!$A$6:$AV$149,32,FALSE)),0,VLOOKUP($A95,'2021'!$A$6:$AV$149,32,FALSE))</f>
        <v>0</v>
      </c>
      <c r="AL95" s="8">
        <f>IF(AI95&lt;&gt; "",LOOKUP(AI95,Points!$F$1:$F$400,Points!$G$1:$G$400),"")</f>
        <v>1</v>
      </c>
      <c r="AM95" s="215">
        <f>IF(  AND(AK95&gt;0,AI95&lt;&gt;AN$8),   IF(ABS(AK95-AN$8)&gt;=5,  AI95+SIGN(AN$8-AK95)*0.5,  (AN$8-AK95)*0.1+AI95),      AI95)</f>
        <v>10.099999999999998</v>
      </c>
      <c r="AN95" s="87">
        <f>ROUND(AM95,0)</f>
        <v>10</v>
      </c>
      <c r="AO95" s="64">
        <f>IF(ISNA(VLOOKUP($A95,'2021'!$A$6:$AV$149,36,FALSE)),0,VLOOKUP($A95,'2021'!$A$6:$AV$149,36,FALSE))</f>
        <v>0</v>
      </c>
      <c r="AP95" s="8">
        <f>IF(AM95&lt;&gt; "",LOOKUP(AM95,Points!$F$1:$F$360,Points!$G$1:$G$360),"")</f>
        <v>1</v>
      </c>
      <c r="AQ95" s="215">
        <f>IF(  AND(AO95&gt;0,AM95&lt;&gt;AR$8),   IF(ABS(AO95-AR$8)&gt;=5,  AM95+SIGN(AR$8-AO95)*0.5,  (AR$8-AO95)*0.1+AM95),      AM95)</f>
        <v>10.099999999999998</v>
      </c>
      <c r="AR95" s="87">
        <f>ROUND(AQ95,0)</f>
        <v>10</v>
      </c>
      <c r="AS95">
        <f>IF(I95&gt;0,72+H95+36-I95,"-")</f>
        <v>84</v>
      </c>
      <c r="AT95">
        <f>IF(M95&gt;0,72+L95+36-M95,"-")</f>
        <v>92</v>
      </c>
      <c r="AU95">
        <f>IF(Q95&gt;0,72+P95+36-Q95,"-")</f>
        <v>91</v>
      </c>
      <c r="AV95" t="str">
        <f>IF(U95&gt;0,72+T95+36-U95,"-")</f>
        <v>-</v>
      </c>
      <c r="AW95" t="str">
        <f>IF(Y95&gt;0,72+X95+36-Y95,"-")</f>
        <v>-</v>
      </c>
      <c r="AX95" t="str">
        <f>IF(AC95&gt;0,72+AB95+36-AC95,"-")</f>
        <v>-</v>
      </c>
      <c r="AY95" t="str">
        <f>IF(AG95&gt;0,72+AF95+36-AG95,"-")</f>
        <v>-</v>
      </c>
      <c r="AZ95" t="str">
        <f t="shared" si="53"/>
        <v>-</v>
      </c>
      <c r="BA95" t="str">
        <f>IF(AO95&gt;0,72+AN95+36-AO95,"-")</f>
        <v>-</v>
      </c>
      <c r="BB95" t="e">
        <f>VLOOKUP(A95,#REF!,44,FALSE)</f>
        <v>#REF!</v>
      </c>
    </row>
    <row r="96" spans="1:57" ht="18" customHeight="1" thickBot="1" x14ac:dyDescent="0.25">
      <c r="A96" s="78" t="s">
        <v>164</v>
      </c>
      <c r="B96" s="52" t="s">
        <v>18</v>
      </c>
      <c r="C96" s="62" t="s">
        <v>17</v>
      </c>
      <c r="D96" s="25">
        <v>11.400000000000007</v>
      </c>
      <c r="E96" s="92">
        <v>0</v>
      </c>
      <c r="F96" s="92">
        <v>0</v>
      </c>
      <c r="G96" s="216">
        <f t="shared" si="51"/>
        <v>11.400000000000007</v>
      </c>
      <c r="H96" s="88">
        <f t="shared" si="0"/>
        <v>11</v>
      </c>
      <c r="I96" s="72">
        <f>IF(ISNA(VLOOKUP($A96,'2021'!$A$5:$AV$149,4,FALSE)),0,VLOOKUP($A96,'2021'!$A$5:$AV$149,4,FALSE))</f>
        <v>24</v>
      </c>
      <c r="J96" s="8">
        <f>IF(G96&lt;&gt; "",LOOKUP(G96,Points!$F$1:$F$360,Points!$G$1:$G$360),"")</f>
        <v>2</v>
      </c>
      <c r="K96" s="215">
        <f>IF(  AND(I96&gt;0,G96&lt;&gt;L$8),   IF(ABS(I96-L$8)&gt;=5,  G96+SIGN(L$8-I96)*1,  (L$8-I96)*0.2+G96),      G96)</f>
        <v>12.200000000000008</v>
      </c>
      <c r="L96" s="76">
        <f t="shared" si="1"/>
        <v>12</v>
      </c>
      <c r="M96" s="83">
        <f>IF(ISNA(VLOOKUP($A96,'2021'!$A$6:$AV$149,8,FALSE)),0,VLOOKUP($A96,'2021'!$A$6:$AV$149,8,FALSE))</f>
        <v>0</v>
      </c>
      <c r="N96" s="8">
        <f>IF(K96&lt;&gt; "",LOOKUP(K96,Points!$F$1:$F$400,Points!$G$1:$G$400),"")</f>
        <v>2</v>
      </c>
      <c r="O96" s="215">
        <f>IF(  AND(M96&gt;0,K96&lt;&gt;P$8),   IF(ABS(M96-P$8)&gt;=5,  K96+SIGN(P$8-M96)*1,  (P$8-M96)*0.2+K96),      K96)</f>
        <v>12.200000000000008</v>
      </c>
      <c r="P96" s="76">
        <f t="shared" si="2"/>
        <v>12</v>
      </c>
      <c r="Q96" s="64">
        <f>IF(ISNA(VLOOKUP($A96,'2021'!$A$6:$AV$149,12,FALSE)),0,VLOOKUP($A96,'2021'!$A$6:$AV$149,12,FALSE))</f>
        <v>0</v>
      </c>
      <c r="R96" s="8">
        <f>IF(O96&lt;&gt; "",LOOKUP(O96,Points!$F$1:$F$400,Points!$G$1:$G$400),"")</f>
        <v>2</v>
      </c>
      <c r="S96" s="215">
        <f>IF(  AND(Q96&gt;0,O96&lt;&gt;36),   IF(ABS(Q96-36)&gt;=5,  O96+SIGN(36-Q96)*1,  (36-Q96)*0.2+O96),      O96)</f>
        <v>12.200000000000008</v>
      </c>
      <c r="T96" s="76">
        <f t="shared" si="3"/>
        <v>12</v>
      </c>
      <c r="U96" s="64">
        <f>IF(ISNA(VLOOKUP($A96,'2021'!$A$6:$AV$149,16,FALSE)),0,VLOOKUP($A96,'2021'!$A$6:$AV$149,16,FALSE))</f>
        <v>0</v>
      </c>
      <c r="V96" s="8">
        <f>IF(S96&lt;&gt; "",LOOKUP(S96,Points!$F$1:$F$400,Points!$G$1:$G$400),"")</f>
        <v>2</v>
      </c>
      <c r="W96" s="215">
        <f>IF(  AND(U96&gt;0,S96&lt;&gt;36),   IF(ABS(U96-36)&gt;=10,  S96+SIGN(36-U96)*1,  (36-U96)*0.1+S96),      S96)</f>
        <v>12.200000000000008</v>
      </c>
      <c r="X96" s="76">
        <f t="shared" si="4"/>
        <v>12</v>
      </c>
      <c r="Y96" s="64">
        <f>IF(ISNA(VLOOKUP($A96,'2021'!$A$6:$AV$149,20,FALSE)),0,VLOOKUP($A96,'2021'!$A$6:$AV$149,20,FALSE))</f>
        <v>0</v>
      </c>
      <c r="Z96" s="8">
        <f>IF(W96&lt;&gt; "",LOOKUP(W96,Points!$F$1:$F$400,Points!$G$1:$G$400),"")</f>
        <v>2</v>
      </c>
      <c r="AA96" s="215">
        <f>IF(  AND(Y96&gt;0,W96&lt;&gt;36),   IF(ABS(Y96-36)&gt;=5,  W96+SIGN(36-Y96)*1,  (36-Y96)*0.2+W96),      W96)</f>
        <v>12.200000000000008</v>
      </c>
      <c r="AB96" s="76">
        <f t="shared" si="6"/>
        <v>12</v>
      </c>
      <c r="AC96" s="64">
        <f>IF(ISNA(VLOOKUP($A96,'2021'!$A$6:$AV$149,24,FALSE)),0,VLOOKUP($A96,'2021'!$A$6:$AV$149,24,FALSE))</f>
        <v>0</v>
      </c>
      <c r="AD96" s="8">
        <f>IF(AA96&lt;&gt; "",LOOKUP(AA96,Points!$F$1:$F$400,Points!$G$1:$G$400),"")</f>
        <v>2</v>
      </c>
      <c r="AE96" s="215">
        <f>IF(  AND(AC96&gt;0,AA96&lt;&gt;36),   IF(ABS(AC96-36)&gt;=10,  AA96+SIGN(36-AC96)*1,  (36-AC96)*0.1+AA96),      AA96)</f>
        <v>12.200000000000008</v>
      </c>
      <c r="AF96" s="76">
        <f t="shared" si="8"/>
        <v>12</v>
      </c>
      <c r="AG96" s="64">
        <f>IF(ISNA(VLOOKUP($A96,'2021'!$A$6:$AV$149,28,FALSE)),0,VLOOKUP($A96,'2021'!$A$6:$AV$149,28,FALSE))</f>
        <v>0</v>
      </c>
      <c r="AH96" s="8">
        <f>IF(AE96&lt;&gt; "",LOOKUP(AE96,Points!$F$1:$F$400,Points!$G$1:$G$400),"")</f>
        <v>2</v>
      </c>
      <c r="AI96" s="215">
        <f>IF(  AND(AG96&gt;0,AE96&lt;&gt;AJ$8),   IF(ABS(AG96-AJ$8)&gt;=5,  AE96+SIGN(AJ$8-AG96)*1,  (AJ$8-AG96)*0.2+AE96),      AE96)</f>
        <v>12.200000000000008</v>
      </c>
      <c r="AJ96" s="76">
        <f t="shared" si="10"/>
        <v>12</v>
      </c>
      <c r="AK96" s="64">
        <f>IF(ISNA(VLOOKUP($A96,'2021'!$A$6:$AV$149,32,FALSE)),0,VLOOKUP($A96,'2021'!$A$6:$AV$149,32,FALSE))</f>
        <v>0</v>
      </c>
      <c r="AL96" s="8">
        <f>IF(AI96&lt;&gt; "",LOOKUP(AI96,Points!$F$1:$F$400,Points!$G$1:$G$400),"")</f>
        <v>2</v>
      </c>
      <c r="AM96" s="215">
        <f t="shared" si="52"/>
        <v>12.200000000000008</v>
      </c>
      <c r="AN96" s="76">
        <f t="shared" si="11"/>
        <v>12</v>
      </c>
      <c r="AO96" s="64">
        <f>IF(ISNA(VLOOKUP($A96,'2021'!$A$6:$AV$149,36,FALSE)),0,VLOOKUP($A96,'2021'!$A$6:$AV$149,36,FALSE))</f>
        <v>0</v>
      </c>
      <c r="AP96" s="8">
        <f>IF(AM96&lt;&gt; "",LOOKUP(AM96,[1]Points!$F$1:$F$360,[1]Points!$G$1:$G$360),"")</f>
        <v>2</v>
      </c>
      <c r="AQ96" s="215">
        <f>IF(  AND(AO96&gt;0,AM96&lt;&gt;AR$8),   IF(ABS(AO96-AR$8)&gt;=5,  AM96+SIGN(AR$8-AO96)*1,  (AR$8-AO96)*0.2+AM96),      AM96)</f>
        <v>12.200000000000008</v>
      </c>
      <c r="AR96" s="76">
        <f t="shared" si="12"/>
        <v>12</v>
      </c>
      <c r="AS96">
        <f t="shared" si="35"/>
        <v>95</v>
      </c>
      <c r="AT96" t="str">
        <f t="shared" si="36"/>
        <v>-</v>
      </c>
      <c r="AU96" t="str">
        <f t="shared" si="37"/>
        <v>-</v>
      </c>
      <c r="AV96" t="str">
        <f t="shared" si="38"/>
        <v>-</v>
      </c>
      <c r="AW96" t="str">
        <f t="shared" si="39"/>
        <v>-</v>
      </c>
      <c r="AX96" t="str">
        <f t="shared" si="40"/>
        <v>-</v>
      </c>
      <c r="AY96" t="str">
        <f t="shared" si="41"/>
        <v>-</v>
      </c>
      <c r="AZ96" t="str">
        <f t="shared" si="53"/>
        <v>-</v>
      </c>
      <c r="BA96" t="str">
        <f t="shared" si="42"/>
        <v>-</v>
      </c>
      <c r="BB96" t="e">
        <f>VLOOKUP(A96,#REF!,44,FALSE)</f>
        <v>#REF!</v>
      </c>
      <c r="BC96">
        <f>-G96+AQ96</f>
        <v>0.80000000000000071</v>
      </c>
      <c r="BD96" s="206">
        <f>ROUND(BC96/G96,2)</f>
        <v>7.0000000000000007E-2</v>
      </c>
      <c r="BE96" t="s">
        <v>779</v>
      </c>
    </row>
    <row r="97" spans="1:57" ht="18" customHeight="1" thickBot="1" x14ac:dyDescent="0.25">
      <c r="A97" s="78" t="s">
        <v>848</v>
      </c>
      <c r="B97" s="93" t="s">
        <v>801</v>
      </c>
      <c r="C97" s="94" t="s">
        <v>166</v>
      </c>
      <c r="D97" s="25">
        <v>23.2</v>
      </c>
      <c r="E97" s="92">
        <v>0</v>
      </c>
      <c r="F97" s="92">
        <v>0</v>
      </c>
      <c r="G97" s="216">
        <f t="shared" si="51"/>
        <v>23.2</v>
      </c>
      <c r="H97" s="88">
        <f t="shared" si="0"/>
        <v>23</v>
      </c>
      <c r="I97" s="72">
        <f>IF(ISNA(VLOOKUP($A97,'2021'!$A$5:$AV$149,4,FALSE)),0,VLOOKUP($A97,'2021'!$A$5:$AV$149,4,FALSE))</f>
        <v>0</v>
      </c>
      <c r="J97" s="8">
        <f>IF(G97&lt;&gt; "",LOOKUP(G97,Points!$F$1:$F$360,Points!$G$1:$G$360),"")</f>
        <v>3</v>
      </c>
      <c r="K97" s="13">
        <f>IF(  AND(I97&gt;0,G97&lt;&gt;36),   IF(ABS(I97-36)&gt;=5,  G97+SIGN(36-I97)*1,  (36-I97)*0.4+G97),      G97)</f>
        <v>23.2</v>
      </c>
      <c r="L97" s="87">
        <f>ROUND(K97,0)</f>
        <v>23</v>
      </c>
      <c r="M97" s="83">
        <f>IF(ISNA(VLOOKUP($A97,'2021'!$A$6:$AV$149,8,FALSE)),0,VLOOKUP($A97,'2021'!$A$6:$AV$149,8,FALSE))</f>
        <v>0</v>
      </c>
      <c r="N97" s="8">
        <f>IF(K97&lt;&gt; "",LOOKUP(K97,Points!$F$1:$F$400,Points!$G$1:$G$400),"")</f>
        <v>3</v>
      </c>
      <c r="O97" s="215">
        <f>IF(  AND(M97&gt;0,K97&lt;&gt;36),   IF(ABS(M97-36)&gt;=10,  K97+SIGN(36-M97)*1,  (36-M97)*0.1+K97),      K97)</f>
        <v>23.2</v>
      </c>
      <c r="P97" s="87">
        <f>ROUND(O97,0)</f>
        <v>23</v>
      </c>
      <c r="Q97" s="64">
        <f>IF(ISNA(VLOOKUP($A97,'2021'!$A$6:$AV$149,12,FALSE)),0,VLOOKUP($A97,'2021'!$A$6:$AV$149,12,FALSE))</f>
        <v>0</v>
      </c>
      <c r="R97" s="8">
        <f>IF(O97&lt;&gt; "",LOOKUP(O97,Points!$F$1:$F$400,Points!$G$1:$G$400),"")</f>
        <v>3</v>
      </c>
      <c r="S97" s="215">
        <f>IF(  AND(Q97&gt;0,O97&lt;&gt;36),   IF(ABS(Q97-36)&gt;=10,  O97+SIGN(36-Q97)*1,  (36-Q97)*0.1+O97),      O97)</f>
        <v>23.2</v>
      </c>
      <c r="T97" s="87">
        <f>ROUND(S97,0)</f>
        <v>23</v>
      </c>
      <c r="U97" s="64">
        <f>IF(ISNA(VLOOKUP($A97,'2021'!$A$6:$AV$149,16,FALSE)),0,VLOOKUP($A97,'2021'!$A$6:$AV$149,16,FALSE))</f>
        <v>0</v>
      </c>
      <c r="V97" s="8">
        <f>IF(S97&lt;&gt; "",LOOKUP(S97,Points!$F$1:$F$400,Points!$G$1:$G$400),"")</f>
        <v>3</v>
      </c>
      <c r="W97" s="215">
        <f>IF(  AND(U97&gt;0,S97&lt;&gt;36),   IF(ABS(U97-36)&gt;=5,  S97+SIGN(36-U97)*1,  (36-U97)*0.2+S97),      S97)</f>
        <v>23.2</v>
      </c>
      <c r="X97" s="87">
        <f>ROUND(W97,0)</f>
        <v>23</v>
      </c>
      <c r="Y97" s="64">
        <f>IF(ISNA(VLOOKUP($A97,'2021'!$A$6:$AV$149,20,FALSE)),0,VLOOKUP($A97,'2021'!$A$6:$AV$149,20,FALSE))</f>
        <v>0</v>
      </c>
      <c r="Z97" s="8">
        <f>IF(W97&lt;&gt; "",LOOKUP(W97,Points!$F$1:$F$400,Points!$G$1:$G$400),"")</f>
        <v>3</v>
      </c>
      <c r="AA97" s="215">
        <f>IF(  AND(Y97&gt;0,W97&lt;&gt;AB$8),   IF(ABS(Y97-AB$8)&gt;=5,  W97+SIGN(AB$8-Y97)*1.5,  (AB$8-Y97)*0.3+W97),      W97)</f>
        <v>23.2</v>
      </c>
      <c r="AB97" s="87">
        <f>ROUND(AA97,0)</f>
        <v>23</v>
      </c>
      <c r="AC97" s="64">
        <f>IF(ISNA(VLOOKUP($A97,'2021'!$A$6:$AV$149,24,FALSE)),0,VLOOKUP($A97,'2021'!$A$6:$AV$149,24,FALSE))</f>
        <v>0</v>
      </c>
      <c r="AD97" s="8">
        <f>IF(AA97&lt;&gt; "",LOOKUP(AA97,Points!$F$1:$F$400,Points!$G$1:$G$400),"")</f>
        <v>3</v>
      </c>
      <c r="AE97" s="215">
        <f>IF(  AND(AC97&gt;0,AA97&lt;&gt;36),   IF(ABS(AC97-36)&gt;=10,  AA97+SIGN(36-AC97)*1,  (36-AC97)*0.1+AA97),      AA97)</f>
        <v>23.2</v>
      </c>
      <c r="AF97" s="87">
        <f>ROUND(AE97,0)</f>
        <v>23</v>
      </c>
      <c r="AG97" s="64">
        <f>IF(ISNA(VLOOKUP($A97,'2021'!$A$6:$AV$149,28,FALSE)),0,VLOOKUP($A97,'2021'!$A$6:$AV$149,28,FALSE))</f>
        <v>0</v>
      </c>
      <c r="AH97" s="8">
        <f>IF(AE97&lt;&gt; "",LOOKUP(AE97,Points!$F$1:$F$400,Points!$G$1:$G$400),"")</f>
        <v>3</v>
      </c>
      <c r="AI97" s="215">
        <f>IF(  AND(AG97&gt;0,AE97&lt;&gt;36),   IF(ABS(AG97-36)&gt;=10,  AE97+SIGN(36-AG97)*1,  (36-AG97)*0.1+AE97),      AE97)</f>
        <v>23.2</v>
      </c>
      <c r="AJ97" s="87">
        <f>ROUND(AI97,0)</f>
        <v>23</v>
      </c>
      <c r="AK97" s="64">
        <f>IF(ISNA(VLOOKUP($A97,'2021'!$A$6:$AV$149,32,FALSE)),0,VLOOKUP($A97,'2021'!$A$6:$AV$149,32,FALSE))</f>
        <v>0</v>
      </c>
      <c r="AL97" s="8">
        <f>IF(AI97&lt;&gt; "",LOOKUP(AI97,Points!$F$1:$F$400,Points!$G$1:$G$400),"")</f>
        <v>3</v>
      </c>
      <c r="AM97" s="215">
        <f>IF(  AND(AK97&gt;0,AI97&lt;&gt;36),   IF(ABS(AK97-36)&gt;=5,  AI97+SIGN(36-AK97)*1.5,  (36-AK97)*0.3+AI97),      AI97)</f>
        <v>23.2</v>
      </c>
      <c r="AN97" s="87">
        <f>ROUND(AM97,0)</f>
        <v>23</v>
      </c>
      <c r="AO97" s="64">
        <f>IF(ISNA(VLOOKUP($A97,'2021'!$A$6:$AV$149,36,FALSE)),0,VLOOKUP($A97,'2021'!$A$6:$AV$149,36,FALSE))</f>
        <v>0</v>
      </c>
      <c r="AP97" s="8">
        <f>IF(AM97&lt;&gt; "",LOOKUP(AM97,[1]Points!$F$1:$F$360,[1]Points!$G$1:$G$360),"")</f>
        <v>3</v>
      </c>
      <c r="AQ97" s="215">
        <f>IF(  AND(AO97&gt;0,AM97&lt;&gt;36),   IF(ABS(AO97-36)&gt;=10,  AM97+SIGN(36-AO97)*1,  (36-AO97)*0.1+AM97),      AM97)</f>
        <v>23.2</v>
      </c>
      <c r="AR97" s="87">
        <f>ROUND(AQ97,0)</f>
        <v>23</v>
      </c>
      <c r="AS97" t="str">
        <f>IF(I97&gt;0,72+H97+36-I97,"-")</f>
        <v>-</v>
      </c>
      <c r="AT97" t="str">
        <f>IF(M97&gt;0,72+L97+36-M97,"-")</f>
        <v>-</v>
      </c>
      <c r="AU97" t="str">
        <f>IF(Q97&gt;0,72+P97+36-Q97,"-")</f>
        <v>-</v>
      </c>
      <c r="AV97" t="str">
        <f>IF(U97&gt;0,72+T97+36-U97,"-")</f>
        <v>-</v>
      </c>
      <c r="AW97" t="str">
        <f>IF(Y97&gt;0,72+X97+36-Y97,"-")</f>
        <v>-</v>
      </c>
      <c r="AX97" t="str">
        <f>IF(AC97&gt;0,72+AB97+36-AC97,"-")</f>
        <v>-</v>
      </c>
      <c r="AY97" t="str">
        <f>IF(AG97&gt;0,72+AF97+36-AG97,"-")</f>
        <v>-</v>
      </c>
      <c r="AZ97" t="str">
        <f t="shared" si="53"/>
        <v>-</v>
      </c>
      <c r="BA97" t="str">
        <f>IF(AO97&gt;0,72+AN97+36-AO97,"-")</f>
        <v>-</v>
      </c>
      <c r="BB97" t="e">
        <f>VLOOKUP(A97,#REF!,44,FALSE)</f>
        <v>#REF!</v>
      </c>
      <c r="BC97">
        <f>-G97+AQ97</f>
        <v>0</v>
      </c>
      <c r="BD97" s="206">
        <f>ROUND(BC97/G97,2)</f>
        <v>0</v>
      </c>
    </row>
    <row r="98" spans="1:57" ht="18" customHeight="1" thickBot="1" x14ac:dyDescent="0.25">
      <c r="A98" s="78" t="s">
        <v>771</v>
      </c>
      <c r="B98" s="93" t="s">
        <v>751</v>
      </c>
      <c r="C98" s="94" t="s">
        <v>721</v>
      </c>
      <c r="D98" s="25">
        <v>35.099999999999994</v>
      </c>
      <c r="E98" s="92">
        <v>0</v>
      </c>
      <c r="F98" s="92">
        <v>0</v>
      </c>
      <c r="G98" s="216">
        <f t="shared" si="51"/>
        <v>35.099999999999994</v>
      </c>
      <c r="H98" s="88">
        <f t="shared" si="0"/>
        <v>35</v>
      </c>
      <c r="I98" s="72">
        <f>IF(ISNA(VLOOKUP($A98,'2021'!$A$5:$AV$149,4,FALSE)),0,VLOOKUP($A98,'2021'!$A$5:$AV$149,4,FALSE))</f>
        <v>0</v>
      </c>
      <c r="J98" s="8">
        <f>IF(G98&lt;&gt; "",LOOKUP(G98,Points!$F$1:$F$360,Points!$G$1:$G$360),"")</f>
        <v>4</v>
      </c>
      <c r="K98" s="215">
        <f>IF(  AND(I98&gt;0,G98&lt;&gt;L$8),   IF(ABS(I98-L$8)&gt;=5,  G98+SIGN(L$8-I98)*1.5,  (L$8-I98)*0.3+G98),      G98)</f>
        <v>35.099999999999994</v>
      </c>
      <c r="L98" s="87">
        <f>ROUND(K98,0)</f>
        <v>35</v>
      </c>
      <c r="M98" s="83">
        <f>IF(ISNA(VLOOKUP($A98,'2021'!$A$6:$AV$149,8,FALSE)),0,VLOOKUP($A98,'2021'!$A$6:$AV$149,8,FALSE))</f>
        <v>0</v>
      </c>
      <c r="N98" s="8">
        <f>IF(K98&lt;&gt; "",LOOKUP(K98,Points!$F$1:$F$400,Points!$G$1:$G$400),"")</f>
        <v>4</v>
      </c>
      <c r="O98" s="215">
        <f>IF(  AND(M98&gt;0,K98&lt;&gt;P$8),   IF(ABS(M98-P$8)&gt;=5,  K98+SIGN(P$8-M98)*1.5,  (P$8-M98)*0.3+K98),      K98)</f>
        <v>35.099999999999994</v>
      </c>
      <c r="P98" s="87">
        <f>ROUND(O98,0)</f>
        <v>35</v>
      </c>
      <c r="Q98" s="64">
        <f>IF(ISNA(VLOOKUP($A98,'2021'!$A$6:$AV$149,12,FALSE)),0,VLOOKUP($A98,'2021'!$A$6:$AV$149,12,FALSE))</f>
        <v>0</v>
      </c>
      <c r="R98" s="8">
        <f>IF(O98&lt;&gt; "",LOOKUP(O98,Points!$F$1:$F$400,Points!$G$1:$G$400),"")</f>
        <v>4</v>
      </c>
      <c r="S98" s="215">
        <f>IF(  AND(Q98&gt;0,O98&lt;&gt;T$8),   IF(ABS(Q98-T$8)&gt;=5,  O98+SIGN(T$8-Q98)*1.5,  (T$8-Q98)*0.3+O98),      O98)</f>
        <v>35.099999999999994</v>
      </c>
      <c r="T98" s="87">
        <f>ROUND(S98,0)</f>
        <v>35</v>
      </c>
      <c r="U98" s="64">
        <f>IF(ISNA(VLOOKUP($A98,'2021'!$A$6:$AV$149,16,FALSE)),0,VLOOKUP($A98,'2021'!$A$6:$AV$149,16,FALSE))</f>
        <v>0</v>
      </c>
      <c r="V98" s="8">
        <f>IF(S98&lt;&gt; "",LOOKUP(S98,Points!$F$1:$F$400,Points!$G$1:$G$400),"")</f>
        <v>4</v>
      </c>
      <c r="W98" s="215">
        <f>IF(  AND(U98&gt;0,S98&lt;&gt;X$8),   IF(ABS(U98-X$8)&gt;=5,  S98+SIGN(X$8-U98)*1.5,  (X$8-U98)*0.3+S98),      S98)</f>
        <v>35.099999999999994</v>
      </c>
      <c r="X98" s="87">
        <f>ROUND(W98,0)</f>
        <v>35</v>
      </c>
      <c r="Y98" s="64">
        <f>IF(ISNA(VLOOKUP($A98,'2021'!$A$6:$AV$149,20,FALSE)),0,VLOOKUP($A98,'2021'!$A$6:$AV$149,20,FALSE))</f>
        <v>0</v>
      </c>
      <c r="Z98" s="8">
        <f>IF(W98&lt;&gt; "",LOOKUP(W98,Points!$F$1:$F$400,Points!$G$1:$G$400),"")</f>
        <v>4</v>
      </c>
      <c r="AA98" s="215">
        <f>IF(  AND(Y98&gt;0,W98&lt;&gt;36),   IF(ABS(Y98-36)&gt;=10,  W98+SIGN(36-Y98)*1,  (36-Y98)*0.1+W98),      W98)</f>
        <v>35.099999999999994</v>
      </c>
      <c r="AB98" s="87">
        <f>ROUND(AA98,0)</f>
        <v>35</v>
      </c>
      <c r="AC98" s="64">
        <f>IF(ISNA(VLOOKUP($A98,'2021'!$A$6:$AV$149,24,FALSE)),0,VLOOKUP($A98,'2021'!$A$6:$AV$149,24,FALSE))</f>
        <v>0</v>
      </c>
      <c r="AD98" s="8">
        <f>IF(AA98&lt;&gt; "",LOOKUP(AA98,Points!$F$1:$F$400,Points!$G$1:$G$400),"")</f>
        <v>4</v>
      </c>
      <c r="AE98" s="215">
        <f>IF(  AND(AC98&gt;0,AA98&lt;&gt;AF$8),   IF(ABS(AC98-AF$8)&gt;=5,  AA98+SIGN(AF$8-AC98)*1.5,  (AF$8-AC98)*0.3+AA98),      AA98)</f>
        <v>35.099999999999994</v>
      </c>
      <c r="AF98" s="87">
        <f>ROUND(AE98,0)</f>
        <v>35</v>
      </c>
      <c r="AG98" s="64">
        <f>IF(ISNA(VLOOKUP($A98,'2021'!$A$6:$AV$149,28,FALSE)),0,VLOOKUP($A98,'2021'!$A$6:$AV$149,28,FALSE))</f>
        <v>0</v>
      </c>
      <c r="AH98" s="8">
        <f>IF(AE98&lt;&gt; "",LOOKUP(AE98,Points!$F$1:$F$400,Points!$G$1:$G$400),"")</f>
        <v>4</v>
      </c>
      <c r="AI98" s="215">
        <f>IF(  AND(AG98&gt;0,AE98&lt;&gt;AJ$8),   IF(ABS(AG98-AJ$8)&gt;=5,  AE98+SIGN(AJ$8-AG98)*2,  (AJ$8-AG98)*0.4+AE98),      AE98)</f>
        <v>35.099999999999994</v>
      </c>
      <c r="AJ98" s="87">
        <f>ROUND(AI98,0)</f>
        <v>35</v>
      </c>
      <c r="AK98" s="64">
        <f>IF(ISNA(VLOOKUP($A98,'2021'!$A$6:$AV$149,32,FALSE)),0,VLOOKUP($A98,'2021'!$A$6:$AV$149,32,FALSE))</f>
        <v>0</v>
      </c>
      <c r="AL98" s="8">
        <f>IF(AI98&lt;&gt; "",LOOKUP(AI98,Points!$F$1:$F$400,Points!$G$1:$G$400),"")</f>
        <v>4</v>
      </c>
      <c r="AM98" s="215">
        <f>IF(  AND(AK98&gt;0,AI98&lt;&gt;AN$8),   IF(ABS(AK98-AN$8)&gt;=5,  AI98+SIGN(AN$8-AK98)*1.5,  (AN$8-AK98)*0.3+AI98),      AI98)</f>
        <v>35.099999999999994</v>
      </c>
      <c r="AN98" s="87">
        <f>ROUND(AM98,0)</f>
        <v>35</v>
      </c>
      <c r="AO98" s="64">
        <f>IF(ISNA(VLOOKUP($A98,'2021'!$A$6:$AV$149,36,FALSE)),0,VLOOKUP($A98,'2021'!$A$6:$AV$149,36,FALSE))</f>
        <v>0</v>
      </c>
      <c r="AP98" s="8">
        <f>IF(AM98&lt;&gt; "",LOOKUP(AM98,Points!$F$1:$F$360,Points!$G$1:$G$360),"")</f>
        <v>4</v>
      </c>
      <c r="AQ98" s="215">
        <f>IF(  AND(AO98&gt;0,AM98&lt;&gt;AR$8),   IF(ABS(AO98-AR$8)&gt;=5,  AM98+SIGN(AR$8-AO98)*1.5,  (AR$8-AO98)*0.3+AM98),      AM98)</f>
        <v>35.099999999999994</v>
      </c>
      <c r="AR98" s="87">
        <f>ROUND(AQ98,0)</f>
        <v>35</v>
      </c>
      <c r="AS98" t="str">
        <f>IF(I98&gt;0,72+H98+36-I98,"-")</f>
        <v>-</v>
      </c>
      <c r="AT98" t="str">
        <f>IF(M98&gt;0,72+L98+36-M98,"-")</f>
        <v>-</v>
      </c>
      <c r="AU98" t="str">
        <f>IF(Q98&gt;0,72+P98+36-Q98,"-")</f>
        <v>-</v>
      </c>
      <c r="AV98" t="str">
        <f>IF(U98&gt;0,72+T98+36-U98,"-")</f>
        <v>-</v>
      </c>
      <c r="AW98" t="str">
        <f>IF(Y98&gt;0,72+X98+36-Y98,"-")</f>
        <v>-</v>
      </c>
      <c r="AX98" t="str">
        <f>IF(AC98&gt;0,72+AB98+36-AC98,"-")</f>
        <v>-</v>
      </c>
      <c r="AY98" t="str">
        <f>IF(AG98&gt;0,72+AF98+36-AG98,"-")</f>
        <v>-</v>
      </c>
      <c r="AZ98" t="str">
        <f t="shared" si="53"/>
        <v>-</v>
      </c>
      <c r="BA98" t="str">
        <f>IF(AO98&gt;0,72+AN98+36-AO98,"-")</f>
        <v>-</v>
      </c>
      <c r="BB98" t="e">
        <f>VLOOKUP(A98,#REF!,44,FALSE)</f>
        <v>#REF!</v>
      </c>
    </row>
    <row r="99" spans="1:57" ht="18" customHeight="1" thickBot="1" x14ac:dyDescent="0.25">
      <c r="A99" s="78" t="s">
        <v>614</v>
      </c>
      <c r="B99" s="93" t="s">
        <v>499</v>
      </c>
      <c r="C99" s="94" t="s">
        <v>500</v>
      </c>
      <c r="D99" s="25">
        <v>26.5</v>
      </c>
      <c r="E99" s="92">
        <v>0</v>
      </c>
      <c r="F99" s="92">
        <v>0</v>
      </c>
      <c r="G99" s="216">
        <f t="shared" si="51"/>
        <v>26.5</v>
      </c>
      <c r="H99" s="88">
        <f t="shared" si="0"/>
        <v>27</v>
      </c>
      <c r="I99" s="72">
        <f>IF(ISNA(VLOOKUP($A99,'2021'!$A$5:$AV$149,4,FALSE)),0,VLOOKUP($A99,'2021'!$A$5:$AV$149,4,FALSE))</f>
        <v>0</v>
      </c>
      <c r="J99" s="8">
        <f>IF(G99&lt;&gt; "",LOOKUP(G99,Points!$F$1:$F$360,Points!$G$1:$G$360),"")</f>
        <v>3</v>
      </c>
      <c r="K99" s="13">
        <f>IF(  AND(I99&gt;0,G99&lt;&gt;L$8),   IF(ABS(I99-L$8)&gt;=5,  G99+SIGN(L$8-I99)*1.5,  (L$8-I99)*0.3+G99),      G99)</f>
        <v>26.5</v>
      </c>
      <c r="L99" s="76">
        <f t="shared" si="1"/>
        <v>27</v>
      </c>
      <c r="M99" s="83">
        <f>IF(ISNA(VLOOKUP($A99,'2021'!$A$6:$AV$149,8,FALSE)),0,VLOOKUP($A99,'2021'!$A$6:$AV$149,8,FALSE))</f>
        <v>0</v>
      </c>
      <c r="N99" s="8">
        <f>IF(K99&lt;&gt; "",LOOKUP(K99,Points!$F$1:$F$400,Points!$G$1:$G$400),"")</f>
        <v>3</v>
      </c>
      <c r="O99" s="215">
        <f>IF(  AND(M99&gt;0,K99&lt;&gt;36),   IF(ABS(M99-36)&gt;=10,  K99+SIGN(36-M99)*1,  (36-M99)*0.1+K99),      K99)</f>
        <v>26.5</v>
      </c>
      <c r="P99" s="76">
        <f t="shared" si="2"/>
        <v>27</v>
      </c>
      <c r="Q99" s="64">
        <f>IF(ISNA(VLOOKUP($A99,'2021'!$A$6:$AV$149,12,FALSE)),0,VLOOKUP($A99,'2021'!$A$6:$AV$149,12,FALSE))</f>
        <v>0</v>
      </c>
      <c r="R99" s="8">
        <f>IF(O99&lt;&gt; "",LOOKUP(O99,Points!$F$1:$F$400,Points!$G$1:$G$400),"")</f>
        <v>3</v>
      </c>
      <c r="S99" s="215">
        <f>IF(  AND(Q99&gt;0,O99&lt;&gt;T$8),   IF(ABS(Q99-T$8)&gt;=5,  O99+SIGN(T$8-Q99)*1.5,  (T$8-Q99)*0.3+O99),      O99)</f>
        <v>26.5</v>
      </c>
      <c r="T99" s="76">
        <f t="shared" si="3"/>
        <v>27</v>
      </c>
      <c r="U99" s="64">
        <f>IF(ISNA(VLOOKUP($A99,'2021'!$A$6:$AV$149,16,FALSE)),0,VLOOKUP($A99,'2021'!$A$6:$AV$149,16,FALSE))</f>
        <v>0</v>
      </c>
      <c r="V99" s="8">
        <f>IF(S99&lt;&gt; "",LOOKUP(S99,Points!$F$1:$F$400,Points!$G$1:$G$400),"")</f>
        <v>3</v>
      </c>
      <c r="W99" s="215">
        <f>IF(  AND(U99&gt;0,S99&lt;&gt;36),   IF(ABS(U99-36)&gt;=10,  S99+SIGN(36-U99)*1,  (36-U99)*0.1+S99),      S99)</f>
        <v>26.5</v>
      </c>
      <c r="X99" s="76">
        <f t="shared" si="4"/>
        <v>27</v>
      </c>
      <c r="Y99" s="64">
        <f>IF(ISNA(VLOOKUP($A99,'2021'!$A$6:$AV$149,20,FALSE)),0,VLOOKUP($A99,'2021'!$A$6:$AV$149,20,FALSE))</f>
        <v>0</v>
      </c>
      <c r="Z99" s="8">
        <f>IF(W99&lt;&gt; "",LOOKUP(W99,Points!$F$1:$F$400,Points!$G$1:$G$400),"")</f>
        <v>3</v>
      </c>
      <c r="AA99" s="215">
        <f>IF(  AND(Y99&gt;0,W99&lt;&gt;36),   IF(ABS(Y99-36)&gt;=10,  W99+SIGN(36-Y99)*1,  (36-Y99)*0.1+W99),      W99)</f>
        <v>26.5</v>
      </c>
      <c r="AB99" s="76">
        <f t="shared" si="6"/>
        <v>27</v>
      </c>
      <c r="AC99" s="64">
        <f>IF(ISNA(VLOOKUP($A99,'2021'!$A$6:$AV$149,24,FALSE)),0,VLOOKUP($A99,'2021'!$A$6:$AV$149,24,FALSE))</f>
        <v>0</v>
      </c>
      <c r="AD99" s="8">
        <f>IF(AA99&lt;&gt; "",LOOKUP(AA99,Points!$F$1:$F$400,Points!$G$1:$G$400),"")</f>
        <v>3</v>
      </c>
      <c r="AE99" s="215">
        <f>IF(  AND(AC99&gt;0,AA99&lt;&gt;36),   IF(ABS(AC99-36)&gt;=10,  AA99+SIGN(36-AC99)*1,  (36-AC99)*0.1+AA99),      AA99)</f>
        <v>26.5</v>
      </c>
      <c r="AF99" s="76">
        <f t="shared" si="8"/>
        <v>27</v>
      </c>
      <c r="AG99" s="64">
        <f>IF(ISNA(VLOOKUP($A99,'2021'!$A$6:$AV$149,28,FALSE)),0,VLOOKUP($A99,'2021'!$A$6:$AV$149,28,FALSE))</f>
        <v>0</v>
      </c>
      <c r="AH99" s="8">
        <f>IF(AE99&lt;&gt; "",LOOKUP(AE99,Points!$F$1:$F$400,Points!$G$1:$G$400),"")</f>
        <v>3</v>
      </c>
      <c r="AI99" s="215">
        <f>IF(  AND(AG99&gt;0,AE99&lt;&gt;36),   IF(ABS(AG99-36)&gt;=10,  AE99+SIGN(36-AG99)*1,  (36-AG99)*0.1+AE99),      AE99)</f>
        <v>26.5</v>
      </c>
      <c r="AJ99" s="76">
        <f t="shared" si="10"/>
        <v>27</v>
      </c>
      <c r="AK99" s="64">
        <f>IF(ISNA(VLOOKUP($A99,'2021'!$A$6:$AV$149,32,FALSE)),0,VLOOKUP($A99,'2021'!$A$6:$AV$149,32,FALSE))</f>
        <v>0</v>
      </c>
      <c r="AL99" s="8">
        <f>IF(AI99&lt;&gt; "",LOOKUP(AI99,Points!$F$1:$F$400,Points!$G$1:$G$400),"")</f>
        <v>3</v>
      </c>
      <c r="AM99" s="215">
        <f t="shared" si="52"/>
        <v>26.5</v>
      </c>
      <c r="AN99" s="76">
        <f t="shared" si="11"/>
        <v>27</v>
      </c>
      <c r="AO99" s="64">
        <f>IF(ISNA(VLOOKUP($A99,'2021'!$A$6:$AV$149,36,FALSE)),0,VLOOKUP($A99,'2021'!$A$6:$AV$149,36,FALSE))</f>
        <v>0</v>
      </c>
      <c r="AP99" s="8">
        <f>IF(AM99&lt;&gt; "",LOOKUP(AM99,Points!$F$1:$F$360,Points!$G$1:$G$360),"")</f>
        <v>3</v>
      </c>
      <c r="AQ99" s="215">
        <f>IF(  AND(AO99&gt;0,AM99&lt;&gt;36),   IF(ABS(AO99-36)&gt;=10,  AM99+SIGN(36-AO99)*1,  (36-AO99)*0.1+AM99),      AM99)</f>
        <v>26.5</v>
      </c>
      <c r="AR99" s="76">
        <f t="shared" si="12"/>
        <v>27</v>
      </c>
      <c r="AS99" t="str">
        <f t="shared" si="35"/>
        <v>-</v>
      </c>
      <c r="AT99" t="str">
        <f t="shared" si="36"/>
        <v>-</v>
      </c>
      <c r="AU99" t="str">
        <f t="shared" si="37"/>
        <v>-</v>
      </c>
      <c r="AV99" t="str">
        <f t="shared" si="38"/>
        <v>-</v>
      </c>
      <c r="AW99" t="str">
        <f t="shared" si="39"/>
        <v>-</v>
      </c>
      <c r="AX99" t="str">
        <f t="shared" si="40"/>
        <v>-</v>
      </c>
      <c r="AY99" t="str">
        <f t="shared" si="41"/>
        <v>-</v>
      </c>
      <c r="AZ99" t="str">
        <f t="shared" si="53"/>
        <v>-</v>
      </c>
      <c r="BA99" t="str">
        <f t="shared" si="42"/>
        <v>-</v>
      </c>
      <c r="BB99" t="e">
        <f>VLOOKUP(A99,#REF!,44,FALSE)</f>
        <v>#REF!</v>
      </c>
    </row>
    <row r="100" spans="1:57" ht="18" customHeight="1" thickBot="1" x14ac:dyDescent="0.25">
      <c r="A100" s="78" t="s">
        <v>480</v>
      </c>
      <c r="B100" s="52" t="s">
        <v>471</v>
      </c>
      <c r="C100" s="62" t="s">
        <v>472</v>
      </c>
      <c r="D100" s="25">
        <v>0.10000000000000275</v>
      </c>
      <c r="E100" s="92">
        <v>30.444444444444443</v>
      </c>
      <c r="F100" s="92">
        <v>30.444444444444443</v>
      </c>
      <c r="G100" s="216">
        <f t="shared" si="51"/>
        <v>0.10000000000000275</v>
      </c>
      <c r="H100" s="88">
        <f t="shared" si="0"/>
        <v>0</v>
      </c>
      <c r="I100" s="72">
        <f>IF(ISNA(VLOOKUP($A100,'2021'!$A$5:$AV$149,4,FALSE)),0,VLOOKUP($A100,'2021'!$A$5:$AV$149,4,FALSE))</f>
        <v>29</v>
      </c>
      <c r="J100" s="8">
        <f>IF(G100&lt;&gt; "",LOOKUP(G100,Points!$F$1:$F$360,Points!$G$1:$G$360),"")</f>
        <v>1</v>
      </c>
      <c r="K100" s="215">
        <f>IF(  AND(I100&gt;0,G100&lt;&gt;L$8),   IF(ABS(I100-L$8)&gt;=5,  G100+SIGN(L$8-I100)*0.5,  (L$8-I100)*0.1+G100),      G100)</f>
        <v>2.7478019859472624E-15</v>
      </c>
      <c r="L100" s="87">
        <f t="shared" si="1"/>
        <v>0</v>
      </c>
      <c r="M100" s="83">
        <f>IF(ISNA(VLOOKUP($A100,'2021'!$A$6:$AV$149,8,FALSE)),0,VLOOKUP($A100,'2021'!$A$6:$AV$149,8,FALSE))</f>
        <v>27</v>
      </c>
      <c r="N100" s="8">
        <f>IF(K100&lt;&gt; "",LOOKUP(K100,Points!$F$1:$F$400,Points!$G$1:$G$400),"")</f>
        <v>1</v>
      </c>
      <c r="O100" s="215">
        <f>IF(  AND(M100&gt;0,K100&lt;&gt;P$8),   IF(ABS(M100-P$8)&gt;=5,  K100+SIGN(P$8-M100)*0.5,  (P$8-M100)*0.1+K100),      K100)</f>
        <v>0.30000000000000282</v>
      </c>
      <c r="P100" s="87">
        <f t="shared" si="2"/>
        <v>0</v>
      </c>
      <c r="Q100" s="64">
        <f>IF(ISNA(VLOOKUP($A100,'2021'!$A$6:$AV$149,12,FALSE)),0,VLOOKUP($A100,'2021'!$A$6:$AV$149,12,FALSE))</f>
        <v>31</v>
      </c>
      <c r="R100" s="8">
        <f>IF(O100&lt;&gt; "",LOOKUP(O100,Points!$F$1:$F$400,Points!$G$1:$G$400),"")</f>
        <v>1</v>
      </c>
      <c r="S100" s="215">
        <f>IF(  AND(Q100&gt;0,O100&lt;&gt;T$8),   IF(ABS(Q100-T$8)&gt;=5,  O100+SIGN(T$8-Q100)*0.5,  (T$8-Q100)*0.1+O100),      O100)</f>
        <v>-9.9999999999997202E-2</v>
      </c>
      <c r="T100" s="87">
        <f t="shared" si="3"/>
        <v>0</v>
      </c>
      <c r="U100" s="64">
        <f>IF(ISNA(VLOOKUP($A100,'2021'!$A$6:$AV$149,16,FALSE)),0,VLOOKUP($A100,'2021'!$A$6:$AV$149,16,FALSE))</f>
        <v>0</v>
      </c>
      <c r="V100" s="8">
        <f>IF(S100&lt;&gt; "",LOOKUP(S100,Points!$F$1:$F$400,Points!$G$1:$G$400),"")</f>
        <v>1</v>
      </c>
      <c r="W100" s="215">
        <f>IF(  AND(U100&gt;0,S100&lt;&gt;X$8),   IF(ABS(U100-X$8)&gt;=5,  S100+SIGN(X$8-U100)*0.5,  (X$8-U100)*0.1+S100),      S100)</f>
        <v>-9.9999999999997202E-2</v>
      </c>
      <c r="X100" s="87">
        <f t="shared" si="4"/>
        <v>0</v>
      </c>
      <c r="Y100" s="64">
        <f>IF(ISNA(VLOOKUP($A100,'2021'!$A$6:$AV$149,20,FALSE)),0,VLOOKUP($A100,'2021'!$A$6:$AV$149,20,FALSE))</f>
        <v>0</v>
      </c>
      <c r="Z100" s="8">
        <f>IF(W100&lt;&gt; "",LOOKUP(W100,Points!$F$1:$F$400,Points!$G$1:$G$400),"")</f>
        <v>1</v>
      </c>
      <c r="AA100" s="215">
        <f>IF(  AND(Y100&gt;0,W100&lt;&gt;AB$8),   IF(ABS(Y100-AB$8)&gt;=5,  W100+SIGN(AB$8-Y100)*0.5,  (AB$8-Y100)*0.1+W100),      W100)</f>
        <v>-9.9999999999997202E-2</v>
      </c>
      <c r="AB100" s="87">
        <f t="shared" si="6"/>
        <v>0</v>
      </c>
      <c r="AC100" s="64">
        <f>IF(ISNA(VLOOKUP($A100,'2021'!$A$6:$AV$149,24,FALSE)),0,VLOOKUP($A100,'2021'!$A$6:$AV$149,24,FALSE))</f>
        <v>0</v>
      </c>
      <c r="AD100" s="8">
        <f>IF(AA100&lt;&gt; "",LOOKUP(AA100,Points!$F$1:$F$400,Points!$G$1:$G$400),"")</f>
        <v>1</v>
      </c>
      <c r="AE100" s="215">
        <f>IF(  AND(AC100&gt;0,AA100&lt;&gt;AF$8),   IF(ABS(AC100-AF$8)&gt;=5,  AA100+SIGN(AF$8-AC100)*0.5,  (AF$8-AC100)*0.1+AA100),      AA100)</f>
        <v>-9.9999999999997202E-2</v>
      </c>
      <c r="AF100" s="87">
        <f t="shared" si="8"/>
        <v>0</v>
      </c>
      <c r="AG100" s="64">
        <f>IF(ISNA(VLOOKUP($A100,'2021'!$A$6:$AV$149,28,FALSE)),0,VLOOKUP($A100,'2021'!$A$6:$AV$149,28,FALSE))</f>
        <v>0</v>
      </c>
      <c r="AH100" s="8">
        <f>IF(AE100&lt;&gt; "",LOOKUP(AE100,Points!$F$1:$F$400,Points!$G$1:$G$400),"")</f>
        <v>1</v>
      </c>
      <c r="AI100" s="215">
        <f>IF(  AND(AG100&gt;0,AE100&lt;&gt;AJ$8),   IF(ABS(AG100-AJ$8)&gt;=5,  AE100+SIGN(AJ$8-AG100)*0.5,  (AJ$8-AG100)*0.1+AE100),      AE100)</f>
        <v>-9.9999999999997202E-2</v>
      </c>
      <c r="AJ100" s="87">
        <f t="shared" si="10"/>
        <v>0</v>
      </c>
      <c r="AK100" s="64">
        <f>IF(ISNA(VLOOKUP($A100,'2021'!$A$6:$AV$149,32,FALSE)),0,VLOOKUP($A100,'2021'!$A$6:$AV$149,32,FALSE))</f>
        <v>0</v>
      </c>
      <c r="AL100" s="8">
        <f>IF(AI100&lt;&gt; "",LOOKUP(AI100,Points!$F$1:$F$400,Points!$G$1:$G$400),"")</f>
        <v>1</v>
      </c>
      <c r="AM100" s="215">
        <f>IF(  AND(AK100&gt;0,AI100&lt;&gt;AN$8),   IF(ABS(AK100-AN$8)&gt;=5,  AI100+SIGN(AN$8-AK100)*0.5,  (AN$8-AK100)*0.1+AI100),      AI100)</f>
        <v>-9.9999999999997202E-2</v>
      </c>
      <c r="AN100" s="87">
        <f t="shared" si="11"/>
        <v>0</v>
      </c>
      <c r="AO100" s="64">
        <f>IF(ISNA(VLOOKUP($A100,'2021'!$A$6:$AV$149,36,FALSE)),0,VLOOKUP($A100,'2021'!$A$6:$AV$149,36,FALSE))</f>
        <v>0</v>
      </c>
      <c r="AP100" s="8">
        <f>IF(AM100&lt;&gt; "",LOOKUP(AM100,Points!$F$1:$F$360,Points!$G$1:$G$360),"")</f>
        <v>1</v>
      </c>
      <c r="AQ100" s="215">
        <f>IF(  AND(AO100&gt;0,AM100&lt;&gt;AR$8),   IF(ABS(AO100-AR$8)&gt;=5,  AM100+SIGN(AR$8-AO100)*0.5,  (AR$8-AO100)*0.1+AM100),      AM100)</f>
        <v>-9.9999999999997202E-2</v>
      </c>
      <c r="AR100" s="87">
        <f t="shared" si="12"/>
        <v>0</v>
      </c>
      <c r="AS100">
        <f t="shared" si="35"/>
        <v>79</v>
      </c>
      <c r="AT100">
        <f t="shared" si="36"/>
        <v>81</v>
      </c>
      <c r="AU100">
        <f t="shared" si="37"/>
        <v>77</v>
      </c>
      <c r="AV100" t="str">
        <f t="shared" si="38"/>
        <v>-</v>
      </c>
      <c r="AW100" t="str">
        <f t="shared" si="39"/>
        <v>-</v>
      </c>
      <c r="AX100" t="str">
        <f t="shared" si="40"/>
        <v>-</v>
      </c>
      <c r="AY100" t="str">
        <f t="shared" si="41"/>
        <v>-</v>
      </c>
      <c r="AZ100" t="str">
        <f t="shared" si="53"/>
        <v>-</v>
      </c>
      <c r="BA100" t="str">
        <f t="shared" si="42"/>
        <v>-</v>
      </c>
      <c r="BB100" t="e">
        <f>VLOOKUP(A100,#REF!,44,FALSE)</f>
        <v>#REF!</v>
      </c>
      <c r="BC100">
        <f>-G100+AQ100</f>
        <v>-0.19999999999999996</v>
      </c>
      <c r="BD100" s="206">
        <f>ROUND(BC100/G100,2)</f>
        <v>-2</v>
      </c>
      <c r="BE100">
        <v>1</v>
      </c>
    </row>
    <row r="101" spans="1:57" ht="18" customHeight="1" thickBot="1" x14ac:dyDescent="0.25">
      <c r="A101" s="78" t="s">
        <v>688</v>
      </c>
      <c r="B101" s="93" t="s">
        <v>581</v>
      </c>
      <c r="C101" s="94" t="s">
        <v>430</v>
      </c>
      <c r="D101" s="25">
        <v>10.849999999999996</v>
      </c>
      <c r="E101" s="92">
        <v>31.222222222222221</v>
      </c>
      <c r="F101" s="92">
        <v>31.222222222222221</v>
      </c>
      <c r="G101" s="216">
        <f t="shared" si="51"/>
        <v>10.849999999999996</v>
      </c>
      <c r="H101" s="88">
        <f t="shared" si="0"/>
        <v>11</v>
      </c>
      <c r="I101" s="72">
        <f>IF(ISNA(VLOOKUP($A101,'2021'!$A$5:$AV$149,4,FALSE)),0,VLOOKUP($A101,'2021'!$A$5:$AV$149,4,FALSE))</f>
        <v>24</v>
      </c>
      <c r="J101" s="8">
        <f>IF(G101&lt;&gt; "",LOOKUP(G101,Points!$F$1:$F$360,Points!$G$1:$G$360),"")</f>
        <v>2</v>
      </c>
      <c r="K101" s="215">
        <f>IF(  AND(I101&gt;0,G101&lt;&gt;L$8),   IF(ABS(I101-L$8)&gt;=5,  G101+SIGN(L$8-I101)*1,  (L$8-I101)*0.2+G101),      G101)</f>
        <v>11.649999999999997</v>
      </c>
      <c r="L101" s="87">
        <f t="shared" si="1"/>
        <v>12</v>
      </c>
      <c r="M101" s="83">
        <f>IF(ISNA(VLOOKUP($A101,'2021'!$A$6:$AV$149,8,FALSE)),0,VLOOKUP($A101,'2021'!$A$6:$AV$149,8,FALSE))</f>
        <v>32</v>
      </c>
      <c r="N101" s="8">
        <f>IF(K101&lt;&gt; "",LOOKUP(K101,Points!$F$1:$F$400,Points!$G$1:$G$400),"")</f>
        <v>2</v>
      </c>
      <c r="O101" s="215">
        <f>IF(  AND(M101&gt;0,K101&lt;&gt;P$8),   IF(ABS(M101-P$8)&gt;=5,  K101+SIGN(P$8-M101)*1,  (P$8-M101)*0.2+K101),      K101)</f>
        <v>11.249999999999996</v>
      </c>
      <c r="P101" s="87">
        <f t="shared" si="2"/>
        <v>11</v>
      </c>
      <c r="Q101" s="64">
        <f>IF(ISNA(VLOOKUP($A101,'2021'!$A$6:$AV$149,12,FALSE)),0,VLOOKUP($A101,'2021'!$A$6:$AV$149,12,FALSE))</f>
        <v>36</v>
      </c>
      <c r="R101" s="8">
        <f>IF(O101&lt;&gt; "",LOOKUP(O101,Points!$F$1:$F$400,Points!$G$1:$G$400),"")</f>
        <v>2</v>
      </c>
      <c r="S101" s="285">
        <f>O101-3-0.2*(Q101-$T$8)</f>
        <v>6.4499999999999966</v>
      </c>
      <c r="T101" s="87">
        <f t="shared" si="3"/>
        <v>6</v>
      </c>
      <c r="U101" s="64">
        <f>IF(ISNA(VLOOKUP($A101,'2021'!$A$6:$AV$149,16,FALSE)),0,VLOOKUP($A101,'2021'!$A$6:$AV$149,16,FALSE))</f>
        <v>0</v>
      </c>
      <c r="V101" s="8">
        <f>IF(S101&lt;&gt; "",LOOKUP(S101,Points!$F$1:$F$400,Points!$G$1:$G$400),"")</f>
        <v>1</v>
      </c>
      <c r="W101" s="215">
        <f>IF(  AND(U101&gt;0,S101&lt;&gt;X$8),   IF(ABS(U101-X$8)&gt;=5,  S101+SIGN(X$8-U101)*1,  (X$8-U101)*0.2+S101),      S101)</f>
        <v>6.4499999999999966</v>
      </c>
      <c r="X101" s="87">
        <f t="shared" si="4"/>
        <v>6</v>
      </c>
      <c r="Y101" s="64">
        <f>IF(ISNA(VLOOKUP($A101,'2021'!$A$6:$AV$149,20,FALSE)),0,VLOOKUP($A101,'2021'!$A$6:$AV$149,20,FALSE))</f>
        <v>0</v>
      </c>
      <c r="Z101" s="8">
        <f>IF(W101&lt;&gt; "",LOOKUP(W101,Points!$F$1:$F$400,Points!$G$1:$G$400),"")</f>
        <v>1</v>
      </c>
      <c r="AA101" s="215">
        <f>IF(  AND(Y101&gt;0,W101&lt;&gt;AB$8),   IF(ABS(Y101-AB$8)&gt;=5,  W101+SIGN(AB$8-Y101)*1,  (AB$8-Y101)*0.2+W101),      W101)</f>
        <v>6.4499999999999966</v>
      </c>
      <c r="AB101" s="87">
        <f t="shared" si="6"/>
        <v>6</v>
      </c>
      <c r="AC101" s="64">
        <f>IF(ISNA(VLOOKUP($A101,'2021'!$A$6:$AV$149,24,FALSE)),0,VLOOKUP($A101,'2021'!$A$6:$AV$149,24,FALSE))</f>
        <v>0</v>
      </c>
      <c r="AD101" s="8">
        <f>IF(AA101&lt;&gt; "",LOOKUP(AA101,Points!$F$1:$F$400,Points!$G$1:$G$400),"")</f>
        <v>1</v>
      </c>
      <c r="AE101" s="215">
        <f>IF(  AND(AC101&gt;0,AA101&lt;&gt;AF$8),   IF(ABS(AC101-AF$8)&gt;=5,  AA101+SIGN(AF$8-AC101)*1,  (AF$8-AC101)*0.2+AA101),      AA101)</f>
        <v>6.4499999999999966</v>
      </c>
      <c r="AF101" s="87">
        <f t="shared" si="8"/>
        <v>6</v>
      </c>
      <c r="AG101" s="64">
        <f>IF(ISNA(VLOOKUP($A101,'2021'!$A$6:$AV$149,28,FALSE)),0,VLOOKUP($A101,'2021'!$A$6:$AV$149,28,FALSE))</f>
        <v>0</v>
      </c>
      <c r="AH101" s="8">
        <f>IF(AE101&lt;&gt; "",LOOKUP(AE101,Points!$F$1:$F$400,Points!$G$1:$G$400),"")</f>
        <v>1</v>
      </c>
      <c r="AI101" s="215">
        <f>IF(  AND(AG101&gt;0,AE101&lt;&gt;AJ$8),   IF(ABS(AG101-AJ$8)&gt;=5,  AE101+SIGN(AJ$8-AG101)*1,  (AJ$8-AG101)*0.2+AE101),      AE101)</f>
        <v>6.4499999999999966</v>
      </c>
      <c r="AJ101" s="87">
        <f t="shared" si="10"/>
        <v>6</v>
      </c>
      <c r="AK101" s="64">
        <f>IF(ISNA(VLOOKUP($A101,'2021'!$A$6:$AV$149,32,FALSE)),0,VLOOKUP($A101,'2021'!$A$6:$AV$149,32,FALSE))</f>
        <v>0</v>
      </c>
      <c r="AL101" s="8">
        <f>IF(AI101&lt;&gt; "",LOOKUP(AI101,Points!$F$1:$F$400,Points!$G$1:$G$400),"")</f>
        <v>1</v>
      </c>
      <c r="AM101" s="215">
        <f>IF(  AND(AK101&gt;0,AI101&lt;&gt;AN$8),   IF(ABS(AK101-AN$8)&gt;=5,  AI101+SIGN(AN$8-AK101)*1,  (AN$8-AK101)*0.2+AI101),      AI101)</f>
        <v>6.4499999999999966</v>
      </c>
      <c r="AN101" s="87">
        <f t="shared" si="11"/>
        <v>6</v>
      </c>
      <c r="AO101" s="64">
        <f>IF(ISNA(VLOOKUP($A101,'2021'!$A$6:$AV$149,36,FALSE)),0,VLOOKUP($A101,'2021'!$A$6:$AV$149,36,FALSE))</f>
        <v>0</v>
      </c>
      <c r="AP101" s="8">
        <f>IF(AM101&lt;&gt; "",LOOKUP(AM101,Points!$F$1:$F$360,Points!$G$1:$G$360),"")</f>
        <v>1</v>
      </c>
      <c r="AQ101" s="215">
        <f>IF(  AND(AO101&gt;0,AM101&lt;&gt;AR$8),   IF(ABS(AO101-AR$8)&gt;=5,  AM101+SIGN(AR$8-AO101)*0.5,  (AR$8-AO101)*0.1+AM101),      AM101)</f>
        <v>6.4499999999999966</v>
      </c>
      <c r="AR101" s="87">
        <f t="shared" si="12"/>
        <v>6</v>
      </c>
      <c r="AS101">
        <f t="shared" si="35"/>
        <v>95</v>
      </c>
      <c r="AT101">
        <f t="shared" si="36"/>
        <v>88</v>
      </c>
      <c r="AU101">
        <f t="shared" si="37"/>
        <v>83</v>
      </c>
      <c r="AV101" t="str">
        <f t="shared" si="38"/>
        <v>-</v>
      </c>
      <c r="AW101" t="str">
        <f t="shared" si="39"/>
        <v>-</v>
      </c>
      <c r="AX101" t="str">
        <f t="shared" si="40"/>
        <v>-</v>
      </c>
      <c r="AY101" t="str">
        <f t="shared" si="41"/>
        <v>-</v>
      </c>
      <c r="AZ101" t="str">
        <f t="shared" si="53"/>
        <v>-</v>
      </c>
      <c r="BA101" t="str">
        <f t="shared" si="42"/>
        <v>-</v>
      </c>
      <c r="BB101" t="e">
        <f>VLOOKUP(A101,#REF!,44,FALSE)</f>
        <v>#REF!</v>
      </c>
      <c r="BC101">
        <f>-G101+AQ101</f>
        <v>-4.3999999999999995</v>
      </c>
      <c r="BD101" s="206">
        <f>ROUND(BC101/G101,2)</f>
        <v>-0.41</v>
      </c>
    </row>
    <row r="102" spans="1:57" ht="18" customHeight="1" thickBot="1" x14ac:dyDescent="0.25">
      <c r="A102" s="78" t="str">
        <f>CONCATENATE(C102," ",B102)</f>
        <v>Cory Reagan</v>
      </c>
      <c r="B102" s="93" t="s">
        <v>937</v>
      </c>
      <c r="C102" s="94" t="s">
        <v>938</v>
      </c>
      <c r="D102" s="25">
        <v>0</v>
      </c>
      <c r="E102" s="8">
        <v>0</v>
      </c>
      <c r="F102" s="92">
        <v>0</v>
      </c>
      <c r="G102" s="312">
        <v>11</v>
      </c>
      <c r="H102" s="88">
        <f t="shared" si="0"/>
        <v>11</v>
      </c>
      <c r="I102" s="72">
        <v>0</v>
      </c>
      <c r="J102" s="8">
        <f>IF(G102&lt;&gt; "",LOOKUP(G102,Points!$F$1:$F$360,Points!$G$1:$G$360),"")</f>
        <v>2</v>
      </c>
      <c r="K102" s="209">
        <f>IF(  AND(I102&gt;0,G102&lt;&gt;L$8),   IF(ABS(I102-L$8)&gt;=5,  G102+SIGN(L$8-I102)*1,  (L$8-I102)*0.2+G102),      G102)</f>
        <v>11</v>
      </c>
      <c r="L102" s="87">
        <f t="shared" si="1"/>
        <v>11</v>
      </c>
      <c r="M102" s="83">
        <f>IF(ISNA(VLOOKUP($A102,'2021'!$A$6:$AV$180,8,FALSE)),0,VLOOKUP($A102,'2021'!$A$6:$AV$180,8,FALSE))</f>
        <v>31</v>
      </c>
      <c r="N102" s="8">
        <f>IF(K102&lt;&gt; "",LOOKUP(K102,Points!$F$1:$F$400,Points!$G$1:$G$400),"")</f>
        <v>2</v>
      </c>
      <c r="O102" s="215">
        <f>IF(  AND(M102&gt;0,K102&lt;&gt;P$8),   IF(ABS(M102-P$8)&gt;=5,  K102+SIGN(P$8-M102)*1,  (P$8-M102)*0.2+K102),      K102)</f>
        <v>10.8</v>
      </c>
      <c r="P102" s="87">
        <f t="shared" si="2"/>
        <v>11</v>
      </c>
      <c r="Q102" s="64">
        <f>IF(ISNA(VLOOKUP($A102,'2021'!$A$6:$AV$184,12,FALSE)),0,VLOOKUP($A102,'2021'!$A$6:$AV$184,12,FALSE))</f>
        <v>28</v>
      </c>
      <c r="R102" s="8">
        <f>IF(O102&lt;&gt; "",LOOKUP(O102,Points!$F$1:$F$400,Points!$G$1:$G$400),"")</f>
        <v>2</v>
      </c>
      <c r="S102" s="215">
        <f>IF(  AND(Q102&gt;0,O102&lt;&gt;T$8),   IF(ABS(Q102-T$8)&gt;=5,  O102+SIGN(T$8-Q102)*1,  (T$8-Q102)*0.2+O102),      O102)</f>
        <v>10.600000000000001</v>
      </c>
      <c r="T102" s="87">
        <f t="shared" si="3"/>
        <v>11</v>
      </c>
      <c r="U102" s="64">
        <f>IF(ISNA(VLOOKUP($A102,'2021'!$A$6:$AV$184,16,FALSE)),0,VLOOKUP($A102,'2021'!$A$6:$AV$184,16,FALSE))</f>
        <v>0</v>
      </c>
      <c r="V102" s="8">
        <f>IF(S102&lt;&gt; "",LOOKUP(S102,Points!$F$1:$F$400,Points!$G$1:$G$400),"")</f>
        <v>2</v>
      </c>
      <c r="W102" s="215">
        <f>IF(  AND(U102&gt;0,S102&lt;&gt;36),   IF(ABS(U102-36)&gt;=10,  S102+SIGN(36-U102)*1,  (36-U102)*0.1+S102),      S102)</f>
        <v>10.600000000000001</v>
      </c>
      <c r="X102" s="87">
        <f t="shared" si="4"/>
        <v>11</v>
      </c>
      <c r="Y102" s="64">
        <f>IF(ISNA(VLOOKUP($A102,'2021'!$A$6:$AV$184,20,FALSE)),0,VLOOKUP($A102,'2021'!$A$6:$AV$184,20,FALSE))</f>
        <v>0</v>
      </c>
      <c r="Z102" s="8">
        <f>IF(W102&lt;&gt; "",LOOKUP(W102,Points!$F$1:$F$400,Points!$G$1:$G$400),"")</f>
        <v>2</v>
      </c>
      <c r="AA102" s="215">
        <f>IF(  AND(Y102&gt;0,W102&lt;&gt;AB$8),   IF(ABS(Y102-AB$8)&gt;=5,  W102+SIGN(AB$8-Y102)*1,  (AB$8-Y102)*0.2+W102),      W102)</f>
        <v>10.600000000000001</v>
      </c>
      <c r="AB102" s="87">
        <f t="shared" si="6"/>
        <v>11</v>
      </c>
      <c r="AC102" s="64">
        <f>IF(ISNA(VLOOKUP($A102,'2021'!$A$6:$AV$184,24,FALSE)),0,VLOOKUP($A102,'2021'!$A$6:$AV$184,24,FALSE))</f>
        <v>0</v>
      </c>
      <c r="AD102" s="8">
        <f>IF(AA102&lt;&gt; "",LOOKUP(AA102,Points!$F$1:$F$400,Points!$G$1:$G$400),"")</f>
        <v>2</v>
      </c>
      <c r="AE102" s="215">
        <f>IF(  AND(AC102&gt;0,AA102&lt;&gt;36),   IF(ABS(AC102-36)&gt;=10,  AA102+SIGN(36-AC102)*1,  (36-AC102)*0.1+AA102),      AA102)</f>
        <v>10.600000000000001</v>
      </c>
      <c r="AF102" s="87">
        <f t="shared" si="8"/>
        <v>11</v>
      </c>
      <c r="AG102" s="64">
        <f>IF(ISNA(VLOOKUP($A102,'2021'!$A$6:$AV$185,28,FALSE)),0,VLOOKUP($A102,'2021'!$A$6:$AV$185,28,FALSE))</f>
        <v>0</v>
      </c>
      <c r="AH102" s="8">
        <f>IF(AE102&lt;&gt; "",LOOKUP(AE102,Points!$F$1:$F$400,Points!$G$1:$G$400),"")</f>
        <v>2</v>
      </c>
      <c r="AI102" s="215">
        <f>IF(  AND(AG102&gt;0,AE102&lt;&gt;36),   IF(ABS(AG102-36)&gt;=10,  AE102+SIGN(36-AG102)*1,  (36-AG102)*0.1+AE102),      AE102)</f>
        <v>10.600000000000001</v>
      </c>
      <c r="AJ102" s="87">
        <f t="shared" si="10"/>
        <v>11</v>
      </c>
      <c r="AK102" s="64">
        <f>IF(ISNA(VLOOKUP($A102,'2021'!$A$6:$AV$185,32,FALSE)),0,VLOOKUP($A102,'2021'!$A$6:$AV$185,32,FALSE))</f>
        <v>0</v>
      </c>
      <c r="AL102" s="8">
        <f>IF(AI102&lt;&gt; "",LOOKUP(AI102,Points!$F$1:$F$400,Points!$G$1:$G$400),"")</f>
        <v>2</v>
      </c>
      <c r="AM102" s="215">
        <f>IF(  AND(AK102&gt;0,AI102&lt;&gt;36),   IF(ABS(AK102-36)&gt;=10,  AI102+SIGN(36-AK102)*1,  (36-AK102)*0.1+AI102),      AI102)</f>
        <v>10.600000000000001</v>
      </c>
      <c r="AN102" s="87">
        <f t="shared" si="11"/>
        <v>11</v>
      </c>
      <c r="AO102" s="64">
        <f>IF(ISNA(VLOOKUP($A102,'2021'!$A$6:$AV$184,36,FALSE)),0,VLOOKUP($A102,'2021'!$A$6:$AV$184,36,FALSE))</f>
        <v>0</v>
      </c>
      <c r="AP102" s="8">
        <f>IF(AM102&lt;&gt; "",LOOKUP(AM102,Points!$F$1:$F$360,Points!$G$1:$G$360),"")</f>
        <v>2</v>
      </c>
      <c r="AQ102" s="215">
        <f>IF(  AND(AO102&gt;0,AM102&lt;&gt;36),   IF(ABS(AO102-36)&gt;=10,  AM102+SIGN(36-AO102)*1,  (36-AO102)*0.1+AM102),      AM102)</f>
        <v>10.600000000000001</v>
      </c>
      <c r="AR102" s="87">
        <f t="shared" si="12"/>
        <v>11</v>
      </c>
      <c r="AS102" t="str">
        <f t="shared" si="35"/>
        <v>-</v>
      </c>
      <c r="AT102">
        <f t="shared" si="36"/>
        <v>88</v>
      </c>
      <c r="AU102">
        <f t="shared" si="37"/>
        <v>91</v>
      </c>
      <c r="AV102" t="str">
        <f t="shared" si="38"/>
        <v>-</v>
      </c>
      <c r="AW102" t="str">
        <f t="shared" si="39"/>
        <v>-</v>
      </c>
      <c r="AX102" t="str">
        <f t="shared" si="40"/>
        <v>-</v>
      </c>
      <c r="AY102" t="str">
        <f t="shared" si="41"/>
        <v>-</v>
      </c>
      <c r="AZ102" t="str">
        <f t="shared" si="53"/>
        <v>-</v>
      </c>
      <c r="BA102" t="str">
        <f t="shared" si="42"/>
        <v>-</v>
      </c>
    </row>
    <row r="103" spans="1:57" ht="18" customHeight="1" thickBot="1" x14ac:dyDescent="0.25">
      <c r="A103" s="78" t="s">
        <v>595</v>
      </c>
      <c r="B103" s="52" t="s">
        <v>506</v>
      </c>
      <c r="C103" s="62" t="s">
        <v>507</v>
      </c>
      <c r="D103" s="25">
        <v>22.211111111111109</v>
      </c>
      <c r="E103" s="92">
        <v>0</v>
      </c>
      <c r="F103" s="92">
        <v>0</v>
      </c>
      <c r="G103" s="216">
        <f t="shared" si="51"/>
        <v>22.211111111111109</v>
      </c>
      <c r="H103" s="88">
        <f t="shared" si="0"/>
        <v>22</v>
      </c>
      <c r="I103" s="72">
        <f>IF(ISNA(VLOOKUP($A103,'2021'!$A$5:$AV$149,4,FALSE)),0,VLOOKUP($A103,'2021'!$A$5:$AV$149,4,FALSE))</f>
        <v>0</v>
      </c>
      <c r="J103" s="8">
        <f>IF(G103&lt;&gt; "",LOOKUP(G103,Points!$F$1:$F$360,Points!$G$1:$G$360),"")</f>
        <v>3</v>
      </c>
      <c r="K103" s="209">
        <f>IF(  AND(I103&gt;0,G103&lt;&gt;36),   IF(ABS(I103-36)&gt;=5,  G103+SIGN(36-I103)*1.5,  (36-I103)*0.3+G103),      G103)</f>
        <v>22.211111111111109</v>
      </c>
      <c r="L103" s="87">
        <f t="shared" si="1"/>
        <v>22</v>
      </c>
      <c r="M103" s="83">
        <f>IF(ISNA(VLOOKUP($A103,'2021'!$A$6:$AV$149,8,FALSE)),0,VLOOKUP($A103,'2021'!$A$6:$AV$149,8,FALSE))</f>
        <v>0</v>
      </c>
      <c r="N103" s="8">
        <f>IF(K103&lt;&gt; "",LOOKUP(K103,Points!$F$1:$F$400,Points!$G$1:$G$400),"")</f>
        <v>3</v>
      </c>
      <c r="O103" s="215">
        <f>IF(  AND(M103&gt;0,K103&lt;&gt;P$8),   IF(ABS(M103-P$8)&gt;=5,  K103+SIGN(P$8-M103)*1.5,  (P$8-M103)*0.3+K103),      K103)</f>
        <v>22.211111111111109</v>
      </c>
      <c r="P103" s="87">
        <f t="shared" si="2"/>
        <v>22</v>
      </c>
      <c r="Q103" s="64">
        <f>IF(ISNA(VLOOKUP($A103,'2021'!$A$6:$AV$149,12,FALSE)),0,VLOOKUP($A103,'2021'!$A$6:$AV$149,12,FALSE))</f>
        <v>0</v>
      </c>
      <c r="R103" s="8">
        <f>IF(O103&lt;&gt; "",LOOKUP(O103,Points!$F$1:$F$400,Points!$G$1:$G$400),"")</f>
        <v>3</v>
      </c>
      <c r="S103" s="215">
        <f>IF(  AND(Q103&gt;0,O103&lt;&gt;T$8),   IF(ABS(Q103-T$8)&gt;=5,  O103+SIGN(T$8-Q103)*1,  (T$8-Q103)*0.2+O103),      O103)</f>
        <v>22.211111111111109</v>
      </c>
      <c r="T103" s="87">
        <f t="shared" si="3"/>
        <v>22</v>
      </c>
      <c r="U103" s="64">
        <f>IF(ISNA(VLOOKUP($A103,'2021'!$A$6:$AV$149,16,FALSE)),0,VLOOKUP($A103,'2021'!$A$6:$AV$149,16,FALSE))</f>
        <v>0</v>
      </c>
      <c r="V103" s="8">
        <f>IF(S103&lt;&gt; "",LOOKUP(S103,Points!$F$1:$F$400,Points!$G$1:$G$400),"")</f>
        <v>3</v>
      </c>
      <c r="W103" s="215">
        <f>IF(  AND(U103&gt;0,S103&lt;&gt;X$8),   IF(ABS(U103-X$8)&gt;=5,  S103+SIGN(X$8-U103)*1,  (X$8-U103)*0.2+S103),      S103)</f>
        <v>22.211111111111109</v>
      </c>
      <c r="X103" s="87">
        <f t="shared" si="4"/>
        <v>22</v>
      </c>
      <c r="Y103" s="64">
        <f>IF(ISNA(VLOOKUP($A103,'2021'!$A$6:$AV$149,20,FALSE)),0,VLOOKUP($A103,'2021'!$A$6:$AV$149,20,FALSE))</f>
        <v>0</v>
      </c>
      <c r="Z103" s="8">
        <f>IF(W103&lt;&gt; "",LOOKUP(W103,Points!$F$1:$F$400,Points!$G$1:$G$400),"")</f>
        <v>3</v>
      </c>
      <c r="AA103" s="215">
        <f>IF(  AND(Y103&gt;0,W103&lt;&gt;AB$8),   IF(ABS(Y103-AB$8)&gt;=5,  W103+SIGN(AB$8-Y103)*1.5,  (AB$8-Y103)*0.3+W103),      W103)</f>
        <v>22.211111111111109</v>
      </c>
      <c r="AB103" s="87">
        <f t="shared" si="6"/>
        <v>22</v>
      </c>
      <c r="AC103" s="64">
        <f>IF(ISNA(VLOOKUP($A103,'2021'!$A$6:$AV$149,24,FALSE)),0,VLOOKUP($A103,'2021'!$A$6:$AV$149,24,FALSE))</f>
        <v>0</v>
      </c>
      <c r="AD103" s="8">
        <f>IF(AA103&lt;&gt; "",LOOKUP(AA103,Points!$F$1:$F$400,Points!$G$1:$G$400),"")</f>
        <v>3</v>
      </c>
      <c r="AE103" s="215">
        <f>IF(  AND(AC103&gt;0,AA103&lt;&gt;AF$8),   IF(ABS(AC103-AF$8)&gt;=5,  AA103+SIGN(AF$8-AC103)*1.5,  (AF$8-AC103)*0.3+AA103),      AA103)</f>
        <v>22.211111111111109</v>
      </c>
      <c r="AF103" s="87">
        <f t="shared" si="8"/>
        <v>22</v>
      </c>
      <c r="AG103" s="64">
        <f>IF(ISNA(VLOOKUP($A103,'2021'!$A$6:$AV$149,28,FALSE)),0,VLOOKUP($A103,'2021'!$A$6:$AV$149,28,FALSE))</f>
        <v>0</v>
      </c>
      <c r="AH103" s="8">
        <f>IF(AE103&lt;&gt; "",LOOKUP(AE103,Points!$F$1:$F$400,Points!$G$1:$G$400),"")</f>
        <v>3</v>
      </c>
      <c r="AI103" s="215">
        <f>IF(  AND(AG103&gt;0,AE103&lt;&gt;AJ$8),   IF(ABS(AG103-AJ$8)&gt;=5,  AE103+SIGN(AJ$8-AG103)*1.5,  (AJ$8-AG103)*0.3+AE103),      AE103)</f>
        <v>22.211111111111109</v>
      </c>
      <c r="AJ103" s="87">
        <f t="shared" si="10"/>
        <v>22</v>
      </c>
      <c r="AK103" s="64">
        <f>IF(ISNA(VLOOKUP($A103,'2021'!$A$6:$AV$149,32,FALSE)),0,VLOOKUP($A103,'2021'!$A$6:$AV$149,32,FALSE))</f>
        <v>0</v>
      </c>
      <c r="AL103" s="8">
        <f>IF(AI103&lt;&gt; "",LOOKUP(AI103,Points!$F$1:$F$400,Points!$G$1:$G$400),"")</f>
        <v>3</v>
      </c>
      <c r="AM103" s="215">
        <f>IF(  AND(AK103&gt;0,AI103&lt;&gt;AN$8),   IF(ABS(AK103-AN$8)&gt;=5,  AI103+SIGN(AN$8-AK103)*1.5,  (AN$8-AK103)*0.3+AI103),      AI103)</f>
        <v>22.211111111111109</v>
      </c>
      <c r="AN103" s="87">
        <f t="shared" si="11"/>
        <v>22</v>
      </c>
      <c r="AO103" s="64">
        <f>IF(ISNA(VLOOKUP($A103,'2021'!$A$6:$AV$149,36,FALSE)),0,VLOOKUP($A103,'2021'!$A$6:$AV$149,36,FALSE))</f>
        <v>0</v>
      </c>
      <c r="AP103" s="8">
        <f>IF(AM103&lt;&gt; "",LOOKUP(AM103,[1]Points!$F$1:$F$360,[1]Points!$G$1:$G$360),"")</f>
        <v>3</v>
      </c>
      <c r="AQ103" s="215">
        <f>IF(  AND(AO103&gt;0,AM103&lt;&gt;AR$8),   IF(ABS(AO103-AR$8)&gt;=5,  AM103+SIGN(AR$8-AO103)*1.5,  (AR$8-AO103)*0.3+AM103),      AM103)</f>
        <v>22.211111111111109</v>
      </c>
      <c r="AR103" s="87">
        <f t="shared" si="12"/>
        <v>22</v>
      </c>
      <c r="AS103" t="str">
        <f t="shared" si="35"/>
        <v>-</v>
      </c>
      <c r="AT103" t="str">
        <f t="shared" si="36"/>
        <v>-</v>
      </c>
      <c r="AU103" t="str">
        <f t="shared" si="37"/>
        <v>-</v>
      </c>
      <c r="AV103" t="str">
        <f t="shared" si="38"/>
        <v>-</v>
      </c>
      <c r="AW103" t="str">
        <f t="shared" si="39"/>
        <v>-</v>
      </c>
      <c r="AX103" t="str">
        <f t="shared" si="40"/>
        <v>-</v>
      </c>
      <c r="AY103" t="str">
        <f t="shared" si="41"/>
        <v>-</v>
      </c>
      <c r="AZ103" t="str">
        <f t="shared" si="53"/>
        <v>-</v>
      </c>
      <c r="BA103" t="str">
        <f t="shared" si="42"/>
        <v>-</v>
      </c>
      <c r="BB103" t="e">
        <f>VLOOKUP(A103,#REF!,44,FALSE)</f>
        <v>#REF!</v>
      </c>
      <c r="BC103">
        <f>-G103+AQ103</f>
        <v>0</v>
      </c>
      <c r="BD103" s="206">
        <f>ROUND(BC103/G103,2)</f>
        <v>0</v>
      </c>
    </row>
    <row r="104" spans="1:57" ht="18" customHeight="1" thickBot="1" x14ac:dyDescent="0.25">
      <c r="A104" s="78" t="s">
        <v>772</v>
      </c>
      <c r="B104" s="93" t="s">
        <v>743</v>
      </c>
      <c r="C104" s="94" t="s">
        <v>744</v>
      </c>
      <c r="D104" s="25">
        <v>13</v>
      </c>
      <c r="E104" s="92">
        <v>0</v>
      </c>
      <c r="F104" s="92">
        <v>0</v>
      </c>
      <c r="G104" s="216">
        <f t="shared" si="51"/>
        <v>13</v>
      </c>
      <c r="H104" s="88">
        <f t="shared" si="0"/>
        <v>13</v>
      </c>
      <c r="I104" s="72">
        <f>IF(ISNA(VLOOKUP($A104,'2021'!$A$5:$AV$149,4,FALSE)),0,VLOOKUP($A104,'2021'!$A$5:$AV$149,4,FALSE))</f>
        <v>0</v>
      </c>
      <c r="J104" s="8">
        <f>IF(G104&lt;&gt; "",LOOKUP(G104,Points!$F$1:$F$360,Points!$G$1:$G$360),"")</f>
        <v>2</v>
      </c>
      <c r="K104" s="13">
        <f>IF(  AND(I104&gt;0,G104&lt;&gt;L$8),   IF(ABS(I104-L$8)&gt;=5,  G104+SIGN(L$8-I104)*1,  (L$8-I104)*0.2+G104),      G104)</f>
        <v>13</v>
      </c>
      <c r="L104" s="87">
        <f t="shared" si="1"/>
        <v>13</v>
      </c>
      <c r="M104" s="83">
        <f>IF(ISNA(VLOOKUP($A104,'2021'!$A$6:$AV$149,8,FALSE)),0,VLOOKUP($A104,'2021'!$A$6:$AV$149,8,FALSE))</f>
        <v>0</v>
      </c>
      <c r="N104" s="8">
        <f>IF(K104&lt;&gt; "",LOOKUP(K104,Points!$F$1:$F$400,Points!$G$1:$G$400),"")</f>
        <v>2</v>
      </c>
      <c r="O104" s="215">
        <f>IF(  AND(M104&gt;0,K104&lt;&gt;36),   IF(ABS(M104-36)&gt;=10,  K104+SIGN(36-M104)*1,  (36-M104)*0.1+K104),      K104)</f>
        <v>13</v>
      </c>
      <c r="P104" s="87">
        <f t="shared" si="2"/>
        <v>13</v>
      </c>
      <c r="Q104" s="64">
        <f>IF(ISNA(VLOOKUP($A104,'2021'!$A$6:$AV$149,12,FALSE)),0,VLOOKUP($A104,'2021'!$A$6:$AV$149,12,FALSE))</f>
        <v>0</v>
      </c>
      <c r="R104" s="8">
        <f>IF(O104&lt;&gt; "",LOOKUP(O104,Points!$F$1:$F$400,Points!$G$1:$G$400),"")</f>
        <v>2</v>
      </c>
      <c r="S104" s="215">
        <f>IF(  AND(Q104&gt;0,O104&lt;&gt;36),   IF(ABS(Q104-36)&gt;=10,  O104+SIGN(36-Q104)*1,  (36-Q104)*0.1+O104),      O104)</f>
        <v>13</v>
      </c>
      <c r="T104" s="87">
        <f t="shared" si="3"/>
        <v>13</v>
      </c>
      <c r="U104" s="64">
        <f>IF(ISNA(VLOOKUP($A104,'2021'!$A$6:$AV$149,16,FALSE)),0,VLOOKUP($A104,'2021'!$A$6:$AV$149,16,FALSE))</f>
        <v>0</v>
      </c>
      <c r="V104" s="8">
        <f>IF(S104&lt;&gt; "",LOOKUP(S104,Points!$F$1:$F$400,Points!$G$1:$G$400),"")</f>
        <v>2</v>
      </c>
      <c r="W104" s="215">
        <f>IF(  AND(U104&gt;0,S104&lt;&gt;X$8),   IF(ABS(U104-X$8)&gt;=5,  S104+SIGN(X$8-U104)*1,  (X$8-U104)*0.2+S104),      S104)</f>
        <v>13</v>
      </c>
      <c r="X104" s="87">
        <f t="shared" si="4"/>
        <v>13</v>
      </c>
      <c r="Y104" s="64">
        <f>IF(ISNA(VLOOKUP($A104,'2021'!$A$6:$AV$149,20,FALSE)),0,VLOOKUP($A104,'2021'!$A$6:$AV$149,20,FALSE))</f>
        <v>0</v>
      </c>
      <c r="Z104" s="8">
        <f>IF(W104&lt;&gt; "",LOOKUP(W104,Points!$F$1:$F$400,Points!$G$1:$G$400),"")</f>
        <v>2</v>
      </c>
      <c r="AA104" s="215">
        <f>IF(  AND(Y104&gt;0,W104&lt;&gt;36),   IF(ABS(Y104-36)&gt;=10,  W104+SIGN(36-Y104)*1,  (36-Y104)*0.1+W104),      W104)</f>
        <v>13</v>
      </c>
      <c r="AB104" s="87">
        <f t="shared" si="6"/>
        <v>13</v>
      </c>
      <c r="AC104" s="64">
        <f>IF(ISNA(VLOOKUP($A104,'2021'!$A$6:$AV$149,24,FALSE)),0,VLOOKUP($A104,'2021'!$A$6:$AV$149,24,FALSE))</f>
        <v>0</v>
      </c>
      <c r="AD104" s="8">
        <f>IF(AA104&lt;&gt; "",LOOKUP(AA104,Points!$F$1:$F$400,Points!$G$1:$G$400),"")</f>
        <v>2</v>
      </c>
      <c r="AE104" s="215">
        <f>IF(  AND(AC104&gt;0,AA104&lt;&gt;36),   IF(ABS(AC104-36)&gt;=10,  AA104+SIGN(36-AC104)*1,  (36-AC104)*0.1+AA104),      AA104)</f>
        <v>13</v>
      </c>
      <c r="AF104" s="87">
        <f t="shared" si="8"/>
        <v>13</v>
      </c>
      <c r="AG104" s="64">
        <f>IF(ISNA(VLOOKUP($A104,'2021'!$A$6:$AV$149,28,FALSE)),0,VLOOKUP($A104,'2021'!$A$6:$AV$149,28,FALSE))</f>
        <v>0</v>
      </c>
      <c r="AH104" s="8">
        <f>IF(AE104&lt;&gt; "",LOOKUP(AE104,Points!$F$1:$F$400,Points!$G$1:$G$400),"")</f>
        <v>2</v>
      </c>
      <c r="AI104" s="215">
        <f>IF(  AND(AG104&gt;0,AE104&lt;&gt;36),   IF(ABS(AG104-36)&gt;=10,  AE104+SIGN(36-AG104)*1,  (36-AG104)*0.1+AE104),      AE104)</f>
        <v>13</v>
      </c>
      <c r="AJ104" s="87">
        <f t="shared" si="10"/>
        <v>13</v>
      </c>
      <c r="AK104" s="64">
        <f>IF(ISNA(VLOOKUP($A104,'2021'!$A$6:$AV$149,32,FALSE)),0,VLOOKUP($A104,'2021'!$A$6:$AV$149,32,FALSE))</f>
        <v>0</v>
      </c>
      <c r="AL104" s="8">
        <f>IF(AI104&lt;&gt; "",LOOKUP(AI104,Points!$F$1:$F$400,Points!$G$1:$G$400),"")</f>
        <v>2</v>
      </c>
      <c r="AM104" s="215">
        <f t="shared" ref="AM104:AM115" si="54">IF(  AND(AK104&gt;0,AI104&lt;&gt;36),   IF(ABS(AK104-36)&gt;=10,  AI104+SIGN(36-AK104)*1,  (36-AK104)*0.1+AI104),      AI104)</f>
        <v>13</v>
      </c>
      <c r="AN104" s="87">
        <f t="shared" si="11"/>
        <v>13</v>
      </c>
      <c r="AO104" s="64">
        <f>IF(ISNA(VLOOKUP($A104,'2021'!$A$6:$AV$149,36,FALSE)),0,VLOOKUP($A104,'2021'!$A$6:$AV$149,36,FALSE))</f>
        <v>0</v>
      </c>
      <c r="AP104" s="8">
        <f>IF(AM104&lt;&gt; "",LOOKUP(AM104,Points!$F$1:$F$360,Points!$G$1:$G$360),"")</f>
        <v>2</v>
      </c>
      <c r="AQ104" s="215">
        <f>IF(  AND(AO104&gt;0,AM104&lt;&gt;36),   IF(ABS(AO104-36)&gt;=10,  AM104+SIGN(36-AO104)*1,  (36-AO104)*0.1+AM104),      AM104)</f>
        <v>13</v>
      </c>
      <c r="AR104" s="87">
        <f t="shared" si="12"/>
        <v>13</v>
      </c>
      <c r="AS104" t="str">
        <f t="shared" si="35"/>
        <v>-</v>
      </c>
      <c r="AT104" t="str">
        <f t="shared" si="36"/>
        <v>-</v>
      </c>
      <c r="AU104" t="str">
        <f t="shared" si="37"/>
        <v>-</v>
      </c>
      <c r="AV104" t="str">
        <f t="shared" si="38"/>
        <v>-</v>
      </c>
      <c r="AW104" t="str">
        <f t="shared" si="39"/>
        <v>-</v>
      </c>
      <c r="AX104" t="str">
        <f t="shared" si="40"/>
        <v>-</v>
      </c>
      <c r="AY104" t="str">
        <f t="shared" si="41"/>
        <v>-</v>
      </c>
      <c r="AZ104" t="str">
        <f t="shared" si="53"/>
        <v>-</v>
      </c>
      <c r="BA104" t="str">
        <f t="shared" si="42"/>
        <v>-</v>
      </c>
      <c r="BB104" t="e">
        <f>VLOOKUP(A104,#REF!,44,FALSE)</f>
        <v>#REF!</v>
      </c>
    </row>
    <row r="105" spans="1:57" ht="18" customHeight="1" thickBot="1" x14ac:dyDescent="0.25">
      <c r="A105" s="78" t="s">
        <v>361</v>
      </c>
      <c r="B105" s="52" t="s">
        <v>353</v>
      </c>
      <c r="C105" s="62" t="s">
        <v>354</v>
      </c>
      <c r="D105" s="25">
        <v>28.700000000000003</v>
      </c>
      <c r="E105" s="92">
        <v>0</v>
      </c>
      <c r="F105" s="92">
        <v>0</v>
      </c>
      <c r="G105" s="216">
        <f t="shared" si="51"/>
        <v>28.700000000000003</v>
      </c>
      <c r="H105" s="88">
        <f t="shared" ref="H105:H141" si="55">ROUND(G105,0)</f>
        <v>29</v>
      </c>
      <c r="I105" s="72">
        <f>IF(ISNA(VLOOKUP($A105,'2021'!$A$5:$AV$149,4,FALSE)),0,VLOOKUP($A105,'2021'!$A$5:$AV$149,4,FALSE))</f>
        <v>0</v>
      </c>
      <c r="J105" s="8">
        <f>IF(G105&lt;&gt; "",LOOKUP(G105,Points!$F$1:$F$360,Points!$G$1:$G$360),"")</f>
        <v>3</v>
      </c>
      <c r="K105" s="13">
        <f>IF(  AND(I105&gt;0,G105&lt;&gt;36),   IF(ABS(I105-36)&gt;=5,  G105+SIGN(36-I105)*1.5,  (36-I105)*0.3+G105),      G105)</f>
        <v>28.700000000000003</v>
      </c>
      <c r="L105" s="87">
        <f t="shared" ref="L105:L113" si="56">ROUND(K105,0)</f>
        <v>29</v>
      </c>
      <c r="M105" s="83">
        <f>IF(ISNA(VLOOKUP($A105,'2021'!$A$6:$AV$149,8,FALSE)),0,VLOOKUP($A105,'2021'!$A$6:$AV$149,8,FALSE))</f>
        <v>0</v>
      </c>
      <c r="N105" s="8">
        <f>IF(K105&lt;&gt; "",LOOKUP(K105,Points!$F$1:$F$400,Points!$G$1:$G$400),"")</f>
        <v>3</v>
      </c>
      <c r="O105" s="215">
        <f>IF(  AND(M105&gt;0,K105&lt;&gt;36),   IF(ABS(M105-36)&gt;=5,  K105+SIGN(36-M105)*1.5,  (36-M105)*0.3+K105),      K105)</f>
        <v>28.700000000000003</v>
      </c>
      <c r="P105" s="87">
        <f t="shared" ref="P105:P113" si="57">ROUND(O105,0)</f>
        <v>29</v>
      </c>
      <c r="Q105" s="64">
        <f>IF(ISNA(VLOOKUP($A105,'2021'!$A$6:$AV$149,12,FALSE)),0,VLOOKUP($A105,'2021'!$A$6:$AV$149,12,FALSE))</f>
        <v>0</v>
      </c>
      <c r="R105" s="8">
        <f>IF(O105&lt;&gt; "",LOOKUP(O105,Points!$F$1:$F$400,Points!$G$1:$G$400),"")</f>
        <v>3</v>
      </c>
      <c r="S105" s="215">
        <f>IF(  AND(Q105&gt;0,O105&lt;&gt;T$8),   IF(ABS(Q105-T$8)&gt;=5,  O105+SIGN(T$8-Q105)*2,  (T$8-Q105)*0.4+O105),      O105)</f>
        <v>28.700000000000003</v>
      </c>
      <c r="T105" s="87">
        <f t="shared" ref="T105:T113" si="58">ROUND(S105,0)</f>
        <v>29</v>
      </c>
      <c r="U105" s="64">
        <f>IF(ISNA(VLOOKUP($A105,'2021'!$A$6:$AV$149,16,FALSE)),0,VLOOKUP($A105,'2021'!$A$6:$AV$149,16,FALSE))</f>
        <v>0</v>
      </c>
      <c r="V105" s="8">
        <f>IF(S105&lt;&gt; "",LOOKUP(S105,Points!$F$1:$F$400,Points!$G$1:$G$400),"")</f>
        <v>3</v>
      </c>
      <c r="W105" s="215">
        <f>IF(  AND(U105&gt;0,S105&lt;&gt;X$8),   IF(ABS(U105-X$8)&gt;=5,  S105+SIGN(X$8-U105)*2,  (X$8-U105)*0.4+S105),      S105)</f>
        <v>28.700000000000003</v>
      </c>
      <c r="X105" s="87">
        <f>ROUND(W105,0)</f>
        <v>29</v>
      </c>
      <c r="Y105" s="64">
        <f>IF(ISNA(VLOOKUP($A105,'2021'!$A$6:$AV$149,20,FALSE)),0,VLOOKUP($A105,'2021'!$A$6:$AV$149,20,FALSE))</f>
        <v>0</v>
      </c>
      <c r="Z105" s="8">
        <f>IF(W105&lt;&gt; "",LOOKUP(W105,Points!$F$1:$F$400,Points!$G$1:$G$400),"")</f>
        <v>3</v>
      </c>
      <c r="AA105" s="215">
        <f>IF(  AND(Y105&gt;0,W105&lt;&gt;AB$8),   IF(ABS(Y105-AB$8)&gt;=5,  W105+SIGN(AB$8-Y105)*2,  (AB$8-Y105)*0.4+W105),      W105)</f>
        <v>28.700000000000003</v>
      </c>
      <c r="AB105" s="87">
        <f>ROUND(AA105,0)</f>
        <v>29</v>
      </c>
      <c r="AC105" s="64">
        <f>IF(ISNA(VLOOKUP($A105,'2021'!$A$6:$AV$149,24,FALSE)),0,VLOOKUP($A105,'2021'!$A$6:$AV$149,24,FALSE))</f>
        <v>0</v>
      </c>
      <c r="AD105" s="8">
        <f>IF(AA105&lt;&gt; "",LOOKUP(AA105,Points!$F$1:$F$400,Points!$G$1:$G$400),"")</f>
        <v>3</v>
      </c>
      <c r="AE105" s="215">
        <f>IF(  AND(AC105&gt;0,AA105&lt;&gt;36),   IF(ABS(AC105-36)&gt;=10,  AA105+SIGN(36-AC105)*1,  (36-AC105)*0.1+AA105),      AA105)</f>
        <v>28.700000000000003</v>
      </c>
      <c r="AF105" s="87">
        <f t="shared" ref="AF105:AF113" si="59">ROUND(AE105,0)</f>
        <v>29</v>
      </c>
      <c r="AG105" s="64">
        <f>IF(ISNA(VLOOKUP($A105,'2021'!$A$6:$AV$149,28,FALSE)),0,VLOOKUP($A105,'2021'!$A$6:$AV$149,28,FALSE))</f>
        <v>0</v>
      </c>
      <c r="AH105" s="8">
        <f>IF(AE105&lt;&gt; "",LOOKUP(AE105,Points!$F$1:$F$400,Points!$G$1:$G$400),"")</f>
        <v>3</v>
      </c>
      <c r="AI105" s="215">
        <f>IF(  AND(AG105&gt;0,AE105&lt;&gt;AJ$8),   IF(ABS(AG105-AJ$8)&gt;=5,  AE105+SIGN(AJ$8-AG105)*1.5,  (AJ$8-AG105)*0.3+AE105),      AE105)</f>
        <v>28.700000000000003</v>
      </c>
      <c r="AJ105" s="87">
        <f t="shared" ref="AJ105:AJ113" si="60">ROUND(AI105,0)</f>
        <v>29</v>
      </c>
      <c r="AK105" s="64">
        <f>IF(ISNA(VLOOKUP($A105,'2021'!$A$6:$AV$149,32,FALSE)),0,VLOOKUP($A105,'2021'!$A$6:$AV$149,32,FALSE))</f>
        <v>0</v>
      </c>
      <c r="AL105" s="8">
        <f>IF(AI105&lt;&gt; "",LOOKUP(AI105,Points!$F$1:$F$400,Points!$G$1:$G$400),"")</f>
        <v>3</v>
      </c>
      <c r="AM105" s="215">
        <f>IF(  AND(AK105&gt;0,AI105&lt;&gt;AN$8),   IF(ABS(AK105-AN$8)&gt;=5,  AI105+SIGN(AN$8-AK105)*2,  (AN$8-AK105)*0.4+AI105),      AI105)</f>
        <v>28.700000000000003</v>
      </c>
      <c r="AN105" s="87">
        <f t="shared" ref="AN105:AN113" si="61">ROUND(AM105,0)</f>
        <v>29</v>
      </c>
      <c r="AO105" s="64">
        <f>IF(ISNA(VLOOKUP($A105,'2021'!$A$6:$AV$149,36,FALSE)),0,VLOOKUP($A105,'2021'!$A$6:$AV$149,36,FALSE))</f>
        <v>0</v>
      </c>
      <c r="AP105" s="8">
        <f>IF(AM105&lt;&gt; "",LOOKUP(AM105,[1]Points!$F$1:$F$360,[1]Points!$G$1:$G$360),"")</f>
        <v>3</v>
      </c>
      <c r="AQ105" s="215">
        <f>IF(  AND(AO105&gt;0,AM105&lt;&gt;AR$8),   IF(ABS(AO105-AR$8)&gt;=5,  AM105+SIGN(AR$8-AO105)*2,  (AR$8-AO105)*0.4+AM105),      AM105)</f>
        <v>28.700000000000003</v>
      </c>
      <c r="AR105" s="87">
        <f t="shared" ref="AR105:AR113" si="62">ROUND(AQ105,0)</f>
        <v>29</v>
      </c>
      <c r="AS105" t="str">
        <f t="shared" si="35"/>
        <v>-</v>
      </c>
      <c r="AT105" t="str">
        <f t="shared" si="36"/>
        <v>-</v>
      </c>
      <c r="AU105" t="str">
        <f t="shared" si="37"/>
        <v>-</v>
      </c>
      <c r="AV105" t="str">
        <f t="shared" si="38"/>
        <v>-</v>
      </c>
      <c r="AW105" t="str">
        <f t="shared" si="39"/>
        <v>-</v>
      </c>
      <c r="AX105" t="str">
        <f t="shared" si="40"/>
        <v>-</v>
      </c>
      <c r="AY105" t="str">
        <f t="shared" si="41"/>
        <v>-</v>
      </c>
      <c r="AZ105" t="str">
        <f t="shared" si="53"/>
        <v>-</v>
      </c>
      <c r="BA105" t="str">
        <f t="shared" si="42"/>
        <v>-</v>
      </c>
      <c r="BB105" t="e">
        <f>VLOOKUP(A105,#REF!,44,FALSE)</f>
        <v>#REF!</v>
      </c>
      <c r="BC105">
        <f>-G105+AQ105</f>
        <v>0</v>
      </c>
      <c r="BD105" s="206">
        <f>ROUND(BC105/G105,2)</f>
        <v>0</v>
      </c>
    </row>
    <row r="106" spans="1:57" ht="18" customHeight="1" thickBot="1" x14ac:dyDescent="0.25">
      <c r="A106" s="78" t="str">
        <f>CONCATENATE(C106," ",B106)</f>
        <v>Jerry Ross</v>
      </c>
      <c r="B106" s="93" t="s">
        <v>867</v>
      </c>
      <c r="C106" s="94" t="s">
        <v>331</v>
      </c>
      <c r="D106" s="25">
        <v>0</v>
      </c>
      <c r="E106" s="8">
        <v>0</v>
      </c>
      <c r="F106" s="92">
        <v>0</v>
      </c>
      <c r="G106" s="216">
        <f>13-1</f>
        <v>12</v>
      </c>
      <c r="H106" s="88">
        <f t="shared" si="55"/>
        <v>12</v>
      </c>
      <c r="I106" s="8">
        <v>27</v>
      </c>
      <c r="J106" s="8">
        <f>IF(G106&lt;&gt; "",LOOKUP(G106,Points!$F$1:$F$360,Points!$G$1:$G$360),"")</f>
        <v>2</v>
      </c>
      <c r="K106" s="215">
        <f>IF(  AND(I106&gt;0,G106&lt;&gt;L$8),   IF(ABS(I106-L$8)&gt;=5,  G106+SIGN(L$8-I106)*1,  (L$8-I106)*0.2+G106),      G106)</f>
        <v>12.2</v>
      </c>
      <c r="L106" s="87">
        <f t="shared" si="56"/>
        <v>12</v>
      </c>
      <c r="M106" s="83">
        <f>IF(ISNA(VLOOKUP($A106,'2021'!$A$6:$AV$149,8,FALSE)),0,VLOOKUP($A106,'2021'!$A$6:$AV$149,8,FALSE))</f>
        <v>37</v>
      </c>
      <c r="N106" s="8">
        <f>IF(K106&lt;&gt; "",LOOKUP(K106,Points!$F$1:$F$400,Points!$G$1:$G$400),"")</f>
        <v>2</v>
      </c>
      <c r="O106" s="215">
        <f>IF(  AND(M106&gt;0,K106&lt;&gt;P$8),   IF(ABS(M106-P$8)&gt;=5,  K106+SIGN(P$8-M106)*1,  (P$8-M106)*0.2+K106),      K106)</f>
        <v>11.2</v>
      </c>
      <c r="P106" s="87">
        <f t="shared" si="57"/>
        <v>11</v>
      </c>
      <c r="Q106" s="64">
        <f>IF(ISNA(VLOOKUP($A106,'2021'!$A$6:$AV$149,12,FALSE)),0,VLOOKUP($A106,'2021'!$A$6:$AV$149,12,FALSE))</f>
        <v>31</v>
      </c>
      <c r="R106" s="8">
        <f>IF(O106&lt;&gt; "",LOOKUP(O106,Points!$F$1:$F$400,Points!$G$1:$G$400),"")</f>
        <v>2</v>
      </c>
      <c r="S106" s="215">
        <f>IF(  AND(Q106&gt;0,O106&lt;&gt;T$8),   IF(ABS(Q106-T$8)&gt;=5,  O106+SIGN(T$8-Q106)*1,  (T$8-Q106)*0.2+O106),      O106)</f>
        <v>10.399999999999999</v>
      </c>
      <c r="T106" s="87">
        <f t="shared" si="58"/>
        <v>10</v>
      </c>
      <c r="U106" s="64">
        <v>0</v>
      </c>
      <c r="V106" s="8">
        <f>IF(S106&lt;&gt; "",LOOKUP(S106,Points!$F$1:$F$400,Points!$G$1:$G$400),"")</f>
        <v>1</v>
      </c>
      <c r="W106" s="215">
        <f>IF(  AND(U106&gt;0,S106&lt;&gt;X$8),   IF(ABS(U106-X$8)&gt;=5,  S106+SIGN(X$8-U106)*1,  (X$8-U106)*0.2+S106),      S106)</f>
        <v>10.399999999999999</v>
      </c>
      <c r="X106" s="87">
        <f>ROUND(W106,0)</f>
        <v>10</v>
      </c>
      <c r="Y106" s="64">
        <f>IF(ISNA(VLOOKUP($A106,'2021'!$A$6:$AV$184,20,FALSE)),0,VLOOKUP($A106,'2021'!$A$6:$AV$184,20,FALSE))</f>
        <v>0</v>
      </c>
      <c r="Z106" s="8">
        <f>IF(W106&lt;&gt; "",LOOKUP(W106,Points!$F$1:$F$400,Points!$G$1:$G$400),"")</f>
        <v>1</v>
      </c>
      <c r="AA106" s="215">
        <f>IF(  AND(Y106&gt;0,W106&lt;&gt;36),   IF(ABS(Y106-36)&gt;=10,  W106+SIGN(36-Y106)*1,  (36-Y106)*0.1+W106),      W106)</f>
        <v>10.399999999999999</v>
      </c>
      <c r="AB106" s="87">
        <f>ROUND(AA106,0)</f>
        <v>10</v>
      </c>
      <c r="AC106" s="64">
        <f>IF(ISNA(VLOOKUP($A106,'2021'!$A$6:$AV$184,24,FALSE)),0,VLOOKUP($A106,'2021'!$A$6:$AV$184,24,FALSE))</f>
        <v>0</v>
      </c>
      <c r="AD106" s="8">
        <f>IF(AA106&lt;&gt; "",LOOKUP(AA106,Points!$F$1:$F$400,Points!$G$1:$G$400),"")</f>
        <v>1</v>
      </c>
      <c r="AE106" s="215">
        <f>IF(  AND(AC106&gt;0,AA106&lt;&gt;36),   IF(ABS(AC106-36)&gt;=10,  AA106+SIGN(36-AC106)*1,  (36-AC106)*0.1+AA106),      AA106)</f>
        <v>10.399999999999999</v>
      </c>
      <c r="AF106" s="87">
        <f t="shared" si="59"/>
        <v>10</v>
      </c>
      <c r="AG106" s="64">
        <f>IF(ISNA(VLOOKUP($A106,'2021'!$A$6:$AV$185,28,FALSE)),0,VLOOKUP($A106,'2021'!$A$6:$AV$185,28,FALSE))</f>
        <v>0</v>
      </c>
      <c r="AH106" s="8">
        <f>IF(AE106&lt;&gt; "",LOOKUP(AE106,Points!$F$1:$F$400,Points!$G$1:$G$400),"")</f>
        <v>1</v>
      </c>
      <c r="AI106" s="215">
        <f>IF(  AND(AG106&gt;0,AE106&lt;&gt;36),   IF(ABS(AG106-36)&gt;=10,  AE106+SIGN(36-AG106)*1,  (36-AG106)*0.1+AE106),      AE106)</f>
        <v>10.399999999999999</v>
      </c>
      <c r="AJ106" s="87">
        <f t="shared" si="60"/>
        <v>10</v>
      </c>
      <c r="AK106" s="64">
        <f>IF(ISNA(VLOOKUP($A106,'2021'!$A$6:$AV$184,32,FALSE)),0,VLOOKUP($A106,'2021'!$A$6:$AV$184,32,FALSE))</f>
        <v>0</v>
      </c>
      <c r="AL106" s="8">
        <f>IF(AI106&lt;&gt; "",LOOKUP(AI106,Points!$F$1:$F$400,Points!$G$1:$G$400),"")</f>
        <v>1</v>
      </c>
      <c r="AM106" s="215">
        <f>IF(  AND(AK106&gt;0,AI106&lt;&gt;36),   IF(ABS(AK106-36)&gt;=10,  AI106+SIGN(36-AK106)*1,  (36-AK106)*0.1+AI106),      AI106)</f>
        <v>10.399999999999999</v>
      </c>
      <c r="AN106" s="87">
        <f t="shared" si="61"/>
        <v>10</v>
      </c>
      <c r="AO106" s="64">
        <f>IF(ISNA(VLOOKUP($A106,'2021'!$A$6:$AV$184,36,FALSE)),0,VLOOKUP($A106,'2021'!$A$6:$AV$184,36,FALSE))</f>
        <v>0</v>
      </c>
      <c r="AP106" s="8">
        <f>IF(AM106&lt;&gt; "",LOOKUP(AM106,Points!$F$1:$F$360,Points!$G$1:$G$360),"")</f>
        <v>1</v>
      </c>
      <c r="AQ106" s="215">
        <f>IF(  AND(AO106&gt;0,AM106&lt;&gt;36),   IF(ABS(AO106-36)&gt;=10,  AM106+SIGN(36-AO106)*1,  (36-AO106)*0.1+AM106),      AM106)</f>
        <v>10.399999999999999</v>
      </c>
      <c r="AR106" s="87">
        <f t="shared" si="62"/>
        <v>10</v>
      </c>
      <c r="AS106">
        <f t="shared" si="35"/>
        <v>93</v>
      </c>
      <c r="AT106">
        <f t="shared" si="36"/>
        <v>83</v>
      </c>
      <c r="AU106">
        <f t="shared" si="37"/>
        <v>88</v>
      </c>
      <c r="AV106" t="str">
        <f t="shared" si="38"/>
        <v>-</v>
      </c>
      <c r="AW106" t="str">
        <f t="shared" si="39"/>
        <v>-</v>
      </c>
      <c r="AX106" t="str">
        <f t="shared" si="40"/>
        <v>-</v>
      </c>
      <c r="AY106" t="str">
        <f t="shared" si="41"/>
        <v>-</v>
      </c>
      <c r="AZ106" t="str">
        <f t="shared" si="53"/>
        <v>-</v>
      </c>
      <c r="BA106" t="str">
        <f t="shared" si="42"/>
        <v>-</v>
      </c>
    </row>
    <row r="107" spans="1:57" ht="18" customHeight="1" thickBot="1" x14ac:dyDescent="0.25">
      <c r="A107" s="78" t="str">
        <f>CONCATENATE(C107," ",B107)</f>
        <v>Chris Rossbach</v>
      </c>
      <c r="B107" s="93" t="s">
        <v>971</v>
      </c>
      <c r="C107" s="94" t="s">
        <v>16</v>
      </c>
      <c r="D107" s="25">
        <v>0</v>
      </c>
      <c r="E107" s="8">
        <v>0</v>
      </c>
      <c r="F107" s="92">
        <v>0</v>
      </c>
      <c r="G107" s="312">
        <v>11</v>
      </c>
      <c r="H107" s="88">
        <f t="shared" si="55"/>
        <v>11</v>
      </c>
      <c r="I107" s="8">
        <v>28</v>
      </c>
      <c r="J107" s="8">
        <f>IF(G107&lt;&gt; "",LOOKUP(G107,Points!$F$1:$F$360,Points!$G$1:$G$360),"")</f>
        <v>2</v>
      </c>
      <c r="K107" s="215">
        <f>IF(  AND(I107&gt;0,G107&lt;&gt;L$8),   IF(ABS(I107-L$8)&gt;=5,  G107+SIGN(L$8-I107)*1,  (L$8-I107)*0.2+G107),      G107)</f>
        <v>11</v>
      </c>
      <c r="L107" s="87">
        <f t="shared" si="56"/>
        <v>11</v>
      </c>
      <c r="M107" s="83">
        <f>IF(ISNA(VLOOKUP($A107,'2021'!$A$6:$AV$149,8,FALSE)),0,VLOOKUP($A107,'2021'!$A$6:$AV$149,8,FALSE))</f>
        <v>26</v>
      </c>
      <c r="N107" s="8">
        <f>IF(K107&lt;&gt; "",LOOKUP(K107,Points!$F$1:$F$400,Points!$G$1:$G$400),"")</f>
        <v>2</v>
      </c>
      <c r="O107" s="215">
        <f>IF(  AND(M107&gt;0,K107&lt;&gt;P$8),   IF(ABS(M107-P$8)&gt;=5,  K107+SIGN(P$8-M107)*1,  (P$8-M107)*0.2+K107),      K107)</f>
        <v>11.8</v>
      </c>
      <c r="P107" s="87">
        <f t="shared" si="57"/>
        <v>12</v>
      </c>
      <c r="Q107" s="64">
        <f>IF(ISNA(VLOOKUP($A107,'2021'!$A$6:$AV$184,12,FALSE)),0,VLOOKUP($A107,'2021'!$A$6:$AV$184,12,FALSE))</f>
        <v>30</v>
      </c>
      <c r="R107" s="8">
        <f>IF(O107&lt;&gt; "",LOOKUP(O107,Points!$F$1:$F$400,Points!$G$1:$G$400),"")</f>
        <v>2</v>
      </c>
      <c r="S107" s="215">
        <f>IF(  AND(Q107&gt;0,O107&lt;&gt;T$8),   IF(ABS(Q107-T$8)&gt;=5,  O107+SIGN(T$8-Q107)*1,  (T$8-Q107)*0.2+O107),      O107)</f>
        <v>11.200000000000001</v>
      </c>
      <c r="T107" s="87">
        <f t="shared" si="58"/>
        <v>11</v>
      </c>
      <c r="U107" s="64">
        <v>0</v>
      </c>
      <c r="V107" s="8">
        <f>IF(S107&lt;&gt; "",LOOKUP(S107,Points!$F$1:$F$400,Points!$G$1:$G$400),"")</f>
        <v>2</v>
      </c>
      <c r="W107" s="215">
        <f>IF(  AND(U107&gt;0,S107&lt;&gt;36),   IF(ABS(U107-36)&gt;=10,  S107+SIGN(36-U107)*1,  (36-U107)*0.1+S107),      S107)</f>
        <v>11.200000000000001</v>
      </c>
      <c r="X107" s="87">
        <f>ROUND(W107,0)</f>
        <v>11</v>
      </c>
      <c r="Y107" s="64">
        <f>IF(ISNA(VLOOKUP($A107,'2021'!$A$6:$AV$184,20,FALSE)),0,VLOOKUP($A107,'2021'!$A$6:$AV$184,20,FALSE))</f>
        <v>0</v>
      </c>
      <c r="Z107" s="8">
        <f>IF(W107&lt;&gt; "",LOOKUP(W107,Points!$F$1:$F$400,Points!$G$1:$G$400),"")</f>
        <v>2</v>
      </c>
      <c r="AA107" s="215">
        <f>IF(  AND(Y107&gt;0,W107&lt;&gt;36),   IF(ABS(Y107-36)&gt;=10,  W107+SIGN(36-Y107)*1,  (36-Y107)*0.1+W107),      W107)</f>
        <v>11.200000000000001</v>
      </c>
      <c r="AB107" s="87">
        <f>ROUND(AA107,0)</f>
        <v>11</v>
      </c>
      <c r="AC107" s="64">
        <f>IF(ISNA(VLOOKUP($A107,'2021'!$A$6:$AV$184,24,FALSE)),0,VLOOKUP($A107,'2021'!$A$6:$AV$184,24,FALSE))</f>
        <v>0</v>
      </c>
      <c r="AD107" s="8">
        <f>IF(AA107&lt;&gt; "",LOOKUP(AA107,Points!$F$1:$F$400,Points!$G$1:$G$400),"")</f>
        <v>2</v>
      </c>
      <c r="AE107" s="215">
        <f>IF(  AND(AC107&gt;0,AA107&lt;&gt;36),   IF(ABS(AC107-36)&gt;=10,  AA107+SIGN(36-AC107)*1,  (36-AC107)*0.1+AA107),      AA107)</f>
        <v>11.200000000000001</v>
      </c>
      <c r="AF107" s="87">
        <f t="shared" si="59"/>
        <v>11</v>
      </c>
      <c r="AG107" s="64">
        <f>IF(ISNA(VLOOKUP($A107,'2021'!$A$6:$AV$185,28,FALSE)),0,VLOOKUP($A107,'2021'!$A$6:$AV$185,28,FALSE))</f>
        <v>0</v>
      </c>
      <c r="AH107" s="8">
        <f>IF(AE107&lt;&gt; "",LOOKUP(AE107,Points!$F$1:$F$400,Points!$G$1:$G$400),"")</f>
        <v>2</v>
      </c>
      <c r="AI107" s="215">
        <f>IF(  AND(AG107&gt;0,AE107&lt;&gt;36),   IF(ABS(AG107-36)&gt;=10,  AE107+SIGN(36-AG107)*1,  (36-AG107)*0.1+AE107),      AE107)</f>
        <v>11.200000000000001</v>
      </c>
      <c r="AJ107" s="87">
        <f t="shared" si="60"/>
        <v>11</v>
      </c>
      <c r="AK107" s="64">
        <f>IF(ISNA(VLOOKUP($A107,'2021'!$A$6:$AV$185,32,FALSE)),0,VLOOKUP($A107,'2021'!$A$6:$AV$185,32,FALSE))</f>
        <v>0</v>
      </c>
      <c r="AL107" s="8">
        <f>IF(AI107&lt;&gt; "",LOOKUP(AI107,Points!$F$1:$F$400,Points!$G$1:$G$400),"")</f>
        <v>2</v>
      </c>
      <c r="AM107" s="215">
        <f>IF(  AND(AK107&gt;0,AI107&lt;&gt;36),   IF(ABS(AK107-36)&gt;=10,  AI107+SIGN(36-AK107)*1,  (36-AK107)*0.1+AI107),      AI107)</f>
        <v>11.200000000000001</v>
      </c>
      <c r="AN107" s="87">
        <f t="shared" si="61"/>
        <v>11</v>
      </c>
      <c r="AO107" s="64">
        <f>IF(ISNA(VLOOKUP($A107,'2021'!$A$6:$AV$184,36,FALSE)),0,VLOOKUP($A107,'2021'!$A$6:$AV$184,36,FALSE))</f>
        <v>0</v>
      </c>
      <c r="AP107" s="8">
        <f>IF(AM107&lt;&gt; "",LOOKUP(AM107,Points!$F$1:$F$360,Points!$G$1:$G$360),"")</f>
        <v>2</v>
      </c>
      <c r="AQ107" s="215">
        <f>IF(  AND(AO107&gt;0,AM107&lt;&gt;36),   IF(ABS(AO107-36)&gt;=10,  AM107+SIGN(36-AO107)*1,  (36-AO107)*0.1+AM107),      AM107)</f>
        <v>11.200000000000001</v>
      </c>
      <c r="AR107" s="87">
        <f t="shared" si="62"/>
        <v>11</v>
      </c>
      <c r="AS107">
        <f t="shared" si="35"/>
        <v>91</v>
      </c>
      <c r="AT107">
        <f t="shared" si="36"/>
        <v>93</v>
      </c>
      <c r="AU107">
        <f t="shared" si="37"/>
        <v>90</v>
      </c>
      <c r="AV107" t="str">
        <f t="shared" si="38"/>
        <v>-</v>
      </c>
      <c r="AW107" t="str">
        <f t="shared" si="39"/>
        <v>-</v>
      </c>
      <c r="AX107" t="str">
        <f t="shared" si="40"/>
        <v>-</v>
      </c>
      <c r="AY107" t="str">
        <f t="shared" si="41"/>
        <v>-</v>
      </c>
      <c r="AZ107" t="str">
        <f t="shared" si="53"/>
        <v>-</v>
      </c>
      <c r="BA107" t="str">
        <f t="shared" si="42"/>
        <v>-</v>
      </c>
    </row>
    <row r="108" spans="1:57" ht="18" customHeight="1" thickBot="1" x14ac:dyDescent="0.25">
      <c r="A108" s="78" t="s">
        <v>88</v>
      </c>
      <c r="B108" s="52" t="s">
        <v>42</v>
      </c>
      <c r="C108" s="62" t="s">
        <v>33</v>
      </c>
      <c r="D108" s="25">
        <v>36</v>
      </c>
      <c r="E108" s="92">
        <v>21</v>
      </c>
      <c r="F108" s="92">
        <v>21</v>
      </c>
      <c r="G108" s="216">
        <f t="shared" si="51"/>
        <v>36</v>
      </c>
      <c r="H108" s="88">
        <f t="shared" si="55"/>
        <v>36</v>
      </c>
      <c r="I108" s="72">
        <f>IF(ISNA(VLOOKUP($A108,'2021'!$A$5:$AV$149,4,FALSE)),0,VLOOKUP($A108,'2021'!$A$5:$AV$149,4,FALSE))</f>
        <v>12</v>
      </c>
      <c r="J108" s="8">
        <f>IF(G108&lt;&gt; "",LOOKUP(G108,Points!$F$1:$F$360,Points!$G$1:$G$360),"")</f>
        <v>4</v>
      </c>
      <c r="K108" s="13">
        <v>36</v>
      </c>
      <c r="L108" s="87">
        <f t="shared" si="56"/>
        <v>36</v>
      </c>
      <c r="M108" s="83">
        <f>IF(ISNA(VLOOKUP($A108,'2021'!$A$6:$AV$149,8,FALSE)),0,VLOOKUP($A108,'2021'!$A$6:$AV$149,8,FALSE))</f>
        <v>22</v>
      </c>
      <c r="N108" s="8">
        <f>IF(K108&lt;&gt; "",LOOKUP(K108,Points!$F$1:$F$400,Points!$G$1:$G$400),"")</f>
        <v>4</v>
      </c>
      <c r="O108" s="215">
        <v>36</v>
      </c>
      <c r="P108" s="87">
        <f t="shared" si="57"/>
        <v>36</v>
      </c>
      <c r="Q108" s="64">
        <f>IF(ISNA(VLOOKUP($A108,'2021'!$A$6:$AV$149,12,FALSE)),0,VLOOKUP($A108,'2021'!$A$6:$AV$149,12,FALSE))</f>
        <v>22</v>
      </c>
      <c r="R108" s="8">
        <f>IF(O108&lt;&gt; "",LOOKUP(O108,Points!$F$1:$F$400,Points!$G$1:$G$400),"")</f>
        <v>4</v>
      </c>
      <c r="S108" s="215">
        <v>36</v>
      </c>
      <c r="T108" s="87">
        <f t="shared" si="58"/>
        <v>36</v>
      </c>
      <c r="U108" s="64">
        <f>IF(ISNA(VLOOKUP($A108,'2021'!$A$6:$AV$149,16,FALSE)),0,VLOOKUP($A108,'2021'!$A$6:$AV$149,16,FALSE))</f>
        <v>0</v>
      </c>
      <c r="V108" s="8">
        <f>IF(S108&lt;&gt; "",LOOKUP(S108,Points!$F$1:$F$400,Points!$G$1:$G$400),"")</f>
        <v>4</v>
      </c>
      <c r="W108" s="215">
        <v>36</v>
      </c>
      <c r="X108" s="87">
        <v>36</v>
      </c>
      <c r="Y108" s="64">
        <f>IF(ISNA(VLOOKUP($A108,'2021'!$A$6:$AV$149,20,FALSE)),0,VLOOKUP($A108,'2021'!$A$6:$AV$149,20,FALSE))</f>
        <v>0</v>
      </c>
      <c r="Z108" s="8">
        <f>IF(W108&lt;&gt; "",LOOKUP(W108,Points!$F$1:$F$400,Points!$G$1:$G$400),"")</f>
        <v>4</v>
      </c>
      <c r="AA108" s="215">
        <v>36</v>
      </c>
      <c r="AB108" s="87">
        <v>36</v>
      </c>
      <c r="AC108" s="64">
        <f>IF(ISNA(VLOOKUP($A108,'2021'!$A$6:$AV$149,24,FALSE)),0,VLOOKUP($A108,'2021'!$A$6:$AV$149,24,FALSE))</f>
        <v>0</v>
      </c>
      <c r="AD108" s="8">
        <f>IF(AA108&lt;&gt; "",LOOKUP(AA108,Points!$F$1:$F$400,Points!$G$1:$G$400),"")</f>
        <v>4</v>
      </c>
      <c r="AE108" s="215">
        <v>36</v>
      </c>
      <c r="AF108" s="87">
        <f t="shared" si="59"/>
        <v>36</v>
      </c>
      <c r="AG108" s="64">
        <f>IF(ISNA(VLOOKUP($A108,'2021'!$A$6:$AV$149,28,FALSE)),0,VLOOKUP($A108,'2021'!$A$6:$AV$149,28,FALSE))</f>
        <v>0</v>
      </c>
      <c r="AH108" s="8">
        <f>IF(AE108&lt;&gt; "",LOOKUP(AE108,Points!$F$1:$F$400,Points!$G$1:$G$400),"")</f>
        <v>4</v>
      </c>
      <c r="AI108" s="215">
        <v>36</v>
      </c>
      <c r="AJ108" s="87">
        <f t="shared" si="60"/>
        <v>36</v>
      </c>
      <c r="AK108" s="64">
        <f>IF(ISNA(VLOOKUP($A108,'2021'!$A$6:$AV$149,32,FALSE)),0,VLOOKUP($A108,'2021'!$A$6:$AV$149,32,FALSE))</f>
        <v>0</v>
      </c>
      <c r="AL108" s="8">
        <f>IF(AI108&lt;&gt; "",LOOKUP(AI108,Points!$F$1:$F$400,Points!$G$1:$G$400),"")</f>
        <v>4</v>
      </c>
      <c r="AM108" s="215">
        <f t="shared" si="54"/>
        <v>36</v>
      </c>
      <c r="AN108" s="87">
        <f t="shared" si="61"/>
        <v>36</v>
      </c>
      <c r="AO108" s="64">
        <f>IF(ISNA(VLOOKUP($A108,'2021'!$A$6:$AV$149,36,FALSE)),0,VLOOKUP($A108,'2021'!$A$6:$AV$149,36,FALSE))</f>
        <v>0</v>
      </c>
      <c r="AP108" s="8">
        <f>IF(AM108&lt;&gt; "",LOOKUP(AM108,Points!$F$1:$F$360,Points!$G$1:$G$360),"")</f>
        <v>4</v>
      </c>
      <c r="AQ108" s="215">
        <f>IF(  AND(AO108&gt;0,AM108&lt;&gt;AR$8),   IF(ABS(AO108-AR$8)&gt;=5,  AM108+SIGN(AR$8-AO108)*2,  (AR$8-AO108)*0.4+AM108),      AM108)</f>
        <v>36</v>
      </c>
      <c r="AR108" s="87">
        <f t="shared" si="62"/>
        <v>36</v>
      </c>
      <c r="AS108">
        <f t="shared" si="35"/>
        <v>132</v>
      </c>
      <c r="AT108">
        <f t="shared" si="36"/>
        <v>122</v>
      </c>
      <c r="AU108">
        <f t="shared" si="37"/>
        <v>122</v>
      </c>
      <c r="AV108" t="str">
        <f t="shared" si="38"/>
        <v>-</v>
      </c>
      <c r="AW108" t="str">
        <f t="shared" si="39"/>
        <v>-</v>
      </c>
      <c r="AX108" t="str">
        <f t="shared" si="40"/>
        <v>-</v>
      </c>
      <c r="AY108" t="str">
        <f t="shared" si="41"/>
        <v>-</v>
      </c>
      <c r="AZ108" t="str">
        <f t="shared" si="53"/>
        <v>-</v>
      </c>
      <c r="BA108" t="str">
        <f t="shared" si="42"/>
        <v>-</v>
      </c>
      <c r="BB108" t="e">
        <f>VLOOKUP(A108,#REF!,44,FALSE)</f>
        <v>#REF!</v>
      </c>
      <c r="BC108">
        <f>-G108+AQ108</f>
        <v>0</v>
      </c>
      <c r="BD108" s="206">
        <f>ROUND(BC108/G108,2)</f>
        <v>0</v>
      </c>
    </row>
    <row r="109" spans="1:57" ht="18" customHeight="1" thickBot="1" x14ac:dyDescent="0.25">
      <c r="A109" s="52" t="s">
        <v>950</v>
      </c>
      <c r="B109" s="93" t="s">
        <v>947</v>
      </c>
      <c r="C109" s="94" t="s">
        <v>948</v>
      </c>
      <c r="D109" s="25">
        <v>22.7</v>
      </c>
      <c r="E109" s="92">
        <v>29</v>
      </c>
      <c r="F109" s="92">
        <v>29</v>
      </c>
      <c r="G109" s="216">
        <f t="shared" si="51"/>
        <v>23.099999999999998</v>
      </c>
      <c r="H109" s="88">
        <f t="shared" si="55"/>
        <v>23</v>
      </c>
      <c r="I109" s="72">
        <f>IF(ISNA(VLOOKUP($A109,'2021'!$A$5:$AV$149,4,FALSE)),0,VLOOKUP($A109,'2021'!$A$5:$AV$149,4,FALSE))</f>
        <v>0</v>
      </c>
      <c r="J109" s="8">
        <f>IF(G109&lt;&gt; "",LOOKUP(G109,Points!$F$1:$F$360,Points!$G$1:$G$360),"")</f>
        <v>3</v>
      </c>
      <c r="K109" s="13">
        <f>IF(  AND(I109&gt;0,G109&lt;&gt;36),   IF(ABS(I109-36)&gt;=5,  G109+SIGN(36-I109)*1,  (36-I109)*0.1+G109),      G109)</f>
        <v>23.099999999999998</v>
      </c>
      <c r="L109" s="87">
        <f t="shared" si="56"/>
        <v>23</v>
      </c>
      <c r="M109" s="83">
        <f>IF(ISNA(VLOOKUP($A109,'2021'!$A$6:$AV$149,8,FALSE)),0,VLOOKUP($A109,'2021'!$A$6:$AV$149,8,FALSE))</f>
        <v>0</v>
      </c>
      <c r="N109" s="8">
        <f>IF(K109&lt;&gt; "",LOOKUP(K109,Points!$F$1:$F$400,Points!$G$1:$G$400),"")</f>
        <v>3</v>
      </c>
      <c r="O109" s="215">
        <f>IF(  AND(M109&gt;0,K109&lt;&gt;P$8),   IF(ABS(M109-P$8)&gt;=5,  K109+SIGN(P$8-M109)*1,  (P$8-M109)*0.2+K109),      K109)</f>
        <v>23.099999999999998</v>
      </c>
      <c r="P109" s="87">
        <f t="shared" si="57"/>
        <v>23</v>
      </c>
      <c r="Q109" s="64">
        <f>IF(ISNA(VLOOKUP($A109,'2021'!$A$6:$AV$184,12,FALSE)),0,VLOOKUP($A109,'2021'!$A$6:$AV$184,12,FALSE))</f>
        <v>0</v>
      </c>
      <c r="R109" s="8">
        <f>IF(O109&lt;&gt; "",LOOKUP(O109,Points!$F$1:$F$400,Points!$G$1:$G$400),"")</f>
        <v>3</v>
      </c>
      <c r="S109" s="215">
        <f>IF(  AND(Q109&gt;0,O109&lt;&gt;T$8),   IF(ABS(Q109-T$8)&gt;=5,  O109+SIGN(T$8-Q109)*1.5,  (T$8-Q109)*0.3+O109),      O109)</f>
        <v>23.099999999999998</v>
      </c>
      <c r="T109" s="87">
        <f t="shared" si="58"/>
        <v>23</v>
      </c>
      <c r="U109" s="64">
        <f>IF(ISNA(VLOOKUP($A109,'2021'!$A$6:$AV$149,16,FALSE)),0,VLOOKUP($A109,'2021'!$A$6:$AV$149,16,FALSE))</f>
        <v>0</v>
      </c>
      <c r="V109" s="8">
        <f>IF(S109&lt;&gt; "",LOOKUP(S109,Points!$F$1:$F$400,Points!$G$1:$G$400),"")</f>
        <v>3</v>
      </c>
      <c r="W109" s="215">
        <f>IF(  AND(U109&gt;0,S109&lt;&gt;X$8),   IF(ABS(U109-X$8)&gt;=5,  S109+SIGN(X$8-U109)*1.5,  (X$8-U109)*0.3+S109),      S109)</f>
        <v>23.099999999999998</v>
      </c>
      <c r="X109" s="87">
        <f>ROUND(W109,0)</f>
        <v>23</v>
      </c>
      <c r="Y109" s="64">
        <f>IF(ISNA(VLOOKUP($A109,'2021'!$A$6:$AV$184,20,FALSE)),0,VLOOKUP($A109,'2021'!$A$6:$AV$184,20,FALSE))</f>
        <v>0</v>
      </c>
      <c r="Z109" s="8">
        <f>IF(W109&lt;&gt; "",LOOKUP(W109,Points!$F$1:$F$400,Points!$G$1:$G$400),"")</f>
        <v>3</v>
      </c>
      <c r="AA109" s="215">
        <f>IF(  AND(Y109&gt;0,W109&lt;&gt;36),   IF(ABS(Y109-36)&gt;=10,  W109+SIGN(36-Y109)*1,  (36-Y109)*0.1+W109),      W109)</f>
        <v>23.099999999999998</v>
      </c>
      <c r="AB109" s="87">
        <f>ROUND(AA109,0)</f>
        <v>23</v>
      </c>
      <c r="AC109" s="64">
        <f>IF(ISNA(VLOOKUP($A109,'2021'!$A$6:$AV$149,24,FALSE)),0,VLOOKUP($A109,'2021'!$A$6:$AV$149,24,FALSE))</f>
        <v>0</v>
      </c>
      <c r="AD109" s="8">
        <f>IF(AA109&lt;&gt; "",LOOKUP(AA109,Points!$F$1:$F$400,Points!$G$1:$G$400),"")</f>
        <v>3</v>
      </c>
      <c r="AE109" s="215">
        <f>IF(  AND(AC109&gt;0,AA109&lt;&gt;AF$8),   IF(ABS(AC109-AF$8)&gt;=5,  AA109+SIGN(AF$8-AC109)*1.5,  (AF$8-AC109)*0.3+AA109),      AA109)</f>
        <v>23.099999999999998</v>
      </c>
      <c r="AF109" s="87">
        <f t="shared" si="59"/>
        <v>23</v>
      </c>
      <c r="AG109" s="64">
        <f>IF(ISNA(VLOOKUP($A109,'2021'!$A$6:$AV$185,28,FALSE)),0,VLOOKUP($A109,'2021'!$A$6:$AV$185,28,FALSE))</f>
        <v>0</v>
      </c>
      <c r="AH109" s="8">
        <f>IF(AE109&lt;&gt; "",LOOKUP(AE109,Points!$F$1:$F$400,Points!$G$1:$G$400),"")</f>
        <v>3</v>
      </c>
      <c r="AI109" s="215">
        <f>IF(  AND(AG109&gt;0,AE109&lt;&gt;AJ$8),   IF(ABS(AG109-AJ$8)&gt;=5,  AE109+SIGN(AJ$8-AG109)*1.5,  (AJ$8-AG109)*0.3+AE109),      AE109)</f>
        <v>23.099999999999998</v>
      </c>
      <c r="AJ109" s="87">
        <f t="shared" si="60"/>
        <v>23</v>
      </c>
      <c r="AK109" s="64">
        <f>IF(ISNA(VLOOKUP($A109,'2021'!$A$6:$AV$185,32,FALSE)),0,VLOOKUP($A109,'2021'!$A$6:$AV$185,32,FALSE))</f>
        <v>0</v>
      </c>
      <c r="AL109" s="8">
        <f>IF(AI109&lt;&gt; "",LOOKUP(AI109,Points!$F$1:$F$400,Points!$G$1:$G$400),"")</f>
        <v>3</v>
      </c>
      <c r="AM109" s="215">
        <f>IF(  AND(AK109&gt;0,AI109&lt;&gt;AN$8),   IF(ABS(AK109-AN$8)&gt;=5,  AI109+SIGN(AN$8-AK109)*1.5,  (AN$8-AK109)*0.3+AI109),      AI109)</f>
        <v>23.099999999999998</v>
      </c>
      <c r="AN109" s="87">
        <f t="shared" si="61"/>
        <v>23</v>
      </c>
      <c r="AO109" s="64">
        <f>IF(ISNA(VLOOKUP($A109,'2021'!$A$6:$AV$184,36,FALSE)),0,VLOOKUP($A109,'2021'!$A$6:$AV$184,36,FALSE))</f>
        <v>0</v>
      </c>
      <c r="AP109" s="8">
        <f>IF(AM109&lt;&gt; "",LOOKUP(AM109,Points!$F$1:$F$360,Points!$G$1:$G$360),"")</f>
        <v>3</v>
      </c>
      <c r="AQ109" s="215">
        <f>IF(  AND(AO109&gt;0,AM109&lt;&gt;36),   IF(ABS(AO109-36)&gt;=10,  AM109+SIGN(36-AO109)*1,  (36-AO109)*0.1+AM109),      AM109)</f>
        <v>23.099999999999998</v>
      </c>
      <c r="AR109" s="87">
        <f t="shared" si="62"/>
        <v>23</v>
      </c>
      <c r="AS109" t="str">
        <f t="shared" si="35"/>
        <v>-</v>
      </c>
      <c r="AT109" t="str">
        <f t="shared" si="36"/>
        <v>-</v>
      </c>
      <c r="AU109" t="str">
        <f t="shared" si="37"/>
        <v>-</v>
      </c>
      <c r="AV109" t="str">
        <f t="shared" si="38"/>
        <v>-</v>
      </c>
      <c r="AW109" t="str">
        <f t="shared" si="39"/>
        <v>-</v>
      </c>
      <c r="AX109" t="str">
        <f t="shared" si="40"/>
        <v>-</v>
      </c>
      <c r="AY109" t="str">
        <f t="shared" si="41"/>
        <v>-</v>
      </c>
      <c r="AZ109" t="str">
        <f t="shared" si="53"/>
        <v>-</v>
      </c>
      <c r="BA109" t="str">
        <f t="shared" si="42"/>
        <v>-</v>
      </c>
    </row>
    <row r="110" spans="1:57" ht="18" customHeight="1" thickBot="1" x14ac:dyDescent="0.25">
      <c r="A110" s="78" t="s">
        <v>773</v>
      </c>
      <c r="B110" s="52" t="s">
        <v>747</v>
      </c>
      <c r="C110" s="62" t="s">
        <v>3</v>
      </c>
      <c r="D110" s="25">
        <v>18</v>
      </c>
      <c r="E110" s="92">
        <v>0</v>
      </c>
      <c r="F110" s="92">
        <v>0</v>
      </c>
      <c r="G110" s="216">
        <f t="shared" si="51"/>
        <v>18</v>
      </c>
      <c r="H110" s="88">
        <f t="shared" si="55"/>
        <v>18</v>
      </c>
      <c r="I110" s="72">
        <f>IF(ISNA(VLOOKUP($A110,'2021'!$A$5:$AV$149,4,FALSE)),0,VLOOKUP($A110,'2021'!$A$5:$AV$149,4,FALSE))</f>
        <v>0</v>
      </c>
      <c r="J110" s="8">
        <f>IF(G110&lt;&gt; "",LOOKUP(G110,Points!$F$1:$F$360,Points!$G$1:$G$360),"")</f>
        <v>2</v>
      </c>
      <c r="K110" s="13">
        <f>IF(  AND(I110&gt;0,G110&lt;&gt;L$8),   IF(ABS(I110-L$8)&gt;=5,  G110+SIGN(L$8-I110)*1,  (L$8-I110)*0.2+G110),      G110)</f>
        <v>18</v>
      </c>
      <c r="L110" s="87">
        <f t="shared" si="56"/>
        <v>18</v>
      </c>
      <c r="M110" s="83">
        <f>IF(ISNA(VLOOKUP($A110,'2021'!$A$6:$AV$149,8,FALSE)),0,VLOOKUP($A110,'2021'!$A$6:$AV$149,8,FALSE))</f>
        <v>0</v>
      </c>
      <c r="N110" s="8">
        <f>IF(K110&lt;&gt; "",LOOKUP(K110,Points!$F$1:$F$400,Points!$G$1:$G$400),"")</f>
        <v>2</v>
      </c>
      <c r="O110" s="215">
        <f>IF(  AND(M110&gt;0,K110&lt;&gt;36),   IF(ABS(M110-36)&gt;=10,  K110+SIGN(36-M110)*1,  (36-M110)*0.1+K110),      K110)</f>
        <v>18</v>
      </c>
      <c r="P110" s="87">
        <f t="shared" si="57"/>
        <v>18</v>
      </c>
      <c r="Q110" s="64">
        <f>IF(ISNA(VLOOKUP($A110,'2021'!$A$6:$AV$149,12,FALSE)),0,VLOOKUP($A110,'2021'!$A$6:$AV$149,12,FALSE))</f>
        <v>0</v>
      </c>
      <c r="R110" s="8">
        <f>IF(O110&lt;&gt; "",LOOKUP(O110,Points!$F$1:$F$400,Points!$G$1:$G$400),"")</f>
        <v>2</v>
      </c>
      <c r="S110" s="215">
        <f>IF(  AND(Q110&gt;0,O110&lt;&gt;36),   IF(ABS(Q110-36)&gt;=10,  O110+SIGN(36-Q110)*1,  (36-Q110)*0.1+O110),      O110)</f>
        <v>18</v>
      </c>
      <c r="T110" s="87">
        <f t="shared" si="58"/>
        <v>18</v>
      </c>
      <c r="U110" s="64">
        <f>IF(ISNA(VLOOKUP($A110,'2021'!$A$6:$AV$149,16,FALSE)),0,VLOOKUP($A110,'2021'!$A$6:$AV$149,16,FALSE))</f>
        <v>0</v>
      </c>
      <c r="V110" s="8">
        <f>IF(S110&lt;&gt; "",LOOKUP(S110,Points!$F$1:$F$400,Points!$G$1:$G$400),"")</f>
        <v>2</v>
      </c>
      <c r="W110" s="215">
        <f>IF(  AND(U110&gt;0,S110&lt;&gt;36),   IF(ABS(U110-36)&gt;=10,  S110+SIGN(36-U110)*1,  (36-U110)*0.1+S110),      S110)</f>
        <v>18</v>
      </c>
      <c r="X110" s="87">
        <f t="shared" ref="X110:X142" si="63">ROUND(W110,0)</f>
        <v>18</v>
      </c>
      <c r="Y110" s="64">
        <f>IF(ISNA(VLOOKUP($A110,'2021'!$A$6:$AV$149,20,FALSE)),0,VLOOKUP($A110,'2021'!$A$6:$AV$149,20,FALSE))</f>
        <v>0</v>
      </c>
      <c r="Z110" s="8">
        <f>IF(W110&lt;&gt; "",LOOKUP(W110,Points!$F$1:$F$400,Points!$G$1:$G$400),"")</f>
        <v>2</v>
      </c>
      <c r="AA110" s="215">
        <f>IF(  AND(Y110&gt;0,W110&lt;&gt;AB$8),   IF(ABS(Y110-AB$8)&gt;=5,  W110+SIGN(AB$8-Y110)*1,  (AB$8-Y110)*0.2+W110),      W110)</f>
        <v>18</v>
      </c>
      <c r="AB110" s="87">
        <f t="shared" ref="AB110:AB142" si="64">ROUND(AA110,0)</f>
        <v>18</v>
      </c>
      <c r="AC110" s="64">
        <f>IF(ISNA(VLOOKUP($A110,'2021'!$A$6:$AV$149,24,FALSE)),0,VLOOKUP($A110,'2021'!$A$6:$AV$149,24,FALSE))</f>
        <v>0</v>
      </c>
      <c r="AD110" s="8">
        <f>IF(AA110&lt;&gt; "",LOOKUP(AA110,Points!$F$1:$F$400,Points!$G$1:$G$400),"")</f>
        <v>2</v>
      </c>
      <c r="AE110" s="215">
        <f>IF(  AND(AC110&gt;0,AA110&lt;&gt;36),   IF(ABS(AC110-36)&gt;=10,  AA110+SIGN(36-AC110)*1,  (36-AC110)*0.1+AA110),      AA110)</f>
        <v>18</v>
      </c>
      <c r="AF110" s="87">
        <f t="shared" si="59"/>
        <v>18</v>
      </c>
      <c r="AG110" s="64">
        <f>IF(ISNA(VLOOKUP($A110,'2021'!$A$6:$AV$149,28,FALSE)),0,VLOOKUP($A110,'2021'!$A$6:$AV$149,28,FALSE))</f>
        <v>0</v>
      </c>
      <c r="AH110" s="8">
        <f>IF(AE110&lt;&gt; "",LOOKUP(AE110,Points!$F$1:$F$400,Points!$G$1:$G$400),"")</f>
        <v>2</v>
      </c>
      <c r="AI110" s="215">
        <f>IF(  AND(AG110&gt;0,AE110&lt;&gt;36),   IF(ABS(AG110-36)&gt;=10,  AE110+SIGN(36-AG110)*1,  (36-AG110)*0.1+AE110),      AE110)</f>
        <v>18</v>
      </c>
      <c r="AJ110" s="87">
        <f t="shared" si="60"/>
        <v>18</v>
      </c>
      <c r="AK110" s="64">
        <f>IF(ISNA(VLOOKUP($A110,'2021'!$A$6:$AV$149,32,FALSE)),0,VLOOKUP($A110,'2021'!$A$6:$AV$149,32,FALSE))</f>
        <v>0</v>
      </c>
      <c r="AL110" s="8">
        <f>IF(AI110&lt;&gt; "",LOOKUP(AI110,Points!$F$1:$F$400,Points!$G$1:$G$400),"")</f>
        <v>2</v>
      </c>
      <c r="AM110" s="215">
        <f t="shared" si="54"/>
        <v>18</v>
      </c>
      <c r="AN110" s="87">
        <f t="shared" si="61"/>
        <v>18</v>
      </c>
      <c r="AO110" s="64">
        <f>IF(ISNA(VLOOKUP($A110,'2021'!$A$6:$AV$149,36,FALSE)),0,VLOOKUP($A110,'2021'!$A$6:$AV$149,36,FALSE))</f>
        <v>0</v>
      </c>
      <c r="AP110" s="8">
        <f>IF(AM110&lt;&gt; "",LOOKUP(AM110,Points!$F$1:$F$360,Points!$G$1:$G$360),"")</f>
        <v>2</v>
      </c>
      <c r="AQ110" s="215">
        <f>IF(  AND(AO110&gt;0,AM110&lt;&gt;36),   IF(ABS(AO110-36)&gt;=10,  AM110+SIGN(36-AO110)*1,  (36-AO110)*0.1+AM110),      AM110)</f>
        <v>18</v>
      </c>
      <c r="AR110" s="87">
        <f t="shared" si="62"/>
        <v>18</v>
      </c>
      <c r="AS110" t="str">
        <f t="shared" si="35"/>
        <v>-</v>
      </c>
      <c r="AT110" t="str">
        <f t="shared" si="36"/>
        <v>-</v>
      </c>
      <c r="AU110" t="str">
        <f t="shared" si="37"/>
        <v>-</v>
      </c>
      <c r="AV110" t="str">
        <f t="shared" si="38"/>
        <v>-</v>
      </c>
      <c r="AW110" t="str">
        <f t="shared" si="39"/>
        <v>-</v>
      </c>
      <c r="AX110" t="str">
        <f t="shared" si="40"/>
        <v>-</v>
      </c>
      <c r="AY110" t="str">
        <f t="shared" si="41"/>
        <v>-</v>
      </c>
      <c r="AZ110" t="str">
        <f t="shared" si="53"/>
        <v>-</v>
      </c>
      <c r="BA110" t="str">
        <f t="shared" si="42"/>
        <v>-</v>
      </c>
      <c r="BB110" t="e">
        <f>VLOOKUP(A110,#REF!,44,FALSE)</f>
        <v>#REF!</v>
      </c>
    </row>
    <row r="111" spans="1:57" ht="18" customHeight="1" thickBot="1" x14ac:dyDescent="0.25">
      <c r="A111" s="78" t="s">
        <v>525</v>
      </c>
      <c r="B111" s="93" t="s">
        <v>518</v>
      </c>
      <c r="C111" s="94" t="s">
        <v>519</v>
      </c>
      <c r="D111" s="25">
        <v>13.1</v>
      </c>
      <c r="E111" s="92">
        <v>0</v>
      </c>
      <c r="F111" s="92">
        <v>0</v>
      </c>
      <c r="G111" s="216">
        <f t="shared" si="51"/>
        <v>13.1</v>
      </c>
      <c r="H111" s="88">
        <f t="shared" si="55"/>
        <v>13</v>
      </c>
      <c r="I111" s="72">
        <f>IF(ISNA(VLOOKUP($A111,'2021'!$A$5:$AV$149,4,FALSE)),0,VLOOKUP($A111,'2021'!$A$5:$AV$149,4,FALSE))</f>
        <v>0</v>
      </c>
      <c r="J111" s="8">
        <f>IF(G111&lt;&gt; "",LOOKUP(G111,Points!$F$1:$F$360,Points!$G$1:$G$360),"")</f>
        <v>2</v>
      </c>
      <c r="K111" s="13">
        <f>IF(  AND(I111&gt;0,G111&lt;&gt;L$8),   IF(ABS(I111-L$8)&gt;=5,  G111+SIGN(L$8-I111)*1,  (L$8-I111)*0.2+G111),      G111)</f>
        <v>13.1</v>
      </c>
      <c r="L111" s="87">
        <f t="shared" si="56"/>
        <v>13</v>
      </c>
      <c r="M111" s="83">
        <f>IF(ISNA(VLOOKUP($A111,'2021'!$A$6:$AV$149,8,FALSE)),0,VLOOKUP($A111,'2021'!$A$6:$AV$149,8,FALSE))</f>
        <v>0</v>
      </c>
      <c r="N111" s="8">
        <f>IF(K111&lt;&gt; "",LOOKUP(K111,Points!$F$1:$F$400,Points!$G$1:$G$400),"")</f>
        <v>2</v>
      </c>
      <c r="O111" s="215">
        <f>IF(  AND(M111&gt;0,K111&lt;&gt;36),   IF(ABS(M111-36)&gt;=5,  K111+SIGN(36-M111)*1,  (36-M111)*0.2+K111),      K111)</f>
        <v>13.1</v>
      </c>
      <c r="P111" s="87">
        <f t="shared" si="57"/>
        <v>13</v>
      </c>
      <c r="Q111" s="64">
        <f>IF(ISNA(VLOOKUP($A111,'2021'!$A$6:$AV$149,12,FALSE)),0,VLOOKUP($A111,'2021'!$A$6:$AV$149,12,FALSE))</f>
        <v>0</v>
      </c>
      <c r="R111" s="8">
        <f>IF(O111&lt;&gt; "",LOOKUP(O111,Points!$F$1:$F$400,Points!$G$1:$G$400),"")</f>
        <v>2</v>
      </c>
      <c r="S111" s="215">
        <f>IF(  AND(Q111&gt;0,O111&lt;&gt;36),   IF(ABS(Q111-36)&gt;=5,  O111+SIGN(36-Q111)*1,  (36-Q111)*0.2+O111),      O111)</f>
        <v>13.1</v>
      </c>
      <c r="T111" s="87">
        <f t="shared" si="58"/>
        <v>13</v>
      </c>
      <c r="U111" s="64">
        <f>IF(ISNA(VLOOKUP($A111,'2021'!$A$6:$AV$149,16,FALSE)),0,VLOOKUP($A111,'2021'!$A$6:$AV$149,16,FALSE))</f>
        <v>0</v>
      </c>
      <c r="V111" s="8">
        <f>IF(S111&lt;&gt; "",LOOKUP(S111,Points!$F$1:$F$400,Points!$G$1:$G$400),"")</f>
        <v>2</v>
      </c>
      <c r="W111" s="215">
        <f>IF(  AND(U111&gt;0,S111&lt;&gt;36),   IF(ABS(U111-36)&gt;=10,  S111+SIGN(36-U111)*1,  (36-U111)*0.1+S111),      S111)</f>
        <v>13.1</v>
      </c>
      <c r="X111" s="87">
        <f t="shared" si="63"/>
        <v>13</v>
      </c>
      <c r="Y111" s="64">
        <f>IF(ISNA(VLOOKUP($A111,'2021'!$A$6:$AV$149,20,FALSE)),0,VLOOKUP($A111,'2021'!$A$6:$AV$149,20,FALSE))</f>
        <v>0</v>
      </c>
      <c r="Z111" s="8">
        <f>IF(W111&lt;&gt; "",LOOKUP(W111,Points!$F$1:$F$400,Points!$G$1:$G$400),"")</f>
        <v>2</v>
      </c>
      <c r="AA111" s="215">
        <f>IF(  AND(Y111&gt;0,W111&lt;&gt;36),   IF(ABS(Y111-36)&gt;=5,  W111+SIGN(36-Y111)*1,  (36-Y111)*0.2+W111),      W111)</f>
        <v>13.1</v>
      </c>
      <c r="AB111" s="87">
        <f t="shared" si="64"/>
        <v>13</v>
      </c>
      <c r="AC111" s="64">
        <f>IF(ISNA(VLOOKUP($A111,'2021'!$A$6:$AV$149,24,FALSE)),0,VLOOKUP($A111,'2021'!$A$6:$AV$149,24,FALSE))</f>
        <v>0</v>
      </c>
      <c r="AD111" s="8">
        <f>IF(AA111&lt;&gt; "",LOOKUP(AA111,Points!$F$1:$F$400,Points!$G$1:$G$400),"")</f>
        <v>2</v>
      </c>
      <c r="AE111" s="215">
        <f>IF(  AND(AC111&gt;0,AA111&lt;&gt;36),   IF(ABS(AC111-36)&gt;=5,  AA111+SIGN(36-AC111)*1,  (36-AC111)*0.2+AA111),      AA111)</f>
        <v>13.1</v>
      </c>
      <c r="AF111" s="87">
        <f t="shared" si="59"/>
        <v>13</v>
      </c>
      <c r="AG111" s="64">
        <f>IF(ISNA(VLOOKUP($A111,'2021'!$A$6:$AV$149,28,FALSE)),0,VLOOKUP($A111,'2021'!$A$6:$AV$149,28,FALSE))</f>
        <v>0</v>
      </c>
      <c r="AH111" s="8">
        <f>IF(AE111&lt;&gt; "",LOOKUP(AE111,Points!$F$1:$F$400,Points!$G$1:$G$400),"")</f>
        <v>2</v>
      </c>
      <c r="AI111" s="215">
        <f>IF(  AND(AG111&gt;0,AE111&lt;&gt;36),   IF(ABS(AG111-36)&gt;=5,  AE111+SIGN(36-AG111)*1,  (36-AG111)*0.2+AE111),      AE111)</f>
        <v>13.1</v>
      </c>
      <c r="AJ111" s="87">
        <f t="shared" si="60"/>
        <v>13</v>
      </c>
      <c r="AK111" s="64">
        <f>IF(ISNA(VLOOKUP($A111,'2021'!$A$6:$AV$149,32,FALSE)),0,VLOOKUP($A111,'2021'!$A$6:$AV$149,32,FALSE))</f>
        <v>0</v>
      </c>
      <c r="AL111" s="8">
        <f>IF(AI111&lt;&gt; "",LOOKUP(AI111,Points!$F$1:$F$400,Points!$G$1:$G$400),"")</f>
        <v>2</v>
      </c>
      <c r="AM111" s="215">
        <f t="shared" si="54"/>
        <v>13.1</v>
      </c>
      <c r="AN111" s="87">
        <f t="shared" si="61"/>
        <v>13</v>
      </c>
      <c r="AO111" s="64">
        <f>IF(ISNA(VLOOKUP($A111,'2021'!$A$6:$AV$149,36,FALSE)),0,VLOOKUP($A111,'2021'!$A$6:$AV$149,36,FALSE))</f>
        <v>0</v>
      </c>
      <c r="AP111" s="8">
        <f>IF(AM111&lt;&gt; "",LOOKUP(AM111,[1]Points!$F$1:$F$360,[1]Points!$G$1:$G$360),"")</f>
        <v>2</v>
      </c>
      <c r="AQ111" s="215">
        <f>IF(  AND(AO111&gt;0,AM111&lt;&gt;36),   IF(ABS(AO111-36)&gt;=10,  AM111+SIGN(36-AO111)*1,  (36-AO111)*0.1+AM111),      AM111)</f>
        <v>13.1</v>
      </c>
      <c r="AR111" s="87">
        <f t="shared" si="62"/>
        <v>13</v>
      </c>
      <c r="AS111" t="str">
        <f t="shared" si="35"/>
        <v>-</v>
      </c>
      <c r="AT111" t="str">
        <f t="shared" si="36"/>
        <v>-</v>
      </c>
      <c r="AU111" t="str">
        <f t="shared" si="37"/>
        <v>-</v>
      </c>
      <c r="AV111" t="str">
        <f t="shared" si="38"/>
        <v>-</v>
      </c>
      <c r="AW111" t="str">
        <f t="shared" si="39"/>
        <v>-</v>
      </c>
      <c r="AX111" t="str">
        <f t="shared" si="40"/>
        <v>-</v>
      </c>
      <c r="AY111" t="str">
        <f t="shared" si="41"/>
        <v>-</v>
      </c>
      <c r="AZ111" t="str">
        <f t="shared" si="53"/>
        <v>-</v>
      </c>
      <c r="BA111" t="str">
        <f t="shared" si="42"/>
        <v>-</v>
      </c>
      <c r="BB111" t="e">
        <f>VLOOKUP(A111,#REF!,44,FALSE)</f>
        <v>#REF!</v>
      </c>
      <c r="BC111">
        <f>-G111+AQ111</f>
        <v>0</v>
      </c>
      <c r="BD111" s="206">
        <f>ROUND(BC111/G111,2)</f>
        <v>0</v>
      </c>
    </row>
    <row r="112" spans="1:57" ht="18" customHeight="1" thickBot="1" x14ac:dyDescent="0.25">
      <c r="A112" s="93" t="s">
        <v>885</v>
      </c>
      <c r="B112" s="93" t="s">
        <v>884</v>
      </c>
      <c r="C112" s="62" t="s">
        <v>284</v>
      </c>
      <c r="D112" s="25">
        <v>22</v>
      </c>
      <c r="E112" s="92">
        <v>0</v>
      </c>
      <c r="F112" s="92">
        <v>0</v>
      </c>
      <c r="G112" s="216">
        <f t="shared" si="51"/>
        <v>22</v>
      </c>
      <c r="H112" s="88">
        <f t="shared" si="55"/>
        <v>22</v>
      </c>
      <c r="I112" s="72">
        <f>IF(ISNA(VLOOKUP($A112,'2021'!$A$5:$AV$149,4,FALSE)),0,VLOOKUP($A112,'2021'!$A$5:$AV$149,4,FALSE))</f>
        <v>0</v>
      </c>
      <c r="J112" s="8">
        <f>IF(G112&lt;&gt; "",LOOKUP(G112,Points!$F$1:$F$360,Points!$G$1:$G$360),"")</f>
        <v>3</v>
      </c>
      <c r="K112" s="13">
        <f>IF(  AND(I112&gt;0,G112&lt;&gt;36),   IF(ABS(I112-36)&gt;=5,  G112+SIGN(36-I112)*1,  (36-I112)*0.1+G112),      G112)</f>
        <v>22</v>
      </c>
      <c r="L112" s="87">
        <f t="shared" si="56"/>
        <v>22</v>
      </c>
      <c r="M112" s="83">
        <f>IF(ISNA(VLOOKUP($A112,'2021'!$A$6:$AV$149,8,FALSE)),0,VLOOKUP($A112,'2021'!$A$6:$AV$149,8,FALSE))</f>
        <v>0</v>
      </c>
      <c r="N112" s="8">
        <f>IF(K112&lt;&gt; "",LOOKUP(K112,Points!$F$1:$F$400,Points!$G$1:$G$400),"")</f>
        <v>3</v>
      </c>
      <c r="O112" s="215">
        <f>IF(  AND(M112&gt;0,K112&lt;&gt;36),   IF(ABS(M112-36)&gt;=10,  K112+SIGN(36-M112)*1,  (36-M112)*0.1+K112),      K112)</f>
        <v>22</v>
      </c>
      <c r="P112" s="87">
        <f t="shared" si="57"/>
        <v>22</v>
      </c>
      <c r="Q112" s="64">
        <f>IF(ISNA(VLOOKUP($A112,'2021'!$A$6:$AV$149,12,FALSE)),0,VLOOKUP($A112,'2021'!$A$6:$AV$149,12,FALSE))</f>
        <v>0</v>
      </c>
      <c r="R112" s="8">
        <f>IF(O112&lt;&gt; "",LOOKUP(O112,Points!$F$1:$F$400,Points!$G$1:$G$400),"")</f>
        <v>3</v>
      </c>
      <c r="S112" s="215">
        <f>IF(  AND(Q112&gt;0,O112&lt;&gt;36),   IF(ABS(Q112-36)&gt;=10,  O112+SIGN(36-Q112)*1,  (36-Q112)*0.1+O112),      O112)</f>
        <v>22</v>
      </c>
      <c r="T112" s="87">
        <f t="shared" si="58"/>
        <v>22</v>
      </c>
      <c r="U112" s="64">
        <f>IF(ISNA(VLOOKUP($A112,'2021'!$A$6:$AV$149,16,FALSE)),0,VLOOKUP($A112,'2021'!$A$6:$AV$149,16,FALSE))</f>
        <v>0</v>
      </c>
      <c r="V112" s="8">
        <f>IF(S112&lt;&gt; "",LOOKUP(S112,Points!$F$1:$F$400,Points!$G$1:$G$400),"")</f>
        <v>3</v>
      </c>
      <c r="W112" s="215">
        <f>IF(  AND(U112&gt;0,S112&lt;&gt;X$8),   IF(ABS(U112-X$8)&gt;=5,  S112+SIGN(X$8-U112)*1.5,  (X$8-U112)*0.3+S112),      S112)</f>
        <v>22</v>
      </c>
      <c r="X112" s="87">
        <f>ROUND(W112,0)</f>
        <v>22</v>
      </c>
      <c r="Y112" s="64">
        <f>IF(ISNA(VLOOKUP($A112,'2021'!$A$6:$AV$149,20,FALSE)),0,VLOOKUP($A112,'2021'!$A$6:$AV$149,20,FALSE))</f>
        <v>0</v>
      </c>
      <c r="Z112" s="8">
        <f>IF(W112&lt;&gt; "",LOOKUP(W112,Points!$F$1:$F$400,Points!$G$1:$G$400),"")</f>
        <v>3</v>
      </c>
      <c r="AA112" s="215">
        <f>IF(  AND(Y112&gt;0,W112&lt;&gt;36),   IF(ABS(Y112-36)&gt;=10,  W112+SIGN(36-Y112)*1,  (36-Y112)*0.1+W112),      W112)</f>
        <v>22</v>
      </c>
      <c r="AB112" s="87">
        <f>ROUND(AA112,0)</f>
        <v>22</v>
      </c>
      <c r="AC112" s="64">
        <f>IF(ISNA(VLOOKUP($A112,'2021'!$A$6:$AV$149,24,FALSE)),0,VLOOKUP($A112,'2021'!$A$6:$AV$149,24,FALSE))</f>
        <v>0</v>
      </c>
      <c r="AD112" s="8">
        <f>IF(AA112&lt;&gt; "",LOOKUP(AA112,Points!$F$1:$F$400,Points!$G$1:$G$400),"")</f>
        <v>3</v>
      </c>
      <c r="AE112" s="215">
        <f>IF(  AND(AC112&gt;0,AA112&lt;&gt;AF$8),   IF(ABS(AC112-AF$8)&gt;=5,  AA112+SIGN(AF$8-AC112)*1.5,  (AF$8-AC112)*0.3+AA112),      AA112)</f>
        <v>22</v>
      </c>
      <c r="AF112" s="87">
        <f t="shared" si="59"/>
        <v>22</v>
      </c>
      <c r="AG112" s="64">
        <f>IF(ISNA(VLOOKUP($A112,'2021'!$A$6:$AV$149,28,FALSE)),0,VLOOKUP($A112,'2021'!$A$6:$AV$149,28,FALSE))</f>
        <v>0</v>
      </c>
      <c r="AH112" s="8">
        <f>IF(AE112&lt;&gt; "",LOOKUP(AE112,Points!$F$1:$F$400,Points!$G$1:$G$400),"")</f>
        <v>3</v>
      </c>
      <c r="AI112" s="215">
        <f t="shared" ref="AI112:AI117" si="65">IF(  AND(AG112&gt;0,AE112&lt;&gt;36),   IF(ABS(AG112-36)&gt;=10,  AE112+SIGN(36-AG112)*1,  (36-AG112)*0.1+AE112),      AE112)</f>
        <v>22</v>
      </c>
      <c r="AJ112" s="87">
        <f t="shared" si="60"/>
        <v>22</v>
      </c>
      <c r="AK112" s="64">
        <f>IF(ISNA(VLOOKUP($A112,'2021'!$A$6:$AV$149,32,FALSE)),0,VLOOKUP($A112,'2021'!$A$6:$AV$149,32,FALSE))</f>
        <v>0</v>
      </c>
      <c r="AL112" s="8">
        <f>IF(AI112&lt;&gt; "",LOOKUP(AI112,Points!$F$1:$F$400,Points!$G$1:$G$400),"")</f>
        <v>3</v>
      </c>
      <c r="AM112" s="215">
        <f>IF(  AND(AK112&gt;0,AI112&lt;&gt;36),   IF(ABS(AK112-36)&gt;=10,  AI112+SIGN(36-AK112)*1,  (36-AK112)*0.1+AI112),      AI112)</f>
        <v>22</v>
      </c>
      <c r="AN112" s="87">
        <f t="shared" si="61"/>
        <v>22</v>
      </c>
      <c r="AO112" s="64">
        <f>IF(ISNA(VLOOKUP($A112,'2021'!$A$6:$AV$149,36,FALSE)),0,VLOOKUP($A112,'2021'!$A$6:$AV$149,36,FALSE))</f>
        <v>0</v>
      </c>
      <c r="AP112" s="8">
        <f>IF(AM112&lt;&gt; "",LOOKUP(AM112,Points!$F$1:$F$360,Points!$G$1:$G$360),"")</f>
        <v>3</v>
      </c>
      <c r="AQ112" s="215">
        <f>IF(  AND(AO112&gt;0,AM112&lt;&gt;AR$8),   IF(ABS(AO112-AR$8)&gt;=5,  AM112+SIGN(AR$8-AO112)*1.5,  (AR$8-AO112)*0.3+AM112),      AM112)</f>
        <v>22</v>
      </c>
      <c r="AR112" s="87">
        <f t="shared" si="62"/>
        <v>22</v>
      </c>
      <c r="AS112" t="str">
        <f>IF(I112&gt;0,72+H112+36-I112,"-")</f>
        <v>-</v>
      </c>
      <c r="AT112" t="str">
        <f>IF(M112&gt;0,72+L112+36-M112,"-")</f>
        <v>-</v>
      </c>
      <c r="AU112" t="str">
        <f>IF(Q112&gt;0,72+P112+36-Q112,"-")</f>
        <v>-</v>
      </c>
      <c r="AV112" t="str">
        <f>IF(U112&gt;0,72+T112+36-U112,"-")</f>
        <v>-</v>
      </c>
      <c r="AW112" t="str">
        <f>IF(Y112&gt;0,72+X112+36-Y112,"-")</f>
        <v>-</v>
      </c>
      <c r="AX112" t="str">
        <f>IF(AC112&gt;0,72+AB112+36-AC112,"-")</f>
        <v>-</v>
      </c>
      <c r="AY112" t="str">
        <f>IF(AG112&gt;0,72+AF112+36-AG112,"-")</f>
        <v>-</v>
      </c>
      <c r="AZ112" t="str">
        <f t="shared" si="53"/>
        <v>-</v>
      </c>
      <c r="BA112" t="str">
        <f>IF(AO112&gt;0,72+AN112+36-AO112,"-")</f>
        <v>-</v>
      </c>
      <c r="BB112" t="e">
        <f>VLOOKUP(A112,#REF!,44,FALSE)</f>
        <v>#REF!</v>
      </c>
    </row>
    <row r="113" spans="1:57" ht="18" customHeight="1" thickBot="1" x14ac:dyDescent="0.25">
      <c r="A113" s="78" t="s">
        <v>849</v>
      </c>
      <c r="B113" s="93" t="s">
        <v>803</v>
      </c>
      <c r="C113" s="94" t="s">
        <v>8</v>
      </c>
      <c r="D113" s="25">
        <v>6.2</v>
      </c>
      <c r="E113" s="92">
        <v>0</v>
      </c>
      <c r="F113" s="92">
        <v>0</v>
      </c>
      <c r="G113" s="216">
        <f t="shared" ref="G113:G142" si="66">IF($E113&gt;$AQ$1,$D113-($E113-$AQ$1),(IF(IF(AND(F113&lt;$AI$1,F113&lt;&gt;0),D113+($AI$1-F113),D113)&gt;36,36,IF(AND(F113&lt;$AI$1,F113&lt;&gt;0),D113+($AI$1-F113),D113))))</f>
        <v>6.2</v>
      </c>
      <c r="H113" s="88">
        <f t="shared" si="55"/>
        <v>6</v>
      </c>
      <c r="I113" s="72">
        <f>IF(ISNA(VLOOKUP($A113,'2021'!$A$5:$AV$149,4,FALSE)),0,VLOOKUP($A113,'2021'!$A$5:$AV$149,4,FALSE))</f>
        <v>0</v>
      </c>
      <c r="J113" s="8">
        <f>IF(G113&lt;&gt; "",LOOKUP(G113,Points!$F$1:$F$360,Points!$G$1:$G$360),"")</f>
        <v>1</v>
      </c>
      <c r="K113" s="13">
        <f>IF(  AND(I113&gt;0,G113&lt;&gt;L$8),   IF(ABS(I113-L$8)&gt;=5,  G113+SIGN(L$8-I113)*1,  (L$8-I113)*0.2+G113),      G113)</f>
        <v>6.2</v>
      </c>
      <c r="L113" s="87">
        <f t="shared" si="56"/>
        <v>6</v>
      </c>
      <c r="M113" s="83">
        <f>IF(ISNA(VLOOKUP($A113,'2021'!$A$6:$AV$149,8,FALSE)),0,VLOOKUP($A113,'2021'!$A$6:$AV$149,8,FALSE))</f>
        <v>0</v>
      </c>
      <c r="N113" s="8">
        <f>IF(K113&lt;&gt; "",LOOKUP(K113,Points!$F$1:$F$400,Points!$G$1:$G$400),"")</f>
        <v>1</v>
      </c>
      <c r="O113" s="215">
        <f>IF(  AND(M113&gt;0,K113&lt;&gt;P$8),   IF(ABS(M113-P$8)&gt;=5,  K113+SIGN(P$8-M113)*1,  (P$8-M113)*0.2+K113),      K113)</f>
        <v>6.2</v>
      </c>
      <c r="P113" s="87">
        <f t="shared" si="57"/>
        <v>6</v>
      </c>
      <c r="Q113" s="64">
        <f>IF(ISNA(VLOOKUP($A113,'2021'!$A$6:$AV$149,12,FALSE)),0,VLOOKUP($A113,'2021'!$A$6:$AV$149,12,FALSE))</f>
        <v>0</v>
      </c>
      <c r="R113" s="8">
        <f>IF(O113&lt;&gt; "",LOOKUP(O113,Points!$F$1:$F$400,Points!$G$1:$G$400),"")</f>
        <v>1</v>
      </c>
      <c r="S113" s="215">
        <f>IF(  AND(Q113&gt;0,O113&lt;&gt;T$8),   IF(ABS(Q113-T$8)&gt;=5,  O113+SIGN(T$8-Q113)*0.5,  (T$8-Q113)*0.1+O113),      O113)</f>
        <v>6.2</v>
      </c>
      <c r="T113" s="87">
        <f t="shared" si="58"/>
        <v>6</v>
      </c>
      <c r="U113" s="64">
        <f>IF(ISNA(VLOOKUP($A113,'2021'!$A$6:$AV$149,16,FALSE)),0,VLOOKUP($A113,'2021'!$A$6:$AV$149,16,FALSE))</f>
        <v>0</v>
      </c>
      <c r="V113" s="8">
        <f>IF(S113&lt;&gt; "",LOOKUP(S113,Points!$F$1:$F$400,Points!$G$1:$G$400),"")</f>
        <v>1</v>
      </c>
      <c r="W113" s="215">
        <f>IF(  AND(U113&gt;0,S113&lt;&gt;X$8),   IF(ABS(U113-X$8)&gt;=5,  S113+SIGN(X$8-U113)*1,  (X$8-U113)*0.2+S113),      S113)</f>
        <v>6.2</v>
      </c>
      <c r="X113" s="87">
        <f>ROUND(W113,0)</f>
        <v>6</v>
      </c>
      <c r="Y113" s="64">
        <f>IF(ISNA(VLOOKUP($A113,'2021'!$A$6:$AV$149,20,FALSE)),0,VLOOKUP($A113,'2021'!$A$6:$AV$149,20,FALSE))</f>
        <v>0</v>
      </c>
      <c r="Z113" s="8">
        <f>IF(W113&lt;&gt; "",LOOKUP(W113,Points!$F$1:$F$400,Points!$G$1:$G$400),"")</f>
        <v>1</v>
      </c>
      <c r="AA113" s="215">
        <f>IF(  AND(Y113&gt;0,W113&lt;&gt;AB$8),   IF(ABS(Y113-AB$8)&gt;=5,  W113+SIGN(AB$8-Y113)*1,  (AB$8-Y113)*0.2+W113),      W113)</f>
        <v>6.2</v>
      </c>
      <c r="AB113" s="87">
        <f>ROUND(AA113,0)</f>
        <v>6</v>
      </c>
      <c r="AC113" s="64">
        <f>IF(ISNA(VLOOKUP($A113,'2021'!$A$6:$AV$149,24,FALSE)),0,VLOOKUP($A113,'2021'!$A$6:$AV$149,24,FALSE))</f>
        <v>0</v>
      </c>
      <c r="AD113" s="8">
        <f>IF(AA113&lt;&gt; "",LOOKUP(AA113,Points!$F$1:$F$400,Points!$G$1:$G$400),"")</f>
        <v>1</v>
      </c>
      <c r="AE113" s="215">
        <f>IF(  AND(AC113&gt;0,AA113&lt;&gt;AF$8),   IF(ABS(AC113-AF$8)&gt;=5,  AA113+SIGN(AF$8-AC113)*0.5,  (AF$8-AC113)*0.1+AA113),      AA113)</f>
        <v>6.2</v>
      </c>
      <c r="AF113" s="87">
        <f t="shared" si="59"/>
        <v>6</v>
      </c>
      <c r="AG113" s="64">
        <f>IF(ISNA(VLOOKUP($A113,'2021'!$A$6:$AV$149,28,FALSE)),0,VLOOKUP($A113,'2021'!$A$6:$AV$149,28,FALSE))</f>
        <v>0</v>
      </c>
      <c r="AH113" s="8">
        <f>IF(AE113&lt;&gt; "",LOOKUP(AE113,Points!$F$1:$F$400,Points!$G$1:$G$400),"")</f>
        <v>1</v>
      </c>
      <c r="AI113" s="215">
        <f t="shared" si="65"/>
        <v>6.2</v>
      </c>
      <c r="AJ113" s="87">
        <f t="shared" si="60"/>
        <v>6</v>
      </c>
      <c r="AK113" s="64">
        <f>IF(ISNA(VLOOKUP($A113,'2021'!$A$6:$AV$149,32,FALSE)),0,VLOOKUP($A113,'2021'!$A$6:$AV$149,32,FALSE))</f>
        <v>0</v>
      </c>
      <c r="AL113" s="8">
        <f>IF(AI113&lt;&gt; "",LOOKUP(AI113,Points!$F$1:$F$400,Points!$G$1:$G$400),"")</f>
        <v>1</v>
      </c>
      <c r="AM113" s="215">
        <f>IF(  AND(AK113&gt;0,AI113&lt;&gt;36),   IF(ABS(AK113-36)&gt;=10,  AI113+SIGN(36-AK113)*1,  (36-AK113)*0.1+AI113),      AI113)</f>
        <v>6.2</v>
      </c>
      <c r="AN113" s="87">
        <f t="shared" si="61"/>
        <v>6</v>
      </c>
      <c r="AO113" s="64">
        <f>IF(ISNA(VLOOKUP($A113,'2021'!$A$6:$AV$149,36,FALSE)),0,VLOOKUP($A113,'2021'!$A$6:$AV$149,36,FALSE))</f>
        <v>0</v>
      </c>
      <c r="AP113" s="8">
        <f>IF(AM113&lt;&gt; "",LOOKUP(AM113,Points!$F$1:$F$360,Points!$G$1:$G$360),"")</f>
        <v>1</v>
      </c>
      <c r="AQ113" s="215">
        <f>IF(  AND(AO113&gt;0,AM113&lt;&gt;36),   IF(ABS(AO113-36)&gt;=10,  AM113+SIGN(36-AO113)*1,  (36-AO113)*0.1+AM113),      AM113)</f>
        <v>6.2</v>
      </c>
      <c r="AR113" s="87">
        <f t="shared" si="62"/>
        <v>6</v>
      </c>
      <c r="AS113" t="str">
        <f>IF(I113&gt;0,72+H113+36-I113,"-")</f>
        <v>-</v>
      </c>
      <c r="AT113" t="str">
        <f>IF(M113&gt;0,72+L113+36-M113,"-")</f>
        <v>-</v>
      </c>
      <c r="AU113" t="str">
        <f>IF(Q113&gt;0,72+P113+36-Q113,"-")</f>
        <v>-</v>
      </c>
      <c r="AV113" t="str">
        <f>IF(U113&gt;0,72+T113+36-U113,"-")</f>
        <v>-</v>
      </c>
      <c r="AW113" t="str">
        <f>IF(Y113&gt;0,72+X113+36-Y113,"-")</f>
        <v>-</v>
      </c>
      <c r="AX113" t="str">
        <f>IF(AC113&gt;0,72+AB113+36-AC113,"-")</f>
        <v>-</v>
      </c>
      <c r="AY113" t="str">
        <f>IF(AG113&gt;0,72+AF113+36-AG113,"-")</f>
        <v>-</v>
      </c>
      <c r="AZ113" t="str">
        <f t="shared" si="53"/>
        <v>-</v>
      </c>
      <c r="BA113" t="str">
        <f>IF(AO113&gt;0,72+AN113+36-AO113,"-")</f>
        <v>-</v>
      </c>
      <c r="BB113" t="e">
        <f>VLOOKUP(A113,#REF!,44,FALSE)</f>
        <v>#REF!</v>
      </c>
    </row>
    <row r="114" spans="1:57" ht="18" customHeight="1" thickBot="1" x14ac:dyDescent="0.25">
      <c r="A114" s="78" t="s">
        <v>774</v>
      </c>
      <c r="B114" s="93" t="s">
        <v>724</v>
      </c>
      <c r="C114" s="94" t="s">
        <v>276</v>
      </c>
      <c r="D114" s="25">
        <v>9.5</v>
      </c>
      <c r="E114" s="92">
        <v>0</v>
      </c>
      <c r="F114" s="92">
        <v>0</v>
      </c>
      <c r="G114" s="216">
        <f t="shared" si="66"/>
        <v>9.5</v>
      </c>
      <c r="H114" s="88">
        <f t="shared" si="55"/>
        <v>10</v>
      </c>
      <c r="I114" s="72">
        <f>IF(ISNA(VLOOKUP($A114,'2021'!$A$5:$AV$149,4,FALSE)),0,VLOOKUP($A114,'2021'!$A$5:$AV$149,4,FALSE))</f>
        <v>0</v>
      </c>
      <c r="J114" s="8">
        <f>IF(G114&lt;&gt; "",LOOKUP(G114,Points!$F$1:$F$360,Points!$G$1:$G$360),"")</f>
        <v>1</v>
      </c>
      <c r="K114" s="13">
        <f>IF(  AND(I114&gt;0,G114&lt;&gt;L$8),   IF(ABS(I114-L$8)&gt;=5,  G114+SIGN(L$8-I114)*0.5,  (L$8-I114)*0.1+G114),      G114)</f>
        <v>9.5</v>
      </c>
      <c r="L114" s="87">
        <f t="shared" ref="L114:L142" si="67">ROUND(K114,0)</f>
        <v>10</v>
      </c>
      <c r="M114" s="83">
        <f>IF(ISNA(VLOOKUP($A114,'2021'!$A$6:$AV$149,8,FALSE)),0,VLOOKUP($A114,'2021'!$A$6:$AV$149,8,FALSE))</f>
        <v>0</v>
      </c>
      <c r="N114" s="8">
        <f>IF(K114&lt;&gt; "",LOOKUP(K114,Points!$F$1:$F$400,Points!$G$1:$G$400),"")</f>
        <v>1</v>
      </c>
      <c r="O114" s="215">
        <f>IF(  AND(M114&gt;0,K114&lt;&gt;36),   IF(ABS(M114-36)&gt;=10,  K114+SIGN(36-M114)*1,  (36-M114)*0.1+K114),      K114)</f>
        <v>9.5</v>
      </c>
      <c r="P114" s="87">
        <f t="shared" ref="P114:P142" si="68">ROUND(O114,0)</f>
        <v>10</v>
      </c>
      <c r="Q114" s="64">
        <f>IF(ISNA(VLOOKUP($A114,'2021'!$A$6:$AV$149,12,FALSE)),0,VLOOKUP($A114,'2021'!$A$6:$AV$149,12,FALSE))</f>
        <v>0</v>
      </c>
      <c r="R114" s="8">
        <f>IF(O114&lt;&gt; "",LOOKUP(O114,Points!$F$1:$F$400,Points!$G$1:$G$400),"")</f>
        <v>1</v>
      </c>
      <c r="S114" s="215">
        <f>IF(  AND(Q114&gt;0,O114&lt;&gt;36),   IF(ABS(Q114-36)&gt;=10,  O114+SIGN(36-Q114)*1,  (36-Q114)*0.1+O114),      O114)</f>
        <v>9.5</v>
      </c>
      <c r="T114" s="87">
        <f t="shared" ref="T114:T142" si="69">ROUND(S114,0)</f>
        <v>10</v>
      </c>
      <c r="U114" s="64">
        <f>IF(ISNA(VLOOKUP($A114,'2021'!$A$6:$AV$149,16,FALSE)),0,VLOOKUP($A114,'2021'!$A$6:$AV$149,16,FALSE))</f>
        <v>0</v>
      </c>
      <c r="V114" s="8">
        <f>IF(S114&lt;&gt; "",LOOKUP(S114,Points!$F$1:$F$400,Points!$G$1:$G$400),"")</f>
        <v>1</v>
      </c>
      <c r="W114" s="215">
        <f>IF(  AND(U114&gt;0,S114&lt;&gt;36),   IF(ABS(U114-36)&gt;=10,  S114+SIGN(36-U114)*1,  (36-U114)*0.1+S114),      S114)</f>
        <v>9.5</v>
      </c>
      <c r="X114" s="87">
        <f t="shared" si="63"/>
        <v>10</v>
      </c>
      <c r="Y114" s="64">
        <f>IF(ISNA(VLOOKUP($A114,'2021'!$A$6:$AV$149,20,FALSE)),0,VLOOKUP($A114,'2021'!$A$6:$AV$149,20,FALSE))</f>
        <v>0</v>
      </c>
      <c r="Z114" s="8">
        <f>IF(W114&lt;&gt; "",LOOKUP(W114,Points!$F$1:$F$400,Points!$G$1:$G$400),"")</f>
        <v>1</v>
      </c>
      <c r="AA114" s="215">
        <f>IF(  AND(Y114&gt;0,W114&lt;&gt;36),   IF(ABS(Y114-36)&gt;=10,  W114+SIGN(36-Y114)*1,  (36-Y114)*0.1+W114),      W114)</f>
        <v>9.5</v>
      </c>
      <c r="AB114" s="87">
        <f t="shared" si="64"/>
        <v>10</v>
      </c>
      <c r="AC114" s="64">
        <f>IF(ISNA(VLOOKUP($A114,'2021'!$A$6:$AV$149,24,FALSE)),0,VLOOKUP($A114,'2021'!$A$6:$AV$149,24,FALSE))</f>
        <v>0</v>
      </c>
      <c r="AD114" s="8">
        <f>IF(AA114&lt;&gt; "",LOOKUP(AA114,Points!$F$1:$F$400,Points!$G$1:$G$400),"")</f>
        <v>1</v>
      </c>
      <c r="AE114" s="215">
        <f>IF(  AND(AC114&gt;0,AA114&lt;&gt;36),   IF(ABS(AC114-36)&gt;=10,  AA114+SIGN(36-AC114)*1,  (36-AC114)*0.1+AA114),      AA114)</f>
        <v>9.5</v>
      </c>
      <c r="AF114" s="87">
        <f t="shared" ref="AF114:AF142" si="70">ROUND(AE114,0)</f>
        <v>10</v>
      </c>
      <c r="AG114" s="64">
        <f>IF(ISNA(VLOOKUP($A114,'2021'!$A$6:$AV$149,28,FALSE)),0,VLOOKUP($A114,'2021'!$A$6:$AV$149,28,FALSE))</f>
        <v>0</v>
      </c>
      <c r="AH114" s="8">
        <f>IF(AE114&lt;&gt; "",LOOKUP(AE114,Points!$F$1:$F$400,Points!$G$1:$G$400),"")</f>
        <v>1</v>
      </c>
      <c r="AI114" s="215">
        <f t="shared" si="65"/>
        <v>9.5</v>
      </c>
      <c r="AJ114" s="87">
        <f t="shared" ref="AJ114:AJ142" si="71">ROUND(AI114,0)</f>
        <v>10</v>
      </c>
      <c r="AK114" s="64">
        <f>IF(ISNA(VLOOKUP($A114,'2021'!$A$6:$AV$149,32,FALSE)),0,VLOOKUP($A114,'2021'!$A$6:$AV$149,32,FALSE))</f>
        <v>0</v>
      </c>
      <c r="AL114" s="8">
        <f>IF(AI114&lt;&gt; "",LOOKUP(AI114,Points!$F$1:$F$400,Points!$G$1:$G$400),"")</f>
        <v>1</v>
      </c>
      <c r="AM114" s="215">
        <f t="shared" si="54"/>
        <v>9.5</v>
      </c>
      <c r="AN114" s="87">
        <f t="shared" ref="AN114:AN142" si="72">ROUND(AM114,0)</f>
        <v>10</v>
      </c>
      <c r="AO114" s="64">
        <f>IF(ISNA(VLOOKUP($A114,'2021'!$A$6:$AV$149,36,FALSE)),0,VLOOKUP($A114,'2021'!$A$6:$AV$149,36,FALSE))</f>
        <v>0</v>
      </c>
      <c r="AP114" s="8">
        <f>IF(AM114&lt;&gt; "",LOOKUP(AM114,Points!$F$1:$F$360,Points!$G$1:$G$360),"")</f>
        <v>1</v>
      </c>
      <c r="AQ114" s="215">
        <f>IF(  AND(AO114&gt;0,AM114&lt;&gt;36),   IF(ABS(AO114-36)&gt;=10,  AM114+SIGN(36-AO114)*1,  (36-AO114)*0.1+AM114),      AM114)</f>
        <v>9.5</v>
      </c>
      <c r="AR114" s="87">
        <f t="shared" ref="AR114:AR142" si="73">ROUND(AQ114,0)</f>
        <v>10</v>
      </c>
      <c r="AS114" t="str">
        <f t="shared" si="35"/>
        <v>-</v>
      </c>
      <c r="AT114" t="str">
        <f t="shared" si="36"/>
        <v>-</v>
      </c>
      <c r="AU114" t="str">
        <f t="shared" si="37"/>
        <v>-</v>
      </c>
      <c r="AV114" t="str">
        <f t="shared" si="38"/>
        <v>-</v>
      </c>
      <c r="AW114" t="str">
        <f t="shared" si="39"/>
        <v>-</v>
      </c>
      <c r="AX114" t="str">
        <f t="shared" si="40"/>
        <v>-</v>
      </c>
      <c r="AY114" t="str">
        <f t="shared" si="41"/>
        <v>-</v>
      </c>
      <c r="AZ114" t="str">
        <f t="shared" si="53"/>
        <v>-</v>
      </c>
      <c r="BA114" t="str">
        <f t="shared" si="42"/>
        <v>-</v>
      </c>
      <c r="BB114" t="e">
        <f>VLOOKUP(A114,#REF!,44,FALSE)</f>
        <v>#REF!</v>
      </c>
    </row>
    <row r="115" spans="1:57" ht="18" customHeight="1" thickBot="1" x14ac:dyDescent="0.25">
      <c r="A115" s="78" t="s">
        <v>775</v>
      </c>
      <c r="B115" s="93" t="s">
        <v>729</v>
      </c>
      <c r="C115" s="94" t="s">
        <v>276</v>
      </c>
      <c r="D115" s="25">
        <v>8.9</v>
      </c>
      <c r="E115" s="92">
        <v>0</v>
      </c>
      <c r="F115" s="92">
        <v>0</v>
      </c>
      <c r="G115" s="216">
        <f t="shared" si="66"/>
        <v>8.9</v>
      </c>
      <c r="H115" s="88">
        <f t="shared" si="55"/>
        <v>9</v>
      </c>
      <c r="I115" s="72">
        <f>IF(ISNA(VLOOKUP($A115,'2021'!$A$5:$AV$149,4,FALSE)),0,VLOOKUP($A115,'2021'!$A$5:$AV$149,4,FALSE))</f>
        <v>0</v>
      </c>
      <c r="J115" s="8">
        <f>IF(G115&lt;&gt; "",LOOKUP(G115,Points!$F$1:$F$360,Points!$G$1:$G$360),"")</f>
        <v>1</v>
      </c>
      <c r="K115" s="13">
        <f>IF(  AND(I115&gt;0,G115&lt;&gt;L$8),   IF(ABS(I115-L$8)&gt;=5,  G115+SIGN(L$8-I115)*0.5,  (L$8-I115)*0.1+G115),      G115)</f>
        <v>8.9</v>
      </c>
      <c r="L115" s="87">
        <f t="shared" si="67"/>
        <v>9</v>
      </c>
      <c r="M115" s="83">
        <f>IF(ISNA(VLOOKUP($A115,'2021'!$A$6:$AV$149,8,FALSE)),0,VLOOKUP($A115,'2021'!$A$6:$AV$149,8,FALSE))</f>
        <v>0</v>
      </c>
      <c r="N115" s="8">
        <f>IF(K115&lt;&gt; "",LOOKUP(K115,Points!$F$1:$F$400,Points!$G$1:$G$400),"")</f>
        <v>1</v>
      </c>
      <c r="O115" s="215">
        <f>IF(  AND(M115&gt;0,K115&lt;&gt;P$8),   IF(ABS(M115-P$8)&gt;=5,  K115+SIGN(P$8-M115)*0.5,  (P$8-M115)*0.1+K115),      K115)</f>
        <v>8.9</v>
      </c>
      <c r="P115" s="87">
        <f t="shared" si="68"/>
        <v>9</v>
      </c>
      <c r="Q115" s="64">
        <f>IF(ISNA(VLOOKUP($A115,'2021'!$A$6:$AV$149,12,FALSE)),0,VLOOKUP($A115,'2021'!$A$6:$AV$149,12,FALSE))</f>
        <v>0</v>
      </c>
      <c r="R115" s="8">
        <f>IF(O115&lt;&gt; "",LOOKUP(O115,Points!$F$1:$F$400,Points!$G$1:$G$400),"")</f>
        <v>1</v>
      </c>
      <c r="S115" s="215">
        <f>IF(  AND(Q115&gt;0,O115&lt;&gt;36),   IF(ABS(Q115-36)&gt;=10,  O115+SIGN(36-Q115)*1,  (36-Q115)*0.1+O115),      O115)</f>
        <v>8.9</v>
      </c>
      <c r="T115" s="87">
        <f t="shared" si="69"/>
        <v>9</v>
      </c>
      <c r="U115" s="64">
        <f>IF(ISNA(VLOOKUP($A115,'2021'!$A$6:$AV$149,16,FALSE)),0,VLOOKUP($A115,'2021'!$A$6:$AV$149,16,FALSE))</f>
        <v>0</v>
      </c>
      <c r="V115" s="8">
        <f>IF(S115&lt;&gt; "",LOOKUP(S115,Points!$F$1:$F$400,Points!$G$1:$G$400),"")</f>
        <v>1</v>
      </c>
      <c r="W115" s="215">
        <f>IF(  AND(U115&gt;0,S115&lt;&gt;36),   IF(ABS(U115-36)&gt;=10,  S115+SIGN(36-U115)*1,  (36-U115)*0.1+S115),      S115)</f>
        <v>8.9</v>
      </c>
      <c r="X115" s="87">
        <f t="shared" si="63"/>
        <v>9</v>
      </c>
      <c r="Y115" s="64">
        <f>IF(ISNA(VLOOKUP($A115,'2021'!$A$6:$AV$149,20,FALSE)),0,VLOOKUP($A115,'2021'!$A$6:$AV$149,20,FALSE))</f>
        <v>0</v>
      </c>
      <c r="Z115" s="8">
        <f>IF(W115&lt;&gt; "",LOOKUP(W115,Points!$F$1:$F$400,Points!$G$1:$G$400),"")</f>
        <v>1</v>
      </c>
      <c r="AA115" s="215">
        <f>IF(  AND(Y115&gt;0,W115&lt;&gt;36),   IF(ABS(Y115-36)&gt;=10,  W115+SIGN(36-Y115)*1,  (36-Y115)*0.1+W115),      W115)</f>
        <v>8.9</v>
      </c>
      <c r="AB115" s="87">
        <f t="shared" si="64"/>
        <v>9</v>
      </c>
      <c r="AC115" s="64">
        <f>IF(ISNA(VLOOKUP($A115,'2021'!$A$6:$AV$149,24,FALSE)),0,VLOOKUP($A115,'2021'!$A$6:$AV$149,24,FALSE))</f>
        <v>0</v>
      </c>
      <c r="AD115" s="8">
        <f>IF(AA115&lt;&gt; "",LOOKUP(AA115,Points!$F$1:$F$400,Points!$G$1:$G$400),"")</f>
        <v>1</v>
      </c>
      <c r="AE115" s="215">
        <f>IF(  AND(AC115&gt;0,AA115&lt;&gt;36),   IF(ABS(AC115-36)&gt;=10,  AA115+SIGN(36-AC115)*1,  (36-AC115)*0.1+AA115),      AA115)</f>
        <v>8.9</v>
      </c>
      <c r="AF115" s="87">
        <f t="shared" si="70"/>
        <v>9</v>
      </c>
      <c r="AG115" s="64">
        <f>IF(ISNA(VLOOKUP($A115,'2021'!$A$6:$AV$149,28,FALSE)),0,VLOOKUP($A115,'2021'!$A$6:$AV$149,28,FALSE))</f>
        <v>0</v>
      </c>
      <c r="AH115" s="8">
        <f>IF(AE115&lt;&gt; "",LOOKUP(AE115,Points!$F$1:$F$400,Points!$G$1:$G$400),"")</f>
        <v>1</v>
      </c>
      <c r="AI115" s="215">
        <f t="shared" si="65"/>
        <v>8.9</v>
      </c>
      <c r="AJ115" s="87">
        <f t="shared" si="71"/>
        <v>9</v>
      </c>
      <c r="AK115" s="64">
        <f>IF(ISNA(VLOOKUP($A115,'2021'!$A$6:$AV$149,32,FALSE)),0,VLOOKUP($A115,'2021'!$A$6:$AV$149,32,FALSE))</f>
        <v>0</v>
      </c>
      <c r="AL115" s="8">
        <f>IF(AI115&lt;&gt; "",LOOKUP(AI115,Points!$F$1:$F$400,Points!$G$1:$G$400),"")</f>
        <v>1</v>
      </c>
      <c r="AM115" s="215">
        <f t="shared" si="54"/>
        <v>8.9</v>
      </c>
      <c r="AN115" s="87">
        <f t="shared" si="72"/>
        <v>9</v>
      </c>
      <c r="AO115" s="64">
        <f>IF(ISNA(VLOOKUP($A115,'2021'!$A$6:$AV$149,36,FALSE)),0,VLOOKUP($A115,'2021'!$A$6:$AV$149,36,FALSE))</f>
        <v>0</v>
      </c>
      <c r="AP115" s="8">
        <f>IF(AM115&lt;&gt; "",LOOKUP(AM115,Points!$F$1:$F$360,Points!$G$1:$G$360),"")</f>
        <v>1</v>
      </c>
      <c r="AQ115" s="215">
        <f>IF(  AND(AO115&gt;0,AM115&lt;&gt;36),   IF(ABS(AO115-36)&gt;=10,  AM115+SIGN(36-AO115)*1,  (36-AO115)*0.1+AM115),      AM115)</f>
        <v>8.9</v>
      </c>
      <c r="AR115" s="87">
        <f t="shared" si="73"/>
        <v>9</v>
      </c>
      <c r="AS115" t="str">
        <f t="shared" si="35"/>
        <v>-</v>
      </c>
      <c r="AT115" t="str">
        <f t="shared" si="36"/>
        <v>-</v>
      </c>
      <c r="AU115" t="str">
        <f t="shared" si="37"/>
        <v>-</v>
      </c>
      <c r="AV115" t="str">
        <f t="shared" si="38"/>
        <v>-</v>
      </c>
      <c r="AW115" t="str">
        <f t="shared" si="39"/>
        <v>-</v>
      </c>
      <c r="AX115" t="str">
        <f t="shared" si="40"/>
        <v>-</v>
      </c>
      <c r="AY115" t="str">
        <f t="shared" si="41"/>
        <v>-</v>
      </c>
      <c r="AZ115" t="str">
        <f t="shared" si="53"/>
        <v>-</v>
      </c>
      <c r="BA115" t="str">
        <f t="shared" si="42"/>
        <v>-</v>
      </c>
      <c r="BB115" t="e">
        <f>VLOOKUP(A115,#REF!,44,FALSE)</f>
        <v>#REF!</v>
      </c>
    </row>
    <row r="116" spans="1:57" ht="18" customHeight="1" thickBot="1" x14ac:dyDescent="0.25">
      <c r="A116" s="78" t="s">
        <v>850</v>
      </c>
      <c r="B116" s="52" t="s">
        <v>795</v>
      </c>
      <c r="C116" s="62" t="s">
        <v>796</v>
      </c>
      <c r="D116" s="25">
        <v>10</v>
      </c>
      <c r="E116" s="92">
        <v>0</v>
      </c>
      <c r="F116" s="92">
        <v>0</v>
      </c>
      <c r="G116" s="216">
        <f t="shared" si="66"/>
        <v>10</v>
      </c>
      <c r="H116" s="88">
        <f t="shared" si="55"/>
        <v>10</v>
      </c>
      <c r="I116" s="72">
        <f>IF(ISNA(VLOOKUP($A116,'2021'!$A$5:$AV$149,4,FALSE)),0,VLOOKUP($A116,'2021'!$A$5:$AV$149,4,FALSE))</f>
        <v>0</v>
      </c>
      <c r="J116" s="8">
        <f>IF(G116&lt;&gt; "",LOOKUP(G116,Points!$F$1:$F$360,Points!$G$1:$G$360),"")</f>
        <v>1</v>
      </c>
      <c r="K116" s="13">
        <f>IF(  AND(I116&gt;0,G116&lt;&gt;36),   IF(ABS(I116-36)&gt;=5,  G116+SIGN(36-I116)*1,  (36-I116)*0.1+G116),      G116)</f>
        <v>10</v>
      </c>
      <c r="L116" s="87">
        <f>ROUND(K116,0)</f>
        <v>10</v>
      </c>
      <c r="M116" s="83">
        <f>IF(ISNA(VLOOKUP($A116,'2021'!$A$6:$AV$149,8,FALSE)),0,VLOOKUP($A116,'2021'!$A$6:$AV$149,8,FALSE))</f>
        <v>0</v>
      </c>
      <c r="N116" s="8">
        <f>IF(K116&lt;&gt; "",LOOKUP(K116,Points!$F$1:$F$400,Points!$G$1:$G$400),"")</f>
        <v>1</v>
      </c>
      <c r="O116" s="215">
        <f>IF(  AND(M116&gt;0,K116&lt;&gt;36),   IF(ABS(M116-36)&gt;=10,  K116+SIGN(36-M116)*1,  (36-M116)*0.1+K116),      K116)</f>
        <v>10</v>
      </c>
      <c r="P116" s="87">
        <f>ROUND(O116,0)</f>
        <v>10</v>
      </c>
      <c r="Q116" s="64">
        <f>IF(ISNA(VLOOKUP($A116,'2021'!$A$6:$AV$149,12,FALSE)),0,VLOOKUP($A116,'2021'!$A$6:$AV$149,12,FALSE))</f>
        <v>0</v>
      </c>
      <c r="R116" s="8">
        <f>IF(O116&lt;&gt; "",LOOKUP(O116,Points!$F$1:$F$400,Points!$G$1:$G$400),"")</f>
        <v>1</v>
      </c>
      <c r="S116" s="215">
        <f>IF(  AND(Q116&gt;0,O116&lt;&gt;T$8),   IF(ABS(Q116-T$8)&gt;=5,  O116+SIGN(T$8-Q116)*0.5,  (T$8-Q116)*0.1+O116),      O116)</f>
        <v>10</v>
      </c>
      <c r="T116" s="87">
        <f>ROUND(S116,0)</f>
        <v>10</v>
      </c>
      <c r="U116" s="64">
        <f>IF(ISNA(VLOOKUP($A116,'2021'!$A$6:$AV$149,16,FALSE)),0,VLOOKUP($A116,'2021'!$A$6:$AV$149,16,FALSE))</f>
        <v>0</v>
      </c>
      <c r="V116" s="8">
        <f>IF(S116&lt;&gt; "",LOOKUP(S116,Points!$F$1:$F$400,Points!$G$1:$G$400),"")</f>
        <v>1</v>
      </c>
      <c r="W116" s="215">
        <f>IF(  AND(U116&gt;0,S116&lt;&gt;X$8),   IF(ABS(U116-X$8)&gt;=5,  S116+SIGN(X$8-U116)*0.5,  (X$8-U116)*0.1+S116),      S116)</f>
        <v>10</v>
      </c>
      <c r="X116" s="87">
        <f>ROUND(W116,0)</f>
        <v>10</v>
      </c>
      <c r="Y116" s="64">
        <f>IF(ISNA(VLOOKUP($A116,'2021'!$A$6:$AV$149,20,FALSE)),0,VLOOKUP($A116,'2021'!$A$6:$AV$149,20,FALSE))</f>
        <v>0</v>
      </c>
      <c r="Z116" s="8">
        <f>IF(W116&lt;&gt; "",LOOKUP(W116,Points!$F$1:$F$400,Points!$G$1:$G$400),"")</f>
        <v>1</v>
      </c>
      <c r="AA116" s="215">
        <f>IF(  AND(Y116&gt;0,W116&lt;&gt;36),   IF(ABS(Y116-36)&gt;=10,  W116+SIGN(36-Y116)*1,  (36-Y116)*0.1+W116),      W116)</f>
        <v>10</v>
      </c>
      <c r="AB116" s="87">
        <f>ROUND(AA116,0)</f>
        <v>10</v>
      </c>
      <c r="AC116" s="64">
        <f>IF(ISNA(VLOOKUP($A116,'2021'!$A$6:$AV$149,24,FALSE)),0,VLOOKUP($A116,'2021'!$A$6:$AV$149,24,FALSE))</f>
        <v>0</v>
      </c>
      <c r="AD116" s="8">
        <f>IF(AA116&lt;&gt; "",LOOKUP(AA116,Points!$F$1:$F$400,Points!$G$1:$G$400),"")</f>
        <v>1</v>
      </c>
      <c r="AE116" s="215">
        <f>IF(  AND(AC116&gt;0,AA116&lt;&gt;36),   IF(ABS(AC116-36)&gt;=10,  AA116+SIGN(36-AC116)*1,  (36-AC116)*0.1+AA116),      AA116)</f>
        <v>10</v>
      </c>
      <c r="AF116" s="87">
        <f>ROUND(AE116,0)</f>
        <v>10</v>
      </c>
      <c r="AG116" s="64">
        <f>IF(ISNA(VLOOKUP($A116,'2021'!$A$6:$AV$149,28,FALSE)),0,VLOOKUP($A116,'2021'!$A$6:$AV$149,28,FALSE))</f>
        <v>0</v>
      </c>
      <c r="AH116" s="8">
        <f>IF(AE116&lt;&gt; "",LOOKUP(AE116,Points!$F$1:$F$400,Points!$G$1:$G$400),"")</f>
        <v>1</v>
      </c>
      <c r="AI116" s="215">
        <f t="shared" si="65"/>
        <v>10</v>
      </c>
      <c r="AJ116" s="87">
        <f>ROUND(AI116,0)</f>
        <v>10</v>
      </c>
      <c r="AK116" s="64">
        <f>IF(ISNA(VLOOKUP($A116,'2021'!$A$6:$AV$149,32,FALSE)),0,VLOOKUP($A116,'2021'!$A$6:$AV$149,32,FALSE))</f>
        <v>0</v>
      </c>
      <c r="AL116" s="8">
        <f>IF(AI116&lt;&gt; "",LOOKUP(AI116,Points!$F$1:$F$400,Points!$G$1:$G$400),"")</f>
        <v>1</v>
      </c>
      <c r="AM116" s="215">
        <f>IF(  AND(AK116&gt;0,AI116&lt;&gt;36),   IF(ABS(AK116-36)&gt;=10,  AI116+SIGN(36-AK116)*1,  (36-AK116)*0.1+AI116),      AI116)</f>
        <v>10</v>
      </c>
      <c r="AN116" s="87">
        <f>ROUND(AM116,0)</f>
        <v>10</v>
      </c>
      <c r="AO116" s="64">
        <f>IF(ISNA(VLOOKUP($A116,'2021'!$A$6:$AV$149,36,FALSE)),0,VLOOKUP($A116,'2021'!$A$6:$AV$149,36,FALSE))</f>
        <v>0</v>
      </c>
      <c r="AP116" s="8">
        <f>IF(AM116&lt;&gt; "",LOOKUP(AM116,Points!$F$1:$F$360,Points!$G$1:$G$360),"")</f>
        <v>1</v>
      </c>
      <c r="AQ116" s="215">
        <f>IF(  AND(AO116&gt;0,AM116&lt;&gt;36),   IF(ABS(AO116-36)&gt;=10,  AM116+SIGN(36-AO116)*1,  (36-AO116)*0.1+AM116),      AM116)</f>
        <v>10</v>
      </c>
      <c r="AR116" s="87">
        <f>ROUND(AQ116,0)</f>
        <v>10</v>
      </c>
      <c r="AS116" t="str">
        <f>IF(I116&gt;0,72+H116+36-I116,"-")</f>
        <v>-</v>
      </c>
      <c r="AT116" t="str">
        <f>IF(M116&gt;0,72+L116+36-M116,"-")</f>
        <v>-</v>
      </c>
      <c r="AU116" t="str">
        <f>IF(Q116&gt;0,72+P116+36-Q116,"-")</f>
        <v>-</v>
      </c>
      <c r="AV116" t="str">
        <f>IF(U116&gt;0,72+T116+36-U116,"-")</f>
        <v>-</v>
      </c>
      <c r="AW116" t="str">
        <f>IF(Y116&gt;0,72+X116+36-Y116,"-")</f>
        <v>-</v>
      </c>
      <c r="AX116" t="str">
        <f>IF(AC116&gt;0,72+AB116+36-AC116,"-")</f>
        <v>-</v>
      </c>
      <c r="AY116" t="str">
        <f>IF(AG116&gt;0,72+AF116+36-AG116,"-")</f>
        <v>-</v>
      </c>
      <c r="AZ116" t="str">
        <f t="shared" si="53"/>
        <v>-</v>
      </c>
      <c r="BA116" t="str">
        <f>IF(AO116&gt;0,72+AN116+36-AO116,"-")</f>
        <v>-</v>
      </c>
    </row>
    <row r="117" spans="1:57" ht="18" customHeight="1" thickBot="1" x14ac:dyDescent="0.25">
      <c r="A117" s="78" t="s">
        <v>807</v>
      </c>
      <c r="B117" s="93" t="s">
        <v>520</v>
      </c>
      <c r="C117" s="94" t="s">
        <v>3</v>
      </c>
      <c r="D117" s="25">
        <v>16.600000000000001</v>
      </c>
      <c r="E117" s="92">
        <v>0</v>
      </c>
      <c r="F117" s="92">
        <v>0</v>
      </c>
      <c r="G117" s="216">
        <f t="shared" si="66"/>
        <v>16.600000000000001</v>
      </c>
      <c r="H117" s="88">
        <f t="shared" si="55"/>
        <v>17</v>
      </c>
      <c r="I117" s="72">
        <f>IF(ISNA(VLOOKUP($A117,'2021'!$A$5:$AV$149,4,FALSE)),0,VLOOKUP($A117,'2021'!$A$5:$AV$149,4,FALSE))</f>
        <v>26</v>
      </c>
      <c r="J117" s="8">
        <f>IF(G117&lt;&gt; "",LOOKUP(G117,Points!$F$1:$F$360,Points!$G$1:$G$360),"")</f>
        <v>2</v>
      </c>
      <c r="K117" s="215">
        <f>IF(  AND(I117&gt;0,G117&lt;&gt;L$8),   IF(ABS(I117-L$8)&gt;=5,  G117+SIGN(L$8-I117)*1,  (L$8-I117)*0.2+G117),      G117)</f>
        <v>17</v>
      </c>
      <c r="L117" s="87">
        <f>ROUND(K117,0)</f>
        <v>17</v>
      </c>
      <c r="M117" s="83">
        <f>IF(ISNA(VLOOKUP($A117,'2021'!$A$6:$AV$149,8,FALSE)),0,VLOOKUP($A117,'2021'!$A$6:$AV$149,8,FALSE))</f>
        <v>33</v>
      </c>
      <c r="N117" s="8">
        <f>IF(K117&lt;&gt; "",LOOKUP(K117,Points!$F$1:$F$400,Points!$G$1:$G$400),"")</f>
        <v>2</v>
      </c>
      <c r="O117" s="215">
        <f>IF(  AND(M117&gt;0,K117&lt;&gt;P$8),   IF(ABS(M117-P$8)&gt;=5,  K117+SIGN(P$8-M117)*1,  (P$8-M117)*0.2+K117),      K117)</f>
        <v>16.399999999999999</v>
      </c>
      <c r="P117" s="87">
        <f>ROUND(O117,0)</f>
        <v>16</v>
      </c>
      <c r="Q117" s="64">
        <f>IF(ISNA(VLOOKUP($A117,'2021'!$A$6:$AV$149,12,FALSE)),0,VLOOKUP($A117,'2021'!$A$6:$AV$149,12,FALSE))</f>
        <v>28</v>
      </c>
      <c r="R117" s="8">
        <f>IF(O117&lt;&gt; "",LOOKUP(O117,Points!$F$1:$F$400,Points!$G$1:$G$400),"")</f>
        <v>2</v>
      </c>
      <c r="S117" s="215">
        <f>IF(  AND(Q117&gt;0,O117&lt;&gt;T$8),   IF(ABS(Q117-T$8)&gt;=5,  O117+SIGN(T$8-Q117)*1,  (T$8-Q117)*0.2+O117),      O117)</f>
        <v>16.2</v>
      </c>
      <c r="T117" s="87">
        <f>ROUND(S117,0)</f>
        <v>16</v>
      </c>
      <c r="U117" s="64">
        <f>IF(ISNA(VLOOKUP($A117,'2021'!$A$6:$AV$149,16,FALSE)),0,VLOOKUP($A117,'2021'!$A$6:$AV$149,16,FALSE))</f>
        <v>0</v>
      </c>
      <c r="V117" s="8">
        <f>IF(S117&lt;&gt; "",LOOKUP(S117,Points!$F$1:$F$400,Points!$G$1:$G$400),"")</f>
        <v>2</v>
      </c>
      <c r="W117" s="215">
        <f>IF(  AND(U117&gt;0,S117&lt;&gt;X$8),   IF(ABS(U117-X$8)&gt;=5,  S117+SIGN(X$8-U117)*1,  (X$8-U117)*0.2+S117),      S117)</f>
        <v>16.2</v>
      </c>
      <c r="X117" s="87">
        <f>ROUND(W117,0)</f>
        <v>16</v>
      </c>
      <c r="Y117" s="64">
        <f>IF(ISNA(VLOOKUP($A117,'2021'!$A$6:$AV$149,20,FALSE)),0,VLOOKUP($A117,'2021'!$A$6:$AV$149,20,FALSE))</f>
        <v>0</v>
      </c>
      <c r="Z117" s="8">
        <f>IF(W117&lt;&gt; "",LOOKUP(W117,Points!$F$1:$F$400,Points!$G$1:$G$400),"")</f>
        <v>2</v>
      </c>
      <c r="AA117" s="215">
        <f>IF(  AND(Y117&gt;0,W117&lt;&gt;AB$8),   IF(ABS(Y117-AB$8)&gt;=5,  W117+SIGN(AB$8-Y117)*1,  (AB$8-Y117)*0.2+W117),      W117)</f>
        <v>16.2</v>
      </c>
      <c r="AB117" s="87">
        <f>ROUND(AA117,0)</f>
        <v>16</v>
      </c>
      <c r="AC117" s="64">
        <f>IF(ISNA(VLOOKUP($A117,'2021'!$A$6:$AV$149,24,FALSE)),0,VLOOKUP($A117,'2021'!$A$6:$AV$149,24,FALSE))</f>
        <v>0</v>
      </c>
      <c r="AD117" s="8">
        <f>IF(AA117&lt;&gt; "",LOOKUP(AA117,Points!$F$1:$F$400,Points!$G$1:$G$400),"")</f>
        <v>2</v>
      </c>
      <c r="AE117" s="215">
        <f>IF(  AND(AC117&gt;0,AA117&lt;&gt;AF$8),   IF(ABS(AC117-AF$8)&gt;=5,  AA117+SIGN(AF$8-AC117)*1,  (AF$8-AC117)*0.2+AA117),      AA117)</f>
        <v>16.2</v>
      </c>
      <c r="AF117" s="87">
        <f>ROUND(AE117,0)</f>
        <v>16</v>
      </c>
      <c r="AG117" s="64">
        <f>IF(ISNA(VLOOKUP($A117,'2021'!$A$6:$AV$149,28,FALSE)),0,VLOOKUP($A117,'2021'!$A$6:$AV$149,28,FALSE))</f>
        <v>0</v>
      </c>
      <c r="AH117" s="8">
        <f>IF(AE117&lt;&gt; "",LOOKUP(AE117,Points!$F$1:$F$400,Points!$G$1:$G$400),"")</f>
        <v>2</v>
      </c>
      <c r="AI117" s="215">
        <f t="shared" si="65"/>
        <v>16.2</v>
      </c>
      <c r="AJ117" s="87">
        <f>ROUND(AI117,0)</f>
        <v>16</v>
      </c>
      <c r="AK117" s="64">
        <f>IF(ISNA(VLOOKUP($A117,'2021'!$A$6:$AV$149,32,FALSE)),0,VLOOKUP($A117,'2021'!$A$6:$AV$149,32,FALSE))</f>
        <v>0</v>
      </c>
      <c r="AL117" s="8">
        <f>IF(AI117&lt;&gt; "",LOOKUP(AI117,Points!$F$1:$F$400,Points!$G$1:$G$400),"")</f>
        <v>2</v>
      </c>
      <c r="AM117" s="215">
        <f>IF(  AND(AK117&gt;0,AI117&lt;&gt;AN$8),   IF(ABS(AK117-AN$8)&gt;=5,  AI117+SIGN(AN$8-AK117)*1,  (AN$8-AK117)*0.2+AI117),      AI117)</f>
        <v>16.2</v>
      </c>
      <c r="AN117" s="87">
        <f>ROUND(AM117,0)</f>
        <v>16</v>
      </c>
      <c r="AO117" s="64">
        <f>IF(ISNA(VLOOKUP($A117,'2021'!$A$6:$AV$149,36,FALSE)),0,VLOOKUP($A117,'2021'!$A$6:$AV$149,36,FALSE))</f>
        <v>0</v>
      </c>
      <c r="AP117" s="8">
        <f>IF(AM117&lt;&gt; "",LOOKUP(AM117,Points!$F$1:$F$360,Points!$G$1:$G$360),"")</f>
        <v>2</v>
      </c>
      <c r="AQ117" s="215">
        <f>IF(  AND(AO117&gt;0,AM117&lt;&gt;AR$8),   IF(ABS(AO117-AR$8)&gt;=5,  AM117+SIGN(AR$8-AO117)*1,  (AR$8-AO117)*0.2+AM117),      AM117)</f>
        <v>16.2</v>
      </c>
      <c r="AR117" s="87">
        <f>ROUND(AQ117,0)</f>
        <v>16</v>
      </c>
      <c r="AS117">
        <f>IF(I117&gt;0,72+H117+36-I117,"-")</f>
        <v>99</v>
      </c>
      <c r="AT117">
        <f>IF(M117&gt;0,72+L117+36-M117,"-")</f>
        <v>92</v>
      </c>
      <c r="AU117">
        <f>IF(Q117&gt;0,72+P117+36-Q117,"-")</f>
        <v>96</v>
      </c>
      <c r="AV117" t="str">
        <f>IF(U117&gt;0,72+T117+36-U117,"-")</f>
        <v>-</v>
      </c>
      <c r="AW117" t="str">
        <f>IF(Y117&gt;0,72+X117+36-Y117,"-")</f>
        <v>-</v>
      </c>
      <c r="AX117" t="str">
        <f>IF(AC117&gt;0,72+AB117+36-AC117,"-")</f>
        <v>-</v>
      </c>
      <c r="AY117" t="str">
        <f>IF(AG117&gt;0,72+AF117+36-AG117,"-")</f>
        <v>-</v>
      </c>
      <c r="AZ117" t="str">
        <f t="shared" si="53"/>
        <v>-</v>
      </c>
      <c r="BA117" t="str">
        <f>IF(AO117&gt;0,72+AN117+36-AO117,"-")</f>
        <v>-</v>
      </c>
      <c r="BB117" t="e">
        <f>VLOOKUP(A117,#REF!,44,FALSE)</f>
        <v>#REF!</v>
      </c>
    </row>
    <row r="118" spans="1:57" ht="18" customHeight="1" thickBot="1" x14ac:dyDescent="0.25">
      <c r="A118" s="78" t="s">
        <v>340</v>
      </c>
      <c r="B118" s="52" t="s">
        <v>296</v>
      </c>
      <c r="C118" s="62" t="s">
        <v>15</v>
      </c>
      <c r="D118" s="25">
        <v>8</v>
      </c>
      <c r="E118" s="92">
        <v>28.777777777777779</v>
      </c>
      <c r="F118" s="92">
        <v>28.777777777777779</v>
      </c>
      <c r="G118" s="216">
        <f t="shared" si="66"/>
        <v>8.62222222222222</v>
      </c>
      <c r="H118" s="88">
        <f t="shared" si="55"/>
        <v>9</v>
      </c>
      <c r="I118" s="72">
        <f>IF(ISNA(VLOOKUP($A118,'2021'!$A$5:$AV$149,4,FALSE)),0,VLOOKUP($A118,'2021'!$A$5:$AV$149,4,FALSE))</f>
        <v>30</v>
      </c>
      <c r="J118" s="8">
        <f>IF(G118&lt;&gt; "",LOOKUP(G118,Points!$F$1:$F$360,Points!$G$1:$G$360),"")</f>
        <v>1</v>
      </c>
      <c r="K118" s="215">
        <f>IF(  AND(I118&gt;0,G118&lt;&gt;L$8),   IF(ABS(I118-L$8)&gt;=5,  G118+SIGN(L$8-I118)*0.5,  (L$8-I118)*0.1+G118),      G118)</f>
        <v>8.4222222222222207</v>
      </c>
      <c r="L118" s="87">
        <f t="shared" si="67"/>
        <v>8</v>
      </c>
      <c r="M118" s="83">
        <f>IF(ISNA(VLOOKUP($A118,'2021'!$A$6:$AV$149,8,FALSE)),0,VLOOKUP($A118,'2021'!$A$6:$AV$149,8,FALSE))</f>
        <v>28</v>
      </c>
      <c r="N118" s="8">
        <f>IF(K118&lt;&gt; "",LOOKUP(K118,Points!$F$1:$F$400,Points!$G$1:$G$400),"")</f>
        <v>1</v>
      </c>
      <c r="O118" s="215">
        <f>IF(  AND(M118&gt;0,K118&lt;&gt;P$8),   IF(ABS(M118-P$8)&gt;=5,  K118+SIGN(P$8-M118)*0.5,  (P$8-M118)*0.1+K118),      K118)</f>
        <v>8.62222222222222</v>
      </c>
      <c r="P118" s="87">
        <f>ROUND(O118,0)</f>
        <v>9</v>
      </c>
      <c r="Q118" s="64">
        <f>IF(ISNA(VLOOKUP($A118,'2021'!$A$6:$AV$149,12,FALSE)),0,VLOOKUP($A118,'2021'!$A$6:$AV$149,12,FALSE))</f>
        <v>29</v>
      </c>
      <c r="R118" s="8">
        <f>IF(O118&lt;&gt; "",LOOKUP(O118,Points!$F$1:$F$400,Points!$G$1:$G$400),"")</f>
        <v>1</v>
      </c>
      <c r="S118" s="215">
        <f>IF(  AND(Q118&gt;0,O118&lt;&gt;T$8),   IF(ABS(Q118-T$8)&gt;=5,  O118+SIGN(T$8-Q118)*0.5,  (T$8-Q118)*0.1+O118),      O118)</f>
        <v>8.4222222222222207</v>
      </c>
      <c r="T118" s="87">
        <f t="shared" si="69"/>
        <v>8</v>
      </c>
      <c r="U118" s="64">
        <f>IF(ISNA(VLOOKUP($A118,'2021'!$A$6:$AV$149,16,FALSE)),0,VLOOKUP($A118,'2021'!$A$6:$AV$149,16,FALSE))</f>
        <v>0</v>
      </c>
      <c r="V118" s="8">
        <f>IF(S118&lt;&gt; "",LOOKUP(S118,Points!$F$1:$F$400,Points!$G$1:$G$400),"")</f>
        <v>1</v>
      </c>
      <c r="W118" s="215">
        <f>IF(  AND(U118&gt;0,S118&lt;&gt;X$8),   IF(ABS(U118-X$8)&gt;=5,  S118+SIGN(X$8-U118)*0.5,  (X$8-U118)*0.1+S118),      S118)</f>
        <v>8.4222222222222207</v>
      </c>
      <c r="X118" s="87">
        <f t="shared" si="63"/>
        <v>8</v>
      </c>
      <c r="Y118" s="64">
        <f>IF(ISNA(VLOOKUP($A118,'2021'!$A$6:$AV$149,20,FALSE)),0,VLOOKUP($A118,'2021'!$A$6:$AV$149,20,FALSE))</f>
        <v>0</v>
      </c>
      <c r="Z118" s="8">
        <f>IF(W118&lt;&gt; "",LOOKUP(W118,Points!$F$1:$F$400,Points!$G$1:$G$400),"")</f>
        <v>1</v>
      </c>
      <c r="AA118" s="215">
        <f>IF(  AND(Y118&gt;0,W118&lt;&gt;AB$8),   IF(ABS(Y118-AB$8)&gt;=5,  W118+SIGN(AB$8-Y118)*0.5,  (AB$8-Y118)*0.1+W118),      W118)</f>
        <v>8.4222222222222207</v>
      </c>
      <c r="AB118" s="87">
        <f t="shared" si="64"/>
        <v>8</v>
      </c>
      <c r="AC118" s="64">
        <f>IF(ISNA(VLOOKUP($A118,'2021'!$A$6:$AV$149,24,FALSE)),0,VLOOKUP($A118,'2021'!$A$6:$AV$149,24,FALSE))</f>
        <v>0</v>
      </c>
      <c r="AD118" s="8">
        <f>IF(AA118&lt;&gt; "",LOOKUP(AA118,Points!$F$1:$F$400,Points!$G$1:$G$400),"")</f>
        <v>1</v>
      </c>
      <c r="AE118" s="215">
        <f>IF(  AND(AC118&gt;0,AA118&lt;&gt;AF$8),   IF(ABS(AC118-AF$8)&gt;=5,  AA118+SIGN(AF$8-AC118)*0.5,  (AF$8-AC118)*0.1+AA118),      AA118)</f>
        <v>8.4222222222222207</v>
      </c>
      <c r="AF118" s="87">
        <f t="shared" si="70"/>
        <v>8</v>
      </c>
      <c r="AG118" s="64">
        <f>IF(ISNA(VLOOKUP($A118,'2021'!$A$6:$AV$149,28,FALSE)),0,VLOOKUP($A118,'2021'!$A$6:$AV$149,28,FALSE))</f>
        <v>0</v>
      </c>
      <c r="AH118" s="8">
        <f>IF(AE118&lt;&gt; "",LOOKUP(AE118,Points!$F$1:$F$400,Points!$G$1:$G$400),"")</f>
        <v>1</v>
      </c>
      <c r="AI118" s="215">
        <f>IF(  AND(AG118&gt;0,AE118&lt;&gt;AJ$8),   IF(ABS(AG118-AJ$8)&gt;=5,  AE118+SIGN(AJ$8-AG118)*0.5,  (AJ$8-AG118)*0.1+AE118),      AE118)</f>
        <v>8.4222222222222207</v>
      </c>
      <c r="AJ118" s="87">
        <f t="shared" si="71"/>
        <v>8</v>
      </c>
      <c r="AK118" s="64">
        <f>IF(ISNA(VLOOKUP($A118,'2021'!$A$6:$AV$149,32,FALSE)),0,VLOOKUP($A118,'2021'!$A$6:$AV$149,32,FALSE))</f>
        <v>0</v>
      </c>
      <c r="AL118" s="8">
        <f>IF(AI118&lt;&gt; "",LOOKUP(AI118,Points!$F$1:$F$400,Points!$G$1:$G$400),"")</f>
        <v>1</v>
      </c>
      <c r="AM118" s="215">
        <f>IF(  AND(AK118&gt;0,AI118&lt;&gt;AN$8),   IF(ABS(AK118-AN$8)&gt;=5,  AI118+SIGN(AN$8-AK118)*0.5,  (AN$8-AK118)*0.1+AI118),      AI118)</f>
        <v>8.4222222222222207</v>
      </c>
      <c r="AN118" s="87">
        <f t="shared" si="72"/>
        <v>8</v>
      </c>
      <c r="AO118" s="64">
        <f>IF(ISNA(VLOOKUP($A118,'2021'!$A$6:$AV$149,36,FALSE)),0,VLOOKUP($A118,'2021'!$A$6:$AV$149,36,FALSE))</f>
        <v>0</v>
      </c>
      <c r="AP118" s="8">
        <f>IF(AM118&lt;&gt; "",LOOKUP(AM118,Points!$F$1:$F$360,Points!$G$1:$G$360),"")</f>
        <v>1</v>
      </c>
      <c r="AQ118" s="215">
        <f>IF(  AND(AO118&gt;0,AM118&lt;&gt;AR$8),   IF(ABS(AO118-AR$8)&gt;=5,  AM118+SIGN(AR$8-AO118)*0.5,  (AR$8-AO118)*0.1+AM118),      AM118)</f>
        <v>8.4222222222222207</v>
      </c>
      <c r="AR118" s="87">
        <f t="shared" si="73"/>
        <v>8</v>
      </c>
      <c r="AS118">
        <f t="shared" si="35"/>
        <v>87</v>
      </c>
      <c r="AT118">
        <f t="shared" si="36"/>
        <v>88</v>
      </c>
      <c r="AU118">
        <f t="shared" si="37"/>
        <v>88</v>
      </c>
      <c r="AV118" t="str">
        <f t="shared" si="38"/>
        <v>-</v>
      </c>
      <c r="AW118" t="str">
        <f t="shared" si="39"/>
        <v>-</v>
      </c>
      <c r="AX118" t="str">
        <f t="shared" si="40"/>
        <v>-</v>
      </c>
      <c r="AY118" t="str">
        <f t="shared" si="41"/>
        <v>-</v>
      </c>
      <c r="AZ118" t="str">
        <f t="shared" si="53"/>
        <v>-</v>
      </c>
      <c r="BA118" t="str">
        <f t="shared" si="42"/>
        <v>-</v>
      </c>
      <c r="BB118" t="e">
        <f>VLOOKUP(A118,#REF!,44,FALSE)</f>
        <v>#REF!</v>
      </c>
      <c r="BC118">
        <f>-G118+AQ118</f>
        <v>-0.19999999999999929</v>
      </c>
      <c r="BD118" s="206">
        <f>ROUND(BC118/G118,2)</f>
        <v>-0.02</v>
      </c>
    </row>
    <row r="119" spans="1:57" ht="18" customHeight="1" thickBot="1" x14ac:dyDescent="0.25">
      <c r="A119" s="78" t="s">
        <v>657</v>
      </c>
      <c r="B119" s="93" t="s">
        <v>660</v>
      </c>
      <c r="C119" s="94" t="s">
        <v>306</v>
      </c>
      <c r="D119" s="25">
        <v>17</v>
      </c>
      <c r="E119" s="92">
        <v>0</v>
      </c>
      <c r="F119" s="92">
        <v>0</v>
      </c>
      <c r="G119" s="216">
        <f t="shared" si="66"/>
        <v>17</v>
      </c>
      <c r="H119" s="88">
        <f t="shared" si="55"/>
        <v>17</v>
      </c>
      <c r="I119" s="72">
        <f>IF(ISNA(VLOOKUP($A119,'2021'!$A$5:$AV$149,4,FALSE)),0,VLOOKUP($A119,'2021'!$A$5:$AV$149,4,FALSE))</f>
        <v>0</v>
      </c>
      <c r="J119" s="8">
        <v>2</v>
      </c>
      <c r="K119" s="13">
        <f>IF(  AND(I119&gt;0,G119&lt;&gt;L$8),   IF(ABS(I119-L$8)&gt;=5,  G119+SIGN(L$8-I119)*1,  (L$8-I119)*0.2+G119),      G119)</f>
        <v>17</v>
      </c>
      <c r="L119" s="87">
        <f t="shared" si="67"/>
        <v>17</v>
      </c>
      <c r="M119" s="83">
        <f>IF(ISNA(VLOOKUP($A119,'2021'!$A$6:$AV$149,8,FALSE)),0,VLOOKUP($A119,'2021'!$A$6:$AV$149,8,FALSE))</f>
        <v>0</v>
      </c>
      <c r="N119" s="8">
        <v>2</v>
      </c>
      <c r="O119" s="215">
        <f>IF(  AND(M119&gt;0,K119&lt;&gt;36),   IF(ABS(M119-36)&gt;=10,  K119+SIGN(36-M119)*1,  (36-M119)*0.1+K119),      K119)</f>
        <v>17</v>
      </c>
      <c r="P119" s="87">
        <f t="shared" si="68"/>
        <v>17</v>
      </c>
      <c r="Q119" s="64">
        <f>IF(ISNA(VLOOKUP($A119,'2021'!$A$6:$AV$149,12,FALSE)),0,VLOOKUP($A119,'2021'!$A$6:$AV$149,12,FALSE))</f>
        <v>0</v>
      </c>
      <c r="R119" s="8">
        <v>2</v>
      </c>
      <c r="S119" s="215">
        <f>IF(  AND(Q119&gt;0,O119&lt;&gt;36),   IF(ABS(Q119-36)&gt;=10,  O119+SIGN(36-Q119)*1,  (36-Q119)*0.1+O119),      O119)</f>
        <v>17</v>
      </c>
      <c r="T119" s="87">
        <f t="shared" si="69"/>
        <v>17</v>
      </c>
      <c r="U119" s="64">
        <f>IF(ISNA(VLOOKUP($A119,'2021'!$A$6:$AV$149,16,FALSE)),0,VLOOKUP($A119,'2021'!$A$6:$AV$149,16,FALSE))</f>
        <v>0</v>
      </c>
      <c r="V119" s="8">
        <f>IF(S119&lt;&gt; "",LOOKUP(S119,Points!$F$1:$F$400,Points!$G$1:$G$400),"")</f>
        <v>2</v>
      </c>
      <c r="W119" s="215">
        <f>IF(  AND(U119&gt;0,S119&lt;&gt;36),   IF(ABS(U119-36)&gt;=10,  S119+SIGN(36-U119)*1,  (36-U119)*0.1+S119),      S119)</f>
        <v>17</v>
      </c>
      <c r="X119" s="87">
        <f t="shared" si="63"/>
        <v>17</v>
      </c>
      <c r="Y119" s="64">
        <f>IF(ISNA(VLOOKUP($A119,'2021'!$A$6:$AV$149,20,FALSE)),0,VLOOKUP($A119,'2021'!$A$6:$AV$149,20,FALSE))</f>
        <v>0</v>
      </c>
      <c r="Z119" s="8">
        <v>2</v>
      </c>
      <c r="AA119" s="215">
        <f>IF(  AND(Y119&gt;0,W119&lt;&gt;AB$8),   IF(ABS(Y119-AB$8)&gt;=5,  W119+SIGN(AB$8-Y119)*1,  (AB$8-Y119)*0.2+W119),      W119)</f>
        <v>17</v>
      </c>
      <c r="AB119" s="87">
        <f t="shared" si="64"/>
        <v>17</v>
      </c>
      <c r="AC119" s="64">
        <f>IF(ISNA(VLOOKUP($A119,'2021'!$A$6:$AV$149,24,FALSE)),0,VLOOKUP($A119,'2021'!$A$6:$AV$149,24,FALSE))</f>
        <v>0</v>
      </c>
      <c r="AD119" s="8">
        <v>2</v>
      </c>
      <c r="AE119" s="215">
        <f>IF(  AND(AC119&gt;0,AA119&lt;&gt;36),   IF(ABS(AC119-36)&gt;=5,  AA119+SIGN(36-AC119)*1,  (36-AC119)*0.2+AA119),      AA119)</f>
        <v>17</v>
      </c>
      <c r="AF119" s="87">
        <f t="shared" si="70"/>
        <v>17</v>
      </c>
      <c r="AG119" s="64">
        <f>IF(ISNA(VLOOKUP($A119,'2021'!$A$6:$AV$149,28,FALSE)),0,VLOOKUP($A119,'2021'!$A$6:$AV$149,28,FALSE))</f>
        <v>0</v>
      </c>
      <c r="AH119" s="8">
        <v>2</v>
      </c>
      <c r="AI119" s="215">
        <f>IF(  AND(AG119&gt;0,AE119&lt;&gt;36),   IF(ABS(AG119-36)&gt;=10,  AE119+SIGN(36-AG119)*1,  (36-AG119)*0.1+AE119),      AE119)</f>
        <v>17</v>
      </c>
      <c r="AJ119" s="87">
        <f t="shared" si="71"/>
        <v>17</v>
      </c>
      <c r="AK119" s="64">
        <f>IF(ISNA(VLOOKUP($A119,'2021'!$A$6:$AV$149,32,FALSE)),0,VLOOKUP($A119,'2021'!$A$6:$AV$149,32,FALSE))</f>
        <v>0</v>
      </c>
      <c r="AL119" s="8">
        <v>2</v>
      </c>
      <c r="AM119" s="215">
        <f>IF(  AND(AK119&gt;0,AI119&lt;&gt;36),   IF(ABS(AK119-36)&gt;=10,  AI119+SIGN(36-AK119)*1,  (36-AK119)*0.1+AI119),      AI119)</f>
        <v>17</v>
      </c>
      <c r="AN119" s="87">
        <f t="shared" si="72"/>
        <v>17</v>
      </c>
      <c r="AO119" s="64">
        <f>IF(ISNA(VLOOKUP($A119,'2021'!$A$6:$AV$149,36,FALSE)),0,VLOOKUP($A119,'2021'!$A$6:$AV$149,36,FALSE))</f>
        <v>0</v>
      </c>
      <c r="AP119" s="8">
        <v>2</v>
      </c>
      <c r="AQ119" s="215">
        <f>IF(  AND(AO119&gt;0,AM119&lt;&gt;36),   IF(ABS(AO119-36)&gt;=10,  AM119+SIGN(36-AO119)*1,  (36-AO119)*0.1+AM119),      AM119)</f>
        <v>17</v>
      </c>
      <c r="AR119" s="87">
        <f t="shared" si="73"/>
        <v>17</v>
      </c>
      <c r="AS119" t="str">
        <f t="shared" si="35"/>
        <v>-</v>
      </c>
      <c r="AT119" t="str">
        <f t="shared" si="36"/>
        <v>-</v>
      </c>
      <c r="AU119" t="str">
        <f t="shared" si="37"/>
        <v>-</v>
      </c>
      <c r="AV119" t="str">
        <f t="shared" si="38"/>
        <v>-</v>
      </c>
      <c r="AW119" t="str">
        <f t="shared" si="39"/>
        <v>-</v>
      </c>
      <c r="AX119" t="str">
        <f t="shared" si="40"/>
        <v>-</v>
      </c>
      <c r="AY119" t="str">
        <f t="shared" si="41"/>
        <v>-</v>
      </c>
      <c r="AZ119" t="str">
        <f t="shared" si="53"/>
        <v>-</v>
      </c>
      <c r="BA119" t="str">
        <f t="shared" si="42"/>
        <v>-</v>
      </c>
      <c r="BB119" t="e">
        <f>VLOOKUP(A119,#REF!,44,FALSE)</f>
        <v>#REF!</v>
      </c>
      <c r="BC119">
        <f>-G119+AQ119</f>
        <v>0</v>
      </c>
      <c r="BD119" s="206">
        <f>ROUND(BC119/G119,2)</f>
        <v>0</v>
      </c>
    </row>
    <row r="120" spans="1:57" ht="18" customHeight="1" thickBot="1" x14ac:dyDescent="0.25">
      <c r="A120" s="52" t="s">
        <v>917</v>
      </c>
      <c r="B120" s="93" t="s">
        <v>859</v>
      </c>
      <c r="C120" s="94" t="s">
        <v>860</v>
      </c>
      <c r="D120" s="25">
        <v>8.7999999999999989</v>
      </c>
      <c r="E120" s="92">
        <v>30</v>
      </c>
      <c r="F120" s="92">
        <v>30</v>
      </c>
      <c r="G120" s="216">
        <f t="shared" si="66"/>
        <v>8.7999999999999989</v>
      </c>
      <c r="H120" s="88">
        <f t="shared" si="55"/>
        <v>9</v>
      </c>
      <c r="I120" s="72">
        <f>IF(ISNA(VLOOKUP($A120,'2021'!$A$5:$AV$149,4,FALSE)),0,VLOOKUP($A120,'2021'!$A$5:$AV$149,4,FALSE))</f>
        <v>29</v>
      </c>
      <c r="J120" s="8">
        <f>IF(G120&lt;&gt; "",LOOKUP(G120,Points!$F$1:$F$360,Points!$G$1:$G$360),"")</f>
        <v>1</v>
      </c>
      <c r="K120" s="215">
        <f>IF(  AND(I120&gt;0,G120&lt;&gt;L$8),   IF(ABS(I120-L$8)&gt;=5,  G120+SIGN(L$8-I120)*0.5,  (L$8-I120)*0.1+G120),      G120)</f>
        <v>8.6999999999999993</v>
      </c>
      <c r="L120" s="87">
        <f>ROUND(K120,0)</f>
        <v>9</v>
      </c>
      <c r="M120" s="83">
        <f>IF(ISNA(VLOOKUP($A120,'2021'!$A$6:$AV$149,8,FALSE)),0,VLOOKUP($A120,'2021'!$A$6:$AV$149,8,FALSE))</f>
        <v>30</v>
      </c>
      <c r="N120" s="8">
        <f>IF(K120&lt;&gt; "",LOOKUP(K120,Points!$F$1:$F$400,Points!$G$1:$G$400),"")</f>
        <v>1</v>
      </c>
      <c r="O120" s="215">
        <f>IF(  AND(M120&gt;0,K120&lt;&gt;P$8),   IF(ABS(M120-P$8)&gt;=5,  K120+SIGN(P$8-M120)*0.5,  (P$8-M120)*0.1+K120),      K120)</f>
        <v>8.6999999999999993</v>
      </c>
      <c r="P120" s="87">
        <f>ROUND(O120,0)</f>
        <v>9</v>
      </c>
      <c r="Q120" s="64">
        <f>IF(ISNA(VLOOKUP($A120,'2021'!$A$6:$AV$149,12,FALSE)),0,VLOOKUP($A120,'2021'!$A$6:$AV$149,12,FALSE))</f>
        <v>27</v>
      </c>
      <c r="R120" s="8">
        <f>IF(O120&lt;&gt; "",LOOKUP(O120,Points!$F$1:$F$400,Points!$G$1:$G$400),"")</f>
        <v>1</v>
      </c>
      <c r="S120" s="215">
        <f>IF(  AND(Q120&gt;0,O120&lt;&gt;T$8),   IF(ABS(Q120-T$8)&gt;=5,  O120+SIGN(T$8-Q120)*0.5,  (T$8-Q120)*0.1+O120),      O120)</f>
        <v>8.6999999999999993</v>
      </c>
      <c r="T120" s="87">
        <f>ROUND(S120,0)</f>
        <v>9</v>
      </c>
      <c r="U120" s="64">
        <f>IF(ISNA(VLOOKUP($A120,'2021'!$A$6:$AV$149,16,FALSE)),0,VLOOKUP($A120,'2021'!$A$6:$AV$149,16,FALSE))</f>
        <v>0</v>
      </c>
      <c r="V120" s="8">
        <f>IF(S120&lt;&gt; "",LOOKUP(S120,Points!$F$1:$F$400,Points!$G$1:$G$400),"")</f>
        <v>1</v>
      </c>
      <c r="W120" s="215">
        <f>IF(  AND(U120&gt;0,S120&lt;&gt;X$8),   IF(ABS(U120-X$8)&gt;=5,  S120+SIGN(X$8-U120)*0.5,  (X$8-U120)*0.1+S120),      S120)</f>
        <v>8.6999999999999993</v>
      </c>
      <c r="X120" s="87">
        <f>ROUND(W120,0)</f>
        <v>9</v>
      </c>
      <c r="Y120" s="64">
        <f>IF(ISNA(VLOOKUP($A120,'2021'!$A$6:$AV$149,20,FALSE)),0,VLOOKUP($A120,'2021'!$A$6:$AV$149,20,FALSE))</f>
        <v>0</v>
      </c>
      <c r="Z120" s="8">
        <f>IF(W120&lt;&gt; "",LOOKUP(W120,Points!$F$1:$F$400,Points!$G$1:$G$400),"")</f>
        <v>1</v>
      </c>
      <c r="AA120" s="215">
        <f>IF(  AND(Y120&gt;0,W120&lt;&gt;AB$8),   IF(ABS(Y120-AB$8)&gt;=5,  W120+SIGN(AB$8-Y120)*0.5,  (AB$8-Y120)*0.1+W120),      W120)</f>
        <v>8.6999999999999993</v>
      </c>
      <c r="AB120" s="87">
        <f>ROUND(AA120,0)</f>
        <v>9</v>
      </c>
      <c r="AC120" s="64">
        <f>IF(ISNA(VLOOKUP($A120,'2021'!$A$6:$AV$149,24,FALSE)),0,VLOOKUP($A120,'2021'!$A$6:$AV$149,24,FALSE))</f>
        <v>0</v>
      </c>
      <c r="AD120" s="8">
        <f>IF(AA120&lt;&gt; "",LOOKUP(AA120,Points!$F$1:$F$400,Points!$G$1:$G$400),"")</f>
        <v>1</v>
      </c>
      <c r="AE120" s="215">
        <f>IF(  AND(AC120&gt;0,AA120&lt;&gt;AF$8),   IF(ABS(AC120-AF$8)&gt;=5,  AA120+SIGN(AF$8-AC120)*0.5,  (AF$8-AC120)*0.1+AA120),      AA120)</f>
        <v>8.6999999999999993</v>
      </c>
      <c r="AF120" s="87">
        <f>ROUND(AE120,0)</f>
        <v>9</v>
      </c>
      <c r="AG120" s="64">
        <f>IF(ISNA(VLOOKUP($A120,'2021'!$A$6:$AV$149,28,FALSE)),0,VLOOKUP($A120,'2021'!$A$6:$AV$149,28,FALSE))</f>
        <v>0</v>
      </c>
      <c r="AH120" s="8">
        <f>IF(AE120&lt;&gt; "",LOOKUP(AE120,Points!$F$1:$F$400,Points!$G$1:$G$400),"")</f>
        <v>1</v>
      </c>
      <c r="AI120" s="215">
        <f>IF(  AND(AG120&gt;0,AE120&lt;&gt;AJ$8),   IF(ABS(AG120-AJ$8)&gt;=5,  AE120+SIGN(AJ$8-AG120)*0.5,  (AJ$8-AG120)*0.1+AE120),      AE120)</f>
        <v>8.6999999999999993</v>
      </c>
      <c r="AJ120" s="87">
        <f>ROUND(AI120,0)</f>
        <v>9</v>
      </c>
      <c r="AK120" s="64">
        <f>IF(ISNA(VLOOKUP($A120,'2021'!$A$6:$AV$149,32,FALSE)),0,VLOOKUP($A120,'2021'!$A$6:$AV$149,32,FALSE))</f>
        <v>0</v>
      </c>
      <c r="AL120" s="8">
        <f>IF(AI120&lt;&gt; "",LOOKUP(AI120,Points!$F$1:$F$400,Points!$G$1:$G$400),"")</f>
        <v>1</v>
      </c>
      <c r="AM120" s="215">
        <f>IF(  AND(AK120&gt;0,AI120&lt;&gt;AN$8),   IF(ABS(AK120-AN$8)&gt;=5,  AI120+SIGN(AN$8-AK120)*0.5,  (AN$8-AK120)*0.1+AI120),      AI120)</f>
        <v>8.6999999999999993</v>
      </c>
      <c r="AN120" s="87">
        <f>ROUND(AM120,0)</f>
        <v>9</v>
      </c>
      <c r="AO120" s="64">
        <f>IF(ISNA(VLOOKUP($A120,'2021'!$A$6:$AV$149,36,FALSE)),0,VLOOKUP($A120,'2021'!$A$6:$AV$149,36,FALSE))</f>
        <v>0</v>
      </c>
      <c r="AP120" s="8">
        <f>IF(AM120&lt;&gt; "",LOOKUP(AM120,Points!$F$1:$F$360,Points!$G$1:$G$360),"")</f>
        <v>1</v>
      </c>
      <c r="AQ120" s="215">
        <f>IF(  AND(AO120&gt;0,AM120&lt;&gt;AR$8),   IF(ABS(AO120-AR$8)&gt;=5,  AM120+SIGN(AR$8-AO120)*0.5,  (AR$8-AO120)*0.1+AM120),      AM120)</f>
        <v>8.6999999999999993</v>
      </c>
      <c r="AR120" s="87">
        <f>ROUND(AQ120,0)</f>
        <v>9</v>
      </c>
      <c r="AS120">
        <f>IF(I120&gt;0,72+H120+36-I120,"-")</f>
        <v>88</v>
      </c>
      <c r="AT120">
        <f>IF(M120&gt;0,72+L120+36-M120,"-")</f>
        <v>87</v>
      </c>
      <c r="AU120">
        <f>IF(Q120&gt;0,72+P120+36-Q120,"-")</f>
        <v>90</v>
      </c>
      <c r="AV120" t="str">
        <f>IF(U120&gt;0,72+T120+36-U120,"-")</f>
        <v>-</v>
      </c>
      <c r="AW120" t="str">
        <f>IF(Y120&gt;0,72+X120+36-Y120,"-")</f>
        <v>-</v>
      </c>
      <c r="AX120" t="str">
        <f>IF(AC120&gt;0,72+AB120+36-AC120,"-")</f>
        <v>-</v>
      </c>
      <c r="AY120" t="str">
        <f>IF(AG120&gt;0,72+AF120+36-AG120,"-")</f>
        <v>-</v>
      </c>
      <c r="AZ120" t="str">
        <f t="shared" si="53"/>
        <v>-</v>
      </c>
      <c r="BA120" t="str">
        <f>IF(AO120&gt;0,72+AN120+36-AO120,"-")</f>
        <v>-</v>
      </c>
      <c r="BB120" t="e">
        <f>VLOOKUP(A120,#REF!,44,FALSE)</f>
        <v>#REF!</v>
      </c>
    </row>
    <row r="121" spans="1:57" ht="18" customHeight="1" thickBot="1" x14ac:dyDescent="0.25">
      <c r="A121" s="78" t="s">
        <v>113</v>
      </c>
      <c r="B121" s="93" t="s">
        <v>0</v>
      </c>
      <c r="C121" s="94" t="s">
        <v>1</v>
      </c>
      <c r="D121" s="25">
        <v>24</v>
      </c>
      <c r="E121" s="92">
        <v>0</v>
      </c>
      <c r="F121" s="92">
        <v>0</v>
      </c>
      <c r="G121" s="216">
        <v>24</v>
      </c>
      <c r="H121" s="88">
        <f>ROUND(G121,0)</f>
        <v>24</v>
      </c>
      <c r="I121" s="72">
        <f>IF(ISNA(VLOOKUP($A121,'2021'!$A$5:$AV$149,4,FALSE)),0,VLOOKUP($A121,'2021'!$A$5:$AV$149,4,FALSE))</f>
        <v>0</v>
      </c>
      <c r="J121" s="8">
        <f>IF(G121&lt;&gt; "",LOOKUP(G121,Points!$F$1:$F$360,Points!$G$1:$G$360),"")</f>
        <v>3</v>
      </c>
      <c r="K121" s="13">
        <f>IF(  AND(I121&gt;0,G121&lt;&gt;L$8),   IF(ABS(I121-L$8)&gt;=5,  G121+SIGN(L$8-I121)*1,  (L$8-I121)*0.2+G121),      G121)</f>
        <v>24</v>
      </c>
      <c r="L121" s="87">
        <f>ROUND(K121,0)</f>
        <v>24</v>
      </c>
      <c r="M121" s="83">
        <f>IF(ISNA(VLOOKUP($A121,'2021'!$A$6:$AV$149,8,FALSE)),0,VLOOKUP($A121,'2021'!$A$6:$AV$149,8,FALSE))</f>
        <v>0</v>
      </c>
      <c r="N121" s="8">
        <f>IF(K121&lt;&gt; "",LOOKUP(K121,Points!$F$1:$F$400,Points!$G$1:$G$400),"")</f>
        <v>3</v>
      </c>
      <c r="O121" s="215">
        <f>IF(  AND(M121&gt;0,K121&lt;&gt;P$8),   IF(ABS(M121-P$8)&gt;=5,  K121+SIGN(P$8-M121)*1,  (P$8-M121)*0.2+K121),      K121)</f>
        <v>24</v>
      </c>
      <c r="P121" s="87">
        <f>ROUND(O121,0)</f>
        <v>24</v>
      </c>
      <c r="Q121" s="64">
        <f>IF(ISNA(VLOOKUP($A121,'2021'!$A$6:$AV$149,12,FALSE)),0,VLOOKUP($A121,'2021'!$A$6:$AV$149,12,FALSE))</f>
        <v>32</v>
      </c>
      <c r="R121" s="8">
        <f>IF(O121&lt;&gt; "",LOOKUP(O121,Points!$F$1:$F$400,Points!$G$1:$G$400),"")</f>
        <v>3</v>
      </c>
      <c r="S121" s="215">
        <f>IF(  AND(Q121&gt;0,O121&lt;&gt;T$8),   IF(ABS(Q121-T$8)&gt;=5,  O121+SIGN(T$8-Q121)*1.5,  (T$8-Q121)*0.3+O121),      O121)</f>
        <v>22.5</v>
      </c>
      <c r="T121" s="87">
        <f>ROUND(S121,0)</f>
        <v>23</v>
      </c>
      <c r="U121" s="64">
        <f>IF(ISNA(VLOOKUP($A121,'2021'!$A$6:$AV$149,16,FALSE)),0,VLOOKUP($A121,'2021'!$A$6:$AV$149,16,FALSE))</f>
        <v>0</v>
      </c>
      <c r="V121" s="8">
        <f>IF(S121&lt;&gt; "",LOOKUP(S121,Points!$F$1:$F$400,Points!$G$1:$G$400),"")</f>
        <v>3</v>
      </c>
      <c r="W121" s="215">
        <f>IF(  AND(U121&gt;0,S121&lt;&gt;36),   IF(ABS(U121-36)&gt;=10,  S121+SIGN(36-U121)*1,  (36-U121)*0.1+S121),      S121)</f>
        <v>22.5</v>
      </c>
      <c r="X121" s="87">
        <f>ROUND(W121,0)</f>
        <v>23</v>
      </c>
      <c r="Y121" s="64">
        <f>IF(ISNA(VLOOKUP($A121,'2021'!$A$6:$AV$149,20,FALSE)),0,VLOOKUP($A121,'2021'!$A$6:$AV$149,20,FALSE))</f>
        <v>0</v>
      </c>
      <c r="Z121" s="8">
        <f>IF(W121&lt;&gt; "",LOOKUP(W121,Points!$F$1:$F$400,Points!$G$1:$G$400),"")</f>
        <v>3</v>
      </c>
      <c r="AA121" s="215">
        <f>IF(  AND(Y121&gt;0,W121&lt;&gt;AB$8),   IF(ABS(Y121-AB$8)&gt;=5,  W121+SIGN(AB$8-Y121)*1,  (AB$8-Y121)*0.2+W121),      W121)</f>
        <v>22.5</v>
      </c>
      <c r="AB121" s="87">
        <f>ROUND(AA121,0)</f>
        <v>23</v>
      </c>
      <c r="AC121" s="64">
        <f>IF(ISNA(VLOOKUP($A121,'2021'!$A$6:$AV$149,24,FALSE)),0,VLOOKUP($A121,'2021'!$A$6:$AV$149,24,FALSE))</f>
        <v>0</v>
      </c>
      <c r="AD121" s="8">
        <f>IF(AA121&lt;&gt; "",LOOKUP(AA121,Points!$F$1:$F$400,Points!$G$1:$G$400),"")</f>
        <v>3</v>
      </c>
      <c r="AE121" s="215">
        <f>IF(  AND(AC121&gt;0,AA121&lt;&gt;36),   IF(ABS(AC121-36)&gt;=10,  AA121+SIGN(36-AC121)*1,  (36-AC121)*0.1+AA121),      AA121)</f>
        <v>22.5</v>
      </c>
      <c r="AF121" s="87">
        <f>ROUND(AE121,0)</f>
        <v>23</v>
      </c>
      <c r="AG121" s="64">
        <f>IF(ISNA(VLOOKUP($A121,'2021'!$A$6:$AV$149,28,FALSE)),0,VLOOKUP($A121,'2021'!$A$6:$AV$149,28,FALSE))</f>
        <v>0</v>
      </c>
      <c r="AH121" s="8">
        <f>IF(AE121&lt;&gt; "",LOOKUP(AE121,Points!$F$1:$F$400,Points!$G$1:$G$400),"")</f>
        <v>3</v>
      </c>
      <c r="AI121" s="215">
        <f>IF(  AND(AG121&gt;0,AE121&lt;&gt;36),   IF(ABS(AG121-36)&gt;=10,  AE121+SIGN(36-AG121)*1,  (36-AG121)*0.1+AE121),      AE121)</f>
        <v>22.5</v>
      </c>
      <c r="AJ121" s="87">
        <f>ROUND(AI121,0)</f>
        <v>23</v>
      </c>
      <c r="AK121" s="64">
        <f>IF(ISNA(VLOOKUP($A121,'2021'!$A$6:$AV$149,32,FALSE)),0,VLOOKUP($A121,'2021'!$A$6:$AV$149,32,FALSE))</f>
        <v>0</v>
      </c>
      <c r="AL121" s="8">
        <f>IF(AI121&lt;&gt; "",LOOKUP(AI121,Points!$F$1:$F$400,Points!$G$1:$G$400),"")</f>
        <v>3</v>
      </c>
      <c r="AM121" s="215">
        <f>IF(  AND(AK121&gt;0,AI121&lt;&gt;AN$8),   IF(ABS(AK121-AN$8)&gt;=5,  AI121+SIGN(AN$8-AK121)*1,  (AN$8-AK121)*0.2+AI121),      AI121)</f>
        <v>22.5</v>
      </c>
      <c r="AN121" s="87">
        <f>ROUND(AM121,0)</f>
        <v>23</v>
      </c>
      <c r="AO121" s="64">
        <f>IF(ISNA(VLOOKUP($A121,'2021'!$A$6:$AV$149,36,FALSE)),0,VLOOKUP($A121,'2021'!$A$6:$AV$149,36,FALSE))</f>
        <v>0</v>
      </c>
      <c r="AP121" s="8">
        <f>IF(AM121&lt;&gt; "",LOOKUP(AM121,Points!$F$1:$F$360,Points!$G$1:$G$360),"")</f>
        <v>3</v>
      </c>
      <c r="AQ121" s="215">
        <f>IF(  AND(AO121&gt;0,AM121&lt;&gt;36),   IF(ABS(AO121-36)&gt;=10,  AM121+SIGN(36-AO121)*1,  (36-AO121)*0.1+AM121),      AM121)</f>
        <v>22.5</v>
      </c>
      <c r="AR121" s="87">
        <f>ROUND(AQ121,0)</f>
        <v>23</v>
      </c>
      <c r="AS121" t="str">
        <f>IF(I121&gt;0,72+H121+36-I121,"-")</f>
        <v>-</v>
      </c>
      <c r="AT121" t="str">
        <f>IF(M121&gt;0,72+L121+36-M121,"-")</f>
        <v>-</v>
      </c>
      <c r="AU121">
        <f>IF(Q121&gt;0,72+P121+36-Q121,"-")</f>
        <v>100</v>
      </c>
      <c r="AV121" t="str">
        <f>IF(U121&gt;0,72+T121+36-U121,"-")</f>
        <v>-</v>
      </c>
      <c r="AW121" t="str">
        <f>IF(Y121&gt;0,72+X121+36-Y121,"-")</f>
        <v>-</v>
      </c>
      <c r="AX121" t="str">
        <f>IF(AC121&gt;0,72+AB121+36-AC121,"-")</f>
        <v>-</v>
      </c>
      <c r="AY121" t="str">
        <f>IF(AG121&gt;0,72+AF121+36-AG121,"-")</f>
        <v>-</v>
      </c>
      <c r="AZ121" t="str">
        <f>IF(AK121&gt;0,72+AJ121+36-AK121,"-")</f>
        <v>-</v>
      </c>
      <c r="BA121" t="str">
        <f>IF(AO121&gt;0,72+AN121+36-AO121,"-")</f>
        <v>-</v>
      </c>
      <c r="BB121" t="e">
        <f>VLOOKUP(A121,#REF!,44,FALSE)</f>
        <v>#REF!</v>
      </c>
    </row>
    <row r="122" spans="1:57" ht="18" customHeight="1" thickBot="1" x14ac:dyDescent="0.25">
      <c r="A122" s="78" t="s">
        <v>776</v>
      </c>
      <c r="B122" s="93" t="s">
        <v>732</v>
      </c>
      <c r="C122" s="94" t="s">
        <v>728</v>
      </c>
      <c r="D122" s="25">
        <v>18</v>
      </c>
      <c r="E122" s="92">
        <v>0</v>
      </c>
      <c r="F122" s="92">
        <v>0</v>
      </c>
      <c r="G122" s="216">
        <f t="shared" si="66"/>
        <v>18</v>
      </c>
      <c r="H122" s="88">
        <f t="shared" si="55"/>
        <v>18</v>
      </c>
      <c r="I122" s="72">
        <f>IF(ISNA(VLOOKUP($A122,'2021'!$A$5:$AV$149,4,FALSE)),0,VLOOKUP($A122,'2021'!$A$5:$AV$149,4,FALSE))</f>
        <v>0</v>
      </c>
      <c r="J122" s="8">
        <f>IF(G122&lt;&gt; "",LOOKUP(G122,Points!$F$1:$F$360,Points!$G$1:$G$360),"")</f>
        <v>2</v>
      </c>
      <c r="K122" s="13">
        <f>IF(  AND(I122&gt;0,G122&lt;&gt;L$8),   IF(ABS(I122-L$8)&gt;=5,  G122+SIGN(L$8-I122)*1,  (L$8-I122)*0.2+G122),      G122)</f>
        <v>18</v>
      </c>
      <c r="L122" s="87">
        <f t="shared" si="67"/>
        <v>18</v>
      </c>
      <c r="M122" s="83">
        <f>IF(ISNA(VLOOKUP($A122,'2021'!$A$6:$AV$149,8,FALSE)),0,VLOOKUP($A122,'2021'!$A$6:$AV$149,8,FALSE))</f>
        <v>0</v>
      </c>
      <c r="N122" s="8">
        <f>IF(K122&lt;&gt; "",LOOKUP(K122,Points!$F$1:$F$400,Points!$G$1:$G$400),"")</f>
        <v>2</v>
      </c>
      <c r="O122" s="215">
        <f>IF(  AND(M122&gt;0,K122&lt;&gt;P$8),   IF(ABS(M122-P$8)&gt;=5,  K122+SIGN(P$8-M122)*1,  (P$8-M122)*0.2+K122),      K122)</f>
        <v>18</v>
      </c>
      <c r="P122" s="87">
        <f t="shared" si="68"/>
        <v>18</v>
      </c>
      <c r="Q122" s="64">
        <f>IF(ISNA(VLOOKUP($A122,'2021'!$A$6:$AV$149,12,FALSE)),0,VLOOKUP($A122,'2021'!$A$6:$AV$149,12,FALSE))</f>
        <v>0</v>
      </c>
      <c r="R122" s="8">
        <f>IF(O122&lt;&gt; "",LOOKUP(O122,Points!$F$1:$F$400,Points!$G$1:$G$400),"")</f>
        <v>2</v>
      </c>
      <c r="S122" s="215">
        <f>IF(  AND(Q122&gt;0,O122&lt;&gt;T$8),   IF(ABS(Q122-T$8)&gt;=5,  O122+SIGN(T$8-Q122)*1,  (T$8-Q122)*0.2+O122),      O122)</f>
        <v>18</v>
      </c>
      <c r="T122" s="87">
        <f t="shared" si="69"/>
        <v>18</v>
      </c>
      <c r="U122" s="64">
        <f>IF(ISNA(VLOOKUP($A122,'2021'!$A$6:$AV$149,16,FALSE)),0,VLOOKUP($A122,'2021'!$A$6:$AV$149,16,FALSE))</f>
        <v>0</v>
      </c>
      <c r="V122" s="8">
        <f>IF(S122&lt;&gt; "",LOOKUP(S122,Points!$F$1:$F$400,Points!$G$1:$G$400),"")</f>
        <v>2</v>
      </c>
      <c r="W122" s="215">
        <f>IF(  AND(U122&gt;0,S122&lt;&gt;36),   IF(ABS(U122-36)&gt;=10,  S122+SIGN(36-U122)*1,  (36-U122)*0.1+S122),      S122)</f>
        <v>18</v>
      </c>
      <c r="X122" s="87">
        <f t="shared" si="63"/>
        <v>18</v>
      </c>
      <c r="Y122" s="64">
        <f>IF(ISNA(VLOOKUP($A122,'2021'!$A$6:$AV$149,20,FALSE)),0,VLOOKUP($A122,'2021'!$A$6:$AV$149,20,FALSE))</f>
        <v>0</v>
      </c>
      <c r="Z122" s="8">
        <f>IF(W122&lt;&gt; "",LOOKUP(W122,Points!$F$1:$F$400,Points!$G$1:$G$400),"")</f>
        <v>2</v>
      </c>
      <c r="AA122" s="215">
        <f>IF(  AND(Y122&gt;0,W122&lt;&gt;AB$8),   IF(ABS(Y122-AB$8)&gt;=5,  W122+SIGN(AB$8-Y122)*1,  (AB$8-Y122)*0.2+W122),      W122)</f>
        <v>18</v>
      </c>
      <c r="AB122" s="87">
        <f t="shared" si="64"/>
        <v>18</v>
      </c>
      <c r="AC122" s="64">
        <f>IF(ISNA(VLOOKUP($A122,'2021'!$A$6:$AV$149,24,FALSE)),0,VLOOKUP($A122,'2021'!$A$6:$AV$149,24,FALSE))</f>
        <v>0</v>
      </c>
      <c r="AD122" s="8">
        <f>IF(AA122&lt;&gt; "",LOOKUP(AA122,Points!$F$1:$F$400,Points!$G$1:$G$400),"")</f>
        <v>2</v>
      </c>
      <c r="AE122" s="215">
        <f>IF(  AND(AC122&gt;0,AA122&lt;&gt;36),   IF(ABS(AC122-36)&gt;=10,  AA122+SIGN(36-AC122)*1,  (36-AC122)*0.1+AA122),      AA122)</f>
        <v>18</v>
      </c>
      <c r="AF122" s="87">
        <f t="shared" si="70"/>
        <v>18</v>
      </c>
      <c r="AG122" s="64">
        <f>IF(ISNA(VLOOKUP($A122,'2021'!$A$6:$AV$149,28,FALSE)),0,VLOOKUP($A122,'2021'!$A$6:$AV$149,28,FALSE))</f>
        <v>0</v>
      </c>
      <c r="AH122" s="8">
        <f>IF(AE122&lt;&gt; "",LOOKUP(AE122,Points!$F$1:$F$400,Points!$G$1:$G$400),"")</f>
        <v>2</v>
      </c>
      <c r="AI122" s="215">
        <f>IF(  AND(AG122&gt;0,AE122&lt;&gt;36),   IF(ABS(AG122-36)&gt;=10,  AE122+SIGN(36-AG122)*1,  (36-AG122)*0.1+AE122),      AE122)</f>
        <v>18</v>
      </c>
      <c r="AJ122" s="87">
        <f t="shared" si="71"/>
        <v>18</v>
      </c>
      <c r="AK122" s="64">
        <f>IF(ISNA(VLOOKUP($A122,'2021'!$A$6:$AV$149,32,FALSE)),0,VLOOKUP($A122,'2021'!$A$6:$AV$149,32,FALSE))</f>
        <v>0</v>
      </c>
      <c r="AL122" s="8">
        <f>IF(AI122&lt;&gt; "",LOOKUP(AI122,Points!$F$1:$F$400,Points!$G$1:$G$400),"")</f>
        <v>2</v>
      </c>
      <c r="AM122" s="215">
        <f>IF(  AND(AK122&gt;0,AI122&lt;&gt;AN$8),   IF(ABS(AK122-AN$8)&gt;=5,  AI122+SIGN(AN$8-AK122)*1,  (AN$8-AK122)*0.2+AI122),      AI122)</f>
        <v>18</v>
      </c>
      <c r="AN122" s="87">
        <f t="shared" si="72"/>
        <v>18</v>
      </c>
      <c r="AO122" s="64">
        <f>IF(ISNA(VLOOKUP($A122,'2021'!$A$6:$AV$149,36,FALSE)),0,VLOOKUP($A122,'2021'!$A$6:$AV$149,36,FALSE))</f>
        <v>0</v>
      </c>
      <c r="AP122" s="8">
        <f>IF(AM122&lt;&gt; "",LOOKUP(AM122,Points!$F$1:$F$360,Points!$G$1:$G$360),"")</f>
        <v>2</v>
      </c>
      <c r="AQ122" s="215">
        <f>IF(  AND(AO122&gt;0,AM122&lt;&gt;36),   IF(ABS(AO122-36)&gt;=10,  AM122+SIGN(36-AO122)*1,  (36-AO122)*0.1+AM122),      AM122)</f>
        <v>18</v>
      </c>
      <c r="AR122" s="87">
        <f t="shared" si="73"/>
        <v>18</v>
      </c>
      <c r="AS122" t="str">
        <f t="shared" si="35"/>
        <v>-</v>
      </c>
      <c r="AT122" t="str">
        <f t="shared" si="36"/>
        <v>-</v>
      </c>
      <c r="AU122" t="str">
        <f t="shared" si="37"/>
        <v>-</v>
      </c>
      <c r="AV122" t="str">
        <f t="shared" si="38"/>
        <v>-</v>
      </c>
      <c r="AW122" t="str">
        <f t="shared" si="39"/>
        <v>-</v>
      </c>
      <c r="AX122" t="str">
        <f t="shared" si="40"/>
        <v>-</v>
      </c>
      <c r="AY122" t="str">
        <f t="shared" si="41"/>
        <v>-</v>
      </c>
      <c r="AZ122" t="str">
        <f t="shared" si="53"/>
        <v>-</v>
      </c>
      <c r="BA122" t="str">
        <f t="shared" si="42"/>
        <v>-</v>
      </c>
      <c r="BB122" t="e">
        <f>VLOOKUP(A122,#REF!,44,FALSE)</f>
        <v>#REF!</v>
      </c>
    </row>
    <row r="123" spans="1:57" ht="18" customHeight="1" thickBot="1" x14ac:dyDescent="0.25">
      <c r="A123" s="78" t="s">
        <v>77</v>
      </c>
      <c r="B123" s="52" t="s">
        <v>2</v>
      </c>
      <c r="C123" s="62" t="s">
        <v>3</v>
      </c>
      <c r="D123" s="25">
        <v>18.575000000000014</v>
      </c>
      <c r="E123" s="92">
        <v>29.444444444444443</v>
      </c>
      <c r="F123" s="92">
        <v>29.444444444444443</v>
      </c>
      <c r="G123" s="216">
        <v>17.899999999999999</v>
      </c>
      <c r="H123" s="88">
        <f t="shared" si="55"/>
        <v>18</v>
      </c>
      <c r="I123" s="72">
        <f>IF(ISNA(VLOOKUP($A123,'2021'!$A$5:$AV$149,4,FALSE)),0,VLOOKUP($A123,'2021'!$A$5:$AV$149,4,FALSE))</f>
        <v>29</v>
      </c>
      <c r="J123" s="8">
        <f>IF(G123&lt;&gt; "",LOOKUP(G123,Points!$F$1:$F$360,Points!$G$1:$G$360),"")</f>
        <v>2</v>
      </c>
      <c r="K123" s="215">
        <f>IF(  AND(I123&gt;0,G123&lt;&gt;L$8),   IF(ABS(I123-L$8)&gt;=5,  G123+SIGN(L$8-I123)*1,  (L$8-I123)*0.2+G123),      G123)</f>
        <v>17.7</v>
      </c>
      <c r="L123" s="87">
        <f t="shared" si="67"/>
        <v>18</v>
      </c>
      <c r="M123" s="83">
        <f>IF(ISNA(VLOOKUP($A123,'2021'!$A$6:$AV$149,8,FALSE)),0,VLOOKUP($A123,'2021'!$A$6:$AV$149,8,FALSE))</f>
        <v>32</v>
      </c>
      <c r="N123" s="8">
        <f>IF(K123&lt;&gt; "",LOOKUP(K123,Points!$F$1:$F$400,Points!$G$1:$G$400),"")</f>
        <v>2</v>
      </c>
      <c r="O123" s="215">
        <f>IF(  AND(M123&gt;0,K123&lt;&gt;P$8),   IF(ABS(M123-P$8)&gt;=5,  K123+SIGN(P$8-M123)*1,  (P$8-M123)*0.2+K123),      K123)</f>
        <v>17.3</v>
      </c>
      <c r="P123" s="87">
        <f t="shared" si="68"/>
        <v>17</v>
      </c>
      <c r="Q123" s="64">
        <f>IF(ISNA(VLOOKUP($A123,'2021'!$A$6:$AV$149,12,FALSE)),0,VLOOKUP($A123,'2021'!$A$6:$AV$149,12,FALSE))</f>
        <v>23</v>
      </c>
      <c r="R123" s="8">
        <f>IF(O123&lt;&gt; "",LOOKUP(O123,Points!$F$1:$F$400,Points!$G$1:$G$400),"")</f>
        <v>2</v>
      </c>
      <c r="S123" s="215">
        <f>IF(  AND(Q123&gt;0,O123&lt;&gt;T$8),   IF(ABS(Q123-T$8)&gt;=5,  O123+SIGN(T$8-Q123)*1,  (T$8-Q123)*0.2+O123),      O123)</f>
        <v>18.100000000000001</v>
      </c>
      <c r="T123" s="87">
        <f t="shared" si="69"/>
        <v>18</v>
      </c>
      <c r="U123" s="64">
        <f>IF(ISNA(VLOOKUP($A123,'2021'!$A$6:$AV$149,16,FALSE)),0,VLOOKUP($A123,'2021'!$A$6:$AV$149,16,FALSE))</f>
        <v>0</v>
      </c>
      <c r="V123" s="8">
        <f>IF(S123&lt;&gt; "",LOOKUP(S123,Points!$F$1:$F$400,Points!$G$1:$G$400),"")</f>
        <v>2</v>
      </c>
      <c r="W123" s="215">
        <f>IF(  AND(U123&gt;0,S123&lt;&gt;X$8),   IF(ABS(U123-X$8)&gt;=5,  S123+SIGN(X$8-U123)*1,  (X$8-U123)*0.2+S123),      S123)</f>
        <v>18.100000000000001</v>
      </c>
      <c r="X123" s="87">
        <f t="shared" si="63"/>
        <v>18</v>
      </c>
      <c r="Y123" s="64">
        <f>IF(ISNA(VLOOKUP($A123,'2021'!$A$6:$AV$149,20,FALSE)),0,VLOOKUP($A123,'2021'!$A$6:$AV$149,20,FALSE))</f>
        <v>0</v>
      </c>
      <c r="Z123" s="8">
        <f>IF(W123&lt;&gt; "",LOOKUP(W123,Points!$F$1:$F$400,Points!$G$1:$G$400),"")</f>
        <v>2</v>
      </c>
      <c r="AA123" s="215">
        <f>IF(  AND(Y123&gt;0,W123&lt;&gt;AB$8),   IF(ABS(Y123-AB$8)&gt;=5,  W123+SIGN(AB$8-Y123)*1,  (AB$8-Y123)*0.2+W123),      W123)</f>
        <v>18.100000000000001</v>
      </c>
      <c r="AB123" s="87">
        <f t="shared" si="64"/>
        <v>18</v>
      </c>
      <c r="AC123" s="64">
        <f>IF(ISNA(VLOOKUP($A123,'2021'!$A$6:$AV$149,24,FALSE)),0,VLOOKUP($A123,'2021'!$A$6:$AV$149,24,FALSE))</f>
        <v>0</v>
      </c>
      <c r="AD123" s="8">
        <f>IF(AA123&lt;&gt; "",LOOKUP(AA123,Points!$F$1:$F$400,Points!$G$1:$G$400),"")</f>
        <v>2</v>
      </c>
      <c r="AE123" s="215">
        <f>IF(  AND(AC123&gt;0,AA123&lt;&gt;AF$8),   IF(ABS(AC123-AF$8)&gt;=5,  AA123+SIGN(AF$8-AC123)*1,  (AF$8-AC123)*0.2+AA123),      AA123)</f>
        <v>18.100000000000001</v>
      </c>
      <c r="AF123" s="87">
        <f t="shared" si="70"/>
        <v>18</v>
      </c>
      <c r="AG123" s="64">
        <f>IF(ISNA(VLOOKUP($A123,'2021'!$A$6:$AV$149,28,FALSE)),0,VLOOKUP($A123,'2021'!$A$6:$AV$149,28,FALSE))</f>
        <v>0</v>
      </c>
      <c r="AH123" s="8">
        <f>IF(AE123&lt;&gt; "",LOOKUP(AE123,Points!$F$1:$F$400,Points!$G$1:$G$400),"")</f>
        <v>2</v>
      </c>
      <c r="AI123" s="215">
        <f>IF(  AND(AG123&gt;0,AE123&lt;&gt;AJ$8),   IF(ABS(AG123-AJ$8)&gt;=5,  AE123+SIGN(AJ$8-AG123)*1,  (AJ$8-AG123)*0.2+AE123),      AE123)</f>
        <v>18.100000000000001</v>
      </c>
      <c r="AJ123" s="87">
        <f t="shared" si="71"/>
        <v>18</v>
      </c>
      <c r="AK123" s="64">
        <f>IF(ISNA(VLOOKUP($A123,'2021'!$A$6:$AV$149,32,FALSE)),0,VLOOKUP($A123,'2021'!$A$6:$AV$149,32,FALSE))</f>
        <v>0</v>
      </c>
      <c r="AL123" s="8">
        <f>IF(AI123&lt;&gt; "",LOOKUP(AI123,Points!$F$1:$F$400,Points!$G$1:$G$400),"")</f>
        <v>2</v>
      </c>
      <c r="AM123" s="215">
        <f>IF(  AND(AK123&gt;0,AI123&lt;&gt;AN$8),   IF(ABS(AK123-AN$8)&gt;=5,  AI123+SIGN(AN$8-AK123)*1,  (AN$8-AK123)*0.2+AI123),      AI123)</f>
        <v>18.100000000000001</v>
      </c>
      <c r="AN123" s="87">
        <f t="shared" si="72"/>
        <v>18</v>
      </c>
      <c r="AO123" s="64">
        <f>IF(ISNA(VLOOKUP($A123,'2021'!$A$6:$AV$149,36,FALSE)),0,VLOOKUP($A123,'2021'!$A$6:$AV$149,36,FALSE))</f>
        <v>0</v>
      </c>
      <c r="AP123" s="8">
        <f>IF(AM123&lt;&gt; "",LOOKUP(AM123,Points!$F$1:$F$360,Points!$G$1:$G$360),"")</f>
        <v>2</v>
      </c>
      <c r="AQ123" s="215">
        <f>IF(  AND(AO123&gt;0,AM123&lt;&gt;AR$8),   IF(ABS(AO123-AR$8)&gt;=5,  AM123+SIGN(AR$8-AO123)*1,  (AR$8-AO123)*0.2+AM123),      AM123)</f>
        <v>18.100000000000001</v>
      </c>
      <c r="AR123" s="87">
        <f t="shared" si="73"/>
        <v>18</v>
      </c>
      <c r="AS123">
        <f t="shared" si="35"/>
        <v>97</v>
      </c>
      <c r="AT123">
        <f t="shared" si="36"/>
        <v>94</v>
      </c>
      <c r="AU123">
        <f t="shared" si="37"/>
        <v>102</v>
      </c>
      <c r="AV123" t="str">
        <f t="shared" si="38"/>
        <v>-</v>
      </c>
      <c r="AW123" t="str">
        <f t="shared" si="39"/>
        <v>-</v>
      </c>
      <c r="AX123" t="str">
        <f t="shared" si="40"/>
        <v>-</v>
      </c>
      <c r="AY123" t="str">
        <f t="shared" si="41"/>
        <v>-</v>
      </c>
      <c r="AZ123" t="str">
        <f t="shared" si="53"/>
        <v>-</v>
      </c>
      <c r="BA123" t="str">
        <f t="shared" si="42"/>
        <v>-</v>
      </c>
      <c r="BB123" t="e">
        <f>VLOOKUP(A123,#REF!,44,FALSE)</f>
        <v>#REF!</v>
      </c>
      <c r="BC123">
        <f>-G123+AQ123</f>
        <v>0.20000000000000284</v>
      </c>
      <c r="BD123" s="206">
        <f>ROUND(BC123/G123,2)</f>
        <v>0.01</v>
      </c>
      <c r="BE123">
        <v>2</v>
      </c>
    </row>
    <row r="124" spans="1:57" ht="18" customHeight="1" thickBot="1" x14ac:dyDescent="0.25">
      <c r="A124" s="283" t="s">
        <v>879</v>
      </c>
      <c r="B124" s="93" t="s">
        <v>878</v>
      </c>
      <c r="C124" s="94" t="s">
        <v>27</v>
      </c>
      <c r="D124" s="25">
        <v>25.1</v>
      </c>
      <c r="E124" s="92">
        <v>0</v>
      </c>
      <c r="F124" s="92">
        <v>0</v>
      </c>
      <c r="G124" s="216">
        <f t="shared" si="66"/>
        <v>25.1</v>
      </c>
      <c r="H124" s="88">
        <f t="shared" si="55"/>
        <v>25</v>
      </c>
      <c r="I124" s="72">
        <f>IF(ISNA(VLOOKUP($A124,'2021'!$A$5:$AV$149,4,FALSE)),0,VLOOKUP($A124,'2021'!$A$5:$AV$149,4,FALSE))</f>
        <v>0</v>
      </c>
      <c r="J124" s="8">
        <f>IF(G124&lt;&gt; "",LOOKUP(G124,Points!$F$1:$F$360,Points!$G$1:$G$360),"")</f>
        <v>3</v>
      </c>
      <c r="K124" s="13">
        <f>IF(  AND(I124&gt;0,G124&lt;&gt;36),   IF(ABS(I124-36)&gt;=5,  G124+SIGN(36-I124)*1,  (36-I124)*0.1+G124),      G124)</f>
        <v>25.1</v>
      </c>
      <c r="L124" s="87">
        <f>ROUND(K124,0)</f>
        <v>25</v>
      </c>
      <c r="M124" s="83">
        <f>IF(ISNA(VLOOKUP($A124,'2021'!$A$6:$AV$149,8,FALSE)),0,VLOOKUP($A124,'2021'!$A$6:$AV$149,8,FALSE))</f>
        <v>0</v>
      </c>
      <c r="N124" s="8">
        <f>IF(K124&lt;&gt; "",LOOKUP(K124,Points!$F$1:$F$400,Points!$G$1:$G$400),"")</f>
        <v>3</v>
      </c>
      <c r="O124" s="215">
        <f>IF(  AND(M124&gt;0,K124&lt;&gt;36),   IF(ABS(M124-36)&gt;=10,  K124+SIGN(36-M124)*1,  (36-M124)*0.1+K124),      K124)</f>
        <v>25.1</v>
      </c>
      <c r="P124" s="87">
        <f>ROUND(O124,0)</f>
        <v>25</v>
      </c>
      <c r="Q124" s="64">
        <f>IF(ISNA(VLOOKUP($A124,'2021'!$A$6:$AV$149,12,FALSE)),0,VLOOKUP($A124,'2021'!$A$6:$AV$149,12,FALSE))</f>
        <v>0</v>
      </c>
      <c r="R124" s="8">
        <f>IF(O124&lt;&gt; "",LOOKUP(O124,Points!$F$1:$F$400,Points!$G$1:$G$400),"")</f>
        <v>3</v>
      </c>
      <c r="S124" s="215">
        <f>IF(  AND(Q124&gt;0,O124&lt;&gt;36),   IF(ABS(Q124-36)&gt;=10,  O124+SIGN(36-Q124)*1,  (36-Q124)*0.1+O124),      O124)</f>
        <v>25.1</v>
      </c>
      <c r="T124" s="87">
        <f>ROUND(S124,0)</f>
        <v>25</v>
      </c>
      <c r="U124" s="64">
        <f>IF(ISNA(VLOOKUP($A124,'2021'!$A$6:$AV$149,16,FALSE)),0,VLOOKUP($A124,'2021'!$A$6:$AV$149,16,FALSE))</f>
        <v>0</v>
      </c>
      <c r="V124" s="8">
        <f>IF(S124&lt;&gt; "",LOOKUP(S124,Points!$F$1:$F$400,Points!$G$1:$G$400),"")</f>
        <v>3</v>
      </c>
      <c r="W124" s="215">
        <f>IF(  AND(U124&gt;0,S124&lt;&gt;X$8),   IF(ABS(U124-X$8)&gt;=5,  S124+SIGN(X$8-U124)*1.5,  (X$8-U124)*0.3+S124),      S124)</f>
        <v>25.1</v>
      </c>
      <c r="X124" s="87">
        <f>ROUND(W124,0)</f>
        <v>25</v>
      </c>
      <c r="Y124" s="64">
        <f>IF(ISNA(VLOOKUP($A124,'2021'!$A$6:$AV$149,20,FALSE)),0,VLOOKUP($A124,'2021'!$A$6:$AV$149,20,FALSE))</f>
        <v>0</v>
      </c>
      <c r="Z124" s="8">
        <f>IF(W124&lt;&gt; "",LOOKUP(W124,Points!$F$1:$F$400,Points!$G$1:$G$400),"")</f>
        <v>3</v>
      </c>
      <c r="AA124" s="215">
        <f>IF(  AND(Y124&gt;0,W124&lt;&gt;36),   IF(ABS(Y124-36)&gt;=10,  W124+SIGN(36-Y124)*1,  (36-Y124)*0.1+W124),      W124)</f>
        <v>25.1</v>
      </c>
      <c r="AB124" s="87">
        <f>ROUND(AA124,0)</f>
        <v>25</v>
      </c>
      <c r="AC124" s="64">
        <f>IF(ISNA(VLOOKUP($A124,'2021'!$A$6:$AV$149,24,FALSE)),0,VLOOKUP($A124,'2021'!$A$6:$AV$149,24,FALSE))</f>
        <v>0</v>
      </c>
      <c r="AD124" s="8">
        <f>IF(AA124&lt;&gt; "",LOOKUP(AA124,Points!$F$1:$F$400,Points!$G$1:$G$400),"")</f>
        <v>3</v>
      </c>
      <c r="AE124" s="215">
        <f>IF(  AND(AC124&gt;0,AA124&lt;&gt;AF$8),   IF(ABS(AC124-AF$8)&gt;=5,  AA124+SIGN(AF$8-AC124)*1.5,  (AF$8-AC124)*0.3+AA124),      AA124)</f>
        <v>25.1</v>
      </c>
      <c r="AF124" s="87">
        <f>ROUND(AE124,0)</f>
        <v>25</v>
      </c>
      <c r="AG124" s="64">
        <f>IF(ISNA(VLOOKUP($A124,'2021'!$A$6:$AV$149,28,FALSE)),0,VLOOKUP($A124,'2021'!$A$6:$AV$149,28,FALSE))</f>
        <v>0</v>
      </c>
      <c r="AH124" s="8">
        <f>IF(AE124&lt;&gt; "",LOOKUP(AE124,Points!$F$1:$F$400,Points!$G$1:$G$400),"")</f>
        <v>3</v>
      </c>
      <c r="AI124" s="215">
        <f>IF(  AND(AG124&gt;0,AE124&lt;&gt;36),   IF(ABS(AG124-36)&gt;=10,  AE124+SIGN(36-AG124)*1,  (36-AG124)*0.1+AE124),      AE124)</f>
        <v>25.1</v>
      </c>
      <c r="AJ124" s="87">
        <f>ROUND(AI124,0)</f>
        <v>25</v>
      </c>
      <c r="AK124" s="64">
        <f>IF(ISNA(VLOOKUP($A124,'2021'!$A$6:$AV$149,32,FALSE)),0,VLOOKUP($A124,'2021'!$A$6:$AV$149,32,FALSE))</f>
        <v>0</v>
      </c>
      <c r="AL124" s="8">
        <f>IF(AI124&lt;&gt; "",LOOKUP(AI124,Points!$F$1:$F$400,Points!$G$1:$G$400),"")</f>
        <v>3</v>
      </c>
      <c r="AM124" s="215">
        <f>IF(  AND(AK124&gt;0,AI124&lt;&gt;36),   IF(ABS(AK124-36)&gt;=10,  AI124+SIGN(36-AK124)*1,  (36-AK124)*0.1+AI124),      AI124)</f>
        <v>25.1</v>
      </c>
      <c r="AN124" s="87">
        <f>ROUND(AM124,0)</f>
        <v>25</v>
      </c>
      <c r="AO124" s="64">
        <f>IF(ISNA(VLOOKUP($A124,'2021'!$A$6:$AV$149,36,FALSE)),0,VLOOKUP($A124,'2021'!$A$6:$AV$149,36,FALSE))</f>
        <v>0</v>
      </c>
      <c r="AP124" s="8">
        <f>IF(AM124&lt;&gt; "",LOOKUP(AM124,Points!$F$1:$F$360,Points!$G$1:$G$360),"")</f>
        <v>3</v>
      </c>
      <c r="AQ124" s="215">
        <f>IF(  AND(AO124&gt;0,AM124&lt;&gt;36),   IF(ABS(AO124-36)&gt;=10,  AM124+SIGN(36-AO124)*1,  (36-AO124)*0.1+AM124),      AM124)</f>
        <v>25.1</v>
      </c>
      <c r="AR124" s="87">
        <f>ROUND(AQ124,0)</f>
        <v>25</v>
      </c>
      <c r="AS124" t="str">
        <f>IF(I124&gt;0,72+H124+36-I124,"-")</f>
        <v>-</v>
      </c>
      <c r="AT124" t="str">
        <f>IF(M124&gt;0,72+L124+36-M124,"-")</f>
        <v>-</v>
      </c>
      <c r="AU124" t="str">
        <f>IF(Q124&gt;0,72+P124+36-Q124,"-")</f>
        <v>-</v>
      </c>
      <c r="AV124" t="str">
        <f>IF(U124&gt;0,72+T124+36-U124,"-")</f>
        <v>-</v>
      </c>
      <c r="AW124" t="str">
        <f>IF(Y124&gt;0,72+X124+36-Y124,"-")</f>
        <v>-</v>
      </c>
      <c r="AX124" t="str">
        <f>IF(AC124&gt;0,72+AB124+36-AC124,"-")</f>
        <v>-</v>
      </c>
      <c r="AY124" t="str">
        <f>IF(AG124&gt;0,72+AF124+36-AG124,"-")</f>
        <v>-</v>
      </c>
      <c r="AZ124" t="str">
        <f t="shared" si="53"/>
        <v>-</v>
      </c>
      <c r="BA124" t="str">
        <f>IF(AO124&gt;0,72+AN124+36-AO124,"-")</f>
        <v>-</v>
      </c>
      <c r="BB124" t="e">
        <f>VLOOKUP(A124,#REF!,44,FALSE)</f>
        <v>#REF!</v>
      </c>
    </row>
    <row r="125" spans="1:57" ht="18" customHeight="1" thickBot="1" x14ac:dyDescent="0.25">
      <c r="A125" s="78" t="s">
        <v>689</v>
      </c>
      <c r="B125" s="93" t="s">
        <v>582</v>
      </c>
      <c r="C125" s="94" t="s">
        <v>16</v>
      </c>
      <c r="D125" s="25">
        <v>13.300000000000004</v>
      </c>
      <c r="E125" s="92">
        <v>25.333333333333332</v>
      </c>
      <c r="F125" s="92">
        <v>0</v>
      </c>
      <c r="G125" s="216">
        <f t="shared" si="66"/>
        <v>13.300000000000004</v>
      </c>
      <c r="H125" s="88">
        <f t="shared" si="55"/>
        <v>13</v>
      </c>
      <c r="I125" s="72">
        <f>IF(ISNA(VLOOKUP($A125,'2021'!$A$5:$AV$149,4,FALSE)),0,VLOOKUP($A125,'2021'!$A$5:$AV$149,4,FALSE))</f>
        <v>0</v>
      </c>
      <c r="J125" s="8">
        <f>IF(G125&lt;&gt; "",LOOKUP(G125,Points!$F$1:$F$360,Points!$G$1:$G$360),"")</f>
        <v>2</v>
      </c>
      <c r="K125" s="209">
        <f>IF(  AND(I125&gt;0,G125&lt;&gt;L$8),   IF(ABS(I125-L$8)&gt;=5,  G125+SIGN(L$8-I125)*1,  (L$8-I125)*0.2+G125),      G125)</f>
        <v>13.300000000000004</v>
      </c>
      <c r="L125" s="87">
        <f t="shared" si="67"/>
        <v>13</v>
      </c>
      <c r="M125" s="83">
        <f>IF(ISNA(VLOOKUP($A125,'2021'!$A$6:$AV$149,8,FALSE)),0,VLOOKUP($A125,'2021'!$A$6:$AV$149,8,FALSE))</f>
        <v>0</v>
      </c>
      <c r="N125" s="8">
        <f>IF(K125&lt;&gt; "",LOOKUP(K125,Points!$F$1:$F$400,Points!$G$1:$G$400),"")</f>
        <v>2</v>
      </c>
      <c r="O125" s="215">
        <f>IF(  AND(M125&gt;0,K125&lt;&gt;P$8),   IF(ABS(M125-P$8)&gt;=5,  K125+SIGN(P$8-M125)*1,  (P$8-M125)*0.2+K125),      K125)</f>
        <v>13.300000000000004</v>
      </c>
      <c r="P125" s="87">
        <f t="shared" si="68"/>
        <v>13</v>
      </c>
      <c r="Q125" s="64">
        <f>IF(ISNA(VLOOKUP($A125,'2021'!$A$6:$AV$149,12,FALSE)),0,VLOOKUP($A125,'2021'!$A$6:$AV$149,12,FALSE))</f>
        <v>0</v>
      </c>
      <c r="R125" s="8">
        <f>IF(O125&lt;&gt; "",LOOKUP(O125,Points!$F$1:$F$400,Points!$G$1:$G$400),"")</f>
        <v>2</v>
      </c>
      <c r="S125" s="215">
        <f>IF(  AND(Q125&gt;0,O125&lt;&gt;T$8),   IF(ABS(Q125-T$8)&gt;=5,  O125+SIGN(T$8-Q125)*1,  (T$8-Q125)*0.2+O125),      O125)</f>
        <v>13.300000000000004</v>
      </c>
      <c r="T125" s="87">
        <f t="shared" si="69"/>
        <v>13</v>
      </c>
      <c r="U125" s="64">
        <f>IF(ISNA(VLOOKUP($A125,'2021'!$A$6:$AV$149,16,FALSE)),0,VLOOKUP($A125,'2021'!$A$6:$AV$149,16,FALSE))</f>
        <v>0</v>
      </c>
      <c r="V125" s="8">
        <f>IF(S125&lt;&gt; "",LOOKUP(S125,Points!$F$1:$F$400,Points!$G$1:$G$400),"")</f>
        <v>2</v>
      </c>
      <c r="W125" s="215">
        <f>IF(  AND(U125&gt;0,S125&lt;&gt;36),   IF(ABS(U125-36)&gt;=10,  S125+SIGN(36-U125)*1,  (36-U125)*0.1+S125),      S125)</f>
        <v>13.300000000000004</v>
      </c>
      <c r="X125" s="87">
        <f t="shared" si="63"/>
        <v>13</v>
      </c>
      <c r="Y125" s="64">
        <f>IF(ISNA(VLOOKUP($A125,'2021'!$A$6:$AV$149,20,FALSE)),0,VLOOKUP($A125,'2021'!$A$6:$AV$149,20,FALSE))</f>
        <v>0</v>
      </c>
      <c r="Z125" s="8">
        <f>IF(W125&lt;&gt; "",LOOKUP(W125,Points!$F$1:$F$400,Points!$G$1:$G$400),"")</f>
        <v>2</v>
      </c>
      <c r="AA125" s="215">
        <f>IF(  AND(Y125&gt;0,W125&lt;&gt;36),   IF(ABS(Y125-36)&gt;=5,  W125+SIGN(36-Y125)*1,  (36-Y125)*0.2+W125),      W125)</f>
        <v>13.300000000000004</v>
      </c>
      <c r="AB125" s="87">
        <f t="shared" si="64"/>
        <v>13</v>
      </c>
      <c r="AC125" s="64">
        <f>IF(ISNA(VLOOKUP($A125,'2021'!$A$6:$AV$149,24,FALSE)),0,VLOOKUP($A125,'2021'!$A$6:$AV$149,24,FALSE))</f>
        <v>0</v>
      </c>
      <c r="AD125" s="8">
        <f>IF(AA125&lt;&gt; "",LOOKUP(AA125,Points!$F$1:$F$400,Points!$G$1:$G$400),"")</f>
        <v>2</v>
      </c>
      <c r="AE125" s="215">
        <f>IF(  AND(AC125&gt;0,AA125&lt;&gt;AF$8),   IF(ABS(AC125-AF$8)&gt;=5,  AA125+SIGN(AF$8-AC125)*1,  (AF$8-AC125)*0.2+AA125),      AA125)</f>
        <v>13.300000000000004</v>
      </c>
      <c r="AF125" s="87">
        <f t="shared" si="70"/>
        <v>13</v>
      </c>
      <c r="AG125" s="64">
        <f>IF(ISNA(VLOOKUP($A125,'2021'!$A$6:$AV$149,28,FALSE)),0,VLOOKUP($A125,'2021'!$A$6:$AV$149,28,FALSE))</f>
        <v>0</v>
      </c>
      <c r="AH125" s="8">
        <f>IF(AE125&lt;&gt; "",LOOKUP(AE125,Points!$F$1:$F$400,Points!$G$1:$G$400),"")</f>
        <v>2</v>
      </c>
      <c r="AI125" s="215">
        <f>IF(  AND(AG125&gt;0,AE125&lt;&gt;AJ$8),   IF(ABS(AG125-AJ$8)&gt;=5,  AE125+SIGN(AJ$8-AG125)*1,  (AJ$8-AG125)*0.2+AE125),      AE125)</f>
        <v>13.300000000000004</v>
      </c>
      <c r="AJ125" s="87">
        <f t="shared" si="71"/>
        <v>13</v>
      </c>
      <c r="AK125" s="64">
        <f>IF(ISNA(VLOOKUP($A125,'2021'!$A$6:$AV$149,32,FALSE)),0,VLOOKUP($A125,'2021'!$A$6:$AV$149,32,FALSE))</f>
        <v>0</v>
      </c>
      <c r="AL125" s="8">
        <f>IF(AI125&lt;&gt; "",LOOKUP(AI125,Points!$F$1:$F$400,Points!$G$1:$G$400),"")</f>
        <v>2</v>
      </c>
      <c r="AM125" s="215">
        <f>IF(  AND(AK125&gt;0,AI125&lt;&gt;AN$8),   IF(ABS(AK125-AN$8)&gt;=5,  AI125+SIGN(AN$8-AK125)*1,  (AN$8-AK125)*0.2+AI125),      AI125)</f>
        <v>13.300000000000004</v>
      </c>
      <c r="AN125" s="87">
        <f t="shared" si="72"/>
        <v>13</v>
      </c>
      <c r="AO125" s="64">
        <f>IF(ISNA(VLOOKUP($A125,'2021'!$A$6:$AV$149,36,FALSE)),0,VLOOKUP($A125,'2021'!$A$6:$AV$149,36,FALSE))</f>
        <v>0</v>
      </c>
      <c r="AP125" s="8">
        <f>IF(AM125&lt;&gt; "",LOOKUP(AM125,[1]Points!$F$1:$F$360,[1]Points!$G$1:$G$360),"")</f>
        <v>2</v>
      </c>
      <c r="AQ125" s="215">
        <f>IF(  AND(AO125&gt;0,AM125&lt;&gt;36),   IF(ABS(AO125-36)&gt;=5,  AM125+SIGN(36-AO125)*1,  (36-AO125)*0.2+AM125),      AM125)</f>
        <v>13.300000000000004</v>
      </c>
      <c r="AR125" s="87">
        <f t="shared" si="73"/>
        <v>13</v>
      </c>
      <c r="AS125" t="str">
        <f t="shared" si="35"/>
        <v>-</v>
      </c>
      <c r="AT125" t="str">
        <f t="shared" si="36"/>
        <v>-</v>
      </c>
      <c r="AU125" t="str">
        <f t="shared" si="37"/>
        <v>-</v>
      </c>
      <c r="AV125" t="str">
        <f t="shared" si="38"/>
        <v>-</v>
      </c>
      <c r="AW125" t="str">
        <f t="shared" si="39"/>
        <v>-</v>
      </c>
      <c r="AX125" t="str">
        <f t="shared" si="40"/>
        <v>-</v>
      </c>
      <c r="AY125" t="str">
        <f t="shared" si="41"/>
        <v>-</v>
      </c>
      <c r="AZ125" t="str">
        <f t="shared" si="53"/>
        <v>-</v>
      </c>
      <c r="BA125" t="str">
        <f t="shared" si="42"/>
        <v>-</v>
      </c>
      <c r="BB125" t="e">
        <f>VLOOKUP(A125,#REF!,44,FALSE)</f>
        <v>#REF!</v>
      </c>
      <c r="BC125">
        <f>-G125+AQ125</f>
        <v>0</v>
      </c>
      <c r="BD125" s="206">
        <f>ROUND(BC125/G125,2)</f>
        <v>0</v>
      </c>
    </row>
    <row r="126" spans="1:57" ht="18" customHeight="1" thickBot="1" x14ac:dyDescent="0.25">
      <c r="A126" s="78" t="s">
        <v>758</v>
      </c>
      <c r="B126" s="93" t="s">
        <v>722</v>
      </c>
      <c r="C126" s="94" t="s">
        <v>723</v>
      </c>
      <c r="D126" s="25">
        <v>10.03333333333333</v>
      </c>
      <c r="E126" s="92">
        <v>29.125</v>
      </c>
      <c r="F126" s="92">
        <v>29.125</v>
      </c>
      <c r="G126" s="216">
        <f t="shared" si="66"/>
        <v>10.308333333333328</v>
      </c>
      <c r="H126" s="88">
        <f t="shared" si="55"/>
        <v>10</v>
      </c>
      <c r="I126" s="72">
        <f>IF(ISNA(VLOOKUP($A126,'2021'!$A$5:$AV$149,4,FALSE)),0,VLOOKUP($A126,'2021'!$A$5:$AV$149,4,FALSE))</f>
        <v>24</v>
      </c>
      <c r="J126" s="8">
        <f>IF(G126&lt;&gt; "",LOOKUP(G126,Points!$F$1:$F$360,Points!$G$1:$G$360),"")</f>
        <v>1</v>
      </c>
      <c r="K126" s="215">
        <f>IF(  AND(I126&gt;0,G126&lt;&gt;L$8),   IF(ABS(I126-L$8)&gt;=5,  G126+SIGN(L$8-I126)*0.5,  (L$8-I126)*0.1+G126),      G126)</f>
        <v>10.708333333333329</v>
      </c>
      <c r="L126" s="87">
        <f t="shared" si="67"/>
        <v>11</v>
      </c>
      <c r="M126" s="83">
        <f>IF(ISNA(VLOOKUP($A126,'2021'!$A$6:$AV$149,8,FALSE)),0,VLOOKUP($A126,'2021'!$A$6:$AV$149,8,FALSE))</f>
        <v>31</v>
      </c>
      <c r="N126" s="8">
        <f>IF(K126&lt;&gt; "",LOOKUP(K126,Points!$F$1:$F$400,Points!$G$1:$G$400),"")</f>
        <v>2</v>
      </c>
      <c r="O126" s="215">
        <f>IF(  AND(M126&gt;0,K126&lt;&gt;P$8),   IF(ABS(M126-P$8)&gt;=5,  K126+SIGN(P$8-M126)*1,  (P$8-M126)*0.2+K126),      K126)</f>
        <v>10.508333333333329</v>
      </c>
      <c r="P126" s="87">
        <f t="shared" si="68"/>
        <v>11</v>
      </c>
      <c r="Q126" s="64">
        <f>IF(ISNA(VLOOKUP($A126,'2021'!$A$6:$AV$149,12,FALSE)),0,VLOOKUP($A126,'2021'!$A$6:$AV$149,12,FALSE))</f>
        <v>23</v>
      </c>
      <c r="R126" s="8">
        <f>IF(O126&lt;&gt; "",LOOKUP(O126,Points!$F$1:$F$400,Points!$G$1:$G$400),"")</f>
        <v>2</v>
      </c>
      <c r="S126" s="215">
        <f>IF(  AND(Q126&gt;0,O126&lt;&gt;T$8),   IF(ABS(Q126-T$8)&gt;=5,  O126+SIGN(T$8-Q126)*1,  (T$8-Q126)*0.2+O126),      O126)</f>
        <v>11.30833333333333</v>
      </c>
      <c r="T126" s="87">
        <f t="shared" si="69"/>
        <v>11</v>
      </c>
      <c r="U126" s="64">
        <f>IF(ISNA(VLOOKUP($A126,'2021'!$A$6:$AV$149,16,FALSE)),0,VLOOKUP($A126,'2021'!$A$6:$AV$149,16,FALSE))</f>
        <v>0</v>
      </c>
      <c r="V126" s="8">
        <f>IF(S126&lt;&gt; "",LOOKUP(S126,Points!$F$1:$F$400,Points!$G$1:$G$400),"")</f>
        <v>2</v>
      </c>
      <c r="W126" s="215">
        <f>IF(  AND(U126&gt;0,S126&lt;&gt;X$8),   IF(ABS(U126-X$8)&gt;=5,  S126+SIGN(X$8-U126)*0.5,  (X$8-U126)*0.1+S126),      S126)</f>
        <v>11.30833333333333</v>
      </c>
      <c r="X126" s="87">
        <f t="shared" si="63"/>
        <v>11</v>
      </c>
      <c r="Y126" s="64">
        <f>IF(ISNA(VLOOKUP($A126,'2021'!$A$6:$AV$149,20,FALSE)),0,VLOOKUP($A126,'2021'!$A$6:$AV$149,20,FALSE))</f>
        <v>0</v>
      </c>
      <c r="Z126" s="8">
        <f>IF(W126&lt;&gt; "",LOOKUP(W126,Points!$F$1:$F$400,Points!$G$1:$G$400),"")</f>
        <v>2</v>
      </c>
      <c r="AA126" s="215">
        <f>IF(  AND(Y126&gt;0,W126&lt;&gt;AB$8),   IF(ABS(Y126-AB$8)&gt;=5,  W126+SIGN(AB$8-Y126)*1,  (AB$8-Y126)*0.2+W126),      W126)</f>
        <v>11.30833333333333</v>
      </c>
      <c r="AB126" s="87">
        <f t="shared" si="64"/>
        <v>11</v>
      </c>
      <c r="AC126" s="64">
        <f>IF(ISNA(VLOOKUP($A126,'2021'!$A$6:$AV$149,24,FALSE)),0,VLOOKUP($A126,'2021'!$A$6:$AV$149,24,FALSE))</f>
        <v>0</v>
      </c>
      <c r="AD126" s="8">
        <f>IF(AA126&lt;&gt; "",LOOKUP(AA126,Points!$F$1:$F$400,Points!$G$1:$G$400),"")</f>
        <v>2</v>
      </c>
      <c r="AE126" s="215">
        <f>IF(  AND(AC126&gt;0,AA126&lt;&gt;AF$8),   IF(ABS(AC126-AF$8)&gt;=5,  AA126+SIGN(AF$8-AC126)*0.5,  (AF$8-AC126)*0.1+AA126),      AA126)</f>
        <v>11.30833333333333</v>
      </c>
      <c r="AF126" s="87">
        <f t="shared" si="70"/>
        <v>11</v>
      </c>
      <c r="AG126" s="64">
        <f>IF(ISNA(VLOOKUP($A126,'2021'!$A$6:$AV$149,28,FALSE)),0,VLOOKUP($A126,'2021'!$A$6:$AV$149,28,FALSE))</f>
        <v>0</v>
      </c>
      <c r="AH126" s="8">
        <f>IF(AE126&lt;&gt; "",LOOKUP(AE126,Points!$F$1:$F$400,Points!$G$1:$G$400),"")</f>
        <v>2</v>
      </c>
      <c r="AI126" s="215">
        <f>IF(  AND(AG126&gt;0,AE126&lt;&gt;AJ$8),   IF(ABS(AG126-AJ$8)&gt;=5,  AE126+SIGN(AJ$8-AG126)*0.5,  (AJ$8-AG126)*0.1+AE126),      AE126)</f>
        <v>11.30833333333333</v>
      </c>
      <c r="AJ126" s="87">
        <f t="shared" si="71"/>
        <v>11</v>
      </c>
      <c r="AK126" s="64">
        <f>IF(ISNA(VLOOKUP($A126,'2021'!$A$6:$AV$149,32,FALSE)),0,VLOOKUP($A126,'2021'!$A$6:$AV$149,32,FALSE))</f>
        <v>0</v>
      </c>
      <c r="AL126" s="8">
        <f>IF(AI126&lt;&gt; "",LOOKUP(AI126,Points!$F$1:$F$400,Points!$G$1:$G$400),"")</f>
        <v>2</v>
      </c>
      <c r="AM126" s="215">
        <f>IF(  AND(AK126&gt;0,AI126&lt;&gt;AN$8),   IF(ABS(AK126-AN$8)&gt;=5,  AI126+SIGN(AN$8-AK126)*0.5,  (AN$8-AK126)*0.1+AI126),      AI126)</f>
        <v>11.30833333333333</v>
      </c>
      <c r="AN126" s="87">
        <f t="shared" si="72"/>
        <v>11</v>
      </c>
      <c r="AO126" s="64">
        <f>IF(ISNA(VLOOKUP($A126,'2021'!$A$6:$AV$149,36,FALSE)),0,VLOOKUP($A126,'2021'!$A$6:$AV$149,36,FALSE))</f>
        <v>0</v>
      </c>
      <c r="AP126" s="8">
        <f>IF(AM126&lt;&gt; "",LOOKUP(AM126,Points!$F$1:$F$360,Points!$G$1:$G$360),"")</f>
        <v>2</v>
      </c>
      <c r="AQ126" s="215">
        <f>IF(  AND(AO126&gt;0,AM126&lt;&gt;AR$8),   IF(ABS(AO126-AR$8)&gt;=5,  AM126+SIGN(AR$8-AO126)*1,  (AR$8-AO126)*0.2+AM126),      AM126)</f>
        <v>11.30833333333333</v>
      </c>
      <c r="AR126" s="87">
        <f t="shared" si="73"/>
        <v>11</v>
      </c>
      <c r="AS126">
        <f t="shared" si="35"/>
        <v>94</v>
      </c>
      <c r="AT126">
        <f t="shared" si="36"/>
        <v>88</v>
      </c>
      <c r="AU126">
        <f t="shared" si="37"/>
        <v>96</v>
      </c>
      <c r="AV126" t="str">
        <f t="shared" si="38"/>
        <v>-</v>
      </c>
      <c r="AW126" t="str">
        <f t="shared" si="39"/>
        <v>-</v>
      </c>
      <c r="AX126" t="str">
        <f t="shared" si="40"/>
        <v>-</v>
      </c>
      <c r="AY126" t="str">
        <f t="shared" si="41"/>
        <v>-</v>
      </c>
      <c r="AZ126" t="str">
        <f t="shared" si="53"/>
        <v>-</v>
      </c>
      <c r="BA126" t="str">
        <f t="shared" si="42"/>
        <v>-</v>
      </c>
      <c r="BB126" t="e">
        <f>VLOOKUP(A126,#REF!,44,FALSE)</f>
        <v>#REF!</v>
      </c>
    </row>
    <row r="127" spans="1:57" ht="18" customHeight="1" thickBot="1" x14ac:dyDescent="0.25">
      <c r="A127" s="78" t="s">
        <v>90</v>
      </c>
      <c r="B127" s="52" t="s">
        <v>26</v>
      </c>
      <c r="C127" s="62" t="s">
        <v>27</v>
      </c>
      <c r="D127" s="25">
        <v>34.000999999999998</v>
      </c>
      <c r="E127" s="92">
        <v>0</v>
      </c>
      <c r="F127" s="92">
        <v>0</v>
      </c>
      <c r="G127" s="216">
        <f t="shared" si="66"/>
        <v>34.000999999999998</v>
      </c>
      <c r="H127" s="88">
        <f t="shared" si="55"/>
        <v>34</v>
      </c>
      <c r="I127" s="72">
        <f>IF(ISNA(VLOOKUP($A127,'2021'!$A$5:$AV$149,4,FALSE)),0,VLOOKUP($A127,'2021'!$A$5:$AV$149,4,FALSE))</f>
        <v>28</v>
      </c>
      <c r="J127" s="8">
        <f>IF(G127&lt;&gt; "",LOOKUP(G127,Points!$F$1:$F$360,Points!$G$1:$G$360),"")</f>
        <v>4</v>
      </c>
      <c r="K127" s="215">
        <f>IF(  AND(I127&gt;0,G127&lt;&gt;L$8),   IF(ABS(I127-L$8)&gt;=5,  G127+SIGN(L$8-I127)*2,  (L$8-I127)*0.4+G127),      G127)</f>
        <v>34.000999999999998</v>
      </c>
      <c r="L127" s="74">
        <f t="shared" si="67"/>
        <v>34</v>
      </c>
      <c r="M127" s="83">
        <f>IF(ISNA(VLOOKUP($A127,'2021'!$A$6:$AV$149,8,FALSE)),0,VLOOKUP($A127,'2021'!$A$6:$AV$149,8,FALSE))</f>
        <v>0</v>
      </c>
      <c r="N127" s="8">
        <f>IF(K127&lt;&gt; "",LOOKUP(K127,Points!$F$1:$F$400,Points!$G$1:$G$400),"")</f>
        <v>4</v>
      </c>
      <c r="O127" s="215">
        <f>IF(  AND(M127&gt;0,K127&lt;&gt;P$8),   IF(ABS(M127-P$8)&gt;=5,  K127+SIGN(P$8-M127)*0.5,  (P$8-M127)*0.1+K127),      K127)</f>
        <v>34.000999999999998</v>
      </c>
      <c r="P127" s="87">
        <f t="shared" si="68"/>
        <v>34</v>
      </c>
      <c r="Q127" s="64">
        <f>IF(ISNA(VLOOKUP($A127,'2021'!$A$6:$AV$149,12,FALSE)),0,VLOOKUP($A127,'2021'!$A$6:$AV$149,12,FALSE))</f>
        <v>0</v>
      </c>
      <c r="R127" s="8">
        <f>IF(O127&lt;&gt; "",LOOKUP(O127,Points!$F$1:$F$400,Points!$G$1:$G$400),"")</f>
        <v>4</v>
      </c>
      <c r="S127" s="215">
        <f>IF(  AND(Q127&gt;0,O127&lt;&gt;36),   IF(ABS(Q127-36)&gt;=5,  O127+SIGN(36-Q127)*2,  (36-Q127)*0.4+O127),      O127)</f>
        <v>34.000999999999998</v>
      </c>
      <c r="T127" s="87">
        <f t="shared" si="69"/>
        <v>34</v>
      </c>
      <c r="U127" s="64">
        <f>IF(ISNA(VLOOKUP($A127,'2021'!$A$6:$AV$149,16,FALSE)),0,VLOOKUP($A127,'2021'!$A$6:$AV$149,16,FALSE))</f>
        <v>0</v>
      </c>
      <c r="V127" s="8">
        <f>IF(S127&lt;&gt; "",LOOKUP(S127,Points!$F$1:$F$400,Points!$G$1:$G$400),"")</f>
        <v>4</v>
      </c>
      <c r="W127" s="215">
        <f>IF(  AND(U127&gt;0,S127&lt;&gt;36),   IF(ABS(U127-36)&gt;=10,  S127+SIGN(36-U127)*1,  (36-U127)*0.1+S127),      S127)</f>
        <v>34.000999999999998</v>
      </c>
      <c r="X127" s="87">
        <f t="shared" si="63"/>
        <v>34</v>
      </c>
      <c r="Y127" s="64">
        <f>IF(ISNA(VLOOKUP($A127,'2021'!$A$6:$AV$149,20,FALSE)),0,VLOOKUP($A127,'2021'!$A$6:$AV$149,20,FALSE))</f>
        <v>0</v>
      </c>
      <c r="Z127" s="8">
        <f>IF(W127&lt;&gt; "",LOOKUP(W127,Points!$F$1:$F$400,Points!$G$1:$G$400),"")</f>
        <v>4</v>
      </c>
      <c r="AA127" s="215">
        <f>IF(  AND(Y127&gt;0,W127&lt;&gt;36),   IF(ABS(Y127-36)&gt;=10,  W127+SIGN(36-Y127)*1,  (36-Y127)*0.1+W127),      W127)</f>
        <v>34.000999999999998</v>
      </c>
      <c r="AB127" s="87">
        <f t="shared" si="64"/>
        <v>34</v>
      </c>
      <c r="AC127" s="64">
        <f>IF(ISNA(VLOOKUP($A127,'2021'!$A$6:$AV$149,24,FALSE)),0,VLOOKUP($A127,'2021'!$A$6:$AV$149,24,FALSE))</f>
        <v>0</v>
      </c>
      <c r="AD127" s="8">
        <f>IF(AA127&lt;&gt; "",LOOKUP(AA127,Points!$F$1:$F$400,Points!$G$1:$G$400),"")</f>
        <v>4</v>
      </c>
      <c r="AE127" s="215">
        <f>IF(  AND(AC127&gt;0,AA127&lt;&gt;AF$8),   IF(ABS(AC127-AF$8)&gt;=5,  AA127+SIGN(AF$8-AC127)*2,  (AF$8-AC127)*0.4+AA127),      AA127)</f>
        <v>34.000999999999998</v>
      </c>
      <c r="AF127" s="87">
        <f t="shared" si="70"/>
        <v>34</v>
      </c>
      <c r="AG127" s="64">
        <f>IF(ISNA(VLOOKUP($A127,'2021'!$A$6:$AV$149,28,FALSE)),0,VLOOKUP($A127,'2021'!$A$6:$AV$149,28,FALSE))</f>
        <v>0</v>
      </c>
      <c r="AH127" s="8">
        <f>IF(AE127&lt;&gt; "",LOOKUP(AE127,Points!$F$1:$F$400,Points!$G$1:$G$400),"")</f>
        <v>4</v>
      </c>
      <c r="AI127" s="215">
        <f>IF(  AND(AG127&gt;0,AE127&lt;&gt;36),   IF(ABS(AG127-36)&gt;=10,  AE127+SIGN(36-AG127)*1,  (36-AG127)*0.1+AE127),      AE127)</f>
        <v>34.000999999999998</v>
      </c>
      <c r="AJ127" s="87">
        <f t="shared" si="71"/>
        <v>34</v>
      </c>
      <c r="AK127" s="64">
        <f>IF(ISNA(VLOOKUP($A127,'2021'!$A$6:$AV$149,32,FALSE)),0,VLOOKUP($A127,'2021'!$A$6:$AV$149,32,FALSE))</f>
        <v>0</v>
      </c>
      <c r="AL127" s="8">
        <f>IF(AI127&lt;&gt; "",LOOKUP(AI127,Points!$F$1:$F$400,Points!$G$1:$G$400),"")</f>
        <v>4</v>
      </c>
      <c r="AM127" s="215">
        <f>IF(  AND(AK127&gt;0,AI127&lt;&gt;36),   IF(ABS(AK127-36)&gt;=10,  AI127+SIGN(36-AK127)*1,  (36-AK127)*0.1+AI127),      AI127)</f>
        <v>34.000999999999998</v>
      </c>
      <c r="AN127" s="87">
        <f t="shared" si="72"/>
        <v>34</v>
      </c>
      <c r="AO127" s="64">
        <f>IF(ISNA(VLOOKUP($A127,'2021'!$A$6:$AV$149,36,FALSE)),0,VLOOKUP($A127,'2021'!$A$6:$AV$149,36,FALSE))</f>
        <v>0</v>
      </c>
      <c r="AP127" s="8">
        <f>IF(AM127&lt;&gt; "",LOOKUP(AM127,Points!$F$1:$F$360,Points!$G$1:$G$360),"")</f>
        <v>4</v>
      </c>
      <c r="AQ127" s="215">
        <f>IF(  AND(AO127&gt;0,AM127&lt;&gt;AR$8),   IF(ABS(AO127-AR$8)&gt;=5,  AM127+SIGN(AR$8-AO127)*2,  (AR$8-AO127)*0.4+AM127),      AM127)</f>
        <v>34.000999999999998</v>
      </c>
      <c r="AR127" s="87">
        <f t="shared" si="73"/>
        <v>34</v>
      </c>
      <c r="AS127">
        <f t="shared" si="35"/>
        <v>114</v>
      </c>
      <c r="AT127" t="str">
        <f t="shared" si="36"/>
        <v>-</v>
      </c>
      <c r="AU127" t="str">
        <f t="shared" si="37"/>
        <v>-</v>
      </c>
      <c r="AV127" t="str">
        <f t="shared" si="38"/>
        <v>-</v>
      </c>
      <c r="AW127" t="str">
        <f t="shared" si="39"/>
        <v>-</v>
      </c>
      <c r="AX127" t="str">
        <f t="shared" si="40"/>
        <v>-</v>
      </c>
      <c r="AY127" t="str">
        <f t="shared" si="41"/>
        <v>-</v>
      </c>
      <c r="AZ127" t="str">
        <f t="shared" si="53"/>
        <v>-</v>
      </c>
      <c r="BA127" t="str">
        <f t="shared" si="42"/>
        <v>-</v>
      </c>
      <c r="BB127" t="e">
        <f>VLOOKUP(A127,#REF!,44,FALSE)</f>
        <v>#REF!</v>
      </c>
      <c r="BC127">
        <f>-G127+AQ127</f>
        <v>0</v>
      </c>
      <c r="BD127" s="206">
        <f>ROUND(BC127/G127,2)</f>
        <v>0</v>
      </c>
    </row>
    <row r="128" spans="1:57" ht="18" customHeight="1" thickBot="1" x14ac:dyDescent="0.25">
      <c r="A128" s="78" t="s">
        <v>777</v>
      </c>
      <c r="B128" s="52" t="s">
        <v>278</v>
      </c>
      <c r="C128" s="62" t="s">
        <v>58</v>
      </c>
      <c r="D128" s="25">
        <v>23.5</v>
      </c>
      <c r="E128" s="92">
        <v>0</v>
      </c>
      <c r="F128" s="92">
        <v>0</v>
      </c>
      <c r="G128" s="216">
        <f t="shared" si="66"/>
        <v>23.5</v>
      </c>
      <c r="H128" s="88">
        <f t="shared" si="55"/>
        <v>24</v>
      </c>
      <c r="I128" s="72">
        <f>IF(ISNA(VLOOKUP($A128,'2021'!$A$5:$AV$149,4,FALSE)),0,VLOOKUP($A128,'2021'!$A$5:$AV$149,4,FALSE))</f>
        <v>0</v>
      </c>
      <c r="J128" s="8">
        <f>IF(G128&lt;&gt; "",LOOKUP(G128,Points!$F$1:$F$360,Points!$G$1:$G$360),"")</f>
        <v>3</v>
      </c>
      <c r="K128" s="13">
        <f>IF(  AND(I128&gt;0,G128&lt;&gt;36),   IF(ABS(I128-36)&gt;=5,  G128+SIGN(36-I128)*1,  (36-I128)*0.1+G128),      G128)</f>
        <v>23.5</v>
      </c>
      <c r="L128" s="87">
        <f>ROUND(K128,0)</f>
        <v>24</v>
      </c>
      <c r="M128" s="83">
        <f>IF(ISNA(VLOOKUP($A128,'2021'!$A$6:$AV$149,8,FALSE)),0,VLOOKUP($A128,'2021'!$A$6:$AV$149,8,FALSE))</f>
        <v>0</v>
      </c>
      <c r="N128" s="8">
        <f>IF(K128&lt;&gt; "",LOOKUP(K128,Points!$F$1:$F$400,Points!$G$1:$G$400),"")</f>
        <v>3</v>
      </c>
      <c r="O128" s="215">
        <f>IF(  AND(M128&gt;0,K128&lt;&gt;36),   IF(ABS(M128-36)&gt;=10,  K128+SIGN(36-M128)*1,  (36-M128)*0.1+K128),      K128)</f>
        <v>23.5</v>
      </c>
      <c r="P128" s="87">
        <f>ROUND(O128,0)</f>
        <v>24</v>
      </c>
      <c r="Q128" s="64">
        <f>IF(ISNA(VLOOKUP($A128,'2021'!$A$6:$AV$149,12,FALSE)),0,VLOOKUP($A128,'2021'!$A$6:$AV$149,12,FALSE))</f>
        <v>0</v>
      </c>
      <c r="R128" s="8">
        <f>IF(O128&lt;&gt; "",LOOKUP(O128,Points!$F$1:$F$400,Points!$G$1:$G$400),"")</f>
        <v>3</v>
      </c>
      <c r="S128" s="215">
        <f>IF(  AND(Q128&gt;0,O128&lt;&gt;36),   IF(ABS(Q128-36)&gt;=10,  O128+SIGN(36-Q128)*1,  (36-Q128)*0.1+O128),      O128)</f>
        <v>23.5</v>
      </c>
      <c r="T128" s="87">
        <f>ROUND(S128,0)</f>
        <v>24</v>
      </c>
      <c r="U128" s="64">
        <f>IF(ISNA(VLOOKUP($A128,'2021'!$A$6:$AV$149,16,FALSE)),0,VLOOKUP($A128,'2021'!$A$6:$AV$149,16,FALSE))</f>
        <v>0</v>
      </c>
      <c r="V128" s="8">
        <f>IF(S128&lt;&gt; "",LOOKUP(S128,Points!$F$1:$F$400,Points!$G$1:$G$400),"")</f>
        <v>3</v>
      </c>
      <c r="W128" s="215">
        <f>IF(  AND(U128&gt;0,S128&lt;&gt;36),   IF(ABS(U128-36)&gt;=10,  S128+SIGN(36-U128)*1,  (36-U128)*0.1+S128),      S128)</f>
        <v>23.5</v>
      </c>
      <c r="X128" s="87">
        <f>ROUND(W128,0)</f>
        <v>24</v>
      </c>
      <c r="Y128" s="64">
        <f>IF(ISNA(VLOOKUP($A128,'2021'!$A$6:$AV$149,20,FALSE)),0,VLOOKUP($A128,'2021'!$A$6:$AV$149,20,FALSE))</f>
        <v>0</v>
      </c>
      <c r="Z128" s="8">
        <f>IF(W128&lt;&gt; "",LOOKUP(W128,Points!$F$1:$F$400,Points!$G$1:$G$400),"")</f>
        <v>3</v>
      </c>
      <c r="AA128" s="215">
        <f>IF(  AND(Y128&gt;0,W128&lt;&gt;36),   IF(ABS(Y128-36)&gt;=10,  W128+SIGN(36-Y128)*1,  (36-Y128)*0.1+W128),      W128)</f>
        <v>23.5</v>
      </c>
      <c r="AB128" s="87">
        <f>ROUND(AA128,0)</f>
        <v>24</v>
      </c>
      <c r="AC128" s="64">
        <f>IF(ISNA(VLOOKUP($A128,'2021'!$A$6:$AV$149,24,FALSE)),0,VLOOKUP($A128,'2021'!$A$6:$AV$149,24,FALSE))</f>
        <v>0</v>
      </c>
      <c r="AD128" s="8">
        <f>IF(AA128&lt;&gt; "",LOOKUP(AA128,Points!$F$1:$F$400,Points!$G$1:$G$400),"")</f>
        <v>3</v>
      </c>
      <c r="AE128" s="215">
        <f>IF(  AND(AC128&gt;0,AA128&lt;&gt;36),   IF(ABS(AC128-36)&gt;=10,  AA128+SIGN(36-AC128)*1,  (36-AC128)*0.1+AA128),      AA128)</f>
        <v>23.5</v>
      </c>
      <c r="AF128" s="87">
        <f>ROUND(AE128,0)</f>
        <v>24</v>
      </c>
      <c r="AG128" s="64">
        <f>IF(ISNA(VLOOKUP($A128,'2021'!$A$6:$AV$149,28,FALSE)),0,VLOOKUP($A128,'2021'!$A$6:$AV$149,28,FALSE))</f>
        <v>0</v>
      </c>
      <c r="AH128" s="8">
        <f>IF(AE128&lt;&gt; "",LOOKUP(AE128,Points!$F$1:$F$400,Points!$G$1:$G$400),"")</f>
        <v>3</v>
      </c>
      <c r="AI128" s="215">
        <f>IF(  AND(AG128&gt;0,AE128&lt;&gt;36),   IF(ABS(AG128-36)&gt;=10,  AE128+SIGN(36-AG128)*1,  (36-AG128)*0.1+AE128),      AE128)</f>
        <v>23.5</v>
      </c>
      <c r="AJ128" s="87">
        <f>ROUND(AI128,0)</f>
        <v>24</v>
      </c>
      <c r="AK128" s="64">
        <f>IF(ISNA(VLOOKUP($A128,'2021'!$A$6:$AV$149,32,FALSE)),0,VLOOKUP($A128,'2021'!$A$6:$AV$149,32,FALSE))</f>
        <v>0</v>
      </c>
      <c r="AL128" s="8">
        <f>IF(AI128&lt;&gt; "",LOOKUP(AI128,Points!$F$1:$F$400,Points!$G$1:$G$400),"")</f>
        <v>3</v>
      </c>
      <c r="AM128" s="215">
        <f>IF(  AND(AK128&gt;0,AI128&lt;&gt;36),   IF(ABS(AK128-36)&gt;=10,  AI128+SIGN(36-AK128)*1,  (36-AK128)*0.1+AI128),      AI128)</f>
        <v>23.5</v>
      </c>
      <c r="AN128" s="87">
        <f>ROUND(AM128,0)</f>
        <v>24</v>
      </c>
      <c r="AO128" s="64">
        <f>IF(ISNA(VLOOKUP($A128,'2021'!$A$6:$AV$149,36,FALSE)),0,VLOOKUP($A128,'2021'!$A$6:$AV$149,36,FALSE))</f>
        <v>0</v>
      </c>
      <c r="AP128" s="8">
        <f>IF(AM128&lt;&gt; "",LOOKUP(AM128,Points!$F$1:$F$360,Points!$G$1:$G$360),"")</f>
        <v>3</v>
      </c>
      <c r="AQ128" s="215">
        <f>IF(  AND(AO128&gt;0,AM128&lt;&gt;AR$8),   IF(ABS(AO128-AR$8)&gt;=5,  AM128+SIGN(AR$8-AO128)*1.5,  (AR$8-AO128)*0.3+AM128),      AM128)</f>
        <v>23.5</v>
      </c>
      <c r="AR128" s="87">
        <f>ROUND(AQ128,0)</f>
        <v>24</v>
      </c>
      <c r="AS128" t="str">
        <f>IF(I128&gt;0,72+H128+36-I128,"-")</f>
        <v>-</v>
      </c>
      <c r="AT128" t="str">
        <f>IF(M128&gt;0,72+L128+36-M128,"-")</f>
        <v>-</v>
      </c>
      <c r="AU128" t="str">
        <f>IF(Q128&gt;0,72+P128+36-Q128,"-")</f>
        <v>-</v>
      </c>
      <c r="AV128" t="str">
        <f>IF(U128&gt;0,72+T128+36-U128,"-")</f>
        <v>-</v>
      </c>
      <c r="AW128" t="str">
        <f>IF(Y128&gt;0,72+X128+36-Y128,"-")</f>
        <v>-</v>
      </c>
      <c r="AX128" t="str">
        <f>IF(AC128&gt;0,72+AB128+36-AC128,"-")</f>
        <v>-</v>
      </c>
      <c r="AY128" t="str">
        <f>IF(AG128&gt;0,72+AF128+36-AG128,"-")</f>
        <v>-</v>
      </c>
      <c r="AZ128" t="str">
        <f t="shared" si="53"/>
        <v>-</v>
      </c>
      <c r="BA128" t="str">
        <f>IF(AO128&gt;0,72+AN128+36-AO128,"-")</f>
        <v>-</v>
      </c>
      <c r="BB128" t="e">
        <f>VLOOKUP(A128,#REF!,44,FALSE)</f>
        <v>#REF!</v>
      </c>
    </row>
    <row r="129" spans="1:56" ht="18" customHeight="1" thickBot="1" x14ac:dyDescent="0.25">
      <c r="A129" s="78" t="s">
        <v>617</v>
      </c>
      <c r="B129" s="93" t="s">
        <v>542</v>
      </c>
      <c r="C129" s="94" t="s">
        <v>72</v>
      </c>
      <c r="D129" s="25">
        <v>8.5</v>
      </c>
      <c r="E129" s="92">
        <v>0</v>
      </c>
      <c r="F129" s="92">
        <v>0</v>
      </c>
      <c r="G129" s="216">
        <f t="shared" si="66"/>
        <v>8.5</v>
      </c>
      <c r="H129" s="88">
        <f t="shared" si="55"/>
        <v>9</v>
      </c>
      <c r="I129" s="72">
        <f>IF(ISNA(VLOOKUP($A129,'2021'!$A$5:$AV$149,4,FALSE)),0,VLOOKUP($A129,'2021'!$A$5:$AV$149,4,FALSE))</f>
        <v>0</v>
      </c>
      <c r="J129" s="8">
        <f>IF(G129&lt;&gt; "",LOOKUP(G129,Points!$F$1:$F$360,Points!$G$1:$G$360),"")</f>
        <v>1</v>
      </c>
      <c r="K129" s="13">
        <f>IF(  AND(I129&gt;0,G129&lt;&gt;L$8),   IF(ABS(I129-L$8)&gt;=5,  G129+SIGN(L$8-I129)*0.5,  (L$8-I129)*0.1+G129),      G129)</f>
        <v>8.5</v>
      </c>
      <c r="L129" s="87">
        <f t="shared" si="67"/>
        <v>9</v>
      </c>
      <c r="M129" s="83">
        <f>IF(ISNA(VLOOKUP($A129,'2021'!$A$6:$AV$149,8,FALSE)),0,VLOOKUP($A129,'2021'!$A$6:$AV$149,8,FALSE))</f>
        <v>0</v>
      </c>
      <c r="N129" s="8">
        <f>IF(K129&lt;&gt; "",LOOKUP(K129,Points!$F$1:$F$400,Points!$G$1:$G$400),"")</f>
        <v>1</v>
      </c>
      <c r="O129" s="215">
        <f>IF(  AND(M129&gt;0,K129&lt;&gt;P$8),   IF(ABS(M129-P$8)&gt;=5,  K129+SIGN(P$8-M129)*0.5,  (P$8-M129)*0.1+K129),      K129)</f>
        <v>8.5</v>
      </c>
      <c r="P129" s="87">
        <f t="shared" si="68"/>
        <v>9</v>
      </c>
      <c r="Q129" s="64">
        <f>IF(ISNA(VLOOKUP($A129,'2021'!$A$6:$AV$149,12,FALSE)),0,VLOOKUP($A129,'2021'!$A$6:$AV$149,12,FALSE))</f>
        <v>0</v>
      </c>
      <c r="R129" s="8">
        <f>IF(O129&lt;&gt; "",LOOKUP(O129,Points!$F$1:$F$400,Points!$G$1:$G$400),"")</f>
        <v>1</v>
      </c>
      <c r="S129" s="215">
        <f>IF(  AND(Q129&gt;0,O129&lt;&gt;36),   IF(ABS(Q129-36)&gt;=10,  O129+SIGN(36-Q129)*1,  (36-Q129)*0.1+O129),      O129)</f>
        <v>8.5</v>
      </c>
      <c r="T129" s="87">
        <f t="shared" si="69"/>
        <v>9</v>
      </c>
      <c r="U129" s="64">
        <f>IF(ISNA(VLOOKUP($A129,'2021'!$A$6:$AV$149,16,FALSE)),0,VLOOKUP($A129,'2021'!$A$6:$AV$149,16,FALSE))</f>
        <v>0</v>
      </c>
      <c r="V129" s="8">
        <f>IF(S129&lt;&gt; "",LOOKUP(S129,Points!$F$1:$F$400,Points!$G$1:$G$400),"")</f>
        <v>1</v>
      </c>
      <c r="W129" s="215">
        <f>IF(  AND(U129&gt;0,S129&lt;&gt;36),   IF(ABS(U129-36)&gt;=10,  S129+SIGN(36-U129)*1,  (36-U129)*0.1+S129),      S129)</f>
        <v>8.5</v>
      </c>
      <c r="X129" s="87">
        <f t="shared" si="63"/>
        <v>9</v>
      </c>
      <c r="Y129" s="64">
        <f>IF(ISNA(VLOOKUP($A129,'2021'!$A$6:$AV$149,20,FALSE)),0,VLOOKUP($A129,'2021'!$A$6:$AV$149,20,FALSE))</f>
        <v>0</v>
      </c>
      <c r="Z129" s="8">
        <f>IF(W129&lt;&gt; "",LOOKUP(W129,Points!$F$1:$F$400,Points!$G$1:$G$400),"")</f>
        <v>1</v>
      </c>
      <c r="AA129" s="215">
        <f>IF(  AND(Y129&gt;0,W129&lt;&gt;36),   IF(ABS(Y129-36)&gt;=10,  W129+SIGN(36-Y129)*1,  (36-Y129)*0.1+W129),      W129)</f>
        <v>8.5</v>
      </c>
      <c r="AB129" s="87">
        <f t="shared" si="64"/>
        <v>9</v>
      </c>
      <c r="AC129" s="64">
        <f>IF(ISNA(VLOOKUP($A129,'2021'!$A$6:$AV$149,24,FALSE)),0,VLOOKUP($A129,'2021'!$A$6:$AV$149,24,FALSE))</f>
        <v>0</v>
      </c>
      <c r="AD129" s="8">
        <f>IF(AA129&lt;&gt; "",LOOKUP(AA129,Points!$F$1:$F$400,Points!$G$1:$G$400),"")</f>
        <v>1</v>
      </c>
      <c r="AE129" s="215">
        <f>IF(  AND(AC129&gt;0,AA129&lt;&gt;36),   IF(ABS(AC129-36)&gt;=10,  AA129+SIGN(36-AC129)*1,  (36-AC129)*0.1+AA129),      AA129)</f>
        <v>8.5</v>
      </c>
      <c r="AF129" s="87">
        <f t="shared" si="70"/>
        <v>9</v>
      </c>
      <c r="AG129" s="64">
        <f>IF(ISNA(VLOOKUP($A129,'2021'!$A$6:$AV$149,28,FALSE)),0,VLOOKUP($A129,'2021'!$A$6:$AV$149,28,FALSE))</f>
        <v>0</v>
      </c>
      <c r="AH129" s="8">
        <f>IF(AE129&lt;&gt; "",LOOKUP(AE129,Points!$F$1:$F$400,Points!$G$1:$G$400),"")</f>
        <v>1</v>
      </c>
      <c r="AI129" s="215">
        <f>IF(  AND(AG129&gt;0,AE129&lt;&gt;36),   IF(ABS(AG129-36)&gt;=10,  AE129+SIGN(36-AG129)*1,  (36-AG129)*0.1+AE129),      AE129)</f>
        <v>8.5</v>
      </c>
      <c r="AJ129" s="87">
        <f t="shared" si="71"/>
        <v>9</v>
      </c>
      <c r="AK129" s="64">
        <f>IF(ISNA(VLOOKUP($A129,'2021'!$A$6:$AV$149,32,FALSE)),0,VLOOKUP($A129,'2021'!$A$6:$AV$149,32,FALSE))</f>
        <v>0</v>
      </c>
      <c r="AL129" s="8">
        <f>IF(AI129&lt;&gt; "",LOOKUP(AI129,Points!$F$1:$F$400,Points!$G$1:$G$400),"")</f>
        <v>1</v>
      </c>
      <c r="AM129" s="215">
        <f>IF(  AND(AK129&gt;0,AI129&lt;&gt;36),   IF(ABS(AK129-36)&gt;=10,  AI129+SIGN(36-AK129)*1,  (36-AK129)*0.1+AI129),      AI129)</f>
        <v>8.5</v>
      </c>
      <c r="AN129" s="87">
        <f t="shared" si="72"/>
        <v>9</v>
      </c>
      <c r="AO129" s="64">
        <f>IF(ISNA(VLOOKUP($A129,'2021'!$A$6:$AV$149,36,FALSE)),0,VLOOKUP($A129,'2021'!$A$6:$AV$149,36,FALSE))</f>
        <v>0</v>
      </c>
      <c r="AP129" s="8">
        <f>IF(AM129&lt;&gt; "",LOOKUP(AM129,Points!$F$1:$F$360,Points!$G$1:$G$360),"")</f>
        <v>1</v>
      </c>
      <c r="AQ129" s="215">
        <f>IF(  AND(AO129&gt;0,AM129&lt;&gt;36),   IF(ABS(AO129-36)&gt;=10,  AM129+SIGN(36-AO129)*1,  (36-AO129)*0.1+AM129),      AM129)</f>
        <v>8.5</v>
      </c>
      <c r="AR129" s="87">
        <f t="shared" si="73"/>
        <v>9</v>
      </c>
      <c r="AS129" t="str">
        <f t="shared" si="35"/>
        <v>-</v>
      </c>
      <c r="AT129" t="str">
        <f t="shared" si="36"/>
        <v>-</v>
      </c>
      <c r="AU129" t="str">
        <f t="shared" si="37"/>
        <v>-</v>
      </c>
      <c r="AV129" t="str">
        <f t="shared" si="38"/>
        <v>-</v>
      </c>
      <c r="AW129" t="str">
        <f t="shared" si="39"/>
        <v>-</v>
      </c>
      <c r="AX129" t="str">
        <f t="shared" si="40"/>
        <v>-</v>
      </c>
      <c r="AY129" t="str">
        <f t="shared" si="41"/>
        <v>-</v>
      </c>
      <c r="AZ129" t="str">
        <f t="shared" si="53"/>
        <v>-</v>
      </c>
      <c r="BA129" t="str">
        <f t="shared" si="42"/>
        <v>-</v>
      </c>
      <c r="BB129" t="e">
        <f>VLOOKUP(A129,#REF!,44,FALSE)</f>
        <v>#REF!</v>
      </c>
    </row>
    <row r="130" spans="1:56" ht="18" customHeight="1" thickBot="1" x14ac:dyDescent="0.25">
      <c r="A130" s="78" t="s">
        <v>554</v>
      </c>
      <c r="B130" s="52" t="s">
        <v>498</v>
      </c>
      <c r="C130" s="62" t="s">
        <v>472</v>
      </c>
      <c r="D130" s="25">
        <v>18.199999999999989</v>
      </c>
      <c r="E130" s="92">
        <v>29.571428571428573</v>
      </c>
      <c r="F130" s="92">
        <v>29.571428571428573</v>
      </c>
      <c r="G130" s="216">
        <f t="shared" si="66"/>
        <v>18.199999999999989</v>
      </c>
      <c r="H130" s="88">
        <f t="shared" si="55"/>
        <v>18</v>
      </c>
      <c r="I130" s="72">
        <f>IF(ISNA(VLOOKUP($A130,'2021'!$A$5:$AV$149,4,FALSE)),0,VLOOKUP($A130,'2021'!$A$5:$AV$149,4,FALSE))</f>
        <v>18</v>
      </c>
      <c r="J130" s="8">
        <f>IF(G130&lt;&gt; "",LOOKUP(G130,Points!$F$1:$F$360,Points!$G$1:$G$360),"")</f>
        <v>2</v>
      </c>
      <c r="K130" s="215">
        <f>IF(  AND(I130&gt;0,G130&lt;&gt;L$8),   IF(ABS(I130-L$8)&gt;=5,  G130+SIGN(L$8-I130)*1,  (L$8-I130)*0.2+G130),      G130)</f>
        <v>19.199999999999989</v>
      </c>
      <c r="L130" s="87">
        <f t="shared" si="67"/>
        <v>19</v>
      </c>
      <c r="M130" s="83">
        <f>IF(ISNA(VLOOKUP($A130,'2021'!$A$6:$AV$149,8,FALSE)),0,VLOOKUP($A130,'2021'!$A$6:$AV$149,8,FALSE))</f>
        <v>37</v>
      </c>
      <c r="N130" s="8">
        <f>IF(K130&lt;&gt; "",LOOKUP(K130,Points!$F$1:$F$400,Points!$G$1:$G$400),"")</f>
        <v>2</v>
      </c>
      <c r="O130" s="285">
        <f>K130-3-0.2*(M130-$P$8)</f>
        <v>14.799999999999988</v>
      </c>
      <c r="P130" s="87">
        <f t="shared" si="68"/>
        <v>15</v>
      </c>
      <c r="Q130" s="64">
        <f>IF(ISNA(VLOOKUP($A130,'2021'!$A$6:$AV$149,12,FALSE)),0,VLOOKUP($A130,'2021'!$A$6:$AV$149,12,FALSE))</f>
        <v>20</v>
      </c>
      <c r="R130" s="8">
        <f>IF(O130&lt;&gt; "",LOOKUP(O130,Points!$F$1:$F$400,Points!$G$1:$G$400),"")</f>
        <v>2</v>
      </c>
      <c r="S130" s="215">
        <f>IF(  AND(Q130&gt;0,O130&lt;&gt;T$8),   IF(ABS(Q130-T$8)&gt;=5,  O130+SIGN(T$8-Q130)*1,  (T$8-Q130)*0.2+O130),      O130)</f>
        <v>15.799999999999988</v>
      </c>
      <c r="T130" s="87">
        <f t="shared" si="69"/>
        <v>16</v>
      </c>
      <c r="U130" s="64">
        <f>IF(ISNA(VLOOKUP($A130,'2021'!$A$6:$AV$149,16,FALSE)),0,VLOOKUP($A130,'2021'!$A$6:$AV$149,16,FALSE))</f>
        <v>0</v>
      </c>
      <c r="V130" s="8">
        <f>IF(S130&lt;&gt; "",LOOKUP(S130,Points!$F$1:$F$400,Points!$G$1:$G$400),"")</f>
        <v>2</v>
      </c>
      <c r="W130" s="215">
        <f>IF(  AND(U130&gt;0,S130&lt;&gt;X$8),   IF(ABS(U130-X$8)&gt;=5,  S130+SIGN(X$8-U130)*1,  (X$8-U130)*0.2+S130),      S130)</f>
        <v>15.799999999999988</v>
      </c>
      <c r="X130" s="87">
        <f t="shared" si="63"/>
        <v>16</v>
      </c>
      <c r="Y130" s="64">
        <f>IF(ISNA(VLOOKUP($A130,'2021'!$A$6:$AV$149,20,FALSE)),0,VLOOKUP($A130,'2021'!$A$6:$AV$149,20,FALSE))</f>
        <v>0</v>
      </c>
      <c r="Z130" s="8">
        <f>IF(W130&lt;&gt; "",LOOKUP(W130,Points!$F$1:$F$400,Points!$G$1:$G$400),"")</f>
        <v>2</v>
      </c>
      <c r="AA130" s="215">
        <f>IF(  AND(Y130&gt;0,W130&lt;&gt;AB$8),   IF(ABS(Y130-AB$8)&gt;=5,  W130+SIGN(AB$8-Y130)*1,  (AB$8-Y130)*0.2+W130),      W130)</f>
        <v>15.799999999999988</v>
      </c>
      <c r="AB130" s="87">
        <f t="shared" si="64"/>
        <v>16</v>
      </c>
      <c r="AC130" s="64">
        <f>IF(ISNA(VLOOKUP($A130,'2021'!$A$6:$AV$149,24,FALSE)),0,VLOOKUP($A130,'2021'!$A$6:$AV$149,24,FALSE))</f>
        <v>0</v>
      </c>
      <c r="AD130" s="8">
        <f>IF(AA130&lt;&gt; "",LOOKUP(AA130,Points!$F$1:$F$400,Points!$G$1:$G$400),"")</f>
        <v>2</v>
      </c>
      <c r="AE130" s="215">
        <f>IF(  AND(AC130&gt;0,AA130&lt;&gt;AF$8),   IF(ABS(AC130-AF$8)&gt;=5,  AA130+SIGN(AF$8-AC130)*1,  (AF$8-AC130)*0.2+AA130),      AA130)</f>
        <v>15.799999999999988</v>
      </c>
      <c r="AF130" s="87">
        <f t="shared" si="70"/>
        <v>16</v>
      </c>
      <c r="AG130" s="64">
        <f>IF(ISNA(VLOOKUP($A130,'2021'!$A$6:$AV$149,28,FALSE)),0,VLOOKUP($A130,'2021'!$A$6:$AV$149,28,FALSE))</f>
        <v>0</v>
      </c>
      <c r="AH130" s="8">
        <f>IF(AE130&lt;&gt; "",LOOKUP(AE130,Points!$F$1:$F$400,Points!$G$1:$G$400),"")</f>
        <v>2</v>
      </c>
      <c r="AI130" s="215">
        <f>IF(  AND(AG130&gt;0,AE130&lt;&gt;AJ$8),   IF(ABS(AG130-AJ$8)&gt;=5,  AE130+SIGN(AJ$8-AG130)*1.5,  (AJ$8-AG130)*0.3+AE130),      AE130)</f>
        <v>15.799999999999988</v>
      </c>
      <c r="AJ130" s="87">
        <f t="shared" si="71"/>
        <v>16</v>
      </c>
      <c r="AK130" s="64">
        <f>IF(ISNA(VLOOKUP($A130,'2021'!$A$6:$AV$149,32,FALSE)),0,VLOOKUP($A130,'2021'!$A$6:$AV$149,32,FALSE))</f>
        <v>0</v>
      </c>
      <c r="AL130" s="8">
        <f>IF(AI130&lt;&gt; "",LOOKUP(AI130,Points!$F$1:$F$400,Points!$G$1:$G$400),"")</f>
        <v>2</v>
      </c>
      <c r="AM130" s="215">
        <f>IF(  AND(AK130&gt;0,AI130&lt;&gt;AN$8),   IF(ABS(AK130-AN$8)&gt;=5,  AI130+SIGN(AN$8-AK130)*1,  (AN$8-AK130)*0.2+AI130),      AI130)</f>
        <v>15.799999999999988</v>
      </c>
      <c r="AN130" s="87">
        <f t="shared" si="72"/>
        <v>16</v>
      </c>
      <c r="AO130" s="64">
        <f>IF(ISNA(VLOOKUP($A130,'2021'!$A$6:$AV$149,36,FALSE)),0,VLOOKUP($A130,'2021'!$A$6:$AV$149,36,FALSE))</f>
        <v>0</v>
      </c>
      <c r="AP130" s="8">
        <f>IF(AM130&lt;&gt; "",LOOKUP(AM130,Points!$F$1:$F$360,Points!$G$1:$G$360),"")</f>
        <v>2</v>
      </c>
      <c r="AQ130" s="215">
        <f>IF(  AND(AO130&gt;0,AM130&lt;&gt;AR$8),   IF(ABS(AO130-AR$8)&gt;=5,  AM130+SIGN(AR$8-AO130)*1,  (AR$8-AO130)*0.2+AM130),      AM130)</f>
        <v>15.799999999999988</v>
      </c>
      <c r="AR130" s="87">
        <f t="shared" si="73"/>
        <v>16</v>
      </c>
      <c r="AS130">
        <f t="shared" si="35"/>
        <v>108</v>
      </c>
      <c r="AT130">
        <f t="shared" si="36"/>
        <v>90</v>
      </c>
      <c r="AU130">
        <f t="shared" si="37"/>
        <v>103</v>
      </c>
      <c r="AV130" t="str">
        <f t="shared" si="38"/>
        <v>-</v>
      </c>
      <c r="AW130" t="str">
        <f t="shared" si="39"/>
        <v>-</v>
      </c>
      <c r="AX130" t="str">
        <f t="shared" si="40"/>
        <v>-</v>
      </c>
      <c r="AY130" t="str">
        <f t="shared" si="41"/>
        <v>-</v>
      </c>
      <c r="AZ130" t="str">
        <f t="shared" si="53"/>
        <v>-</v>
      </c>
      <c r="BA130" t="str">
        <f t="shared" si="42"/>
        <v>-</v>
      </c>
      <c r="BB130" t="e">
        <f>VLOOKUP(A130,#REF!,44,FALSE)</f>
        <v>#REF!</v>
      </c>
      <c r="BC130">
        <f>-G130+AQ130</f>
        <v>-2.4000000000000004</v>
      </c>
      <c r="BD130" s="206">
        <f>ROUND(BC130/G130,2)</f>
        <v>-0.13</v>
      </c>
    </row>
    <row r="131" spans="1:56" ht="18" customHeight="1" thickBot="1" x14ac:dyDescent="0.25">
      <c r="A131" s="78" t="s">
        <v>618</v>
      </c>
      <c r="B131" s="93" t="s">
        <v>524</v>
      </c>
      <c r="C131" s="94" t="s">
        <v>58</v>
      </c>
      <c r="D131" s="25">
        <v>36</v>
      </c>
      <c r="E131" s="92">
        <v>0</v>
      </c>
      <c r="F131" s="92">
        <v>0</v>
      </c>
      <c r="G131" s="216">
        <f t="shared" si="66"/>
        <v>36</v>
      </c>
      <c r="H131" s="88">
        <f t="shared" si="55"/>
        <v>36</v>
      </c>
      <c r="I131" s="72">
        <f>IF(ISNA(VLOOKUP($A131,'2021'!$A$5:$AV$149,4,FALSE)),0,VLOOKUP($A131,'2021'!$A$5:$AV$149,4,FALSE))</f>
        <v>0</v>
      </c>
      <c r="J131" s="8">
        <f>IF(G131&lt;&gt; "",LOOKUP(G131,Points!$F$1:$F$360,Points!$G$1:$G$360),"")</f>
        <v>4</v>
      </c>
      <c r="K131" s="79">
        <f>IF(  AND(I131&gt;0,G131&lt;&gt;36),   IF(ABS(I131-36)&gt;=5,  G131+SIGN(36-I131)*1.5,  (36-I131)*0.3+G131),      G131)</f>
        <v>36</v>
      </c>
      <c r="L131" s="87">
        <f t="shared" si="67"/>
        <v>36</v>
      </c>
      <c r="M131" s="83">
        <f>IF(ISNA(VLOOKUP($A131,'2021'!$A$6:$AV$149,8,FALSE)),0,VLOOKUP($A131,'2021'!$A$6:$AV$149,8,FALSE))</f>
        <v>0</v>
      </c>
      <c r="N131" s="8">
        <f>IF(K131&lt;&gt; "",LOOKUP(K131,Points!$F$1:$F$400,Points!$G$1:$G$400),"")</f>
        <v>4</v>
      </c>
      <c r="O131" s="215">
        <f>IF(  AND(M131&gt;0,K131&lt;&gt;P$8),   IF(ABS(M131-P$8)&gt;=5,  K131+SIGN(P$8-M131)*2,  (P$8-M131)*0.4+K131),      K131)</f>
        <v>36</v>
      </c>
      <c r="P131" s="87">
        <f t="shared" si="68"/>
        <v>36</v>
      </c>
      <c r="Q131" s="64">
        <f>IF(ISNA(VLOOKUP($A131,'2021'!$A$6:$AV$149,12,FALSE)),0,VLOOKUP($A131,'2021'!$A$6:$AV$149,12,FALSE))</f>
        <v>0</v>
      </c>
      <c r="R131" s="8">
        <f>IF(O131&lt;&gt; "",LOOKUP(O131,Points!$F$1:$F$400,Points!$G$1:$G$400),"")</f>
        <v>4</v>
      </c>
      <c r="S131" s="215">
        <f>IF(  AND(Q131&gt;0,O131&lt;&gt;T$8),   IF(ABS(Q131-T$8)&gt;=5,  O131+SIGN(T$8-Q131)*2,  (T$8-Q131)*0.4+O131),      O131)</f>
        <v>36</v>
      </c>
      <c r="T131" s="87">
        <f t="shared" si="69"/>
        <v>36</v>
      </c>
      <c r="U131" s="64">
        <f>IF(ISNA(VLOOKUP($A131,'2021'!$A$6:$AV$149,16,FALSE)),0,VLOOKUP($A131,'2021'!$A$6:$AV$149,16,FALSE))</f>
        <v>0</v>
      </c>
      <c r="V131" s="8">
        <f>IF(S131&lt;&gt; "",LOOKUP(S131,Points!$F$1:$F$400,Points!$G$1:$G$400),"")</f>
        <v>4</v>
      </c>
      <c r="W131" s="215">
        <f>IF(  AND(U131&gt;0,S131&lt;&gt;X$8),   IF(ABS(U131-X$8)&gt;=5,  S131+SIGN(X$8-U131)*2,  (X$8-U131)*0.4+S131),      S131)</f>
        <v>36</v>
      </c>
      <c r="X131" s="87">
        <f t="shared" si="63"/>
        <v>36</v>
      </c>
      <c r="Y131" s="64">
        <f>IF(ISNA(VLOOKUP($A131,'2021'!$A$6:$AV$149,20,FALSE)),0,VLOOKUP($A131,'2021'!$A$6:$AV$149,20,FALSE))</f>
        <v>0</v>
      </c>
      <c r="Z131" s="8">
        <f>IF(W131&lt;&gt; "",LOOKUP(W131,Points!$F$1:$F$400,Points!$G$1:$G$400),"")</f>
        <v>4</v>
      </c>
      <c r="AA131" s="215">
        <f>IF(  AND(Y131&gt;0,W131&lt;&gt;36),   IF(ABS(Y131-36)&gt;=5,  W131+SIGN(36-Y131)*1.5,  (36-Y131)*0.3+W131),      W131)</f>
        <v>36</v>
      </c>
      <c r="AB131" s="87">
        <f t="shared" si="64"/>
        <v>36</v>
      </c>
      <c r="AC131" s="64">
        <f>IF(ISNA(VLOOKUP($A131,'2021'!$A$6:$AV$149,24,FALSE)),0,VLOOKUP($A131,'2021'!$A$6:$AV$149,24,FALSE))</f>
        <v>0</v>
      </c>
      <c r="AD131" s="8">
        <f>IF(AA131&lt;&gt; "",LOOKUP(AA131,Points!$F$1:$F$400,Points!$G$1:$G$400),"")</f>
        <v>4</v>
      </c>
      <c r="AE131" s="215">
        <f>IF(  AND(AC131&gt;0,AA131&lt;&gt;AF$8),   IF(ABS(AC131-AF$8)&gt;=5,  AA131+SIGN(AF$8-AC131)*2,  (AF$8-AC131)*0.4+AA131),      AA131)</f>
        <v>36</v>
      </c>
      <c r="AF131" s="87">
        <f t="shared" si="70"/>
        <v>36</v>
      </c>
      <c r="AG131" s="64">
        <f>IF(ISNA(VLOOKUP($A131,'2021'!$A$6:$AV$149,28,FALSE)),0,VLOOKUP($A131,'2021'!$A$6:$AV$149,28,FALSE))</f>
        <v>0</v>
      </c>
      <c r="AH131" s="8">
        <f>IF(AE131&lt;&gt; "",LOOKUP(AE131,Points!$F$1:$F$400,Points!$G$1:$G$400),"")</f>
        <v>4</v>
      </c>
      <c r="AI131" s="215">
        <f t="shared" ref="AI131:AI142" si="74">IF(  AND(AG131&gt;0,AE131&lt;&gt;36),   IF(ABS(AG131-36)&gt;=10,  AE131+SIGN(36-AG131)*1,  (36-AG131)*0.1+AE131),      AE131)</f>
        <v>36</v>
      </c>
      <c r="AJ131" s="87">
        <f t="shared" si="71"/>
        <v>36</v>
      </c>
      <c r="AK131" s="64">
        <f>IF(ISNA(VLOOKUP($A131,'2021'!$A$6:$AV$149,32,FALSE)),0,VLOOKUP($A131,'2021'!$A$6:$AV$149,32,FALSE))</f>
        <v>0</v>
      </c>
      <c r="AL131" s="8">
        <f>IF(AI131&lt;&gt; "",LOOKUP(AI131,Points!$F$1:$F$400,Points!$G$1:$G$400),"")</f>
        <v>4</v>
      </c>
      <c r="AM131" s="215">
        <v>36</v>
      </c>
      <c r="AN131" s="87">
        <f t="shared" si="72"/>
        <v>36</v>
      </c>
      <c r="AO131" s="64">
        <f>IF(ISNA(VLOOKUP($A131,'2021'!$A$6:$AV$149,36,FALSE)),0,VLOOKUP($A131,'2021'!$A$6:$AV$149,36,FALSE))</f>
        <v>0</v>
      </c>
      <c r="AP131" s="8">
        <f>IF(AM131&lt;&gt; "",LOOKUP(AM131,[1]Points!$F$1:$F$360,[1]Points!$G$1:$G$360),"")</f>
        <v>4</v>
      </c>
      <c r="AQ131" s="215">
        <f>IF(  AND(AO131&gt;0,AM131&lt;&gt;AR$8),   IF(ABS(AO131-AR$8)&gt;=5,  AM131+SIGN(AR$8-AO131)*2,  (AR$8-AO131)*0.4+AM131),      AM131)</f>
        <v>36</v>
      </c>
      <c r="AR131" s="87">
        <f t="shared" si="73"/>
        <v>36</v>
      </c>
      <c r="AS131" t="str">
        <f t="shared" si="35"/>
        <v>-</v>
      </c>
      <c r="AT131" t="str">
        <f t="shared" si="36"/>
        <v>-</v>
      </c>
      <c r="AU131" t="str">
        <f t="shared" si="37"/>
        <v>-</v>
      </c>
      <c r="AV131" t="str">
        <f t="shared" si="38"/>
        <v>-</v>
      </c>
      <c r="AW131" t="str">
        <f t="shared" si="39"/>
        <v>-</v>
      </c>
      <c r="AX131" t="str">
        <f t="shared" si="40"/>
        <v>-</v>
      </c>
      <c r="AY131" t="str">
        <f t="shared" si="41"/>
        <v>-</v>
      </c>
      <c r="AZ131" t="str">
        <f t="shared" si="53"/>
        <v>-</v>
      </c>
      <c r="BA131" t="str">
        <f t="shared" si="42"/>
        <v>-</v>
      </c>
      <c r="BB131" t="e">
        <f>VLOOKUP(A131,#REF!,44,FALSE)</f>
        <v>#REF!</v>
      </c>
      <c r="BC131">
        <f>-G131+AQ131</f>
        <v>0</v>
      </c>
      <c r="BD131" s="206">
        <f>ROUND(BC131/G131,2)</f>
        <v>0</v>
      </c>
    </row>
    <row r="132" spans="1:56" ht="18" customHeight="1" thickBot="1" x14ac:dyDescent="0.25">
      <c r="A132" s="52" t="s">
        <v>918</v>
      </c>
      <c r="B132" s="93" t="s">
        <v>861</v>
      </c>
      <c r="C132" s="94" t="s">
        <v>862</v>
      </c>
      <c r="D132" s="25">
        <v>21</v>
      </c>
      <c r="E132" s="92">
        <v>0</v>
      </c>
      <c r="F132" s="92">
        <v>0</v>
      </c>
      <c r="G132" s="216">
        <f t="shared" si="66"/>
        <v>21</v>
      </c>
      <c r="H132" s="88">
        <f t="shared" si="55"/>
        <v>21</v>
      </c>
      <c r="I132" s="72">
        <f>IF(ISNA(VLOOKUP($A132,'2021'!$A$5:$AV$149,4,FALSE)),0,VLOOKUP($A132,'2021'!$A$5:$AV$149,4,FALSE))</f>
        <v>0</v>
      </c>
      <c r="J132" s="8">
        <f>IF(G132&lt;&gt; "",LOOKUP(G132,Points!$F$1:$F$360,Points!$G$1:$G$360),"")</f>
        <v>3</v>
      </c>
      <c r="K132" s="13">
        <f>IF(  AND(I132&gt;0,G132&lt;&gt;L$8),   IF(ABS(I132-L$8)&gt;=5,  G132+SIGN(L$8-I132)*1,  (L$8-I132)*0.2+G132),      G132)</f>
        <v>21</v>
      </c>
      <c r="L132" s="87">
        <f>ROUND(K132,0)</f>
        <v>21</v>
      </c>
      <c r="M132" s="83">
        <f>IF(ISNA(VLOOKUP($A132,'2021'!$A$6:$AV$149,8,FALSE)),0,VLOOKUP($A132,'2021'!$A$6:$AV$149,8,FALSE))</f>
        <v>0</v>
      </c>
      <c r="N132" s="8">
        <f>IF(K132&lt;&gt; "",LOOKUP(K132,Points!$F$1:$F$400,Points!$G$1:$G$400),"")</f>
        <v>3</v>
      </c>
      <c r="O132" s="215">
        <f>IF(  AND(M132&gt;0,K132&lt;&gt;P$8),   IF(ABS(M132-P$8)&gt;=5,  K132+SIGN(P$8-M132)*1,  (P$8-M132)*0.2+K132),      K132)</f>
        <v>21</v>
      </c>
      <c r="P132" s="87">
        <f>ROUND(O132,0)</f>
        <v>21</v>
      </c>
      <c r="Q132" s="64">
        <f>IF(ISNA(VLOOKUP($A132,'2021'!$A$6:$AV$149,12,FALSE)),0,VLOOKUP($A132,'2021'!$A$6:$AV$149,12,FALSE))</f>
        <v>0</v>
      </c>
      <c r="R132" s="8">
        <f>IF(O132&lt;&gt; "",LOOKUP(O132,Points!$F$1:$F$400,Points!$G$1:$G$400),"")</f>
        <v>3</v>
      </c>
      <c r="S132" s="215">
        <f>IF(  AND(Q132&gt;0,O132&lt;&gt;36),   IF(ABS(Q132-36)&gt;=10,  O132+SIGN(36-Q132)*1,  (36-Q132)*0.1+O132),      O132)</f>
        <v>21</v>
      </c>
      <c r="T132" s="87">
        <f>ROUND(S132,0)</f>
        <v>21</v>
      </c>
      <c r="U132" s="64">
        <f>IF(ISNA(VLOOKUP($A132,'2021'!$A$6:$AV$149,16,FALSE)),0,VLOOKUP($A132,'2021'!$A$6:$AV$149,16,FALSE))</f>
        <v>0</v>
      </c>
      <c r="V132" s="8">
        <f>IF(S132&lt;&gt; "",LOOKUP(S132,Points!$F$1:$F$400,Points!$G$1:$G$400),"")</f>
        <v>3</v>
      </c>
      <c r="W132" s="215">
        <f>IF(  AND(U132&gt;0,S132&lt;&gt;36),   IF(ABS(U132-36)&gt;=10,  S132+SIGN(36-U132)*1,  (36-U132)*0.1+S132),      S132)</f>
        <v>21</v>
      </c>
      <c r="X132" s="87">
        <f>ROUND(W132,0)</f>
        <v>21</v>
      </c>
      <c r="Y132" s="64">
        <f>IF(ISNA(VLOOKUP($A132,'2021'!$A$6:$AV$149,20,FALSE)),0,VLOOKUP($A132,'2021'!$A$6:$AV$149,20,FALSE))</f>
        <v>0</v>
      </c>
      <c r="Z132" s="8">
        <f>IF(W132&lt;&gt; "",LOOKUP(W132,Points!$F$1:$F$400,Points!$G$1:$G$400),"")</f>
        <v>3</v>
      </c>
      <c r="AA132" s="215">
        <f>IF(  AND(Y132&gt;0,W132&lt;&gt;36),   IF(ABS(Y132-36)&gt;=10,  W132+SIGN(36-Y132)*1,  (36-Y132)*0.1+W132),      W132)</f>
        <v>21</v>
      </c>
      <c r="AB132" s="87">
        <f>ROUND(AA132,0)</f>
        <v>21</v>
      </c>
      <c r="AC132" s="64">
        <f>IF(ISNA(VLOOKUP($A132,'2021'!$A$6:$AV$149,24,FALSE)),0,VLOOKUP($A132,'2021'!$A$6:$AV$149,24,FALSE))</f>
        <v>0</v>
      </c>
      <c r="AD132" s="8">
        <f>IF(AA132&lt;&gt; "",LOOKUP(AA132,Points!$F$1:$F$400,Points!$G$1:$G$400),"")</f>
        <v>3</v>
      </c>
      <c r="AE132" s="215">
        <f>IF(  AND(AC132&gt;0,AA132&lt;&gt;36),   IF(ABS(AC132-36)&gt;=10,  AA132+SIGN(36-AC132)*1,  (36-AC132)*0.1+AA132),      AA132)</f>
        <v>21</v>
      </c>
      <c r="AF132" s="87">
        <f>ROUND(AE132,0)</f>
        <v>21</v>
      </c>
      <c r="AG132" s="64">
        <f>IF(ISNA(VLOOKUP($A132,'2021'!$A$6:$AV$149,28,FALSE)),0,VLOOKUP($A132,'2021'!$A$6:$AV$149,28,FALSE))</f>
        <v>0</v>
      </c>
      <c r="AH132" s="8">
        <f>IF(AE132&lt;&gt; "",LOOKUP(AE132,Points!$F$1:$F$400,Points!$G$1:$G$400),"")</f>
        <v>3</v>
      </c>
      <c r="AI132" s="215">
        <f>IF(  AND(AG132&gt;0,AE132&lt;&gt;36),   IF(ABS(AG132-36)&gt;=10,  AE132+SIGN(36-AG132)*1,  (36-AG132)*0.1+AE132),      AE132)</f>
        <v>21</v>
      </c>
      <c r="AJ132" s="87">
        <f>ROUND(AI132,0)</f>
        <v>21</v>
      </c>
      <c r="AK132" s="64">
        <f>IF(ISNA(VLOOKUP($A132,'2021'!$A$6:$AV$149,32,FALSE)),0,VLOOKUP($A132,'2021'!$A$6:$AV$149,32,FALSE))</f>
        <v>0</v>
      </c>
      <c r="AL132" s="8">
        <f>IF(AI132&lt;&gt; "",LOOKUP(AI132,Points!$F$1:$F$400,Points!$G$1:$G$400),"")</f>
        <v>3</v>
      </c>
      <c r="AM132" s="215">
        <f>IF(  AND(AK132&gt;0,AI132&lt;&gt;36),   IF(ABS(AK132-36)&gt;=10,  AI132+SIGN(36-AK132)*1,  (36-AK132)*0.1+AI132),      AI132)</f>
        <v>21</v>
      </c>
      <c r="AN132" s="87">
        <f>ROUND(AM132,0)</f>
        <v>21</v>
      </c>
      <c r="AO132" s="64">
        <f>IF(ISNA(VLOOKUP($A132,'2021'!$A$6:$AV$149,36,FALSE)),0,VLOOKUP($A132,'2021'!$A$6:$AV$149,36,FALSE))</f>
        <v>0</v>
      </c>
      <c r="AP132" s="8">
        <f>IF(AM132&lt;&gt; "",LOOKUP(AM132,Points!$F$1:$F$360,Points!$G$1:$G$360),"")</f>
        <v>3</v>
      </c>
      <c r="AQ132" s="215">
        <f>IF(  AND(AO132&gt;0,AM132&lt;&gt;AR$8),   IF(ABS(AO132-AR$8)&gt;=5,  AM132+SIGN(AR$8-AO132)*1,  (AR$8-AO132)*0.2+AM132),      AM132)</f>
        <v>21</v>
      </c>
      <c r="AR132" s="87">
        <f>ROUND(AQ132,0)</f>
        <v>21</v>
      </c>
      <c r="AS132" t="str">
        <f>IF(I132&gt;0,72+H132+36-I132,"-")</f>
        <v>-</v>
      </c>
      <c r="AT132" t="str">
        <f>IF(M132&gt;0,72+L132+36-M132,"-")</f>
        <v>-</v>
      </c>
      <c r="AU132" t="str">
        <f>IF(Q132&gt;0,72+P132+36-Q132,"-")</f>
        <v>-</v>
      </c>
      <c r="AV132" t="str">
        <f>IF(U132&gt;0,72+T132+36-U132,"-")</f>
        <v>-</v>
      </c>
      <c r="AW132" t="str">
        <f>IF(Y132&gt;0,72+X132+36-Y132,"-")</f>
        <v>-</v>
      </c>
      <c r="AX132" t="str">
        <f>IF(AC132&gt;0,72+AB132+36-AC132,"-")</f>
        <v>-</v>
      </c>
      <c r="AY132" t="str">
        <f>IF(AG132&gt;0,72+AF132+36-AG132,"-")</f>
        <v>-</v>
      </c>
      <c r="AZ132" t="str">
        <f t="shared" si="53"/>
        <v>-</v>
      </c>
      <c r="BA132" t="str">
        <f>IF(AO132&gt;0,72+AN132+36-AO132,"-")</f>
        <v>-</v>
      </c>
      <c r="BB132" t="e">
        <f>VLOOKUP(A132,#REF!,44,FALSE)</f>
        <v>#REF!</v>
      </c>
    </row>
    <row r="133" spans="1:56" ht="18" customHeight="1" thickBot="1" x14ac:dyDescent="0.25">
      <c r="A133" s="52" t="s">
        <v>868</v>
      </c>
      <c r="B133" s="93" t="s">
        <v>863</v>
      </c>
      <c r="C133" s="94" t="s">
        <v>864</v>
      </c>
      <c r="D133" s="25">
        <v>26.200000000000003</v>
      </c>
      <c r="E133" s="92">
        <v>0</v>
      </c>
      <c r="F133" s="92">
        <v>0</v>
      </c>
      <c r="G133" s="216">
        <f t="shared" si="66"/>
        <v>26.200000000000003</v>
      </c>
      <c r="H133" s="88">
        <f t="shared" si="55"/>
        <v>26</v>
      </c>
      <c r="I133" s="72">
        <f>IF(ISNA(VLOOKUP($A133,'2021'!$A$5:$AV$149,4,FALSE)),0,VLOOKUP($A133,'2021'!$A$5:$AV$149,4,FALSE))</f>
        <v>0</v>
      </c>
      <c r="J133" s="8">
        <f>IF(G133&lt;&gt; "",LOOKUP(G133,Points!$F$1:$F$360,Points!$G$1:$G$360),"")</f>
        <v>3</v>
      </c>
      <c r="K133" s="13">
        <f>IF(  AND(I133&gt;0,G133&lt;&gt;L$8),   IF(ABS(I133-L$8)&gt;=5,  G133+SIGN(L$8-I133)*1,  (L$8-I133)*0.2+G133),      G133)</f>
        <v>26.200000000000003</v>
      </c>
      <c r="L133" s="87">
        <f>ROUND(K133,0)</f>
        <v>26</v>
      </c>
      <c r="M133" s="83">
        <f>IF(ISNA(VLOOKUP($A133,'2021'!$A$6:$AV$149,8,FALSE)),0,VLOOKUP($A133,'2021'!$A$6:$AV$149,8,FALSE))</f>
        <v>0</v>
      </c>
      <c r="N133" s="8">
        <f>IF(K133&lt;&gt; "",LOOKUP(K133,Points!$F$1:$F$400,Points!$G$1:$G$400),"")</f>
        <v>3</v>
      </c>
      <c r="O133" s="215">
        <f>IF(  AND(M133&gt;0,K133&lt;&gt;P$8),   IF(ABS(M133-P$8)&gt;=5,  K133+SIGN(P$8-M133)*1.5,  (P$8-M133)*0.3+K133),      K133)</f>
        <v>26.200000000000003</v>
      </c>
      <c r="P133" s="87">
        <f>ROUND(O133,0)</f>
        <v>26</v>
      </c>
      <c r="Q133" s="64">
        <f>IF(ISNA(VLOOKUP($A133,'2021'!$A$6:$AV$149,12,FALSE)),0,VLOOKUP($A133,'2021'!$A$6:$AV$149,12,FALSE))</f>
        <v>0</v>
      </c>
      <c r="R133" s="8">
        <f>IF(O133&lt;&gt; "",LOOKUP(O133,Points!$F$1:$F$400,Points!$G$1:$G$400),"")</f>
        <v>3</v>
      </c>
      <c r="S133" s="215">
        <f>IF(  AND(Q133&gt;0,O133&lt;&gt;T$8),   IF(ABS(Q133-T$8)&gt;=5,  O133+SIGN(T$8-Q133)*1.5,  (T$8-Q133)*0.3+O133),      O133)</f>
        <v>26.200000000000003</v>
      </c>
      <c r="T133" s="87">
        <f>ROUND(S133,0)</f>
        <v>26</v>
      </c>
      <c r="U133" s="64">
        <f>IF(ISNA(VLOOKUP($A133,'2021'!$A$6:$AV$149,16,FALSE)),0,VLOOKUP($A133,'2021'!$A$6:$AV$149,16,FALSE))</f>
        <v>0</v>
      </c>
      <c r="V133" s="8">
        <f>IF(S133&lt;&gt; "",LOOKUP(S133,Points!$F$1:$F$400,Points!$G$1:$G$400),"")</f>
        <v>3</v>
      </c>
      <c r="W133" s="215">
        <f>IF(  AND(U133&gt;0,S133&lt;&gt;36),   IF(ABS(U133-36)&gt;=10,  S133+SIGN(36-U133)*1,  (36-U133)*0.1+S133),      S133)</f>
        <v>26.200000000000003</v>
      </c>
      <c r="X133" s="87">
        <f>ROUND(W133,0)</f>
        <v>26</v>
      </c>
      <c r="Y133" s="64">
        <f>IF(ISNA(VLOOKUP($A133,'2021'!$A$6:$AV$149,20,FALSE)),0,VLOOKUP($A133,'2021'!$A$6:$AV$149,20,FALSE))</f>
        <v>0</v>
      </c>
      <c r="Z133" s="8">
        <f>IF(W133&lt;&gt; "",LOOKUP(W133,Points!$F$1:$F$400,Points!$G$1:$G$400),"")</f>
        <v>3</v>
      </c>
      <c r="AA133" s="215">
        <f>IF(  AND(Y133&gt;0,W133&lt;&gt;36),   IF(ABS(Y133-36)&gt;=10,  W133+SIGN(36-Y133)*1,  (36-Y133)*0.1+W133),      W133)</f>
        <v>26.200000000000003</v>
      </c>
      <c r="AB133" s="87">
        <f>ROUND(AA133,0)</f>
        <v>26</v>
      </c>
      <c r="AC133" s="64">
        <f>IF(ISNA(VLOOKUP($A133,'2021'!$A$6:$AV$149,24,FALSE)),0,VLOOKUP($A133,'2021'!$A$6:$AV$149,24,FALSE))</f>
        <v>0</v>
      </c>
      <c r="AD133" s="8">
        <f>IF(AA133&lt;&gt; "",LOOKUP(AA133,Points!$F$1:$F$400,Points!$G$1:$G$400),"")</f>
        <v>3</v>
      </c>
      <c r="AE133" s="215">
        <f>IF(  AND(AC133&gt;0,AA133&lt;&gt;36),   IF(ABS(AC133-36)&gt;=10,  AA133+SIGN(36-AC133)*1,  (36-AC133)*0.1+AA133),      AA133)</f>
        <v>26.200000000000003</v>
      </c>
      <c r="AF133" s="87">
        <f>ROUND(AE133,0)</f>
        <v>26</v>
      </c>
      <c r="AG133" s="64">
        <f>IF(ISNA(VLOOKUP($A133,'2021'!$A$6:$AV$149,28,FALSE)),0,VLOOKUP($A133,'2021'!$A$6:$AV$149,28,FALSE))</f>
        <v>0</v>
      </c>
      <c r="AH133" s="8">
        <f>IF(AE133&lt;&gt; "",LOOKUP(AE133,Points!$F$1:$F$400,Points!$G$1:$G$400),"")</f>
        <v>3</v>
      </c>
      <c r="AI133" s="215">
        <f>IF(  AND(AG133&gt;0,AE133&lt;&gt;AJ$8),   IF(ABS(AG133-AJ$8)&gt;=5,  AE133+SIGN(AJ$8-AG133)*1.5,  (AJ$8-AG133)*0.3+AE133),      AE133)</f>
        <v>26.200000000000003</v>
      </c>
      <c r="AJ133" s="87">
        <f>ROUND(AI133,0)</f>
        <v>26</v>
      </c>
      <c r="AK133" s="64">
        <f>IF(ISNA(VLOOKUP($A133,'2021'!$A$6:$AV$149,32,FALSE)),0,VLOOKUP($A133,'2021'!$A$6:$AV$149,32,FALSE))</f>
        <v>0</v>
      </c>
      <c r="AL133" s="8">
        <f>IF(AI133&lt;&gt; "",LOOKUP(AI133,Points!$F$1:$F$400,Points!$G$1:$G$400),"")</f>
        <v>3</v>
      </c>
      <c r="AM133" s="215">
        <f>IF(  AND(AK133&gt;0,AI133&lt;&gt;36),   IF(ABS(AK133-36)&gt;=10,  AI133+SIGN(36-AK133)*1,  (36-AK133)*0.1+AI133),      AI133)</f>
        <v>26.200000000000003</v>
      </c>
      <c r="AN133" s="87">
        <f>ROUND(AM133,0)</f>
        <v>26</v>
      </c>
      <c r="AO133" s="64">
        <f>IF(ISNA(VLOOKUP($A133,'2021'!$A$6:$AV$149,36,FALSE)),0,VLOOKUP($A133,'2021'!$A$6:$AV$149,36,FALSE))</f>
        <v>0</v>
      </c>
      <c r="AP133" s="8">
        <f>IF(AM133&lt;&gt; "",LOOKUP(AM133,Points!$F$1:$F$360,Points!$G$1:$G$360),"")</f>
        <v>3</v>
      </c>
      <c r="AQ133" s="215">
        <f>IF(  AND(AO133&gt;0,AM133&lt;&gt;AR$8),   IF(ABS(AO133-AR$8)&gt;=5,  AM133+SIGN(AR$8-AO133)*1.5,  (AR$8-AO133)*0.3+AM133),      AM133)</f>
        <v>26.200000000000003</v>
      </c>
      <c r="AR133" s="87">
        <f>ROUND(AQ133,0)</f>
        <v>26</v>
      </c>
      <c r="AS133" t="str">
        <f>IF(I133&gt;0,72+H133+36-I133,"-")</f>
        <v>-</v>
      </c>
      <c r="AT133" t="str">
        <f>IF(M133&gt;0,72+L133+36-M133,"-")</f>
        <v>-</v>
      </c>
      <c r="AU133" t="str">
        <f>IF(Q133&gt;0,72+P133+36-Q133,"-")</f>
        <v>-</v>
      </c>
      <c r="AV133" t="str">
        <f>IF(U133&gt;0,72+T133+36-U133,"-")</f>
        <v>-</v>
      </c>
      <c r="AW133" t="str">
        <f>IF(Y133&gt;0,72+X133+36-Y133,"-")</f>
        <v>-</v>
      </c>
      <c r="AX133" t="str">
        <f>IF(AC133&gt;0,72+AB133+36-AC133,"-")</f>
        <v>-</v>
      </c>
      <c r="AY133" t="str">
        <f>IF(AG133&gt;0,72+AF133+36-AG133,"-")</f>
        <v>-</v>
      </c>
      <c r="AZ133" t="str">
        <f>IF(AK133&gt;0,72+AJ133+36-AK133,"-")</f>
        <v>-</v>
      </c>
      <c r="BA133" t="str">
        <f>IF(AO133&gt;0,72+AN133+36-AO133,"-")</f>
        <v>-</v>
      </c>
      <c r="BB133" t="e">
        <f>VLOOKUP(A133,#REF!,44,FALSE)</f>
        <v>#REF!</v>
      </c>
    </row>
    <row r="134" spans="1:56" ht="18" customHeight="1" thickBot="1" x14ac:dyDescent="0.25">
      <c r="A134" s="52" t="str">
        <f>CONCATENATE(C134," ",B134)</f>
        <v>Bill Wiggs</v>
      </c>
      <c r="B134" s="93" t="s">
        <v>899</v>
      </c>
      <c r="C134" s="94" t="s">
        <v>147</v>
      </c>
      <c r="D134" s="25">
        <v>10.199999999999999</v>
      </c>
      <c r="E134" s="92">
        <v>0</v>
      </c>
      <c r="F134" s="92">
        <v>0</v>
      </c>
      <c r="G134" s="216">
        <f>IF($E134&gt;$AQ$1,$D134-($E134-$AQ$1),(IF(IF(AND(F134&lt;$AI$1,F134&lt;&gt;0),D134+($AI$1-F134),D134)&gt;36,36,IF(AND(F134&lt;$AI$1,F134&lt;&gt;0),D134+($AI$1-F134),D134))))</f>
        <v>10.199999999999999</v>
      </c>
      <c r="H134" s="88">
        <f>ROUND(G134,0)</f>
        <v>10</v>
      </c>
      <c r="I134" s="72">
        <f>IF(ISNA(VLOOKUP($A134,'2021'!$A$5:$AV$149,4,FALSE)),0,VLOOKUP($A134,'2021'!$A$5:$AV$149,4,FALSE))</f>
        <v>0</v>
      </c>
      <c r="J134" s="8">
        <f>IF(G134&lt;&gt; "",LOOKUP(G134,Points!$F$1:$F$360,Points!$G$1:$G$360),"")</f>
        <v>1</v>
      </c>
      <c r="K134" s="13">
        <f>IF(  AND(I134&gt;0,G134&lt;&gt;L$8),   IF(ABS(I134-L$8)&gt;=5,  G134+SIGN(L$8-I134)*0.5,  (L$8-I134)*0.1+G134),      G134)</f>
        <v>10.199999999999999</v>
      </c>
      <c r="L134" s="87">
        <f>ROUND(K134,0)</f>
        <v>10</v>
      </c>
      <c r="M134" s="83">
        <f>IF(ISNA(VLOOKUP($A134,'2021'!$A$6:$AV$149,8,FALSE)),0,VLOOKUP($A134,'2021'!$A$6:$AV$149,8,FALSE))</f>
        <v>0</v>
      </c>
      <c r="N134" s="8">
        <f>IF(K134&lt;&gt; "",LOOKUP(K134,Points!$F$1:$F$400,Points!$G$1:$G$400),"")</f>
        <v>1</v>
      </c>
      <c r="O134" s="215">
        <f>IF(  AND(M134&gt;0,K134&lt;&gt;36),   IF(ABS(M134-36)&gt;=10,  K134+SIGN(36-M134)*1,  (36-M134)*0.1+K134),      K134)</f>
        <v>10.199999999999999</v>
      </c>
      <c r="P134" s="87">
        <f>ROUND(O134,0)</f>
        <v>10</v>
      </c>
      <c r="Q134" s="64">
        <f>IF(ISNA(VLOOKUP($A134,'2021'!$A$6:$AV$149,12,FALSE)),0,VLOOKUP($A134,'2021'!$A$6:$AV$149,12,FALSE))</f>
        <v>0</v>
      </c>
      <c r="R134" s="8">
        <f>IF(O134&lt;&gt; "",LOOKUP(O134,Points!$F$1:$F$400,Points!$G$1:$G$400),"")</f>
        <v>1</v>
      </c>
      <c r="S134" s="215">
        <f>IF(  AND(Q134&gt;0,O134&lt;&gt;36),   IF(ABS(Q134-36)&gt;=10,  O134+SIGN(36-Q134)*1,  (36-Q134)*0.1+O134),      O134)</f>
        <v>10.199999999999999</v>
      </c>
      <c r="T134" s="87">
        <f>ROUND(S134,0)</f>
        <v>10</v>
      </c>
      <c r="U134" s="64">
        <f>IF(ISNA(VLOOKUP($A134,'2021'!$A$6:$AV$149,16,FALSE)),0,VLOOKUP($A134,'2021'!$A$6:$AV$149,16,FALSE))</f>
        <v>0</v>
      </c>
      <c r="V134" s="8">
        <f>IF(S134&lt;&gt; "",LOOKUP(S134,Points!$F$1:$F$400,Points!$G$1:$G$400),"")</f>
        <v>1</v>
      </c>
      <c r="W134" s="215">
        <f>IF(  AND(U134&gt;0,S134&lt;&gt;36),   IF(ABS(U134-36)&gt;=10,  S134+SIGN(36-U134)*1,  (36-U134)*0.1+S134),      S134)</f>
        <v>10.199999999999999</v>
      </c>
      <c r="X134" s="87">
        <f>ROUND(W134,0)</f>
        <v>10</v>
      </c>
      <c r="Y134" s="64">
        <f>IF(ISNA(VLOOKUP($A134,'2021'!$A$6:$AV$149,20,FALSE)),0,VLOOKUP($A134,'2021'!$A$6:$AV$149,20,FALSE))</f>
        <v>0</v>
      </c>
      <c r="Z134" s="8">
        <f>IF(W134&lt;&gt; "",LOOKUP(W134,Points!$F$1:$F$400,Points!$G$1:$G$400),"")</f>
        <v>1</v>
      </c>
      <c r="AA134" s="215">
        <f>IF(  AND(Y134&gt;0,W134&lt;&gt;36),   IF(ABS(Y134-36)&gt;=10,  W134+SIGN(36-Y134)*1,  (36-Y134)*0.1+W134),      W134)</f>
        <v>10.199999999999999</v>
      </c>
      <c r="AB134" s="87">
        <f>ROUND(AA134,0)</f>
        <v>10</v>
      </c>
      <c r="AC134" s="64">
        <f>IF(ISNA(VLOOKUP($A134,'2021'!$A$6:$AV$149,24,FALSE)),0,VLOOKUP($A134,'2021'!$A$6:$AV$149,24,FALSE))</f>
        <v>0</v>
      </c>
      <c r="AD134" s="8">
        <f>IF(AA134&lt;&gt; "",LOOKUP(AA134,Points!$F$1:$F$400,Points!$G$1:$G$400),"")</f>
        <v>1</v>
      </c>
      <c r="AE134" s="215">
        <f>IF(  AND(AC134&gt;0,AA134&lt;&gt;36),   IF(ABS(AC134-36)&gt;=10,  AA134+SIGN(36-AC134)*1,  (36-AC134)*0.1+AA134),      AA134)</f>
        <v>10.199999999999999</v>
      </c>
      <c r="AF134" s="87">
        <f>ROUND(AE134,0)</f>
        <v>10</v>
      </c>
      <c r="AG134" s="64">
        <f>IF(ISNA(VLOOKUP($A134,'2021'!$A$6:$AV$185,28,FALSE)),0,VLOOKUP($A134,'2021'!$A$6:$AV$185,28,FALSE))</f>
        <v>0</v>
      </c>
      <c r="AH134" s="8">
        <f>IF(AE134&lt;&gt; "",LOOKUP(AE134,Points!$F$1:$F$400,Points!$G$1:$G$400),"")</f>
        <v>1</v>
      </c>
      <c r="AI134" s="215">
        <f>IF(  AND(AG134&gt;0,AE134&lt;&gt;36),   IF(ABS(AG134-36)&gt;=10,  AE134+SIGN(36-AG134)*1,  (36-AG134)*0.1+AE134),      AE134)</f>
        <v>10.199999999999999</v>
      </c>
      <c r="AJ134" s="87">
        <f>ROUND(AI134,0)</f>
        <v>10</v>
      </c>
      <c r="AK134" s="64">
        <f>IF(ISNA(VLOOKUP($A134,'2021'!$A$6:$AV$185,32,FALSE)),0,VLOOKUP($A134,'2021'!$A$6:$AV$185,32,FALSE))</f>
        <v>0</v>
      </c>
      <c r="AL134" s="8">
        <f>IF(AI134&lt;&gt; "",LOOKUP(AI134,Points!$F$1:$F$400,Points!$G$1:$G$400),"")</f>
        <v>1</v>
      </c>
      <c r="AM134" s="215">
        <f>IF(  AND(AK134&gt;0,AI134&lt;&gt;36),   IF(ABS(AK134-36)&gt;=10,  AI134+SIGN(36-AK134)*1,  (36-AK134)*0.1+AI134),      AI134)</f>
        <v>10.199999999999999</v>
      </c>
      <c r="AN134" s="87">
        <f>ROUND(AM134,0)</f>
        <v>10</v>
      </c>
      <c r="AO134" s="64">
        <f>IF(ISNA(VLOOKUP($A134,'2021'!$A$6:$AV$149,36,FALSE)),0,VLOOKUP($A134,'2021'!$A$6:$AV$149,36,FALSE))</f>
        <v>0</v>
      </c>
      <c r="AP134" s="8">
        <f>IF(AM134&lt;&gt; "",LOOKUP(AM134,Points!$F$1:$F$360,Points!$G$1:$G$360),"")</f>
        <v>1</v>
      </c>
      <c r="AQ134" s="215">
        <f>IF(  AND(AO134&gt;0,AM134&lt;&gt;36),   IF(ABS(AO134-36)&gt;=10,  AM134+SIGN(36-AO134)*1,  (36-AO134)*0.1+AM134),      AM134)</f>
        <v>10.199999999999999</v>
      </c>
      <c r="AR134" s="87">
        <f>ROUND(AQ134,0)</f>
        <v>10</v>
      </c>
      <c r="AS134" t="str">
        <f>IF(I134&gt;0,72+H134+36-I134,"-")</f>
        <v>-</v>
      </c>
      <c r="AT134" t="str">
        <f>IF(M134&gt;0,72+L134+36-M134,"-")</f>
        <v>-</v>
      </c>
      <c r="AU134" t="str">
        <f>IF(Q134&gt;0,72+P134+36-Q134,"-")</f>
        <v>-</v>
      </c>
      <c r="AV134" t="str">
        <f>IF(U134&gt;0,72+T134+36-U134,"-")</f>
        <v>-</v>
      </c>
      <c r="AW134" t="str">
        <f>IF(Y134&gt;0,72+X134+36-Y134,"-")</f>
        <v>-</v>
      </c>
      <c r="AX134" t="str">
        <f>IF(AC134&gt;0,72+AB134+36-AC134,"-")</f>
        <v>-</v>
      </c>
      <c r="AY134" t="str">
        <f>IF(AG134&gt;0,72+AF134+36-AG134,"-")</f>
        <v>-</v>
      </c>
      <c r="AZ134" t="str">
        <f>IF(AK134&gt;0,72+AJ134+36-AK134,"-")</f>
        <v>-</v>
      </c>
      <c r="BA134" t="str">
        <f>IF(AO134&gt;0,72+AN134+36-AO134,"-")</f>
        <v>-</v>
      </c>
    </row>
    <row r="135" spans="1:56" ht="18" customHeight="1" thickBot="1" x14ac:dyDescent="0.25">
      <c r="A135" s="52" t="str">
        <f>CONCATENATE(C135," ",B135)</f>
        <v>Chandler Wilkins</v>
      </c>
      <c r="B135" s="93" t="s">
        <v>975</v>
      </c>
      <c r="C135" s="94" t="s">
        <v>976</v>
      </c>
      <c r="D135" s="25"/>
      <c r="E135" s="92">
        <v>0</v>
      </c>
      <c r="F135" s="92"/>
      <c r="G135" s="216">
        <v>3</v>
      </c>
      <c r="H135" s="88">
        <f t="shared" si="55"/>
        <v>3</v>
      </c>
      <c r="I135" s="72">
        <f>IF(ISNA(VLOOKUP($A135,'2021'!$A$5:$AV$149,4,FALSE)),0,VLOOKUP($A135,'2021'!$A$5:$AV$149,4,FALSE))</f>
        <v>0</v>
      </c>
      <c r="J135" s="8">
        <f>IF(G135&lt;&gt; "",LOOKUP(G135,Points!$F$1:$F$360,Points!$G$1:$G$360),"")</f>
        <v>1</v>
      </c>
      <c r="K135" s="13">
        <f>IF(  AND(I135&gt;0,G135&lt;&gt;L$8),   IF(ABS(I135-L$8)&gt;=5,  G135+SIGN(L$8-I135)*0.5,  (L$8-I135)*0.1+G135),      G135)</f>
        <v>3</v>
      </c>
      <c r="L135" s="87">
        <f>ROUND(K135,0)</f>
        <v>3</v>
      </c>
      <c r="M135" s="83">
        <f>IF(ISNA(VLOOKUP($A135,'2021'!$A$6:$AV$149,8,FALSE)),0,VLOOKUP($A135,'2021'!$A$6:$AV$149,8,FALSE))</f>
        <v>33</v>
      </c>
      <c r="N135" s="8">
        <f>IF(K135&lt;&gt; "",LOOKUP(K135,Points!$F$1:$F$400,Points!$G$1:$G$400),"")</f>
        <v>1</v>
      </c>
      <c r="O135" s="215">
        <f>IF(  AND(M135&gt;0,K135&lt;&gt;P$8),   IF(ABS(M135-P$8)&gt;=5,  K135+SIGN(P$8-M135)*0.5,  (P$8-M135)*0.1+K135),      K135)</f>
        <v>2.7</v>
      </c>
      <c r="P135" s="87">
        <f>ROUND(O135,0)</f>
        <v>3</v>
      </c>
      <c r="Q135" s="64">
        <f>IF(ISNA(VLOOKUP($A135,'2021'!$A$6:$AV$149,12,FALSE)),0,VLOOKUP($A135,'2021'!$A$6:$AV$149,12,FALSE))</f>
        <v>32</v>
      </c>
      <c r="R135" s="8">
        <f>IF(O135&lt;&gt; "",LOOKUP(O135,Points!$F$1:$F$400,Points!$G$1:$G$400),"")</f>
        <v>1</v>
      </c>
      <c r="S135" s="215">
        <f>IF(  AND(Q135&gt;0,O135&lt;&gt;T$8),   IF(ABS(Q135-T$8)&gt;=5,  O135+SIGN(T$8-Q135)*0.5,  (T$8-Q135)*0.1+O135),      O135)</f>
        <v>2.2000000000000002</v>
      </c>
      <c r="T135" s="87">
        <f>ROUND(S135,0)</f>
        <v>2</v>
      </c>
      <c r="U135" s="64">
        <f>IF(ISNA(VLOOKUP($A135,'2021'!$A$6:$AV$149,16,FALSE)),0,VLOOKUP($A135,'2021'!$A$6:$AV$149,16,FALSE))</f>
        <v>0</v>
      </c>
      <c r="V135" s="8">
        <f>IF(S135&lt;&gt; "",LOOKUP(S135,Points!$F$1:$F$400,Points!$G$1:$G$400),"")</f>
        <v>1</v>
      </c>
      <c r="W135" s="215">
        <f>IF(  AND(U135&gt;0,S135&lt;&gt;36),   IF(ABS(U135-36)&gt;=10,  S135+SIGN(36-U135)*1,  (36-U135)*0.1+S135),      S135)</f>
        <v>2.2000000000000002</v>
      </c>
      <c r="X135" s="87">
        <f>ROUND(W135,0)</f>
        <v>2</v>
      </c>
      <c r="Y135" s="64">
        <f>IF(ISNA(VLOOKUP($A135,'2021'!$A$6:$AV$149,20,FALSE)),0,VLOOKUP($A135,'2021'!$A$6:$AV$149,20,FALSE))</f>
        <v>0</v>
      </c>
      <c r="Z135" s="8">
        <f>IF(W135&lt;&gt; "",LOOKUP(W135,Points!$F$1:$F$400,Points!$G$1:$G$400),"")</f>
        <v>1</v>
      </c>
      <c r="AA135" s="215">
        <f>IF(  AND(Y135&gt;0,W135&lt;&gt;36),   IF(ABS(Y135-36)&gt;=10,  W135+SIGN(36-Y135)*1,  (36-Y135)*0.1+W135),      W135)</f>
        <v>2.2000000000000002</v>
      </c>
      <c r="AB135" s="87">
        <f>ROUND(AA135,0)</f>
        <v>2</v>
      </c>
      <c r="AC135" s="64">
        <f>IF(ISNA(VLOOKUP($A135,'2021'!$A$6:$AV$149,24,FALSE)),0,VLOOKUP($A135,'2021'!$A$6:$AV$149,24,FALSE))</f>
        <v>0</v>
      </c>
      <c r="AD135" s="8">
        <f>IF(AA135&lt;&gt; "",LOOKUP(AA135,Points!$F$1:$F$400,Points!$G$1:$G$400),"")</f>
        <v>1</v>
      </c>
      <c r="AE135" s="215">
        <f>IF(  AND(AC135&gt;0,AA135&lt;&gt;36),   IF(ABS(AC135-36)&gt;=10,  AA135+SIGN(36-AC135)*1,  (36-AC135)*0.1+AA135),      AA135)</f>
        <v>2.2000000000000002</v>
      </c>
      <c r="AF135" s="87">
        <f>ROUND(AE135,0)</f>
        <v>2</v>
      </c>
      <c r="AG135" s="64">
        <f>IF(ISNA(VLOOKUP($A135,'2021'!$A$6:$AV$185,28,FALSE)),0,VLOOKUP($A135,'2021'!$A$6:$AV$185,28,FALSE))</f>
        <v>0</v>
      </c>
      <c r="AH135" s="8">
        <f>IF(AE135&lt;&gt; "",LOOKUP(AE135,Points!$F$1:$F$400,Points!$G$1:$G$400),"")</f>
        <v>1</v>
      </c>
      <c r="AI135" s="215">
        <f>IF(  AND(AG135&gt;0,AE135&lt;&gt;36),   IF(ABS(AG135-36)&gt;=10,  AE135+SIGN(36-AG135)*1,  (36-AG135)*0.1+AE135),      AE135)</f>
        <v>2.2000000000000002</v>
      </c>
      <c r="AJ135" s="87">
        <f>ROUND(AI135,0)</f>
        <v>2</v>
      </c>
      <c r="AK135" s="64">
        <f>IF(ISNA(VLOOKUP($A135,'2021'!$A$6:$AV$185,32,FALSE)),0,VLOOKUP($A135,'2021'!$A$6:$AV$185,32,FALSE))</f>
        <v>0</v>
      </c>
      <c r="AL135" s="8">
        <f>IF(AI135&lt;&gt; "",LOOKUP(AI135,Points!$F$1:$F$400,Points!$G$1:$G$400),"")</f>
        <v>1</v>
      </c>
      <c r="AM135" s="215">
        <f>IF(  AND(AK135&gt;0,AI135&lt;&gt;36),   IF(ABS(AK135-36)&gt;=10,  AI135+SIGN(36-AK135)*1,  (36-AK135)*0.1+AI135),      AI135)</f>
        <v>2.2000000000000002</v>
      </c>
      <c r="AN135" s="87">
        <f>ROUND(AM135,0)</f>
        <v>2</v>
      </c>
      <c r="AO135" s="64">
        <f>IF(ISNA(VLOOKUP($A135,'2021'!$A$6:$AV$149,36,FALSE)),0,VLOOKUP($A135,'2021'!$A$6:$AV$149,36,FALSE))</f>
        <v>0</v>
      </c>
      <c r="AP135" s="8">
        <f>IF(AM135&lt;&gt; "",LOOKUP(AM135,Points!$F$1:$F$360,Points!$G$1:$G$360),"")</f>
        <v>1</v>
      </c>
      <c r="AQ135" s="215">
        <f>IF(  AND(AO135&gt;0,AM135&lt;&gt;36),   IF(ABS(AO135-36)&gt;=10,  AM135+SIGN(36-AO135)*1,  (36-AO135)*0.1+AM135),      AM135)</f>
        <v>2.2000000000000002</v>
      </c>
      <c r="AR135" s="87">
        <f>ROUND(AQ135,0)</f>
        <v>2</v>
      </c>
      <c r="AS135" t="str">
        <f>IF(I135&gt;0,72+H135+36-I135,"-")</f>
        <v>-</v>
      </c>
      <c r="AT135">
        <f>IF(M135&gt;0,72+L135+36-M135,"-")</f>
        <v>78</v>
      </c>
      <c r="AU135">
        <f>IF(Q135&gt;0,72+P135+36-Q135,"-")</f>
        <v>79</v>
      </c>
      <c r="AV135" t="str">
        <f>IF(U135&gt;0,72+T135+36-U135,"-")</f>
        <v>-</v>
      </c>
      <c r="AW135" t="str">
        <f>IF(Y135&gt;0,72+X135+36-Y135,"-")</f>
        <v>-</v>
      </c>
      <c r="AX135" t="str">
        <f>IF(AC135&gt;0,72+AB135+36-AC135,"-")</f>
        <v>-</v>
      </c>
      <c r="AY135" t="str">
        <f>IF(AG135&gt;0,72+AF135+36-AG135,"-")</f>
        <v>-</v>
      </c>
      <c r="AZ135" t="str">
        <f>IF(AK135&gt;0,72+AJ135+36-AK135,"-")</f>
        <v>-</v>
      </c>
      <c r="BA135" t="str">
        <f>IF(AO135&gt;0,72+AN135+36-AO135,"-")</f>
        <v>-</v>
      </c>
    </row>
    <row r="136" spans="1:56" ht="18" customHeight="1" thickBot="1" x14ac:dyDescent="0.25">
      <c r="A136" s="78" t="s">
        <v>851</v>
      </c>
      <c r="B136" s="93" t="s">
        <v>789</v>
      </c>
      <c r="C136" s="94" t="s">
        <v>790</v>
      </c>
      <c r="D136" s="25">
        <v>19</v>
      </c>
      <c r="E136" s="92">
        <v>0</v>
      </c>
      <c r="F136" s="92">
        <v>0</v>
      </c>
      <c r="G136" s="216">
        <f t="shared" si="66"/>
        <v>19</v>
      </c>
      <c r="H136" s="88">
        <f t="shared" si="55"/>
        <v>19</v>
      </c>
      <c r="I136" s="72">
        <f>IF(ISNA(VLOOKUP($A136,'2021'!$A$5:$AV$149,4,FALSE)),0,VLOOKUP($A136,'2021'!$A$5:$AV$149,4,FALSE))</f>
        <v>0</v>
      </c>
      <c r="J136" s="8">
        <f>IF(G136&lt;&gt; "",LOOKUP(G136,Points!$F$1:$F$360,Points!$G$1:$G$360),"")</f>
        <v>2</v>
      </c>
      <c r="K136" s="13">
        <f>IF(  AND(I136&gt;0,G136&lt;&gt;L$8),   IF(ABS(I136-L$8)&gt;=5,  G136+SIGN(L$8-I136)*1,  (L$8-I136)*0.2+G136),      G136)</f>
        <v>19</v>
      </c>
      <c r="L136" s="87">
        <f t="shared" si="67"/>
        <v>19</v>
      </c>
      <c r="M136" s="83">
        <f>IF(ISNA(VLOOKUP($A136,'2021'!$A$6:$AV$149,8,FALSE)),0,VLOOKUP($A136,'2021'!$A$6:$AV$149,8,FALSE))</f>
        <v>0</v>
      </c>
      <c r="N136" s="8">
        <f>IF(K136&lt;&gt; "",LOOKUP(K136,Points!$F$1:$F$400,Points!$G$1:$G$400),"")</f>
        <v>2</v>
      </c>
      <c r="O136" s="215">
        <f>IF(  AND(M136&gt;0,K136&lt;&gt;P$8),   IF(ABS(M136-P$8)&gt;=5,  K136+SIGN(P$8-M136)*1,  (P$8-M136)*0.2+K136),      K136)</f>
        <v>19</v>
      </c>
      <c r="P136" s="87">
        <f t="shared" si="68"/>
        <v>19</v>
      </c>
      <c r="Q136" s="64">
        <f>IF(ISNA(VLOOKUP($A136,'2021'!$A$6:$AV$149,12,FALSE)),0,VLOOKUP($A136,'2021'!$A$6:$AV$149,12,FALSE))</f>
        <v>0</v>
      </c>
      <c r="R136" s="8">
        <f>IF(O136&lt;&gt; "",LOOKUP(O136,Points!$F$1:$F$400,Points!$G$1:$G$400),"")</f>
        <v>2</v>
      </c>
      <c r="S136" s="215">
        <f>IF(  AND(Q136&gt;0,O136&lt;&gt;T$8),   IF(ABS(Q136-T$8)&gt;=5,  O136+SIGN(T$8-Q136)*1,  (T$8-Q136)*0.2+O136),      O136)</f>
        <v>19</v>
      </c>
      <c r="T136" s="87">
        <f t="shared" si="69"/>
        <v>19</v>
      </c>
      <c r="U136" s="64">
        <f>IF(ISNA(VLOOKUP($A136,'2021'!$A$6:$AV$149,16,FALSE)),0,VLOOKUP($A136,'2021'!$A$6:$AV$149,16,FALSE))</f>
        <v>0</v>
      </c>
      <c r="V136" s="8">
        <f>IF(S136&lt;&gt; "",LOOKUP(S136,Points!$F$1:$F$400,Points!$G$1:$G$400),"")</f>
        <v>2</v>
      </c>
      <c r="W136" s="215">
        <f>IF(  AND(U136&gt;0,S136&lt;&gt;X$8),   IF(ABS(U136-X$8)&gt;=5,  S136+SIGN(X$8-U136)*1,  (X$8-U136)*0.2+S136),      S136)</f>
        <v>19</v>
      </c>
      <c r="X136" s="87">
        <f t="shared" si="63"/>
        <v>19</v>
      </c>
      <c r="Y136" s="64">
        <f>IF(ISNA(VLOOKUP($A136,'2021'!$A$6:$AV$149,20,FALSE)),0,VLOOKUP($A136,'2021'!$A$6:$AV$149,20,FALSE))</f>
        <v>0</v>
      </c>
      <c r="Z136" s="8">
        <f>IF(W136&lt;&gt; "",LOOKUP(W136,Points!$F$1:$F$400,Points!$G$1:$G$400),"")</f>
        <v>2</v>
      </c>
      <c r="AA136" s="215">
        <f>IF(  AND(Y136&gt;0,W136&lt;&gt;AB$8),   IF(ABS(Y136-AB$8)&gt;=5,  W136+SIGN(AB$8-Y136)*1,  (AB$8-Y136)*0.2+W136),      W136)</f>
        <v>19</v>
      </c>
      <c r="AB136" s="87">
        <f t="shared" si="64"/>
        <v>19</v>
      </c>
      <c r="AC136" s="64">
        <f>IF(ISNA(VLOOKUP($A136,'2021'!$A$6:$AV$149,24,FALSE)),0,VLOOKUP($A136,'2021'!$A$6:$AV$149,24,FALSE))</f>
        <v>0</v>
      </c>
      <c r="AD136" s="8">
        <f>IF(AA136&lt;&gt; "",LOOKUP(AA136,Points!$F$1:$F$400,Points!$G$1:$G$400),"")</f>
        <v>2</v>
      </c>
      <c r="AE136" s="215">
        <f>IF(  AND(AC136&gt;0,AA136&lt;&gt;AF$8),   IF(ABS(AC136-AF$8)&gt;=5,  AA136+SIGN(AF$8-AC136)*1,  (AF$8-AC136)*0.2+AA136),      AA136)</f>
        <v>19</v>
      </c>
      <c r="AF136" s="87">
        <f t="shared" si="70"/>
        <v>19</v>
      </c>
      <c r="AG136" s="64">
        <f>IF(ISNA(VLOOKUP($A136,'2021'!$A$6:$AV$149,28,FALSE)),0,VLOOKUP($A136,'2021'!$A$6:$AV$149,28,FALSE))</f>
        <v>0</v>
      </c>
      <c r="AH136" s="8">
        <f>IF(AE136&lt;&gt; "",LOOKUP(AE136,Points!$F$1:$F$400,Points!$G$1:$G$400),"")</f>
        <v>2</v>
      </c>
      <c r="AI136" s="215">
        <f>IF(  AND(AG136&gt;0,AE136&lt;&gt;36),   IF(ABS(AG136-36)&gt;=10,  AE136+SIGN(36-AG136)*1,  (36-AG136)*0.1+AE136),      AE136)</f>
        <v>19</v>
      </c>
      <c r="AJ136" s="87">
        <f t="shared" si="71"/>
        <v>19</v>
      </c>
      <c r="AK136" s="64">
        <f>IF(ISNA(VLOOKUP($A136,'2021'!$A$6:$AV$149,32,FALSE)),0,VLOOKUP($A136,'2021'!$A$6:$AV$149,32,FALSE))</f>
        <v>0</v>
      </c>
      <c r="AL136" s="8">
        <f>IF(AI136&lt;&gt; "",LOOKUP(AI136,Points!$F$1:$F$400,Points!$G$1:$G$400),"")</f>
        <v>2</v>
      </c>
      <c r="AM136" s="215">
        <f>IF(  AND(AK136&gt;0,AI136&lt;&gt;36),   IF(ABS(AK136-36)&gt;=10,  AI136+SIGN(36-AK136)*1,  (36-AK136)*0.1+AI136),      AI136)</f>
        <v>19</v>
      </c>
      <c r="AN136" s="87">
        <f t="shared" si="72"/>
        <v>19</v>
      </c>
      <c r="AO136" s="64">
        <f>IF(ISNA(VLOOKUP($A136,'2021'!$A$6:$AV$149,36,FALSE)),0,VLOOKUP($A136,'2021'!$A$6:$AV$149,36,FALSE))</f>
        <v>0</v>
      </c>
      <c r="AP136" s="8">
        <f>IF(AM136&lt;&gt; "",LOOKUP(AM136,Points!$F$1:$F$360,Points!$G$1:$G$360),"")</f>
        <v>2</v>
      </c>
      <c r="AQ136" s="215">
        <f>IF(  AND(AO136&gt;0,AM136&lt;&gt;AR$8),   IF(ABS(AO136-AR$8)&gt;=5,  AM136+SIGN(AR$8-AO136)*1,  (AR$8-AO136)*0.2+AM136),      AM136)</f>
        <v>19</v>
      </c>
      <c r="AR136" s="87">
        <f t="shared" si="73"/>
        <v>19</v>
      </c>
      <c r="AS136" t="str">
        <f t="shared" si="35"/>
        <v>-</v>
      </c>
      <c r="AT136" t="str">
        <f t="shared" si="36"/>
        <v>-</v>
      </c>
      <c r="AU136" t="str">
        <f t="shared" si="37"/>
        <v>-</v>
      </c>
      <c r="AV136" t="str">
        <f t="shared" si="38"/>
        <v>-</v>
      </c>
      <c r="AW136" t="str">
        <f t="shared" si="39"/>
        <v>-</v>
      </c>
      <c r="AX136" t="str">
        <f t="shared" si="40"/>
        <v>-</v>
      </c>
      <c r="AY136" t="str">
        <f t="shared" si="41"/>
        <v>-</v>
      </c>
      <c r="AZ136" t="str">
        <f t="shared" si="53"/>
        <v>-</v>
      </c>
      <c r="BA136" t="str">
        <f t="shared" si="42"/>
        <v>-</v>
      </c>
      <c r="BB136" t="e">
        <f>VLOOKUP(A136,#REF!,44,FALSE)</f>
        <v>#REF!</v>
      </c>
    </row>
    <row r="137" spans="1:56" ht="18" customHeight="1" thickBot="1" x14ac:dyDescent="0.25">
      <c r="A137" s="78" t="s">
        <v>691</v>
      </c>
      <c r="B137" s="93" t="s">
        <v>665</v>
      </c>
      <c r="C137" s="94" t="s">
        <v>666</v>
      </c>
      <c r="D137" s="25">
        <v>25.5</v>
      </c>
      <c r="E137" s="92">
        <v>0</v>
      </c>
      <c r="F137" s="92">
        <v>0</v>
      </c>
      <c r="G137" s="216">
        <f t="shared" si="66"/>
        <v>25.5</v>
      </c>
      <c r="H137" s="88">
        <f t="shared" si="55"/>
        <v>26</v>
      </c>
      <c r="I137" s="72">
        <f>IF(ISNA(VLOOKUP($A137,'2021'!$A$5:$AV$149,4,FALSE)),0,VLOOKUP($A137,'2021'!$A$5:$AV$149,4,FALSE))</f>
        <v>0</v>
      </c>
      <c r="J137" s="8">
        <f>IF(G137&lt;&gt; "",LOOKUP(G137,Points!$F$1:$F$360,Points!$G$1:$G$360),"")</f>
        <v>3</v>
      </c>
      <c r="K137" s="13">
        <f>IF(  AND(I137&gt;0,G137&lt;&gt;36),   IF(ABS(I137-36)&gt;=5,  G137+SIGN(36-I137)*1,  (36-I137)*0.4+G137),      G137)</f>
        <v>25.5</v>
      </c>
      <c r="L137" s="87">
        <f t="shared" si="67"/>
        <v>26</v>
      </c>
      <c r="M137" s="83">
        <f>IF(ISNA(VLOOKUP($A137,'2021'!$A$6:$AV$149,8,FALSE)),0,VLOOKUP($A137,'2021'!$A$6:$AV$149,8,FALSE))</f>
        <v>0</v>
      </c>
      <c r="N137" s="8">
        <f>IF(K137&lt;&gt; "",LOOKUP(K137,Points!$F$1:$F$400,Points!$G$1:$G$400),"")</f>
        <v>3</v>
      </c>
      <c r="O137" s="215">
        <f>IF(  AND(M137&gt;0,K137&lt;&gt;36),   IF(ABS(M137-36)&gt;=10,  K137+SIGN(36-M137)*1,  (36-M137)*0.1+K137),      K137)</f>
        <v>25.5</v>
      </c>
      <c r="P137" s="87">
        <f t="shared" si="68"/>
        <v>26</v>
      </c>
      <c r="Q137" s="64">
        <f>IF(ISNA(VLOOKUP($A137,'2021'!$A$6:$AV$149,12,FALSE)),0,VLOOKUP($A137,'2021'!$A$6:$AV$149,12,FALSE))</f>
        <v>0</v>
      </c>
      <c r="R137" s="8">
        <f>IF(O137&lt;&gt; "",LOOKUP(O137,Points!$F$1:$F$400,Points!$G$1:$G$400),"")</f>
        <v>3</v>
      </c>
      <c r="S137" s="215">
        <f>IF(  AND(Q137&gt;0,O137&lt;&gt;36),   IF(ABS(Q137-36)&gt;=10,  O137+SIGN(36-Q137)*1,  (36-Q137)*0.1+O137),      O137)</f>
        <v>25.5</v>
      </c>
      <c r="T137" s="87">
        <f t="shared" si="69"/>
        <v>26</v>
      </c>
      <c r="U137" s="64">
        <f>IF(ISNA(VLOOKUP($A137,'2021'!$A$6:$AV$149,16,FALSE)),0,VLOOKUP($A137,'2021'!$A$6:$AV$149,16,FALSE))</f>
        <v>0</v>
      </c>
      <c r="V137" s="8">
        <f>IF(S137&lt;&gt; "",LOOKUP(S137,Points!$F$1:$F$400,Points!$G$1:$G$400),"")</f>
        <v>3</v>
      </c>
      <c r="W137" s="215">
        <f>IF(  AND(U137&gt;0,S137&lt;&gt;36),   IF(ABS(U137-36)&gt;=5,  S137+SIGN(36-U137)*1,  (36-U137)*0.2+S137),      S137)</f>
        <v>25.5</v>
      </c>
      <c r="X137" s="87">
        <f t="shared" si="63"/>
        <v>26</v>
      </c>
      <c r="Y137" s="64">
        <f>IF(ISNA(VLOOKUP($A137,'2021'!$A$6:$AV$149,20,FALSE)),0,VLOOKUP($A137,'2021'!$A$6:$AV$149,20,FALSE))</f>
        <v>0</v>
      </c>
      <c r="Z137" s="8">
        <f>IF(W137&lt;&gt; "",LOOKUP(W137,Points!$F$1:$F$400,Points!$G$1:$G$400),"")</f>
        <v>3</v>
      </c>
      <c r="AA137" s="215">
        <f t="shared" ref="AA137:AA142" si="75">IF(  AND(Y137&gt;0,W137&lt;&gt;36),   IF(ABS(Y137-36)&gt;=10,  W137+SIGN(36-Y137)*1,  (36-Y137)*0.1+W137),      W137)</f>
        <v>25.5</v>
      </c>
      <c r="AB137" s="87">
        <f t="shared" si="64"/>
        <v>26</v>
      </c>
      <c r="AC137" s="64">
        <f>IF(ISNA(VLOOKUP($A137,'2021'!$A$6:$AV$149,24,FALSE)),0,VLOOKUP($A137,'2021'!$A$6:$AV$149,24,FALSE))</f>
        <v>0</v>
      </c>
      <c r="AD137" s="8">
        <f>IF(AA137&lt;&gt; "",LOOKUP(AA137,Points!$F$1:$F$400,Points!$G$1:$G$400),"")</f>
        <v>3</v>
      </c>
      <c r="AE137" s="215">
        <f t="shared" ref="AE137:AE142" si="76">IF(  AND(AC137&gt;0,AA137&lt;&gt;36),   IF(ABS(AC137-36)&gt;=10,  AA137+SIGN(36-AC137)*1,  (36-AC137)*0.1+AA137),      AA137)</f>
        <v>25.5</v>
      </c>
      <c r="AF137" s="87">
        <f t="shared" si="70"/>
        <v>26</v>
      </c>
      <c r="AG137" s="64">
        <f>IF(ISNA(VLOOKUP($A137,'2021'!$A$6:$AV$149,28,FALSE)),0,VLOOKUP($A137,'2021'!$A$6:$AV$149,28,FALSE))</f>
        <v>0</v>
      </c>
      <c r="AH137" s="8">
        <f>IF(AE137&lt;&gt; "",LOOKUP(AE137,Points!$F$1:$F$400,Points!$G$1:$G$400),"")</f>
        <v>3</v>
      </c>
      <c r="AI137" s="215">
        <f t="shared" si="74"/>
        <v>25.5</v>
      </c>
      <c r="AJ137" s="87">
        <f t="shared" si="71"/>
        <v>26</v>
      </c>
      <c r="AK137" s="64">
        <f>IF(ISNA(VLOOKUP($A137,'2021'!$A$6:$AV$149,32,FALSE)),0,VLOOKUP($A137,'2021'!$A$6:$AV$149,32,FALSE))</f>
        <v>0</v>
      </c>
      <c r="AL137" s="8">
        <f>IF(AI137&lt;&gt; "",LOOKUP(AI137,Points!$F$1:$F$400,Points!$G$1:$G$400),"")</f>
        <v>3</v>
      </c>
      <c r="AM137" s="215">
        <f>IF(  AND(AK137&gt;0,AI137&lt;&gt;36),   IF(ABS(AK137-36)&gt;=5,  AI137+SIGN(36-AK137)*1.5,  (36-AK137)*0.3+AI137),      AI137)</f>
        <v>25.5</v>
      </c>
      <c r="AN137" s="87">
        <f t="shared" si="72"/>
        <v>26</v>
      </c>
      <c r="AO137" s="64">
        <f>IF(ISNA(VLOOKUP($A137,'2021'!$A$6:$AV$149,36,FALSE)),0,VLOOKUP($A137,'2021'!$A$6:$AV$149,36,FALSE))</f>
        <v>0</v>
      </c>
      <c r="AP137" s="8">
        <f>IF(AM137&lt;&gt; "",LOOKUP(AM137,[1]Points!$F$1:$F$360,[1]Points!$G$1:$G$360),"")</f>
        <v>3</v>
      </c>
      <c r="AQ137" s="215">
        <f>IF(  AND(AO137&gt;0,AM137&lt;&gt;36),   IF(ABS(AO137-36)&gt;=10,  AM137+SIGN(36-AO137)*1,  (36-AO137)*0.1+AM137),      AM137)</f>
        <v>25.5</v>
      </c>
      <c r="AR137" s="87">
        <f t="shared" si="73"/>
        <v>26</v>
      </c>
      <c r="AS137" t="str">
        <f t="shared" si="35"/>
        <v>-</v>
      </c>
      <c r="AT137" t="str">
        <f t="shared" si="36"/>
        <v>-</v>
      </c>
      <c r="AU137" t="str">
        <f t="shared" si="37"/>
        <v>-</v>
      </c>
      <c r="AV137" t="str">
        <f t="shared" si="38"/>
        <v>-</v>
      </c>
      <c r="AW137" t="str">
        <f t="shared" si="39"/>
        <v>-</v>
      </c>
      <c r="AX137" t="str">
        <f t="shared" si="40"/>
        <v>-</v>
      </c>
      <c r="AY137" t="str">
        <f t="shared" si="41"/>
        <v>-</v>
      </c>
      <c r="AZ137" t="str">
        <f t="shared" si="53"/>
        <v>-</v>
      </c>
      <c r="BA137" t="str">
        <f t="shared" si="42"/>
        <v>-</v>
      </c>
      <c r="BB137" t="e">
        <f>VLOOKUP(A137,#REF!,44,FALSE)</f>
        <v>#REF!</v>
      </c>
      <c r="BC137">
        <f>-G137+AQ137</f>
        <v>0</v>
      </c>
      <c r="BD137" s="206">
        <f>ROUND(BC137/G137,2)</f>
        <v>0</v>
      </c>
    </row>
    <row r="138" spans="1:56" ht="18" customHeight="1" thickBot="1" x14ac:dyDescent="0.25">
      <c r="A138" s="78" t="s">
        <v>778</v>
      </c>
      <c r="B138" s="52" t="s">
        <v>755</v>
      </c>
      <c r="C138" s="62" t="s">
        <v>756</v>
      </c>
      <c r="D138" s="25">
        <v>11.6</v>
      </c>
      <c r="E138" s="92">
        <v>0</v>
      </c>
      <c r="F138" s="92">
        <v>0</v>
      </c>
      <c r="G138" s="216">
        <f t="shared" si="66"/>
        <v>11.6</v>
      </c>
      <c r="H138" s="88">
        <f t="shared" si="55"/>
        <v>12</v>
      </c>
      <c r="I138" s="72">
        <f>IF(ISNA(VLOOKUP($A138,'2021'!$A$5:$AV$149,4,FALSE)),0,VLOOKUP($A138,'2021'!$A$5:$AV$149,4,FALSE))</f>
        <v>0</v>
      </c>
      <c r="J138" s="8">
        <f>IF(G138&lt;&gt; "",LOOKUP(G138,Points!$F$1:$F$360,Points!$G$1:$G$360),"")</f>
        <v>2</v>
      </c>
      <c r="K138" s="13">
        <f>IF(  AND(I138&gt;0,G138&lt;&gt;L$8),   IF(ABS(I138-L$8)&gt;=5,  G138+SIGN(L$8-I138)*1,  (L$8-I138)*0.2+G138),      G138)</f>
        <v>11.6</v>
      </c>
      <c r="L138" s="87">
        <f>ROUND(K138,0)</f>
        <v>12</v>
      </c>
      <c r="M138" s="83">
        <f>IF(ISNA(VLOOKUP($A138,'2021'!$A$6:$AV$149,8,FALSE)),0,VLOOKUP($A138,'2021'!$A$6:$AV$149,8,FALSE))</f>
        <v>0</v>
      </c>
      <c r="N138" s="8">
        <f>IF(K138&lt;&gt; "",LOOKUP(K138,Points!$F$1:$F$400,Points!$G$1:$G$400),"")</f>
        <v>2</v>
      </c>
      <c r="O138" s="215">
        <f>IF(  AND(M138&gt;0,K138&lt;&gt;36),   IF(ABS(M138-36)&gt;=10,  K138+SIGN(36-M138)*1,  (36-M138)*0.1+K138),      K138)</f>
        <v>11.6</v>
      </c>
      <c r="P138" s="87">
        <f>ROUND(O138,0)</f>
        <v>12</v>
      </c>
      <c r="Q138" s="64">
        <f>IF(ISNA(VLOOKUP($A138,'2021'!$A$6:$AV$149,12,FALSE)),0,VLOOKUP($A138,'2021'!$A$6:$AV$149,12,FALSE))</f>
        <v>0</v>
      </c>
      <c r="R138" s="8">
        <f>IF(O138&lt;&gt; "",LOOKUP(O138,Points!$F$1:$F$400,Points!$G$1:$G$400),"")</f>
        <v>2</v>
      </c>
      <c r="S138" s="215">
        <f>IF(  AND(Q138&gt;0,O138&lt;&gt;36),   IF(ABS(Q138-36)&gt;=10,  O138+SIGN(36-Q138)*1,  (36-Q138)*0.1+O138),      O138)</f>
        <v>11.6</v>
      </c>
      <c r="T138" s="87">
        <f>ROUND(S138,0)</f>
        <v>12</v>
      </c>
      <c r="U138" s="64">
        <f>IF(ISNA(VLOOKUP($A138,'2021'!$A$6:$AV$149,16,FALSE)),0,VLOOKUP($A138,'2021'!$A$6:$AV$149,16,FALSE))</f>
        <v>0</v>
      </c>
      <c r="V138" s="8">
        <f>IF(S138&lt;&gt; "",LOOKUP(S138,Points!$F$1:$F$400,Points!$G$1:$G$400),"")</f>
        <v>2</v>
      </c>
      <c r="W138" s="215">
        <f>IF(  AND(U138&gt;0,S138&lt;&gt;36),   IF(ABS(U138-36)&gt;=10,  S138+SIGN(36-U138)*1,  (36-U138)*0.1+S138),      S138)</f>
        <v>11.6</v>
      </c>
      <c r="X138" s="87">
        <f>ROUND(W138,0)</f>
        <v>12</v>
      </c>
      <c r="Y138" s="64">
        <f>IF(ISNA(VLOOKUP($A138,'2021'!$A$6:$AV$149,20,FALSE)),0,VLOOKUP($A138,'2021'!$A$6:$AV$149,20,FALSE))</f>
        <v>0</v>
      </c>
      <c r="Z138" s="8">
        <f>IF(W138&lt;&gt; "",LOOKUP(W138,Points!$F$1:$F$400,Points!$G$1:$G$400),"")</f>
        <v>2</v>
      </c>
      <c r="AA138" s="215">
        <f t="shared" si="75"/>
        <v>11.6</v>
      </c>
      <c r="AB138" s="87">
        <f>ROUND(AA138,0)</f>
        <v>12</v>
      </c>
      <c r="AC138" s="64">
        <f>IF(ISNA(VLOOKUP($A138,'2021'!$A$6:$AV$149,24,FALSE)),0,VLOOKUP($A138,'2021'!$A$6:$AV$149,24,FALSE))</f>
        <v>0</v>
      </c>
      <c r="AD138" s="8">
        <f>IF(AA138&lt;&gt; "",LOOKUP(AA138,Points!$F$1:$F$400,Points!$G$1:$G$400),"")</f>
        <v>2</v>
      </c>
      <c r="AE138" s="215">
        <f t="shared" si="76"/>
        <v>11.6</v>
      </c>
      <c r="AF138" s="87">
        <f>ROUND(AE138,0)</f>
        <v>12</v>
      </c>
      <c r="AG138" s="64">
        <f>IF(ISNA(VLOOKUP($A138,'2021'!$A$6:$AV$149,28,FALSE)),0,VLOOKUP($A138,'2021'!$A$6:$AV$149,28,FALSE))</f>
        <v>0</v>
      </c>
      <c r="AH138" s="8">
        <f>IF(AE138&lt;&gt; "",LOOKUP(AE138,Points!$F$1:$F$400,Points!$G$1:$G$400),"")</f>
        <v>2</v>
      </c>
      <c r="AI138" s="215">
        <f t="shared" si="74"/>
        <v>11.6</v>
      </c>
      <c r="AJ138" s="87">
        <f>ROUND(AI138,0)</f>
        <v>12</v>
      </c>
      <c r="AK138" s="64">
        <f>IF(ISNA(VLOOKUP($A138,'2021'!$A$6:$AV$149,32,FALSE)),0,VLOOKUP($A138,'2021'!$A$6:$AV$149,32,FALSE))</f>
        <v>0</v>
      </c>
      <c r="AL138" s="8">
        <f>IF(AI138&lt;&gt; "",LOOKUP(AI138,Points!$F$1:$F$400,Points!$G$1:$G$400),"")</f>
        <v>2</v>
      </c>
      <c r="AM138" s="215">
        <f>IF(  AND(AK138&gt;0,AI138&lt;&gt;36),   IF(ABS(AK138-36)&gt;=10,  AI138+SIGN(36-AK138)*1,  (36-AK138)*0.1+AI138),      AI138)</f>
        <v>11.6</v>
      </c>
      <c r="AN138" s="87">
        <f>ROUND(AM138,0)</f>
        <v>12</v>
      </c>
      <c r="AO138" s="64">
        <f>IF(ISNA(VLOOKUP($A138,'2021'!$A$6:$AV$149,36,FALSE)),0,VLOOKUP($A138,'2021'!$A$6:$AV$149,36,FALSE))</f>
        <v>0</v>
      </c>
      <c r="AP138" s="8">
        <f>IF(AM138&lt;&gt; "",LOOKUP(AM138,Points!$F$1:$F$360,Points!$G$1:$G$360),"")</f>
        <v>2</v>
      </c>
      <c r="AQ138" s="215">
        <f>IF(  AND(AO138&gt;0,AM138&lt;&gt;AR$8),   IF(ABS(AO138-AR$8)&gt;=5,  AM138+SIGN(AR$8-AO138)*1,  (AR$8-AO138)*0.2+AM138),      AM138)</f>
        <v>11.6</v>
      </c>
      <c r="AR138" s="87">
        <f>ROUND(AQ138,0)</f>
        <v>12</v>
      </c>
      <c r="AS138" t="str">
        <f>IF(I138&gt;0,72+H138+36-I138,"-")</f>
        <v>-</v>
      </c>
      <c r="AT138" t="str">
        <f>IF(M138&gt;0,72+L138+36-M138,"-")</f>
        <v>-</v>
      </c>
      <c r="AU138" t="str">
        <f>IF(Q138&gt;0,72+P138+36-Q138,"-")</f>
        <v>-</v>
      </c>
      <c r="AV138" t="str">
        <f>IF(U138&gt;0,72+T138+36-U138,"-")</f>
        <v>-</v>
      </c>
      <c r="AW138" t="str">
        <f>IF(Y138&gt;0,72+X138+36-Y138,"-")</f>
        <v>-</v>
      </c>
      <c r="AX138" t="str">
        <f>IF(AC138&gt;0,72+AB138+36-AC138,"-")</f>
        <v>-</v>
      </c>
      <c r="AY138" t="str">
        <f>IF(AG138&gt;0,72+AF138+36-AG138,"-")</f>
        <v>-</v>
      </c>
      <c r="AZ138" t="str">
        <f t="shared" si="53"/>
        <v>-</v>
      </c>
      <c r="BA138" t="str">
        <f>IF(AO138&gt;0,72+AN138+36-AO138,"-")</f>
        <v>-</v>
      </c>
      <c r="BB138" t="e">
        <f>VLOOKUP(A138,#REF!,44,FALSE)</f>
        <v>#REF!</v>
      </c>
    </row>
    <row r="139" spans="1:56" ht="18" customHeight="1" thickBot="1" x14ac:dyDescent="0.25">
      <c r="A139" s="78" t="s">
        <v>852</v>
      </c>
      <c r="B139" s="93" t="s">
        <v>800</v>
      </c>
      <c r="C139" s="94" t="s">
        <v>802</v>
      </c>
      <c r="D139" s="25">
        <v>17</v>
      </c>
      <c r="E139" s="92">
        <v>0</v>
      </c>
      <c r="F139" s="92">
        <v>0</v>
      </c>
      <c r="G139" s="216">
        <f t="shared" si="66"/>
        <v>17</v>
      </c>
      <c r="H139" s="88">
        <f t="shared" si="55"/>
        <v>17</v>
      </c>
      <c r="I139" s="72">
        <f>IF(ISNA(VLOOKUP($A139,'2021'!$A$5:$AV$149,4,FALSE)),0,VLOOKUP($A139,'2021'!$A$5:$AV$149,4,FALSE))</f>
        <v>0</v>
      </c>
      <c r="J139" s="8">
        <f>IF(G139&lt;&gt; "",LOOKUP(G139,Points!$F$1:$F$360,Points!$G$1:$G$360),"")</f>
        <v>2</v>
      </c>
      <c r="K139" s="13">
        <f>IF(  AND(I139&gt;0,G139&lt;&gt;36),   IF(ABS(I139-36)&gt;=5,  G139+SIGN(36-I139)*1,  (36-I139)*0.4+G139),      G139)</f>
        <v>17</v>
      </c>
      <c r="L139" s="87">
        <f>ROUND(K139,0)</f>
        <v>17</v>
      </c>
      <c r="M139" s="83">
        <f>IF(ISNA(VLOOKUP($A139,'2021'!$A$6:$AV$149,8,FALSE)),0,VLOOKUP($A139,'2021'!$A$6:$AV$149,8,FALSE))</f>
        <v>0</v>
      </c>
      <c r="N139" s="8">
        <f>IF(K139&lt;&gt; "",LOOKUP(K139,Points!$F$1:$F$400,Points!$G$1:$G$400),"")</f>
        <v>2</v>
      </c>
      <c r="O139" s="215">
        <f>IF(  AND(M139&gt;0,K139&lt;&gt;36),   IF(ABS(M139-36)&gt;=10,  K139+SIGN(36-M139)*1,  (36-M139)*0.1+K139),      K139)</f>
        <v>17</v>
      </c>
      <c r="P139" s="87">
        <f>ROUND(O139,0)</f>
        <v>17</v>
      </c>
      <c r="Q139" s="64">
        <f>IF(ISNA(VLOOKUP($A139,'2021'!$A$6:$AV$149,12,FALSE)),0,VLOOKUP($A139,'2021'!$A$6:$AV$149,12,FALSE))</f>
        <v>0</v>
      </c>
      <c r="R139" s="8">
        <f>IF(O139&lt;&gt; "",LOOKUP(O139,Points!$F$1:$F$400,Points!$G$1:$G$400),"")</f>
        <v>2</v>
      </c>
      <c r="S139" s="215">
        <f>IF(  AND(Q139&gt;0,O139&lt;&gt;36),   IF(ABS(Q139-36)&gt;=10,  O139+SIGN(36-Q139)*1,  (36-Q139)*0.1+O139),      O139)</f>
        <v>17</v>
      </c>
      <c r="T139" s="87">
        <f>ROUND(S139,0)</f>
        <v>17</v>
      </c>
      <c r="U139" s="64">
        <f>IF(ISNA(VLOOKUP($A139,'2021'!$A$6:$AV$149,16,FALSE)),0,VLOOKUP($A139,'2021'!$A$6:$AV$149,16,FALSE))</f>
        <v>0</v>
      </c>
      <c r="V139" s="8">
        <f>IF(S139&lt;&gt; "",LOOKUP(S139,Points!$F$1:$F$400,Points!$G$1:$G$400),"")</f>
        <v>2</v>
      </c>
      <c r="W139" s="215">
        <f>IF(  AND(U139&gt;0,S139&lt;&gt;36),   IF(ABS(U139-36)&gt;=5,  S139+SIGN(36-U139)*1,  (36-U139)*0.2+S139),      S139)</f>
        <v>17</v>
      </c>
      <c r="X139" s="87">
        <f>ROUND(W139,0)</f>
        <v>17</v>
      </c>
      <c r="Y139" s="64">
        <f>IF(ISNA(VLOOKUP($A139,'2021'!$A$6:$AV$149,20,FALSE)),0,VLOOKUP($A139,'2021'!$A$6:$AV$149,20,FALSE))</f>
        <v>0</v>
      </c>
      <c r="Z139" s="8">
        <f>IF(W139&lt;&gt; "",LOOKUP(W139,Points!$F$1:$F$400,Points!$G$1:$G$400),"")</f>
        <v>2</v>
      </c>
      <c r="AA139" s="215">
        <f>IF(  AND(Y139&gt;0,W139&lt;&gt;AB$8),   IF(ABS(Y139-AB$8)&gt;=5,  W139+SIGN(AB$8-Y139)*1,  (AB$8-Y139)*0.2+W139),      W139)</f>
        <v>17</v>
      </c>
      <c r="AB139" s="87">
        <f>ROUND(AA139,0)</f>
        <v>17</v>
      </c>
      <c r="AC139" s="64">
        <f>IF(ISNA(VLOOKUP($A139,'2021'!$A$6:$AV$149,24,FALSE)),0,VLOOKUP($A139,'2021'!$A$6:$AV$149,24,FALSE))</f>
        <v>0</v>
      </c>
      <c r="AD139" s="8">
        <f>IF(AA139&lt;&gt; "",LOOKUP(AA139,Points!$F$1:$F$400,Points!$G$1:$G$400),"")</f>
        <v>2</v>
      </c>
      <c r="AE139" s="215">
        <f>IF(  AND(AC139&gt;0,AA139&lt;&gt;AF$8),   IF(ABS(AC139-AF$8)&gt;=5,  AA139+SIGN(AF$8-AC139)*1,  (AF$8-AC139)*0.2+AA139),      AA139)</f>
        <v>17</v>
      </c>
      <c r="AF139" s="87">
        <f>ROUND(AE139,0)</f>
        <v>17</v>
      </c>
      <c r="AG139" s="64">
        <f>IF(ISNA(VLOOKUP($A139,'2021'!$A$6:$AV$149,28,FALSE)),0,VLOOKUP($A139,'2021'!$A$6:$AV$149,28,FALSE))</f>
        <v>0</v>
      </c>
      <c r="AH139" s="8">
        <f>IF(AE139&lt;&gt; "",LOOKUP(AE139,Points!$F$1:$F$400,Points!$G$1:$G$400),"")</f>
        <v>2</v>
      </c>
      <c r="AI139" s="215">
        <f>IF(  AND(AG139&gt;0,AE139&lt;&gt;AJ$8),   IF(ABS(AG139-AJ$8)&gt;=5,  AE139+SIGN(AJ$8-AG139)*1,  (AJ$8-AG139)*0.2+AE139),      AE139)</f>
        <v>17</v>
      </c>
      <c r="AJ139" s="87">
        <f>ROUND(AI139,0)</f>
        <v>17</v>
      </c>
      <c r="AK139" s="64">
        <f>IF(ISNA(VLOOKUP($A139,'2021'!$A$6:$AV$149,32,FALSE)),0,VLOOKUP($A139,'2021'!$A$6:$AV$149,32,FALSE))</f>
        <v>0</v>
      </c>
      <c r="AL139" s="8">
        <f>IF(AI139&lt;&gt; "",LOOKUP(AI139,Points!$F$1:$F$400,Points!$G$1:$G$400),"")</f>
        <v>2</v>
      </c>
      <c r="AM139" s="215">
        <f>IF(  AND(AK139&gt;0,AI139&lt;&gt;AN$8),   IF(ABS(AK139-AN$8)&gt;=5,  AI139+SIGN(AN$8-AK139)*1,  (AN$8-AK139)*0.2+AI139),      AI139)</f>
        <v>17</v>
      </c>
      <c r="AN139" s="87">
        <f>ROUND(AM139,0)</f>
        <v>17</v>
      </c>
      <c r="AO139" s="64">
        <f>IF(ISNA(VLOOKUP($A139,'2021'!$A$6:$AV$149,36,FALSE)),0,VLOOKUP($A139,'2021'!$A$6:$AV$149,36,FALSE))</f>
        <v>0</v>
      </c>
      <c r="AP139" s="8">
        <f>IF(AM139&lt;&gt; "",LOOKUP(AM139,[1]Points!$F$1:$F$360,[1]Points!$G$1:$G$360),"")</f>
        <v>2</v>
      </c>
      <c r="AQ139" s="215">
        <f>IF(  AND(AO139&gt;0,AM139&lt;&gt;36),   IF(ABS(AO139-36)&gt;=10,  AM139+SIGN(36-AO139)*1,  (36-AO139)*0.1+AM139),      AM139)</f>
        <v>17</v>
      </c>
      <c r="AR139" s="87">
        <f>ROUND(AQ139,0)</f>
        <v>17</v>
      </c>
      <c r="AS139" t="str">
        <f>IF(I139&gt;0,72+H139+36-I139,"-")</f>
        <v>-</v>
      </c>
      <c r="AT139" t="str">
        <f>IF(M139&gt;0,72+L139+36-M139,"-")</f>
        <v>-</v>
      </c>
      <c r="AU139" t="str">
        <f>IF(Q139&gt;0,72+P139+36-Q139,"-")</f>
        <v>-</v>
      </c>
      <c r="AV139" t="str">
        <f>IF(U139&gt;0,72+T139+36-U139,"-")</f>
        <v>-</v>
      </c>
      <c r="AW139" t="str">
        <f>IF(Y139&gt;0,72+X139+36-Y139,"-")</f>
        <v>-</v>
      </c>
      <c r="AX139" t="str">
        <f>IF(AC139&gt;0,72+AB139+36-AC139,"-")</f>
        <v>-</v>
      </c>
      <c r="AY139" t="str">
        <f>IF(AG139&gt;0,72+AF139+36-AG139,"-")</f>
        <v>-</v>
      </c>
      <c r="AZ139" t="str">
        <f t="shared" si="53"/>
        <v>-</v>
      </c>
      <c r="BA139" t="str">
        <f>IF(AO139&gt;0,72+AN139+36-AO139,"-")</f>
        <v>-</v>
      </c>
      <c r="BB139" t="e">
        <f>VLOOKUP(A139,#REF!,44,FALSE)</f>
        <v>#REF!</v>
      </c>
      <c r="BC139">
        <f>-G139+AQ139</f>
        <v>0</v>
      </c>
      <c r="BD139" s="206">
        <f>ROUND(BC139/G139,2)</f>
        <v>0</v>
      </c>
    </row>
    <row r="140" spans="1:56" ht="18" customHeight="1" thickBot="1" x14ac:dyDescent="0.25">
      <c r="A140" s="78" t="s">
        <v>504</v>
      </c>
      <c r="B140" s="52" t="s">
        <v>482</v>
      </c>
      <c r="C140" s="62" t="s">
        <v>483</v>
      </c>
      <c r="D140" s="25">
        <v>36</v>
      </c>
      <c r="E140" s="92">
        <v>0</v>
      </c>
      <c r="F140" s="92">
        <v>0</v>
      </c>
      <c r="G140" s="216">
        <f t="shared" si="66"/>
        <v>36</v>
      </c>
      <c r="H140" s="88">
        <f t="shared" si="55"/>
        <v>36</v>
      </c>
      <c r="I140" s="72">
        <f>IF(ISNA(VLOOKUP($A140,'2021'!$A$5:$AV$149,4,FALSE)),0,VLOOKUP($A140,'2021'!$A$5:$AV$149,4,FALSE))</f>
        <v>0</v>
      </c>
      <c r="J140" s="8">
        <f>IF(G140&lt;&gt; "",LOOKUP(G140,Points!$F$1:$F$360,Points!$G$1:$G$360),"")</f>
        <v>4</v>
      </c>
      <c r="K140" s="13">
        <v>36</v>
      </c>
      <c r="L140" s="87">
        <f t="shared" si="67"/>
        <v>36</v>
      </c>
      <c r="M140" s="83">
        <f>IF(ISNA(VLOOKUP($A140,'2021'!$A$6:$AV$149,8,FALSE)),0,VLOOKUP($A140,'2021'!$A$6:$AV$149,8,FALSE))</f>
        <v>0</v>
      </c>
      <c r="N140" s="8">
        <f>IF(K140&lt;&gt; "",LOOKUP(K140,Points!$F$1:$F$400,Points!$G$1:$G$400),"")</f>
        <v>4</v>
      </c>
      <c r="O140" s="215">
        <f>IF(  AND(M140&gt;0,K140&lt;&gt;36),   IF(ABS(M140-36)&gt;=5,  K140+SIGN(36-M140)*2,  (36-M140)*0.4+K140),      K140)</f>
        <v>36</v>
      </c>
      <c r="P140" s="87">
        <f t="shared" si="68"/>
        <v>36</v>
      </c>
      <c r="Q140" s="64">
        <f>IF(ISNA(VLOOKUP($A140,'2021'!$A$6:$AV$149,12,FALSE)),0,VLOOKUP($A140,'2021'!$A$6:$AV$149,12,FALSE))</f>
        <v>0</v>
      </c>
      <c r="R140" s="8">
        <f>IF(O140&lt;&gt; "",LOOKUP(O140,Points!$F$1:$F$400,Points!$G$1:$G$400),"")</f>
        <v>4</v>
      </c>
      <c r="S140" s="215">
        <f>IF(  AND(Q140&gt;0,O140&lt;&gt;36),   IF(ABS(Q140-36)&gt;=5,  O140+SIGN(36-Q140)*2,  (36-Q140)*0.4+O140),      O140)</f>
        <v>36</v>
      </c>
      <c r="T140" s="87">
        <f t="shared" si="69"/>
        <v>36</v>
      </c>
      <c r="U140" s="64">
        <f>IF(ISNA(VLOOKUP($A140,'2021'!$A$6:$AV$149,16,FALSE)),0,VLOOKUP($A140,'2021'!$A$6:$AV$149,16,FALSE))</f>
        <v>0</v>
      </c>
      <c r="V140" s="8">
        <f>IF(S140&lt;&gt; "",LOOKUP(S140,Points!$F$1:$F$400,Points!$G$1:$G$400),"")</f>
        <v>4</v>
      </c>
      <c r="W140" s="215">
        <f>IF(  AND(U140&gt;0,S140&lt;&gt;36),   IF(ABS(U140-36)&gt;=10,  S140+SIGN(36-U140)*1,  (36-U140)*0.1+S140),      S140)</f>
        <v>36</v>
      </c>
      <c r="X140" s="87">
        <f t="shared" si="63"/>
        <v>36</v>
      </c>
      <c r="Y140" s="64">
        <f>IF(ISNA(VLOOKUP($A140,'2021'!$A$6:$AV$149,20,FALSE)),0,VLOOKUP($A140,'2021'!$A$6:$AV$149,20,FALSE))</f>
        <v>0</v>
      </c>
      <c r="Z140" s="8">
        <f>IF(W140&lt;&gt; "",LOOKUP(W140,Points!$F$1:$F$400,Points!$G$1:$G$400),"")</f>
        <v>4</v>
      </c>
      <c r="AA140" s="215">
        <f t="shared" si="75"/>
        <v>36</v>
      </c>
      <c r="AB140" s="87">
        <f t="shared" si="64"/>
        <v>36</v>
      </c>
      <c r="AC140" s="64">
        <f>IF(ISNA(VLOOKUP($A140,'2021'!$A$6:$AV$149,24,FALSE)),0,VLOOKUP($A140,'2021'!$A$6:$AV$149,24,FALSE))</f>
        <v>0</v>
      </c>
      <c r="AD140" s="8">
        <f>IF(AA140&lt;&gt; "",LOOKUP(AA140,Points!$F$1:$F$400,Points!$G$1:$G$400),"")</f>
        <v>4</v>
      </c>
      <c r="AE140" s="215">
        <f t="shared" si="76"/>
        <v>36</v>
      </c>
      <c r="AF140" s="87">
        <f t="shared" si="70"/>
        <v>36</v>
      </c>
      <c r="AG140" s="64">
        <f>IF(ISNA(VLOOKUP($A140,'2021'!$A$6:$AV$149,28,FALSE)),0,VLOOKUP($A140,'2021'!$A$6:$AV$149,28,FALSE))</f>
        <v>0</v>
      </c>
      <c r="AH140" s="8">
        <f>IF(AE140&lt;&gt; "",LOOKUP(AE140,Points!$F$1:$F$400,Points!$G$1:$G$400),"")</f>
        <v>4</v>
      </c>
      <c r="AI140" s="215">
        <f t="shared" si="74"/>
        <v>36</v>
      </c>
      <c r="AJ140" s="87">
        <f t="shared" si="71"/>
        <v>36</v>
      </c>
      <c r="AK140" s="64">
        <f>IF(ISNA(VLOOKUP($A140,'2021'!$A$6:$AV$149,32,FALSE)),0,VLOOKUP($A140,'2021'!$A$6:$AV$149,32,FALSE))</f>
        <v>0</v>
      </c>
      <c r="AL140" s="8">
        <f>IF(AI140&lt;&gt; "",LOOKUP(AI140,Points!$F$1:$F$400,Points!$G$1:$G$400),"")</f>
        <v>4</v>
      </c>
      <c r="AM140" s="215">
        <f>IF(  AND(AK140&gt;0,AI140&lt;&gt;36),   IF(ABS(AK140-36)&gt;=10,  AI140+SIGN(36-AK140)*1,  (36-AK140)*0.1+AI140),      AI140)</f>
        <v>36</v>
      </c>
      <c r="AN140" s="87">
        <f t="shared" si="72"/>
        <v>36</v>
      </c>
      <c r="AO140" s="64">
        <f>IF(ISNA(VLOOKUP($A140,'2021'!$A$6:$AV$149,36,FALSE)),0,VLOOKUP($A140,'2021'!$A$6:$AV$149,36,FALSE))</f>
        <v>0</v>
      </c>
      <c r="AP140" s="8">
        <f>IF(AM140&lt;&gt; "",LOOKUP(AM140,[1]Points!$F$1:$F$360,[1]Points!$G$1:$G$360),"")</f>
        <v>4</v>
      </c>
      <c r="AQ140" s="215">
        <f>IF(  AND(AO140&gt;0,AM140&lt;&gt;36),   IF(ABS(AO140-36)&gt;=10,  AM140+SIGN(36-AO140)*1,  (36-AO140)*0.1+AM140),      AM140)</f>
        <v>36</v>
      </c>
      <c r="AR140" s="87">
        <f t="shared" si="73"/>
        <v>36</v>
      </c>
      <c r="AS140" t="str">
        <f t="shared" si="35"/>
        <v>-</v>
      </c>
      <c r="AT140" t="str">
        <f t="shared" si="36"/>
        <v>-</v>
      </c>
      <c r="AU140" t="str">
        <f t="shared" si="37"/>
        <v>-</v>
      </c>
      <c r="AV140" t="str">
        <f t="shared" si="38"/>
        <v>-</v>
      </c>
      <c r="AW140" t="str">
        <f t="shared" si="39"/>
        <v>-</v>
      </c>
      <c r="AX140" t="str">
        <f t="shared" si="40"/>
        <v>-</v>
      </c>
      <c r="AY140" t="str">
        <f t="shared" si="41"/>
        <v>-</v>
      </c>
      <c r="AZ140" t="str">
        <f t="shared" si="53"/>
        <v>-</v>
      </c>
      <c r="BA140" t="str">
        <f t="shared" si="42"/>
        <v>-</v>
      </c>
      <c r="BB140" t="e">
        <f>VLOOKUP(A140,#REF!,44,FALSE)</f>
        <v>#REF!</v>
      </c>
      <c r="BC140">
        <f>-G140+AQ140</f>
        <v>0</v>
      </c>
      <c r="BD140" s="206">
        <f>ROUND(BC140/G140,2)</f>
        <v>0</v>
      </c>
    </row>
    <row r="141" spans="1:56" ht="18" customHeight="1" thickBot="1" x14ac:dyDescent="0.25">
      <c r="A141" s="78" t="str">
        <f>CONCATENATE(C141," ",B141)</f>
        <v xml:space="preserve"> </v>
      </c>
      <c r="B141" s="52"/>
      <c r="C141" s="62"/>
      <c r="D141" s="25">
        <v>0</v>
      </c>
      <c r="E141" s="8">
        <v>0</v>
      </c>
      <c r="F141" s="92">
        <v>0</v>
      </c>
      <c r="G141" s="216">
        <f t="shared" si="66"/>
        <v>0</v>
      </c>
      <c r="H141" s="88">
        <f t="shared" si="55"/>
        <v>0</v>
      </c>
      <c r="I141" s="72">
        <f>IF(ISNA(VLOOKUP($A141,'2021'!$A$5:$AV$149,4,FALSE)),0,VLOOKUP($A141,'2021'!$A$5:$AV$149,4,FALSE))</f>
        <v>0</v>
      </c>
      <c r="J141" s="8">
        <f>IF(G141&lt;&gt; "",LOOKUP(G141,Points!$F$1:$F$360,Points!$G$1:$G$360),"")</f>
        <v>1</v>
      </c>
      <c r="K141" s="13">
        <f>IF(  AND(I141&gt;0,G141&lt;&gt;36),   IF(ABS(I141-36)&gt;=5,  G141+SIGN(36-I141)*1,  (36-I141)*0.1+G141),      G141)</f>
        <v>0</v>
      </c>
      <c r="L141" s="87">
        <f t="shared" si="67"/>
        <v>0</v>
      </c>
      <c r="M141" s="83">
        <f>IF(ISNA(VLOOKUP($A141,'2021'!$A$6:$AV$149,8,FALSE)),0,VLOOKUP($A141,'2021'!$A$6:$AV$149,8,FALSE))</f>
        <v>0</v>
      </c>
      <c r="N141" s="8">
        <f>IF(K141&lt;&gt; "",LOOKUP(K141,Points!$F$1:$F$400,Points!$G$1:$G$400),"")</f>
        <v>1</v>
      </c>
      <c r="O141" s="215">
        <f>IF(  AND(M141&gt;0,K141&lt;&gt;36),   IF(ABS(M141-36)&gt;=10,  K141+SIGN(36-M141)*1,  (36-M141)*0.1+K141),      K141)</f>
        <v>0</v>
      </c>
      <c r="P141" s="87">
        <f t="shared" si="68"/>
        <v>0</v>
      </c>
      <c r="Q141" s="64">
        <f>IF(ISNA(VLOOKUP($A141,'2021'!$A$6:$AV$149,12,FALSE)),0,VLOOKUP($A141,'2021'!$A$6:$AV$149,12,FALSE))</f>
        <v>0</v>
      </c>
      <c r="R141" s="8">
        <f>IF(O141&lt;&gt; "",LOOKUP(O141,Points!$F$1:$F$400,Points!$G$1:$G$400),"")</f>
        <v>1</v>
      </c>
      <c r="S141" s="215">
        <f>IF(  AND(Q141&gt;0,O141&lt;&gt;36),   IF(ABS(Q141-36)&gt;=10,  O141+SIGN(36-Q141)*1,  (36-Q141)*0.1+O141),      O141)</f>
        <v>0</v>
      </c>
      <c r="T141" s="87">
        <f t="shared" si="69"/>
        <v>0</v>
      </c>
      <c r="U141" s="64">
        <f>IF(ISNA(VLOOKUP($A141,'2021'!$A$6:$AV$149,16,FALSE)),0,VLOOKUP($A141,'2021'!$A$6:$AV$149,16,FALSE))</f>
        <v>0</v>
      </c>
      <c r="V141" s="8">
        <f>IF(S141&lt;&gt; "",LOOKUP(S141,Points!$F$1:$F$400,Points!$G$1:$G$400),"")</f>
        <v>1</v>
      </c>
      <c r="W141" s="215">
        <f>IF(  AND(U141&gt;0,S141&lt;&gt;36),   IF(ABS(U141-36)&gt;=10,  S141+SIGN(36-U141)*1,  (36-U141)*0.1+S141),      S141)</f>
        <v>0</v>
      </c>
      <c r="X141" s="87">
        <f t="shared" si="63"/>
        <v>0</v>
      </c>
      <c r="Y141" s="64">
        <f>IF(ISNA(VLOOKUP($A141,'2021'!$A$6:$AV$149,20,FALSE)),0,VLOOKUP($A141,'2021'!$A$6:$AV$149,20,FALSE))</f>
        <v>0</v>
      </c>
      <c r="Z141" s="8">
        <f>IF(W141&lt;&gt; "",LOOKUP(W141,Points!$F$1:$F$400,Points!$G$1:$G$400),"")</f>
        <v>1</v>
      </c>
      <c r="AA141" s="215">
        <f t="shared" si="75"/>
        <v>0</v>
      </c>
      <c r="AB141" s="87">
        <f t="shared" si="64"/>
        <v>0</v>
      </c>
      <c r="AC141" s="64">
        <f>IF(ISNA(VLOOKUP($A141,'2021'!$A$6:$AV$149,24,FALSE)),0,VLOOKUP($A141,'2021'!$A$6:$AV$149,24,FALSE))</f>
        <v>0</v>
      </c>
      <c r="AD141" s="8">
        <f>IF(AA141&lt;&gt; "",LOOKUP(AA141,Points!$F$1:$F$400,Points!$G$1:$G$400),"")</f>
        <v>1</v>
      </c>
      <c r="AE141" s="215">
        <f t="shared" si="76"/>
        <v>0</v>
      </c>
      <c r="AF141" s="87">
        <f t="shared" si="70"/>
        <v>0</v>
      </c>
      <c r="AG141" s="64">
        <f>IF(ISNA(VLOOKUP($A141,'2021'!$A$6:$AV$149,28,FALSE)),0,VLOOKUP($A141,'2021'!$A$6:$AV$149,28,FALSE))</f>
        <v>0</v>
      </c>
      <c r="AH141" s="8">
        <f>IF(AE141&lt;&gt; "",LOOKUP(AE141,Points!$F$1:$F$400,Points!$G$1:$G$400),"")</f>
        <v>1</v>
      </c>
      <c r="AI141" s="215">
        <f t="shared" si="74"/>
        <v>0</v>
      </c>
      <c r="AJ141" s="87">
        <f t="shared" si="71"/>
        <v>0</v>
      </c>
      <c r="AK141" s="64">
        <f>IF(ISNA(VLOOKUP($A141,'2021'!$A$6:$AV$149,32,FALSE)),0,VLOOKUP($A141,'2021'!$A$6:$AV$149,32,FALSE))</f>
        <v>0</v>
      </c>
      <c r="AL141" s="8">
        <f>IF(AI141&lt;&gt; "",LOOKUP(AI141,Points!$F$1:$F$400,Points!$G$1:$G$400),"")</f>
        <v>1</v>
      </c>
      <c r="AM141" s="215">
        <f>IF(  AND(AK141&gt;0,AI141&lt;&gt;36),   IF(ABS(AK141-36)&gt;=10,  AI141+SIGN(36-AK141)*1,  (36-AK141)*0.1+AI141),      AI141)</f>
        <v>0</v>
      </c>
      <c r="AN141" s="87">
        <f t="shared" si="72"/>
        <v>0</v>
      </c>
      <c r="AO141" s="64">
        <f>IF(ISNA(VLOOKUP($A141,'2021'!$A$6:$AV$149,36,FALSE)),0,VLOOKUP($A141,'2021'!$A$6:$AV$149,36,FALSE))</f>
        <v>0</v>
      </c>
      <c r="AP141" s="8">
        <f>IF(AM141&lt;&gt; "",LOOKUP(AM141,Points!$F$1:$F$360,Points!$G$1:$G$360),"")</f>
        <v>1</v>
      </c>
      <c r="AQ141" s="215">
        <f>IF(  AND(AO141&gt;0,AM141&lt;&gt;36),   IF(ABS(AO141-36)&gt;=10,  AM141+SIGN(36-AO141)*1,  (36-AO141)*0.1+AM141),      AM141)</f>
        <v>0</v>
      </c>
      <c r="AR141" s="87">
        <f t="shared" si="73"/>
        <v>0</v>
      </c>
      <c r="AS141" t="str">
        <f>IF(I141&gt;0,72+H141+36-I141,"-")</f>
        <v>-</v>
      </c>
      <c r="AT141" t="str">
        <f>IF(M141&gt;0,72+L141+36-M141,"-")</f>
        <v>-</v>
      </c>
      <c r="AU141" t="str">
        <f>IF(Q141&gt;0,72+P141+36-Q141,"-")</f>
        <v>-</v>
      </c>
      <c r="AV141" t="str">
        <f>IF(U141&gt;0,72+T141+36-U141,"-")</f>
        <v>-</v>
      </c>
      <c r="AW141" t="str">
        <f>IF(Y141&gt;0,72+X141+36-Y141,"-")</f>
        <v>-</v>
      </c>
      <c r="AX141" t="str">
        <f>IF(AC141&gt;0,72+AB141+36-AC141,"-")</f>
        <v>-</v>
      </c>
      <c r="AY141" t="str">
        <f>IF(AG141&gt;0,72+AF141+36-AG141,"-")</f>
        <v>-</v>
      </c>
      <c r="AZ141" t="str">
        <f t="shared" si="53"/>
        <v>-</v>
      </c>
      <c r="BA141" t="str">
        <f>IF(AO141&gt;0,72+AN141+36-AO141,"-")</f>
        <v>-</v>
      </c>
    </row>
    <row r="142" spans="1:56" ht="18" customHeight="1" thickBot="1" x14ac:dyDescent="0.25">
      <c r="A142" s="78" t="str">
        <f>CONCATENATE(C142," ",B142)</f>
        <v xml:space="preserve"> </v>
      </c>
      <c r="B142" s="52"/>
      <c r="C142" s="62"/>
      <c r="D142" s="25">
        <v>0</v>
      </c>
      <c r="E142" s="8">
        <v>0</v>
      </c>
      <c r="F142" s="92">
        <v>0</v>
      </c>
      <c r="G142" s="216">
        <f t="shared" si="66"/>
        <v>0</v>
      </c>
      <c r="H142" s="88">
        <f>ROUND(G142,0)</f>
        <v>0</v>
      </c>
      <c r="I142" s="72">
        <f>IF(ISNA(VLOOKUP($A142,'2021'!$A$5:$AV$149,4,FALSE)),0,VLOOKUP($A142,'2021'!$A$5:$AV$149,4,FALSE))</f>
        <v>0</v>
      </c>
      <c r="J142" s="8">
        <f>IF(G142&lt;&gt; "",LOOKUP(G142,Points!$F$1:$F$360,Points!$G$1:$G$360),"")</f>
        <v>1</v>
      </c>
      <c r="K142" s="13">
        <f>IF(  AND(I142&gt;0,G142&lt;&gt;36),   IF(ABS(I142-36)&gt;=5,  G142+SIGN(36-I142)*1,  (36-I142)*0.1+G142),      G142)</f>
        <v>0</v>
      </c>
      <c r="L142" s="87">
        <f t="shared" si="67"/>
        <v>0</v>
      </c>
      <c r="M142" s="83">
        <f>IF(ISNA(VLOOKUP($A142,'2021'!$A$6:$AV$149,8,FALSE)),0,VLOOKUP($A142,'2021'!$A$6:$AV$149,8,FALSE))</f>
        <v>0</v>
      </c>
      <c r="N142" s="8">
        <f>IF(K142&lt;&gt; "",LOOKUP(K142,Points!$F$1:$F$400,Points!$G$1:$G$400),"")</f>
        <v>1</v>
      </c>
      <c r="O142" s="215">
        <f>IF(  AND(M142&gt;0,K142&lt;&gt;36),   IF(ABS(M142-36)&gt;=10,  K142+SIGN(36-M142)*1,  (36-M142)*0.1+K142),      K142)</f>
        <v>0</v>
      </c>
      <c r="P142" s="87">
        <f t="shared" si="68"/>
        <v>0</v>
      </c>
      <c r="Q142" s="64">
        <f>IF(ISNA(VLOOKUP($A142,'2021'!$A$6:$AV$149,12,FALSE)),0,VLOOKUP($A142,'2021'!$A$6:$AV$149,12,FALSE))</f>
        <v>0</v>
      </c>
      <c r="R142" s="8">
        <f>IF(O142&lt;&gt; "",LOOKUP(O142,Points!$F$1:$F$400,Points!$G$1:$G$400),"")</f>
        <v>1</v>
      </c>
      <c r="S142" s="215">
        <f>IF(  AND(Q142&gt;0,O142&lt;&gt;36),   IF(ABS(Q142-36)&gt;=10,  O142+SIGN(36-Q142)*1,  (36-Q142)*0.1+O142),      O142)</f>
        <v>0</v>
      </c>
      <c r="T142" s="87">
        <f t="shared" si="69"/>
        <v>0</v>
      </c>
      <c r="U142" s="64">
        <f>IF(ISNA(VLOOKUP($A142,'2021'!$A$6:$AV$149,16,FALSE)),0,VLOOKUP($A142,'2021'!$A$6:$AV$149,16,FALSE))</f>
        <v>0</v>
      </c>
      <c r="V142" s="8">
        <f>IF(S142&lt;&gt; "",LOOKUP(S142,Points!$F$1:$F$400,Points!$G$1:$G$400),"")</f>
        <v>1</v>
      </c>
      <c r="W142" s="215">
        <f>IF(  AND(U142&gt;0,S142&lt;&gt;36),   IF(ABS(U142-36)&gt;=10,  S142+SIGN(36-U142)*1,  (36-U142)*0.1+S142),      S142)</f>
        <v>0</v>
      </c>
      <c r="X142" s="87">
        <f t="shared" si="63"/>
        <v>0</v>
      </c>
      <c r="Y142" s="64">
        <f>IF(ISNA(VLOOKUP($A142,'2021'!$A$6:$AV$149,20,FALSE)),0,VLOOKUP($A142,'2021'!$A$6:$AV$149,20,FALSE))</f>
        <v>0</v>
      </c>
      <c r="Z142" s="8">
        <f>IF(W142&lt;&gt; "",LOOKUP(W142,Points!$F$1:$F$400,Points!$G$1:$G$400),"")</f>
        <v>1</v>
      </c>
      <c r="AA142" s="215">
        <f t="shared" si="75"/>
        <v>0</v>
      </c>
      <c r="AB142" s="87">
        <f t="shared" si="64"/>
        <v>0</v>
      </c>
      <c r="AC142" s="64">
        <f>IF(ISNA(VLOOKUP($A142,'2021'!$A$6:$AV$149,24,FALSE)),0,VLOOKUP($A142,'2021'!$A$6:$AV$149,24,FALSE))</f>
        <v>0</v>
      </c>
      <c r="AD142" s="8">
        <f>IF(AA142&lt;&gt; "",LOOKUP(AA142,Points!$F$1:$F$400,Points!$G$1:$G$400),"")</f>
        <v>1</v>
      </c>
      <c r="AE142" s="215">
        <f t="shared" si="76"/>
        <v>0</v>
      </c>
      <c r="AF142" s="87">
        <f t="shared" si="70"/>
        <v>0</v>
      </c>
      <c r="AG142" s="64">
        <f>IF(ISNA(VLOOKUP($A142,'2021'!$A$6:$AV$149,28,FALSE)),0,VLOOKUP($A142,'2021'!$A$6:$AV$149,28,FALSE))</f>
        <v>0</v>
      </c>
      <c r="AH142" s="8">
        <f>IF(AE142&lt;&gt; "",LOOKUP(AE142,Points!$F$1:$F$400,Points!$G$1:$G$400),"")</f>
        <v>1</v>
      </c>
      <c r="AI142" s="215">
        <f t="shared" si="74"/>
        <v>0</v>
      </c>
      <c r="AJ142" s="87">
        <f t="shared" si="71"/>
        <v>0</v>
      </c>
      <c r="AK142" s="64">
        <f>IF(ISNA(VLOOKUP($A142,'2021'!$A$6:$AV$149,32,FALSE)),0,VLOOKUP($A142,'2021'!$A$6:$AV$149,32,FALSE))</f>
        <v>0</v>
      </c>
      <c r="AL142" s="8">
        <f>IF(AI142&lt;&gt; "",LOOKUP(AI142,Points!$F$1:$F$400,Points!$G$1:$G$400),"")</f>
        <v>1</v>
      </c>
      <c r="AM142" s="215">
        <f>IF(  AND(AK142&gt;0,AI142&lt;&gt;36),   IF(ABS(AK142-36)&gt;=10,  AI142+SIGN(36-AK142)*1,  (36-AK142)*0.1+AI142),      AI142)</f>
        <v>0</v>
      </c>
      <c r="AN142" s="87">
        <f t="shared" si="72"/>
        <v>0</v>
      </c>
      <c r="AO142" s="64">
        <f>IF(ISNA(VLOOKUP($A142,'2021'!$A$6:$AV$149,36,FALSE)),0,VLOOKUP($A142,'2021'!$A$6:$AV$149,36,FALSE))</f>
        <v>0</v>
      </c>
      <c r="AP142" s="8">
        <f>IF(AM142&lt;&gt; "",LOOKUP(AM142,Points!$F$1:$F$360,Points!$G$1:$G$360),"")</f>
        <v>1</v>
      </c>
      <c r="AQ142" s="215">
        <f>IF(  AND(AO142&gt;0,AM142&lt;&gt;36),   IF(ABS(AO142-36)&gt;=10,  AM142+SIGN(36-AO142)*1,  (36-AO142)*0.1+AM142),      AM142)</f>
        <v>0</v>
      </c>
      <c r="AR142" s="87">
        <f t="shared" si="73"/>
        <v>0</v>
      </c>
      <c r="AS142" t="str">
        <f t="shared" si="35"/>
        <v>-</v>
      </c>
      <c r="AT142" t="str">
        <f t="shared" si="36"/>
        <v>-</v>
      </c>
      <c r="AU142" t="str">
        <f t="shared" si="37"/>
        <v>-</v>
      </c>
      <c r="AV142" t="str">
        <f t="shared" si="38"/>
        <v>-</v>
      </c>
      <c r="AW142" t="str">
        <f t="shared" si="39"/>
        <v>-</v>
      </c>
      <c r="AX142" t="str">
        <f t="shared" si="40"/>
        <v>-</v>
      </c>
      <c r="AY142" t="str">
        <f t="shared" si="41"/>
        <v>-</v>
      </c>
      <c r="AZ142" t="str">
        <f t="shared" si="53"/>
        <v>-</v>
      </c>
      <c r="BA142" t="str">
        <f t="shared" si="42"/>
        <v>-</v>
      </c>
    </row>
    <row r="144" spans="1:56" x14ac:dyDescent="0.2">
      <c r="D144" t="s">
        <v>393</v>
      </c>
    </row>
    <row r="145" spans="1:53" x14ac:dyDescent="0.2">
      <c r="D145" s="136" t="s">
        <v>704</v>
      </c>
      <c r="E145" s="137"/>
      <c r="F145" s="137"/>
      <c r="G145" s="311"/>
      <c r="H145" s="137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</row>
    <row r="146" spans="1:53" x14ac:dyDescent="0.2">
      <c r="D146" s="90" t="s">
        <v>705</v>
      </c>
    </row>
    <row r="147" spans="1:53" x14ac:dyDescent="0.2">
      <c r="D147" s="177" t="s">
        <v>640</v>
      </c>
    </row>
    <row r="148" spans="1:53" x14ac:dyDescent="0.2">
      <c r="D148" s="176" t="s">
        <v>707</v>
      </c>
    </row>
    <row r="149" spans="1:53" x14ac:dyDescent="0.2">
      <c r="D149" s="176" t="s">
        <v>708</v>
      </c>
    </row>
    <row r="150" spans="1:53" x14ac:dyDescent="0.2">
      <c r="D150" s="176" t="s">
        <v>709</v>
      </c>
    </row>
    <row r="151" spans="1:53" x14ac:dyDescent="0.2">
      <c r="D151" s="176" t="s">
        <v>714</v>
      </c>
    </row>
    <row r="152" spans="1:53" x14ac:dyDescent="0.2">
      <c r="D152" s="176"/>
    </row>
    <row r="153" spans="1:53" x14ac:dyDescent="0.2">
      <c r="D153" s="177" t="s">
        <v>639</v>
      </c>
      <c r="AR153"/>
    </row>
    <row r="154" spans="1:53" x14ac:dyDescent="0.2">
      <c r="D154" s="176" t="s">
        <v>710</v>
      </c>
    </row>
    <row r="155" spans="1:53" x14ac:dyDescent="0.2">
      <c r="D155" s="176" t="s">
        <v>711</v>
      </c>
    </row>
    <row r="156" spans="1:53" x14ac:dyDescent="0.2">
      <c r="D156" s="176" t="s">
        <v>712</v>
      </c>
    </row>
    <row r="157" spans="1:53" x14ac:dyDescent="0.2">
      <c r="D157" s="176" t="s">
        <v>713</v>
      </c>
    </row>
    <row r="159" spans="1:53" ht="18" customHeight="1" thickBot="1" x14ac:dyDescent="0.25">
      <c r="A159" s="78" t="str">
        <f t="shared" ref="A159:A168" si="77">CONCATENATE(C159," ",B159)</f>
        <v>Bruce Bibb</v>
      </c>
      <c r="B159" s="93" t="s">
        <v>964</v>
      </c>
      <c r="C159" s="94" t="s">
        <v>250</v>
      </c>
      <c r="D159" s="25">
        <v>0</v>
      </c>
      <c r="E159" s="8">
        <v>0</v>
      </c>
      <c r="F159" s="92">
        <v>0</v>
      </c>
      <c r="G159" s="312">
        <v>16</v>
      </c>
      <c r="H159" s="313">
        <f>+G159</f>
        <v>16</v>
      </c>
      <c r="I159" s="8">
        <v>27</v>
      </c>
      <c r="J159" s="8">
        <f>IF(G159&lt;&gt; "",LOOKUP(G159,Points!$F$1:$F$360,Points!$G$1:$G$360),"")</f>
        <v>2</v>
      </c>
      <c r="K159" s="209">
        <f>IF(  AND(I159&gt;0,G159&lt;&gt;L$8),   IF(ABS(I159-L$8)&gt;=5,  G159+SIGN(L$8-I159)*1,  (L$8-I159)*0.2+G159),      G159)</f>
        <v>16.2</v>
      </c>
      <c r="L159" s="87">
        <f t="shared" ref="L159:L166" si="78">ROUND(K159,0)</f>
        <v>16</v>
      </c>
      <c r="M159" s="83">
        <f>IF(ISNA(VLOOKUP($A159,'2021'!$A$6:$AV$180,8,FALSE)),0,VLOOKUP($A159,'2021'!$A$6:$AV$180,8,FALSE))</f>
        <v>21</v>
      </c>
      <c r="N159" s="8">
        <f>IF(K159&lt;&gt; "",LOOKUP(K159,Points!$F$1:$F$400,Points!$G$1:$G$400),"")</f>
        <v>2</v>
      </c>
      <c r="O159" s="215">
        <f>IF(  AND(M159&gt;0,K159&lt;&gt;P$8),   IF(ABS(M159-P$8)&gt;=5,  K159+SIGN(P$8-M159)*1,  (P$8-M159)*0.2+K159),      K159)</f>
        <v>17.2</v>
      </c>
      <c r="P159" s="87">
        <f t="shared" ref="P159:P166" si="79">ROUND(O159,0)</f>
        <v>17</v>
      </c>
      <c r="Q159" s="64">
        <f>IF(ISNA(VLOOKUP($A159,'2021'!$A$6:$AV$184,12,FALSE)),0,VLOOKUP($A159,'2021'!$A$6:$AV$184,12,FALSE))</f>
        <v>0</v>
      </c>
      <c r="R159" s="8">
        <f>IF(O159&lt;&gt; "",LOOKUP(O159,Points!$F$1:$F$400,Points!$G$1:$G$400),"")</f>
        <v>2</v>
      </c>
      <c r="S159" s="215">
        <f>IF(  AND(Q159&gt;0,O159&lt;&gt;36),   IF(ABS(Q159-36)&gt;=10,  O159+SIGN(36-Q159)*1,  (36-Q159)*0.1+O159),      O159)</f>
        <v>17.2</v>
      </c>
      <c r="T159" s="87">
        <f t="shared" ref="T159:T166" si="80">ROUND(S159,0)</f>
        <v>17</v>
      </c>
      <c r="U159" s="64">
        <f>IF(ISNA(VLOOKUP($A159,'2021'!$A$6:$AV$184,16,FALSE)),0,VLOOKUP($A159,'2021'!$A$6:$AV$184,16,FALSE))</f>
        <v>0</v>
      </c>
      <c r="V159" s="8">
        <f>IF(S159&lt;&gt; "",LOOKUP(S159,Points!$F$1:$F$400,Points!$G$1:$G$400),"")</f>
        <v>2</v>
      </c>
      <c r="W159" s="215">
        <f>IF(  AND(U159&gt;0,S159&lt;&gt;36),   IF(ABS(U159-36)&gt;=10,  S159+SIGN(36-U159)*1,  (36-U159)*0.1+S159),      S159)</f>
        <v>17.2</v>
      </c>
      <c r="X159" s="87">
        <f t="shared" ref="X159:X166" si="81">ROUND(W159,0)</f>
        <v>17</v>
      </c>
      <c r="Y159" s="64">
        <f>IF(ISNA(VLOOKUP($A159,'2021'!$A$6:$AV$184,20,FALSE)),0,VLOOKUP($A159,'2021'!$A$6:$AV$184,20,FALSE))</f>
        <v>0</v>
      </c>
      <c r="Z159" s="8">
        <f>IF(W159&lt;&gt; "",LOOKUP(W159,Points!$F$1:$F$400,Points!$G$1:$G$400),"")</f>
        <v>2</v>
      </c>
      <c r="AA159" s="215">
        <f>IF(  AND(Y159&gt;0,W159&lt;&gt;36),   IF(ABS(Y159-36)&gt;=10,  W159+SIGN(36-Y159)*1,  (36-Y159)*0.1+W159),      W159)</f>
        <v>17.2</v>
      </c>
      <c r="AB159" s="87">
        <f t="shared" ref="AB159:AB166" si="82">ROUND(AA159,0)</f>
        <v>17</v>
      </c>
      <c r="AC159" s="64">
        <f>IF(ISNA(VLOOKUP($A159,'2021'!$A$6:$AV$184,24,FALSE)),0,VLOOKUP($A159,'2021'!$A$6:$AV$184,24,FALSE))</f>
        <v>0</v>
      </c>
      <c r="AD159" s="8">
        <f>IF(AA159&lt;&gt; "",LOOKUP(AA159,Points!$F$1:$F$400,Points!$G$1:$G$400),"")</f>
        <v>2</v>
      </c>
      <c r="AE159" s="215">
        <f>IF(  AND(AC159&gt;0,AA159&lt;&gt;36),   IF(ABS(AC159-36)&gt;=10,  AA159+SIGN(36-AC159)*1,  (36-AC159)*0.1+AA159),      AA159)</f>
        <v>17.2</v>
      </c>
      <c r="AF159" s="87">
        <f t="shared" ref="AF159:AF166" si="83">ROUND(AE159,0)</f>
        <v>17</v>
      </c>
      <c r="AG159" s="64">
        <f>IF(ISNA(VLOOKUP($A159,'2021'!$A$6:$AV$185,28,FALSE)),0,VLOOKUP($A159,'2021'!$A$6:$AV$185,28,FALSE))</f>
        <v>0</v>
      </c>
      <c r="AH159" s="8">
        <f>IF(AE159&lt;&gt; "",LOOKUP(AE159,Points!$F$1:$F$400,Points!$G$1:$G$400),"")</f>
        <v>2</v>
      </c>
      <c r="AI159" s="215">
        <f>IF(  AND(AG159&gt;0,AE159&lt;&gt;36),   IF(ABS(AG159-36)&gt;=10,  AE159+SIGN(36-AG159)*1,  (36-AG159)*0.1+AE159),      AE159)</f>
        <v>17.2</v>
      </c>
      <c r="AJ159" s="87">
        <f t="shared" ref="AJ159:AJ166" si="84">ROUND(AI159,0)</f>
        <v>17</v>
      </c>
      <c r="AK159" s="64">
        <f>IF(ISNA(VLOOKUP($A159,'2021'!$A$6:$AV$185,32,FALSE)),0,VLOOKUP($A159,'2021'!$A$6:$AV$185,32,FALSE))</f>
        <v>0</v>
      </c>
      <c r="AL159" s="8">
        <f>IF(AI159&lt;&gt; "",LOOKUP(AI159,Points!$F$1:$F$400,Points!$G$1:$G$400),"")</f>
        <v>2</v>
      </c>
      <c r="AM159" s="215">
        <f t="shared" ref="AM159:AM166" si="85">IF(  AND(AK159&gt;0,AI159&lt;&gt;36),   IF(ABS(AK159-36)&gt;=10,  AI159+SIGN(36-AK159)*1,  (36-AK159)*0.1+AI159),      AI159)</f>
        <v>17.2</v>
      </c>
      <c r="AN159" s="87">
        <f t="shared" ref="AN159:AN166" si="86">ROUND(AM159,0)</f>
        <v>17</v>
      </c>
      <c r="AO159" s="64">
        <f>IF(ISNA(VLOOKUP($A159,'2021'!$A$6:$AV$184,36,FALSE)),0,VLOOKUP($A159,'2021'!$A$6:$AV$184,36,FALSE))</f>
        <v>0</v>
      </c>
      <c r="AP159" s="8">
        <f>IF(AM159&lt;&gt; "",LOOKUP(AM159,Points!$F$1:$F$360,Points!$G$1:$G$360),"")</f>
        <v>2</v>
      </c>
      <c r="AQ159" s="215">
        <f t="shared" ref="AQ159:AQ166" si="87">IF(  AND(AO159&gt;0,AM159&lt;&gt;36),   IF(ABS(AO159-36)&gt;=10,  AM159+SIGN(36-AO159)*1,  (36-AO159)*0.1+AM159),      AM159)</f>
        <v>17.2</v>
      </c>
      <c r="AR159" s="87">
        <f t="shared" ref="AR159:AR166" si="88">ROUND(AQ159,0)</f>
        <v>17</v>
      </c>
      <c r="AS159">
        <f t="shared" ref="AS159:AS166" si="89">IF(I159&gt;0,72+H159+36-I159,"-")</f>
        <v>97</v>
      </c>
      <c r="AT159">
        <f t="shared" ref="AT159:AT166" si="90">IF(M159&gt;0,72+L159+36-M159,"-")</f>
        <v>103</v>
      </c>
      <c r="AU159" t="str">
        <f t="shared" ref="AU159:AU166" si="91">IF(Q159&gt;0,72+P159+36-Q159,"-")</f>
        <v>-</v>
      </c>
      <c r="AV159" t="str">
        <f t="shared" ref="AV159:AV166" si="92">IF(U159&gt;0,72+T159+36-U159,"-")</f>
        <v>-</v>
      </c>
      <c r="AW159" t="str">
        <f t="shared" ref="AW159:AW166" si="93">IF(Y159&gt;0,72+X159+36-Y159,"-")</f>
        <v>-</v>
      </c>
      <c r="AX159" t="str">
        <f t="shared" ref="AX159:AX166" si="94">IF(AC159&gt;0,72+AB159+36-AC159,"-")</f>
        <v>-</v>
      </c>
      <c r="AY159" t="str">
        <f t="shared" ref="AY159:AY166" si="95">IF(AG159&gt;0,72+AF159+36-AG159,"-")</f>
        <v>-</v>
      </c>
      <c r="AZ159" t="str">
        <f t="shared" ref="AZ159:AZ166" si="96">IF(AK159&gt;0,72+AJ159+36-AK159,"-")</f>
        <v>-</v>
      </c>
      <c r="BA159" t="str">
        <f t="shared" ref="BA159:BA166" si="97">IF(AO159&gt;0,72+AN159+36-AO159,"-")</f>
        <v>-</v>
      </c>
    </row>
    <row r="160" spans="1:53" ht="18" customHeight="1" thickBot="1" x14ac:dyDescent="0.25">
      <c r="A160" s="78" t="str">
        <f t="shared" si="77"/>
        <v>Lance Daughtry</v>
      </c>
      <c r="B160" s="93" t="s">
        <v>965</v>
      </c>
      <c r="C160" s="94" t="s">
        <v>966</v>
      </c>
      <c r="D160" s="25">
        <v>0</v>
      </c>
      <c r="E160" s="8">
        <v>0</v>
      </c>
      <c r="F160" s="92">
        <v>0</v>
      </c>
      <c r="G160" s="312">
        <v>28</v>
      </c>
      <c r="H160" s="313">
        <f>+G160</f>
        <v>28</v>
      </c>
      <c r="I160" s="8">
        <v>29</v>
      </c>
      <c r="J160" s="8">
        <f>IF(G160&lt;&gt; "",LOOKUP(G160,Points!$F$1:$F$360,Points!$G$1:$G$360),"")</f>
        <v>3</v>
      </c>
      <c r="K160" s="209">
        <f>IF(  AND(I160&gt;0,G160&lt;&gt;L$8),   IF(ABS(I160-L$8)&gt;=5,  G160+SIGN(L$8-I160)*1,  (L$8-I160)*0.2+G160),      G160)</f>
        <v>28</v>
      </c>
      <c r="L160" s="87">
        <f t="shared" si="78"/>
        <v>28</v>
      </c>
      <c r="M160" s="83">
        <f>IF(ISNA(VLOOKUP($A160,'2021'!$A$6:$AV$180,8,FALSE)),0,VLOOKUP($A160,'2021'!$A$6:$AV$180,8,FALSE))</f>
        <v>37</v>
      </c>
      <c r="N160" s="8">
        <f>IF(K160&lt;&gt; "",LOOKUP(K160,Points!$F$1:$F$400,Points!$G$1:$G$400),"")</f>
        <v>3</v>
      </c>
      <c r="O160" s="215">
        <f>IF(  AND(M160&gt;0,K160&lt;&gt;P$8),   IF(ABS(M160-P$8)&gt;=5,  K160+SIGN(P$8-M160)*1,  (P$8-M160)*0.2+K160),      K160)</f>
        <v>27</v>
      </c>
      <c r="P160" s="87">
        <f t="shared" si="79"/>
        <v>27</v>
      </c>
      <c r="Q160" s="64">
        <f>IF(ISNA(VLOOKUP($A160,'2021'!$A$6:$AV$184,12,FALSE)),0,VLOOKUP($A160,'2021'!$A$6:$AV$184,12,FALSE))</f>
        <v>0</v>
      </c>
      <c r="R160" s="8">
        <f>IF(O160&lt;&gt; "",LOOKUP(O160,Points!$F$1:$F$400,Points!$G$1:$G$400),"")</f>
        <v>3</v>
      </c>
      <c r="S160" s="215">
        <f>IF(  AND(Q160&gt;0,O160&lt;&gt;T$8),   IF(ABS(Q160-T$8)&gt;=5,  O160+SIGN(T$8-Q160)*1,  (T$8-Q160)*0.2+O160),      O160)</f>
        <v>27</v>
      </c>
      <c r="T160" s="87">
        <f t="shared" si="80"/>
        <v>27</v>
      </c>
      <c r="U160" s="64">
        <v>0</v>
      </c>
      <c r="V160" s="8">
        <f>IF(S160&lt;&gt; "",LOOKUP(S160,Points!$F$1:$F$400,Points!$G$1:$G$400),"")</f>
        <v>3</v>
      </c>
      <c r="W160" s="215">
        <f>IF(  AND(U160&gt;0,S160&lt;&gt;36),   IF(ABS(U160-36)&gt;=10,  S160+SIGN(36-U160)*1,  (36-U160)*0.1+S160),      S160)</f>
        <v>27</v>
      </c>
      <c r="X160" s="87">
        <f t="shared" si="81"/>
        <v>27</v>
      </c>
      <c r="Y160" s="64">
        <f>IF(ISNA(VLOOKUP($A160,'2021'!$A$6:$AV$184,20,FALSE)),0,VLOOKUP($A160,'2021'!$A$6:$AV$184,20,FALSE))</f>
        <v>0</v>
      </c>
      <c r="Z160" s="8">
        <f>IF(W160&lt;&gt; "",LOOKUP(W160,Points!$F$1:$F$400,Points!$G$1:$G$400),"")</f>
        <v>3</v>
      </c>
      <c r="AA160" s="215">
        <f>IF(  AND(Y160&gt;0,W160&lt;&gt;36),   IF(ABS(Y160-36)&gt;=10,  W160+SIGN(36-Y160)*1,  (36-Y160)*0.1+W160),      W160)</f>
        <v>27</v>
      </c>
      <c r="AB160" s="87">
        <f t="shared" si="82"/>
        <v>27</v>
      </c>
      <c r="AC160" s="64">
        <f>IF(ISNA(VLOOKUP($A160,'2021'!$A$6:$AV$184,24,FALSE)),0,VLOOKUP($A160,'2021'!$A$6:$AV$184,24,FALSE))</f>
        <v>0</v>
      </c>
      <c r="AD160" s="8">
        <f>IF(AA160&lt;&gt; "",LOOKUP(AA160,Points!$F$1:$F$400,Points!$G$1:$G$400),"")</f>
        <v>3</v>
      </c>
      <c r="AE160" s="215">
        <f>IF(  AND(AC160&gt;0,AA160&lt;&gt;36),   IF(ABS(AC160-36)&gt;=10,  AA160+SIGN(36-AC160)*1,  (36-AC160)*0.1+AA160),      AA160)</f>
        <v>27</v>
      </c>
      <c r="AF160" s="87">
        <f t="shared" si="83"/>
        <v>27</v>
      </c>
      <c r="AG160" s="64">
        <f>IF(ISNA(VLOOKUP($A160,'2021'!$A$6:$AV$185,28,FALSE)),0,VLOOKUP($A160,'2021'!$A$6:$AV$185,28,FALSE))</f>
        <v>0</v>
      </c>
      <c r="AH160" s="8">
        <f>IF(AE160&lt;&gt; "",LOOKUP(AE160,Points!$F$1:$F$400,Points!$G$1:$G$400),"")</f>
        <v>3</v>
      </c>
      <c r="AI160" s="215">
        <f>IF(  AND(AG160&gt;0,AE160&lt;&gt;36),   IF(ABS(AG160-36)&gt;=10,  AE160+SIGN(36-AG160)*1,  (36-AG160)*0.1+AE160),      AE160)</f>
        <v>27</v>
      </c>
      <c r="AJ160" s="87">
        <f t="shared" si="84"/>
        <v>27</v>
      </c>
      <c r="AK160" s="64">
        <f>IF(ISNA(VLOOKUP($A160,'2021'!$A$6:$AV$185,32,FALSE)),0,VLOOKUP($A160,'2021'!$A$6:$AV$185,32,FALSE))</f>
        <v>0</v>
      </c>
      <c r="AL160" s="8">
        <f>IF(AI160&lt;&gt; "",LOOKUP(AI160,Points!$F$1:$F$400,Points!$G$1:$G$400),"")</f>
        <v>3</v>
      </c>
      <c r="AM160" s="215">
        <f t="shared" si="85"/>
        <v>27</v>
      </c>
      <c r="AN160" s="87">
        <f t="shared" si="86"/>
        <v>27</v>
      </c>
      <c r="AO160" s="64">
        <f>IF(ISNA(VLOOKUP($A160,'2021'!$A$6:$AV$184,36,FALSE)),0,VLOOKUP($A160,'2021'!$A$6:$AV$184,36,FALSE))</f>
        <v>0</v>
      </c>
      <c r="AP160" s="8">
        <f>IF(AM160&lt;&gt; "",LOOKUP(AM160,Points!$F$1:$F$360,Points!$G$1:$G$360),"")</f>
        <v>3</v>
      </c>
      <c r="AQ160" s="215">
        <f t="shared" si="87"/>
        <v>27</v>
      </c>
      <c r="AR160" s="87">
        <f t="shared" si="88"/>
        <v>27</v>
      </c>
      <c r="AS160">
        <f t="shared" si="89"/>
        <v>107</v>
      </c>
      <c r="AT160">
        <f t="shared" si="90"/>
        <v>99</v>
      </c>
      <c r="AU160" t="str">
        <f t="shared" si="91"/>
        <v>-</v>
      </c>
      <c r="AV160" t="str">
        <f t="shared" si="92"/>
        <v>-</v>
      </c>
      <c r="AW160" t="str">
        <f t="shared" si="93"/>
        <v>-</v>
      </c>
      <c r="AX160" t="str">
        <f t="shared" si="94"/>
        <v>-</v>
      </c>
      <c r="AY160" t="str">
        <f t="shared" si="95"/>
        <v>-</v>
      </c>
      <c r="AZ160" t="str">
        <f t="shared" si="96"/>
        <v>-</v>
      </c>
      <c r="BA160" t="str">
        <f t="shared" si="97"/>
        <v>-</v>
      </c>
    </row>
    <row r="161" spans="1:53" ht="18" customHeight="1" thickBot="1" x14ac:dyDescent="0.25">
      <c r="A161" s="78" t="str">
        <f t="shared" si="77"/>
        <v>Alan Egge</v>
      </c>
      <c r="B161" s="93" t="s">
        <v>967</v>
      </c>
      <c r="C161" s="94" t="s">
        <v>968</v>
      </c>
      <c r="D161" s="25">
        <v>0</v>
      </c>
      <c r="E161" s="8">
        <v>0</v>
      </c>
      <c r="F161" s="92">
        <v>0</v>
      </c>
      <c r="G161" s="216">
        <v>16</v>
      </c>
      <c r="H161" s="88">
        <v>16</v>
      </c>
      <c r="I161" s="8">
        <v>23</v>
      </c>
      <c r="J161" s="8">
        <f>IF(G161&lt;&gt; "",LOOKUP(G161,Points!$F$1:$F$360,Points!$G$1:$G$360),"")</f>
        <v>2</v>
      </c>
      <c r="K161" s="13">
        <f t="shared" ref="K161:K166" si="98">IF(  AND(I161&gt;0,G161&lt;&gt;36),   IF(ABS(I161-36)&gt;=5,  G161+SIGN(36-I161)*1,  (36-I161)*0.1+G161),      G161)</f>
        <v>17</v>
      </c>
      <c r="L161" s="87">
        <f t="shared" si="78"/>
        <v>17</v>
      </c>
      <c r="M161" s="83">
        <f>IF(ISNA(VLOOKUP($A161,'2021'!$A$6:$AV$149,8,FALSE)),0,VLOOKUP($A161,'2021'!$A$6:$AV$149,8,FALSE))</f>
        <v>22</v>
      </c>
      <c r="N161" s="8">
        <f>IF(K161&lt;&gt; "",LOOKUP(K161,Points!$F$1:$F$400,Points!$G$1:$G$400),"")</f>
        <v>2</v>
      </c>
      <c r="O161" s="215">
        <f>IF(  AND(M161&gt;0,K161&lt;&gt;36),   IF(ABS(M161-36)&gt;=10,  K161+SIGN(36-M161)*1,  (36-M161)*0.1+K161),      K161)</f>
        <v>18</v>
      </c>
      <c r="P161" s="87">
        <f t="shared" si="79"/>
        <v>18</v>
      </c>
      <c r="Q161" s="64">
        <f>IF(ISNA(VLOOKUP($A161,'2021'!$A$6:$AV$149,12,FALSE)),0,VLOOKUP($A161,'2021'!$A$6:$AV$149,12,FALSE))</f>
        <v>25</v>
      </c>
      <c r="R161" s="8">
        <f>IF(O161&lt;&gt; "",LOOKUP(O161,Points!$F$1:$F$400,Points!$G$1:$G$400),"")</f>
        <v>2</v>
      </c>
      <c r="S161" s="215">
        <f>IF(  AND(Q161&gt;0,O161&lt;&gt;36),   IF(ABS(Q161-36)&gt;=10,  O161+SIGN(36-Q161)*1,  (36-Q161)*0.1+O161),      O161)</f>
        <v>19</v>
      </c>
      <c r="T161" s="87">
        <f t="shared" si="80"/>
        <v>19</v>
      </c>
      <c r="U161" s="64">
        <v>0</v>
      </c>
      <c r="V161" s="8">
        <f>IF(S161&lt;&gt; "",LOOKUP(S161,Points!$F$1:$F$400,Points!$G$1:$G$400),"")</f>
        <v>2</v>
      </c>
      <c r="W161" s="215">
        <f>IF(  AND(U161&gt;0,S161&lt;&gt;X$8),   IF(ABS(U161-X$8)&gt;=5,  S161+SIGN(X$8-U161)*1,  (X$8-U161)*0.2+S161),      S161)</f>
        <v>19</v>
      </c>
      <c r="X161" s="87">
        <f t="shared" si="81"/>
        <v>19</v>
      </c>
      <c r="Y161" s="64">
        <f>IF(ISNA(VLOOKUP($A161,'2021'!$A$6:$AV$184,20,FALSE)),0,VLOOKUP($A161,'2021'!$A$6:$AV$184,20,FALSE))</f>
        <v>0</v>
      </c>
      <c r="Z161" s="8">
        <f>IF(W161&lt;&gt; "",LOOKUP(W161,Points!$F$1:$F$400,Points!$G$1:$G$400),"")</f>
        <v>2</v>
      </c>
      <c r="AA161" s="215">
        <f>IF(  AND(Y161&gt;0,W161&lt;&gt;36),   IF(ABS(Y161-36)&gt;=10,  W161+SIGN(36-Y161)*1,  (36-Y161)*0.1+W161),      W161)</f>
        <v>19</v>
      </c>
      <c r="AB161" s="87">
        <f t="shared" si="82"/>
        <v>19</v>
      </c>
      <c r="AC161" s="64">
        <f>IF(ISNA(VLOOKUP($A161,'2021'!$A$6:$AV$184,24,FALSE)),0,VLOOKUP($A161,'2021'!$A$6:$AV$184,24,FALSE))</f>
        <v>0</v>
      </c>
      <c r="AD161" s="8">
        <f>IF(AA161&lt;&gt; "",LOOKUP(AA161,Points!$F$1:$F$400,Points!$G$1:$G$400),"")</f>
        <v>2</v>
      </c>
      <c r="AE161" s="215">
        <f>IF(  AND(AC161&gt;0,AA161&lt;&gt;36),   IF(ABS(AC161-36)&gt;=10,  AA161+SIGN(36-AC161)*1,  (36-AC161)*0.1+AA161),      AA161)</f>
        <v>19</v>
      </c>
      <c r="AF161" s="87">
        <f t="shared" si="83"/>
        <v>19</v>
      </c>
      <c r="AG161" s="64">
        <f>IF(ISNA(VLOOKUP($A161,'2021'!$A$6:$AV$185,28,FALSE)),0,VLOOKUP($A161,'2021'!$A$6:$AV$185,28,FALSE))</f>
        <v>0</v>
      </c>
      <c r="AH161" s="8">
        <f>IF(AE161&lt;&gt; "",LOOKUP(AE161,Points!$F$1:$F$400,Points!$G$1:$G$400),"")</f>
        <v>2</v>
      </c>
      <c r="AI161" s="215">
        <f>IF(  AND(AG161&gt;0,AE161&lt;&gt;36),   IF(ABS(AG161-36)&gt;=10,  AE161+SIGN(36-AG161)*1,  (36-AG161)*0.1+AE161),      AE161)</f>
        <v>19</v>
      </c>
      <c r="AJ161" s="87">
        <f t="shared" si="84"/>
        <v>19</v>
      </c>
      <c r="AK161" s="64">
        <f>IF(ISNA(VLOOKUP($A161,'2021'!$A$6:$AV$184,32,FALSE)),0,VLOOKUP($A161,'2021'!$A$6:$AV$184,32,FALSE))</f>
        <v>0</v>
      </c>
      <c r="AL161" s="8">
        <f>IF(AI161&lt;&gt; "",LOOKUP(AI161,Points!$F$1:$F$400,Points!$G$1:$G$400),"")</f>
        <v>2</v>
      </c>
      <c r="AM161" s="215">
        <f t="shared" si="85"/>
        <v>19</v>
      </c>
      <c r="AN161" s="87">
        <f t="shared" si="86"/>
        <v>19</v>
      </c>
      <c r="AO161" s="64">
        <f>IF(ISNA(VLOOKUP($A161,'2021'!$A$6:$AV$184,36,FALSE)),0,VLOOKUP($A161,'2021'!$A$6:$AV$184,36,FALSE))</f>
        <v>0</v>
      </c>
      <c r="AP161" s="8">
        <f>IF(AM161&lt;&gt; "",LOOKUP(AM161,Points!$F$1:$F$360,Points!$G$1:$G$360),"")</f>
        <v>2</v>
      </c>
      <c r="AQ161" s="215">
        <f t="shared" si="87"/>
        <v>19</v>
      </c>
      <c r="AR161" s="87">
        <f t="shared" si="88"/>
        <v>19</v>
      </c>
      <c r="AS161">
        <f t="shared" si="89"/>
        <v>101</v>
      </c>
      <c r="AT161">
        <f t="shared" si="90"/>
        <v>103</v>
      </c>
      <c r="AU161">
        <f t="shared" si="91"/>
        <v>101</v>
      </c>
      <c r="AV161" t="str">
        <f t="shared" si="92"/>
        <v>-</v>
      </c>
      <c r="AW161" t="str">
        <f t="shared" si="93"/>
        <v>-</v>
      </c>
      <c r="AX161" t="str">
        <f t="shared" si="94"/>
        <v>-</v>
      </c>
      <c r="AY161" t="str">
        <f t="shared" si="95"/>
        <v>-</v>
      </c>
      <c r="AZ161" t="str">
        <f t="shared" si="96"/>
        <v>-</v>
      </c>
      <c r="BA161" t="str">
        <f t="shared" si="97"/>
        <v>-</v>
      </c>
    </row>
    <row r="162" spans="1:53" ht="18" customHeight="1" thickBot="1" x14ac:dyDescent="0.25">
      <c r="A162" s="78" t="str">
        <f t="shared" si="77"/>
        <v>Nick Emery</v>
      </c>
      <c r="B162" s="93" t="s">
        <v>969</v>
      </c>
      <c r="C162" s="94" t="s">
        <v>577</v>
      </c>
      <c r="D162" s="25">
        <v>0</v>
      </c>
      <c r="E162" s="8">
        <v>0</v>
      </c>
      <c r="F162" s="92">
        <v>0</v>
      </c>
      <c r="G162" s="312">
        <v>13</v>
      </c>
      <c r="H162" s="88">
        <v>9</v>
      </c>
      <c r="I162" s="8">
        <v>28</v>
      </c>
      <c r="J162" s="8">
        <f>IF(G162&lt;&gt; "",LOOKUP(G162,Points!$F$1:$F$360,Points!$G$1:$G$360),"")</f>
        <v>2</v>
      </c>
      <c r="K162" s="13">
        <f t="shared" si="98"/>
        <v>14</v>
      </c>
      <c r="L162" s="87">
        <f t="shared" si="78"/>
        <v>14</v>
      </c>
      <c r="M162" s="83">
        <f>IF(ISNA(VLOOKUP($A162,'2021'!$A$6:$AV$149,8,FALSE)),0,VLOOKUP($A162,'2021'!$A$6:$AV$149,8,FALSE))</f>
        <v>30</v>
      </c>
      <c r="N162" s="8">
        <f>IF(K162&lt;&gt; "",LOOKUP(K162,Points!$F$1:$F$400,Points!$G$1:$G$400),"")</f>
        <v>2</v>
      </c>
      <c r="O162" s="215">
        <f>IF(  AND(M162&gt;0,K162&lt;&gt;P$8),   IF(ABS(M162-P$8)&gt;=5,  K162+SIGN(P$8-M162)*0.5,  (P$8-M162)*0.1+K162),      K162)</f>
        <v>14</v>
      </c>
      <c r="P162" s="87">
        <f t="shared" si="79"/>
        <v>14</v>
      </c>
      <c r="Q162" s="64">
        <f>IF(ISNA(VLOOKUP($A162,'2021'!$A$6:$AV$184,12,FALSE)),0,VLOOKUP($A162,'2021'!$A$6:$AV$184,12,FALSE))</f>
        <v>28</v>
      </c>
      <c r="R162" s="8">
        <f>IF(O162&lt;&gt; "",LOOKUP(O162,Points!$F$1:$F$400,Points!$G$1:$G$400),"")</f>
        <v>2</v>
      </c>
      <c r="S162" s="215">
        <f>IF(  AND(Q162&gt;0,O162&lt;&gt;36),   IF(ABS(Q162-36)&gt;=10,  O162+SIGN(36-Q162)*1,  (36-Q162)*0.1+O162),      O162)</f>
        <v>14.8</v>
      </c>
      <c r="T162" s="87">
        <f t="shared" si="80"/>
        <v>15</v>
      </c>
      <c r="U162" s="64">
        <v>0</v>
      </c>
      <c r="V162" s="8">
        <f>IF(S162&lt;&gt; "",LOOKUP(S162,Points!$F$1:$F$400,Points!$G$1:$G$400),"")</f>
        <v>2</v>
      </c>
      <c r="W162" s="215">
        <f>IF(  AND(U162&gt;0,S162&lt;&gt;X$8),   IF(ABS(U162-X$8)&gt;=5,  S162+SIGN(X$8-U162)*0.5,  (X$8-U162)*0.1+S162),      S162)</f>
        <v>14.8</v>
      </c>
      <c r="X162" s="87">
        <f t="shared" si="81"/>
        <v>15</v>
      </c>
      <c r="Y162" s="64">
        <f>IF(ISNA(VLOOKUP($A162,'2021'!$A$6:$AV$184,20,FALSE)),0,VLOOKUP($A162,'2021'!$A$6:$AV$184,20,FALSE))</f>
        <v>0</v>
      </c>
      <c r="Z162" s="8">
        <f>IF(W162&lt;&gt; "",LOOKUP(W162,Points!$F$1:$F$400,Points!$G$1:$G$400),"")</f>
        <v>2</v>
      </c>
      <c r="AA162" s="215">
        <f>IF(  AND(Y162&gt;0,W162&lt;&gt;AB$8),   IF(ABS(Y162-AB$8)&gt;=5,  W162+SIGN(AB$8-Y162)*0.5,  (AB$8-Y162)*0.1+W162),      W162)</f>
        <v>14.8</v>
      </c>
      <c r="AB162" s="87">
        <f t="shared" si="82"/>
        <v>15</v>
      </c>
      <c r="AC162" s="64">
        <f>IF(ISNA(VLOOKUP($A162,'2021'!$A$6:$AV$184,24,FALSE)),0,VLOOKUP($A162,'2021'!$A$6:$AV$184,24,FALSE))</f>
        <v>0</v>
      </c>
      <c r="AD162" s="8">
        <f>IF(AA162&lt;&gt; "",LOOKUP(AA162,Points!$F$1:$F$400,Points!$G$1:$G$400),"")</f>
        <v>2</v>
      </c>
      <c r="AE162" s="215">
        <f>IF(  AND(AC162&gt;0,AA162&lt;&gt;AF$8),   IF(ABS(AC162-AF$8)&gt;=5,  AA162+SIGN(AF$8-AC162)*0.5,  (AF$8-AC162)*0.1+AA162),      AA162)</f>
        <v>14.8</v>
      </c>
      <c r="AF162" s="87">
        <f t="shared" si="83"/>
        <v>15</v>
      </c>
      <c r="AG162" s="64">
        <f>IF(ISNA(VLOOKUP($A162,'2021'!$A$6:$AV$185,28,FALSE)),0,VLOOKUP($A162,'2021'!$A$6:$AV$185,28,FALSE))</f>
        <v>0</v>
      </c>
      <c r="AH162" s="8">
        <f>IF(AE162&lt;&gt; "",LOOKUP(AE162,Points!$F$1:$F$400,Points!$G$1:$G$400),"")</f>
        <v>2</v>
      </c>
      <c r="AI162" s="215">
        <f>IF(  AND(AG162&gt;0,AE162&lt;&gt;AJ$8),   IF(ABS(AG162-AJ$8)&gt;=5,  AE162+SIGN(AJ$8-AG162)*0.5,  (AJ$8-AG162)*0.1+AE162),      AE162)</f>
        <v>14.8</v>
      </c>
      <c r="AJ162" s="87">
        <f t="shared" si="84"/>
        <v>15</v>
      </c>
      <c r="AK162" s="64">
        <f>IF(ISNA(VLOOKUP($A162,'2021'!$A$6:$AV$185,32,FALSE)),0,VLOOKUP($A162,'2021'!$A$6:$AV$185,32,FALSE))</f>
        <v>0</v>
      </c>
      <c r="AL162" s="8">
        <f>IF(AI162&lt;&gt; "",LOOKUP(AI162,Points!$F$1:$F$400,Points!$G$1:$G$400),"")</f>
        <v>2</v>
      </c>
      <c r="AM162" s="215">
        <f t="shared" si="85"/>
        <v>14.8</v>
      </c>
      <c r="AN162" s="87">
        <f t="shared" si="86"/>
        <v>15</v>
      </c>
      <c r="AO162" s="64">
        <f>IF(ISNA(VLOOKUP($A162,'2021'!$A$6:$AV$184,36,FALSE)),0,VLOOKUP($A162,'2021'!$A$6:$AV$184,36,FALSE))</f>
        <v>0</v>
      </c>
      <c r="AP162" s="8">
        <f>IF(AM162&lt;&gt; "",LOOKUP(AM162,Points!$F$1:$F$360,Points!$G$1:$G$360),"")</f>
        <v>2</v>
      </c>
      <c r="AQ162" s="215">
        <f t="shared" si="87"/>
        <v>14.8</v>
      </c>
      <c r="AR162" s="87">
        <f t="shared" si="88"/>
        <v>15</v>
      </c>
      <c r="AS162">
        <f t="shared" si="89"/>
        <v>89</v>
      </c>
      <c r="AT162">
        <f t="shared" si="90"/>
        <v>92</v>
      </c>
      <c r="AU162">
        <f t="shared" si="91"/>
        <v>94</v>
      </c>
      <c r="AV162" t="str">
        <f t="shared" si="92"/>
        <v>-</v>
      </c>
      <c r="AW162" t="str">
        <f t="shared" si="93"/>
        <v>-</v>
      </c>
      <c r="AX162" t="str">
        <f t="shared" si="94"/>
        <v>-</v>
      </c>
      <c r="AY162" t="str">
        <f t="shared" si="95"/>
        <v>-</v>
      </c>
      <c r="AZ162" t="str">
        <f t="shared" si="96"/>
        <v>-</v>
      </c>
      <c r="BA162" t="str">
        <f t="shared" si="97"/>
        <v>-</v>
      </c>
    </row>
    <row r="163" spans="1:53" ht="18" customHeight="1" thickBot="1" x14ac:dyDescent="0.25">
      <c r="A163" s="78" t="str">
        <f t="shared" si="77"/>
        <v>Orlando Meneces</v>
      </c>
      <c r="B163" s="93" t="s">
        <v>970</v>
      </c>
      <c r="C163" s="94" t="s">
        <v>531</v>
      </c>
      <c r="D163" s="25">
        <v>0</v>
      </c>
      <c r="E163" s="8">
        <v>0</v>
      </c>
      <c r="F163" s="92">
        <v>0</v>
      </c>
      <c r="G163" s="312">
        <v>6</v>
      </c>
      <c r="H163" s="88">
        <v>11</v>
      </c>
      <c r="I163" s="8">
        <v>32</v>
      </c>
      <c r="J163" s="8">
        <f>IF(G163&lt;&gt; "",LOOKUP(G163,Points!$F$1:$F$360,Points!$G$1:$G$360),"")</f>
        <v>1</v>
      </c>
      <c r="K163" s="13">
        <f t="shared" si="98"/>
        <v>6.4</v>
      </c>
      <c r="L163" s="87">
        <f t="shared" si="78"/>
        <v>6</v>
      </c>
      <c r="M163" s="83">
        <f>IF(ISNA(VLOOKUP($A163,'2021'!$A$6:$AV$149,8,FALSE)),0,VLOOKUP($A163,'2021'!$A$6:$AV$149,8,FALSE))</f>
        <v>0</v>
      </c>
      <c r="N163" s="8">
        <f>IF(K163&lt;&gt; "",LOOKUP(K163,Points!$F$1:$F$400,Points!$G$1:$G$400),"")</f>
        <v>1</v>
      </c>
      <c r="O163" s="215">
        <f>IF(  AND(M163&gt;0,K163&lt;&gt;P$8),   IF(ABS(M163-P$8)&gt;=5,  K163+SIGN(P$8-M163)*1,  (P$8-M163)*0.2+K163),      K163)</f>
        <v>6.4</v>
      </c>
      <c r="P163" s="87">
        <f t="shared" si="79"/>
        <v>6</v>
      </c>
      <c r="Q163" s="64">
        <f>IF(ISNA(VLOOKUP($A163,'2021'!$A$6:$AV$184,12,FALSE)),0,VLOOKUP($A163,'2021'!$A$6:$AV$184,12,FALSE))</f>
        <v>0</v>
      </c>
      <c r="R163" s="8">
        <f>IF(O163&lt;&gt; "",LOOKUP(O163,Points!$F$1:$F$400,Points!$G$1:$G$400),"")</f>
        <v>1</v>
      </c>
      <c r="S163" s="215">
        <f>IF(  AND(Q163&gt;0,O163&lt;&gt;T$8),   IF(ABS(Q163-T$8)&gt;=5,  O163+SIGN(T$8-Q163)*1,  (T$8-Q163)*0.2+O163),      O163)</f>
        <v>6.4</v>
      </c>
      <c r="T163" s="87">
        <f t="shared" si="80"/>
        <v>6</v>
      </c>
      <c r="U163" s="64">
        <v>0</v>
      </c>
      <c r="V163" s="8">
        <f>IF(S163&lt;&gt; "",LOOKUP(S163,Points!$F$1:$F$400,Points!$G$1:$G$400),"")</f>
        <v>1</v>
      </c>
      <c r="W163" s="215">
        <f>IF(  AND(U163&gt;0,S163&lt;&gt;36),   IF(ABS(U163-36)&gt;=10,  S163+SIGN(36-U163)*1,  (36-U163)*0.1+S163),      S163)</f>
        <v>6.4</v>
      </c>
      <c r="X163" s="87">
        <f t="shared" si="81"/>
        <v>6</v>
      </c>
      <c r="Y163" s="64">
        <f>IF(ISNA(VLOOKUP($A163,'2021'!$A$6:$AV$184,20,FALSE)),0,VLOOKUP($A163,'2021'!$A$6:$AV$184,20,FALSE))</f>
        <v>0</v>
      </c>
      <c r="Z163" s="8">
        <f>IF(W163&lt;&gt; "",LOOKUP(W163,Points!$F$1:$F$400,Points!$G$1:$G$400),"")</f>
        <v>1</v>
      </c>
      <c r="AA163" s="215">
        <f>IF(  AND(Y163&gt;0,W163&lt;&gt;36),   IF(ABS(Y163-36)&gt;=10,  W163+SIGN(36-Y163)*1,  (36-Y163)*0.1+W163),      W163)</f>
        <v>6.4</v>
      </c>
      <c r="AB163" s="87">
        <f t="shared" si="82"/>
        <v>6</v>
      </c>
      <c r="AC163" s="64">
        <f>IF(ISNA(VLOOKUP($A163,'2021'!$A$6:$AV$184,24,FALSE)),0,VLOOKUP($A163,'2021'!$A$6:$AV$184,24,FALSE))</f>
        <v>0</v>
      </c>
      <c r="AD163" s="8">
        <f>IF(AA163&lt;&gt; "",LOOKUP(AA163,Points!$F$1:$F$400,Points!$G$1:$G$400),"")</f>
        <v>1</v>
      </c>
      <c r="AE163" s="215">
        <f>IF(  AND(AC163&gt;0,AA163&lt;&gt;36),   IF(ABS(AC163-36)&gt;=10,  AA163+SIGN(36-AC163)*1,  (36-AC163)*0.1+AA163),      AA163)</f>
        <v>6.4</v>
      </c>
      <c r="AF163" s="87">
        <f t="shared" si="83"/>
        <v>6</v>
      </c>
      <c r="AG163" s="64">
        <f>IF(ISNA(VLOOKUP($A163,'2021'!$A$6:$AV$185,28,FALSE)),0,VLOOKUP($A163,'2021'!$A$6:$AV$185,28,FALSE))</f>
        <v>0</v>
      </c>
      <c r="AH163" s="8">
        <f>IF(AE163&lt;&gt; "",LOOKUP(AE163,Points!$F$1:$F$400,Points!$G$1:$G$400),"")</f>
        <v>1</v>
      </c>
      <c r="AI163" s="215">
        <f>IF(  AND(AG163&gt;0,AE163&lt;&gt;36),   IF(ABS(AG163-36)&gt;=10,  AE163+SIGN(36-AG163)*1,  (36-AG163)*0.1+AE163),      AE163)</f>
        <v>6.4</v>
      </c>
      <c r="AJ163" s="87">
        <f t="shared" si="84"/>
        <v>6</v>
      </c>
      <c r="AK163" s="64">
        <f>IF(ISNA(VLOOKUP($A163,'2021'!$A$6:$AV$185,32,FALSE)),0,VLOOKUP($A163,'2021'!$A$6:$AV$185,32,FALSE))</f>
        <v>0</v>
      </c>
      <c r="AL163" s="8">
        <f>IF(AI163&lt;&gt; "",LOOKUP(AI163,Points!$F$1:$F$400,Points!$G$1:$G$400),"")</f>
        <v>1</v>
      </c>
      <c r="AM163" s="215">
        <f t="shared" si="85"/>
        <v>6.4</v>
      </c>
      <c r="AN163" s="87">
        <f t="shared" si="86"/>
        <v>6</v>
      </c>
      <c r="AO163" s="64">
        <f>IF(ISNA(VLOOKUP($A163,'2021'!$A$6:$AV$184,36,FALSE)),0,VLOOKUP($A163,'2021'!$A$6:$AV$184,36,FALSE))</f>
        <v>0</v>
      </c>
      <c r="AP163" s="8">
        <f>IF(AM163&lt;&gt; "",LOOKUP(AM163,Points!$F$1:$F$360,Points!$G$1:$G$360),"")</f>
        <v>1</v>
      </c>
      <c r="AQ163" s="215">
        <f t="shared" si="87"/>
        <v>6.4</v>
      </c>
      <c r="AR163" s="87">
        <f t="shared" si="88"/>
        <v>6</v>
      </c>
      <c r="AS163">
        <f t="shared" si="89"/>
        <v>87</v>
      </c>
      <c r="AT163" t="str">
        <f t="shared" si="90"/>
        <v>-</v>
      </c>
      <c r="AU163" t="str">
        <f t="shared" si="91"/>
        <v>-</v>
      </c>
      <c r="AV163" t="str">
        <f t="shared" si="92"/>
        <v>-</v>
      </c>
      <c r="AW163" t="str">
        <f t="shared" si="93"/>
        <v>-</v>
      </c>
      <c r="AX163" t="str">
        <f t="shared" si="94"/>
        <v>-</v>
      </c>
      <c r="AY163" t="str">
        <f t="shared" si="95"/>
        <v>-</v>
      </c>
      <c r="AZ163" t="str">
        <f t="shared" si="96"/>
        <v>-</v>
      </c>
      <c r="BA163" t="str">
        <f t="shared" si="97"/>
        <v>-</v>
      </c>
    </row>
    <row r="164" spans="1:53" ht="18" customHeight="1" thickBot="1" x14ac:dyDescent="0.25">
      <c r="A164" s="78" t="str">
        <f t="shared" si="77"/>
        <v>Jerry Ross</v>
      </c>
      <c r="B164" s="93" t="s">
        <v>867</v>
      </c>
      <c r="C164" s="94" t="s">
        <v>331</v>
      </c>
      <c r="D164" s="25">
        <v>0</v>
      </c>
      <c r="E164" s="8">
        <v>0</v>
      </c>
      <c r="F164" s="92">
        <v>0</v>
      </c>
      <c r="G164" s="216">
        <v>13</v>
      </c>
      <c r="H164" s="88">
        <v>15</v>
      </c>
      <c r="I164" s="8">
        <v>27</v>
      </c>
      <c r="J164" s="8">
        <f>IF(G164&lt;&gt; "",LOOKUP(G164,Points!$F$1:$F$360,Points!$G$1:$G$360),"")</f>
        <v>2</v>
      </c>
      <c r="K164" s="13">
        <f t="shared" si="98"/>
        <v>14</v>
      </c>
      <c r="L164" s="87">
        <f t="shared" si="78"/>
        <v>14</v>
      </c>
      <c r="M164" s="83">
        <f>IF(ISNA(VLOOKUP($A164,'2021'!$A$6:$AV$149,8,FALSE)),0,VLOOKUP($A164,'2021'!$A$6:$AV$149,8,FALSE))</f>
        <v>37</v>
      </c>
      <c r="N164" s="8">
        <f>IF(K164&lt;&gt; "",LOOKUP(K164,Points!$F$1:$F$400,Points!$G$1:$G$400),"")</f>
        <v>2</v>
      </c>
      <c r="O164" s="215">
        <f>IF(  AND(M164&gt;0,K164&lt;&gt;36),   IF(ABS(M164-36)&gt;=10,  K164+SIGN(36-M164)*1,  (36-M164)*0.1+K164),      K164)</f>
        <v>13.9</v>
      </c>
      <c r="P164" s="87">
        <f t="shared" si="79"/>
        <v>14</v>
      </c>
      <c r="Q164" s="64">
        <f>IF(ISNA(VLOOKUP($A164,'2021'!$A$6:$AV$149,12,FALSE)),0,VLOOKUP($A164,'2021'!$A$6:$AV$149,12,FALSE))</f>
        <v>31</v>
      </c>
      <c r="R164" s="8">
        <f>IF(O164&lt;&gt; "",LOOKUP(O164,Points!$F$1:$F$400,Points!$G$1:$G$400),"")</f>
        <v>2</v>
      </c>
      <c r="S164" s="215">
        <f>IF(  AND(Q164&gt;0,O164&lt;&gt;36),   IF(ABS(Q164-36)&gt;=10,  O164+SIGN(36-Q164)*1,  (36-Q164)*0.1+O164),      O164)</f>
        <v>14.4</v>
      </c>
      <c r="T164" s="87">
        <f t="shared" si="80"/>
        <v>14</v>
      </c>
      <c r="U164" s="64">
        <v>0</v>
      </c>
      <c r="V164" s="8">
        <f>IF(S164&lt;&gt; "",LOOKUP(S164,Points!$F$1:$F$400,Points!$G$1:$G$400),"")</f>
        <v>2</v>
      </c>
      <c r="W164" s="215">
        <f>IF(  AND(U164&gt;0,S164&lt;&gt;X$8),   IF(ABS(U164-X$8)&gt;=5,  S164+SIGN(X$8-U164)*1,  (X$8-U164)*0.2+S164),      S164)</f>
        <v>14.4</v>
      </c>
      <c r="X164" s="87">
        <f t="shared" si="81"/>
        <v>14</v>
      </c>
      <c r="Y164" s="64">
        <f>IF(ISNA(VLOOKUP($A164,'2021'!$A$6:$AV$184,20,FALSE)),0,VLOOKUP($A164,'2021'!$A$6:$AV$184,20,FALSE))</f>
        <v>0</v>
      </c>
      <c r="Z164" s="8">
        <f>IF(W164&lt;&gt; "",LOOKUP(W164,Points!$F$1:$F$400,Points!$G$1:$G$400),"")</f>
        <v>2</v>
      </c>
      <c r="AA164" s="215">
        <f>IF(  AND(Y164&gt;0,W164&lt;&gt;36),   IF(ABS(Y164-36)&gt;=10,  W164+SIGN(36-Y164)*1,  (36-Y164)*0.1+W164),      W164)</f>
        <v>14.4</v>
      </c>
      <c r="AB164" s="87">
        <f t="shared" si="82"/>
        <v>14</v>
      </c>
      <c r="AC164" s="64">
        <f>IF(ISNA(VLOOKUP($A164,'2021'!$A$6:$AV$184,24,FALSE)),0,VLOOKUP($A164,'2021'!$A$6:$AV$184,24,FALSE))</f>
        <v>0</v>
      </c>
      <c r="AD164" s="8">
        <f>IF(AA164&lt;&gt; "",LOOKUP(AA164,Points!$F$1:$F$400,Points!$G$1:$G$400),"")</f>
        <v>2</v>
      </c>
      <c r="AE164" s="215">
        <f>IF(  AND(AC164&gt;0,AA164&lt;&gt;36),   IF(ABS(AC164-36)&gt;=10,  AA164+SIGN(36-AC164)*1,  (36-AC164)*0.1+AA164),      AA164)</f>
        <v>14.4</v>
      </c>
      <c r="AF164" s="87">
        <f t="shared" si="83"/>
        <v>14</v>
      </c>
      <c r="AG164" s="64">
        <f>IF(ISNA(VLOOKUP($A164,'2021'!$A$6:$AV$185,28,FALSE)),0,VLOOKUP($A164,'2021'!$A$6:$AV$185,28,FALSE))</f>
        <v>0</v>
      </c>
      <c r="AH164" s="8">
        <f>IF(AE164&lt;&gt; "",LOOKUP(AE164,Points!$F$1:$F$400,Points!$G$1:$G$400),"")</f>
        <v>2</v>
      </c>
      <c r="AI164" s="215">
        <f>IF(  AND(AG164&gt;0,AE164&lt;&gt;36),   IF(ABS(AG164-36)&gt;=10,  AE164+SIGN(36-AG164)*1,  (36-AG164)*0.1+AE164),      AE164)</f>
        <v>14.4</v>
      </c>
      <c r="AJ164" s="87">
        <f t="shared" si="84"/>
        <v>14</v>
      </c>
      <c r="AK164" s="64">
        <f>IF(ISNA(VLOOKUP($A164,'2021'!$A$6:$AV$184,32,FALSE)),0,VLOOKUP($A164,'2021'!$A$6:$AV$184,32,FALSE))</f>
        <v>0</v>
      </c>
      <c r="AL164" s="8">
        <f>IF(AI164&lt;&gt; "",LOOKUP(AI164,Points!$F$1:$F$400,Points!$G$1:$G$400),"")</f>
        <v>2</v>
      </c>
      <c r="AM164" s="215">
        <f t="shared" si="85"/>
        <v>14.4</v>
      </c>
      <c r="AN164" s="87">
        <f t="shared" si="86"/>
        <v>14</v>
      </c>
      <c r="AO164" s="64">
        <f>IF(ISNA(VLOOKUP($A164,'2021'!$A$6:$AV$184,36,FALSE)),0,VLOOKUP($A164,'2021'!$A$6:$AV$184,36,FALSE))</f>
        <v>0</v>
      </c>
      <c r="AP164" s="8">
        <f>IF(AM164&lt;&gt; "",LOOKUP(AM164,Points!$F$1:$F$360,Points!$G$1:$G$360),"")</f>
        <v>2</v>
      </c>
      <c r="AQ164" s="215">
        <f t="shared" si="87"/>
        <v>14.4</v>
      </c>
      <c r="AR164" s="87">
        <f t="shared" si="88"/>
        <v>14</v>
      </c>
      <c r="AS164">
        <f t="shared" si="89"/>
        <v>96</v>
      </c>
      <c r="AT164">
        <f t="shared" si="90"/>
        <v>85</v>
      </c>
      <c r="AU164">
        <f t="shared" si="91"/>
        <v>91</v>
      </c>
      <c r="AV164" t="str">
        <f t="shared" si="92"/>
        <v>-</v>
      </c>
      <c r="AW164" t="str">
        <f t="shared" si="93"/>
        <v>-</v>
      </c>
      <c r="AX164" t="str">
        <f t="shared" si="94"/>
        <v>-</v>
      </c>
      <c r="AY164" t="str">
        <f t="shared" si="95"/>
        <v>-</v>
      </c>
      <c r="AZ164" t="str">
        <f t="shared" si="96"/>
        <v>-</v>
      </c>
      <c r="BA164" t="str">
        <f t="shared" si="97"/>
        <v>-</v>
      </c>
    </row>
    <row r="165" spans="1:53" ht="18" customHeight="1" thickBot="1" x14ac:dyDescent="0.25">
      <c r="A165" s="78" t="str">
        <f t="shared" si="77"/>
        <v>Chris Rossbach</v>
      </c>
      <c r="B165" s="93" t="s">
        <v>971</v>
      </c>
      <c r="C165" s="94" t="s">
        <v>16</v>
      </c>
      <c r="D165" s="25">
        <v>0</v>
      </c>
      <c r="E165" s="8">
        <v>0</v>
      </c>
      <c r="F165" s="92">
        <v>0</v>
      </c>
      <c r="G165" s="312">
        <v>11</v>
      </c>
      <c r="H165" s="88">
        <v>18</v>
      </c>
      <c r="I165" s="8">
        <v>28</v>
      </c>
      <c r="J165" s="8">
        <f>IF(G165&lt;&gt; "",LOOKUP(G165,Points!$F$1:$F$360,Points!$G$1:$G$360),"")</f>
        <v>2</v>
      </c>
      <c r="K165" s="13">
        <f t="shared" si="98"/>
        <v>12</v>
      </c>
      <c r="L165" s="87">
        <f t="shared" si="78"/>
        <v>12</v>
      </c>
      <c r="M165" s="83">
        <f>IF(ISNA(VLOOKUP($A165,'2021'!$A$6:$AV$149,8,FALSE)),0,VLOOKUP($A165,'2021'!$A$6:$AV$149,8,FALSE))</f>
        <v>26</v>
      </c>
      <c r="N165" s="8">
        <f>IF(K165&lt;&gt; "",LOOKUP(K165,Points!$F$1:$F$400,Points!$G$1:$G$400),"")</f>
        <v>2</v>
      </c>
      <c r="O165" s="215">
        <f>IF(  AND(M165&gt;0,K165&lt;&gt;P$8),   IF(ABS(M165-P$8)&gt;=5,  K165+SIGN(P$8-M165)*1,  (P$8-M165)*0.2+K165),      K165)</f>
        <v>12.8</v>
      </c>
      <c r="P165" s="87">
        <f t="shared" si="79"/>
        <v>13</v>
      </c>
      <c r="Q165" s="64">
        <f>IF(ISNA(VLOOKUP($A165,'2021'!$A$6:$AV$184,12,FALSE)),0,VLOOKUP($A165,'2021'!$A$6:$AV$184,12,FALSE))</f>
        <v>30</v>
      </c>
      <c r="R165" s="8">
        <f>IF(O165&lt;&gt; "",LOOKUP(O165,Points!$F$1:$F$400,Points!$G$1:$G$400),"")</f>
        <v>2</v>
      </c>
      <c r="S165" s="215">
        <f>IF(  AND(Q165&gt;0,O165&lt;&gt;T$8),   IF(ABS(Q165-T$8)&gt;=5,  O165+SIGN(T$8-Q165)*1,  (T$8-Q165)*0.2+O165),      O165)</f>
        <v>12.200000000000001</v>
      </c>
      <c r="T165" s="87">
        <f t="shared" si="80"/>
        <v>12</v>
      </c>
      <c r="U165" s="64">
        <v>0</v>
      </c>
      <c r="V165" s="8">
        <f>IF(S165&lt;&gt; "",LOOKUP(S165,Points!$F$1:$F$400,Points!$G$1:$G$400),"")</f>
        <v>2</v>
      </c>
      <c r="W165" s="215">
        <f>IF(  AND(U165&gt;0,S165&lt;&gt;36),   IF(ABS(U165-36)&gt;=10,  S165+SIGN(36-U165)*1,  (36-U165)*0.1+S165),      S165)</f>
        <v>12.200000000000001</v>
      </c>
      <c r="X165" s="87">
        <f t="shared" si="81"/>
        <v>12</v>
      </c>
      <c r="Y165" s="64">
        <f>IF(ISNA(VLOOKUP($A165,'2021'!$A$6:$AV$184,20,FALSE)),0,VLOOKUP($A165,'2021'!$A$6:$AV$184,20,FALSE))</f>
        <v>0</v>
      </c>
      <c r="Z165" s="8">
        <f>IF(W165&lt;&gt; "",LOOKUP(W165,Points!$F$1:$F$400,Points!$G$1:$G$400),"")</f>
        <v>2</v>
      </c>
      <c r="AA165" s="215">
        <f>IF(  AND(Y165&gt;0,W165&lt;&gt;36),   IF(ABS(Y165-36)&gt;=10,  W165+SIGN(36-Y165)*1,  (36-Y165)*0.1+W165),      W165)</f>
        <v>12.200000000000001</v>
      </c>
      <c r="AB165" s="87">
        <f t="shared" si="82"/>
        <v>12</v>
      </c>
      <c r="AC165" s="64">
        <f>IF(ISNA(VLOOKUP($A165,'2021'!$A$6:$AV$184,24,FALSE)),0,VLOOKUP($A165,'2021'!$A$6:$AV$184,24,FALSE))</f>
        <v>0</v>
      </c>
      <c r="AD165" s="8">
        <f>IF(AA165&lt;&gt; "",LOOKUP(AA165,Points!$F$1:$F$400,Points!$G$1:$G$400),"")</f>
        <v>2</v>
      </c>
      <c r="AE165" s="215">
        <f>IF(  AND(AC165&gt;0,AA165&lt;&gt;36),   IF(ABS(AC165-36)&gt;=10,  AA165+SIGN(36-AC165)*1,  (36-AC165)*0.1+AA165),      AA165)</f>
        <v>12.200000000000001</v>
      </c>
      <c r="AF165" s="87">
        <f t="shared" si="83"/>
        <v>12</v>
      </c>
      <c r="AG165" s="64">
        <f>IF(ISNA(VLOOKUP($A165,'2021'!$A$6:$AV$185,28,FALSE)),0,VLOOKUP($A165,'2021'!$A$6:$AV$185,28,FALSE))</f>
        <v>0</v>
      </c>
      <c r="AH165" s="8">
        <f>IF(AE165&lt;&gt; "",LOOKUP(AE165,Points!$F$1:$F$400,Points!$G$1:$G$400),"")</f>
        <v>2</v>
      </c>
      <c r="AI165" s="215">
        <f>IF(  AND(AG165&gt;0,AE165&lt;&gt;36),   IF(ABS(AG165-36)&gt;=10,  AE165+SIGN(36-AG165)*1,  (36-AG165)*0.1+AE165),      AE165)</f>
        <v>12.200000000000001</v>
      </c>
      <c r="AJ165" s="87">
        <f t="shared" si="84"/>
        <v>12</v>
      </c>
      <c r="AK165" s="64">
        <f>IF(ISNA(VLOOKUP($A165,'2021'!$A$6:$AV$185,32,FALSE)),0,VLOOKUP($A165,'2021'!$A$6:$AV$185,32,FALSE))</f>
        <v>0</v>
      </c>
      <c r="AL165" s="8">
        <f>IF(AI165&lt;&gt; "",LOOKUP(AI165,Points!$F$1:$F$400,Points!$G$1:$G$400),"")</f>
        <v>2</v>
      </c>
      <c r="AM165" s="215">
        <f t="shared" si="85"/>
        <v>12.200000000000001</v>
      </c>
      <c r="AN165" s="87">
        <f t="shared" si="86"/>
        <v>12</v>
      </c>
      <c r="AO165" s="64">
        <f>IF(ISNA(VLOOKUP($A165,'2021'!$A$6:$AV$184,36,FALSE)),0,VLOOKUP($A165,'2021'!$A$6:$AV$184,36,FALSE))</f>
        <v>0</v>
      </c>
      <c r="AP165" s="8">
        <f>IF(AM165&lt;&gt; "",LOOKUP(AM165,Points!$F$1:$F$360,Points!$G$1:$G$360),"")</f>
        <v>2</v>
      </c>
      <c r="AQ165" s="215">
        <f t="shared" si="87"/>
        <v>12.200000000000001</v>
      </c>
      <c r="AR165" s="87">
        <f t="shared" si="88"/>
        <v>12</v>
      </c>
      <c r="AS165">
        <f t="shared" si="89"/>
        <v>98</v>
      </c>
      <c r="AT165">
        <f t="shared" si="90"/>
        <v>94</v>
      </c>
      <c r="AU165">
        <f t="shared" si="91"/>
        <v>91</v>
      </c>
      <c r="AV165" t="str">
        <f t="shared" si="92"/>
        <v>-</v>
      </c>
      <c r="AW165" t="str">
        <f t="shared" si="93"/>
        <v>-</v>
      </c>
      <c r="AX165" t="str">
        <f t="shared" si="94"/>
        <v>-</v>
      </c>
      <c r="AY165" t="str">
        <f t="shared" si="95"/>
        <v>-</v>
      </c>
      <c r="AZ165" t="str">
        <f t="shared" si="96"/>
        <v>-</v>
      </c>
      <c r="BA165" t="str">
        <f t="shared" si="97"/>
        <v>-</v>
      </c>
    </row>
    <row r="166" spans="1:53" ht="18" customHeight="1" thickBot="1" x14ac:dyDescent="0.25">
      <c r="A166" s="78" t="str">
        <f t="shared" si="77"/>
        <v>Steve Vito</v>
      </c>
      <c r="B166" s="93" t="s">
        <v>972</v>
      </c>
      <c r="C166" s="94" t="s">
        <v>15</v>
      </c>
      <c r="D166" s="25">
        <v>0</v>
      </c>
      <c r="E166" s="8">
        <v>0</v>
      </c>
      <c r="F166" s="92">
        <v>0</v>
      </c>
      <c r="G166" s="312">
        <v>17</v>
      </c>
      <c r="H166" s="88">
        <v>30</v>
      </c>
      <c r="I166" s="8">
        <v>28</v>
      </c>
      <c r="J166" s="8">
        <f>IF(G166&lt;&gt; "",LOOKUP(G166,Points!$F$1:$F$360,Points!$G$1:$G$360),"")</f>
        <v>2</v>
      </c>
      <c r="K166" s="13">
        <f t="shared" si="98"/>
        <v>18</v>
      </c>
      <c r="L166" s="87">
        <f t="shared" si="78"/>
        <v>18</v>
      </c>
      <c r="M166" s="83">
        <f>IF(ISNA(VLOOKUP($A166,'2021'!$A$6:$AV$149,8,FALSE)),0,VLOOKUP($A166,'2021'!$A$6:$AV$149,8,FALSE))</f>
        <v>0</v>
      </c>
      <c r="N166" s="8">
        <f>IF(K166&lt;&gt; "",LOOKUP(K166,Points!$F$1:$F$400,Points!$G$1:$G$400),"")</f>
        <v>2</v>
      </c>
      <c r="O166" s="215">
        <f>IF(  AND(M166&gt;0,K166&lt;&gt;36),   IF(ABS(M166-36)&gt;=10,  K166+SIGN(36-M166)*1,  (36-M166)*0.1+K166),      K166)</f>
        <v>18</v>
      </c>
      <c r="P166" s="87">
        <f t="shared" si="79"/>
        <v>18</v>
      </c>
      <c r="Q166" s="64">
        <f>IF(ISNA(VLOOKUP($A166,'2021'!$A$6:$AV$184,12,FALSE)),0,VLOOKUP($A166,'2021'!$A$6:$AV$184,12,FALSE))</f>
        <v>0</v>
      </c>
      <c r="R166" s="8">
        <f>IF(O166&lt;&gt; "",LOOKUP(O166,Points!$F$1:$F$400,Points!$G$1:$G$400),"")</f>
        <v>2</v>
      </c>
      <c r="S166" s="215">
        <f>IF(  AND(Q166&gt;0,O166&lt;&gt;36),   IF(ABS(Q166-36)&gt;=10,  O166+SIGN(36-Q166)*1,  (36-Q166)*0.1+O166),      O166)</f>
        <v>18</v>
      </c>
      <c r="T166" s="87">
        <f t="shared" si="80"/>
        <v>18</v>
      </c>
      <c r="U166" s="64">
        <v>0</v>
      </c>
      <c r="V166" s="8">
        <f>IF(S166&lt;&gt; "",LOOKUP(S166,Points!$F$1:$F$400,Points!$G$1:$G$400),"")</f>
        <v>2</v>
      </c>
      <c r="W166" s="215">
        <f>IF(  AND(U166&gt;0,S166&lt;&gt;36),   IF(ABS(U166-36)&gt;=10,  S166+SIGN(36-U166)*1,  (36-U166)*0.1+S166),      S166)</f>
        <v>18</v>
      </c>
      <c r="X166" s="87">
        <f t="shared" si="81"/>
        <v>18</v>
      </c>
      <c r="Y166" s="64">
        <f>IF(ISNA(VLOOKUP($A166,'2021'!$A$6:$AV$184,20,FALSE)),0,VLOOKUP($A166,'2021'!$A$6:$AV$184,20,FALSE))</f>
        <v>0</v>
      </c>
      <c r="Z166" s="8">
        <f>IF(W166&lt;&gt; "",LOOKUP(W166,Points!$F$1:$F$400,Points!$G$1:$G$400),"")</f>
        <v>2</v>
      </c>
      <c r="AA166" s="215">
        <f>IF(  AND(Y166&gt;0,W166&lt;&gt;36),   IF(ABS(Y166-36)&gt;=10,  W166+SIGN(36-Y166)*1,  (36-Y166)*0.1+W166),      W166)</f>
        <v>18</v>
      </c>
      <c r="AB166" s="87">
        <f t="shared" si="82"/>
        <v>18</v>
      </c>
      <c r="AC166" s="64">
        <f>IF(ISNA(VLOOKUP($A166,'2021'!$A$6:$AV$184,24,FALSE)),0,VLOOKUP($A166,'2021'!$A$6:$AV$184,24,FALSE))</f>
        <v>0</v>
      </c>
      <c r="AD166" s="8">
        <f>IF(AA166&lt;&gt; "",LOOKUP(AA166,Points!$F$1:$F$400,Points!$G$1:$G$400),"")</f>
        <v>2</v>
      </c>
      <c r="AE166" s="215">
        <f>IF(  AND(AC166&gt;0,AA166&lt;&gt;36),   IF(ABS(AC166-36)&gt;=10,  AA166+SIGN(36-AC166)*1,  (36-AC166)*0.1+AA166),      AA166)</f>
        <v>18</v>
      </c>
      <c r="AF166" s="87">
        <f t="shared" si="83"/>
        <v>18</v>
      </c>
      <c r="AG166" s="64">
        <f>IF(ISNA(VLOOKUP($A166,'2021'!$A$6:$AV$185,28,FALSE)),0,VLOOKUP($A166,'2021'!$A$6:$AV$185,28,FALSE))</f>
        <v>0</v>
      </c>
      <c r="AH166" s="8">
        <f>IF(AE166&lt;&gt; "",LOOKUP(AE166,Points!$F$1:$F$400,Points!$G$1:$G$400),"")</f>
        <v>2</v>
      </c>
      <c r="AI166" s="215">
        <f>IF(  AND(AG166&gt;0,AE166&lt;&gt;36),   IF(ABS(AG166-36)&gt;=10,  AE166+SIGN(36-AG166)*1,  (36-AG166)*0.1+AE166),      AE166)</f>
        <v>18</v>
      </c>
      <c r="AJ166" s="87">
        <f t="shared" si="84"/>
        <v>18</v>
      </c>
      <c r="AK166" s="64">
        <f>IF(ISNA(VLOOKUP($A166,'2021'!$A$6:$AV$185,32,FALSE)),0,VLOOKUP($A166,'2021'!$A$6:$AV$185,32,FALSE))</f>
        <v>0</v>
      </c>
      <c r="AL166" s="8">
        <f>IF(AI166&lt;&gt; "",LOOKUP(AI166,Points!$F$1:$F$400,Points!$G$1:$G$400),"")</f>
        <v>2</v>
      </c>
      <c r="AM166" s="215">
        <f t="shared" si="85"/>
        <v>18</v>
      </c>
      <c r="AN166" s="87">
        <f t="shared" si="86"/>
        <v>18</v>
      </c>
      <c r="AO166" s="64">
        <f>IF(ISNA(VLOOKUP($A166,'2021'!$A$6:$AV$184,36,FALSE)),0,VLOOKUP($A166,'2021'!$A$6:$AV$184,36,FALSE))</f>
        <v>0</v>
      </c>
      <c r="AP166" s="8">
        <f>IF(AM166&lt;&gt; "",LOOKUP(AM166,Points!$F$1:$F$360,Points!$G$1:$G$360),"")</f>
        <v>2</v>
      </c>
      <c r="AQ166" s="215">
        <f t="shared" si="87"/>
        <v>18</v>
      </c>
      <c r="AR166" s="87">
        <f t="shared" si="88"/>
        <v>18</v>
      </c>
      <c r="AS166">
        <f t="shared" si="89"/>
        <v>110</v>
      </c>
      <c r="AT166" t="str">
        <f t="shared" si="90"/>
        <v>-</v>
      </c>
      <c r="AU166" t="str">
        <f t="shared" si="91"/>
        <v>-</v>
      </c>
      <c r="AV166" t="str">
        <f t="shared" si="92"/>
        <v>-</v>
      </c>
      <c r="AW166" t="str">
        <f t="shared" si="93"/>
        <v>-</v>
      </c>
      <c r="AX166" t="str">
        <f t="shared" si="94"/>
        <v>-</v>
      </c>
      <c r="AY166" t="str">
        <f t="shared" si="95"/>
        <v>-</v>
      </c>
      <c r="AZ166" t="str">
        <f t="shared" si="96"/>
        <v>-</v>
      </c>
      <c r="BA166" t="str">
        <f t="shared" si="97"/>
        <v>-</v>
      </c>
    </row>
    <row r="167" spans="1:53" ht="18" customHeight="1" thickBot="1" x14ac:dyDescent="0.25">
      <c r="A167" s="78" t="str">
        <f t="shared" si="77"/>
        <v>Steve Brinkmann</v>
      </c>
      <c r="B167" s="93" t="s">
        <v>932</v>
      </c>
      <c r="C167" s="94" t="s">
        <v>15</v>
      </c>
      <c r="D167" s="25">
        <v>0</v>
      </c>
      <c r="E167" s="8">
        <v>0</v>
      </c>
      <c r="F167" s="92">
        <v>0</v>
      </c>
      <c r="G167" s="312">
        <v>18</v>
      </c>
      <c r="H167" s="313">
        <f>+G167</f>
        <v>18</v>
      </c>
      <c r="I167" s="72">
        <v>0</v>
      </c>
      <c r="J167" s="8">
        <f>IF(G167&lt;&gt; "",LOOKUP(G167,Points!$F$1:$F$360,Points!$G$1:$G$360),"")</f>
        <v>2</v>
      </c>
      <c r="K167" s="209">
        <f>IF(  AND(I167&gt;0,G167&lt;&gt;L$8),   IF(ABS(I167-L$8)&gt;=5,  G167+SIGN(L$8-I167)*1,  (L$8-I167)*0.2+G167),      G167)</f>
        <v>18</v>
      </c>
      <c r="L167" s="87">
        <f t="shared" ref="L167:L189" si="99">ROUND(K167,0)</f>
        <v>18</v>
      </c>
      <c r="M167" s="83">
        <f>IF(ISNA(VLOOKUP($A167,'2021'!$A$6:$AV$180,8,FALSE)),0,VLOOKUP($A167,'2021'!$A$6:$AV$180,8,FALSE))</f>
        <v>0</v>
      </c>
      <c r="N167" s="8">
        <f>IF(K167&lt;&gt; "",LOOKUP(K167,Points!$F$1:$F$400,Points!$G$1:$G$400),"")</f>
        <v>2</v>
      </c>
      <c r="O167" s="215">
        <f>IF(  AND(M167&gt;0,K167&lt;&gt;P$8),   IF(ABS(M167-P$8)&gt;=5,  K167+SIGN(P$8-M167)*1,  (P$8-M167)*0.2+K167),      K167)</f>
        <v>18</v>
      </c>
      <c r="P167" s="87">
        <f t="shared" ref="P167:P189" si="100">ROUND(O167,0)</f>
        <v>18</v>
      </c>
      <c r="Q167" s="64">
        <f>IF(ISNA(VLOOKUP($A167,'2021'!$A$6:$AV$184,12,FALSE)),0,VLOOKUP($A167,'2021'!$A$6:$AV$184,12,FALSE))</f>
        <v>0</v>
      </c>
      <c r="R167" s="8">
        <f>IF(O167&lt;&gt; "",LOOKUP(O167,Points!$F$1:$F$400,Points!$G$1:$G$400),"")</f>
        <v>2</v>
      </c>
      <c r="S167" s="215">
        <f>IF(  AND(Q167&gt;0,O167&lt;&gt;36),   IF(ABS(Q167-36)&gt;=10,  O167+SIGN(36-Q167)*1,  (36-Q167)*0.1+O167),      O167)</f>
        <v>18</v>
      </c>
      <c r="T167" s="87">
        <f t="shared" ref="T167:T189" si="101">ROUND(S167,0)</f>
        <v>18</v>
      </c>
      <c r="U167" s="64">
        <v>0</v>
      </c>
      <c r="V167" s="8">
        <f>IF(S167&lt;&gt; "",LOOKUP(S167,Points!$F$1:$F$400,Points!$G$1:$G$400),"")</f>
        <v>2</v>
      </c>
      <c r="W167" s="215">
        <f t="shared" ref="W167:W189" si="102">IF(  AND(U167&gt;0,S167&lt;&gt;36),   IF(ABS(U167-36)&gt;=10,  S167+SIGN(36-U167)*1,  (36-U167)*0.1+S167),      S167)</f>
        <v>18</v>
      </c>
      <c r="X167" s="87">
        <f t="shared" ref="X167:X189" si="103">ROUND(W167,0)</f>
        <v>18</v>
      </c>
      <c r="Y167" s="64">
        <f>IF(ISNA(VLOOKUP($A167,'2021'!$A$6:$AV$184,20,FALSE)),0,VLOOKUP($A167,'2021'!$A$6:$AV$184,20,FALSE))</f>
        <v>0</v>
      </c>
      <c r="Z167" s="8">
        <f>IF(W167&lt;&gt; "",LOOKUP(W167,Points!$F$1:$F$400,Points!$G$1:$G$400),"")</f>
        <v>2</v>
      </c>
      <c r="AA167" s="215">
        <f t="shared" ref="AA167:AA189" si="104">IF(  AND(Y167&gt;0,W167&lt;&gt;36),   IF(ABS(Y167-36)&gt;=10,  W167+SIGN(36-Y167)*1,  (36-Y167)*0.1+W167),      W167)</f>
        <v>18</v>
      </c>
      <c r="AB167" s="87">
        <f t="shared" ref="AB167:AB189" si="105">ROUND(AA167,0)</f>
        <v>18</v>
      </c>
      <c r="AC167" s="64">
        <f>IF(ISNA(VLOOKUP($A167,'2021'!$A$6:$AV$184,24,FALSE)),0,VLOOKUP($A167,'2021'!$A$6:$AV$184,24,FALSE))</f>
        <v>0</v>
      </c>
      <c r="AD167" s="8">
        <f>IF(AA167&lt;&gt; "",LOOKUP(AA167,Points!$F$1:$F$400,Points!$G$1:$G$400),"")</f>
        <v>2</v>
      </c>
      <c r="AE167" s="215">
        <f t="shared" ref="AE167:AE189" si="106">IF(  AND(AC167&gt;0,AA167&lt;&gt;36),   IF(ABS(AC167-36)&gt;=10,  AA167+SIGN(36-AC167)*1,  (36-AC167)*0.1+AA167),      AA167)</f>
        <v>18</v>
      </c>
      <c r="AF167" s="87">
        <f t="shared" ref="AF167:AF189" si="107">ROUND(AE167,0)</f>
        <v>18</v>
      </c>
      <c r="AG167" s="64">
        <f>IF(ISNA(VLOOKUP($A167,'2021'!$A$6:$AV$185,28,FALSE)),0,VLOOKUP($A167,'2021'!$A$6:$AV$185,28,FALSE))</f>
        <v>0</v>
      </c>
      <c r="AH167" s="8">
        <f>IF(AE167&lt;&gt; "",LOOKUP(AE167,Points!$F$1:$F$400,Points!$G$1:$G$400),"")</f>
        <v>2</v>
      </c>
      <c r="AI167" s="215">
        <f t="shared" ref="AI167:AI189" si="108">IF(  AND(AG167&gt;0,AE167&lt;&gt;36),   IF(ABS(AG167-36)&gt;=10,  AE167+SIGN(36-AG167)*1,  (36-AG167)*0.1+AE167),      AE167)</f>
        <v>18</v>
      </c>
      <c r="AJ167" s="87">
        <f t="shared" ref="AJ167:AJ189" si="109">ROUND(AI167,0)</f>
        <v>18</v>
      </c>
      <c r="AK167" s="64">
        <f>IF(ISNA(VLOOKUP($A167,'2021'!$A$6:$AV$185,32,FALSE)),0,VLOOKUP($A167,'2021'!$A$6:$AV$185,32,FALSE))</f>
        <v>0</v>
      </c>
      <c r="AL167" s="8">
        <f>IF(AI167&lt;&gt; "",LOOKUP(AI167,Points!$F$1:$F$400,Points!$G$1:$G$400),"")</f>
        <v>2</v>
      </c>
      <c r="AM167" s="215">
        <f t="shared" ref="AM167:AM189" si="110">IF(  AND(AK167&gt;0,AI167&lt;&gt;36),   IF(ABS(AK167-36)&gt;=10,  AI167+SIGN(36-AK167)*1,  (36-AK167)*0.1+AI167),      AI167)</f>
        <v>18</v>
      </c>
      <c r="AN167" s="87">
        <f t="shared" ref="AN167:AN189" si="111">ROUND(AM167,0)</f>
        <v>18</v>
      </c>
      <c r="AO167" s="64">
        <f>IF(ISNA(VLOOKUP($A167,'2021'!$A$6:$AV$184,36,FALSE)),0,VLOOKUP($A167,'2021'!$A$6:$AV$184,36,FALSE))</f>
        <v>0</v>
      </c>
      <c r="AP167" s="8">
        <f>IF(AM167&lt;&gt; "",LOOKUP(AM167,Points!$F$1:$F$360,Points!$G$1:$G$360),"")</f>
        <v>2</v>
      </c>
      <c r="AQ167" s="215">
        <f t="shared" ref="AQ167:AQ189" si="112">IF(  AND(AO167&gt;0,AM167&lt;&gt;36),   IF(ABS(AO167-36)&gt;=10,  AM167+SIGN(36-AO167)*1,  (36-AO167)*0.1+AM167),      AM167)</f>
        <v>18</v>
      </c>
      <c r="AR167" s="87">
        <f t="shared" ref="AR167:AR189" si="113">ROUND(AQ167,0)</f>
        <v>18</v>
      </c>
      <c r="AS167" t="str">
        <f t="shared" ref="AS167:AS189" si="114">IF(I167&gt;0,72+H167+36-I167,"-")</f>
        <v>-</v>
      </c>
      <c r="AT167" t="str">
        <f t="shared" ref="AT167:AT189" si="115">IF(M167&gt;0,72+L167+36-M167,"-")</f>
        <v>-</v>
      </c>
      <c r="AU167" t="str">
        <f t="shared" ref="AU167:AU189" si="116">IF(Q167&gt;0,72+P167+36-Q167,"-")</f>
        <v>-</v>
      </c>
      <c r="AV167" t="str">
        <f t="shared" ref="AV167:AV189" si="117">IF(U167&gt;0,72+T167+36-U167,"-")</f>
        <v>-</v>
      </c>
      <c r="AW167" t="str">
        <f t="shared" ref="AW167:AW189" si="118">IF(Y167&gt;0,72+X167+36-Y167,"-")</f>
        <v>-</v>
      </c>
      <c r="AX167" t="str">
        <f t="shared" ref="AX167:AX189" si="119">IF(AC167&gt;0,72+AB167+36-AC167,"-")</f>
        <v>-</v>
      </c>
      <c r="AY167" t="str">
        <f t="shared" ref="AY167:AY189" si="120">IF(AG167&gt;0,72+AF167+36-AG167,"-")</f>
        <v>-</v>
      </c>
      <c r="AZ167" t="str">
        <f t="shared" ref="AZ167:AZ189" si="121">IF(AK167&gt;0,72+AJ167+36-AK167,"-")</f>
        <v>-</v>
      </c>
      <c r="BA167" t="str">
        <f t="shared" ref="BA167:BA189" si="122">IF(AO167&gt;0,72+AN167+36-AO167,"-")</f>
        <v>-</v>
      </c>
    </row>
    <row r="168" spans="1:53" ht="18" customHeight="1" thickBot="1" x14ac:dyDescent="0.25">
      <c r="A168" s="78" t="str">
        <f t="shared" si="77"/>
        <v>Shaun Cavan</v>
      </c>
      <c r="B168" s="93" t="s">
        <v>946</v>
      </c>
      <c r="C168" s="94" t="s">
        <v>933</v>
      </c>
      <c r="D168" s="25">
        <v>0</v>
      </c>
      <c r="E168" s="8">
        <v>0</v>
      </c>
      <c r="F168" s="92">
        <v>0</v>
      </c>
      <c r="G168" s="312">
        <v>16</v>
      </c>
      <c r="H168" s="313">
        <f>+G168</f>
        <v>16</v>
      </c>
      <c r="I168" s="72">
        <v>0</v>
      </c>
      <c r="J168" s="8">
        <f>IF(G168&lt;&gt; "",LOOKUP(G168,Points!$F$1:$F$360,Points!$G$1:$G$360),"")</f>
        <v>2</v>
      </c>
      <c r="K168" s="209">
        <f>IF(  AND(I168&gt;0,G168&lt;&gt;L$8),   IF(ABS(I168-L$8)&gt;=5,  G168+SIGN(L$8-I168)*1,  (L$8-I168)*0.2+G168),      G168)</f>
        <v>16</v>
      </c>
      <c r="L168" s="87">
        <f t="shared" si="99"/>
        <v>16</v>
      </c>
      <c r="M168" s="83">
        <f>IF(ISNA(VLOOKUP($A168,'2021'!$A$6:$AV$180,8,FALSE)),0,VLOOKUP($A168,'2021'!$A$6:$AV$180,8,FALSE))</f>
        <v>0</v>
      </c>
      <c r="N168" s="8">
        <f>IF(K168&lt;&gt; "",LOOKUP(K168,Points!$F$1:$F$400,Points!$G$1:$G$400),"")</f>
        <v>2</v>
      </c>
      <c r="O168" s="215">
        <f>IF(  AND(M168&gt;0,K168&lt;&gt;P$8),   IF(ABS(M168-P$8)&gt;=5,  K168+SIGN(P$8-M168)*1,  (P$8-M168)*0.2+K168),      K168)</f>
        <v>16</v>
      </c>
      <c r="P168" s="87">
        <f t="shared" si="100"/>
        <v>16</v>
      </c>
      <c r="Q168" s="64">
        <f>IF(ISNA(VLOOKUP($A168,'2021'!$A$6:$AV$184,12,FALSE)),0,VLOOKUP($A168,'2021'!$A$6:$AV$184,12,FALSE))</f>
        <v>0</v>
      </c>
      <c r="R168" s="8">
        <f>IF(O168&lt;&gt; "",LOOKUP(O168,Points!$F$1:$F$400,Points!$G$1:$G$400),"")</f>
        <v>2</v>
      </c>
      <c r="S168" s="215">
        <f>IF(  AND(Q168&gt;0,O168&lt;&gt;T$8),   IF(ABS(Q168-T$8)&gt;=5,  O168+SIGN(T$8-Q168)*1,  (T$8-Q168)*0.2+O168),      O168)</f>
        <v>16</v>
      </c>
      <c r="T168" s="87">
        <f t="shared" si="101"/>
        <v>16</v>
      </c>
      <c r="U168" s="64">
        <v>0</v>
      </c>
      <c r="V168" s="8">
        <f>IF(S168&lt;&gt; "",LOOKUP(S168,Points!$F$1:$F$400,Points!$G$1:$G$400),"")</f>
        <v>2</v>
      </c>
      <c r="W168" s="215">
        <f t="shared" si="102"/>
        <v>16</v>
      </c>
      <c r="X168" s="87">
        <f t="shared" si="103"/>
        <v>16</v>
      </c>
      <c r="Y168" s="64">
        <f>IF(ISNA(VLOOKUP($A168,'2021'!$A$6:$AV$184,20,FALSE)),0,VLOOKUP($A168,'2021'!$A$6:$AV$184,20,FALSE))</f>
        <v>0</v>
      </c>
      <c r="Z168" s="8">
        <f>IF(W168&lt;&gt; "",LOOKUP(W168,Points!$F$1:$F$400,Points!$G$1:$G$400),"")</f>
        <v>2</v>
      </c>
      <c r="AA168" s="215">
        <f t="shared" si="104"/>
        <v>16</v>
      </c>
      <c r="AB168" s="87">
        <f t="shared" si="105"/>
        <v>16</v>
      </c>
      <c r="AC168" s="64">
        <f>IF(ISNA(VLOOKUP($A168,'2021'!$A$6:$AV$184,24,FALSE)),0,VLOOKUP($A168,'2021'!$A$6:$AV$184,24,FALSE))</f>
        <v>0</v>
      </c>
      <c r="AD168" s="8">
        <f>IF(AA168&lt;&gt; "",LOOKUP(AA168,Points!$F$1:$F$400,Points!$G$1:$G$400),"")</f>
        <v>2</v>
      </c>
      <c r="AE168" s="215">
        <f t="shared" si="106"/>
        <v>16</v>
      </c>
      <c r="AF168" s="87">
        <f t="shared" si="107"/>
        <v>16</v>
      </c>
      <c r="AG168" s="64">
        <f>IF(ISNA(VLOOKUP($A168,'2021'!$A$6:$AV$185,28,FALSE)),0,VLOOKUP($A168,'2021'!$A$6:$AV$185,28,FALSE))</f>
        <v>0</v>
      </c>
      <c r="AH168" s="8">
        <f>IF(AE168&lt;&gt; "",LOOKUP(AE168,Points!$F$1:$F$400,Points!$G$1:$G$400),"")</f>
        <v>2</v>
      </c>
      <c r="AI168" s="215">
        <f t="shared" si="108"/>
        <v>16</v>
      </c>
      <c r="AJ168" s="87">
        <f t="shared" si="109"/>
        <v>16</v>
      </c>
      <c r="AK168" s="64">
        <f>IF(ISNA(VLOOKUP($A168,'2021'!$A$6:$AV$185,32,FALSE)),0,VLOOKUP($A168,'2021'!$A$6:$AV$185,32,FALSE))</f>
        <v>0</v>
      </c>
      <c r="AL168" s="8">
        <f>IF(AI168&lt;&gt; "",LOOKUP(AI168,Points!$F$1:$F$400,Points!$G$1:$G$400),"")</f>
        <v>2</v>
      </c>
      <c r="AM168" s="215">
        <f t="shared" si="110"/>
        <v>16</v>
      </c>
      <c r="AN168" s="87">
        <f t="shared" si="111"/>
        <v>16</v>
      </c>
      <c r="AO168" s="64">
        <f>IF(ISNA(VLOOKUP($A168,'2021'!$A$6:$AV$184,36,FALSE)),0,VLOOKUP($A168,'2021'!$A$6:$AV$184,36,FALSE))</f>
        <v>0</v>
      </c>
      <c r="AP168" s="8">
        <f>IF(AM168&lt;&gt; "",LOOKUP(AM168,Points!$F$1:$F$360,Points!$G$1:$G$360),"")</f>
        <v>2</v>
      </c>
      <c r="AQ168" s="215">
        <f t="shared" si="112"/>
        <v>16</v>
      </c>
      <c r="AR168" s="87">
        <f t="shared" si="113"/>
        <v>16</v>
      </c>
      <c r="AS168" t="str">
        <f t="shared" si="114"/>
        <v>-</v>
      </c>
      <c r="AT168" t="str">
        <f t="shared" si="115"/>
        <v>-</v>
      </c>
      <c r="AU168" t="str">
        <f t="shared" si="116"/>
        <v>-</v>
      </c>
      <c r="AV168" t="str">
        <f t="shared" si="117"/>
        <v>-</v>
      </c>
      <c r="AW168" t="str">
        <f t="shared" si="118"/>
        <v>-</v>
      </c>
      <c r="AX168" t="str">
        <f t="shared" si="119"/>
        <v>-</v>
      </c>
      <c r="AY168" t="str">
        <f t="shared" si="120"/>
        <v>-</v>
      </c>
      <c r="AZ168" t="str">
        <f t="shared" si="121"/>
        <v>-</v>
      </c>
      <c r="BA168" t="str">
        <f t="shared" si="122"/>
        <v>-</v>
      </c>
    </row>
    <row r="169" spans="1:53" ht="18" customHeight="1" thickBot="1" x14ac:dyDescent="0.25">
      <c r="A169" s="78" t="str">
        <f>CONCATENATE(C169," ",B169)</f>
        <v>Michael Collins</v>
      </c>
      <c r="B169" s="93" t="s">
        <v>620</v>
      </c>
      <c r="C169" s="94" t="s">
        <v>58</v>
      </c>
      <c r="D169" s="25">
        <v>0</v>
      </c>
      <c r="E169" s="8">
        <v>0</v>
      </c>
      <c r="F169" s="92">
        <v>0</v>
      </c>
      <c r="G169" s="216">
        <v>16</v>
      </c>
      <c r="H169" s="88">
        <v>16</v>
      </c>
      <c r="I169" s="72">
        <f>IF(ISNA(VLOOKUP($A169,'2021'!$A$5:$AV$149,4,FALSE)),0,VLOOKUP($A169,'2021'!$A$5:$AV$149,4,FALSE))</f>
        <v>0</v>
      </c>
      <c r="J169" s="8">
        <f>IF(G169&lt;&gt; "",LOOKUP(G169,Points!$F$1:$F$360,Points!$G$1:$G$360),"")</f>
        <v>2</v>
      </c>
      <c r="K169" s="13">
        <f t="shared" ref="K169:K174" si="123">IF(  AND(I169&gt;0,G169&lt;&gt;36),   IF(ABS(I169-36)&gt;=5,  G169+SIGN(36-I169)*1,  (36-I169)*0.1+G169),      G169)</f>
        <v>16</v>
      </c>
      <c r="L169" s="87">
        <f>ROUND(K169,0)</f>
        <v>16</v>
      </c>
      <c r="M169" s="83">
        <f>IF(ISNA(VLOOKUP($A169,'2021'!$A$6:$AV$149,8,FALSE)),0,VLOOKUP($A169,'2021'!$A$6:$AV$149,8,FALSE))</f>
        <v>0</v>
      </c>
      <c r="N169" s="8">
        <f>IF(K169&lt;&gt; "",LOOKUP(K169,Points!$F$1:$F$400,Points!$G$1:$G$400),"")</f>
        <v>2</v>
      </c>
      <c r="O169" s="215">
        <f>IF(  AND(M169&gt;0,K169&lt;&gt;36),   IF(ABS(M169-36)&gt;=10,  K169+SIGN(36-M169)*1,  (36-M169)*0.1+K169),      K169)</f>
        <v>16</v>
      </c>
      <c r="P169" s="87">
        <f>ROUND(O169,0)</f>
        <v>16</v>
      </c>
      <c r="Q169" s="64">
        <f>IF(ISNA(VLOOKUP($A169,'2021'!$A$6:$AV$149,12,FALSE)),0,VLOOKUP($A169,'2021'!$A$6:$AV$149,12,FALSE))</f>
        <v>0</v>
      </c>
      <c r="R169" s="8">
        <f>IF(O169&lt;&gt; "",LOOKUP(O169,Points!$F$1:$F$400,Points!$G$1:$G$400),"")</f>
        <v>2</v>
      </c>
      <c r="S169" s="215">
        <f>IF(  AND(Q169&gt;0,O169&lt;&gt;36),   IF(ABS(Q169-36)&gt;=10,  O169+SIGN(36-Q169)*1,  (36-Q169)*0.1+O169),      O169)</f>
        <v>16</v>
      </c>
      <c r="T169" s="87">
        <f>ROUND(S169,0)</f>
        <v>16</v>
      </c>
      <c r="U169" s="64">
        <v>0</v>
      </c>
      <c r="V169" s="8">
        <f>IF(S169&lt;&gt; "",LOOKUP(S169,Points!$F$1:$F$400,Points!$G$1:$G$400),"")</f>
        <v>2</v>
      </c>
      <c r="W169" s="215">
        <f>IF(  AND(U169&gt;0,S169&lt;&gt;X$8),   IF(ABS(U169-X$8)&gt;=5,  S169+SIGN(X$8-U169)*1,  (X$8-U169)*0.2+S169),      S169)</f>
        <v>16</v>
      </c>
      <c r="X169" s="87">
        <f>ROUND(W169,0)</f>
        <v>16</v>
      </c>
      <c r="Y169" s="64">
        <f>IF(ISNA(VLOOKUP($A169,'2021'!$A$6:$AV$184,20,FALSE)),0,VLOOKUP($A169,'2021'!$A$6:$AV$184,20,FALSE))</f>
        <v>0</v>
      </c>
      <c r="Z169" s="8">
        <f>IF(W169&lt;&gt; "",LOOKUP(W169,Points!$F$1:$F$400,Points!$G$1:$G$400),"")</f>
        <v>2</v>
      </c>
      <c r="AA169" s="215">
        <f>IF(  AND(Y169&gt;0,W169&lt;&gt;36),   IF(ABS(Y169-36)&gt;=10,  W169+SIGN(36-Y169)*1,  (36-Y169)*0.1+W169),      W169)</f>
        <v>16</v>
      </c>
      <c r="AB169" s="87">
        <f>ROUND(AA169,0)</f>
        <v>16</v>
      </c>
      <c r="AC169" s="64">
        <f>IF(ISNA(VLOOKUP($A169,'2021'!$A$6:$AV$184,24,FALSE)),0,VLOOKUP($A169,'2021'!$A$6:$AV$184,24,FALSE))</f>
        <v>0</v>
      </c>
      <c r="AD169" s="8">
        <f>IF(AA169&lt;&gt; "",LOOKUP(AA169,Points!$F$1:$F$400,Points!$G$1:$G$400),"")</f>
        <v>2</v>
      </c>
      <c r="AE169" s="215">
        <f>IF(  AND(AC169&gt;0,AA169&lt;&gt;36),   IF(ABS(AC169-36)&gt;=10,  AA169+SIGN(36-AC169)*1,  (36-AC169)*0.1+AA169),      AA169)</f>
        <v>16</v>
      </c>
      <c r="AF169" s="87">
        <f>ROUND(AE169,0)</f>
        <v>16</v>
      </c>
      <c r="AG169" s="64">
        <f>IF(ISNA(VLOOKUP($A169,'2021'!$A$6:$AV$185,28,FALSE)),0,VLOOKUP($A169,'2021'!$A$6:$AV$185,28,FALSE))</f>
        <v>0</v>
      </c>
      <c r="AH169" s="8">
        <f>IF(AE169&lt;&gt; "",LOOKUP(AE169,Points!$F$1:$F$400,Points!$G$1:$G$400),"")</f>
        <v>2</v>
      </c>
      <c r="AI169" s="215">
        <f>IF(  AND(AG169&gt;0,AE169&lt;&gt;36),   IF(ABS(AG169-36)&gt;=10,  AE169+SIGN(36-AG169)*1,  (36-AG169)*0.1+AE169),      AE169)</f>
        <v>16</v>
      </c>
      <c r="AJ169" s="87">
        <f>ROUND(AI169,0)</f>
        <v>16</v>
      </c>
      <c r="AK169" s="64">
        <f>IF(ISNA(VLOOKUP($A169,'2021'!$A$6:$AV$184,32,FALSE)),0,VLOOKUP($A169,'2021'!$A$6:$AV$184,32,FALSE))</f>
        <v>0</v>
      </c>
      <c r="AL169" s="8">
        <f>IF(AI169&lt;&gt; "",LOOKUP(AI169,Points!$F$1:$F$400,Points!$G$1:$G$400),"")</f>
        <v>2</v>
      </c>
      <c r="AM169" s="215">
        <f>IF(  AND(AK169&gt;0,AI169&lt;&gt;36),   IF(ABS(AK169-36)&gt;=10,  AI169+SIGN(36-AK169)*1,  (36-AK169)*0.1+AI169),      AI169)</f>
        <v>16</v>
      </c>
      <c r="AN169" s="87">
        <f>ROUND(AM169,0)</f>
        <v>16</v>
      </c>
      <c r="AO169" s="64">
        <f>IF(ISNA(VLOOKUP($A169,'2021'!$A$6:$AV$184,36,FALSE)),0,VLOOKUP($A169,'2021'!$A$6:$AV$184,36,FALSE))</f>
        <v>0</v>
      </c>
      <c r="AP169" s="8">
        <f>IF(AM169&lt;&gt; "",LOOKUP(AM169,Points!$F$1:$F$360,Points!$G$1:$G$360),"")</f>
        <v>2</v>
      </c>
      <c r="AQ169" s="215">
        <f>IF(  AND(AO169&gt;0,AM169&lt;&gt;36),   IF(ABS(AO169-36)&gt;=10,  AM169+SIGN(36-AO169)*1,  (36-AO169)*0.1+AM169),      AM169)</f>
        <v>16</v>
      </c>
      <c r="AR169" s="87">
        <f>ROUND(AQ169,0)</f>
        <v>16</v>
      </c>
      <c r="AS169" t="str">
        <f>IF(I169&gt;0,72+H169+36-I169,"-")</f>
        <v>-</v>
      </c>
      <c r="AT169" t="str">
        <f>IF(M169&gt;0,72+L169+36-M169,"-")</f>
        <v>-</v>
      </c>
      <c r="AU169" t="str">
        <f>IF(Q169&gt;0,72+P169+36-Q169,"-")</f>
        <v>-</v>
      </c>
      <c r="AV169" t="str">
        <f>IF(U169&gt;0,72+T169+36-U169,"-")</f>
        <v>-</v>
      </c>
      <c r="AW169" t="str">
        <f>IF(Y169&gt;0,72+X169+36-Y169,"-")</f>
        <v>-</v>
      </c>
      <c r="AX169" t="str">
        <f>IF(AC169&gt;0,72+AB169+36-AC169,"-")</f>
        <v>-</v>
      </c>
      <c r="AY169" t="str">
        <f>IF(AG169&gt;0,72+AF169+36-AG169,"-")</f>
        <v>-</v>
      </c>
      <c r="AZ169" t="str">
        <f>IF(AK169&gt;0,72+AJ169+36-AK169,"-")</f>
        <v>-</v>
      </c>
      <c r="BA169" t="str">
        <f>IF(AO169&gt;0,72+AN169+36-AO169,"-")</f>
        <v>-</v>
      </c>
    </row>
    <row r="170" spans="1:53" ht="18" customHeight="1" thickBot="1" x14ac:dyDescent="0.25">
      <c r="A170" s="78" t="str">
        <f t="shared" ref="A170:A188" si="124">CONCATENATE(C170," ",B170)</f>
        <v>Mark Dudek</v>
      </c>
      <c r="B170" s="93" t="s">
        <v>329</v>
      </c>
      <c r="C170" s="94" t="s">
        <v>37</v>
      </c>
      <c r="D170" s="25">
        <v>0</v>
      </c>
      <c r="E170" s="8">
        <v>0</v>
      </c>
      <c r="F170" s="92">
        <v>0</v>
      </c>
      <c r="G170" s="312">
        <v>8</v>
      </c>
      <c r="H170" s="88">
        <v>9</v>
      </c>
      <c r="I170" s="72">
        <f>IF(ISNA(VLOOKUP($A170,'2021'!$A$5:$AV$149,4,FALSE)),0,VLOOKUP($A170,'2021'!$A$5:$AV$149,4,FALSE))</f>
        <v>0</v>
      </c>
      <c r="J170" s="8">
        <f>IF(G170&lt;&gt; "",LOOKUP(G170,Points!$F$1:$F$360,Points!$G$1:$G$360),"")</f>
        <v>1</v>
      </c>
      <c r="K170" s="13">
        <f t="shared" si="123"/>
        <v>8</v>
      </c>
      <c r="L170" s="87">
        <f t="shared" si="99"/>
        <v>8</v>
      </c>
      <c r="M170" s="83">
        <f>IF(ISNA(VLOOKUP($A170,'2021'!$A$6:$AV$149,8,FALSE)),0,VLOOKUP($A170,'2021'!$A$6:$AV$149,8,FALSE))</f>
        <v>35</v>
      </c>
      <c r="N170" s="8">
        <f>IF(K170&lt;&gt; "",LOOKUP(K170,Points!$F$1:$F$400,Points!$G$1:$G$400),"")</f>
        <v>1</v>
      </c>
      <c r="O170" s="215">
        <f>IF(  AND(M170&gt;0,K170&lt;&gt;P$8),   IF(ABS(M170-P$8)&gt;=5,  K170+SIGN(P$8-M170)*0.5,  (P$8-M170)*0.1+K170),      K170)</f>
        <v>7.5</v>
      </c>
      <c r="P170" s="87">
        <f t="shared" si="100"/>
        <v>8</v>
      </c>
      <c r="Q170" s="64">
        <f>IF(ISNA(VLOOKUP($A170,'2021'!$A$6:$AV$184,12,FALSE)),0,VLOOKUP($A170,'2021'!$A$6:$AV$184,12,FALSE))</f>
        <v>26</v>
      </c>
      <c r="R170" s="8">
        <f>IF(O170&lt;&gt; "",LOOKUP(O170,Points!$F$1:$F$400,Points!$G$1:$G$400),"")</f>
        <v>1</v>
      </c>
      <c r="S170" s="215">
        <f>IF(  AND(Q170&gt;0,O170&lt;&gt;36),   IF(ABS(Q170-36)&gt;=10,  O170+SIGN(36-Q170)*1,  (36-Q170)*0.1+O170),      O170)</f>
        <v>8.5</v>
      </c>
      <c r="T170" s="87">
        <f t="shared" si="101"/>
        <v>9</v>
      </c>
      <c r="U170" s="64">
        <v>0</v>
      </c>
      <c r="V170" s="8">
        <f>IF(S170&lt;&gt; "",LOOKUP(S170,Points!$F$1:$F$400,Points!$G$1:$G$400),"")</f>
        <v>1</v>
      </c>
      <c r="W170" s="215">
        <f>IF(  AND(U170&gt;0,S170&lt;&gt;X$8),   IF(ABS(U170-X$8)&gt;=5,  S170+SIGN(X$8-U170)*0.5,  (X$8-U170)*0.1+S170),      S170)</f>
        <v>8.5</v>
      </c>
      <c r="X170" s="87">
        <f t="shared" si="103"/>
        <v>9</v>
      </c>
      <c r="Y170" s="64">
        <f>IF(ISNA(VLOOKUP($A170,'2021'!$A$6:$AV$184,20,FALSE)),0,VLOOKUP($A170,'2021'!$A$6:$AV$184,20,FALSE))</f>
        <v>0</v>
      </c>
      <c r="Z170" s="8">
        <f>IF(W170&lt;&gt; "",LOOKUP(W170,Points!$F$1:$F$400,Points!$G$1:$G$400),"")</f>
        <v>1</v>
      </c>
      <c r="AA170" s="215">
        <f>IF(  AND(Y170&gt;0,W170&lt;&gt;AB$8),   IF(ABS(Y170-AB$8)&gt;=5,  W170+SIGN(AB$8-Y170)*0.5,  (AB$8-Y170)*0.1+W170),      W170)</f>
        <v>8.5</v>
      </c>
      <c r="AB170" s="87">
        <f t="shared" si="105"/>
        <v>9</v>
      </c>
      <c r="AC170" s="64">
        <f>IF(ISNA(VLOOKUP($A170,'2021'!$A$6:$AV$184,24,FALSE)),0,VLOOKUP($A170,'2021'!$A$6:$AV$184,24,FALSE))</f>
        <v>0</v>
      </c>
      <c r="AD170" s="8">
        <f>IF(AA170&lt;&gt; "",LOOKUP(AA170,Points!$F$1:$F$400,Points!$G$1:$G$400),"")</f>
        <v>1</v>
      </c>
      <c r="AE170" s="215">
        <f>IF(  AND(AC170&gt;0,AA170&lt;&gt;AF$8),   IF(ABS(AC170-AF$8)&gt;=5,  AA170+SIGN(AF$8-AC170)*0.5,  (AF$8-AC170)*0.1+AA170),      AA170)</f>
        <v>8.5</v>
      </c>
      <c r="AF170" s="87">
        <f t="shared" si="107"/>
        <v>9</v>
      </c>
      <c r="AG170" s="64">
        <f>IF(ISNA(VLOOKUP($A170,'2021'!$A$6:$AV$185,28,FALSE)),0,VLOOKUP($A170,'2021'!$A$6:$AV$185,28,FALSE))</f>
        <v>0</v>
      </c>
      <c r="AH170" s="8">
        <f>IF(AE170&lt;&gt; "",LOOKUP(AE170,Points!$F$1:$F$400,Points!$G$1:$G$400),"")</f>
        <v>1</v>
      </c>
      <c r="AI170" s="215">
        <f>IF(  AND(AG170&gt;0,AE170&lt;&gt;AJ$8),   IF(ABS(AG170-AJ$8)&gt;=5,  AE170+SIGN(AJ$8-AG170)*0.5,  (AJ$8-AG170)*0.1+AE170),      AE170)</f>
        <v>8.5</v>
      </c>
      <c r="AJ170" s="87">
        <f t="shared" si="109"/>
        <v>9</v>
      </c>
      <c r="AK170" s="64">
        <f>IF(ISNA(VLOOKUP($A170,'2021'!$A$6:$AV$185,32,FALSE)),0,VLOOKUP($A170,'2021'!$A$6:$AV$185,32,FALSE))</f>
        <v>0</v>
      </c>
      <c r="AL170" s="8">
        <f>IF(AI170&lt;&gt; "",LOOKUP(AI170,Points!$F$1:$F$400,Points!$G$1:$G$400),"")</f>
        <v>1</v>
      </c>
      <c r="AM170" s="215">
        <f t="shared" si="110"/>
        <v>8.5</v>
      </c>
      <c r="AN170" s="87">
        <f t="shared" si="111"/>
        <v>9</v>
      </c>
      <c r="AO170" s="64">
        <f>IF(ISNA(VLOOKUP($A170,'2021'!$A$6:$AV$184,36,FALSE)),0,VLOOKUP($A170,'2021'!$A$6:$AV$184,36,FALSE))</f>
        <v>0</v>
      </c>
      <c r="AP170" s="8">
        <f>IF(AM170&lt;&gt; "",LOOKUP(AM170,Points!$F$1:$F$360,Points!$G$1:$G$360),"")</f>
        <v>1</v>
      </c>
      <c r="AQ170" s="215">
        <f t="shared" si="112"/>
        <v>8.5</v>
      </c>
      <c r="AR170" s="87">
        <f t="shared" si="113"/>
        <v>9</v>
      </c>
      <c r="AS170" t="str">
        <f t="shared" si="114"/>
        <v>-</v>
      </c>
      <c r="AT170">
        <f t="shared" si="115"/>
        <v>81</v>
      </c>
      <c r="AU170">
        <f t="shared" si="116"/>
        <v>90</v>
      </c>
      <c r="AV170" t="str">
        <f t="shared" si="117"/>
        <v>-</v>
      </c>
      <c r="AW170" t="str">
        <f t="shared" si="118"/>
        <v>-</v>
      </c>
      <c r="AX170" t="str">
        <f t="shared" si="119"/>
        <v>-</v>
      </c>
      <c r="AY170" t="str">
        <f t="shared" si="120"/>
        <v>-</v>
      </c>
      <c r="AZ170" t="str">
        <f t="shared" si="121"/>
        <v>-</v>
      </c>
      <c r="BA170" t="str">
        <f t="shared" si="122"/>
        <v>-</v>
      </c>
    </row>
    <row r="171" spans="1:53" ht="18" customHeight="1" thickBot="1" x14ac:dyDescent="0.25">
      <c r="A171" s="78" t="str">
        <f t="shared" si="124"/>
        <v>Chase Garrison</v>
      </c>
      <c r="B171" s="93" t="s">
        <v>889</v>
      </c>
      <c r="C171" s="94" t="s">
        <v>890</v>
      </c>
      <c r="D171" s="25">
        <v>0</v>
      </c>
      <c r="E171" s="8">
        <v>0</v>
      </c>
      <c r="F171" s="92">
        <v>0</v>
      </c>
      <c r="G171" s="312">
        <v>11</v>
      </c>
      <c r="H171" s="88">
        <v>11</v>
      </c>
      <c r="I171" s="72">
        <f>IF(ISNA(VLOOKUP($A171,'2021'!$A$5:$AV$149,4,FALSE)),0,VLOOKUP($A171,'2021'!$A$5:$AV$149,4,FALSE))</f>
        <v>0</v>
      </c>
      <c r="J171" s="8">
        <f>IF(G171&lt;&gt; "",LOOKUP(G171,Points!$F$1:$F$360,Points!$G$1:$G$360),"")</f>
        <v>2</v>
      </c>
      <c r="K171" s="13">
        <f t="shared" si="123"/>
        <v>11</v>
      </c>
      <c r="L171" s="87">
        <f t="shared" si="99"/>
        <v>11</v>
      </c>
      <c r="M171" s="83">
        <f>IF(ISNA(VLOOKUP($A171,'2021'!$A$6:$AV$149,8,FALSE)),0,VLOOKUP($A171,'2021'!$A$6:$AV$149,8,FALSE))</f>
        <v>0</v>
      </c>
      <c r="N171" s="8">
        <f>IF(K171&lt;&gt; "",LOOKUP(K171,Points!$F$1:$F$400,Points!$G$1:$G$400),"")</f>
        <v>2</v>
      </c>
      <c r="O171" s="215">
        <f>IF(  AND(M171&gt;0,K171&lt;&gt;P$8),   IF(ABS(M171-P$8)&gt;=5,  K171+SIGN(P$8-M171)*1,  (P$8-M171)*0.2+K171),      K171)</f>
        <v>11</v>
      </c>
      <c r="P171" s="87">
        <f t="shared" si="100"/>
        <v>11</v>
      </c>
      <c r="Q171" s="64">
        <f>IF(ISNA(VLOOKUP($A171,'2021'!$A$6:$AV$184,12,FALSE)),0,VLOOKUP($A171,'2021'!$A$6:$AV$184,12,FALSE))</f>
        <v>0</v>
      </c>
      <c r="R171" s="8">
        <f>IF(O171&lt;&gt; "",LOOKUP(O171,Points!$F$1:$F$400,Points!$G$1:$G$400),"")</f>
        <v>2</v>
      </c>
      <c r="S171" s="215">
        <f>IF(  AND(Q171&gt;0,O171&lt;&gt;T$8),   IF(ABS(Q171-T$8)&gt;=5,  O171+SIGN(T$8-Q171)*1,  (T$8-Q171)*0.2+O171),      O171)</f>
        <v>11</v>
      </c>
      <c r="T171" s="87">
        <f t="shared" si="101"/>
        <v>11</v>
      </c>
      <c r="U171" s="64">
        <v>0</v>
      </c>
      <c r="V171" s="8">
        <f>IF(S171&lt;&gt; "",LOOKUP(S171,Points!$F$1:$F$400,Points!$G$1:$G$400),"")</f>
        <v>2</v>
      </c>
      <c r="W171" s="215">
        <f t="shared" si="102"/>
        <v>11</v>
      </c>
      <c r="X171" s="87">
        <f t="shared" si="103"/>
        <v>11</v>
      </c>
      <c r="Y171" s="64">
        <f>IF(ISNA(VLOOKUP($A171,'2021'!$A$6:$AV$184,20,FALSE)),0,VLOOKUP($A171,'2021'!$A$6:$AV$184,20,FALSE))</f>
        <v>0</v>
      </c>
      <c r="Z171" s="8">
        <f>IF(W171&lt;&gt; "",LOOKUP(W171,Points!$F$1:$F$400,Points!$G$1:$G$400),"")</f>
        <v>2</v>
      </c>
      <c r="AA171" s="215">
        <f t="shared" si="104"/>
        <v>11</v>
      </c>
      <c r="AB171" s="87">
        <f t="shared" si="105"/>
        <v>11</v>
      </c>
      <c r="AC171" s="64">
        <f>IF(ISNA(VLOOKUP($A171,'2021'!$A$6:$AV$184,24,FALSE)),0,VLOOKUP($A171,'2021'!$A$6:$AV$184,24,FALSE))</f>
        <v>0</v>
      </c>
      <c r="AD171" s="8">
        <f>IF(AA171&lt;&gt; "",LOOKUP(AA171,Points!$F$1:$F$400,Points!$G$1:$G$400),"")</f>
        <v>2</v>
      </c>
      <c r="AE171" s="215">
        <f t="shared" si="106"/>
        <v>11</v>
      </c>
      <c r="AF171" s="87">
        <f t="shared" si="107"/>
        <v>11</v>
      </c>
      <c r="AG171" s="64">
        <f>IF(ISNA(VLOOKUP($A171,'2021'!$A$6:$AV$185,28,FALSE)),0,VLOOKUP($A171,'2021'!$A$6:$AV$185,28,FALSE))</f>
        <v>0</v>
      </c>
      <c r="AH171" s="8">
        <f>IF(AE171&lt;&gt; "",LOOKUP(AE171,Points!$F$1:$F$400,Points!$G$1:$G$400),"")</f>
        <v>2</v>
      </c>
      <c r="AI171" s="215">
        <f t="shared" si="108"/>
        <v>11</v>
      </c>
      <c r="AJ171" s="87">
        <f t="shared" si="109"/>
        <v>11</v>
      </c>
      <c r="AK171" s="64">
        <f>IF(ISNA(VLOOKUP($A171,'2021'!$A$6:$AV$185,32,FALSE)),0,VLOOKUP($A171,'2021'!$A$6:$AV$185,32,FALSE))</f>
        <v>0</v>
      </c>
      <c r="AL171" s="8">
        <f>IF(AI171&lt;&gt; "",LOOKUP(AI171,Points!$F$1:$F$400,Points!$G$1:$G$400),"")</f>
        <v>2</v>
      </c>
      <c r="AM171" s="215">
        <f t="shared" si="110"/>
        <v>11</v>
      </c>
      <c r="AN171" s="87">
        <f t="shared" si="111"/>
        <v>11</v>
      </c>
      <c r="AO171" s="64">
        <f>IF(ISNA(VLOOKUP($A171,'2021'!$A$6:$AV$184,36,FALSE)),0,VLOOKUP($A171,'2021'!$A$6:$AV$184,36,FALSE))</f>
        <v>0</v>
      </c>
      <c r="AP171" s="8">
        <f>IF(AM171&lt;&gt; "",LOOKUP(AM171,Points!$F$1:$F$360,Points!$G$1:$G$360),"")</f>
        <v>2</v>
      </c>
      <c r="AQ171" s="215">
        <f t="shared" si="112"/>
        <v>11</v>
      </c>
      <c r="AR171" s="87">
        <f t="shared" si="113"/>
        <v>11</v>
      </c>
      <c r="AS171" t="str">
        <f t="shared" si="114"/>
        <v>-</v>
      </c>
      <c r="AT171" t="str">
        <f t="shared" si="115"/>
        <v>-</v>
      </c>
      <c r="AU171" t="str">
        <f t="shared" si="116"/>
        <v>-</v>
      </c>
      <c r="AV171" t="str">
        <f t="shared" si="117"/>
        <v>-</v>
      </c>
      <c r="AW171" t="str">
        <f t="shared" si="118"/>
        <v>-</v>
      </c>
      <c r="AX171" t="str">
        <f t="shared" si="119"/>
        <v>-</v>
      </c>
      <c r="AY171" t="str">
        <f t="shared" si="120"/>
        <v>-</v>
      </c>
      <c r="AZ171" t="str">
        <f t="shared" si="121"/>
        <v>-</v>
      </c>
      <c r="BA171" t="str">
        <f t="shared" si="122"/>
        <v>-</v>
      </c>
    </row>
    <row r="172" spans="1:53" ht="18" customHeight="1" thickBot="1" x14ac:dyDescent="0.25">
      <c r="A172" s="78" t="str">
        <f t="shared" si="124"/>
        <v>Carlton Gravatt</v>
      </c>
      <c r="B172" s="93" t="s">
        <v>954</v>
      </c>
      <c r="C172" s="94" t="s">
        <v>955</v>
      </c>
      <c r="D172" s="25">
        <v>0</v>
      </c>
      <c r="E172" s="8">
        <v>0</v>
      </c>
      <c r="F172" s="92">
        <v>0</v>
      </c>
      <c r="G172" s="216">
        <v>15</v>
      </c>
      <c r="H172" s="88">
        <v>15</v>
      </c>
      <c r="I172" s="72">
        <f>IF(ISNA(VLOOKUP($A172,'2021'!$A$5:$AV$149,4,FALSE)),0,VLOOKUP($A172,'2021'!$A$5:$AV$149,4,FALSE))</f>
        <v>0</v>
      </c>
      <c r="J172" s="8">
        <f>IF(G172&lt;&gt; "",LOOKUP(G172,Points!$F$1:$F$360,Points!$G$1:$G$360),"")</f>
        <v>2</v>
      </c>
      <c r="K172" s="13">
        <f t="shared" si="123"/>
        <v>15</v>
      </c>
      <c r="L172" s="87">
        <f t="shared" si="99"/>
        <v>15</v>
      </c>
      <c r="M172" s="83">
        <f>IF(ISNA(VLOOKUP($A172,'2021'!$A$6:$AV$149,8,FALSE)),0,VLOOKUP($A172,'2021'!$A$6:$AV$149,8,FALSE))</f>
        <v>0</v>
      </c>
      <c r="N172" s="8">
        <f>IF(K172&lt;&gt; "",LOOKUP(K172,Points!$F$1:$F$400,Points!$G$1:$G$400),"")</f>
        <v>2</v>
      </c>
      <c r="O172" s="215">
        <f>IF(  AND(M172&gt;0,K172&lt;&gt;36),   IF(ABS(M172-36)&gt;=10,  K172+SIGN(36-M172)*1,  (36-M172)*0.1+K172),      K172)</f>
        <v>15</v>
      </c>
      <c r="P172" s="87">
        <f t="shared" si="100"/>
        <v>15</v>
      </c>
      <c r="Q172" s="64">
        <f>IF(ISNA(VLOOKUP($A172,'2021'!$A$6:$AV$149,12,FALSE)),0,VLOOKUP($A172,'2021'!$A$6:$AV$149,12,FALSE))</f>
        <v>0</v>
      </c>
      <c r="R172" s="8">
        <f>IF(O172&lt;&gt; "",LOOKUP(O172,Points!$F$1:$F$400,Points!$G$1:$G$400),"")</f>
        <v>2</v>
      </c>
      <c r="S172" s="215">
        <f>IF(  AND(Q172&gt;0,O172&lt;&gt;36),   IF(ABS(Q172-36)&gt;=10,  O172+SIGN(36-Q172)*1,  (36-Q172)*0.1+O172),      O172)</f>
        <v>15</v>
      </c>
      <c r="T172" s="87">
        <f t="shared" si="101"/>
        <v>15</v>
      </c>
      <c r="U172" s="64">
        <v>0</v>
      </c>
      <c r="V172" s="8">
        <f>IF(S172&lt;&gt; "",LOOKUP(S172,Points!$F$1:$F$400,Points!$G$1:$G$400),"")</f>
        <v>2</v>
      </c>
      <c r="W172" s="215">
        <f>IF(  AND(U172&gt;0,S172&lt;&gt;X$8),   IF(ABS(U172-X$8)&gt;=5,  S172+SIGN(X$8-U172)*1,  (X$8-U172)*0.2+S172),      S172)</f>
        <v>15</v>
      </c>
      <c r="X172" s="87">
        <f t="shared" si="103"/>
        <v>15</v>
      </c>
      <c r="Y172" s="64">
        <f>IF(ISNA(VLOOKUP($A172,'2021'!$A$6:$AV$184,20,FALSE)),0,VLOOKUP($A172,'2021'!$A$6:$AV$184,20,FALSE))</f>
        <v>0</v>
      </c>
      <c r="Z172" s="8">
        <f>IF(W172&lt;&gt; "",LOOKUP(W172,Points!$F$1:$F$400,Points!$G$1:$G$400),"")</f>
        <v>2</v>
      </c>
      <c r="AA172" s="215">
        <f t="shared" si="104"/>
        <v>15</v>
      </c>
      <c r="AB172" s="87">
        <f t="shared" si="105"/>
        <v>15</v>
      </c>
      <c r="AC172" s="64">
        <f>IF(ISNA(VLOOKUP($A172,'2021'!$A$6:$AV$184,24,FALSE)),0,VLOOKUP($A172,'2021'!$A$6:$AV$184,24,FALSE))</f>
        <v>0</v>
      </c>
      <c r="AD172" s="8">
        <f>IF(AA172&lt;&gt; "",LOOKUP(AA172,Points!$F$1:$F$400,Points!$G$1:$G$400),"")</f>
        <v>2</v>
      </c>
      <c r="AE172" s="215">
        <f t="shared" si="106"/>
        <v>15</v>
      </c>
      <c r="AF172" s="87">
        <f t="shared" si="107"/>
        <v>15</v>
      </c>
      <c r="AG172" s="64">
        <f>IF(ISNA(VLOOKUP($A172,'2021'!$A$6:$AV$185,28,FALSE)),0,VLOOKUP($A172,'2021'!$A$6:$AV$185,28,FALSE))</f>
        <v>0</v>
      </c>
      <c r="AH172" s="8">
        <f>IF(AE172&lt;&gt; "",LOOKUP(AE172,Points!$F$1:$F$400,Points!$G$1:$G$400),"")</f>
        <v>2</v>
      </c>
      <c r="AI172" s="215">
        <f t="shared" si="108"/>
        <v>15</v>
      </c>
      <c r="AJ172" s="87">
        <f t="shared" si="109"/>
        <v>15</v>
      </c>
      <c r="AK172" s="64">
        <f>IF(ISNA(VLOOKUP($A172,'2021'!$A$6:$AV$184,32,FALSE)),0,VLOOKUP($A172,'2021'!$A$6:$AV$184,32,FALSE))</f>
        <v>0</v>
      </c>
      <c r="AL172" s="8">
        <f>IF(AI172&lt;&gt; "",LOOKUP(AI172,Points!$F$1:$F$400,Points!$G$1:$G$400),"")</f>
        <v>2</v>
      </c>
      <c r="AM172" s="215">
        <f t="shared" si="110"/>
        <v>15</v>
      </c>
      <c r="AN172" s="87">
        <f t="shared" si="111"/>
        <v>15</v>
      </c>
      <c r="AO172" s="64">
        <f>IF(ISNA(VLOOKUP($A172,'2021'!$A$6:$AV$184,36,FALSE)),0,VLOOKUP($A172,'2021'!$A$6:$AV$184,36,FALSE))</f>
        <v>0</v>
      </c>
      <c r="AP172" s="8">
        <f>IF(AM172&lt;&gt; "",LOOKUP(AM172,Points!$F$1:$F$360,Points!$G$1:$G$360),"")</f>
        <v>2</v>
      </c>
      <c r="AQ172" s="215">
        <f t="shared" si="112"/>
        <v>15</v>
      </c>
      <c r="AR172" s="87">
        <f t="shared" si="113"/>
        <v>15</v>
      </c>
      <c r="AS172" t="str">
        <f t="shared" si="114"/>
        <v>-</v>
      </c>
      <c r="AT172" t="str">
        <f t="shared" si="115"/>
        <v>-</v>
      </c>
      <c r="AU172" t="str">
        <f t="shared" si="116"/>
        <v>-</v>
      </c>
      <c r="AV172" t="str">
        <f t="shared" si="117"/>
        <v>-</v>
      </c>
      <c r="AW172" t="str">
        <f t="shared" si="118"/>
        <v>-</v>
      </c>
      <c r="AX172" t="str">
        <f t="shared" si="119"/>
        <v>-</v>
      </c>
      <c r="AY172" t="str">
        <f t="shared" si="120"/>
        <v>-</v>
      </c>
      <c r="AZ172" t="str">
        <f t="shared" si="121"/>
        <v>-</v>
      </c>
      <c r="BA172" t="str">
        <f t="shared" si="122"/>
        <v>-</v>
      </c>
    </row>
    <row r="173" spans="1:53" ht="18" customHeight="1" thickBot="1" x14ac:dyDescent="0.25">
      <c r="A173" s="78" t="str">
        <f t="shared" si="124"/>
        <v>Bill Hayes</v>
      </c>
      <c r="B173" s="93" t="s">
        <v>902</v>
      </c>
      <c r="C173" s="94" t="s">
        <v>147</v>
      </c>
      <c r="D173" s="25">
        <v>0</v>
      </c>
      <c r="E173" s="8">
        <v>0</v>
      </c>
      <c r="F173" s="92">
        <v>0</v>
      </c>
      <c r="G173" s="312">
        <v>18</v>
      </c>
      <c r="H173" s="88">
        <v>18</v>
      </c>
      <c r="I173" s="72">
        <f>IF(ISNA(VLOOKUP($A173,'2021'!$A$5:$AV$149,4,FALSE)),0,VLOOKUP($A173,'2021'!$A$5:$AV$149,4,FALSE))</f>
        <v>0</v>
      </c>
      <c r="J173" s="8">
        <f>IF(G173&lt;&gt; "",LOOKUP(G173,Points!$F$1:$F$360,Points!$G$1:$G$360),"")</f>
        <v>2</v>
      </c>
      <c r="K173" s="13">
        <f t="shared" si="123"/>
        <v>18</v>
      </c>
      <c r="L173" s="87">
        <f t="shared" si="99"/>
        <v>18</v>
      </c>
      <c r="M173" s="83">
        <f>IF(ISNA(VLOOKUP($A173,'2021'!$A$6:$AV$149,8,FALSE)),0,VLOOKUP($A173,'2021'!$A$6:$AV$149,8,FALSE))</f>
        <v>0</v>
      </c>
      <c r="N173" s="8">
        <f>IF(K173&lt;&gt; "",LOOKUP(K173,Points!$F$1:$F$400,Points!$G$1:$G$400),"")</f>
        <v>2</v>
      </c>
      <c r="O173" s="215">
        <f>IF(  AND(M173&gt;0,K173&lt;&gt;P$8),   IF(ABS(M173-P$8)&gt;=5,  K173+SIGN(P$8-M173)*1,  (P$8-M173)*0.2+K173),      K173)</f>
        <v>18</v>
      </c>
      <c r="P173" s="87">
        <f t="shared" si="100"/>
        <v>18</v>
      </c>
      <c r="Q173" s="64">
        <f>IF(ISNA(VLOOKUP($A173,'2021'!$A$6:$AV$184,12,FALSE)),0,VLOOKUP($A173,'2021'!$A$6:$AV$184,12,FALSE))</f>
        <v>0</v>
      </c>
      <c r="R173" s="8">
        <f>IF(O173&lt;&gt; "",LOOKUP(O173,Points!$F$1:$F$400,Points!$G$1:$G$400),"")</f>
        <v>2</v>
      </c>
      <c r="S173" s="215">
        <f>IF(  AND(Q173&gt;0,O173&lt;&gt;T$8),   IF(ABS(Q173-T$8)&gt;=5,  O173+SIGN(T$8-Q173)*1,  (T$8-Q173)*0.2+O173),      O173)</f>
        <v>18</v>
      </c>
      <c r="T173" s="87">
        <f t="shared" si="101"/>
        <v>18</v>
      </c>
      <c r="U173" s="64">
        <f>IF(ISNA(VLOOKUP($A173,'2021'!$A$6:$AV$184,16,FALSE)),0,VLOOKUP($A173,'2021'!$A$6:$AV$184,16,FALSE))</f>
        <v>0</v>
      </c>
      <c r="V173" s="8">
        <f>IF(S173&lt;&gt; "",LOOKUP(S173,Points!$F$1:$F$400,Points!$G$1:$G$400),"")</f>
        <v>2</v>
      </c>
      <c r="W173" s="215">
        <f t="shared" si="102"/>
        <v>18</v>
      </c>
      <c r="X173" s="87">
        <f t="shared" si="103"/>
        <v>18</v>
      </c>
      <c r="Y173" s="64">
        <f>IF(ISNA(VLOOKUP($A173,'2021'!$A$6:$AV$184,20,FALSE)),0,VLOOKUP($A173,'2021'!$A$6:$AV$184,20,FALSE))</f>
        <v>0</v>
      </c>
      <c r="Z173" s="8">
        <f>IF(W173&lt;&gt; "",LOOKUP(W173,Points!$F$1:$F$400,Points!$G$1:$G$400),"")</f>
        <v>2</v>
      </c>
      <c r="AA173" s="215">
        <f t="shared" si="104"/>
        <v>18</v>
      </c>
      <c r="AB173" s="87">
        <f t="shared" si="105"/>
        <v>18</v>
      </c>
      <c r="AC173" s="64">
        <f>IF(ISNA(VLOOKUP($A173,'2021'!$A$6:$AV$184,24,FALSE)),0,VLOOKUP($A173,'2021'!$A$6:$AV$184,24,FALSE))</f>
        <v>0</v>
      </c>
      <c r="AD173" s="8">
        <f>IF(AA173&lt;&gt; "",LOOKUP(AA173,Points!$F$1:$F$400,Points!$G$1:$G$400),"")</f>
        <v>2</v>
      </c>
      <c r="AE173" s="215">
        <f t="shared" si="106"/>
        <v>18</v>
      </c>
      <c r="AF173" s="87">
        <f t="shared" si="107"/>
        <v>18</v>
      </c>
      <c r="AG173" s="64">
        <f>IF(ISNA(VLOOKUP($A173,'2021'!$A$6:$AV$185,28,FALSE)),0,VLOOKUP($A173,'2021'!$A$6:$AV$185,28,FALSE))</f>
        <v>0</v>
      </c>
      <c r="AH173" s="8">
        <f>IF(AE173&lt;&gt; "",LOOKUP(AE173,Points!$F$1:$F$400,Points!$G$1:$G$400),"")</f>
        <v>2</v>
      </c>
      <c r="AI173" s="215">
        <f t="shared" si="108"/>
        <v>18</v>
      </c>
      <c r="AJ173" s="87">
        <f t="shared" si="109"/>
        <v>18</v>
      </c>
      <c r="AK173" s="64">
        <f>IF(ISNA(VLOOKUP($A173,'2021'!$A$6:$AV$185,32,FALSE)),0,VLOOKUP($A173,'2021'!$A$6:$AV$185,32,FALSE))</f>
        <v>0</v>
      </c>
      <c r="AL173" s="8">
        <f>IF(AI173&lt;&gt; "",LOOKUP(AI173,Points!$F$1:$F$400,Points!$G$1:$G$400),"")</f>
        <v>2</v>
      </c>
      <c r="AM173" s="215">
        <f t="shared" si="110"/>
        <v>18</v>
      </c>
      <c r="AN173" s="87">
        <f t="shared" si="111"/>
        <v>18</v>
      </c>
      <c r="AO173" s="64">
        <f>IF(ISNA(VLOOKUP($A173,'2021'!$A$6:$AV$184,36,FALSE)),0,VLOOKUP($A173,'2021'!$A$6:$AV$184,36,FALSE))</f>
        <v>0</v>
      </c>
      <c r="AP173" s="8">
        <f>IF(AM173&lt;&gt; "",LOOKUP(AM173,Points!$F$1:$F$360,Points!$G$1:$G$360),"")</f>
        <v>2</v>
      </c>
      <c r="AQ173" s="215">
        <f t="shared" si="112"/>
        <v>18</v>
      </c>
      <c r="AR173" s="87">
        <f t="shared" si="113"/>
        <v>18</v>
      </c>
      <c r="AS173" t="str">
        <f t="shared" si="114"/>
        <v>-</v>
      </c>
      <c r="AT173" t="str">
        <f t="shared" si="115"/>
        <v>-</v>
      </c>
      <c r="AU173" t="str">
        <f t="shared" si="116"/>
        <v>-</v>
      </c>
      <c r="AV173" t="str">
        <f t="shared" si="117"/>
        <v>-</v>
      </c>
      <c r="AW173" t="str">
        <f t="shared" si="118"/>
        <v>-</v>
      </c>
      <c r="AX173" t="str">
        <f t="shared" si="119"/>
        <v>-</v>
      </c>
      <c r="AY173" t="str">
        <f t="shared" si="120"/>
        <v>-</v>
      </c>
      <c r="AZ173" t="str">
        <f t="shared" si="121"/>
        <v>-</v>
      </c>
      <c r="BA173" t="str">
        <f t="shared" si="122"/>
        <v>-</v>
      </c>
    </row>
    <row r="174" spans="1:53" ht="18" customHeight="1" thickBot="1" x14ac:dyDescent="0.25">
      <c r="A174" s="78" t="str">
        <f t="shared" si="124"/>
        <v>Kim Herrington</v>
      </c>
      <c r="B174" s="93" t="s">
        <v>653</v>
      </c>
      <c r="C174" s="94" t="s">
        <v>410</v>
      </c>
      <c r="D174" s="25">
        <v>0</v>
      </c>
      <c r="E174" s="8">
        <v>0</v>
      </c>
      <c r="F174" s="92">
        <v>0</v>
      </c>
      <c r="G174" s="312">
        <v>30</v>
      </c>
      <c r="H174" s="88">
        <v>30</v>
      </c>
      <c r="I174" s="72">
        <f>IF(ISNA(VLOOKUP($A174,'2021'!$A$5:$AV$149,4,FALSE)),0,VLOOKUP($A174,'2021'!$A$5:$AV$149,4,FALSE))</f>
        <v>0</v>
      </c>
      <c r="J174" s="8">
        <f>IF(G174&lt;&gt; "",LOOKUP(G174,Points!$F$1:$F$360,Points!$G$1:$G$360),"")</f>
        <v>3</v>
      </c>
      <c r="K174" s="13">
        <f t="shared" si="123"/>
        <v>30</v>
      </c>
      <c r="L174" s="87">
        <f t="shared" si="99"/>
        <v>30</v>
      </c>
      <c r="M174" s="83">
        <f>IF(ISNA(VLOOKUP($A174,'2021'!$A$6:$AV$149,8,FALSE)),0,VLOOKUP($A174,'2021'!$A$6:$AV$149,8,FALSE))</f>
        <v>0</v>
      </c>
      <c r="N174" s="8">
        <f>IF(K174&lt;&gt; "",LOOKUP(K174,Points!$F$1:$F$400,Points!$G$1:$G$400),"")</f>
        <v>3</v>
      </c>
      <c r="O174" s="215">
        <f>IF(  AND(M174&gt;0,K174&lt;&gt;36),   IF(ABS(M174-36)&gt;=10,  K174+SIGN(36-M174)*1,  (36-M174)*0.1+K174),      K174)</f>
        <v>30</v>
      </c>
      <c r="P174" s="87">
        <f t="shared" si="100"/>
        <v>30</v>
      </c>
      <c r="Q174" s="64">
        <f>IF(ISNA(VLOOKUP($A174,'2021'!$A$6:$AV$184,12,FALSE)),0,VLOOKUP($A174,'2021'!$A$6:$AV$184,12,FALSE))</f>
        <v>0</v>
      </c>
      <c r="R174" s="8">
        <f>IF(O174&lt;&gt; "",LOOKUP(O174,Points!$F$1:$F$400,Points!$G$1:$G$400),"")</f>
        <v>3</v>
      </c>
      <c r="S174" s="215">
        <f>IF(  AND(Q174&gt;0,O174&lt;&gt;36),   IF(ABS(Q174-36)&gt;=10,  O174+SIGN(36-Q174)*1,  (36-Q174)*0.1+O174),      O174)</f>
        <v>30</v>
      </c>
      <c r="T174" s="87">
        <f t="shared" si="101"/>
        <v>30</v>
      </c>
      <c r="U174" s="64">
        <f>IF(ISNA(VLOOKUP($A174,'2021'!$A$6:$AV$184,16,FALSE)),0,VLOOKUP($A174,'2021'!$A$6:$AV$184,16,FALSE))</f>
        <v>0</v>
      </c>
      <c r="V174" s="8">
        <f>IF(S174&lt;&gt; "",LOOKUP(S174,Points!$F$1:$F$400,Points!$G$1:$G$400),"")</f>
        <v>3</v>
      </c>
      <c r="W174" s="215">
        <f t="shared" si="102"/>
        <v>30</v>
      </c>
      <c r="X174" s="87">
        <f t="shared" si="103"/>
        <v>30</v>
      </c>
      <c r="Y174" s="64">
        <f>IF(ISNA(VLOOKUP($A174,'2021'!$A$6:$AV$184,20,FALSE)),0,VLOOKUP($A174,'2021'!$A$6:$AV$184,20,FALSE))</f>
        <v>0</v>
      </c>
      <c r="Z174" s="8">
        <f>IF(W174&lt;&gt; "",LOOKUP(W174,Points!$F$1:$F$400,Points!$G$1:$G$400),"")</f>
        <v>3</v>
      </c>
      <c r="AA174" s="215">
        <f t="shared" si="104"/>
        <v>30</v>
      </c>
      <c r="AB174" s="87">
        <f t="shared" si="105"/>
        <v>30</v>
      </c>
      <c r="AC174" s="64">
        <f>IF(ISNA(VLOOKUP($A174,'2021'!$A$6:$AV$184,24,FALSE)),0,VLOOKUP($A174,'2021'!$A$6:$AV$184,24,FALSE))</f>
        <v>0</v>
      </c>
      <c r="AD174" s="8">
        <f>IF(AA174&lt;&gt; "",LOOKUP(AA174,Points!$F$1:$F$400,Points!$G$1:$G$400),"")</f>
        <v>3</v>
      </c>
      <c r="AE174" s="215">
        <f t="shared" si="106"/>
        <v>30</v>
      </c>
      <c r="AF174" s="87">
        <f t="shared" si="107"/>
        <v>30</v>
      </c>
      <c r="AG174" s="64">
        <f>IF(ISNA(VLOOKUP($A174,'2021'!$A$6:$AV$185,28,FALSE)),0,VLOOKUP($A174,'2021'!$A$6:$AV$185,28,FALSE))</f>
        <v>0</v>
      </c>
      <c r="AH174" s="8">
        <f>IF(AE174&lt;&gt; "",LOOKUP(AE174,Points!$F$1:$F$400,Points!$G$1:$G$400),"")</f>
        <v>3</v>
      </c>
      <c r="AI174" s="215">
        <f t="shared" si="108"/>
        <v>30</v>
      </c>
      <c r="AJ174" s="87">
        <f t="shared" si="109"/>
        <v>30</v>
      </c>
      <c r="AK174" s="64">
        <f>IF(ISNA(VLOOKUP($A174,'2021'!$A$6:$AV$185,32,FALSE)),0,VLOOKUP($A174,'2021'!$A$6:$AV$185,32,FALSE))</f>
        <v>0</v>
      </c>
      <c r="AL174" s="8">
        <f>IF(AI174&lt;&gt; "",LOOKUP(AI174,Points!$F$1:$F$400,Points!$G$1:$G$400),"")</f>
        <v>3</v>
      </c>
      <c r="AM174" s="215">
        <f t="shared" si="110"/>
        <v>30</v>
      </c>
      <c r="AN174" s="87">
        <f t="shared" si="111"/>
        <v>30</v>
      </c>
      <c r="AO174" s="64">
        <f>IF(ISNA(VLOOKUP($A174,'2021'!$A$6:$AV$184,36,FALSE)),0,VLOOKUP($A174,'2021'!$A$6:$AV$184,36,FALSE))</f>
        <v>0</v>
      </c>
      <c r="AP174" s="8">
        <f>IF(AM174&lt;&gt; "",LOOKUP(AM174,Points!$F$1:$F$360,Points!$G$1:$G$360),"")</f>
        <v>3</v>
      </c>
      <c r="AQ174" s="215">
        <f t="shared" si="112"/>
        <v>30</v>
      </c>
      <c r="AR174" s="87">
        <f t="shared" si="113"/>
        <v>30</v>
      </c>
      <c r="AS174" t="str">
        <f t="shared" si="114"/>
        <v>-</v>
      </c>
      <c r="AT174" t="str">
        <f t="shared" si="115"/>
        <v>-</v>
      </c>
      <c r="AU174" t="str">
        <f t="shared" si="116"/>
        <v>-</v>
      </c>
      <c r="AV174" t="str">
        <f t="shared" si="117"/>
        <v>-</v>
      </c>
      <c r="AW174" t="str">
        <f t="shared" si="118"/>
        <v>-</v>
      </c>
      <c r="AX174" t="str">
        <f t="shared" si="119"/>
        <v>-</v>
      </c>
      <c r="AY174" t="str">
        <f t="shared" si="120"/>
        <v>-</v>
      </c>
      <c r="AZ174" t="str">
        <f t="shared" si="121"/>
        <v>-</v>
      </c>
      <c r="BA174" t="str">
        <f t="shared" si="122"/>
        <v>-</v>
      </c>
    </row>
    <row r="175" spans="1:53" ht="18" customHeight="1" thickBot="1" x14ac:dyDescent="0.25">
      <c r="A175" s="78" t="str">
        <f t="shared" si="124"/>
        <v>Brian Howard</v>
      </c>
      <c r="B175" s="93" t="s">
        <v>934</v>
      </c>
      <c r="C175" s="94" t="s">
        <v>20</v>
      </c>
      <c r="D175" s="25">
        <v>0</v>
      </c>
      <c r="E175" s="8">
        <v>0</v>
      </c>
      <c r="F175" s="92">
        <v>0</v>
      </c>
      <c r="G175" s="312">
        <v>15</v>
      </c>
      <c r="H175" s="313">
        <f>+G175</f>
        <v>15</v>
      </c>
      <c r="I175" s="72">
        <v>0</v>
      </c>
      <c r="J175" s="8">
        <f>IF(G175&lt;&gt; "",LOOKUP(G175,Points!$F$1:$F$360,Points!$G$1:$G$360),"")</f>
        <v>2</v>
      </c>
      <c r="K175" s="209">
        <f>IF(  AND(I175&gt;0,G175&lt;&gt;L$8),   IF(ABS(I175-L$8)&gt;=5,  G175+SIGN(L$8-I175)*1,  (L$8-I175)*0.2+G175),      G175)</f>
        <v>15</v>
      </c>
      <c r="L175" s="87">
        <f t="shared" si="99"/>
        <v>15</v>
      </c>
      <c r="M175" s="83">
        <f>IF(ISNA(VLOOKUP($A175,'2021'!$A$6:$AV$180,8,FALSE)),0,VLOOKUP($A175,'2021'!$A$6:$AV$180,8,FALSE))</f>
        <v>0</v>
      </c>
      <c r="N175" s="8">
        <f>IF(K175&lt;&gt; "",LOOKUP(K175,Points!$F$1:$F$400,Points!$G$1:$G$400),"")</f>
        <v>2</v>
      </c>
      <c r="O175" s="215">
        <f t="shared" ref="O175:O185" si="125">IF(  AND(M175&gt;0,K175&lt;&gt;P$8),   IF(ABS(M175-P$8)&gt;=5,  K175+SIGN(P$8-M175)*1,  (P$8-M175)*0.2+K175),      K175)</f>
        <v>15</v>
      </c>
      <c r="P175" s="87">
        <f t="shared" si="100"/>
        <v>15</v>
      </c>
      <c r="Q175" s="64">
        <f>IF(ISNA(VLOOKUP($A175,'2021'!$A$6:$AV$184,12,FALSE)),0,VLOOKUP($A175,'2021'!$A$6:$AV$184,12,FALSE))</f>
        <v>0</v>
      </c>
      <c r="R175" s="8">
        <f>IF(O175&lt;&gt; "",LOOKUP(O175,Points!$F$1:$F$400,Points!$G$1:$G$400),"")</f>
        <v>2</v>
      </c>
      <c r="S175" s="215">
        <f>IF(  AND(Q175&gt;0,O175&lt;&gt;T$8),   IF(ABS(Q175-T$8)&gt;=5,  O175+SIGN(T$8-Q175)*1,  (T$8-Q175)*0.2+O175),      O175)</f>
        <v>15</v>
      </c>
      <c r="T175" s="87">
        <f t="shared" si="101"/>
        <v>15</v>
      </c>
      <c r="U175" s="64">
        <f>IF(ISNA(VLOOKUP($A175,'2021'!$A$6:$AV$184,16,FALSE)),0,VLOOKUP($A175,'2021'!$A$6:$AV$184,16,FALSE))</f>
        <v>0</v>
      </c>
      <c r="V175" s="8">
        <f>IF(S175&lt;&gt; "",LOOKUP(S175,Points!$F$1:$F$400,Points!$G$1:$G$400),"")</f>
        <v>2</v>
      </c>
      <c r="W175" s="215">
        <f t="shared" si="102"/>
        <v>15</v>
      </c>
      <c r="X175" s="87">
        <f t="shared" si="103"/>
        <v>15</v>
      </c>
      <c r="Y175" s="64">
        <f>IF(ISNA(VLOOKUP($A175,'2021'!$A$6:$AV$184,20,FALSE)),0,VLOOKUP($A175,'2021'!$A$6:$AV$184,20,FALSE))</f>
        <v>0</v>
      </c>
      <c r="Z175" s="8">
        <f>IF(W175&lt;&gt; "",LOOKUP(W175,Points!$F$1:$F$400,Points!$G$1:$G$400),"")</f>
        <v>2</v>
      </c>
      <c r="AA175" s="215">
        <f t="shared" si="104"/>
        <v>15</v>
      </c>
      <c r="AB175" s="87">
        <f t="shared" si="105"/>
        <v>15</v>
      </c>
      <c r="AC175" s="64">
        <f>IF(ISNA(VLOOKUP($A175,'2021'!$A$6:$AV$184,24,FALSE)),0,VLOOKUP($A175,'2021'!$A$6:$AV$184,24,FALSE))</f>
        <v>0</v>
      </c>
      <c r="AD175" s="8">
        <f>IF(AA175&lt;&gt; "",LOOKUP(AA175,Points!$F$1:$F$400,Points!$G$1:$G$400),"")</f>
        <v>2</v>
      </c>
      <c r="AE175" s="215">
        <f t="shared" si="106"/>
        <v>15</v>
      </c>
      <c r="AF175" s="87">
        <f t="shared" si="107"/>
        <v>15</v>
      </c>
      <c r="AG175" s="64">
        <f>IF(ISNA(VLOOKUP($A175,'2021'!$A$6:$AV$185,28,FALSE)),0,VLOOKUP($A175,'2021'!$A$6:$AV$185,28,FALSE))</f>
        <v>0</v>
      </c>
      <c r="AH175" s="8">
        <f>IF(AE175&lt;&gt; "",LOOKUP(AE175,Points!$F$1:$F$400,Points!$G$1:$G$400),"")</f>
        <v>2</v>
      </c>
      <c r="AI175" s="215">
        <f t="shared" si="108"/>
        <v>15</v>
      </c>
      <c r="AJ175" s="87">
        <f t="shared" si="109"/>
        <v>15</v>
      </c>
      <c r="AK175" s="64">
        <f>IF(ISNA(VLOOKUP($A175,'2021'!$A$6:$AV$185,32,FALSE)),0,VLOOKUP($A175,'2021'!$A$6:$AV$185,32,FALSE))</f>
        <v>0</v>
      </c>
      <c r="AL175" s="8">
        <f>IF(AI175&lt;&gt; "",LOOKUP(AI175,Points!$F$1:$F$400,Points!$G$1:$G$400),"")</f>
        <v>2</v>
      </c>
      <c r="AM175" s="215">
        <f t="shared" si="110"/>
        <v>15</v>
      </c>
      <c r="AN175" s="87">
        <f t="shared" si="111"/>
        <v>15</v>
      </c>
      <c r="AO175" s="64">
        <f>IF(ISNA(VLOOKUP($A175,'2021'!$A$6:$AV$184,36,FALSE)),0,VLOOKUP($A175,'2021'!$A$6:$AV$184,36,FALSE))</f>
        <v>0</v>
      </c>
      <c r="AP175" s="8">
        <f>IF(AM175&lt;&gt; "",LOOKUP(AM175,Points!$F$1:$F$360,Points!$G$1:$G$360),"")</f>
        <v>2</v>
      </c>
      <c r="AQ175" s="215">
        <f t="shared" si="112"/>
        <v>15</v>
      </c>
      <c r="AR175" s="87">
        <f t="shared" si="113"/>
        <v>15</v>
      </c>
      <c r="AS175" t="str">
        <f t="shared" si="114"/>
        <v>-</v>
      </c>
      <c r="AT175" t="str">
        <f t="shared" si="115"/>
        <v>-</v>
      </c>
      <c r="AU175" t="str">
        <f t="shared" si="116"/>
        <v>-</v>
      </c>
      <c r="AV175" t="str">
        <f t="shared" si="117"/>
        <v>-</v>
      </c>
      <c r="AW175" t="str">
        <f t="shared" si="118"/>
        <v>-</v>
      </c>
      <c r="AX175" t="str">
        <f t="shared" si="119"/>
        <v>-</v>
      </c>
      <c r="AY175" t="str">
        <f t="shared" si="120"/>
        <v>-</v>
      </c>
      <c r="AZ175" t="str">
        <f t="shared" si="121"/>
        <v>-</v>
      </c>
      <c r="BA175" t="str">
        <f t="shared" si="122"/>
        <v>-</v>
      </c>
    </row>
    <row r="176" spans="1:53" ht="18" customHeight="1" thickBot="1" x14ac:dyDescent="0.25">
      <c r="A176" s="78" t="str">
        <f t="shared" si="124"/>
        <v>Chris Hugjes</v>
      </c>
      <c r="B176" s="93" t="s">
        <v>892</v>
      </c>
      <c r="C176" s="94" t="s">
        <v>16</v>
      </c>
      <c r="D176" s="25">
        <v>0</v>
      </c>
      <c r="E176" s="8">
        <v>0</v>
      </c>
      <c r="F176" s="92">
        <v>0</v>
      </c>
      <c r="G176" s="312">
        <v>20</v>
      </c>
      <c r="H176" s="88">
        <v>20</v>
      </c>
      <c r="I176" s="72">
        <f>IF(ISNA(VLOOKUP($A176,'2021'!$A$5:$AV$149,4,FALSE)),0,VLOOKUP($A176,'2021'!$A$5:$AV$149,4,FALSE))</f>
        <v>0</v>
      </c>
      <c r="J176" s="8">
        <f>IF(G176&lt;&gt; "",LOOKUP(G176,Points!$F$1:$F$360,Points!$G$1:$G$360),"")</f>
        <v>2</v>
      </c>
      <c r="K176" s="13">
        <f>IF(  AND(I176&gt;0,G176&lt;&gt;36),   IF(ABS(I176-36)&gt;=5,  G176+SIGN(36-I176)*1,  (36-I176)*0.1+G176),      G176)</f>
        <v>20</v>
      </c>
      <c r="L176" s="87">
        <f t="shared" si="99"/>
        <v>20</v>
      </c>
      <c r="M176" s="83">
        <f>IF(ISNA(VLOOKUP($A176,'2021'!$A$6:$AV$149,8,FALSE)),0,VLOOKUP($A176,'2021'!$A$6:$AV$149,8,FALSE))</f>
        <v>0</v>
      </c>
      <c r="N176" s="8">
        <f>IF(K176&lt;&gt; "",LOOKUP(K176,Points!$F$1:$F$400,Points!$G$1:$G$400),"")</f>
        <v>2</v>
      </c>
      <c r="O176" s="215">
        <f t="shared" si="125"/>
        <v>20</v>
      </c>
      <c r="P176" s="87">
        <f t="shared" si="100"/>
        <v>20</v>
      </c>
      <c r="Q176" s="64">
        <f>IF(ISNA(VLOOKUP($A176,'2021'!$A$6:$AV$184,12,FALSE)),0,VLOOKUP($A176,'2021'!$A$6:$AV$184,12,FALSE))</f>
        <v>0</v>
      </c>
      <c r="R176" s="8">
        <f>IF(O176&lt;&gt; "",LOOKUP(O176,Points!$F$1:$F$400,Points!$G$1:$G$400),"")</f>
        <v>2</v>
      </c>
      <c r="S176" s="215">
        <f>IF(  AND(Q176&gt;0,O176&lt;&gt;T$8),   IF(ABS(Q176-T$8)&gt;=5,  O176+SIGN(T$8-Q176)*1,  (T$8-Q176)*0.2+O176),      O176)</f>
        <v>20</v>
      </c>
      <c r="T176" s="87">
        <f t="shared" si="101"/>
        <v>20</v>
      </c>
      <c r="U176" s="64">
        <f>IF(ISNA(VLOOKUP($A176,'2021'!$A$6:$AV$184,16,FALSE)),0,VLOOKUP($A176,'2021'!$A$6:$AV$184,16,FALSE))</f>
        <v>0</v>
      </c>
      <c r="V176" s="8">
        <f>IF(S176&lt;&gt; "",LOOKUP(S176,Points!$F$1:$F$400,Points!$G$1:$G$400),"")</f>
        <v>2</v>
      </c>
      <c r="W176" s="215">
        <f t="shared" si="102"/>
        <v>20</v>
      </c>
      <c r="X176" s="87">
        <f t="shared" si="103"/>
        <v>20</v>
      </c>
      <c r="Y176" s="64">
        <f>IF(ISNA(VLOOKUP($A176,'2021'!$A$6:$AV$184,20,FALSE)),0,VLOOKUP($A176,'2021'!$A$6:$AV$184,20,FALSE))</f>
        <v>0</v>
      </c>
      <c r="Z176" s="8">
        <f>IF(W176&lt;&gt; "",LOOKUP(W176,Points!$F$1:$F$400,Points!$G$1:$G$400),"")</f>
        <v>2</v>
      </c>
      <c r="AA176" s="215">
        <f t="shared" si="104"/>
        <v>20</v>
      </c>
      <c r="AB176" s="87">
        <f t="shared" si="105"/>
        <v>20</v>
      </c>
      <c r="AC176" s="64">
        <f>IF(ISNA(VLOOKUP($A176,'2021'!$A$6:$AV$184,24,FALSE)),0,VLOOKUP($A176,'2021'!$A$6:$AV$184,24,FALSE))</f>
        <v>0</v>
      </c>
      <c r="AD176" s="8">
        <f>IF(AA176&lt;&gt; "",LOOKUP(AA176,Points!$F$1:$F$400,Points!$G$1:$G$400),"")</f>
        <v>2</v>
      </c>
      <c r="AE176" s="215">
        <f t="shared" si="106"/>
        <v>20</v>
      </c>
      <c r="AF176" s="87">
        <f t="shared" si="107"/>
        <v>20</v>
      </c>
      <c r="AG176" s="64">
        <f>IF(ISNA(VLOOKUP($A176,'2021'!$A$6:$AV$185,28,FALSE)),0,VLOOKUP($A176,'2021'!$A$6:$AV$185,28,FALSE))</f>
        <v>0</v>
      </c>
      <c r="AH176" s="8">
        <f>IF(AE176&lt;&gt; "",LOOKUP(AE176,Points!$F$1:$F$400,Points!$G$1:$G$400),"")</f>
        <v>2</v>
      </c>
      <c r="AI176" s="215">
        <f t="shared" si="108"/>
        <v>20</v>
      </c>
      <c r="AJ176" s="87">
        <f t="shared" si="109"/>
        <v>20</v>
      </c>
      <c r="AK176" s="64">
        <f>IF(ISNA(VLOOKUP($A176,'2021'!$A$6:$AV$185,32,FALSE)),0,VLOOKUP($A176,'2021'!$A$6:$AV$185,32,FALSE))</f>
        <v>0</v>
      </c>
      <c r="AL176" s="8">
        <f>IF(AI176&lt;&gt; "",LOOKUP(AI176,Points!$F$1:$F$400,Points!$G$1:$G$400),"")</f>
        <v>2</v>
      </c>
      <c r="AM176" s="215">
        <f t="shared" si="110"/>
        <v>20</v>
      </c>
      <c r="AN176" s="87">
        <f t="shared" si="111"/>
        <v>20</v>
      </c>
      <c r="AO176" s="64">
        <f>IF(ISNA(VLOOKUP($A176,'2021'!$A$6:$AV$184,36,FALSE)),0,VLOOKUP($A176,'2021'!$A$6:$AV$184,36,FALSE))</f>
        <v>0</v>
      </c>
      <c r="AP176" s="8">
        <f>IF(AM176&lt;&gt; "",LOOKUP(AM176,Points!$F$1:$F$360,Points!$G$1:$G$360),"")</f>
        <v>2</v>
      </c>
      <c r="AQ176" s="215">
        <f t="shared" si="112"/>
        <v>20</v>
      </c>
      <c r="AR176" s="87">
        <f t="shared" si="113"/>
        <v>20</v>
      </c>
      <c r="AS176" t="str">
        <f t="shared" si="114"/>
        <v>-</v>
      </c>
      <c r="AT176" t="str">
        <f t="shared" si="115"/>
        <v>-</v>
      </c>
      <c r="AU176" t="str">
        <f t="shared" si="116"/>
        <v>-</v>
      </c>
      <c r="AV176" t="str">
        <f t="shared" si="117"/>
        <v>-</v>
      </c>
      <c r="AW176" t="str">
        <f t="shared" si="118"/>
        <v>-</v>
      </c>
      <c r="AX176" t="str">
        <f t="shared" si="119"/>
        <v>-</v>
      </c>
      <c r="AY176" t="str">
        <f t="shared" si="120"/>
        <v>-</v>
      </c>
      <c r="AZ176" t="str">
        <f t="shared" si="121"/>
        <v>-</v>
      </c>
      <c r="BA176" t="str">
        <f t="shared" si="122"/>
        <v>-</v>
      </c>
    </row>
    <row r="177" spans="1:56" ht="18" customHeight="1" thickBot="1" x14ac:dyDescent="0.25">
      <c r="A177" s="78" t="str">
        <f t="shared" si="124"/>
        <v>Adam Kennedy</v>
      </c>
      <c r="B177" s="52" t="s">
        <v>539</v>
      </c>
      <c r="C177" s="62" t="s">
        <v>540</v>
      </c>
      <c r="D177" s="25">
        <v>18.600000000000001</v>
      </c>
      <c r="E177" s="8">
        <v>19</v>
      </c>
      <c r="F177" s="92">
        <v>19</v>
      </c>
      <c r="G177" s="216">
        <f>IF($E177&gt;$AQ$1,$D177-($E177-$AQ$1),(IF(IF(AND(F177&lt;$AI$1,F177&lt;&gt;0),D177+($AI$1-F177),D177)&gt;36,36,IF(AND(F177&lt;$AI$1,F177&lt;&gt;0),D177+($AI$1-F177),D177))))</f>
        <v>29</v>
      </c>
      <c r="H177" s="88">
        <f>ROUND(G177,0)</f>
        <v>29</v>
      </c>
      <c r="I177" s="72">
        <f>IF(ISNA(VLOOKUP($A177,'2021'!$A$5:$AV$149,4,FALSE)),0,VLOOKUP($A177,'2021'!$A$5:$AV$149,4,FALSE))</f>
        <v>0</v>
      </c>
      <c r="J177" s="24">
        <f>IF(G177&lt;&gt; "",LOOKUP(G177,Points!$F$1:$F$360,Points!$G$1:$G$360),"")</f>
        <v>3</v>
      </c>
      <c r="K177" s="80">
        <f>IF(  AND(I177&gt;0,G177&lt;&gt;36),   IF(ABS(I177-36)&gt;=5,  G177+SIGN(36-I177)*1,  (36-I177)*0.2+G177),      G177)</f>
        <v>29</v>
      </c>
      <c r="L177" s="76">
        <f t="shared" si="99"/>
        <v>29</v>
      </c>
      <c r="M177" s="83">
        <f>IF(ISNA(VLOOKUP($A177,'2021'!$A$6:$AV$149,8,FALSE)),0,VLOOKUP($A177,'2021'!$A$6:$AV$149,8,FALSE))</f>
        <v>0</v>
      </c>
      <c r="N177" s="24">
        <f>IF(K177&lt;&gt; "",LOOKUP(K177,Points!$F$1:$F$400,Points!$G$1:$G$400),"")</f>
        <v>3</v>
      </c>
      <c r="O177" s="80">
        <f>IF(  AND(M177&gt;0,K177&lt;&gt;36),   IF(ABS(M177-36)&gt;=5,  K177+SIGN(36-M177)*1,  (36-M177)*0.2+K177),      K177)</f>
        <v>29</v>
      </c>
      <c r="P177" s="76">
        <f t="shared" si="100"/>
        <v>29</v>
      </c>
      <c r="Q177" s="64">
        <f>IF(ISNA(VLOOKUP($A177,'2021'!$A$6:$AV$184,12,FALSE)),0,VLOOKUP($A177,'2021'!$A$6:$AV$184,12,FALSE))</f>
        <v>0</v>
      </c>
      <c r="R177" s="24">
        <f>IF(O177&lt;&gt; "",LOOKUP(O177,Points!$F$1:$F$400,Points!$G$1:$G$400),"")</f>
        <v>3</v>
      </c>
      <c r="S177" s="80">
        <f>IF(  AND(Q177&gt;0,O177&lt;&gt;36),   IF(ABS(Q177-36)&gt;=5,  O177+SIGN(36-Q177)*1,  (36-Q177)*0.2+O177),      O177)</f>
        <v>29</v>
      </c>
      <c r="T177" s="76">
        <f t="shared" si="101"/>
        <v>29</v>
      </c>
      <c r="U177" s="64">
        <f>IF(ISNA(VLOOKUP($A177,'2021'!$A$6:$AV$184,16,FALSE)),0,VLOOKUP($A177,'2021'!$A$6:$AV$184,16,FALSE))</f>
        <v>0</v>
      </c>
      <c r="V177" s="24">
        <f>IF(S177&lt;&gt; "",LOOKUP(S177,Points!$F$1:$F$400,Points!$G$1:$G$400),"")</f>
        <v>3</v>
      </c>
      <c r="W177" s="80">
        <f t="shared" si="102"/>
        <v>29</v>
      </c>
      <c r="X177" s="76">
        <f t="shared" si="103"/>
        <v>29</v>
      </c>
      <c r="Y177" s="64">
        <f>IF(ISNA(VLOOKUP($A177,'2021'!$A$6:$AV$184,20,FALSE)),0,VLOOKUP($A177,'2021'!$A$6:$AV$184,20,FALSE))</f>
        <v>0</v>
      </c>
      <c r="Z177" s="24">
        <f>IF(W177&lt;&gt; "",LOOKUP(W177,Points!$F$1:$F$400,Points!$G$1:$G$400),"")</f>
        <v>3</v>
      </c>
      <c r="AA177" s="80">
        <f t="shared" si="104"/>
        <v>29</v>
      </c>
      <c r="AB177" s="76">
        <f t="shared" si="105"/>
        <v>29</v>
      </c>
      <c r="AC177" s="64">
        <f>IF(ISNA(VLOOKUP($A177,'2021'!$A$6:$AV$184,24,FALSE)),0,VLOOKUP($A177,'2021'!$A$6:$AV$184,24,FALSE))</f>
        <v>0</v>
      </c>
      <c r="AD177" s="24">
        <f>IF(AA177&lt;&gt; "",LOOKUP(AA177,Points!$F$1:$F$400,Points!$G$1:$G$400),"")</f>
        <v>3</v>
      </c>
      <c r="AE177" s="80">
        <f t="shared" si="106"/>
        <v>29</v>
      </c>
      <c r="AF177" s="76">
        <f t="shared" si="107"/>
        <v>29</v>
      </c>
      <c r="AG177" s="64">
        <f>IF(ISNA(VLOOKUP($A177,'2021'!$A$6:$AV$185,28,FALSE)),0,VLOOKUP($A177,'2021'!$A$6:$AV$185,28,FALSE))</f>
        <v>0</v>
      </c>
      <c r="AH177" s="24">
        <f>IF(AE177&lt;&gt; "",LOOKUP(AE177,Points!$F$1:$F$400,Points!$G$1:$G$400),"")</f>
        <v>3</v>
      </c>
      <c r="AI177" s="215">
        <f>IF(  AND(AG177&gt;0,AE177&lt;&gt;AJ$8),   IF(ABS(AG177-AJ$8)&gt;=5,  AE177+SIGN(AJ$8-AG177)*1.5,  (AJ$8-AG177)*0.3+AE177),      AE177)</f>
        <v>29</v>
      </c>
      <c r="AJ177" s="76">
        <f t="shared" si="109"/>
        <v>29</v>
      </c>
      <c r="AK177" s="64">
        <f>IF(ISNA(VLOOKUP($A177,'2021'!$A$6:$AV$185,32,FALSE)),0,VLOOKUP($A177,'2021'!$A$6:$AV$185,32,FALSE))</f>
        <v>0</v>
      </c>
      <c r="AL177" s="24">
        <f>IF(AI177&lt;&gt; "",LOOKUP(AI177,Points!$F$1:$F$400,Points!$G$1:$G$400),"")</f>
        <v>3</v>
      </c>
      <c r="AM177" s="80">
        <f t="shared" si="110"/>
        <v>29</v>
      </c>
      <c r="AN177" s="76">
        <f t="shared" si="111"/>
        <v>29</v>
      </c>
      <c r="AO177" s="64">
        <f>IF(ISNA(VLOOKUP($A177,'2021'!$A$6:$AV$184,36,FALSE)),0,VLOOKUP($A177,'2021'!$A$6:$AV$184,36,FALSE))</f>
        <v>0</v>
      </c>
      <c r="AP177" s="24">
        <f>IF(AM177&lt;&gt; "",LOOKUP(AM177,[1]Points!$F$1:$F$360,[1]Points!$G$1:$G$360),"")</f>
        <v>3</v>
      </c>
      <c r="AQ177" s="80">
        <f t="shared" si="112"/>
        <v>29</v>
      </c>
      <c r="AR177" s="76">
        <f t="shared" si="113"/>
        <v>29</v>
      </c>
      <c r="AS177" t="str">
        <f>IF(I177&gt;0,72+H177+36-I177,"-")</f>
        <v>-</v>
      </c>
      <c r="AT177" t="str">
        <f>IF(M177&gt;0,72+L177+36-M177,"-")</f>
        <v>-</v>
      </c>
      <c r="AU177" t="str">
        <f>IF(Q177&gt;0,72+P177+36-Q177,"-")</f>
        <v>-</v>
      </c>
      <c r="AV177" t="str">
        <f>IF(U177&gt;0,72+T177+36-U177,"-")</f>
        <v>-</v>
      </c>
      <c r="AW177" t="str">
        <f>IF(Y177&gt;0,72+X177+36-Y177,"-")</f>
        <v>-</v>
      </c>
      <c r="AX177" t="str">
        <f>IF(AC177&gt;0,72+AB177+36-AC177,"-")</f>
        <v>-</v>
      </c>
      <c r="AY177" t="str">
        <f>IF(AG177&gt;0,72+AF177+36-AG177,"-")</f>
        <v>-</v>
      </c>
      <c r="AZ177" t="str">
        <f>IF(AK177&gt;0,71+AJ177+36-AK177,"-")</f>
        <v>-</v>
      </c>
      <c r="BA177" t="str">
        <f>IF(AO177&gt;0,72+AN177+36-AO177,"-")</f>
        <v>-</v>
      </c>
      <c r="BC177">
        <f>-G177+AQ177</f>
        <v>0</v>
      </c>
      <c r="BD177" s="206">
        <f>ROUND(BC177/G177,2)</f>
        <v>0</v>
      </c>
    </row>
    <row r="178" spans="1:56" ht="18" customHeight="1" thickBot="1" x14ac:dyDescent="0.25">
      <c r="A178" s="78" t="str">
        <f t="shared" si="124"/>
        <v>Tony Lamirata</v>
      </c>
      <c r="B178" s="93" t="s">
        <v>935</v>
      </c>
      <c r="C178" s="94" t="s">
        <v>936</v>
      </c>
      <c r="D178" s="25">
        <v>0</v>
      </c>
      <c r="E178" s="8">
        <v>0</v>
      </c>
      <c r="F178" s="92">
        <v>0</v>
      </c>
      <c r="G178" s="312">
        <v>11</v>
      </c>
      <c r="H178" s="313">
        <f>+G178</f>
        <v>11</v>
      </c>
      <c r="I178" s="72">
        <v>0</v>
      </c>
      <c r="J178" s="8">
        <f>IF(G178&lt;&gt; "",LOOKUP(G178,Points!$F$1:$F$360,Points!$G$1:$G$360),"")</f>
        <v>2</v>
      </c>
      <c r="K178" s="209">
        <f>IF(  AND(I178&gt;0,G178&lt;&gt;L$8),   IF(ABS(I178-L$8)&gt;=5,  G178+SIGN(L$8-I178)*1,  (L$8-I178)*0.2+G178),      G178)</f>
        <v>11</v>
      </c>
      <c r="L178" s="87">
        <f t="shared" si="99"/>
        <v>11</v>
      </c>
      <c r="M178" s="83">
        <f>IF(ISNA(VLOOKUP($A178,'2021'!$A$6:$AV$180,8,FALSE)),0,VLOOKUP($A178,'2021'!$A$6:$AV$180,8,FALSE))</f>
        <v>0</v>
      </c>
      <c r="N178" s="8">
        <f>IF(K178&lt;&gt; "",LOOKUP(K178,Points!$F$1:$F$400,Points!$G$1:$G$400),"")</f>
        <v>2</v>
      </c>
      <c r="O178" s="215">
        <f t="shared" si="125"/>
        <v>11</v>
      </c>
      <c r="P178" s="87">
        <f t="shared" si="100"/>
        <v>11</v>
      </c>
      <c r="Q178" s="64">
        <f>IF(ISNA(VLOOKUP($A178,'2021'!$A$6:$AV$184,12,FALSE)),0,VLOOKUP($A178,'2021'!$A$6:$AV$184,12,FALSE))</f>
        <v>0</v>
      </c>
      <c r="R178" s="8">
        <f>IF(O178&lt;&gt; "",LOOKUP(O178,Points!$F$1:$F$400,Points!$G$1:$G$400),"")</f>
        <v>2</v>
      </c>
      <c r="S178" s="215">
        <f>IF(  AND(Q178&gt;0,O178&lt;&gt;36),   IF(ABS(Q178-36)&gt;=10,  O178+SIGN(36-Q178)*1,  (36-Q178)*0.1+O178),      O178)</f>
        <v>11</v>
      </c>
      <c r="T178" s="87">
        <f t="shared" si="101"/>
        <v>11</v>
      </c>
      <c r="U178" s="64">
        <f>IF(ISNA(VLOOKUP($A178,'2021'!$A$6:$AV$184,16,FALSE)),0,VLOOKUP($A178,'2021'!$A$6:$AV$184,16,FALSE))</f>
        <v>0</v>
      </c>
      <c r="V178" s="8">
        <f>IF(S178&lt;&gt; "",LOOKUP(S178,Points!$F$1:$F$400,Points!$G$1:$G$400),"")</f>
        <v>2</v>
      </c>
      <c r="W178" s="215">
        <f t="shared" si="102"/>
        <v>11</v>
      </c>
      <c r="X178" s="87">
        <f t="shared" si="103"/>
        <v>11</v>
      </c>
      <c r="Y178" s="64">
        <f>IF(ISNA(VLOOKUP($A178,'2021'!$A$6:$AV$184,20,FALSE)),0,VLOOKUP($A178,'2021'!$A$6:$AV$184,20,FALSE))</f>
        <v>0</v>
      </c>
      <c r="Z178" s="8">
        <f>IF(W178&lt;&gt; "",LOOKUP(W178,Points!$F$1:$F$400,Points!$G$1:$G$400),"")</f>
        <v>2</v>
      </c>
      <c r="AA178" s="215">
        <f t="shared" si="104"/>
        <v>11</v>
      </c>
      <c r="AB178" s="87">
        <f t="shared" si="105"/>
        <v>11</v>
      </c>
      <c r="AC178" s="64">
        <f>IF(ISNA(VLOOKUP($A178,'2021'!$A$6:$AV$184,24,FALSE)),0,VLOOKUP($A178,'2021'!$A$6:$AV$184,24,FALSE))</f>
        <v>0</v>
      </c>
      <c r="AD178" s="8">
        <f>IF(AA178&lt;&gt; "",LOOKUP(AA178,Points!$F$1:$F$400,Points!$G$1:$G$400),"")</f>
        <v>2</v>
      </c>
      <c r="AE178" s="215">
        <f t="shared" si="106"/>
        <v>11</v>
      </c>
      <c r="AF178" s="87">
        <f t="shared" si="107"/>
        <v>11</v>
      </c>
      <c r="AG178" s="64">
        <f>IF(ISNA(VLOOKUP($A178,'2021'!$A$6:$AV$185,28,FALSE)),0,VLOOKUP($A178,'2021'!$A$6:$AV$185,28,FALSE))</f>
        <v>0</v>
      </c>
      <c r="AH178" s="8">
        <f>IF(AE178&lt;&gt; "",LOOKUP(AE178,Points!$F$1:$F$400,Points!$G$1:$G$400),"")</f>
        <v>2</v>
      </c>
      <c r="AI178" s="215">
        <f t="shared" si="108"/>
        <v>11</v>
      </c>
      <c r="AJ178" s="87">
        <f t="shared" si="109"/>
        <v>11</v>
      </c>
      <c r="AK178" s="64">
        <f>IF(ISNA(VLOOKUP($A178,'2021'!$A$6:$AV$185,32,FALSE)),0,VLOOKUP($A178,'2021'!$A$6:$AV$185,32,FALSE))</f>
        <v>0</v>
      </c>
      <c r="AL178" s="8">
        <f>IF(AI178&lt;&gt; "",LOOKUP(AI178,Points!$F$1:$F$400,Points!$G$1:$G$400),"")</f>
        <v>2</v>
      </c>
      <c r="AM178" s="215">
        <f t="shared" si="110"/>
        <v>11</v>
      </c>
      <c r="AN178" s="87">
        <f t="shared" si="111"/>
        <v>11</v>
      </c>
      <c r="AO178" s="64">
        <f>IF(ISNA(VLOOKUP($A178,'2021'!$A$6:$AV$184,36,FALSE)),0,VLOOKUP($A178,'2021'!$A$6:$AV$184,36,FALSE))</f>
        <v>0</v>
      </c>
      <c r="AP178" s="8">
        <f>IF(AM178&lt;&gt; "",LOOKUP(AM178,Points!$F$1:$F$360,Points!$G$1:$G$360),"")</f>
        <v>2</v>
      </c>
      <c r="AQ178" s="215">
        <f t="shared" si="112"/>
        <v>11</v>
      </c>
      <c r="AR178" s="87">
        <f t="shared" si="113"/>
        <v>11</v>
      </c>
      <c r="AS178" t="str">
        <f t="shared" si="114"/>
        <v>-</v>
      </c>
      <c r="AT178" t="str">
        <f t="shared" si="115"/>
        <v>-</v>
      </c>
      <c r="AU178" t="str">
        <f t="shared" si="116"/>
        <v>-</v>
      </c>
      <c r="AV178" t="str">
        <f t="shared" si="117"/>
        <v>-</v>
      </c>
      <c r="AW178" t="str">
        <f t="shared" si="118"/>
        <v>-</v>
      </c>
      <c r="AX178" t="str">
        <f t="shared" si="119"/>
        <v>-</v>
      </c>
      <c r="AY178" t="str">
        <f t="shared" si="120"/>
        <v>-</v>
      </c>
      <c r="AZ178" t="str">
        <f t="shared" si="121"/>
        <v>-</v>
      </c>
      <c r="BA178" t="str">
        <f t="shared" si="122"/>
        <v>-</v>
      </c>
    </row>
    <row r="179" spans="1:56" ht="18" customHeight="1" thickBot="1" x14ac:dyDescent="0.25">
      <c r="A179" s="78" t="str">
        <f t="shared" si="124"/>
        <v>Peyton Mahaffey</v>
      </c>
      <c r="B179" s="93" t="s">
        <v>880</v>
      </c>
      <c r="C179" s="94" t="s">
        <v>881</v>
      </c>
      <c r="D179" s="25">
        <v>0</v>
      </c>
      <c r="E179" s="8">
        <v>0</v>
      </c>
      <c r="F179" s="92">
        <v>0</v>
      </c>
      <c r="G179" s="312">
        <v>17</v>
      </c>
      <c r="H179" s="88">
        <v>17</v>
      </c>
      <c r="I179" s="72">
        <f>IF(ISNA(VLOOKUP($A179,'2021'!$A$5:$AV$149,4,FALSE)),0,VLOOKUP($A179,'2021'!$A$5:$AV$149,4,FALSE))</f>
        <v>0</v>
      </c>
      <c r="J179" s="8">
        <f>IF(G179&lt;&gt; "",LOOKUP(G179,Points!$F$1:$F$360,Points!$G$1:$G$360),"")</f>
        <v>2</v>
      </c>
      <c r="K179" s="13">
        <f>IF(  AND(I179&gt;0,G179&lt;&gt;36),   IF(ABS(I179-36)&gt;=5,  G179+SIGN(36-I179)*1,  (36-I179)*0.1+G179),      G179)</f>
        <v>17</v>
      </c>
      <c r="L179" s="87">
        <f t="shared" si="99"/>
        <v>17</v>
      </c>
      <c r="M179" s="83">
        <f>IF(ISNA(VLOOKUP($A179,'2021'!$A$6:$AV$149,8,FALSE)),0,VLOOKUP($A179,'2021'!$A$6:$AV$149,8,FALSE))</f>
        <v>0</v>
      </c>
      <c r="N179" s="8">
        <f>IF(K179&lt;&gt; "",LOOKUP(K179,Points!$F$1:$F$400,Points!$G$1:$G$400),"")</f>
        <v>2</v>
      </c>
      <c r="O179" s="215">
        <f t="shared" si="125"/>
        <v>17</v>
      </c>
      <c r="P179" s="87">
        <f t="shared" si="100"/>
        <v>17</v>
      </c>
      <c r="Q179" s="64">
        <f>IF(ISNA(VLOOKUP($A179,'2021'!$A$6:$AV$184,12,FALSE)),0,VLOOKUP($A179,'2021'!$A$6:$AV$184,12,FALSE))</f>
        <v>0</v>
      </c>
      <c r="R179" s="8">
        <f>IF(O179&lt;&gt; "",LOOKUP(O179,Points!$F$1:$F$400,Points!$G$1:$G$400),"")</f>
        <v>2</v>
      </c>
      <c r="S179" s="215">
        <f>IF(  AND(Q179&gt;0,O179&lt;&gt;T$8),   IF(ABS(Q179-T$8)&gt;=5,  O179+SIGN(T$8-Q179)*1,  (T$8-Q179)*0.2+O179),      O179)</f>
        <v>17</v>
      </c>
      <c r="T179" s="87">
        <f t="shared" si="101"/>
        <v>17</v>
      </c>
      <c r="U179" s="64">
        <f>IF(ISNA(VLOOKUP($A179,'2021'!$A$6:$AV$184,16,FALSE)),0,VLOOKUP($A179,'2021'!$A$6:$AV$184,16,FALSE))</f>
        <v>0</v>
      </c>
      <c r="V179" s="8">
        <f>IF(S179&lt;&gt; "",LOOKUP(S179,Points!$F$1:$F$400,Points!$G$1:$G$400),"")</f>
        <v>2</v>
      </c>
      <c r="W179" s="215">
        <f t="shared" si="102"/>
        <v>17</v>
      </c>
      <c r="X179" s="87">
        <f t="shared" si="103"/>
        <v>17</v>
      </c>
      <c r="Y179" s="64">
        <f>IF(ISNA(VLOOKUP($A179,'2021'!$A$6:$AV$184,20,FALSE)),0,VLOOKUP($A179,'2021'!$A$6:$AV$184,20,FALSE))</f>
        <v>0</v>
      </c>
      <c r="Z179" s="8">
        <f>IF(W179&lt;&gt; "",LOOKUP(W179,Points!$F$1:$F$400,Points!$G$1:$G$400),"")</f>
        <v>2</v>
      </c>
      <c r="AA179" s="215">
        <f t="shared" si="104"/>
        <v>17</v>
      </c>
      <c r="AB179" s="87">
        <f t="shared" si="105"/>
        <v>17</v>
      </c>
      <c r="AC179" s="64">
        <f>IF(ISNA(VLOOKUP($A179,'2021'!$A$6:$AV$184,24,FALSE)),0,VLOOKUP($A179,'2021'!$A$6:$AV$184,24,FALSE))</f>
        <v>0</v>
      </c>
      <c r="AD179" s="8">
        <f>IF(AA179&lt;&gt; "",LOOKUP(AA179,Points!$F$1:$F$400,Points!$G$1:$G$400),"")</f>
        <v>2</v>
      </c>
      <c r="AE179" s="215">
        <f t="shared" si="106"/>
        <v>17</v>
      </c>
      <c r="AF179" s="87">
        <f t="shared" si="107"/>
        <v>17</v>
      </c>
      <c r="AG179" s="64">
        <f>IF(ISNA(VLOOKUP($A179,'2021'!$A$6:$AV$185,28,FALSE)),0,VLOOKUP($A179,'2021'!$A$6:$AV$185,28,FALSE))</f>
        <v>0</v>
      </c>
      <c r="AH179" s="8">
        <f>IF(AE179&lt;&gt; "",LOOKUP(AE179,Points!$F$1:$F$400,Points!$G$1:$G$400),"")</f>
        <v>2</v>
      </c>
      <c r="AI179" s="215">
        <f t="shared" si="108"/>
        <v>17</v>
      </c>
      <c r="AJ179" s="87">
        <f t="shared" si="109"/>
        <v>17</v>
      </c>
      <c r="AK179" s="64">
        <f>IF(ISNA(VLOOKUP($A179,'2021'!$A$6:$AV$185,32,FALSE)),0,VLOOKUP($A179,'2021'!$A$6:$AV$185,32,FALSE))</f>
        <v>0</v>
      </c>
      <c r="AL179" s="8">
        <f>IF(AI179&lt;&gt; "",LOOKUP(AI179,Points!$F$1:$F$400,Points!$G$1:$G$400),"")</f>
        <v>2</v>
      </c>
      <c r="AM179" s="215">
        <f t="shared" si="110"/>
        <v>17</v>
      </c>
      <c r="AN179" s="87">
        <f t="shared" si="111"/>
        <v>17</v>
      </c>
      <c r="AO179" s="64">
        <f>IF(ISNA(VLOOKUP($A179,'2021'!$A$6:$AV$184,36,FALSE)),0,VLOOKUP($A179,'2021'!$A$6:$AV$184,36,FALSE))</f>
        <v>0</v>
      </c>
      <c r="AP179" s="8">
        <f>IF(AM179&lt;&gt; "",LOOKUP(AM179,Points!$F$1:$F$360,Points!$G$1:$G$360),"")</f>
        <v>2</v>
      </c>
      <c r="AQ179" s="215">
        <f t="shared" si="112"/>
        <v>17</v>
      </c>
      <c r="AR179" s="87">
        <f t="shared" si="113"/>
        <v>17</v>
      </c>
      <c r="AS179" t="str">
        <f t="shared" si="114"/>
        <v>-</v>
      </c>
      <c r="AT179" t="str">
        <f t="shared" si="115"/>
        <v>-</v>
      </c>
      <c r="AU179" t="str">
        <f t="shared" si="116"/>
        <v>-</v>
      </c>
      <c r="AV179" t="str">
        <f t="shared" si="117"/>
        <v>-</v>
      </c>
      <c r="AW179" t="str">
        <f t="shared" si="118"/>
        <v>-</v>
      </c>
      <c r="AX179" t="str">
        <f t="shared" si="119"/>
        <v>-</v>
      </c>
      <c r="AY179" t="str">
        <f t="shared" si="120"/>
        <v>-</v>
      </c>
      <c r="AZ179" t="str">
        <f t="shared" si="121"/>
        <v>-</v>
      </c>
      <c r="BA179" t="str">
        <f t="shared" si="122"/>
        <v>-</v>
      </c>
    </row>
    <row r="180" spans="1:56" ht="18" customHeight="1" thickBot="1" x14ac:dyDescent="0.25">
      <c r="A180" s="78" t="str">
        <f t="shared" si="124"/>
        <v>Abraham Meles</v>
      </c>
      <c r="B180" s="93" t="s">
        <v>926</v>
      </c>
      <c r="C180" s="94" t="s">
        <v>927</v>
      </c>
      <c r="D180" s="25">
        <v>0</v>
      </c>
      <c r="E180" s="8">
        <v>0</v>
      </c>
      <c r="F180" s="92">
        <v>0</v>
      </c>
      <c r="G180" s="312">
        <v>18</v>
      </c>
      <c r="H180" s="88">
        <v>18</v>
      </c>
      <c r="I180" s="72">
        <v>27</v>
      </c>
      <c r="J180" s="8">
        <f>IF(G180&lt;&gt; "",LOOKUP(G180,Points!$F$1:$F$360,Points!$G$1:$G$360),"")</f>
        <v>2</v>
      </c>
      <c r="K180" s="209">
        <f>IF(  AND(I180&gt;0,G180&lt;&gt;L$8),   IF(ABS(I180-L$8)&gt;=5,  G180+SIGN(L$8-I180)*1,  (L$8-I180)*0.2+G180),      G180)</f>
        <v>18.2</v>
      </c>
      <c r="L180" s="87">
        <f t="shared" si="99"/>
        <v>18</v>
      </c>
      <c r="M180" s="83">
        <f>IF(ISNA(VLOOKUP($A180,'2021'!$A$6:$AV$149,8,FALSE)),0,VLOOKUP($A180,'2021'!$A$6:$AV$149,8,FALSE))</f>
        <v>0</v>
      </c>
      <c r="N180" s="8">
        <f>IF(K180&lt;&gt; "",LOOKUP(K180,Points!$F$1:$F$400,Points!$G$1:$G$400),"")</f>
        <v>2</v>
      </c>
      <c r="O180" s="215">
        <f t="shared" si="125"/>
        <v>18.2</v>
      </c>
      <c r="P180" s="87">
        <f t="shared" si="100"/>
        <v>18</v>
      </c>
      <c r="Q180" s="64">
        <f>IF(ISNA(VLOOKUP($A180,'2021'!$A$6:$AV$184,12,FALSE)),0,VLOOKUP($A180,'2021'!$A$6:$AV$184,12,FALSE))</f>
        <v>0</v>
      </c>
      <c r="R180" s="8">
        <f>IF(O180&lt;&gt; "",LOOKUP(O180,Points!$F$1:$F$400,Points!$G$1:$G$400),"")</f>
        <v>2</v>
      </c>
      <c r="S180" s="215">
        <f>IF(  AND(Q180&gt;0,O180&lt;&gt;T$8),   IF(ABS(Q180-T$8)&gt;=5,  O180+SIGN(T$8-Q180)*1,  (T$8-Q180)*0.2+O180),      O180)</f>
        <v>18.2</v>
      </c>
      <c r="T180" s="87">
        <f t="shared" si="101"/>
        <v>18</v>
      </c>
      <c r="U180" s="64">
        <f>IF(ISNA(VLOOKUP($A180,'2021'!$A$6:$AV$184,16,FALSE)),0,VLOOKUP($A180,'2021'!$A$6:$AV$184,16,FALSE))</f>
        <v>0</v>
      </c>
      <c r="V180" s="8">
        <f>IF(S180&lt;&gt; "",LOOKUP(S180,Points!$F$1:$F$400,Points!$G$1:$G$400),"")</f>
        <v>2</v>
      </c>
      <c r="W180" s="215">
        <f>IF(  AND(U180&gt;0,S180&lt;&gt;X$8),   IF(ABS(U180-X$8)&gt;=5,  S180+SIGN(X$8-U180)*1,  (X$8-U180)*0.2+S180),      S180)</f>
        <v>18.2</v>
      </c>
      <c r="X180" s="87">
        <f t="shared" si="103"/>
        <v>18</v>
      </c>
      <c r="Y180" s="64">
        <f>IF(ISNA(VLOOKUP($A180,'2021'!$A$6:$AV$184,20,FALSE)),0,VLOOKUP($A180,'2021'!$A$6:$AV$184,20,FALSE))</f>
        <v>0</v>
      </c>
      <c r="Z180" s="8">
        <f>IF(W180&lt;&gt; "",LOOKUP(W180,Points!$F$1:$F$400,Points!$G$1:$G$400),"")</f>
        <v>2</v>
      </c>
      <c r="AA180" s="215">
        <f t="shared" si="104"/>
        <v>18.2</v>
      </c>
      <c r="AB180" s="87">
        <f t="shared" si="105"/>
        <v>18</v>
      </c>
      <c r="AC180" s="64">
        <f>IF(ISNA(VLOOKUP($A180,'2021'!$A$6:$AV$184,24,FALSE)),0,VLOOKUP($A180,'2021'!$A$6:$AV$184,24,FALSE))</f>
        <v>0</v>
      </c>
      <c r="AD180" s="8">
        <f>IF(AA180&lt;&gt; "",LOOKUP(AA180,Points!$F$1:$F$400,Points!$G$1:$G$400),"")</f>
        <v>2</v>
      </c>
      <c r="AE180" s="215">
        <f t="shared" si="106"/>
        <v>18.2</v>
      </c>
      <c r="AF180" s="87">
        <f t="shared" si="107"/>
        <v>18</v>
      </c>
      <c r="AG180" s="64">
        <f>IF(ISNA(VLOOKUP($A180,'2021'!$A$6:$AV$185,28,FALSE)),0,VLOOKUP($A180,'2021'!$A$6:$AV$185,28,FALSE))</f>
        <v>0</v>
      </c>
      <c r="AH180" s="8">
        <f>IF(AE180&lt;&gt; "",LOOKUP(AE180,Points!$F$1:$F$400,Points!$G$1:$G$400),"")</f>
        <v>2</v>
      </c>
      <c r="AI180" s="215">
        <f t="shared" si="108"/>
        <v>18.2</v>
      </c>
      <c r="AJ180" s="87">
        <f t="shared" si="109"/>
        <v>18</v>
      </c>
      <c r="AK180" s="64">
        <f>IF(ISNA(VLOOKUP($A180,'2021'!$A$6:$AV$185,32,FALSE)),0,VLOOKUP($A180,'2021'!$A$6:$AV$185,32,FALSE))</f>
        <v>0</v>
      </c>
      <c r="AL180" s="8">
        <f>IF(AI180&lt;&gt; "",LOOKUP(AI180,Points!$F$1:$F$400,Points!$G$1:$G$400),"")</f>
        <v>2</v>
      </c>
      <c r="AM180" s="215">
        <f t="shared" si="110"/>
        <v>18.2</v>
      </c>
      <c r="AN180" s="87">
        <f t="shared" si="111"/>
        <v>18</v>
      </c>
      <c r="AO180" s="64">
        <f>IF(ISNA(VLOOKUP($A180,'2021'!$A$6:$AV$184,36,FALSE)),0,VLOOKUP($A180,'2021'!$A$6:$AV$184,36,FALSE))</f>
        <v>0</v>
      </c>
      <c r="AP180" s="8">
        <f>IF(AM180&lt;&gt; "",LOOKUP(AM180,Points!$F$1:$F$360,Points!$G$1:$G$360),"")</f>
        <v>2</v>
      </c>
      <c r="AQ180" s="215">
        <f t="shared" si="112"/>
        <v>18.2</v>
      </c>
      <c r="AR180" s="87">
        <f t="shared" si="113"/>
        <v>18</v>
      </c>
      <c r="AS180">
        <f t="shared" si="114"/>
        <v>99</v>
      </c>
      <c r="AT180" t="str">
        <f t="shared" si="115"/>
        <v>-</v>
      </c>
      <c r="AU180" t="str">
        <f t="shared" si="116"/>
        <v>-</v>
      </c>
      <c r="AV180" t="str">
        <f t="shared" si="117"/>
        <v>-</v>
      </c>
      <c r="AW180" t="str">
        <f t="shared" si="118"/>
        <v>-</v>
      </c>
      <c r="AX180" t="str">
        <f t="shared" si="119"/>
        <v>-</v>
      </c>
      <c r="AY180" t="str">
        <f t="shared" si="120"/>
        <v>-</v>
      </c>
      <c r="AZ180" t="str">
        <f t="shared" si="121"/>
        <v>-</v>
      </c>
      <c r="BA180" t="str">
        <f t="shared" si="122"/>
        <v>-</v>
      </c>
    </row>
    <row r="181" spans="1:56" ht="18" customHeight="1" thickBot="1" x14ac:dyDescent="0.25">
      <c r="A181" s="78" t="str">
        <f t="shared" si="124"/>
        <v>Forrest Miller</v>
      </c>
      <c r="B181" s="93" t="s">
        <v>304</v>
      </c>
      <c r="C181" s="94" t="s">
        <v>865</v>
      </c>
      <c r="D181" s="25">
        <v>0</v>
      </c>
      <c r="E181" s="8">
        <v>0</v>
      </c>
      <c r="F181" s="92">
        <v>0</v>
      </c>
      <c r="G181" s="312">
        <v>11</v>
      </c>
      <c r="H181" s="88">
        <v>11</v>
      </c>
      <c r="I181" s="72">
        <f>IF(ISNA(VLOOKUP($A181,'2021'!$A$5:$AV$149,4,FALSE)),0,VLOOKUP($A181,'2021'!$A$5:$AV$149,4,FALSE))</f>
        <v>0</v>
      </c>
      <c r="J181" s="8">
        <f>IF(G181&lt;&gt; "",LOOKUP(G181,Points!$F$1:$F$360,Points!$G$1:$G$360),"")</f>
        <v>2</v>
      </c>
      <c r="K181" s="13">
        <f>IF(  AND(I181&gt;0,G181&lt;&gt;36),   IF(ABS(I181-36)&gt;=5,  G181+SIGN(36-I181)*1,  (36-I181)*0.1+G181),      G181)</f>
        <v>11</v>
      </c>
      <c r="L181" s="87">
        <f t="shared" si="99"/>
        <v>11</v>
      </c>
      <c r="M181" s="83">
        <f>IF(ISNA(VLOOKUP($A181,'2021'!$A$6:$AV$149,8,FALSE)),0,VLOOKUP($A181,'2021'!$A$6:$AV$149,8,FALSE))</f>
        <v>0</v>
      </c>
      <c r="N181" s="8">
        <f>IF(K181&lt;&gt; "",LOOKUP(K181,Points!$F$1:$F$400,Points!$G$1:$G$400),"")</f>
        <v>2</v>
      </c>
      <c r="O181" s="215">
        <f t="shared" si="125"/>
        <v>11</v>
      </c>
      <c r="P181" s="87">
        <f t="shared" si="100"/>
        <v>11</v>
      </c>
      <c r="Q181" s="64">
        <f>IF(ISNA(VLOOKUP($A181,'2021'!$A$6:$AV$184,12,FALSE)),0,VLOOKUP($A181,'2021'!$A$6:$AV$184,12,FALSE))</f>
        <v>0</v>
      </c>
      <c r="R181" s="8">
        <f>IF(O181&lt;&gt; "",LOOKUP(O181,Points!$F$1:$F$400,Points!$G$1:$G$400),"")</f>
        <v>2</v>
      </c>
      <c r="S181" s="215">
        <f>IF(  AND(Q181&gt;0,O181&lt;&gt;T$8),   IF(ABS(Q181-T$8)&gt;=5,  O181+SIGN(T$8-Q181)*1,  (T$8-Q181)*0.2+O181),      O181)</f>
        <v>11</v>
      </c>
      <c r="T181" s="87">
        <f t="shared" si="101"/>
        <v>11</v>
      </c>
      <c r="U181" s="64">
        <f>IF(ISNA(VLOOKUP($A181,'2021'!$A$6:$AV$184,16,FALSE)),0,VLOOKUP($A181,'2021'!$A$6:$AV$184,16,FALSE))</f>
        <v>0</v>
      </c>
      <c r="V181" s="8">
        <f>IF(S181&lt;&gt; "",LOOKUP(S181,Points!$F$1:$F$400,Points!$G$1:$G$400),"")</f>
        <v>2</v>
      </c>
      <c r="W181" s="215">
        <f t="shared" si="102"/>
        <v>11</v>
      </c>
      <c r="X181" s="87">
        <f t="shared" si="103"/>
        <v>11</v>
      </c>
      <c r="Y181" s="64">
        <f>IF(ISNA(VLOOKUP($A181,'2021'!$A$6:$AV$184,20,FALSE)),0,VLOOKUP($A181,'2021'!$A$6:$AV$184,20,FALSE))</f>
        <v>0</v>
      </c>
      <c r="Z181" s="8">
        <f>IF(W181&lt;&gt; "",LOOKUP(W181,Points!$F$1:$F$400,Points!$G$1:$G$400),"")</f>
        <v>2</v>
      </c>
      <c r="AA181" s="215">
        <f t="shared" si="104"/>
        <v>11</v>
      </c>
      <c r="AB181" s="87">
        <f t="shared" si="105"/>
        <v>11</v>
      </c>
      <c r="AC181" s="64">
        <f>IF(ISNA(VLOOKUP($A181,'2021'!$A$6:$AV$184,24,FALSE)),0,VLOOKUP($A181,'2021'!$A$6:$AV$184,24,FALSE))</f>
        <v>0</v>
      </c>
      <c r="AD181" s="8">
        <f>IF(AA181&lt;&gt; "",LOOKUP(AA181,Points!$F$1:$F$400,Points!$G$1:$G$400),"")</f>
        <v>2</v>
      </c>
      <c r="AE181" s="215">
        <f t="shared" si="106"/>
        <v>11</v>
      </c>
      <c r="AF181" s="87">
        <f t="shared" si="107"/>
        <v>11</v>
      </c>
      <c r="AG181" s="64">
        <f>IF(ISNA(VLOOKUP($A181,'2021'!$A$6:$AV$185,28,FALSE)),0,VLOOKUP($A181,'2021'!$A$6:$AV$185,28,FALSE))</f>
        <v>0</v>
      </c>
      <c r="AH181" s="8">
        <f>IF(AE181&lt;&gt; "",LOOKUP(AE181,Points!$F$1:$F$400,Points!$G$1:$G$400),"")</f>
        <v>2</v>
      </c>
      <c r="AI181" s="215">
        <f t="shared" si="108"/>
        <v>11</v>
      </c>
      <c r="AJ181" s="87">
        <f t="shared" si="109"/>
        <v>11</v>
      </c>
      <c r="AK181" s="64">
        <f>IF(ISNA(VLOOKUP($A181,'2021'!$A$6:$AV$185,32,FALSE)),0,VLOOKUP($A181,'2021'!$A$6:$AV$185,32,FALSE))</f>
        <v>0</v>
      </c>
      <c r="AL181" s="8">
        <f>IF(AI181&lt;&gt; "",LOOKUP(AI181,Points!$F$1:$F$400,Points!$G$1:$G$400),"")</f>
        <v>2</v>
      </c>
      <c r="AM181" s="215">
        <f t="shared" si="110"/>
        <v>11</v>
      </c>
      <c r="AN181" s="87">
        <f t="shared" si="111"/>
        <v>11</v>
      </c>
      <c r="AO181" s="64">
        <f>IF(ISNA(VLOOKUP($A181,'2021'!$A$6:$AV$184,36,FALSE)),0,VLOOKUP($A181,'2021'!$A$6:$AV$184,36,FALSE))</f>
        <v>0</v>
      </c>
      <c r="AP181" s="8">
        <f>IF(AM181&lt;&gt; "",LOOKUP(AM181,Points!$F$1:$F$360,Points!$G$1:$G$360),"")</f>
        <v>2</v>
      </c>
      <c r="AQ181" s="215">
        <f t="shared" si="112"/>
        <v>11</v>
      </c>
      <c r="AR181" s="87">
        <f t="shared" si="113"/>
        <v>11</v>
      </c>
      <c r="AS181" t="str">
        <f t="shared" si="114"/>
        <v>-</v>
      </c>
      <c r="AT181" t="str">
        <f t="shared" si="115"/>
        <v>-</v>
      </c>
      <c r="AU181" t="str">
        <f t="shared" si="116"/>
        <v>-</v>
      </c>
      <c r="AV181" t="str">
        <f t="shared" si="117"/>
        <v>-</v>
      </c>
      <c r="AW181" t="str">
        <f t="shared" si="118"/>
        <v>-</v>
      </c>
      <c r="AX181" t="str">
        <f t="shared" si="119"/>
        <v>-</v>
      </c>
      <c r="AY181" t="str">
        <f t="shared" si="120"/>
        <v>-</v>
      </c>
      <c r="AZ181" t="str">
        <f t="shared" si="121"/>
        <v>-</v>
      </c>
      <c r="BA181" t="str">
        <f t="shared" si="122"/>
        <v>-</v>
      </c>
    </row>
    <row r="182" spans="1:56" ht="18" customHeight="1" thickBot="1" x14ac:dyDescent="0.25">
      <c r="A182" s="78" t="str">
        <f t="shared" si="124"/>
        <v>John Ohanian</v>
      </c>
      <c r="B182" s="93" t="s">
        <v>956</v>
      </c>
      <c r="C182" s="94" t="s">
        <v>3</v>
      </c>
      <c r="D182" s="25"/>
      <c r="E182" s="8"/>
      <c r="F182" s="92"/>
      <c r="G182" s="312">
        <v>20</v>
      </c>
      <c r="H182" s="88">
        <v>20</v>
      </c>
      <c r="I182" s="72">
        <v>0</v>
      </c>
      <c r="J182" s="8">
        <f>IF(G182&lt;&gt; "",LOOKUP(G182,Points!$F$1:$F$360,Points!$G$1:$G$360),"")</f>
        <v>2</v>
      </c>
      <c r="K182" s="209">
        <f>IF(  AND(I182&gt;0,G182&lt;&gt;L$8),   IF(ABS(I182-L$8)&gt;=5,  G182+SIGN(L$8-I182)*1,  (L$8-I182)*0.2+G182),      G182)</f>
        <v>20</v>
      </c>
      <c r="L182" s="87">
        <f>ROUND(K182,0)</f>
        <v>20</v>
      </c>
      <c r="M182" s="83">
        <f>IF(ISNA(VLOOKUP($A182,'2021'!$A$6:$AV$180,8,FALSE)),0,VLOOKUP($A182,'2021'!$A$6:$AV$180,8,FALSE))</f>
        <v>0</v>
      </c>
      <c r="N182" s="8">
        <f>IF(K182&lt;&gt; "",LOOKUP(K182,Points!$F$1:$F$400,Points!$G$1:$G$400),"")</f>
        <v>2</v>
      </c>
      <c r="O182" s="215">
        <f>IF(  AND(M182&gt;0,K182&lt;&gt;P$8),   IF(ABS(M182-P$8)&gt;=5,  K182+SIGN(P$8-M182)*1,  (P$8-M182)*0.2+K182),      K182)</f>
        <v>20</v>
      </c>
      <c r="P182" s="87">
        <f>ROUND(O182,0)</f>
        <v>20</v>
      </c>
      <c r="Q182" s="64">
        <f>IF(ISNA(VLOOKUP($A182,'2021'!$A$6:$AV$184,12,FALSE)),0,VLOOKUP($A182,'2021'!$A$6:$AV$184,12,FALSE))</f>
        <v>0</v>
      </c>
      <c r="R182" s="8">
        <f>IF(O182&lt;&gt; "",LOOKUP(O182,Points!$F$1:$F$400,Points!$G$1:$G$400),"")</f>
        <v>2</v>
      </c>
      <c r="S182" s="215">
        <f>IF(  AND(Q182&gt;0,O182&lt;&gt;36),   IF(ABS(Q182-36)&gt;=10,  O182+SIGN(36-Q182)*1,  (36-Q182)*0.1+O182),      O182)</f>
        <v>20</v>
      </c>
      <c r="T182" s="87">
        <f>ROUND(S182,0)</f>
        <v>20</v>
      </c>
      <c r="U182" s="64">
        <v>27</v>
      </c>
      <c r="V182" s="8">
        <f>IF(S182&lt;&gt; "",LOOKUP(S182,Points!$F$1:$F$400,Points!$G$1:$G$400),"")</f>
        <v>2</v>
      </c>
      <c r="W182" s="215">
        <f>IF(  AND(U182&gt;0,S182&lt;&gt;X$8),   IF(ABS(U182-X$8)&gt;=5,  S182+SIGN(X$8-U182)*1,  (X$8-U182)*0.2+S182),      S182)</f>
        <v>19</v>
      </c>
      <c r="X182" s="87">
        <f>ROUND(W182,0)</f>
        <v>19</v>
      </c>
      <c r="Y182" s="64">
        <f>IF(ISNA(VLOOKUP($A182,'2021'!$A$6:$AV$184,20,FALSE)),0,VLOOKUP($A182,'2021'!$A$6:$AV$184,20,FALSE))</f>
        <v>0</v>
      </c>
      <c r="Z182" s="8">
        <f>IF(W182&lt;&gt; "",LOOKUP(W182,Points!$F$1:$F$400,Points!$G$1:$G$400),"")</f>
        <v>2</v>
      </c>
      <c r="AA182" s="215">
        <f>IF(  AND(Y182&gt;0,W182&lt;&gt;36),   IF(ABS(Y182-36)&gt;=10,  W182+SIGN(36-Y182)*1,  (36-Y182)*0.1+W182),      W182)</f>
        <v>19</v>
      </c>
      <c r="AB182" s="87">
        <f>ROUND(AA182,0)</f>
        <v>19</v>
      </c>
      <c r="AC182" s="64">
        <v>35</v>
      </c>
      <c r="AD182" s="8">
        <f>IF(AA182&lt;&gt; "",LOOKUP(AA182,Points!$F$1:$F$400,Points!$G$1:$G$400),"")</f>
        <v>2</v>
      </c>
      <c r="AE182" s="215">
        <f>IF(  AND(AC182&gt;0,AA182&lt;&gt;36),   IF(ABS(AC182-36)&gt;=10,  AA182+SIGN(36-AC182)*1,  (36-AC182)*0.1+AA182),      AA182)</f>
        <v>19.100000000000001</v>
      </c>
      <c r="AF182" s="87">
        <f>ROUND(AE182,0)</f>
        <v>19</v>
      </c>
      <c r="AG182" s="64">
        <f>IF(ISNA(VLOOKUP($A182,'2021'!$A$6:$AV$185,28,FALSE)),0,VLOOKUP($A182,'2021'!$A$6:$AV$185,28,FALSE))</f>
        <v>0</v>
      </c>
      <c r="AH182" s="8">
        <f>IF(AE182&lt;&gt; "",LOOKUP(AE182,Points!$F$1:$F$400,Points!$G$1:$G$400),"")</f>
        <v>2</v>
      </c>
      <c r="AI182" s="215">
        <f>IF(  AND(AG182&gt;0,AE182&lt;&gt;36),   IF(ABS(AG182-36)&gt;=10,  AE182+SIGN(36-AG182)*1,  (36-AG182)*0.1+AE182),      AE182)</f>
        <v>19.100000000000001</v>
      </c>
      <c r="AJ182" s="87">
        <f>ROUND(AI182,0)</f>
        <v>19</v>
      </c>
      <c r="AK182" s="64">
        <f>IF(ISNA(VLOOKUP($A182,'2021'!$A$6:$AV$185,32,FALSE)),0,VLOOKUP($A182,'2021'!$A$6:$AV$185,32,FALSE))</f>
        <v>0</v>
      </c>
      <c r="AL182" s="8">
        <f>IF(AI182&lt;&gt; "",LOOKUP(AI182,Points!$F$1:$F$400,Points!$G$1:$G$400),"")</f>
        <v>2</v>
      </c>
      <c r="AM182" s="215">
        <f>IF(  AND(AK182&gt;0,AI182&lt;&gt;36),   IF(ABS(AK182-36)&gt;=10,  AI182+SIGN(36-AK182)*1,  (36-AK182)*0.1+AI182),      AI182)</f>
        <v>19.100000000000001</v>
      </c>
      <c r="AN182" s="87">
        <f>ROUND(AM182,0)</f>
        <v>19</v>
      </c>
      <c r="AO182" s="64">
        <f>IF(ISNA(VLOOKUP($A182,'2021'!$A$6:$AV$184,36,FALSE)),0,VLOOKUP($A182,'2021'!$A$6:$AV$184,36,FALSE))</f>
        <v>0</v>
      </c>
      <c r="AP182" s="8">
        <f>IF(AM182&lt;&gt; "",LOOKUP(AM182,Points!$F$1:$F$360,Points!$G$1:$G$360),"")</f>
        <v>2</v>
      </c>
      <c r="AQ182" s="215">
        <f>IF(  AND(AO182&gt;0,AM182&lt;&gt;36),   IF(ABS(AO182-36)&gt;=10,  AM182+SIGN(36-AO182)*1,  (36-AO182)*0.1+AM182),      AM182)</f>
        <v>19.100000000000001</v>
      </c>
      <c r="AR182" s="87">
        <f>ROUND(AQ182,0)</f>
        <v>19</v>
      </c>
      <c r="AS182" t="str">
        <f>IF(I182&gt;0,72+H182+36-I182,"-")</f>
        <v>-</v>
      </c>
      <c r="AT182" t="str">
        <f>IF(M182&gt;0,72+L182+36-M182,"-")</f>
        <v>-</v>
      </c>
      <c r="AU182" t="str">
        <f>IF(Q182&gt;0,72+P182+36-Q182,"-")</f>
        <v>-</v>
      </c>
      <c r="AV182">
        <f>IF(U182&gt;0,72+T182+36-U182,"-")</f>
        <v>101</v>
      </c>
      <c r="AW182" t="str">
        <f>IF(Y182&gt;0,72+X182+36-Y182,"-")</f>
        <v>-</v>
      </c>
      <c r="AX182">
        <f>IF(AC182&gt;0,72+AB182+36-AC182,"-")</f>
        <v>92</v>
      </c>
      <c r="AY182" t="str">
        <f>IF(AG182&gt;0,72+AF182+36-AG182,"-")</f>
        <v>-</v>
      </c>
      <c r="AZ182" t="str">
        <f>IF(AK182&gt;0,72+AJ182+36-AK182,"-")</f>
        <v>-</v>
      </c>
      <c r="BA182" t="str">
        <f>IF(AO182&gt;0,72+AN182+36-AO182,"-")</f>
        <v>-</v>
      </c>
    </row>
    <row r="183" spans="1:56" ht="18" customHeight="1" thickBot="1" x14ac:dyDescent="0.25">
      <c r="A183" s="78" t="str">
        <f t="shared" si="124"/>
        <v>Cory Reagan</v>
      </c>
      <c r="B183" s="93" t="s">
        <v>937</v>
      </c>
      <c r="C183" s="94" t="s">
        <v>938</v>
      </c>
      <c r="D183" s="25">
        <v>0</v>
      </c>
      <c r="E183" s="8">
        <v>0</v>
      </c>
      <c r="F183" s="92">
        <v>0</v>
      </c>
      <c r="G183" s="312">
        <v>12</v>
      </c>
      <c r="H183" s="313">
        <f>+G183</f>
        <v>12</v>
      </c>
      <c r="I183" s="72">
        <v>0</v>
      </c>
      <c r="J183" s="8">
        <f>IF(G183&lt;&gt; "",LOOKUP(G183,Points!$F$1:$F$360,Points!$G$1:$G$360),"")</f>
        <v>2</v>
      </c>
      <c r="K183" s="209">
        <f>IF(  AND(I183&gt;0,G183&lt;&gt;L$8),   IF(ABS(I183-L$8)&gt;=5,  G183+SIGN(L$8-I183)*1,  (L$8-I183)*0.2+G183),      G183)</f>
        <v>12</v>
      </c>
      <c r="L183" s="87">
        <f t="shared" si="99"/>
        <v>12</v>
      </c>
      <c r="M183" s="83">
        <f>IF(ISNA(VLOOKUP($A183,'2021'!$A$6:$AV$180,8,FALSE)),0,VLOOKUP($A183,'2021'!$A$6:$AV$180,8,FALSE))</f>
        <v>31</v>
      </c>
      <c r="N183" s="8">
        <f>IF(K183&lt;&gt; "",LOOKUP(K183,Points!$F$1:$F$400,Points!$G$1:$G$400),"")</f>
        <v>2</v>
      </c>
      <c r="O183" s="215">
        <f t="shared" si="125"/>
        <v>11.8</v>
      </c>
      <c r="P183" s="87">
        <f t="shared" si="100"/>
        <v>12</v>
      </c>
      <c r="Q183" s="64">
        <f>IF(ISNA(VLOOKUP($A183,'2021'!$A$6:$AV$184,12,FALSE)),0,VLOOKUP($A183,'2021'!$A$6:$AV$184,12,FALSE))</f>
        <v>28</v>
      </c>
      <c r="R183" s="8">
        <f>IF(O183&lt;&gt; "",LOOKUP(O183,Points!$F$1:$F$400,Points!$G$1:$G$400),"")</f>
        <v>2</v>
      </c>
      <c r="S183" s="215">
        <f>IF(  AND(Q183&gt;0,O183&lt;&gt;T$8),   IF(ABS(Q183-T$8)&gt;=5,  O183+SIGN(T$8-Q183)*1,  (T$8-Q183)*0.2+O183),      O183)</f>
        <v>11.600000000000001</v>
      </c>
      <c r="T183" s="87">
        <f t="shared" si="101"/>
        <v>12</v>
      </c>
      <c r="U183" s="64">
        <f>IF(ISNA(VLOOKUP($A183,'2021'!$A$6:$AV$184,16,FALSE)),0,VLOOKUP($A183,'2021'!$A$6:$AV$184,16,FALSE))</f>
        <v>0</v>
      </c>
      <c r="V183" s="8">
        <f>IF(S183&lt;&gt; "",LOOKUP(S183,Points!$F$1:$F$400,Points!$G$1:$G$400),"")</f>
        <v>2</v>
      </c>
      <c r="W183" s="215">
        <f t="shared" si="102"/>
        <v>11.600000000000001</v>
      </c>
      <c r="X183" s="87">
        <f t="shared" si="103"/>
        <v>12</v>
      </c>
      <c r="Y183" s="64">
        <f>IF(ISNA(VLOOKUP($A183,'2021'!$A$6:$AV$184,20,FALSE)),0,VLOOKUP($A183,'2021'!$A$6:$AV$184,20,FALSE))</f>
        <v>0</v>
      </c>
      <c r="Z183" s="8">
        <f>IF(W183&lt;&gt; "",LOOKUP(W183,Points!$F$1:$F$400,Points!$G$1:$G$400),"")</f>
        <v>2</v>
      </c>
      <c r="AA183" s="215">
        <f>IF(  AND(Y183&gt;0,W183&lt;&gt;AB$8),   IF(ABS(Y183-AB$8)&gt;=5,  W183+SIGN(AB$8-Y183)*1,  (AB$8-Y183)*0.2+W183),      W183)</f>
        <v>11.600000000000001</v>
      </c>
      <c r="AB183" s="87">
        <f t="shared" si="105"/>
        <v>12</v>
      </c>
      <c r="AC183" s="64">
        <f>IF(ISNA(VLOOKUP($A183,'2021'!$A$6:$AV$184,24,FALSE)),0,VLOOKUP($A183,'2021'!$A$6:$AV$184,24,FALSE))</f>
        <v>0</v>
      </c>
      <c r="AD183" s="8">
        <f>IF(AA183&lt;&gt; "",LOOKUP(AA183,Points!$F$1:$F$400,Points!$G$1:$G$400),"")</f>
        <v>2</v>
      </c>
      <c r="AE183" s="215">
        <f t="shared" si="106"/>
        <v>11.600000000000001</v>
      </c>
      <c r="AF183" s="87">
        <f t="shared" si="107"/>
        <v>12</v>
      </c>
      <c r="AG183" s="64">
        <f>IF(ISNA(VLOOKUP($A183,'2021'!$A$6:$AV$185,28,FALSE)),0,VLOOKUP($A183,'2021'!$A$6:$AV$185,28,FALSE))</f>
        <v>0</v>
      </c>
      <c r="AH183" s="8">
        <f>IF(AE183&lt;&gt; "",LOOKUP(AE183,Points!$F$1:$F$400,Points!$G$1:$G$400),"")</f>
        <v>2</v>
      </c>
      <c r="AI183" s="215">
        <f t="shared" si="108"/>
        <v>11.600000000000001</v>
      </c>
      <c r="AJ183" s="87">
        <f t="shared" si="109"/>
        <v>12</v>
      </c>
      <c r="AK183" s="64">
        <f>IF(ISNA(VLOOKUP($A183,'2021'!$A$6:$AV$185,32,FALSE)),0,VLOOKUP($A183,'2021'!$A$6:$AV$185,32,FALSE))</f>
        <v>0</v>
      </c>
      <c r="AL183" s="8">
        <f>IF(AI183&lt;&gt; "",LOOKUP(AI183,Points!$F$1:$F$400,Points!$G$1:$G$400),"")</f>
        <v>2</v>
      </c>
      <c r="AM183" s="215">
        <f t="shared" si="110"/>
        <v>11.600000000000001</v>
      </c>
      <c r="AN183" s="87">
        <f t="shared" si="111"/>
        <v>12</v>
      </c>
      <c r="AO183" s="64">
        <f>IF(ISNA(VLOOKUP($A183,'2021'!$A$6:$AV$184,36,FALSE)),0,VLOOKUP($A183,'2021'!$A$6:$AV$184,36,FALSE))</f>
        <v>0</v>
      </c>
      <c r="AP183" s="8">
        <f>IF(AM183&lt;&gt; "",LOOKUP(AM183,Points!$F$1:$F$360,Points!$G$1:$G$360),"")</f>
        <v>2</v>
      </c>
      <c r="AQ183" s="215">
        <f t="shared" si="112"/>
        <v>11.600000000000001</v>
      </c>
      <c r="AR183" s="87">
        <f t="shared" si="113"/>
        <v>12</v>
      </c>
      <c r="AS183" t="str">
        <f t="shared" si="114"/>
        <v>-</v>
      </c>
      <c r="AT183">
        <f t="shared" si="115"/>
        <v>89</v>
      </c>
      <c r="AU183">
        <f t="shared" si="116"/>
        <v>92</v>
      </c>
      <c r="AV183" t="str">
        <f t="shared" si="117"/>
        <v>-</v>
      </c>
      <c r="AW183" t="str">
        <f t="shared" si="118"/>
        <v>-</v>
      </c>
      <c r="AX183" t="str">
        <f t="shared" si="119"/>
        <v>-</v>
      </c>
      <c r="AY183" t="str">
        <f t="shared" si="120"/>
        <v>-</v>
      </c>
      <c r="AZ183" t="str">
        <f t="shared" si="121"/>
        <v>-</v>
      </c>
      <c r="BA183" t="str">
        <f t="shared" si="122"/>
        <v>-</v>
      </c>
    </row>
    <row r="184" spans="1:56" ht="18" customHeight="1" thickBot="1" x14ac:dyDescent="0.25">
      <c r="A184" s="78" t="str">
        <f t="shared" si="124"/>
        <v>Tino Sahoo</v>
      </c>
      <c r="B184" s="93" t="s">
        <v>947</v>
      </c>
      <c r="C184" s="94" t="s">
        <v>948</v>
      </c>
      <c r="D184" s="25">
        <v>0</v>
      </c>
      <c r="E184" s="8">
        <v>0</v>
      </c>
      <c r="F184" s="92">
        <v>0</v>
      </c>
      <c r="G184" s="312">
        <v>23</v>
      </c>
      <c r="H184" s="88">
        <v>23</v>
      </c>
      <c r="I184" s="72">
        <f>IF(ISNA(VLOOKUP($A184,'2021'!$A$5:$AV$149,4,FALSE)),0,VLOOKUP($A184,'2021'!$A$5:$AV$149,4,FALSE))</f>
        <v>0</v>
      </c>
      <c r="J184" s="8">
        <f>IF(G184&lt;&gt; "",LOOKUP(G184,Points!$F$1:$F$360,Points!$G$1:$G$360),"")</f>
        <v>3</v>
      </c>
      <c r="K184" s="13">
        <f>IF(  AND(I184&gt;0,G184&lt;&gt;36),   IF(ABS(I184-36)&gt;=5,  G184+SIGN(36-I184)*1,  (36-I184)*0.1+G184),      G184)</f>
        <v>23</v>
      </c>
      <c r="L184" s="87">
        <f t="shared" si="99"/>
        <v>23</v>
      </c>
      <c r="M184" s="83">
        <f>IF(ISNA(VLOOKUP($A184,'2021'!$A$6:$AV$149,8,FALSE)),0,VLOOKUP($A184,'2021'!$A$6:$AV$149,8,FALSE))</f>
        <v>0</v>
      </c>
      <c r="N184" s="8">
        <f>IF(K184&lt;&gt; "",LOOKUP(K184,Points!$F$1:$F$400,Points!$G$1:$G$400),"")</f>
        <v>3</v>
      </c>
      <c r="O184" s="215">
        <f t="shared" si="125"/>
        <v>23</v>
      </c>
      <c r="P184" s="87">
        <f t="shared" si="100"/>
        <v>23</v>
      </c>
      <c r="Q184" s="64">
        <f>IF(ISNA(VLOOKUP($A184,'2021'!$A$6:$AV$184,12,FALSE)),0,VLOOKUP($A184,'2021'!$A$6:$AV$184,12,FALSE))</f>
        <v>0</v>
      </c>
      <c r="R184" s="8">
        <f>IF(O184&lt;&gt; "",LOOKUP(O184,Points!$F$1:$F$400,Points!$G$1:$G$400),"")</f>
        <v>3</v>
      </c>
      <c r="S184" s="215">
        <f>IF(  AND(Q184&gt;0,O184&lt;&gt;T$8),   IF(ABS(Q184-T$8)&gt;=5,  O184+SIGN(T$8-Q184)*1.5,  (T$8-Q184)*0.3+O184),      O184)</f>
        <v>23</v>
      </c>
      <c r="T184" s="87">
        <f t="shared" si="101"/>
        <v>23</v>
      </c>
      <c r="U184" s="64">
        <v>32</v>
      </c>
      <c r="V184" s="8">
        <f>IF(S184&lt;&gt; "",LOOKUP(S184,Points!$F$1:$F$400,Points!$G$1:$G$400),"")</f>
        <v>3</v>
      </c>
      <c r="W184" s="215">
        <f>IF(  AND(U184&gt;0,S184&lt;&gt;X$8),   IF(ABS(U184-X$8)&gt;=5,  S184+SIGN(X$8-U184)*1.5,  (X$8-U184)*0.3+S184),      S184)</f>
        <v>21.5</v>
      </c>
      <c r="X184" s="87">
        <f t="shared" si="103"/>
        <v>22</v>
      </c>
      <c r="Y184" s="64">
        <f>IF(ISNA(VLOOKUP($A184,'2021'!$A$6:$AV$184,20,FALSE)),0,VLOOKUP($A184,'2021'!$A$6:$AV$184,20,FALSE))</f>
        <v>0</v>
      </c>
      <c r="Z184" s="8">
        <f>IF(W184&lt;&gt; "",LOOKUP(W184,Points!$F$1:$F$400,Points!$G$1:$G$400),"")</f>
        <v>3</v>
      </c>
      <c r="AA184" s="215">
        <f t="shared" si="104"/>
        <v>21.5</v>
      </c>
      <c r="AB184" s="87">
        <f t="shared" si="105"/>
        <v>22</v>
      </c>
      <c r="AC184" s="64">
        <v>21</v>
      </c>
      <c r="AD184" s="8">
        <f>IF(AA184&lt;&gt; "",LOOKUP(AA184,Points!$F$1:$F$400,Points!$G$1:$G$400),"")</f>
        <v>3</v>
      </c>
      <c r="AE184" s="215">
        <f>IF(  AND(AC184&gt;0,AA184&lt;&gt;AF$8),   IF(ABS(AC184-AF$8)&gt;=5,  AA184+SIGN(AF$8-AC184)*1.5,  (AF$8-AC184)*0.3+AA184),      AA184)</f>
        <v>20</v>
      </c>
      <c r="AF184" s="87">
        <f t="shared" si="107"/>
        <v>20</v>
      </c>
      <c r="AG184" s="64">
        <f>IF(ISNA(VLOOKUP($A184,'2021'!$A$6:$AV$185,28,FALSE)),0,VLOOKUP($A184,'2021'!$A$6:$AV$185,28,FALSE))</f>
        <v>0</v>
      </c>
      <c r="AH184" s="8">
        <f>IF(AE184&lt;&gt; "",LOOKUP(AE184,Points!$F$1:$F$400,Points!$G$1:$G$400),"")</f>
        <v>2</v>
      </c>
      <c r="AI184" s="215">
        <f>IF(  AND(AG184&gt;0,AE184&lt;&gt;AJ$8),   IF(ABS(AG184-AJ$8)&gt;=5,  AE184+SIGN(AJ$8-AG184)*1.5,  (AJ$8-AG184)*0.3+AE184),      AE184)</f>
        <v>20</v>
      </c>
      <c r="AJ184" s="87">
        <f t="shared" si="109"/>
        <v>20</v>
      </c>
      <c r="AK184" s="64">
        <f>IF(ISNA(VLOOKUP($A184,'2021'!$A$6:$AV$185,32,FALSE)),0,VLOOKUP($A184,'2021'!$A$6:$AV$185,32,FALSE))</f>
        <v>0</v>
      </c>
      <c r="AL184" s="8">
        <f>IF(AI184&lt;&gt; "",LOOKUP(AI184,Points!$F$1:$F$400,Points!$G$1:$G$400),"")</f>
        <v>2</v>
      </c>
      <c r="AM184" s="215">
        <f t="shared" si="110"/>
        <v>20</v>
      </c>
      <c r="AN184" s="87">
        <f t="shared" si="111"/>
        <v>20</v>
      </c>
      <c r="AO184" s="64">
        <f>IF(ISNA(VLOOKUP($A184,'2021'!$A$6:$AV$184,36,FALSE)),0,VLOOKUP($A184,'2021'!$A$6:$AV$184,36,FALSE))</f>
        <v>0</v>
      </c>
      <c r="AP184" s="8">
        <f>IF(AM184&lt;&gt; "",LOOKUP(AM184,Points!$F$1:$F$360,Points!$G$1:$G$360),"")</f>
        <v>2</v>
      </c>
      <c r="AQ184" s="215">
        <f t="shared" si="112"/>
        <v>20</v>
      </c>
      <c r="AR184" s="87">
        <f t="shared" si="113"/>
        <v>20</v>
      </c>
      <c r="AS184" t="str">
        <f t="shared" si="114"/>
        <v>-</v>
      </c>
      <c r="AT184" t="str">
        <f t="shared" si="115"/>
        <v>-</v>
      </c>
      <c r="AU184" t="str">
        <f t="shared" si="116"/>
        <v>-</v>
      </c>
      <c r="AV184">
        <f t="shared" si="117"/>
        <v>99</v>
      </c>
      <c r="AW184" t="str">
        <f t="shared" si="118"/>
        <v>-</v>
      </c>
      <c r="AX184">
        <f t="shared" si="119"/>
        <v>109</v>
      </c>
      <c r="AY184" t="str">
        <f t="shared" si="120"/>
        <v>-</v>
      </c>
      <c r="AZ184" t="str">
        <f t="shared" si="121"/>
        <v>-</v>
      </c>
      <c r="BA184" t="str">
        <f t="shared" si="122"/>
        <v>-</v>
      </c>
    </row>
    <row r="185" spans="1:56" ht="18" customHeight="1" thickBot="1" x14ac:dyDescent="0.25">
      <c r="A185" s="78" t="str">
        <f t="shared" si="124"/>
        <v>Jeff Smith</v>
      </c>
      <c r="B185" s="93" t="s">
        <v>660</v>
      </c>
      <c r="C185" s="94" t="s">
        <v>306</v>
      </c>
      <c r="D185" s="25">
        <v>18</v>
      </c>
      <c r="E185" s="8">
        <v>0</v>
      </c>
      <c r="F185" s="92">
        <v>0</v>
      </c>
      <c r="G185" s="216">
        <f>IF($E185&gt;$AQ$1,$D185-($E185-$AQ$1),(IF(IF(AND(F185&lt;$AI$1,F185&lt;&gt;0),D185+($AI$1-F185),D185)&gt;36,36,IF(AND(F185&lt;$AI$1,F185&lt;&gt;0),D185+($AI$1-F185),D185))))</f>
        <v>18</v>
      </c>
      <c r="H185" s="88">
        <f>ROUND(G185,0)</f>
        <v>18</v>
      </c>
      <c r="I185" s="72">
        <f>IF(ISNA(VLOOKUP($A185,'2021'!$A$5:$AV$149,4,FALSE)),0,VLOOKUP($A185,'2021'!$A$5:$AV$149,4,FALSE))</f>
        <v>0</v>
      </c>
      <c r="J185" s="8">
        <f>IF(G185&lt;&gt; "",LOOKUP(G185,Points!$F$1:$F$360,Points!$G$1:$G$360),"")</f>
        <v>2</v>
      </c>
      <c r="K185" s="13">
        <f>IF(  AND(I185&gt;0,G185&lt;&gt;36),   IF(ABS(I185-36)&gt;=5,  G185+SIGN(36-I185)*1,  (36-I185)*0.1+G185),      G185)</f>
        <v>18</v>
      </c>
      <c r="L185" s="87">
        <f t="shared" si="99"/>
        <v>18</v>
      </c>
      <c r="M185" s="83">
        <f>IF(ISNA(VLOOKUP($A185,'2021'!$A$6:$AV$149,8,FALSE)),0,VLOOKUP($A185,'2021'!$A$6:$AV$149,8,FALSE))</f>
        <v>0</v>
      </c>
      <c r="N185" s="8">
        <f>IF(K185&lt;&gt; "",LOOKUP(K185,Points!$F$1:$F$400,Points!$G$1:$G$400),"")</f>
        <v>2</v>
      </c>
      <c r="O185" s="215">
        <f t="shared" si="125"/>
        <v>18</v>
      </c>
      <c r="P185" s="87">
        <f t="shared" si="100"/>
        <v>18</v>
      </c>
      <c r="Q185" s="64">
        <f>IF(ISNA(VLOOKUP($A185,'2021'!$A$6:$AV$184,12,FALSE)),0,VLOOKUP($A185,'2021'!$A$6:$AV$184,12,FALSE))</f>
        <v>0</v>
      </c>
      <c r="R185" s="8">
        <f>IF(O185&lt;&gt; "",LOOKUP(O185,Points!$F$1:$F$400,Points!$G$1:$G$400),"")</f>
        <v>2</v>
      </c>
      <c r="S185" s="215">
        <f>IF(  AND(Q185&gt;0,O185&lt;&gt;T$8),   IF(ABS(Q185-T$8)&gt;=5,  O185+SIGN(T$8-Q185)*1,  (T$8-Q185)*0.2+O185),      O185)</f>
        <v>18</v>
      </c>
      <c r="T185" s="87">
        <f t="shared" si="101"/>
        <v>18</v>
      </c>
      <c r="U185" s="64">
        <f>IF(ISNA(VLOOKUP($A185,'2021'!$A$6:$AV$184,16,FALSE)),0,VLOOKUP($A185,'2021'!$A$6:$AV$184,16,FALSE))</f>
        <v>0</v>
      </c>
      <c r="V185" s="8">
        <f>IF(S185&lt;&gt; "",LOOKUP(S185,Points!$F$1:$F$400,Points!$G$1:$G$400),"")</f>
        <v>2</v>
      </c>
      <c r="W185" s="215">
        <f t="shared" si="102"/>
        <v>18</v>
      </c>
      <c r="X185" s="87">
        <f t="shared" si="103"/>
        <v>18</v>
      </c>
      <c r="Y185" s="64">
        <f>IF(ISNA(VLOOKUP($A185,'2021'!$A$6:$AV$184,20,FALSE)),0,VLOOKUP($A185,'2021'!$A$6:$AV$184,20,FALSE))</f>
        <v>0</v>
      </c>
      <c r="Z185" s="8">
        <f>IF(W185&lt;&gt; "",LOOKUP(W185,Points!$F$1:$F$400,Points!$G$1:$G$400),"")</f>
        <v>2</v>
      </c>
      <c r="AA185" s="215">
        <f t="shared" si="104"/>
        <v>18</v>
      </c>
      <c r="AB185" s="87">
        <f t="shared" si="105"/>
        <v>18</v>
      </c>
      <c r="AC185" s="64">
        <v>41</v>
      </c>
      <c r="AD185" s="8">
        <f>IF(AA185&lt;&gt; "",LOOKUP(AA185,Points!$F$1:$F$400,Points!$G$1:$G$400),"")</f>
        <v>2</v>
      </c>
      <c r="AE185" s="215">
        <f>IF(  AND(AC185&gt;0,AA185&lt;&gt;AF$8),   IF(ABS(AC185-AF$8)&gt;=5,  AA185+SIGN(AF$8-AC185)*1,  (AF$8-AC185)*0.2+AA185),      AA185)</f>
        <v>17</v>
      </c>
      <c r="AF185" s="87">
        <f t="shared" si="107"/>
        <v>17</v>
      </c>
      <c r="AG185" s="64">
        <f>IF(ISNA(VLOOKUP($A185,'2021'!$A$6:$AV$185,28,FALSE)),0,VLOOKUP($A185,'2021'!$A$6:$AV$185,28,FALSE))</f>
        <v>0</v>
      </c>
      <c r="AH185" s="8">
        <f>IF(AE185&lt;&gt; "",LOOKUP(AE185,Points!$F$1:$F$400,Points!$G$1:$G$400),"")</f>
        <v>2</v>
      </c>
      <c r="AI185" s="215">
        <f t="shared" si="108"/>
        <v>17</v>
      </c>
      <c r="AJ185" s="87">
        <f t="shared" si="109"/>
        <v>17</v>
      </c>
      <c r="AK185" s="64">
        <f>IF(ISNA(VLOOKUP($A185,'2021'!$A$6:$AV$185,32,FALSE)),0,VLOOKUP($A185,'2021'!$A$6:$AV$185,32,FALSE))</f>
        <v>0</v>
      </c>
      <c r="AL185" s="8">
        <f>IF(AI185&lt;&gt; "",LOOKUP(AI185,Points!$F$1:$F$400,Points!$G$1:$G$400),"")</f>
        <v>2</v>
      </c>
      <c r="AM185" s="215">
        <f t="shared" si="110"/>
        <v>17</v>
      </c>
      <c r="AN185" s="87">
        <f t="shared" si="111"/>
        <v>17</v>
      </c>
      <c r="AO185" s="64">
        <f>IF(ISNA(VLOOKUP($A185,'2021'!$A$6:$AV$184,36,FALSE)),0,VLOOKUP($A185,'2021'!$A$6:$AV$184,36,FALSE))</f>
        <v>0</v>
      </c>
      <c r="AP185" s="8">
        <f>IF(AM185&lt;&gt; "",LOOKUP(AM185,Points!$F$1:$F$360,Points!$G$1:$G$360),"")</f>
        <v>2</v>
      </c>
      <c r="AQ185" s="215">
        <f t="shared" si="112"/>
        <v>17</v>
      </c>
      <c r="AR185" s="87">
        <f t="shared" si="113"/>
        <v>17</v>
      </c>
      <c r="AS185" t="str">
        <f t="shared" si="114"/>
        <v>-</v>
      </c>
      <c r="AT185" t="str">
        <f t="shared" si="115"/>
        <v>-</v>
      </c>
      <c r="AU185" t="str">
        <f t="shared" si="116"/>
        <v>-</v>
      </c>
      <c r="AV185" t="str">
        <f t="shared" si="117"/>
        <v>-</v>
      </c>
      <c r="AW185" t="str">
        <f t="shared" si="118"/>
        <v>-</v>
      </c>
      <c r="AX185">
        <f t="shared" si="119"/>
        <v>85</v>
      </c>
      <c r="AY185" t="str">
        <f t="shared" si="120"/>
        <v>-</v>
      </c>
      <c r="AZ185" t="str">
        <f t="shared" si="121"/>
        <v>-</v>
      </c>
      <c r="BA185" t="str">
        <f t="shared" si="122"/>
        <v>-</v>
      </c>
    </row>
    <row r="186" spans="1:56" ht="18" customHeight="1" thickBot="1" x14ac:dyDescent="0.25">
      <c r="A186" s="78" t="str">
        <f t="shared" si="124"/>
        <v>Matthew Snyder</v>
      </c>
      <c r="B186" s="93" t="s">
        <v>925</v>
      </c>
      <c r="C186" s="94" t="s">
        <v>744</v>
      </c>
      <c r="D186" s="25">
        <v>0</v>
      </c>
      <c r="E186" s="8">
        <v>0</v>
      </c>
      <c r="F186" s="92">
        <v>0</v>
      </c>
      <c r="G186" s="312">
        <v>6</v>
      </c>
      <c r="H186" s="313">
        <f>+G186</f>
        <v>6</v>
      </c>
      <c r="I186" s="72">
        <v>27</v>
      </c>
      <c r="J186" s="8">
        <f>IF(G186&lt;&gt; "",LOOKUP(G186,Points!$F$1:$F$360,Points!$G$1:$G$360),"")</f>
        <v>1</v>
      </c>
      <c r="K186" s="209">
        <f>IF(  AND(I186&gt;0,G186&lt;&gt;L$8),   IF(ABS(I186-L$8)&gt;=5,  G186+SIGN(L$8-I186)*1,  (L$8-I186)*0.2+G186),      G186)</f>
        <v>6.2</v>
      </c>
      <c r="L186" s="87">
        <f t="shared" si="99"/>
        <v>6</v>
      </c>
      <c r="M186" s="83">
        <f>IF(ISNA(VLOOKUP($A186,'2021'!$A$6:$AV$180,8,FALSE)),0,VLOOKUP($A186,'2021'!$A$6:$AV$180,8,FALSE))</f>
        <v>0</v>
      </c>
      <c r="N186" s="8">
        <f>IF(K186&lt;&gt; "",LOOKUP(K186,Points!$F$1:$F$400,Points!$G$1:$G$400),"")</f>
        <v>1</v>
      </c>
      <c r="O186" s="215">
        <f>IF(  AND(M186&gt;0,K186&lt;&gt;P$8),   IF(ABS(M186-P$8)&gt;=5,  K186+SIGN(P$8-M186)*0.5,  (P$8-M186)*0.1+K186),      K186)</f>
        <v>6.2</v>
      </c>
      <c r="P186" s="87">
        <f t="shared" si="100"/>
        <v>6</v>
      </c>
      <c r="Q186" s="64">
        <f>IF(ISNA(VLOOKUP($A186,'2021'!$A$6:$AV$184,12,FALSE)),0,VLOOKUP($A186,'2021'!$A$6:$AV$184,12,FALSE))</f>
        <v>0</v>
      </c>
      <c r="R186" s="8">
        <f>IF(O186&lt;&gt; "",LOOKUP(O186,Points!$F$1:$F$400,Points!$G$1:$G$400),"")</f>
        <v>1</v>
      </c>
      <c r="S186" s="215">
        <f>IF(  AND(Q186&gt;0,O186&lt;&gt;36),   IF(ABS(Q186-36)&gt;=10,  O186+SIGN(36-Q186)*1,  (36-Q186)*0.1+O186),      O186)</f>
        <v>6.2</v>
      </c>
      <c r="T186" s="87">
        <f t="shared" si="101"/>
        <v>6</v>
      </c>
      <c r="U186" s="64">
        <f>IF(ISNA(VLOOKUP($A186,'2021'!$A$6:$AV$184,16,FALSE)),0,VLOOKUP($A186,'2021'!$A$6:$AV$184,16,FALSE))</f>
        <v>0</v>
      </c>
      <c r="V186" s="8">
        <f>IF(S186&lt;&gt; "",LOOKUP(S186,Points!$F$1:$F$400,Points!$G$1:$G$400),"")</f>
        <v>1</v>
      </c>
      <c r="W186" s="215">
        <f t="shared" si="102"/>
        <v>6.2</v>
      </c>
      <c r="X186" s="87">
        <f t="shared" si="103"/>
        <v>6</v>
      </c>
      <c r="Y186" s="64">
        <f>IF(ISNA(VLOOKUP($A186,'2021'!$A$6:$AV$184,20,FALSE)),0,VLOOKUP($A186,'2021'!$A$6:$AV$184,20,FALSE))</f>
        <v>0</v>
      </c>
      <c r="Z186" s="8">
        <f>IF(W186&lt;&gt; "",LOOKUP(W186,Points!$F$1:$F$400,Points!$G$1:$G$400),"")</f>
        <v>1</v>
      </c>
      <c r="AA186" s="215">
        <f t="shared" si="104"/>
        <v>6.2</v>
      </c>
      <c r="AB186" s="87">
        <f t="shared" si="105"/>
        <v>6</v>
      </c>
      <c r="AC186" s="64">
        <f>IF(ISNA(VLOOKUP($A186,'2021'!$A$6:$AV$184,24,FALSE)),0,VLOOKUP($A186,'2021'!$A$6:$AV$184,24,FALSE))</f>
        <v>0</v>
      </c>
      <c r="AD186" s="8">
        <f>IF(AA186&lt;&gt; "",LOOKUP(AA186,Points!$F$1:$F$400,Points!$G$1:$G$400),"")</f>
        <v>1</v>
      </c>
      <c r="AE186" s="215">
        <f t="shared" si="106"/>
        <v>6.2</v>
      </c>
      <c r="AF186" s="87">
        <f t="shared" si="107"/>
        <v>6</v>
      </c>
      <c r="AG186" s="64">
        <f>IF(ISNA(VLOOKUP($A186,'2021'!$A$6:$AV$185,28,FALSE)),0,VLOOKUP($A186,'2021'!$A$6:$AV$185,28,FALSE))</f>
        <v>0</v>
      </c>
      <c r="AH186" s="8">
        <f>IF(AE186&lt;&gt; "",LOOKUP(AE186,Points!$F$1:$F$400,Points!$G$1:$G$400),"")</f>
        <v>1</v>
      </c>
      <c r="AI186" s="215">
        <f t="shared" si="108"/>
        <v>6.2</v>
      </c>
      <c r="AJ186" s="87">
        <f t="shared" si="109"/>
        <v>6</v>
      </c>
      <c r="AK186" s="64">
        <f>IF(ISNA(VLOOKUP($A186,'2021'!$A$6:$AV$185,32,FALSE)),0,VLOOKUP($A186,'2021'!$A$6:$AV$185,32,FALSE))</f>
        <v>0</v>
      </c>
      <c r="AL186" s="8">
        <f>IF(AI186&lt;&gt; "",LOOKUP(AI186,Points!$F$1:$F$400,Points!$G$1:$G$400),"")</f>
        <v>1</v>
      </c>
      <c r="AM186" s="215">
        <f t="shared" si="110"/>
        <v>6.2</v>
      </c>
      <c r="AN186" s="87">
        <f t="shared" si="111"/>
        <v>6</v>
      </c>
      <c r="AO186" s="64">
        <f>IF(ISNA(VLOOKUP($A186,'2021'!$A$6:$AV$184,36,FALSE)),0,VLOOKUP($A186,'2021'!$A$6:$AV$184,36,FALSE))</f>
        <v>0</v>
      </c>
      <c r="AP186" s="8">
        <f>IF(AM186&lt;&gt; "",LOOKUP(AM186,Points!$F$1:$F$360,Points!$G$1:$G$360),"")</f>
        <v>1</v>
      </c>
      <c r="AQ186" s="215">
        <f t="shared" si="112"/>
        <v>6.2</v>
      </c>
      <c r="AR186" s="87">
        <f t="shared" si="113"/>
        <v>6</v>
      </c>
      <c r="AS186">
        <f t="shared" si="114"/>
        <v>87</v>
      </c>
      <c r="AT186" t="str">
        <f t="shared" si="115"/>
        <v>-</v>
      </c>
      <c r="AU186" t="str">
        <f t="shared" si="116"/>
        <v>-</v>
      </c>
      <c r="AV186" t="str">
        <f t="shared" si="117"/>
        <v>-</v>
      </c>
      <c r="AW186" t="str">
        <f t="shared" si="118"/>
        <v>-</v>
      </c>
      <c r="AX186" t="str">
        <f t="shared" si="119"/>
        <v>-</v>
      </c>
      <c r="AY186" t="str">
        <f t="shared" si="120"/>
        <v>-</v>
      </c>
      <c r="AZ186" t="str">
        <f t="shared" si="121"/>
        <v>-</v>
      </c>
      <c r="BA186" t="str">
        <f t="shared" si="122"/>
        <v>-</v>
      </c>
    </row>
    <row r="187" spans="1:56" ht="18" customHeight="1" thickBot="1" x14ac:dyDescent="0.25">
      <c r="A187" s="78" t="str">
        <f t="shared" si="124"/>
        <v>Joe Sturem</v>
      </c>
      <c r="B187" s="93" t="s">
        <v>952</v>
      </c>
      <c r="C187" s="94" t="s">
        <v>430</v>
      </c>
      <c r="D187" s="25">
        <v>0</v>
      </c>
      <c r="E187" s="8">
        <v>0</v>
      </c>
      <c r="F187" s="92">
        <v>0</v>
      </c>
      <c r="G187" s="312">
        <v>3</v>
      </c>
      <c r="H187" s="88">
        <v>3</v>
      </c>
      <c r="I187" s="72">
        <v>0</v>
      </c>
      <c r="J187" s="8">
        <f>IF(G187&lt;&gt; "",LOOKUP(G187,Points!$F$1:$F$360,Points!$G$1:$G$360),"")</f>
        <v>1</v>
      </c>
      <c r="K187" s="13">
        <f>IF(  AND(I187&gt;0,G187&lt;&gt;L$8),   IF(ABS(I187-L$8)&gt;=5,  G187+SIGN(L$8-I187)*0.5,  (L$8-I187)*0.1+G187),      G187)</f>
        <v>3</v>
      </c>
      <c r="L187" s="87">
        <f t="shared" si="99"/>
        <v>3</v>
      </c>
      <c r="M187" s="83">
        <f>IF(ISNA(VLOOKUP($A187,'2021'!$A$6:$AV$149,8,FALSE)),0,VLOOKUP($A187,'2021'!$A$6:$AV$149,8,FALSE))</f>
        <v>0</v>
      </c>
      <c r="N187" s="8">
        <f>IF(K187&lt;&gt; "",LOOKUP(K187,Points!$F$1:$F$400,Points!$G$1:$G$400),"")</f>
        <v>1</v>
      </c>
      <c r="O187" s="215">
        <f>IF(  AND(M187&gt;0,K187&lt;&gt;P$8),   IF(ABS(M187-P$8)&gt;=5,  K187+SIGN(P$8-M187)*0.5,  (P$8-M187)*0.1+K187),      K187)</f>
        <v>3</v>
      </c>
      <c r="P187" s="87">
        <f t="shared" si="100"/>
        <v>3</v>
      </c>
      <c r="Q187" s="64">
        <f>IF(ISNA(VLOOKUP($A187,'2021'!$A$6:$AV$184,12,FALSE)),0,VLOOKUP($A187,'2021'!$A$6:$AV$184,12,FALSE))</f>
        <v>0</v>
      </c>
      <c r="R187" s="8">
        <f>IF(O187&lt;&gt; "",LOOKUP(O187,Points!$F$1:$F$400,Points!$G$1:$G$400),"")</f>
        <v>1</v>
      </c>
      <c r="S187" s="215">
        <f>IF(  AND(Q187&gt;0,O187&lt;&gt;T$8),   IF(ABS(Q187-T$8)&gt;=5,  O187+SIGN(T$8-Q187)*0.5,  (T$8-Q187)*0.1+O187),      O187)</f>
        <v>3</v>
      </c>
      <c r="T187" s="87">
        <f t="shared" si="101"/>
        <v>3</v>
      </c>
      <c r="U187" s="64">
        <f>IF(ISNA(VLOOKUP($A187,'2021'!$A$6:$AV$184,16,FALSE)),0,VLOOKUP($A187,'2021'!$A$6:$AV$184,16,FALSE))</f>
        <v>0</v>
      </c>
      <c r="V187" s="8">
        <f>IF(S187&lt;&gt; "",LOOKUP(S187,Points!$F$1:$F$400,Points!$G$1:$G$400),"")</f>
        <v>1</v>
      </c>
      <c r="W187" s="215">
        <f t="shared" si="102"/>
        <v>3</v>
      </c>
      <c r="X187" s="87">
        <f t="shared" si="103"/>
        <v>3</v>
      </c>
      <c r="Y187" s="64">
        <f>IF(ISNA(VLOOKUP($A187,'2021'!$A$6:$AV$184,20,FALSE)),0,VLOOKUP($A187,'2021'!$A$6:$AV$184,20,FALSE))</f>
        <v>0</v>
      </c>
      <c r="Z187" s="8">
        <f>IF(W187&lt;&gt; "",LOOKUP(W187,Points!$F$1:$F$400,Points!$G$1:$G$400),"")</f>
        <v>1</v>
      </c>
      <c r="AA187" s="215">
        <f t="shared" si="104"/>
        <v>3</v>
      </c>
      <c r="AB187" s="87">
        <f t="shared" si="105"/>
        <v>3</v>
      </c>
      <c r="AC187" s="64">
        <f>IF(ISNA(VLOOKUP($A187,'2021'!$A$6:$AV$184,24,FALSE)),0,VLOOKUP($A187,'2021'!$A$6:$AV$184,24,FALSE))</f>
        <v>0</v>
      </c>
      <c r="AD187" s="8">
        <f>IF(AA187&lt;&gt; "",LOOKUP(AA187,Points!$F$1:$F$400,Points!$G$1:$G$400),"")</f>
        <v>1</v>
      </c>
      <c r="AE187" s="215">
        <f t="shared" si="106"/>
        <v>3</v>
      </c>
      <c r="AF187" s="87">
        <f t="shared" si="107"/>
        <v>3</v>
      </c>
      <c r="AG187" s="64">
        <f>IF(ISNA(VLOOKUP($A187,'2021'!$A$6:$AV$185,28,FALSE)),0,VLOOKUP($A187,'2021'!$A$6:$AV$185,28,FALSE))</f>
        <v>0</v>
      </c>
      <c r="AH187" s="8">
        <f>IF(AE187&lt;&gt; "",LOOKUP(AE187,Points!$F$1:$F$400,Points!$G$1:$G$400),"")</f>
        <v>1</v>
      </c>
      <c r="AI187" s="215">
        <f t="shared" si="108"/>
        <v>3</v>
      </c>
      <c r="AJ187" s="87">
        <f t="shared" si="109"/>
        <v>3</v>
      </c>
      <c r="AK187" s="64">
        <f>IF(ISNA(VLOOKUP($A187,'2021'!$A$6:$AV$185,32,FALSE)),0,VLOOKUP($A187,'2021'!$A$6:$AV$185,32,FALSE))</f>
        <v>0</v>
      </c>
      <c r="AL187" s="8">
        <f>IF(AI187&lt;&gt; "",LOOKUP(AI187,Points!$F$1:$F$400,Points!$G$1:$G$400),"")</f>
        <v>1</v>
      </c>
      <c r="AM187" s="215">
        <f t="shared" si="110"/>
        <v>3</v>
      </c>
      <c r="AN187" s="87">
        <f t="shared" si="111"/>
        <v>3</v>
      </c>
      <c r="AO187" s="64">
        <f>IF(ISNA(VLOOKUP($A187,'2021'!$A$6:$AV$184,36,FALSE)),0,VLOOKUP($A187,'2021'!$A$6:$AV$184,36,FALSE))</f>
        <v>0</v>
      </c>
      <c r="AP187" s="8">
        <f>IF(AM187&lt;&gt; "",LOOKUP(AM187,Points!$F$1:$F$360,Points!$G$1:$G$360),"")</f>
        <v>1</v>
      </c>
      <c r="AQ187" s="215">
        <f t="shared" si="112"/>
        <v>3</v>
      </c>
      <c r="AR187" s="87">
        <f t="shared" si="113"/>
        <v>3</v>
      </c>
      <c r="AS187" t="str">
        <f t="shared" si="114"/>
        <v>-</v>
      </c>
      <c r="AT187" t="str">
        <f t="shared" si="115"/>
        <v>-</v>
      </c>
      <c r="AU187" t="str">
        <f t="shared" si="116"/>
        <v>-</v>
      </c>
      <c r="AV187" t="str">
        <f t="shared" si="117"/>
        <v>-</v>
      </c>
      <c r="AW187" t="str">
        <f t="shared" si="118"/>
        <v>-</v>
      </c>
      <c r="AX187" t="str">
        <f t="shared" si="119"/>
        <v>-</v>
      </c>
      <c r="AY187" t="str">
        <f t="shared" si="120"/>
        <v>-</v>
      </c>
      <c r="AZ187" t="str">
        <f t="shared" si="121"/>
        <v>-</v>
      </c>
      <c r="BA187" t="str">
        <f t="shared" si="122"/>
        <v>-</v>
      </c>
    </row>
    <row r="188" spans="1:56" ht="18" customHeight="1" thickBot="1" x14ac:dyDescent="0.25">
      <c r="A188" s="78" t="str">
        <f t="shared" si="124"/>
        <v>Bill Wiggs</v>
      </c>
      <c r="B188" s="93" t="s">
        <v>899</v>
      </c>
      <c r="C188" s="94" t="s">
        <v>147</v>
      </c>
      <c r="D188" s="25">
        <v>0</v>
      </c>
      <c r="E188" s="8">
        <v>0</v>
      </c>
      <c r="F188" s="92">
        <v>0</v>
      </c>
      <c r="G188" s="312">
        <v>14</v>
      </c>
      <c r="H188" s="88">
        <v>14</v>
      </c>
      <c r="I188" s="72">
        <f>IF(ISNA(VLOOKUP($A188,'2021'!$A$5:$AV$149,4,FALSE)),0,VLOOKUP($A188,'2021'!$A$5:$AV$149,4,FALSE))</f>
        <v>0</v>
      </c>
      <c r="J188" s="8">
        <f>IF(G188&lt;&gt; "",LOOKUP(G188,Points!$F$1:$F$360,Points!$G$1:$G$360),"")</f>
        <v>2</v>
      </c>
      <c r="K188" s="209">
        <f>IF(  AND(I188&gt;0,G188&lt;&gt;L$8),   IF(ABS(I188-L$8)&gt;=5,  G188+SIGN(L$8-I188)*1,  (L$8-I188)*0.2+G188),      G188)</f>
        <v>14</v>
      </c>
      <c r="L188" s="87">
        <f t="shared" si="99"/>
        <v>14</v>
      </c>
      <c r="M188" s="83">
        <f>IF(ISNA(VLOOKUP($A188,'2021'!$A$6:$AV$149,8,FALSE)),0,VLOOKUP($A188,'2021'!$A$6:$AV$149,8,FALSE))</f>
        <v>0</v>
      </c>
      <c r="N188" s="8">
        <f>IF(K188&lt;&gt; "",LOOKUP(K188,Points!$F$1:$F$400,Points!$G$1:$G$400),"")</f>
        <v>2</v>
      </c>
      <c r="O188" s="215">
        <f>IF(  AND(M188&gt;0,K188&lt;&gt;P$8),   IF(ABS(M188-P$8)&gt;=5,  K188+SIGN(P$8-M188)*1,  (P$8-M188)*0.2+K188),      K188)</f>
        <v>14</v>
      </c>
      <c r="P188" s="87">
        <f t="shared" si="100"/>
        <v>14</v>
      </c>
      <c r="Q188" s="64">
        <f>IF(ISNA(VLOOKUP($A188,'2021'!$A$6:$AV$184,12,FALSE)),0,VLOOKUP($A188,'2021'!$A$6:$AV$184,12,FALSE))</f>
        <v>0</v>
      </c>
      <c r="R188" s="8">
        <f>IF(O188&lt;&gt; "",LOOKUP(O188,Points!$F$1:$F$400,Points!$G$1:$G$400),"")</f>
        <v>2</v>
      </c>
      <c r="S188" s="215">
        <f>IF(  AND(Q188&gt;0,O188&lt;&gt;T$8),   IF(ABS(Q188-T$8)&gt;=5,  O188+SIGN(T$8-Q188)*1,  (T$8-Q188)*0.2+O188),      O188)</f>
        <v>14</v>
      </c>
      <c r="T188" s="87">
        <f t="shared" si="101"/>
        <v>14</v>
      </c>
      <c r="U188" s="64">
        <f>IF(ISNA(VLOOKUP($A188,'2021'!$A$6:$AV$184,16,FALSE)),0,VLOOKUP($A188,'2021'!$A$6:$AV$184,16,FALSE))</f>
        <v>0</v>
      </c>
      <c r="V188" s="8">
        <f>IF(S188&lt;&gt; "",LOOKUP(S188,Points!$F$1:$F$400,Points!$G$1:$G$400),"")</f>
        <v>2</v>
      </c>
      <c r="W188" s="215">
        <f t="shared" si="102"/>
        <v>14</v>
      </c>
      <c r="X188" s="87">
        <f t="shared" si="103"/>
        <v>14</v>
      </c>
      <c r="Y188" s="64">
        <f>IF(ISNA(VLOOKUP($A188,'2021'!$A$6:$AV$184,20,FALSE)),0,VLOOKUP($A188,'2021'!$A$6:$AV$184,20,FALSE))</f>
        <v>0</v>
      </c>
      <c r="Z188" s="8">
        <f>IF(W188&lt;&gt; "",LOOKUP(W188,Points!$F$1:$F$400,Points!$G$1:$G$400),"")</f>
        <v>2</v>
      </c>
      <c r="AA188" s="215">
        <f t="shared" si="104"/>
        <v>14</v>
      </c>
      <c r="AB188" s="87">
        <f t="shared" si="105"/>
        <v>14</v>
      </c>
      <c r="AC188" s="64">
        <f>IF(ISNA(VLOOKUP($A188,'2021'!$A$6:$AV$184,24,FALSE)),0,VLOOKUP($A188,'2021'!$A$6:$AV$184,24,FALSE))</f>
        <v>0</v>
      </c>
      <c r="AD188" s="8">
        <f>IF(AA188&lt;&gt; "",LOOKUP(AA188,Points!$F$1:$F$400,Points!$G$1:$G$400),"")</f>
        <v>2</v>
      </c>
      <c r="AE188" s="215">
        <f t="shared" si="106"/>
        <v>14</v>
      </c>
      <c r="AF188" s="87">
        <f t="shared" si="107"/>
        <v>14</v>
      </c>
      <c r="AG188" s="64">
        <f>IF(ISNA(VLOOKUP($A188,'2021'!$A$6:$AV$185,28,FALSE)),0,VLOOKUP($A188,'2021'!$A$6:$AV$185,28,FALSE))</f>
        <v>0</v>
      </c>
      <c r="AH188" s="8">
        <f>IF(AE188&lt;&gt; "",LOOKUP(AE188,Points!$F$1:$F$400,Points!$G$1:$G$400),"")</f>
        <v>2</v>
      </c>
      <c r="AI188" s="215">
        <f t="shared" si="108"/>
        <v>14</v>
      </c>
      <c r="AJ188" s="87">
        <f t="shared" si="109"/>
        <v>14</v>
      </c>
      <c r="AK188" s="64">
        <f>IF(ISNA(VLOOKUP($A188,'2021'!$A$6:$AV$185,32,FALSE)),0,VLOOKUP($A188,'2021'!$A$6:$AV$185,32,FALSE))</f>
        <v>0</v>
      </c>
      <c r="AL188" s="8">
        <f>IF(AI188&lt;&gt; "",LOOKUP(AI188,Points!$F$1:$F$400,Points!$G$1:$G$400),"")</f>
        <v>2</v>
      </c>
      <c r="AM188" s="215">
        <f t="shared" si="110"/>
        <v>14</v>
      </c>
      <c r="AN188" s="87">
        <f t="shared" si="111"/>
        <v>14</v>
      </c>
      <c r="AO188" s="64">
        <f>IF(ISNA(VLOOKUP($A188,'2021'!$A$6:$AV$184,36,FALSE)),0,VLOOKUP($A188,'2021'!$A$6:$AV$184,36,FALSE))</f>
        <v>0</v>
      </c>
      <c r="AP188" s="8">
        <f>IF(AM188&lt;&gt; "",LOOKUP(AM188,Points!$F$1:$F$360,Points!$G$1:$G$360),"")</f>
        <v>2</v>
      </c>
      <c r="AQ188" s="215">
        <f t="shared" si="112"/>
        <v>14</v>
      </c>
      <c r="AR188" s="87">
        <f t="shared" si="113"/>
        <v>14</v>
      </c>
      <c r="AS188" t="str">
        <f t="shared" si="114"/>
        <v>-</v>
      </c>
      <c r="AT188" t="str">
        <f t="shared" si="115"/>
        <v>-</v>
      </c>
      <c r="AU188" t="str">
        <f t="shared" si="116"/>
        <v>-</v>
      </c>
      <c r="AV188" t="str">
        <f t="shared" si="117"/>
        <v>-</v>
      </c>
      <c r="AW188" t="str">
        <f t="shared" si="118"/>
        <v>-</v>
      </c>
      <c r="AX188" t="str">
        <f t="shared" si="119"/>
        <v>-</v>
      </c>
      <c r="AY188" t="str">
        <f t="shared" si="120"/>
        <v>-</v>
      </c>
      <c r="AZ188" t="str">
        <f t="shared" si="121"/>
        <v>-</v>
      </c>
      <c r="BA188" t="str">
        <f t="shared" si="122"/>
        <v>-</v>
      </c>
    </row>
    <row r="189" spans="1:56" ht="18" customHeight="1" thickBot="1" x14ac:dyDescent="0.25">
      <c r="A189" s="78" t="str">
        <f>CONCATENATE(C189," ",B189)</f>
        <v xml:space="preserve"> </v>
      </c>
      <c r="B189" s="52"/>
      <c r="C189" s="62"/>
      <c r="D189" s="25">
        <v>0</v>
      </c>
      <c r="E189" s="8">
        <v>0</v>
      </c>
      <c r="F189" s="92">
        <v>0</v>
      </c>
      <c r="G189" s="216">
        <f>IF($E189&gt;$AQ$1,$D189-($E189-$AQ$1),(IF(IF(AND(F189&lt;$AI$1,F189&lt;&gt;0),D189+($AI$1-F189),D189)&gt;36,36,IF(AND(F189&lt;$AI$1,F189&lt;&gt;0),D189+($AI$1-F189),D189))))</f>
        <v>0</v>
      </c>
      <c r="H189" s="88">
        <f>ROUND(G189,0)</f>
        <v>0</v>
      </c>
      <c r="I189" s="72">
        <f>IF(ISNA(VLOOKUP($A189,'2021'!$A$5:$AV$149,4,FALSE)),0,VLOOKUP($A189,'2021'!$A$5:$AV$149,4,FALSE))</f>
        <v>0</v>
      </c>
      <c r="J189" s="8">
        <f>IF(G189&lt;&gt; "",LOOKUP(G189,Points!$F$1:$F$360,Points!$G$1:$G$360),"")</f>
        <v>1</v>
      </c>
      <c r="K189" s="13">
        <f>IF(  AND(I189&gt;0,G189&lt;&gt;36),   IF(ABS(I189-36)&gt;=5,  G189+SIGN(36-I189)*1,  (36-I189)*0.1+G189),      G189)</f>
        <v>0</v>
      </c>
      <c r="L189" s="87">
        <f t="shared" si="99"/>
        <v>0</v>
      </c>
      <c r="M189" s="83">
        <f>IF(ISNA(VLOOKUP($A189,'2021'!$A$6:$AV$149,8,FALSE)),0,VLOOKUP($A189,'2021'!$A$6:$AV$149,8,FALSE))</f>
        <v>0</v>
      </c>
      <c r="N189" s="8">
        <f>IF(K189&lt;&gt; "",LOOKUP(K189,Points!$F$1:$F$400,Points!$G$1:$G$400),"")</f>
        <v>1</v>
      </c>
      <c r="O189" s="215">
        <f>IF(  AND(M189&gt;0,K189&lt;&gt;36),   IF(ABS(M189-36)&gt;=10,  K189+SIGN(36-M189)*1,  (36-M189)*0.1+K189),      K189)</f>
        <v>0</v>
      </c>
      <c r="P189" s="87">
        <f t="shared" si="100"/>
        <v>0</v>
      </c>
      <c r="Q189" s="64">
        <f>IF(ISNA(VLOOKUP($A189,'2021'!$A$6:$AV$149,12,FALSE)),0,VLOOKUP($A189,'2021'!$A$6:$AV$149,12,FALSE))</f>
        <v>0</v>
      </c>
      <c r="R189" s="8">
        <f>IF(O189&lt;&gt; "",LOOKUP(O189,Points!$F$1:$F$400,Points!$G$1:$G$400),"")</f>
        <v>1</v>
      </c>
      <c r="S189" s="215">
        <f>IF(  AND(Q189&gt;0,O189&lt;&gt;36),   IF(ABS(Q189-36)&gt;=10,  O189+SIGN(36-Q189)*1,  (36-Q189)*0.1+O189),      O189)</f>
        <v>0</v>
      </c>
      <c r="T189" s="87">
        <f t="shared" si="101"/>
        <v>0</v>
      </c>
      <c r="U189" s="64">
        <f>IF(ISNA(VLOOKUP($A189,'2021'!$A$6:$AV$184,16,FALSE)),0,VLOOKUP($A189,'2021'!$A$6:$AV$184,16,FALSE))</f>
        <v>0</v>
      </c>
      <c r="V189" s="8">
        <f>IF(S189&lt;&gt; "",LOOKUP(S189,Points!$F$1:$F$400,Points!$G$1:$G$400),"")</f>
        <v>1</v>
      </c>
      <c r="W189" s="215">
        <f t="shared" si="102"/>
        <v>0</v>
      </c>
      <c r="X189" s="87">
        <f t="shared" si="103"/>
        <v>0</v>
      </c>
      <c r="Y189" s="64">
        <f>IF(ISNA(VLOOKUP($A189,'2021'!$A$6:$AV$184,20,FALSE)),0,VLOOKUP($A189,'2021'!$A$6:$AV$184,20,FALSE))</f>
        <v>0</v>
      </c>
      <c r="Z189" s="8">
        <f>IF(W189&lt;&gt; "",LOOKUP(W189,Points!$F$1:$F$400,Points!$G$1:$G$400),"")</f>
        <v>1</v>
      </c>
      <c r="AA189" s="215">
        <f t="shared" si="104"/>
        <v>0</v>
      </c>
      <c r="AB189" s="87">
        <f t="shared" si="105"/>
        <v>0</v>
      </c>
      <c r="AC189" s="64">
        <f>IF(ISNA(VLOOKUP($A189,'2021'!$A$6:$AV$184,24,FALSE)),0,VLOOKUP($A189,'2021'!$A$6:$AV$184,24,FALSE))</f>
        <v>0</v>
      </c>
      <c r="AD189" s="8">
        <f>IF(AA189&lt;&gt; "",LOOKUP(AA189,Points!$F$1:$F$400,Points!$G$1:$G$400),"")</f>
        <v>1</v>
      </c>
      <c r="AE189" s="215">
        <f t="shared" si="106"/>
        <v>0</v>
      </c>
      <c r="AF189" s="87">
        <f t="shared" si="107"/>
        <v>0</v>
      </c>
      <c r="AG189" s="64">
        <f>IF(ISNA(VLOOKUP($A189,'2021'!$A$6:$AV$185,28,FALSE)),0,VLOOKUP($A189,'2021'!$A$6:$AV$185,28,FALSE))</f>
        <v>0</v>
      </c>
      <c r="AH189" s="8">
        <f>IF(AE189&lt;&gt; "",LOOKUP(AE189,Points!$F$1:$F$400,Points!$G$1:$G$400),"")</f>
        <v>1</v>
      </c>
      <c r="AI189" s="215">
        <f t="shared" si="108"/>
        <v>0</v>
      </c>
      <c r="AJ189" s="87">
        <f t="shared" si="109"/>
        <v>0</v>
      </c>
      <c r="AK189" s="64">
        <f>IF(ISNA(VLOOKUP($A189,'2021'!$A$6:$AV$184,32,FALSE)),0,VLOOKUP($A189,'2021'!$A$6:$AV$184,32,FALSE))</f>
        <v>0</v>
      </c>
      <c r="AL189" s="8">
        <f>IF(AI189&lt;&gt; "",LOOKUP(AI189,Points!$F$1:$F$400,Points!$G$1:$G$400),"")</f>
        <v>1</v>
      </c>
      <c r="AM189" s="215">
        <f t="shared" si="110"/>
        <v>0</v>
      </c>
      <c r="AN189" s="87">
        <f t="shared" si="111"/>
        <v>0</v>
      </c>
      <c r="AO189" s="64">
        <f>IF(ISNA(VLOOKUP($A189,'2021'!$A$6:$AV$184,36,FALSE)),0,VLOOKUP($A189,'2021'!$A$6:$AV$184,36,FALSE))</f>
        <v>0</v>
      </c>
      <c r="AP189" s="8">
        <f>IF(AM189&lt;&gt; "",LOOKUP(AM189,Points!$F$1:$F$360,Points!$G$1:$G$360),"")</f>
        <v>1</v>
      </c>
      <c r="AQ189" s="215">
        <f t="shared" si="112"/>
        <v>0</v>
      </c>
      <c r="AR189" s="87">
        <f t="shared" si="113"/>
        <v>0</v>
      </c>
      <c r="AS189" t="str">
        <f t="shared" si="114"/>
        <v>-</v>
      </c>
      <c r="AT189" t="str">
        <f t="shared" si="115"/>
        <v>-</v>
      </c>
      <c r="AU189" t="str">
        <f t="shared" si="116"/>
        <v>-</v>
      </c>
      <c r="AV189" t="str">
        <f t="shared" si="117"/>
        <v>-</v>
      </c>
      <c r="AW189" t="str">
        <f t="shared" si="118"/>
        <v>-</v>
      </c>
      <c r="AX189" t="str">
        <f t="shared" si="119"/>
        <v>-</v>
      </c>
      <c r="AY189" t="str">
        <f t="shared" si="120"/>
        <v>-</v>
      </c>
      <c r="AZ189" t="str">
        <f t="shared" si="121"/>
        <v>-</v>
      </c>
      <c r="BA189" t="str">
        <f t="shared" si="122"/>
        <v>-</v>
      </c>
    </row>
    <row r="191" spans="1:56" x14ac:dyDescent="0.2">
      <c r="A191" t="s">
        <v>562</v>
      </c>
      <c r="B191" s="33" t="s">
        <v>631</v>
      </c>
      <c r="C191" s="3"/>
    </row>
    <row r="192" spans="1:56" ht="13.5" thickBot="1" x14ac:dyDescent="0.25">
      <c r="C192" s="3"/>
    </row>
    <row r="193" spans="1:56" ht="18" customHeight="1" thickBot="1" x14ac:dyDescent="0.25">
      <c r="A193" s="78" t="str">
        <f t="shared" ref="A193:A256" si="126">CONCATENATE(C193," ",B193)</f>
        <v>Greg Abbott</v>
      </c>
      <c r="B193" s="52" t="s">
        <v>220</v>
      </c>
      <c r="C193" s="62" t="s">
        <v>221</v>
      </c>
      <c r="D193" s="25" t="e">
        <f>VLOOKUP($A193,#REF!,34,FALSE)</f>
        <v>#REF!</v>
      </c>
      <c r="E193" s="8" t="e">
        <f>ROUND(IF(ISNA(VLOOKUP($A193,#REF!,46,FALSE)),0,VLOOKUP($A193,#REF!,46,FALSE)),1)</f>
        <v>#REF!</v>
      </c>
      <c r="F193" s="92" t="e">
        <f>ROUND(IF(ISNA(VLOOKUP($A193,#REF!,47,FALSE)),0,VLOOKUP($A193,#REF!,47,FALSE)),1)</f>
        <v>#REF!</v>
      </c>
      <c r="G193" s="216" t="e">
        <f t="shared" ref="G193:G256" si="127">IF($E193&gt;$AQ$1,$D193-($E193-$AQ$1),(IF(IF(AND(F193&lt;$AI$1,F193&lt;&gt;0),D193+($AI$1-F193),D193)&gt;36,36,IF(AND(F193&lt;$AI$1,F193&lt;&gt;0),D193+($AI$1-F193),D193))))</f>
        <v>#REF!</v>
      </c>
      <c r="H193" s="88" t="e">
        <f t="shared" ref="H193:H256" si="128">ROUND(G193,0)</f>
        <v>#REF!</v>
      </c>
      <c r="I193" s="72" t="e">
        <f>IF(ISNA(VLOOKUP($A193,#REF!,4,FALSE)),0,VLOOKUP($A193,#REF!,4,FALSE))</f>
        <v>#REF!</v>
      </c>
      <c r="J193" s="8"/>
      <c r="K193" s="13" t="e">
        <f>IF(  AND(I193&gt;0,G193&lt;&gt;36),   IF(ABS(I193-36)&gt;=10,  G193+SIGN(36-I193)*1,  (36-I193)*0.1+G193),      G193)</f>
        <v>#REF!</v>
      </c>
      <c r="L193" s="87" t="e">
        <f t="shared" ref="L193:L256" si="129">ROUND(K193,0)</f>
        <v>#REF!</v>
      </c>
      <c r="M193" s="83" t="e">
        <f>IF(ISNA(VLOOKUP($A193,#REF!,8,FALSE)),0,VLOOKUP($A193,#REF!,8,FALSE))</f>
        <v>#REF!</v>
      </c>
      <c r="N193" s="8"/>
      <c r="O193" s="13" t="e">
        <f>IF(  AND(M193&gt;0,K193&lt;&gt;36),   IF(ABS(M193-36)&gt;=10,  K193+SIGN(36-M193)*1,  (36-M193)*0.1+K193),      K193)</f>
        <v>#REF!</v>
      </c>
      <c r="P193" s="87" t="e">
        <f t="shared" ref="P193:P256" si="130">ROUND(O193,0)</f>
        <v>#REF!</v>
      </c>
      <c r="Q193" s="64" t="e">
        <f>IF(ISNA(VLOOKUP($A193,#REF!,12,FALSE)),0,VLOOKUP($A193,#REF!,12,FALSE))</f>
        <v>#REF!</v>
      </c>
      <c r="R193" s="8"/>
      <c r="S193" s="13" t="e">
        <f t="shared" ref="S193:S202" si="131">IF(  AND(Q193&gt;0,O193&lt;&gt;36),   IF(ABS(Q193-36)&gt;=10,  O193+SIGN(36-Q193)*1,  (36-Q193)*0.1+O193),      O193)</f>
        <v>#REF!</v>
      </c>
      <c r="T193" s="87" t="e">
        <f t="shared" ref="T193:T256" si="132">ROUND(S193,0)</f>
        <v>#REF!</v>
      </c>
      <c r="U193" s="64" t="e">
        <f>IF(ISNA(VLOOKUP($A193,#REF!,16,FALSE)),0,VLOOKUP($A193,#REF!,16,FALSE))</f>
        <v>#REF!</v>
      </c>
      <c r="V193" s="8"/>
      <c r="W193" s="13" t="e">
        <f t="shared" ref="W193:W256" si="133">IF(  AND(U193&gt;0,S193&lt;&gt;36),   IF(ABS(U193-36)&gt;=10,  S193+SIGN(36-U193)*1,  (36-U193)*0.1+S193),      S193)</f>
        <v>#REF!</v>
      </c>
      <c r="X193" s="87" t="e">
        <f t="shared" ref="X193:X256" si="134">ROUND(W193,0)</f>
        <v>#REF!</v>
      </c>
      <c r="Y193" s="64" t="e">
        <f>IF(ISNA(VLOOKUP($A193,#REF!,20,FALSE)),0,VLOOKUP($A193,#REF!,20,FALSE))</f>
        <v>#REF!</v>
      </c>
      <c r="Z193" s="8"/>
      <c r="AA193" s="13" t="e">
        <f t="shared" ref="AA193:AA256" si="135">IF(  AND(Y193&gt;0,W193&lt;&gt;36),   IF(ABS(Y193-36)&gt;=10,  W193+SIGN(36-Y193)*1,  (36-Y193)*0.1+W193),      W193)</f>
        <v>#REF!</v>
      </c>
      <c r="AB193" s="87" t="e">
        <f t="shared" ref="AB193:AB256" si="136">ROUND(AA193,0)</f>
        <v>#REF!</v>
      </c>
      <c r="AC193" s="64" t="e">
        <f>IF(ISNA(VLOOKUP($A193,#REF!,24,FALSE)),0,VLOOKUP($A193,#REF!,24,FALSE))</f>
        <v>#REF!</v>
      </c>
      <c r="AD193" s="8"/>
      <c r="AE193" s="13" t="e">
        <f t="shared" ref="AE193:AE256" si="137">IF(  AND(AC193&gt;0,AA193&lt;&gt;36),   IF(ABS(AC193-36)&gt;=10,  AA193+SIGN(36-AC193)*1,  (36-AC193)*0.1+AA193),      AA193)</f>
        <v>#REF!</v>
      </c>
      <c r="AF193" s="87" t="e">
        <f t="shared" ref="AF193:AF256" si="138">ROUND(AE193,0)</f>
        <v>#REF!</v>
      </c>
      <c r="AG193" s="64" t="e">
        <f>IF(ISNA(VLOOKUP($A193,#REF!,28,FALSE)),0,VLOOKUP($A193,#REF!,28,FALSE))</f>
        <v>#REF!</v>
      </c>
      <c r="AH193" s="8"/>
      <c r="AI193" s="13" t="e">
        <f t="shared" ref="AI193:AI256" si="139">IF(  AND(AG193&gt;0,AE193&lt;&gt;36),   IF(ABS(AG193-36)&gt;=10,  AE193+SIGN(36-AG193)*1,  (36-AG193)*0.1+AE193),      AE193)</f>
        <v>#REF!</v>
      </c>
      <c r="AJ193" s="87" t="e">
        <f t="shared" ref="AJ193:AJ256" si="140">ROUND(AI193,0)</f>
        <v>#REF!</v>
      </c>
      <c r="AK193" s="64" t="e">
        <f>IF(ISNA(VLOOKUP($A193,#REF!,32,FALSE)),0,VLOOKUP($A193,#REF!,32,FALSE))</f>
        <v>#REF!</v>
      </c>
      <c r="AL193" s="8"/>
      <c r="AM193" s="13" t="e">
        <f t="shared" ref="AM193:AM256" si="141">IF(  AND(AK193&gt;0,AI193&lt;&gt;36),   IF(ABS(AK193-36)&gt;=10,  AI193+SIGN(36-AK193)*1,  (36-AK193)*0.1+AI193),      AI193)</f>
        <v>#REF!</v>
      </c>
      <c r="AN193" s="87" t="e">
        <f t="shared" ref="AN193:AN256" si="142">ROUND(AM193,0)</f>
        <v>#REF!</v>
      </c>
      <c r="AO193" s="64" t="e">
        <f>IF(ISNA(VLOOKUP($A193,#REF!,36,FALSE)),0,VLOOKUP($A193,#REF!,36,FALSE))</f>
        <v>#REF!</v>
      </c>
      <c r="AP193" s="8"/>
      <c r="AQ193" s="13" t="e">
        <f t="shared" ref="AQ193:AQ256" si="143">IF(  AND(AO193&gt;0,AM193&lt;&gt;36),   IF(ABS(AO193-36)&gt;=10,  AM193+SIGN(36-AO193)*1,  (36-AO193)*0.1+AM193),      AM193)</f>
        <v>#REF!</v>
      </c>
      <c r="AR193" s="87" t="e">
        <f t="shared" ref="AR193:AR256" si="144">ROUND(AQ193,0)</f>
        <v>#REF!</v>
      </c>
    </row>
    <row r="194" spans="1:56" ht="18" customHeight="1" thickBot="1" x14ac:dyDescent="0.25">
      <c r="A194" s="78" t="str">
        <f t="shared" si="126"/>
        <v>Tom Adrounie</v>
      </c>
      <c r="B194" s="93" t="s">
        <v>588</v>
      </c>
      <c r="C194" s="94" t="s">
        <v>589</v>
      </c>
      <c r="D194" s="25">
        <v>-1.4</v>
      </c>
      <c r="E194" s="8" t="e">
        <f>ROUND(IF(ISNA(VLOOKUP($A194,#REF!,47,FALSE)),0,VLOOKUP($A194,#REF!,47,FALSE)),1)</f>
        <v>#REF!</v>
      </c>
      <c r="F194" s="92" t="e">
        <f>ROUND(IF(ISNA(VLOOKUP($A194,#REF!,49,FALSE)),0,VLOOKUP($A194,#REF!,49,FALSE)),1)</f>
        <v>#REF!</v>
      </c>
      <c r="G194" s="216" t="e">
        <f t="shared" si="127"/>
        <v>#REF!</v>
      </c>
      <c r="H194" s="113" t="e">
        <f t="shared" si="128"/>
        <v>#REF!</v>
      </c>
      <c r="I194" s="72" t="e">
        <f>IF(ISNA(VLOOKUP($A194,#REF!,4,FALSE)),0,VLOOKUP($A194,#REF!,4,FALSE))</f>
        <v>#REF!</v>
      </c>
      <c r="J194" s="8">
        <v>1</v>
      </c>
      <c r="K194" s="13" t="e">
        <f>IF(  AND(I194&gt;0,G194&lt;&gt;36),   IF(ABS(I194-36)&gt;=5,  G194+SIGN(36-I194)*1,  (36-I194)*0.1+G194),      G194)</f>
        <v>#REF!</v>
      </c>
      <c r="L194" s="76" t="e">
        <f t="shared" si="129"/>
        <v>#REF!</v>
      </c>
      <c r="M194" s="83" t="e">
        <f>IF(ISNA(VLOOKUP($A194,#REF!,8,FALSE)),0,VLOOKUP($A194,#REF!,8,FALSE))</f>
        <v>#REF!</v>
      </c>
      <c r="N194" s="8">
        <v>1</v>
      </c>
      <c r="O194" s="13" t="e">
        <f>IF(  AND(M194&gt;0,K194&lt;&gt;36),   IF(ABS(M194-36)&gt;=5,  K194+SIGN(36-M194)*0.5,  (36-M194)*0.1+K194),      K194)</f>
        <v>#REF!</v>
      </c>
      <c r="P194" s="76" t="e">
        <f t="shared" si="130"/>
        <v>#REF!</v>
      </c>
      <c r="Q194" s="64" t="e">
        <f>IF(ISNA(VLOOKUP($A194,#REF!,12,FALSE)),0,VLOOKUP($A194,#REF!,12,FALSE))</f>
        <v>#REF!</v>
      </c>
      <c r="R194" s="8">
        <v>1</v>
      </c>
      <c r="S194" s="80" t="e">
        <f t="shared" si="131"/>
        <v>#REF!</v>
      </c>
      <c r="T194" s="76" t="e">
        <f t="shared" si="132"/>
        <v>#REF!</v>
      </c>
      <c r="U194" s="64" t="e">
        <f>IF(ISNA(VLOOKUP($A194,#REF!,16,FALSE)),0,VLOOKUP($A194,#REF!,16,FALSE))</f>
        <v>#REF!</v>
      </c>
      <c r="V194" s="8">
        <v>1</v>
      </c>
      <c r="W194" s="80" t="e">
        <f t="shared" si="133"/>
        <v>#REF!</v>
      </c>
      <c r="X194" s="76" t="e">
        <f t="shared" si="134"/>
        <v>#REF!</v>
      </c>
      <c r="Y194" s="64" t="e">
        <f>IF(ISNA(VLOOKUP($A194,#REF!,20,FALSE)),0,VLOOKUP($A194,#REF!,20,FALSE))</f>
        <v>#REF!</v>
      </c>
      <c r="Z194" s="8">
        <v>1</v>
      </c>
      <c r="AA194" s="13" t="e">
        <f t="shared" si="135"/>
        <v>#REF!</v>
      </c>
      <c r="AB194" s="76" t="e">
        <f t="shared" si="136"/>
        <v>#REF!</v>
      </c>
      <c r="AC194" s="64" t="e">
        <f>IF(ISNA(VLOOKUP($A194,#REF!,24,FALSE)),0,VLOOKUP($A194,#REF!,24,FALSE))</f>
        <v>#REF!</v>
      </c>
      <c r="AD194" s="8">
        <v>1</v>
      </c>
      <c r="AE194" s="80" t="e">
        <f t="shared" si="137"/>
        <v>#REF!</v>
      </c>
      <c r="AF194" s="76" t="e">
        <f t="shared" si="138"/>
        <v>#REF!</v>
      </c>
      <c r="AG194" s="64" t="e">
        <f>IF(ISNA(VLOOKUP($A194,#REF!,28,FALSE)),0,VLOOKUP($A194,#REF!,28,FALSE))</f>
        <v>#REF!</v>
      </c>
      <c r="AH194" s="8">
        <v>1</v>
      </c>
      <c r="AI194" s="80" t="e">
        <f t="shared" si="139"/>
        <v>#REF!</v>
      </c>
      <c r="AJ194" s="76" t="e">
        <f t="shared" si="140"/>
        <v>#REF!</v>
      </c>
      <c r="AK194" s="64" t="e">
        <f>IF(ISNA(VLOOKUP($A194,#REF!,32,FALSE)),0,VLOOKUP($A194,#REF!,32,FALSE))</f>
        <v>#REF!</v>
      </c>
      <c r="AL194" s="8">
        <v>1</v>
      </c>
      <c r="AM194" s="80" t="e">
        <f t="shared" si="141"/>
        <v>#REF!</v>
      </c>
      <c r="AN194" s="76" t="e">
        <f t="shared" si="142"/>
        <v>#REF!</v>
      </c>
      <c r="AO194" s="64" t="e">
        <f>IF(ISNA(VLOOKUP($A194,#REF!,36,FALSE)),0,VLOOKUP($A194,#REF!,36,FALSE))</f>
        <v>#REF!</v>
      </c>
      <c r="AP194" s="8">
        <v>1</v>
      </c>
      <c r="AQ194" s="80" t="e">
        <f t="shared" si="143"/>
        <v>#REF!</v>
      </c>
      <c r="AR194" s="76" t="e">
        <f t="shared" si="144"/>
        <v>#REF!</v>
      </c>
      <c r="AS194" t="e">
        <f>IF(I194&gt;0,72+H194+36-I194,"-")</f>
        <v>#REF!</v>
      </c>
      <c r="AT194" t="e">
        <f>IF(M194&gt;0,72+L194+36-M194,"-")</f>
        <v>#REF!</v>
      </c>
      <c r="AU194" t="e">
        <f>IF(Q194&gt;0,72+P194+36-Q194,"-")</f>
        <v>#REF!</v>
      </c>
      <c r="AV194" t="e">
        <f>IF(U194&gt;0,72+T194+36-U194,"-")</f>
        <v>#REF!</v>
      </c>
      <c r="AW194" t="e">
        <f t="shared" ref="AW194:AW212" si="145">IF(Y194&gt;0,72+X194+36-Y194,"-")</f>
        <v>#REF!</v>
      </c>
      <c r="AX194" t="e">
        <f t="shared" ref="AX194:AX212" si="146">IF(AC194&gt;0,72+AB194+36-AC194,"-")</f>
        <v>#REF!</v>
      </c>
      <c r="AY194" t="e">
        <f t="shared" ref="AY194:AY212" si="147">IF(AG194&gt;0,72+AF194+36-AG194,"-")</f>
        <v>#REF!</v>
      </c>
      <c r="AZ194" t="e">
        <f t="shared" ref="AZ194:AZ212" si="148">IF(AK194&gt;0,71+AJ194+36-AK194,"-")</f>
        <v>#REF!</v>
      </c>
      <c r="BA194" t="e">
        <f t="shared" ref="BA194:BA212" si="149">IF(AO194&gt;0,72+AN194+36-AO194,"-")</f>
        <v>#REF!</v>
      </c>
      <c r="BC194" t="e">
        <f>-G194+AQ194</f>
        <v>#REF!</v>
      </c>
      <c r="BD194" s="206" t="e">
        <f>ROUND(BC194/G194,2)</f>
        <v>#REF!</v>
      </c>
    </row>
    <row r="195" spans="1:56" ht="18" customHeight="1" thickBot="1" x14ac:dyDescent="0.25">
      <c r="A195" s="78" t="str">
        <f t="shared" si="126"/>
        <v>Mike Allsup</v>
      </c>
      <c r="B195" s="93" t="s">
        <v>575</v>
      </c>
      <c r="C195" s="94" t="s">
        <v>33</v>
      </c>
      <c r="D195" s="25">
        <v>23</v>
      </c>
      <c r="E195" s="8" t="e">
        <f>ROUND(IF(ISNA(VLOOKUP($A195,#REF!,47,FALSE)),0,VLOOKUP($A195,#REF!,47,FALSE)),1)</f>
        <v>#REF!</v>
      </c>
      <c r="F195" s="92" t="e">
        <f>ROUND(IF(ISNA(VLOOKUP($A195,#REF!,49,FALSE)),0,VLOOKUP($A195,#REF!,49,FALSE)),1)</f>
        <v>#REF!</v>
      </c>
      <c r="G195" s="216" t="e">
        <f t="shared" si="127"/>
        <v>#REF!</v>
      </c>
      <c r="H195" s="88" t="e">
        <f t="shared" si="128"/>
        <v>#REF!</v>
      </c>
      <c r="I195" s="72" t="e">
        <f>IF(ISNA(VLOOKUP($A195,#REF!,4,FALSE)),0,VLOOKUP($A195,#REF!,4,FALSE))</f>
        <v>#REF!</v>
      </c>
      <c r="J195" s="8" t="e">
        <f>IF(G195&lt;&gt; "",LOOKUP(G195,Points!$F$1:$F$360,Points!$G$1:$G$360),"")</f>
        <v>#REF!</v>
      </c>
      <c r="K195" s="13" t="e">
        <f>IF(  AND(I195&gt;0,G195&lt;&gt;36),   IF(ABS(I195-36)&gt;=5,  G195+SIGN(36-I195)*1.5,  (36-I195)*0.3+G195),      G195)</f>
        <v>#REF!</v>
      </c>
      <c r="L195" s="76" t="e">
        <f t="shared" si="129"/>
        <v>#REF!</v>
      </c>
      <c r="M195" s="83" t="e">
        <f>IF(ISNA(VLOOKUP($A195,#REF!,8,FALSE)),0,VLOOKUP($A195,#REF!,8,FALSE))</f>
        <v>#REF!</v>
      </c>
      <c r="N195" s="8" t="e">
        <f>IF(K195&lt;&gt; "",LOOKUP(K195,Points!$F$1:$F$400,Points!$G$1:$G$400),"")</f>
        <v>#REF!</v>
      </c>
      <c r="O195" s="13" t="e">
        <f>IF(  AND(M195&gt;0,K195&lt;&gt;36),   IF(ABS(M195-36)&gt;=5,  K195+SIGN(36-M195)*1.5,  (36-M195)*0.3+K195),      K195)</f>
        <v>#REF!</v>
      </c>
      <c r="P195" s="76" t="e">
        <f t="shared" si="130"/>
        <v>#REF!</v>
      </c>
      <c r="Q195" s="64" t="e">
        <f>IF(ISNA(VLOOKUP($A195,#REF!,12,FALSE)),0,VLOOKUP($A195,#REF!,12,FALSE))</f>
        <v>#REF!</v>
      </c>
      <c r="R195" s="8" t="e">
        <f>IF(O195&lt;&gt; "",LOOKUP(O195,Points!$F$1:$F$400,Points!$G$1:$G$400),"")</f>
        <v>#REF!</v>
      </c>
      <c r="S195" s="13" t="e">
        <f t="shared" si="131"/>
        <v>#REF!</v>
      </c>
      <c r="T195" s="76" t="e">
        <f t="shared" si="132"/>
        <v>#REF!</v>
      </c>
      <c r="U195" s="64" t="e">
        <f>IF(ISNA(VLOOKUP($A195,#REF!,16,FALSE)),0,VLOOKUP($A195,#REF!,16,FALSE))</f>
        <v>#REF!</v>
      </c>
      <c r="V195" s="8" t="e">
        <f>IF(S195&lt;&gt; "",LOOKUP(S195,Points!$F$1:$F$400,Points!$G$1:$G$400),"")</f>
        <v>#REF!</v>
      </c>
      <c r="W195" s="80" t="e">
        <f t="shared" si="133"/>
        <v>#REF!</v>
      </c>
      <c r="X195" s="76" t="e">
        <f t="shared" si="134"/>
        <v>#REF!</v>
      </c>
      <c r="Y195" s="64" t="e">
        <f>IF(ISNA(VLOOKUP($A195,#REF!,20,FALSE)),0,VLOOKUP($A195,#REF!,20,FALSE))</f>
        <v>#REF!</v>
      </c>
      <c r="Z195" s="8" t="e">
        <f>IF(W195&lt;&gt; "",LOOKUP(W195,Points!$F$1:$F$400,Points!$G$1:$G$400),"")</f>
        <v>#REF!</v>
      </c>
      <c r="AA195" s="80" t="e">
        <f t="shared" si="135"/>
        <v>#REF!</v>
      </c>
      <c r="AB195" s="76" t="e">
        <f t="shared" si="136"/>
        <v>#REF!</v>
      </c>
      <c r="AC195" s="64" t="e">
        <f>IF(ISNA(VLOOKUP($A195,#REF!,24,FALSE)),0,VLOOKUP($A195,#REF!,24,FALSE))</f>
        <v>#REF!</v>
      </c>
      <c r="AD195" s="8" t="e">
        <f>IF(AA195&lt;&gt; "",LOOKUP(AA195,Points!$F$1:$F$400,Points!$G$1:$G$400),"")</f>
        <v>#REF!</v>
      </c>
      <c r="AE195" s="80" t="e">
        <f t="shared" si="137"/>
        <v>#REF!</v>
      </c>
      <c r="AF195" s="76" t="e">
        <f t="shared" si="138"/>
        <v>#REF!</v>
      </c>
      <c r="AG195" s="64" t="e">
        <f>IF(ISNA(VLOOKUP($A195,#REF!,28,FALSE)),0,VLOOKUP($A195,#REF!,28,FALSE))</f>
        <v>#REF!</v>
      </c>
      <c r="AH195" s="8" t="e">
        <f>IF(AE195&lt;&gt; "",LOOKUP(AE195,Points!$F$1:$F$400,Points!$G$1:$G$400),"")</f>
        <v>#REF!</v>
      </c>
      <c r="AI195" s="80" t="e">
        <f t="shared" si="139"/>
        <v>#REF!</v>
      </c>
      <c r="AJ195" s="76" t="e">
        <f t="shared" si="140"/>
        <v>#REF!</v>
      </c>
      <c r="AK195" s="64" t="e">
        <f>IF(ISNA(VLOOKUP($A195,#REF!,32,FALSE)),0,VLOOKUP($A195,#REF!,32,FALSE))</f>
        <v>#REF!</v>
      </c>
      <c r="AL195" s="8" t="e">
        <f>IF(AI195&lt;&gt; "",LOOKUP(AI195,Points!$F$1:$F$400,Points!$G$1:$G$400),"")</f>
        <v>#REF!</v>
      </c>
      <c r="AM195" s="80" t="e">
        <f t="shared" si="141"/>
        <v>#REF!</v>
      </c>
      <c r="AN195" s="76" t="e">
        <f t="shared" si="142"/>
        <v>#REF!</v>
      </c>
      <c r="AO195" s="64" t="e">
        <f>IF(ISNA(VLOOKUP($A195,#REF!,36,FALSE)),0,VLOOKUP($A195,#REF!,36,FALSE))</f>
        <v>#REF!</v>
      </c>
      <c r="AP195" s="8" t="e">
        <f>IF(AM195&lt;&gt; "",LOOKUP(AM195,Points!$F$1:$F$360,Points!$G$1:$G$360),"")</f>
        <v>#REF!</v>
      </c>
      <c r="AQ195" s="80" t="e">
        <f t="shared" si="143"/>
        <v>#REF!</v>
      </c>
      <c r="AR195" s="76" t="e">
        <f t="shared" si="144"/>
        <v>#REF!</v>
      </c>
      <c r="AS195" t="e">
        <f>IF(I195&gt;0,72+H195+36-I195,"-")</f>
        <v>#REF!</v>
      </c>
      <c r="AT195" t="e">
        <f>IF(M195&gt;0,72+L195+36-M195,"-")</f>
        <v>#REF!</v>
      </c>
      <c r="AU195" t="e">
        <f>IF(Q195&gt;0,72+P195+36-Q195,"-")</f>
        <v>#REF!</v>
      </c>
      <c r="AV195" t="e">
        <f>IF(U195&gt;0,72+T195+36-U195,"-")</f>
        <v>#REF!</v>
      </c>
      <c r="AW195" t="e">
        <f t="shared" si="145"/>
        <v>#REF!</v>
      </c>
      <c r="AX195" t="e">
        <f t="shared" si="146"/>
        <v>#REF!</v>
      </c>
      <c r="AY195" t="e">
        <f t="shared" si="147"/>
        <v>#REF!</v>
      </c>
      <c r="AZ195" t="e">
        <f t="shared" si="148"/>
        <v>#REF!</v>
      </c>
      <c r="BA195" t="e">
        <f t="shared" si="149"/>
        <v>#REF!</v>
      </c>
      <c r="BC195" t="e">
        <f>-G195+AQ195</f>
        <v>#REF!</v>
      </c>
      <c r="BD195" s="206" t="e">
        <f>ROUND(BC195/G195,2)</f>
        <v>#REF!</v>
      </c>
    </row>
    <row r="196" spans="1:56" ht="18" customHeight="1" thickBot="1" x14ac:dyDescent="0.25">
      <c r="A196" s="78" t="str">
        <f t="shared" si="126"/>
        <v>Alex Andrews</v>
      </c>
      <c r="B196" s="52" t="s">
        <v>485</v>
      </c>
      <c r="C196" s="62" t="s">
        <v>486</v>
      </c>
      <c r="D196" s="25" t="e">
        <f>VLOOKUP($A196,#REF!,34,FALSE)</f>
        <v>#REF!</v>
      </c>
      <c r="E196" s="8" t="e">
        <f>ROUND(IF(ISNA(VLOOKUP($A196,#REF!,46,FALSE)),0,VLOOKUP($A196,#REF!,46,FALSE)),1)</f>
        <v>#REF!</v>
      </c>
      <c r="F196" s="92" t="e">
        <f>ROUND(IF(ISNA(VLOOKUP($A196,#REF!,47,FALSE)),0,VLOOKUP($A196,#REF!,47,FALSE)),1)</f>
        <v>#REF!</v>
      </c>
      <c r="G196" s="216" t="e">
        <f t="shared" si="127"/>
        <v>#REF!</v>
      </c>
      <c r="H196" s="88" t="e">
        <f t="shared" si="128"/>
        <v>#REF!</v>
      </c>
      <c r="I196" s="72" t="e">
        <f>IF(ISNA(VLOOKUP($A196,#REF!,4,FALSE)),0,VLOOKUP($A196,#REF!,4,FALSE))</f>
        <v>#REF!</v>
      </c>
      <c r="J196" s="8"/>
      <c r="K196" s="13" t="e">
        <f t="shared" ref="K196:K202" si="150">IF(  AND(I196&gt;0,G196&lt;&gt;36),   IF(ABS(I196-36)&gt;=10,  G196+SIGN(36-I196)*1,  (36-I196)*0.1+G196),      G196)</f>
        <v>#REF!</v>
      </c>
      <c r="L196" s="87" t="e">
        <f t="shared" si="129"/>
        <v>#REF!</v>
      </c>
      <c r="M196" s="83" t="e">
        <f>IF(ISNA(VLOOKUP($A196,#REF!,8,FALSE)),0,VLOOKUP($A196,#REF!,8,FALSE))</f>
        <v>#REF!</v>
      </c>
      <c r="N196" s="8"/>
      <c r="O196" s="13" t="e">
        <f t="shared" ref="O196:O202" si="151">IF(  AND(M196&gt;0,K196&lt;&gt;36),   IF(ABS(M196-36)&gt;=10,  K196+SIGN(36-M196)*1,  (36-M196)*0.1+K196),      K196)</f>
        <v>#REF!</v>
      </c>
      <c r="P196" s="87" t="e">
        <f t="shared" si="130"/>
        <v>#REF!</v>
      </c>
      <c r="Q196" s="64" t="e">
        <f>IF(ISNA(VLOOKUP($A196,#REF!,12,FALSE)),0,VLOOKUP($A196,#REF!,12,FALSE))</f>
        <v>#REF!</v>
      </c>
      <c r="R196" s="8"/>
      <c r="S196" s="13" t="e">
        <f t="shared" si="131"/>
        <v>#REF!</v>
      </c>
      <c r="T196" s="87" t="e">
        <f t="shared" si="132"/>
        <v>#REF!</v>
      </c>
      <c r="U196" s="64" t="e">
        <f>IF(ISNA(VLOOKUP($A196,#REF!,16,FALSE)),0,VLOOKUP($A196,#REF!,16,FALSE))</f>
        <v>#REF!</v>
      </c>
      <c r="V196" s="8"/>
      <c r="W196" s="13" t="e">
        <f t="shared" si="133"/>
        <v>#REF!</v>
      </c>
      <c r="X196" s="87" t="e">
        <f t="shared" si="134"/>
        <v>#REF!</v>
      </c>
      <c r="Y196" s="64" t="e">
        <f>IF(ISNA(VLOOKUP($A196,#REF!,20,FALSE)),0,VLOOKUP($A196,#REF!,20,FALSE))</f>
        <v>#REF!</v>
      </c>
      <c r="Z196" s="8"/>
      <c r="AA196" s="13" t="e">
        <f t="shared" si="135"/>
        <v>#REF!</v>
      </c>
      <c r="AB196" s="87" t="e">
        <f t="shared" si="136"/>
        <v>#REF!</v>
      </c>
      <c r="AC196" s="64" t="e">
        <f>IF(ISNA(VLOOKUP($A196,#REF!,24,FALSE)),0,VLOOKUP($A196,#REF!,24,FALSE))</f>
        <v>#REF!</v>
      </c>
      <c r="AD196" s="8"/>
      <c r="AE196" s="13" t="e">
        <f t="shared" si="137"/>
        <v>#REF!</v>
      </c>
      <c r="AF196" s="87" t="e">
        <f t="shared" si="138"/>
        <v>#REF!</v>
      </c>
      <c r="AG196" s="64" t="e">
        <f>IF(ISNA(VLOOKUP($A196,#REF!,28,FALSE)),0,VLOOKUP($A196,#REF!,28,FALSE))</f>
        <v>#REF!</v>
      </c>
      <c r="AH196" s="8"/>
      <c r="AI196" s="13" t="e">
        <f t="shared" si="139"/>
        <v>#REF!</v>
      </c>
      <c r="AJ196" s="87" t="e">
        <f t="shared" si="140"/>
        <v>#REF!</v>
      </c>
      <c r="AK196" s="64" t="e">
        <f>IF(ISNA(VLOOKUP($A196,#REF!,32,FALSE)),0,VLOOKUP($A196,#REF!,32,FALSE))</f>
        <v>#REF!</v>
      </c>
      <c r="AL196" s="8"/>
      <c r="AM196" s="13" t="e">
        <f t="shared" si="141"/>
        <v>#REF!</v>
      </c>
      <c r="AN196" s="87" t="e">
        <f t="shared" si="142"/>
        <v>#REF!</v>
      </c>
      <c r="AO196" s="64" t="e">
        <f>IF(ISNA(VLOOKUP($A196,#REF!,36,FALSE)),0,VLOOKUP($A196,#REF!,36,FALSE))</f>
        <v>#REF!</v>
      </c>
      <c r="AP196" s="8"/>
      <c r="AQ196" s="13" t="e">
        <f t="shared" si="143"/>
        <v>#REF!</v>
      </c>
      <c r="AR196" s="87" t="e">
        <f t="shared" si="144"/>
        <v>#REF!</v>
      </c>
      <c r="AW196" t="e">
        <f t="shared" si="145"/>
        <v>#REF!</v>
      </c>
      <c r="AX196" t="e">
        <f t="shared" si="146"/>
        <v>#REF!</v>
      </c>
      <c r="AY196" t="e">
        <f t="shared" si="147"/>
        <v>#REF!</v>
      </c>
      <c r="AZ196" t="e">
        <f t="shared" si="148"/>
        <v>#REF!</v>
      </c>
      <c r="BA196" t="e">
        <f t="shared" si="149"/>
        <v>#REF!</v>
      </c>
    </row>
    <row r="197" spans="1:56" ht="18" customHeight="1" thickBot="1" x14ac:dyDescent="0.25">
      <c r="A197" s="78" t="str">
        <f t="shared" si="126"/>
        <v>Norm Aroesty</v>
      </c>
      <c r="B197" s="52" t="s">
        <v>21</v>
      </c>
      <c r="C197" s="62" t="s">
        <v>22</v>
      </c>
      <c r="D197" s="25" t="e">
        <f>VLOOKUP($A197,#REF!,34,FALSE)</f>
        <v>#REF!</v>
      </c>
      <c r="E197" s="8" t="e">
        <f>ROUND(IF(ISNA(VLOOKUP($A197,#REF!,46,FALSE)),0,VLOOKUP($A197,#REF!,46,FALSE)),1)</f>
        <v>#REF!</v>
      </c>
      <c r="F197" s="92" t="e">
        <f>ROUND(IF(ISNA(VLOOKUP($A197,#REF!,47,FALSE)),0,VLOOKUP($A197,#REF!,47,FALSE)),1)</f>
        <v>#REF!</v>
      </c>
      <c r="G197" s="216" t="e">
        <f t="shared" si="127"/>
        <v>#REF!</v>
      </c>
      <c r="H197" s="88" t="e">
        <f t="shared" si="128"/>
        <v>#REF!</v>
      </c>
      <c r="I197" s="72" t="e">
        <f>IF(ISNA(VLOOKUP($A197,#REF!,4,FALSE)),0,VLOOKUP($A197,#REF!,4,FALSE))</f>
        <v>#REF!</v>
      </c>
      <c r="J197" s="8"/>
      <c r="K197" s="13" t="e">
        <f t="shared" si="150"/>
        <v>#REF!</v>
      </c>
      <c r="L197" s="87" t="e">
        <f t="shared" si="129"/>
        <v>#REF!</v>
      </c>
      <c r="M197" s="83" t="e">
        <f>IF(ISNA(VLOOKUP($A197,#REF!,8,FALSE)),0,VLOOKUP($A197,#REF!,8,FALSE))</f>
        <v>#REF!</v>
      </c>
      <c r="N197" s="8"/>
      <c r="O197" s="13" t="e">
        <f t="shared" si="151"/>
        <v>#REF!</v>
      </c>
      <c r="P197" s="87" t="e">
        <f t="shared" si="130"/>
        <v>#REF!</v>
      </c>
      <c r="Q197" s="64" t="e">
        <f>IF(ISNA(VLOOKUP($A197,#REF!,12,FALSE)),0,VLOOKUP($A197,#REF!,12,FALSE))</f>
        <v>#REF!</v>
      </c>
      <c r="R197" s="8"/>
      <c r="S197" s="13" t="e">
        <f t="shared" si="131"/>
        <v>#REF!</v>
      </c>
      <c r="T197" s="87" t="e">
        <f t="shared" si="132"/>
        <v>#REF!</v>
      </c>
      <c r="U197" s="64" t="e">
        <f>IF(ISNA(VLOOKUP($A197,#REF!,16,FALSE)),0,VLOOKUP($A197,#REF!,16,FALSE))</f>
        <v>#REF!</v>
      </c>
      <c r="V197" s="8"/>
      <c r="W197" s="13" t="e">
        <f t="shared" si="133"/>
        <v>#REF!</v>
      </c>
      <c r="X197" s="87" t="e">
        <f t="shared" si="134"/>
        <v>#REF!</v>
      </c>
      <c r="Y197" s="64" t="e">
        <f>IF(ISNA(VLOOKUP($A197,#REF!,20,FALSE)),0,VLOOKUP($A197,#REF!,20,FALSE))</f>
        <v>#REF!</v>
      </c>
      <c r="Z197" s="8"/>
      <c r="AA197" s="13" t="e">
        <f t="shared" si="135"/>
        <v>#REF!</v>
      </c>
      <c r="AB197" s="87" t="e">
        <f t="shared" si="136"/>
        <v>#REF!</v>
      </c>
      <c r="AC197" s="64" t="e">
        <f>IF(ISNA(VLOOKUP($A197,#REF!,24,FALSE)),0,VLOOKUP($A197,#REF!,24,FALSE))</f>
        <v>#REF!</v>
      </c>
      <c r="AD197" s="8"/>
      <c r="AE197" s="13" t="e">
        <f t="shared" si="137"/>
        <v>#REF!</v>
      </c>
      <c r="AF197" s="87" t="e">
        <f t="shared" si="138"/>
        <v>#REF!</v>
      </c>
      <c r="AG197" s="64" t="e">
        <f>IF(ISNA(VLOOKUP($A197,#REF!,28,FALSE)),0,VLOOKUP($A197,#REF!,28,FALSE))</f>
        <v>#REF!</v>
      </c>
      <c r="AH197" s="8"/>
      <c r="AI197" s="13" t="e">
        <f t="shared" si="139"/>
        <v>#REF!</v>
      </c>
      <c r="AJ197" s="87" t="e">
        <f t="shared" si="140"/>
        <v>#REF!</v>
      </c>
      <c r="AK197" s="64" t="e">
        <f>IF(ISNA(VLOOKUP($A197,#REF!,32,FALSE)),0,VLOOKUP($A197,#REF!,32,FALSE))</f>
        <v>#REF!</v>
      </c>
      <c r="AL197" s="8"/>
      <c r="AM197" s="13" t="e">
        <f t="shared" si="141"/>
        <v>#REF!</v>
      </c>
      <c r="AN197" s="87" t="e">
        <f t="shared" si="142"/>
        <v>#REF!</v>
      </c>
      <c r="AO197" s="64" t="e">
        <f>IF(ISNA(VLOOKUP($A197,#REF!,36,FALSE)),0,VLOOKUP($A197,#REF!,36,FALSE))</f>
        <v>#REF!</v>
      </c>
      <c r="AP197" s="8"/>
      <c r="AQ197" s="13" t="e">
        <f t="shared" si="143"/>
        <v>#REF!</v>
      </c>
      <c r="AR197" s="87" t="e">
        <f t="shared" si="144"/>
        <v>#REF!</v>
      </c>
      <c r="AW197" t="e">
        <f t="shared" si="145"/>
        <v>#REF!</v>
      </c>
      <c r="AX197" t="e">
        <f t="shared" si="146"/>
        <v>#REF!</v>
      </c>
      <c r="AY197" t="e">
        <f t="shared" si="147"/>
        <v>#REF!</v>
      </c>
      <c r="AZ197" t="e">
        <f t="shared" si="148"/>
        <v>#REF!</v>
      </c>
      <c r="BA197" t="e">
        <f t="shared" si="149"/>
        <v>#REF!</v>
      </c>
    </row>
    <row r="198" spans="1:56" ht="18" customHeight="1" thickBot="1" x14ac:dyDescent="0.25">
      <c r="A198" s="78" t="str">
        <f t="shared" si="126"/>
        <v>Eric Ball</v>
      </c>
      <c r="B198" s="52" t="s">
        <v>300</v>
      </c>
      <c r="C198" s="62" t="s">
        <v>166</v>
      </c>
      <c r="D198" s="25" t="e">
        <f>VLOOKUP($A198,#REF!,34,FALSE)</f>
        <v>#REF!</v>
      </c>
      <c r="E198" s="8" t="e">
        <f>ROUND(IF(ISNA(VLOOKUP($A198,#REF!,46,FALSE)),0,VLOOKUP($A198,#REF!,46,FALSE)),1)</f>
        <v>#REF!</v>
      </c>
      <c r="F198" s="92" t="e">
        <f>ROUND(IF(ISNA(VLOOKUP($A198,#REF!,47,FALSE)),0,VLOOKUP($A198,#REF!,47,FALSE)),1)</f>
        <v>#REF!</v>
      </c>
      <c r="G198" s="216" t="e">
        <f t="shared" si="127"/>
        <v>#REF!</v>
      </c>
      <c r="H198" s="88" t="e">
        <f t="shared" si="128"/>
        <v>#REF!</v>
      </c>
      <c r="I198" s="72" t="e">
        <f>IF(ISNA(VLOOKUP($A198,#REF!,4,FALSE)),0,VLOOKUP($A198,#REF!,4,FALSE))</f>
        <v>#REF!</v>
      </c>
      <c r="J198" s="8"/>
      <c r="K198" s="13" t="e">
        <f t="shared" si="150"/>
        <v>#REF!</v>
      </c>
      <c r="L198" s="87" t="e">
        <f t="shared" si="129"/>
        <v>#REF!</v>
      </c>
      <c r="M198" s="83" t="e">
        <f>IF(ISNA(VLOOKUP($A198,#REF!,8,FALSE)),0,VLOOKUP($A198,#REF!,8,FALSE))</f>
        <v>#REF!</v>
      </c>
      <c r="N198" s="8"/>
      <c r="O198" s="13" t="e">
        <f t="shared" si="151"/>
        <v>#REF!</v>
      </c>
      <c r="P198" s="87" t="e">
        <f t="shared" si="130"/>
        <v>#REF!</v>
      </c>
      <c r="Q198" s="64" t="e">
        <f>IF(ISNA(VLOOKUP($A198,#REF!,12,FALSE)),0,VLOOKUP($A198,#REF!,12,FALSE))</f>
        <v>#REF!</v>
      </c>
      <c r="R198" s="8"/>
      <c r="S198" s="13" t="e">
        <f t="shared" si="131"/>
        <v>#REF!</v>
      </c>
      <c r="T198" s="87" t="e">
        <f t="shared" si="132"/>
        <v>#REF!</v>
      </c>
      <c r="U198" s="64" t="e">
        <f>IF(ISNA(VLOOKUP($A198,#REF!,16,FALSE)),0,VLOOKUP($A198,#REF!,16,FALSE))</f>
        <v>#REF!</v>
      </c>
      <c r="V198" s="8"/>
      <c r="W198" s="13" t="e">
        <f t="shared" si="133"/>
        <v>#REF!</v>
      </c>
      <c r="X198" s="87" t="e">
        <f t="shared" si="134"/>
        <v>#REF!</v>
      </c>
      <c r="Y198" s="64" t="e">
        <f>IF(ISNA(VLOOKUP($A198,#REF!,20,FALSE)),0,VLOOKUP($A198,#REF!,20,FALSE))</f>
        <v>#REF!</v>
      </c>
      <c r="Z198" s="8"/>
      <c r="AA198" s="13" t="e">
        <f t="shared" si="135"/>
        <v>#REF!</v>
      </c>
      <c r="AB198" s="87" t="e">
        <f t="shared" si="136"/>
        <v>#REF!</v>
      </c>
      <c r="AC198" s="64" t="e">
        <f>IF(ISNA(VLOOKUP($A198,#REF!,24,FALSE)),0,VLOOKUP($A198,#REF!,24,FALSE))</f>
        <v>#REF!</v>
      </c>
      <c r="AD198" s="8"/>
      <c r="AE198" s="13" t="e">
        <f t="shared" si="137"/>
        <v>#REF!</v>
      </c>
      <c r="AF198" s="87" t="e">
        <f t="shared" si="138"/>
        <v>#REF!</v>
      </c>
      <c r="AG198" s="64" t="e">
        <f>IF(ISNA(VLOOKUP($A198,#REF!,28,FALSE)),0,VLOOKUP($A198,#REF!,28,FALSE))</f>
        <v>#REF!</v>
      </c>
      <c r="AH198" s="8"/>
      <c r="AI198" s="13" t="e">
        <f t="shared" si="139"/>
        <v>#REF!</v>
      </c>
      <c r="AJ198" s="87" t="e">
        <f t="shared" si="140"/>
        <v>#REF!</v>
      </c>
      <c r="AK198" s="64" t="e">
        <f>IF(ISNA(VLOOKUP($A198,#REF!,32,FALSE)),0,VLOOKUP($A198,#REF!,32,FALSE))</f>
        <v>#REF!</v>
      </c>
      <c r="AL198" s="8"/>
      <c r="AM198" s="13" t="e">
        <f t="shared" si="141"/>
        <v>#REF!</v>
      </c>
      <c r="AN198" s="87" t="e">
        <f t="shared" si="142"/>
        <v>#REF!</v>
      </c>
      <c r="AO198" s="64" t="e">
        <f>IF(ISNA(VLOOKUP($A198,#REF!,36,FALSE)),0,VLOOKUP($A198,#REF!,36,FALSE))</f>
        <v>#REF!</v>
      </c>
      <c r="AP198" s="8"/>
      <c r="AQ198" s="13" t="e">
        <f t="shared" si="143"/>
        <v>#REF!</v>
      </c>
      <c r="AR198" s="87" t="e">
        <f t="shared" si="144"/>
        <v>#REF!</v>
      </c>
      <c r="AW198" t="e">
        <f t="shared" si="145"/>
        <v>#REF!</v>
      </c>
      <c r="AX198" t="e">
        <f t="shared" si="146"/>
        <v>#REF!</v>
      </c>
      <c r="AY198" t="e">
        <f t="shared" si="147"/>
        <v>#REF!</v>
      </c>
      <c r="AZ198" t="e">
        <f t="shared" si="148"/>
        <v>#REF!</v>
      </c>
      <c r="BA198" t="e">
        <f t="shared" si="149"/>
        <v>#REF!</v>
      </c>
    </row>
    <row r="199" spans="1:56" ht="18" customHeight="1" thickBot="1" x14ac:dyDescent="0.25">
      <c r="A199" s="78" t="str">
        <f t="shared" si="126"/>
        <v>David Banmeter</v>
      </c>
      <c r="B199" s="52" t="s">
        <v>381</v>
      </c>
      <c r="C199" s="62" t="s">
        <v>209</v>
      </c>
      <c r="D199" s="25" t="e">
        <f>VLOOKUP($A199,#REF!,34,FALSE)</f>
        <v>#REF!</v>
      </c>
      <c r="E199" s="8" t="e">
        <f>ROUND(IF(ISNA(VLOOKUP($A199,#REF!,46,FALSE)),0,VLOOKUP($A199,#REF!,46,FALSE)),1)</f>
        <v>#REF!</v>
      </c>
      <c r="F199" s="92" t="e">
        <f>ROUND(IF(ISNA(VLOOKUP($A199,#REF!,47,FALSE)),0,VLOOKUP($A199,#REF!,47,FALSE)),1)</f>
        <v>#REF!</v>
      </c>
      <c r="G199" s="216" t="e">
        <f t="shared" si="127"/>
        <v>#REF!</v>
      </c>
      <c r="H199" s="88" t="e">
        <f t="shared" si="128"/>
        <v>#REF!</v>
      </c>
      <c r="I199" s="72" t="e">
        <f>IF(ISNA(VLOOKUP($A199,#REF!,4,FALSE)),0,VLOOKUP($A199,#REF!,4,FALSE))</f>
        <v>#REF!</v>
      </c>
      <c r="J199" s="8"/>
      <c r="K199" s="13" t="e">
        <f t="shared" si="150"/>
        <v>#REF!</v>
      </c>
      <c r="L199" s="87" t="e">
        <f t="shared" si="129"/>
        <v>#REF!</v>
      </c>
      <c r="M199" s="83" t="e">
        <f>IF(ISNA(VLOOKUP($A199,#REF!,8,FALSE)),0,VLOOKUP($A199,#REF!,8,FALSE))</f>
        <v>#REF!</v>
      </c>
      <c r="N199" s="8"/>
      <c r="O199" s="13" t="e">
        <f t="shared" si="151"/>
        <v>#REF!</v>
      </c>
      <c r="P199" s="87" t="e">
        <f t="shared" si="130"/>
        <v>#REF!</v>
      </c>
      <c r="Q199" s="64" t="e">
        <f>IF(ISNA(VLOOKUP($A199,#REF!,12,FALSE)),0,VLOOKUP($A199,#REF!,12,FALSE))</f>
        <v>#REF!</v>
      </c>
      <c r="R199" s="8"/>
      <c r="S199" s="13" t="e">
        <f t="shared" si="131"/>
        <v>#REF!</v>
      </c>
      <c r="T199" s="87" t="e">
        <f t="shared" si="132"/>
        <v>#REF!</v>
      </c>
      <c r="U199" s="64" t="e">
        <f>IF(ISNA(VLOOKUP($A199,#REF!,16,FALSE)),0,VLOOKUP($A199,#REF!,16,FALSE))</f>
        <v>#REF!</v>
      </c>
      <c r="V199" s="8"/>
      <c r="W199" s="13" t="e">
        <f t="shared" si="133"/>
        <v>#REF!</v>
      </c>
      <c r="X199" s="87" t="e">
        <f t="shared" si="134"/>
        <v>#REF!</v>
      </c>
      <c r="Y199" s="64" t="e">
        <f>IF(ISNA(VLOOKUP($A199,#REF!,20,FALSE)),0,VLOOKUP($A199,#REF!,20,FALSE))</f>
        <v>#REF!</v>
      </c>
      <c r="Z199" s="8"/>
      <c r="AA199" s="13" t="e">
        <f t="shared" si="135"/>
        <v>#REF!</v>
      </c>
      <c r="AB199" s="87" t="e">
        <f t="shared" si="136"/>
        <v>#REF!</v>
      </c>
      <c r="AC199" s="64" t="e">
        <f>IF(ISNA(VLOOKUP($A199,#REF!,24,FALSE)),0,VLOOKUP($A199,#REF!,24,FALSE))</f>
        <v>#REF!</v>
      </c>
      <c r="AD199" s="8"/>
      <c r="AE199" s="13" t="e">
        <f t="shared" si="137"/>
        <v>#REF!</v>
      </c>
      <c r="AF199" s="87" t="e">
        <f t="shared" si="138"/>
        <v>#REF!</v>
      </c>
      <c r="AG199" s="64" t="e">
        <f>IF(ISNA(VLOOKUP($A199,#REF!,28,FALSE)),0,VLOOKUP($A199,#REF!,28,FALSE))</f>
        <v>#REF!</v>
      </c>
      <c r="AH199" s="8"/>
      <c r="AI199" s="13" t="e">
        <f t="shared" si="139"/>
        <v>#REF!</v>
      </c>
      <c r="AJ199" s="87" t="e">
        <f t="shared" si="140"/>
        <v>#REF!</v>
      </c>
      <c r="AK199" s="64" t="e">
        <f>IF(ISNA(VLOOKUP($A199,#REF!,32,FALSE)),0,VLOOKUP($A199,#REF!,32,FALSE))</f>
        <v>#REF!</v>
      </c>
      <c r="AL199" s="8"/>
      <c r="AM199" s="13" t="e">
        <f t="shared" si="141"/>
        <v>#REF!</v>
      </c>
      <c r="AN199" s="87" t="e">
        <f t="shared" si="142"/>
        <v>#REF!</v>
      </c>
      <c r="AO199" s="64" t="e">
        <f>IF(ISNA(VLOOKUP($A199,#REF!,36,FALSE)),0,VLOOKUP($A199,#REF!,36,FALSE))</f>
        <v>#REF!</v>
      </c>
      <c r="AP199" s="8"/>
      <c r="AQ199" s="13" t="e">
        <f t="shared" si="143"/>
        <v>#REF!</v>
      </c>
      <c r="AR199" s="87" t="e">
        <f t="shared" si="144"/>
        <v>#REF!</v>
      </c>
      <c r="AW199" t="e">
        <f t="shared" si="145"/>
        <v>#REF!</v>
      </c>
      <c r="AX199" t="e">
        <f t="shared" si="146"/>
        <v>#REF!</v>
      </c>
      <c r="AY199" t="e">
        <f t="shared" si="147"/>
        <v>#REF!</v>
      </c>
      <c r="AZ199" t="e">
        <f t="shared" si="148"/>
        <v>#REF!</v>
      </c>
      <c r="BA199" t="e">
        <f t="shared" si="149"/>
        <v>#REF!</v>
      </c>
    </row>
    <row r="200" spans="1:56" ht="18" customHeight="1" thickBot="1" x14ac:dyDescent="0.25">
      <c r="A200" s="78" t="str">
        <f t="shared" si="126"/>
        <v>Dave Barnett</v>
      </c>
      <c r="B200" s="52" t="s">
        <v>268</v>
      </c>
      <c r="C200" s="62" t="s">
        <v>8</v>
      </c>
      <c r="D200" s="25" t="e">
        <f>VLOOKUP($A200,#REF!,34,FALSE)</f>
        <v>#REF!</v>
      </c>
      <c r="E200" s="8" t="e">
        <f>ROUND(IF(ISNA(VLOOKUP($A200,#REF!,46,FALSE)),0,VLOOKUP($A200,#REF!,46,FALSE)),1)</f>
        <v>#REF!</v>
      </c>
      <c r="F200" s="92" t="e">
        <f>ROUND(IF(ISNA(VLOOKUP($A200,#REF!,47,FALSE)),0,VLOOKUP($A200,#REF!,47,FALSE)),1)</f>
        <v>#REF!</v>
      </c>
      <c r="G200" s="216" t="e">
        <f t="shared" si="127"/>
        <v>#REF!</v>
      </c>
      <c r="H200" s="88" t="e">
        <f t="shared" si="128"/>
        <v>#REF!</v>
      </c>
      <c r="I200" s="72" t="e">
        <f>IF(ISNA(VLOOKUP($A200,#REF!,4,FALSE)),0,VLOOKUP($A200,#REF!,4,FALSE))</f>
        <v>#REF!</v>
      </c>
      <c r="J200" s="8"/>
      <c r="K200" s="13" t="e">
        <f t="shared" si="150"/>
        <v>#REF!</v>
      </c>
      <c r="L200" s="87" t="e">
        <f t="shared" si="129"/>
        <v>#REF!</v>
      </c>
      <c r="M200" s="83" t="e">
        <f>IF(ISNA(VLOOKUP($A200,#REF!,8,FALSE)),0,VLOOKUP($A200,#REF!,8,FALSE))</f>
        <v>#REF!</v>
      </c>
      <c r="N200" s="8"/>
      <c r="O200" s="13" t="e">
        <f t="shared" si="151"/>
        <v>#REF!</v>
      </c>
      <c r="P200" s="87" t="e">
        <f t="shared" si="130"/>
        <v>#REF!</v>
      </c>
      <c r="Q200" s="64" t="e">
        <f>IF(ISNA(VLOOKUP($A200,#REF!,12,FALSE)),0,VLOOKUP($A200,#REF!,12,FALSE))</f>
        <v>#REF!</v>
      </c>
      <c r="R200" s="8"/>
      <c r="S200" s="13" t="e">
        <f t="shared" si="131"/>
        <v>#REF!</v>
      </c>
      <c r="T200" s="87" t="e">
        <f t="shared" si="132"/>
        <v>#REF!</v>
      </c>
      <c r="U200" s="64" t="e">
        <f>IF(ISNA(VLOOKUP($A200,#REF!,16,FALSE)),0,VLOOKUP($A200,#REF!,16,FALSE))</f>
        <v>#REF!</v>
      </c>
      <c r="V200" s="8"/>
      <c r="W200" s="13" t="e">
        <f t="shared" si="133"/>
        <v>#REF!</v>
      </c>
      <c r="X200" s="87" t="e">
        <f t="shared" si="134"/>
        <v>#REF!</v>
      </c>
      <c r="Y200" s="64" t="e">
        <f>IF(ISNA(VLOOKUP($A200,#REF!,20,FALSE)),0,VLOOKUP($A200,#REF!,20,FALSE))</f>
        <v>#REF!</v>
      </c>
      <c r="Z200" s="8"/>
      <c r="AA200" s="13" t="e">
        <f t="shared" si="135"/>
        <v>#REF!</v>
      </c>
      <c r="AB200" s="87" t="e">
        <f t="shared" si="136"/>
        <v>#REF!</v>
      </c>
      <c r="AC200" s="64" t="e">
        <f>IF(ISNA(VLOOKUP($A200,#REF!,24,FALSE)),0,VLOOKUP($A200,#REF!,24,FALSE))</f>
        <v>#REF!</v>
      </c>
      <c r="AD200" s="8"/>
      <c r="AE200" s="13" t="e">
        <f t="shared" si="137"/>
        <v>#REF!</v>
      </c>
      <c r="AF200" s="87" t="e">
        <f t="shared" si="138"/>
        <v>#REF!</v>
      </c>
      <c r="AG200" s="64" t="e">
        <f>IF(ISNA(VLOOKUP($A200,#REF!,28,FALSE)),0,VLOOKUP($A200,#REF!,28,FALSE))</f>
        <v>#REF!</v>
      </c>
      <c r="AH200" s="8"/>
      <c r="AI200" s="13" t="e">
        <f t="shared" si="139"/>
        <v>#REF!</v>
      </c>
      <c r="AJ200" s="87" t="e">
        <f t="shared" si="140"/>
        <v>#REF!</v>
      </c>
      <c r="AK200" s="64" t="e">
        <f>IF(ISNA(VLOOKUP($A200,#REF!,32,FALSE)),0,VLOOKUP($A200,#REF!,32,FALSE))</f>
        <v>#REF!</v>
      </c>
      <c r="AL200" s="8"/>
      <c r="AM200" s="13" t="e">
        <f t="shared" si="141"/>
        <v>#REF!</v>
      </c>
      <c r="AN200" s="87" t="e">
        <f t="shared" si="142"/>
        <v>#REF!</v>
      </c>
      <c r="AO200" s="64" t="e">
        <f>IF(ISNA(VLOOKUP($A200,#REF!,36,FALSE)),0,VLOOKUP($A200,#REF!,36,FALSE))</f>
        <v>#REF!</v>
      </c>
      <c r="AP200" s="8"/>
      <c r="AQ200" s="13" t="e">
        <f t="shared" si="143"/>
        <v>#REF!</v>
      </c>
      <c r="AR200" s="87" t="e">
        <f t="shared" si="144"/>
        <v>#REF!</v>
      </c>
      <c r="AW200" t="e">
        <f t="shared" si="145"/>
        <v>#REF!</v>
      </c>
      <c r="AX200" t="e">
        <f t="shared" si="146"/>
        <v>#REF!</v>
      </c>
      <c r="AY200" t="e">
        <f t="shared" si="147"/>
        <v>#REF!</v>
      </c>
      <c r="AZ200" t="e">
        <f t="shared" si="148"/>
        <v>#REF!</v>
      </c>
      <c r="BA200" t="e">
        <f t="shared" si="149"/>
        <v>#REF!</v>
      </c>
    </row>
    <row r="201" spans="1:56" ht="18" customHeight="1" thickBot="1" x14ac:dyDescent="0.25">
      <c r="A201" s="78" t="str">
        <f t="shared" si="126"/>
        <v>Dave Beauchamp</v>
      </c>
      <c r="B201" s="52" t="s">
        <v>7</v>
      </c>
      <c r="C201" s="62" t="s">
        <v>8</v>
      </c>
      <c r="D201" s="25" t="e">
        <f>VLOOKUP($A201,#REF!,34,FALSE)</f>
        <v>#REF!</v>
      </c>
      <c r="E201" s="8" t="e">
        <f>ROUND(IF(ISNA(VLOOKUP($A201,#REF!,46,FALSE)),0,VLOOKUP($A201,#REF!,46,FALSE)),1)</f>
        <v>#REF!</v>
      </c>
      <c r="F201" s="92" t="e">
        <f>ROUND(IF(ISNA(VLOOKUP($A201,#REF!,47,FALSE)),0,VLOOKUP($A201,#REF!,47,FALSE)),1)</f>
        <v>#REF!</v>
      </c>
      <c r="G201" s="216" t="e">
        <f t="shared" si="127"/>
        <v>#REF!</v>
      </c>
      <c r="H201" s="88" t="e">
        <f t="shared" si="128"/>
        <v>#REF!</v>
      </c>
      <c r="I201" s="72" t="e">
        <f>IF(ISNA(VLOOKUP($A201,#REF!,4,FALSE)),0,VLOOKUP($A201,#REF!,4,FALSE))</f>
        <v>#REF!</v>
      </c>
      <c r="J201" s="8"/>
      <c r="K201" s="13" t="e">
        <f t="shared" si="150"/>
        <v>#REF!</v>
      </c>
      <c r="L201" s="76" t="e">
        <f t="shared" si="129"/>
        <v>#REF!</v>
      </c>
      <c r="M201" s="83" t="e">
        <f>IF(ISNA(VLOOKUP($A201,#REF!,8,FALSE)),0,VLOOKUP($A201,#REF!,8,FALSE))</f>
        <v>#REF!</v>
      </c>
      <c r="N201" s="8"/>
      <c r="O201" s="13" t="e">
        <f t="shared" si="151"/>
        <v>#REF!</v>
      </c>
      <c r="P201" s="76" t="e">
        <f t="shared" si="130"/>
        <v>#REF!</v>
      </c>
      <c r="Q201" s="64" t="e">
        <f>IF(ISNA(VLOOKUP($A201,#REF!,12,FALSE)),0,VLOOKUP($A201,#REF!,12,FALSE))</f>
        <v>#REF!</v>
      </c>
      <c r="R201" s="8"/>
      <c r="S201" s="13" t="e">
        <f t="shared" si="131"/>
        <v>#REF!</v>
      </c>
      <c r="T201" s="76" t="e">
        <f t="shared" si="132"/>
        <v>#REF!</v>
      </c>
      <c r="U201" s="64" t="e">
        <f>IF(ISNA(VLOOKUP($A201,#REF!,16,FALSE)),0,VLOOKUP($A201,#REF!,16,FALSE))</f>
        <v>#REF!</v>
      </c>
      <c r="V201" s="8"/>
      <c r="W201" s="13" t="e">
        <f t="shared" si="133"/>
        <v>#REF!</v>
      </c>
      <c r="X201" s="76" t="e">
        <f t="shared" si="134"/>
        <v>#REF!</v>
      </c>
      <c r="Y201" s="64" t="e">
        <f>IF(ISNA(VLOOKUP($A201,#REF!,20,FALSE)),0,VLOOKUP($A201,#REF!,20,FALSE))</f>
        <v>#REF!</v>
      </c>
      <c r="Z201" s="8"/>
      <c r="AA201" s="13" t="e">
        <f t="shared" si="135"/>
        <v>#REF!</v>
      </c>
      <c r="AB201" s="76" t="e">
        <f t="shared" si="136"/>
        <v>#REF!</v>
      </c>
      <c r="AC201" s="64" t="e">
        <f>IF(ISNA(VLOOKUP($A201,#REF!,24,FALSE)),0,VLOOKUP($A201,#REF!,24,FALSE))</f>
        <v>#REF!</v>
      </c>
      <c r="AD201" s="8"/>
      <c r="AE201" s="13" t="e">
        <f t="shared" si="137"/>
        <v>#REF!</v>
      </c>
      <c r="AF201" s="76" t="e">
        <f t="shared" si="138"/>
        <v>#REF!</v>
      </c>
      <c r="AG201" s="64" t="e">
        <f>IF(ISNA(VLOOKUP($A201,#REF!,28,FALSE)),0,VLOOKUP($A201,#REF!,28,FALSE))</f>
        <v>#REF!</v>
      </c>
      <c r="AH201" s="8"/>
      <c r="AI201" s="13" t="e">
        <f t="shared" si="139"/>
        <v>#REF!</v>
      </c>
      <c r="AJ201" s="76" t="e">
        <f t="shared" si="140"/>
        <v>#REF!</v>
      </c>
      <c r="AK201" s="64" t="e">
        <f>IF(ISNA(VLOOKUP($A201,#REF!,32,FALSE)),0,VLOOKUP($A201,#REF!,32,FALSE))</f>
        <v>#REF!</v>
      </c>
      <c r="AL201" s="8"/>
      <c r="AM201" s="80" t="e">
        <f t="shared" si="141"/>
        <v>#REF!</v>
      </c>
      <c r="AN201" s="76" t="e">
        <f t="shared" si="142"/>
        <v>#REF!</v>
      </c>
      <c r="AO201" s="64" t="e">
        <f>IF(ISNA(VLOOKUP($A201,#REF!,36,FALSE)),0,VLOOKUP($A201,#REF!,36,FALSE))</f>
        <v>#REF!</v>
      </c>
      <c r="AP201" s="8"/>
      <c r="AQ201" s="80" t="e">
        <f t="shared" si="143"/>
        <v>#REF!</v>
      </c>
      <c r="AR201" s="76" t="e">
        <f t="shared" si="144"/>
        <v>#REF!</v>
      </c>
      <c r="AW201" t="e">
        <f t="shared" si="145"/>
        <v>#REF!</v>
      </c>
      <c r="AX201" t="e">
        <f t="shared" si="146"/>
        <v>#REF!</v>
      </c>
      <c r="AY201" t="e">
        <f t="shared" si="147"/>
        <v>#REF!</v>
      </c>
      <c r="AZ201" t="e">
        <f t="shared" si="148"/>
        <v>#REF!</v>
      </c>
      <c r="BA201" t="e">
        <f t="shared" si="149"/>
        <v>#REF!</v>
      </c>
    </row>
    <row r="202" spans="1:56" ht="18" customHeight="1" thickBot="1" x14ac:dyDescent="0.25">
      <c r="A202" s="78" t="str">
        <f t="shared" si="126"/>
        <v>Claude Benedict</v>
      </c>
      <c r="B202" s="52" t="s">
        <v>24</v>
      </c>
      <c r="C202" s="62" t="s">
        <v>25</v>
      </c>
      <c r="D202" s="25" t="e">
        <f>VLOOKUP($A202,#REF!,34,FALSE)</f>
        <v>#REF!</v>
      </c>
      <c r="E202" s="8" t="e">
        <f>ROUND(IF(ISNA(VLOOKUP($A202,#REF!,46,FALSE)),0,VLOOKUP($A202,#REF!,46,FALSE)),1)</f>
        <v>#REF!</v>
      </c>
      <c r="F202" s="92" t="e">
        <f>ROUND(IF(ISNA(VLOOKUP($A202,#REF!,47,FALSE)),0,VLOOKUP($A202,#REF!,47,FALSE)),1)</f>
        <v>#REF!</v>
      </c>
      <c r="G202" s="216" t="e">
        <f t="shared" si="127"/>
        <v>#REF!</v>
      </c>
      <c r="H202" s="88" t="e">
        <f t="shared" si="128"/>
        <v>#REF!</v>
      </c>
      <c r="I202" s="72" t="e">
        <f>IF(ISNA(VLOOKUP($A202,#REF!,4,FALSE)),0,VLOOKUP($A202,#REF!,4,FALSE))</f>
        <v>#REF!</v>
      </c>
      <c r="J202" s="8"/>
      <c r="K202" s="13" t="e">
        <f t="shared" si="150"/>
        <v>#REF!</v>
      </c>
      <c r="L202" s="87" t="e">
        <f t="shared" si="129"/>
        <v>#REF!</v>
      </c>
      <c r="M202" s="83" t="e">
        <f>IF(ISNA(VLOOKUP($A202,#REF!,8,FALSE)),0,VLOOKUP($A202,#REF!,8,FALSE))</f>
        <v>#REF!</v>
      </c>
      <c r="N202" s="8"/>
      <c r="O202" s="13" t="e">
        <f t="shared" si="151"/>
        <v>#REF!</v>
      </c>
      <c r="P202" s="87" t="e">
        <f t="shared" si="130"/>
        <v>#REF!</v>
      </c>
      <c r="Q202" s="64" t="e">
        <f>IF(ISNA(VLOOKUP($A202,#REF!,12,FALSE)),0,VLOOKUP($A202,#REF!,12,FALSE))</f>
        <v>#REF!</v>
      </c>
      <c r="R202" s="8"/>
      <c r="S202" s="13" t="e">
        <f t="shared" si="131"/>
        <v>#REF!</v>
      </c>
      <c r="T202" s="87" t="e">
        <f t="shared" si="132"/>
        <v>#REF!</v>
      </c>
      <c r="U202" s="64" t="e">
        <f>IF(ISNA(VLOOKUP($A202,#REF!,16,FALSE)),0,VLOOKUP($A202,#REF!,16,FALSE))</f>
        <v>#REF!</v>
      </c>
      <c r="V202" s="8"/>
      <c r="W202" s="13" t="e">
        <f t="shared" si="133"/>
        <v>#REF!</v>
      </c>
      <c r="X202" s="87" t="e">
        <f t="shared" si="134"/>
        <v>#REF!</v>
      </c>
      <c r="Y202" s="64" t="e">
        <f>IF(ISNA(VLOOKUP($A202,#REF!,20,FALSE)),0,VLOOKUP($A202,#REF!,20,FALSE))</f>
        <v>#REF!</v>
      </c>
      <c r="Z202" s="8"/>
      <c r="AA202" s="13" t="e">
        <f t="shared" si="135"/>
        <v>#REF!</v>
      </c>
      <c r="AB202" s="87" t="e">
        <f t="shared" si="136"/>
        <v>#REF!</v>
      </c>
      <c r="AC202" s="64" t="e">
        <f>IF(ISNA(VLOOKUP($A202,#REF!,24,FALSE)),0,VLOOKUP($A202,#REF!,24,FALSE))</f>
        <v>#REF!</v>
      </c>
      <c r="AD202" s="8"/>
      <c r="AE202" s="13" t="e">
        <f t="shared" si="137"/>
        <v>#REF!</v>
      </c>
      <c r="AF202" s="87" t="e">
        <f t="shared" si="138"/>
        <v>#REF!</v>
      </c>
      <c r="AG202" s="64" t="e">
        <f>IF(ISNA(VLOOKUP($A202,#REF!,28,FALSE)),0,VLOOKUP($A202,#REF!,28,FALSE))</f>
        <v>#REF!</v>
      </c>
      <c r="AH202" s="8"/>
      <c r="AI202" s="13" t="e">
        <f t="shared" si="139"/>
        <v>#REF!</v>
      </c>
      <c r="AJ202" s="87" t="e">
        <f t="shared" si="140"/>
        <v>#REF!</v>
      </c>
      <c r="AK202" s="64" t="e">
        <f>IF(ISNA(VLOOKUP($A202,#REF!,32,FALSE)),0,VLOOKUP($A202,#REF!,32,FALSE))</f>
        <v>#REF!</v>
      </c>
      <c r="AL202" s="8"/>
      <c r="AM202" s="13" t="e">
        <f t="shared" si="141"/>
        <v>#REF!</v>
      </c>
      <c r="AN202" s="87" t="e">
        <f t="shared" si="142"/>
        <v>#REF!</v>
      </c>
      <c r="AO202" s="64" t="e">
        <f>IF(ISNA(VLOOKUP($A202,#REF!,36,FALSE)),0,VLOOKUP($A202,#REF!,36,FALSE))</f>
        <v>#REF!</v>
      </c>
      <c r="AP202" s="8"/>
      <c r="AQ202" s="13" t="e">
        <f t="shared" si="143"/>
        <v>#REF!</v>
      </c>
      <c r="AR202" s="87" t="e">
        <f t="shared" si="144"/>
        <v>#REF!</v>
      </c>
      <c r="AW202" t="e">
        <f t="shared" si="145"/>
        <v>#REF!</v>
      </c>
      <c r="AX202" t="e">
        <f t="shared" si="146"/>
        <v>#REF!</v>
      </c>
      <c r="AY202" t="e">
        <f t="shared" si="147"/>
        <v>#REF!</v>
      </c>
      <c r="AZ202" t="e">
        <f t="shared" si="148"/>
        <v>#REF!</v>
      </c>
      <c r="BA202" t="e">
        <f t="shared" si="149"/>
        <v>#REF!</v>
      </c>
    </row>
    <row r="203" spans="1:56" ht="18" customHeight="1" thickBot="1" x14ac:dyDescent="0.25">
      <c r="A203" s="78" t="str">
        <f t="shared" si="126"/>
        <v>Nick Berger</v>
      </c>
      <c r="B203" s="93" t="s">
        <v>576</v>
      </c>
      <c r="C203" s="94" t="s">
        <v>577</v>
      </c>
      <c r="D203" s="25">
        <v>12</v>
      </c>
      <c r="E203" s="8" t="e">
        <f>ROUND(IF(ISNA(VLOOKUP($A203,#REF!,47,FALSE)),0,VLOOKUP($A203,#REF!,47,FALSE)),1)</f>
        <v>#REF!</v>
      </c>
      <c r="F203" s="92" t="e">
        <f>ROUND(IF(ISNA(VLOOKUP($A203,#REF!,49,FALSE)),0,VLOOKUP($A203,#REF!,49,FALSE)),1)</f>
        <v>#REF!</v>
      </c>
      <c r="G203" s="216" t="e">
        <f t="shared" si="127"/>
        <v>#REF!</v>
      </c>
      <c r="H203" s="88" t="e">
        <f t="shared" si="128"/>
        <v>#REF!</v>
      </c>
      <c r="I203" s="72" t="e">
        <f>IF(ISNA(VLOOKUP($A203,#REF!,4,FALSE)),0,VLOOKUP($A203,#REF!,4,FALSE))</f>
        <v>#REF!</v>
      </c>
      <c r="J203" s="8" t="e">
        <f>IF(G203&lt;&gt; "",LOOKUP(G203,Points!$F$1:$F$360,Points!$G$1:$G$360),"")</f>
        <v>#REF!</v>
      </c>
      <c r="K203" s="13" t="e">
        <f>IF(  AND(I203&gt;0,G203&lt;&gt;36),   IF(ABS(I203-36)&gt;=5,  G203+SIGN(36-I203)*1,  (36-I203)*0.2+G203),      G203)</f>
        <v>#REF!</v>
      </c>
      <c r="L203" s="87" t="e">
        <f t="shared" si="129"/>
        <v>#REF!</v>
      </c>
      <c r="M203" s="83" t="e">
        <f>IF(ISNA(VLOOKUP($A203,#REF!,8,FALSE)),0,VLOOKUP($A203,#REF!,8,FALSE))</f>
        <v>#REF!</v>
      </c>
      <c r="N203" s="8" t="e">
        <f>IF(K203&lt;&gt; "",LOOKUP(K203,Points!$F$1:$F$400,Points!$G$1:$G$400),"")</f>
        <v>#REF!</v>
      </c>
      <c r="O203" s="13" t="e">
        <f>IF(  AND(M203&gt;0,K203&lt;&gt;36),   IF(ABS(M203-36)&gt;=5,  K203+SIGN(36-M203)*1,  (36-M203)*0.2+K203),      K203)</f>
        <v>#REF!</v>
      </c>
      <c r="P203" s="87" t="e">
        <f t="shared" si="130"/>
        <v>#REF!</v>
      </c>
      <c r="Q203" s="64" t="e">
        <f>IF(ISNA(VLOOKUP($A203,#REF!,12,FALSE)),0,VLOOKUP($A203,#REF!,12,FALSE))</f>
        <v>#REF!</v>
      </c>
      <c r="R203" s="8" t="e">
        <f>IF(O203&lt;&gt; "",LOOKUP(O203,Points!$F$1:$F$400,Points!$G$1:$G$400),"")</f>
        <v>#REF!</v>
      </c>
      <c r="S203" s="13" t="e">
        <f>IF(  AND(Q203&gt;0,O203&lt;&gt;36),   IF(ABS(Q203-36)&gt;=5,  O203+SIGN(36-Q203)*1,  (36-Q203)*0.2+O203),      O203)</f>
        <v>#REF!</v>
      </c>
      <c r="T203" s="87" t="e">
        <f t="shared" si="132"/>
        <v>#REF!</v>
      </c>
      <c r="U203" s="64" t="e">
        <f>IF(ISNA(VLOOKUP($A203,#REF!,16,FALSE)),0,VLOOKUP($A203,#REF!,16,FALSE))</f>
        <v>#REF!</v>
      </c>
      <c r="V203" s="8" t="e">
        <f>IF(S203&lt;&gt; "",LOOKUP(S203,Points!$F$1:$F$400,Points!$G$1:$G$400),"")</f>
        <v>#REF!</v>
      </c>
      <c r="W203" s="13" t="e">
        <f t="shared" si="133"/>
        <v>#REF!</v>
      </c>
      <c r="X203" s="87" t="e">
        <f t="shared" si="134"/>
        <v>#REF!</v>
      </c>
      <c r="Y203" s="64" t="e">
        <f>IF(ISNA(VLOOKUP($A203,#REF!,20,FALSE)),0,VLOOKUP($A203,#REF!,20,FALSE))</f>
        <v>#REF!</v>
      </c>
      <c r="Z203" s="8" t="e">
        <f>IF(W203&lt;&gt; "",LOOKUP(W203,Points!$F$1:$F$400,Points!$G$1:$G$400),"")</f>
        <v>#REF!</v>
      </c>
      <c r="AA203" s="13" t="e">
        <f t="shared" si="135"/>
        <v>#REF!</v>
      </c>
      <c r="AB203" s="87" t="e">
        <f t="shared" si="136"/>
        <v>#REF!</v>
      </c>
      <c r="AC203" s="64" t="e">
        <f>IF(ISNA(VLOOKUP($A203,#REF!,24,FALSE)),0,VLOOKUP($A203,#REF!,24,FALSE))</f>
        <v>#REF!</v>
      </c>
      <c r="AD203" s="8" t="e">
        <f>IF(AA203&lt;&gt; "",LOOKUP(AA203,Points!$F$1:$F$400,Points!$G$1:$G$400),"")</f>
        <v>#REF!</v>
      </c>
      <c r="AE203" s="13" t="e">
        <f t="shared" si="137"/>
        <v>#REF!</v>
      </c>
      <c r="AF203" s="87" t="e">
        <f t="shared" si="138"/>
        <v>#REF!</v>
      </c>
      <c r="AG203" s="64" t="e">
        <f>IF(ISNA(VLOOKUP($A203,#REF!,28,FALSE)),0,VLOOKUP($A203,#REF!,28,FALSE))</f>
        <v>#REF!</v>
      </c>
      <c r="AH203" s="8" t="e">
        <f>IF(AE203&lt;&gt; "",LOOKUP(AE203,Points!$F$1:$F$400,Points!$G$1:$G$400),"")</f>
        <v>#REF!</v>
      </c>
      <c r="AI203" s="13" t="e">
        <f t="shared" si="139"/>
        <v>#REF!</v>
      </c>
      <c r="AJ203" s="87" t="e">
        <f t="shared" si="140"/>
        <v>#REF!</v>
      </c>
      <c r="AK203" s="64" t="e">
        <f>IF(ISNA(VLOOKUP($A203,#REF!,32,FALSE)),0,VLOOKUP($A203,#REF!,32,FALSE))</f>
        <v>#REF!</v>
      </c>
      <c r="AL203" s="8" t="e">
        <f>IF(AI203&lt;&gt; "",LOOKUP(AI203,Points!$F$1:$F$400,Points!$G$1:$G$400),"")</f>
        <v>#REF!</v>
      </c>
      <c r="AM203" s="13" t="e">
        <f t="shared" si="141"/>
        <v>#REF!</v>
      </c>
      <c r="AN203" s="87" t="e">
        <f t="shared" si="142"/>
        <v>#REF!</v>
      </c>
      <c r="AO203" s="64" t="e">
        <f>IF(ISNA(VLOOKUP($A203,#REF!,36,FALSE)),0,VLOOKUP($A203,#REF!,36,FALSE))</f>
        <v>#REF!</v>
      </c>
      <c r="AP203" s="8" t="e">
        <f>IF(AM203&lt;&gt; "",LOOKUP(AM203,[1]Points!$F$1:$F$360,[1]Points!$G$1:$G$360),"")</f>
        <v>#REF!</v>
      </c>
      <c r="AQ203" s="13" t="e">
        <f t="shared" si="143"/>
        <v>#REF!</v>
      </c>
      <c r="AR203" s="87" t="e">
        <f t="shared" si="144"/>
        <v>#REF!</v>
      </c>
      <c r="AS203" t="e">
        <f>IF(I203&gt;0,72+H203+36-I203,"-")</f>
        <v>#REF!</v>
      </c>
      <c r="AT203" t="e">
        <f>IF(M203&gt;0,72+L203+36-M203,"-")</f>
        <v>#REF!</v>
      </c>
      <c r="AU203" t="e">
        <f>IF(Q203&gt;0,72+P203+36-Q203,"-")</f>
        <v>#REF!</v>
      </c>
      <c r="AV203" t="e">
        <f>IF(U203&gt;0,72+T203+36-U203,"-")</f>
        <v>#REF!</v>
      </c>
      <c r="AW203" t="e">
        <f t="shared" si="145"/>
        <v>#REF!</v>
      </c>
      <c r="AX203" t="e">
        <f t="shared" si="146"/>
        <v>#REF!</v>
      </c>
      <c r="AY203" t="e">
        <f t="shared" si="147"/>
        <v>#REF!</v>
      </c>
      <c r="AZ203" t="e">
        <f t="shared" si="148"/>
        <v>#REF!</v>
      </c>
      <c r="BA203" t="e">
        <f t="shared" si="149"/>
        <v>#REF!</v>
      </c>
      <c r="BC203" t="e">
        <f>-G203+AQ203</f>
        <v>#REF!</v>
      </c>
      <c r="BD203" s="206" t="e">
        <f>ROUND(BC203/G203,2)</f>
        <v>#REF!</v>
      </c>
    </row>
    <row r="204" spans="1:56" ht="18" customHeight="1" thickBot="1" x14ac:dyDescent="0.25">
      <c r="A204" s="78" t="str">
        <f t="shared" si="126"/>
        <v>Jim Botteicher</v>
      </c>
      <c r="B204" s="52" t="s">
        <v>156</v>
      </c>
      <c r="C204" s="62" t="s">
        <v>157</v>
      </c>
      <c r="D204" s="25" t="e">
        <f>VLOOKUP($A204,#REF!,34,FALSE)</f>
        <v>#REF!</v>
      </c>
      <c r="E204" s="8" t="e">
        <f>ROUND(IF(ISNA(VLOOKUP($A204,#REF!,46,FALSE)),0,VLOOKUP($A204,#REF!,46,FALSE)),1)</f>
        <v>#REF!</v>
      </c>
      <c r="F204" s="92" t="e">
        <f>ROUND(IF(ISNA(VLOOKUP($A204,#REF!,47,FALSE)),0,VLOOKUP($A204,#REF!,47,FALSE)),1)</f>
        <v>#REF!</v>
      </c>
      <c r="G204" s="216" t="e">
        <f t="shared" si="127"/>
        <v>#REF!</v>
      </c>
      <c r="H204" s="88" t="e">
        <f t="shared" si="128"/>
        <v>#REF!</v>
      </c>
      <c r="I204" s="72" t="e">
        <f>IF(ISNA(VLOOKUP($A204,#REF!,4,FALSE)),0,VLOOKUP($A204,#REF!,4,FALSE))</f>
        <v>#REF!</v>
      </c>
      <c r="J204" s="8"/>
      <c r="K204" s="13" t="e">
        <f t="shared" ref="K204:K230" si="152">IF(  AND(I204&gt;0,G204&lt;&gt;36),   IF(ABS(I204-36)&gt;=10,  G204+SIGN(36-I204)*1,  (36-I204)*0.1+G204),      G204)</f>
        <v>#REF!</v>
      </c>
      <c r="L204" s="76" t="e">
        <f t="shared" si="129"/>
        <v>#REF!</v>
      </c>
      <c r="M204" s="83" t="e">
        <f>IF(ISNA(VLOOKUP($A204,#REF!,8,FALSE)),0,VLOOKUP($A204,#REF!,8,FALSE))</f>
        <v>#REF!</v>
      </c>
      <c r="N204" s="8"/>
      <c r="O204" s="13" t="e">
        <f t="shared" ref="O204:O230" si="153">IF(  AND(M204&gt;0,K204&lt;&gt;36),   IF(ABS(M204-36)&gt;=10,  K204+SIGN(36-M204)*1,  (36-M204)*0.1+K204),      K204)</f>
        <v>#REF!</v>
      </c>
      <c r="P204" s="76" t="e">
        <f t="shared" si="130"/>
        <v>#REF!</v>
      </c>
      <c r="Q204" s="64" t="e">
        <f>IF(ISNA(VLOOKUP($A204,#REF!,12,FALSE)),0,VLOOKUP($A204,#REF!,12,FALSE))</f>
        <v>#REF!</v>
      </c>
      <c r="R204" s="8"/>
      <c r="S204" s="13" t="e">
        <f t="shared" ref="S204:S258" si="154">IF(  AND(Q204&gt;0,O204&lt;&gt;36),   IF(ABS(Q204-36)&gt;=10,  O204+SIGN(36-Q204)*1,  (36-Q204)*0.1+O204),      O204)</f>
        <v>#REF!</v>
      </c>
      <c r="T204" s="76" t="e">
        <f t="shared" si="132"/>
        <v>#REF!</v>
      </c>
      <c r="U204" s="64" t="e">
        <f>IF(ISNA(VLOOKUP($A204,#REF!,16,FALSE)),0,VLOOKUP($A204,#REF!,16,FALSE))</f>
        <v>#REF!</v>
      </c>
      <c r="V204" s="8"/>
      <c r="W204" s="13" t="e">
        <f t="shared" si="133"/>
        <v>#REF!</v>
      </c>
      <c r="X204" s="76" t="e">
        <f t="shared" si="134"/>
        <v>#REF!</v>
      </c>
      <c r="Y204" s="64" t="e">
        <f>IF(ISNA(VLOOKUP($A204,#REF!,20,FALSE)),0,VLOOKUP($A204,#REF!,20,FALSE))</f>
        <v>#REF!</v>
      </c>
      <c r="Z204" s="8"/>
      <c r="AA204" s="80" t="e">
        <f t="shared" si="135"/>
        <v>#REF!</v>
      </c>
      <c r="AB204" s="76" t="e">
        <f t="shared" si="136"/>
        <v>#REF!</v>
      </c>
      <c r="AC204" s="64" t="e">
        <f>IF(ISNA(VLOOKUP($A204,#REF!,24,FALSE)),0,VLOOKUP($A204,#REF!,24,FALSE))</f>
        <v>#REF!</v>
      </c>
      <c r="AD204" s="8"/>
      <c r="AE204" s="13" t="e">
        <f t="shared" si="137"/>
        <v>#REF!</v>
      </c>
      <c r="AF204" s="76" t="e">
        <f t="shared" si="138"/>
        <v>#REF!</v>
      </c>
      <c r="AG204" s="64" t="e">
        <f>IF(ISNA(VLOOKUP($A204,#REF!,28,FALSE)),0,VLOOKUP($A204,#REF!,28,FALSE))</f>
        <v>#REF!</v>
      </c>
      <c r="AH204" s="8"/>
      <c r="AI204" s="13" t="e">
        <f t="shared" si="139"/>
        <v>#REF!</v>
      </c>
      <c r="AJ204" s="76" t="e">
        <f t="shared" si="140"/>
        <v>#REF!</v>
      </c>
      <c r="AK204" s="64" t="e">
        <f>IF(ISNA(VLOOKUP($A204,#REF!,32,FALSE)),0,VLOOKUP($A204,#REF!,32,FALSE))</f>
        <v>#REF!</v>
      </c>
      <c r="AL204" s="8"/>
      <c r="AM204" s="80" t="e">
        <f t="shared" si="141"/>
        <v>#REF!</v>
      </c>
      <c r="AN204" s="76" t="e">
        <f t="shared" si="142"/>
        <v>#REF!</v>
      </c>
      <c r="AO204" s="64" t="e">
        <f>IF(ISNA(VLOOKUP($A204,#REF!,36,FALSE)),0,VLOOKUP($A204,#REF!,36,FALSE))</f>
        <v>#REF!</v>
      </c>
      <c r="AP204" s="8"/>
      <c r="AQ204" s="80" t="e">
        <f t="shared" si="143"/>
        <v>#REF!</v>
      </c>
      <c r="AR204" s="76" t="e">
        <f t="shared" si="144"/>
        <v>#REF!</v>
      </c>
      <c r="AW204" t="e">
        <f t="shared" si="145"/>
        <v>#REF!</v>
      </c>
      <c r="AX204" t="e">
        <f t="shared" si="146"/>
        <v>#REF!</v>
      </c>
      <c r="AY204" t="e">
        <f t="shared" si="147"/>
        <v>#REF!</v>
      </c>
      <c r="AZ204" t="e">
        <f t="shared" si="148"/>
        <v>#REF!</v>
      </c>
      <c r="BA204" t="e">
        <f t="shared" si="149"/>
        <v>#REF!</v>
      </c>
    </row>
    <row r="205" spans="1:56" ht="18" customHeight="1" thickBot="1" x14ac:dyDescent="0.25">
      <c r="A205" s="78" t="str">
        <f t="shared" si="126"/>
        <v>Ron Bryce</v>
      </c>
      <c r="B205" s="52" t="s">
        <v>479</v>
      </c>
      <c r="C205" s="62" t="s">
        <v>41</v>
      </c>
      <c r="D205" s="25" t="e">
        <f>VLOOKUP($A205,#REF!,34,FALSE)</f>
        <v>#REF!</v>
      </c>
      <c r="E205" s="8" t="e">
        <f>ROUND(IF(ISNA(VLOOKUP($A205,#REF!,46,FALSE)),0,VLOOKUP($A205,#REF!,46,FALSE)),1)</f>
        <v>#REF!</v>
      </c>
      <c r="F205" s="92" t="e">
        <f>ROUND(IF(ISNA(VLOOKUP($A205,#REF!,47,FALSE)),0,VLOOKUP($A205,#REF!,47,FALSE)),1)</f>
        <v>#REF!</v>
      </c>
      <c r="G205" s="216" t="e">
        <f t="shared" si="127"/>
        <v>#REF!</v>
      </c>
      <c r="H205" s="88" t="e">
        <f t="shared" si="128"/>
        <v>#REF!</v>
      </c>
      <c r="I205" s="72" t="e">
        <f>IF(ISNA(VLOOKUP($A205,#REF!,4,FALSE)),0,VLOOKUP($A205,#REF!,4,FALSE))</f>
        <v>#REF!</v>
      </c>
      <c r="J205" s="8"/>
      <c r="K205" s="13" t="e">
        <f t="shared" si="152"/>
        <v>#REF!</v>
      </c>
      <c r="L205" s="76" t="e">
        <f t="shared" si="129"/>
        <v>#REF!</v>
      </c>
      <c r="M205" s="83" t="e">
        <f>IF(ISNA(VLOOKUP($A205,#REF!,8,FALSE)),0,VLOOKUP($A205,#REF!,8,FALSE))</f>
        <v>#REF!</v>
      </c>
      <c r="N205" s="8"/>
      <c r="O205" s="13" t="e">
        <f t="shared" si="153"/>
        <v>#REF!</v>
      </c>
      <c r="P205" s="76" t="e">
        <f t="shared" si="130"/>
        <v>#REF!</v>
      </c>
      <c r="Q205" s="64" t="e">
        <f>IF(ISNA(VLOOKUP($A205,#REF!,12,FALSE)),0,VLOOKUP($A205,#REF!,12,FALSE))</f>
        <v>#REF!</v>
      </c>
      <c r="R205" s="8"/>
      <c r="S205" s="13" t="e">
        <f t="shared" si="154"/>
        <v>#REF!</v>
      </c>
      <c r="T205" s="76" t="e">
        <f t="shared" si="132"/>
        <v>#REF!</v>
      </c>
      <c r="U205" s="64" t="e">
        <f>IF(ISNA(VLOOKUP($A205,#REF!,16,FALSE)),0,VLOOKUP($A205,#REF!,16,FALSE))</f>
        <v>#REF!</v>
      </c>
      <c r="V205" s="8"/>
      <c r="W205" s="80" t="e">
        <f t="shared" si="133"/>
        <v>#REF!</v>
      </c>
      <c r="X205" s="76" t="e">
        <f t="shared" si="134"/>
        <v>#REF!</v>
      </c>
      <c r="Y205" s="64" t="e">
        <f>IF(ISNA(VLOOKUP($A205,#REF!,20,FALSE)),0,VLOOKUP($A205,#REF!,20,FALSE))</f>
        <v>#REF!</v>
      </c>
      <c r="Z205" s="8"/>
      <c r="AA205" s="80" t="e">
        <f t="shared" si="135"/>
        <v>#REF!</v>
      </c>
      <c r="AB205" s="76" t="e">
        <f t="shared" si="136"/>
        <v>#REF!</v>
      </c>
      <c r="AC205" s="64" t="e">
        <f>IF(ISNA(VLOOKUP($A205,#REF!,24,FALSE)),0,VLOOKUP($A205,#REF!,24,FALSE))</f>
        <v>#REF!</v>
      </c>
      <c r="AD205" s="8"/>
      <c r="AE205" s="80" t="e">
        <f t="shared" si="137"/>
        <v>#REF!</v>
      </c>
      <c r="AF205" s="76" t="e">
        <f t="shared" si="138"/>
        <v>#REF!</v>
      </c>
      <c r="AG205" s="64" t="e">
        <f>IF(ISNA(VLOOKUP($A205,#REF!,28,FALSE)),0,VLOOKUP($A205,#REF!,28,FALSE))</f>
        <v>#REF!</v>
      </c>
      <c r="AH205" s="8"/>
      <c r="AI205" s="80" t="e">
        <f t="shared" si="139"/>
        <v>#REF!</v>
      </c>
      <c r="AJ205" s="76" t="e">
        <f t="shared" si="140"/>
        <v>#REF!</v>
      </c>
      <c r="AK205" s="64" t="e">
        <f>IF(ISNA(VLOOKUP($A205,#REF!,32,FALSE)),0,VLOOKUP($A205,#REF!,32,FALSE))</f>
        <v>#REF!</v>
      </c>
      <c r="AL205" s="8"/>
      <c r="AM205" s="80" t="e">
        <f t="shared" si="141"/>
        <v>#REF!</v>
      </c>
      <c r="AN205" s="76" t="e">
        <f t="shared" si="142"/>
        <v>#REF!</v>
      </c>
      <c r="AO205" s="64" t="e">
        <f>IF(ISNA(VLOOKUP($A205,#REF!,36,FALSE)),0,VLOOKUP($A205,#REF!,36,FALSE))</f>
        <v>#REF!</v>
      </c>
      <c r="AP205" s="8"/>
      <c r="AQ205" s="80" t="e">
        <f t="shared" si="143"/>
        <v>#REF!</v>
      </c>
      <c r="AR205" s="76" t="e">
        <f t="shared" si="144"/>
        <v>#REF!</v>
      </c>
      <c r="AW205" t="e">
        <f t="shared" si="145"/>
        <v>#REF!</v>
      </c>
      <c r="AX205" t="e">
        <f t="shared" si="146"/>
        <v>#REF!</v>
      </c>
      <c r="AY205" t="e">
        <f t="shared" si="147"/>
        <v>#REF!</v>
      </c>
      <c r="AZ205" t="e">
        <f t="shared" si="148"/>
        <v>#REF!</v>
      </c>
      <c r="BA205" t="e">
        <f t="shared" si="149"/>
        <v>#REF!</v>
      </c>
    </row>
    <row r="206" spans="1:56" ht="18" customHeight="1" thickBot="1" x14ac:dyDescent="0.25">
      <c r="A206" s="78" t="str">
        <f t="shared" si="126"/>
        <v>Marcus Buckley</v>
      </c>
      <c r="B206" s="52" t="s">
        <v>233</v>
      </c>
      <c r="C206" s="62" t="s">
        <v>57</v>
      </c>
      <c r="D206" s="25" t="e">
        <f>VLOOKUP($A206,#REF!,34,FALSE)</f>
        <v>#REF!</v>
      </c>
      <c r="E206" s="8" t="e">
        <f>ROUND(IF(ISNA(VLOOKUP($A206,#REF!,46,FALSE)),0,VLOOKUP($A206,#REF!,46,FALSE)),1)</f>
        <v>#REF!</v>
      </c>
      <c r="F206" s="92" t="e">
        <f>ROUND(IF(ISNA(VLOOKUP($A206,#REF!,47,FALSE)),0,VLOOKUP($A206,#REF!,47,FALSE)),1)</f>
        <v>#REF!</v>
      </c>
      <c r="G206" s="216" t="e">
        <f t="shared" si="127"/>
        <v>#REF!</v>
      </c>
      <c r="H206" s="88" t="e">
        <f t="shared" si="128"/>
        <v>#REF!</v>
      </c>
      <c r="I206" s="72" t="e">
        <f>IF(ISNA(VLOOKUP($A206,#REF!,4,FALSE)),0,VLOOKUP($A206,#REF!,4,FALSE))</f>
        <v>#REF!</v>
      </c>
      <c r="J206" s="8"/>
      <c r="K206" s="13" t="e">
        <f t="shared" si="152"/>
        <v>#REF!</v>
      </c>
      <c r="L206" s="87" t="e">
        <f t="shared" si="129"/>
        <v>#REF!</v>
      </c>
      <c r="M206" s="83" t="e">
        <f>IF(ISNA(VLOOKUP($A206,#REF!,8,FALSE)),0,VLOOKUP($A206,#REF!,8,FALSE))</f>
        <v>#REF!</v>
      </c>
      <c r="N206" s="8"/>
      <c r="O206" s="13" t="e">
        <f t="shared" si="153"/>
        <v>#REF!</v>
      </c>
      <c r="P206" s="87" t="e">
        <f t="shared" si="130"/>
        <v>#REF!</v>
      </c>
      <c r="Q206" s="64" t="e">
        <f>IF(ISNA(VLOOKUP($A206,#REF!,12,FALSE)),0,VLOOKUP($A206,#REF!,12,FALSE))</f>
        <v>#REF!</v>
      </c>
      <c r="R206" s="8"/>
      <c r="S206" s="13" t="e">
        <f t="shared" si="154"/>
        <v>#REF!</v>
      </c>
      <c r="T206" s="87" t="e">
        <f t="shared" si="132"/>
        <v>#REF!</v>
      </c>
      <c r="U206" s="64" t="e">
        <f>IF(ISNA(VLOOKUP($A206,#REF!,16,FALSE)),0,VLOOKUP($A206,#REF!,16,FALSE))</f>
        <v>#REF!</v>
      </c>
      <c r="V206" s="8"/>
      <c r="W206" s="13" t="e">
        <f t="shared" si="133"/>
        <v>#REF!</v>
      </c>
      <c r="X206" s="87" t="e">
        <f t="shared" si="134"/>
        <v>#REF!</v>
      </c>
      <c r="Y206" s="64" t="e">
        <f>IF(ISNA(VLOOKUP($A206,#REF!,20,FALSE)),0,VLOOKUP($A206,#REF!,20,FALSE))</f>
        <v>#REF!</v>
      </c>
      <c r="Z206" s="8"/>
      <c r="AA206" s="13" t="e">
        <f t="shared" si="135"/>
        <v>#REF!</v>
      </c>
      <c r="AB206" s="87" t="e">
        <f t="shared" si="136"/>
        <v>#REF!</v>
      </c>
      <c r="AC206" s="64" t="e">
        <f>IF(ISNA(VLOOKUP($A206,#REF!,24,FALSE)),0,VLOOKUP($A206,#REF!,24,FALSE))</f>
        <v>#REF!</v>
      </c>
      <c r="AD206" s="8"/>
      <c r="AE206" s="13" t="e">
        <f t="shared" si="137"/>
        <v>#REF!</v>
      </c>
      <c r="AF206" s="87" t="e">
        <f t="shared" si="138"/>
        <v>#REF!</v>
      </c>
      <c r="AG206" s="64" t="e">
        <f>IF(ISNA(VLOOKUP($A206,#REF!,28,FALSE)),0,VLOOKUP($A206,#REF!,28,FALSE))</f>
        <v>#REF!</v>
      </c>
      <c r="AH206" s="17"/>
      <c r="AI206" s="13" t="e">
        <f t="shared" si="139"/>
        <v>#REF!</v>
      </c>
      <c r="AJ206" s="87" t="e">
        <f t="shared" si="140"/>
        <v>#REF!</v>
      </c>
      <c r="AK206" s="64" t="e">
        <f>IF(ISNA(VLOOKUP($A206,#REF!,32,FALSE)),0,VLOOKUP($A206,#REF!,32,FALSE))</f>
        <v>#REF!</v>
      </c>
      <c r="AL206" s="8"/>
      <c r="AM206" s="13" t="e">
        <f t="shared" si="141"/>
        <v>#REF!</v>
      </c>
      <c r="AN206" s="87" t="e">
        <f t="shared" si="142"/>
        <v>#REF!</v>
      </c>
      <c r="AO206" s="64" t="e">
        <f>IF(ISNA(VLOOKUP($A206,#REF!,36,FALSE)),0,VLOOKUP($A206,#REF!,36,FALSE))</f>
        <v>#REF!</v>
      </c>
      <c r="AP206" s="8"/>
      <c r="AQ206" s="13" t="e">
        <f t="shared" si="143"/>
        <v>#REF!</v>
      </c>
      <c r="AR206" s="87" t="e">
        <f t="shared" si="144"/>
        <v>#REF!</v>
      </c>
      <c r="AW206" t="e">
        <f t="shared" si="145"/>
        <v>#REF!</v>
      </c>
      <c r="AX206" t="e">
        <f t="shared" si="146"/>
        <v>#REF!</v>
      </c>
      <c r="AY206" t="e">
        <f t="shared" si="147"/>
        <v>#REF!</v>
      </c>
      <c r="AZ206" t="e">
        <f t="shared" si="148"/>
        <v>#REF!</v>
      </c>
      <c r="BA206" t="e">
        <f t="shared" si="149"/>
        <v>#REF!</v>
      </c>
    </row>
    <row r="207" spans="1:56" ht="18" customHeight="1" thickBot="1" x14ac:dyDescent="0.25">
      <c r="A207" s="78" t="str">
        <f t="shared" si="126"/>
        <v>Mark Cambell</v>
      </c>
      <c r="B207" s="52" t="s">
        <v>379</v>
      </c>
      <c r="C207" s="62" t="s">
        <v>37</v>
      </c>
      <c r="D207" s="25" t="e">
        <f>VLOOKUP($A207,#REF!,34,FALSE)</f>
        <v>#REF!</v>
      </c>
      <c r="E207" s="8" t="e">
        <f>ROUND(IF(ISNA(VLOOKUP($A207,#REF!,46,FALSE)),0,VLOOKUP($A207,#REF!,46,FALSE)),1)</f>
        <v>#REF!</v>
      </c>
      <c r="F207" s="92" t="e">
        <f>ROUND(IF(ISNA(VLOOKUP($A207,#REF!,47,FALSE)),0,VLOOKUP($A207,#REF!,47,FALSE)),1)</f>
        <v>#REF!</v>
      </c>
      <c r="G207" s="216" t="e">
        <f t="shared" si="127"/>
        <v>#REF!</v>
      </c>
      <c r="H207" s="88" t="e">
        <f t="shared" si="128"/>
        <v>#REF!</v>
      </c>
      <c r="I207" s="72" t="e">
        <f>IF(ISNA(VLOOKUP($A207,#REF!,4,FALSE)),0,VLOOKUP($A207,#REF!,4,FALSE))</f>
        <v>#REF!</v>
      </c>
      <c r="J207" s="8"/>
      <c r="K207" s="13" t="e">
        <f t="shared" si="152"/>
        <v>#REF!</v>
      </c>
      <c r="L207" s="75" t="e">
        <f t="shared" si="129"/>
        <v>#REF!</v>
      </c>
      <c r="M207" s="83" t="e">
        <f>IF(ISNA(VLOOKUP($A207,#REF!,8,FALSE)),0,VLOOKUP($A207,#REF!,8,FALSE))</f>
        <v>#REF!</v>
      </c>
      <c r="N207" s="8"/>
      <c r="O207" s="13" t="e">
        <f t="shared" si="153"/>
        <v>#REF!</v>
      </c>
      <c r="P207" s="75" t="e">
        <f t="shared" si="130"/>
        <v>#REF!</v>
      </c>
      <c r="Q207" s="64" t="e">
        <f>IF(ISNA(VLOOKUP($A207,#REF!,12,FALSE)),0,VLOOKUP($A207,#REF!,12,FALSE))</f>
        <v>#REF!</v>
      </c>
      <c r="R207" s="8"/>
      <c r="S207" s="80" t="e">
        <f t="shared" si="154"/>
        <v>#REF!</v>
      </c>
      <c r="T207" s="75" t="e">
        <f t="shared" si="132"/>
        <v>#REF!</v>
      </c>
      <c r="U207" s="64" t="e">
        <f>IF(ISNA(VLOOKUP($A207,#REF!,16,FALSE)),0,VLOOKUP($A207,#REF!,16,FALSE))</f>
        <v>#REF!</v>
      </c>
      <c r="V207" s="8"/>
      <c r="W207" s="80" t="e">
        <f t="shared" si="133"/>
        <v>#REF!</v>
      </c>
      <c r="X207" s="75" t="e">
        <f t="shared" si="134"/>
        <v>#REF!</v>
      </c>
      <c r="Y207" s="64" t="e">
        <f>IF(ISNA(VLOOKUP($A207,#REF!,20,FALSE)),0,VLOOKUP($A207,#REF!,20,FALSE))</f>
        <v>#REF!</v>
      </c>
      <c r="Z207" s="8"/>
      <c r="AA207" s="80" t="e">
        <f t="shared" si="135"/>
        <v>#REF!</v>
      </c>
      <c r="AB207" s="75" t="e">
        <f t="shared" si="136"/>
        <v>#REF!</v>
      </c>
      <c r="AC207" s="64" t="e">
        <f>IF(ISNA(VLOOKUP($A207,#REF!,24,FALSE)),0,VLOOKUP($A207,#REF!,24,FALSE))</f>
        <v>#REF!</v>
      </c>
      <c r="AD207" s="8"/>
      <c r="AE207" s="80" t="e">
        <f t="shared" si="137"/>
        <v>#REF!</v>
      </c>
      <c r="AF207" s="75" t="e">
        <f t="shared" si="138"/>
        <v>#REF!</v>
      </c>
      <c r="AG207" s="64" t="e">
        <f>IF(ISNA(VLOOKUP($A207,#REF!,28,FALSE)),0,VLOOKUP($A207,#REF!,28,FALSE))</f>
        <v>#REF!</v>
      </c>
      <c r="AH207" s="8"/>
      <c r="AI207" s="80" t="e">
        <f t="shared" si="139"/>
        <v>#REF!</v>
      </c>
      <c r="AJ207" s="75" t="e">
        <f t="shared" si="140"/>
        <v>#REF!</v>
      </c>
      <c r="AK207" s="64" t="e">
        <f>IF(ISNA(VLOOKUP($A207,#REF!,32,FALSE)),0,VLOOKUP($A207,#REF!,32,FALSE))</f>
        <v>#REF!</v>
      </c>
      <c r="AL207" s="8"/>
      <c r="AM207" s="80" t="e">
        <f t="shared" si="141"/>
        <v>#REF!</v>
      </c>
      <c r="AN207" s="75" t="e">
        <f t="shared" si="142"/>
        <v>#REF!</v>
      </c>
      <c r="AO207" s="64" t="e">
        <f>IF(ISNA(VLOOKUP($A207,#REF!,36,FALSE)),0,VLOOKUP($A207,#REF!,36,FALSE))</f>
        <v>#REF!</v>
      </c>
      <c r="AP207" s="8"/>
      <c r="AQ207" s="80" t="e">
        <f t="shared" si="143"/>
        <v>#REF!</v>
      </c>
      <c r="AR207" s="75" t="e">
        <f t="shared" si="144"/>
        <v>#REF!</v>
      </c>
      <c r="AW207" t="e">
        <f t="shared" si="145"/>
        <v>#REF!</v>
      </c>
      <c r="AX207" t="e">
        <f t="shared" si="146"/>
        <v>#REF!</v>
      </c>
      <c r="AY207" t="e">
        <f t="shared" si="147"/>
        <v>#REF!</v>
      </c>
      <c r="AZ207" t="e">
        <f t="shared" si="148"/>
        <v>#REF!</v>
      </c>
      <c r="BA207" t="e">
        <f t="shared" si="149"/>
        <v>#REF!</v>
      </c>
    </row>
    <row r="208" spans="1:56" ht="18" customHeight="1" thickBot="1" x14ac:dyDescent="0.25">
      <c r="A208" s="78" t="str">
        <f t="shared" si="126"/>
        <v>Brian Clark</v>
      </c>
      <c r="B208" s="52" t="s">
        <v>19</v>
      </c>
      <c r="C208" s="62" t="s">
        <v>20</v>
      </c>
      <c r="D208" s="25" t="e">
        <f>VLOOKUP($A208,#REF!,34,FALSE)</f>
        <v>#REF!</v>
      </c>
      <c r="E208" s="8" t="e">
        <f>ROUND(IF(ISNA(VLOOKUP($A208,#REF!,46,FALSE)),0,VLOOKUP($A208,#REF!,46,FALSE)),1)</f>
        <v>#REF!</v>
      </c>
      <c r="F208" s="92" t="e">
        <f>ROUND(IF(ISNA(VLOOKUP($A208,#REF!,47,FALSE)),0,VLOOKUP($A208,#REF!,47,FALSE)),1)</f>
        <v>#REF!</v>
      </c>
      <c r="G208" s="216" t="e">
        <f t="shared" si="127"/>
        <v>#REF!</v>
      </c>
      <c r="H208" s="88" t="e">
        <f t="shared" si="128"/>
        <v>#REF!</v>
      </c>
      <c r="I208" s="64" t="e">
        <f>IF(ISNA(VLOOKUP($A208,#REF!,4,FALSE)),0,VLOOKUP($A208,#REF!,4,FALSE))</f>
        <v>#REF!</v>
      </c>
      <c r="J208" s="24"/>
      <c r="K208" s="80" t="e">
        <f t="shared" si="152"/>
        <v>#REF!</v>
      </c>
      <c r="L208" s="76" t="e">
        <f t="shared" si="129"/>
        <v>#REF!</v>
      </c>
      <c r="M208" s="83" t="e">
        <f>IF(ISNA(VLOOKUP($A208,#REF!,8,FALSE)),0,VLOOKUP($A208,#REF!,8,FALSE))</f>
        <v>#REF!</v>
      </c>
      <c r="N208" s="24"/>
      <c r="O208" s="80" t="e">
        <f t="shared" si="153"/>
        <v>#REF!</v>
      </c>
      <c r="P208" s="76" t="e">
        <f t="shared" si="130"/>
        <v>#REF!</v>
      </c>
      <c r="Q208" s="64" t="e">
        <f>IF(ISNA(VLOOKUP($A208,#REF!,12,FALSE)),0,VLOOKUP($A208,#REF!,12,FALSE))</f>
        <v>#REF!</v>
      </c>
      <c r="R208" s="24"/>
      <c r="S208" s="80" t="e">
        <f t="shared" si="154"/>
        <v>#REF!</v>
      </c>
      <c r="T208" s="76" t="e">
        <f t="shared" si="132"/>
        <v>#REF!</v>
      </c>
      <c r="U208" s="64" t="e">
        <f>IF(ISNA(VLOOKUP($A208,#REF!,16,FALSE)),0,VLOOKUP($A208,#REF!,16,FALSE))</f>
        <v>#REF!</v>
      </c>
      <c r="V208" s="24"/>
      <c r="W208" s="80" t="e">
        <f t="shared" si="133"/>
        <v>#REF!</v>
      </c>
      <c r="X208" s="76" t="e">
        <f t="shared" si="134"/>
        <v>#REF!</v>
      </c>
      <c r="Y208" s="64" t="e">
        <f>IF(ISNA(VLOOKUP($A208,#REF!,20,FALSE)),0,VLOOKUP($A208,#REF!,20,FALSE))</f>
        <v>#REF!</v>
      </c>
      <c r="Z208" s="24"/>
      <c r="AA208" s="80" t="e">
        <f t="shared" si="135"/>
        <v>#REF!</v>
      </c>
      <c r="AB208" s="76" t="e">
        <f t="shared" si="136"/>
        <v>#REF!</v>
      </c>
      <c r="AC208" s="64" t="e">
        <f>IF(ISNA(VLOOKUP($A208,#REF!,24,FALSE)),0,VLOOKUP($A208,#REF!,24,FALSE))</f>
        <v>#REF!</v>
      </c>
      <c r="AD208" s="24"/>
      <c r="AE208" s="80" t="e">
        <f t="shared" si="137"/>
        <v>#REF!</v>
      </c>
      <c r="AF208" s="76" t="e">
        <f t="shared" si="138"/>
        <v>#REF!</v>
      </c>
      <c r="AG208" s="64" t="e">
        <f>IF(ISNA(VLOOKUP($A208,#REF!,28,FALSE)),0,VLOOKUP($A208,#REF!,28,FALSE))</f>
        <v>#REF!</v>
      </c>
      <c r="AH208" s="24"/>
      <c r="AI208" s="80" t="e">
        <f t="shared" si="139"/>
        <v>#REF!</v>
      </c>
      <c r="AJ208" s="76" t="e">
        <f t="shared" si="140"/>
        <v>#REF!</v>
      </c>
      <c r="AK208" s="64" t="e">
        <f>IF(ISNA(VLOOKUP($A208,#REF!,32,FALSE)),0,VLOOKUP($A208,#REF!,32,FALSE))</f>
        <v>#REF!</v>
      </c>
      <c r="AL208" s="24"/>
      <c r="AM208" s="80" t="e">
        <f t="shared" si="141"/>
        <v>#REF!</v>
      </c>
      <c r="AN208" s="76" t="e">
        <f t="shared" si="142"/>
        <v>#REF!</v>
      </c>
      <c r="AO208" s="64" t="e">
        <f>IF(ISNA(VLOOKUP($A208,#REF!,36,FALSE)),0,VLOOKUP($A208,#REF!,36,FALSE))</f>
        <v>#REF!</v>
      </c>
      <c r="AP208" s="24"/>
      <c r="AQ208" s="80" t="e">
        <f t="shared" si="143"/>
        <v>#REF!</v>
      </c>
      <c r="AR208" s="76" t="e">
        <f t="shared" si="144"/>
        <v>#REF!</v>
      </c>
      <c r="AW208" t="e">
        <f t="shared" si="145"/>
        <v>#REF!</v>
      </c>
      <c r="AX208" t="e">
        <f t="shared" si="146"/>
        <v>#REF!</v>
      </c>
      <c r="AY208" t="e">
        <f t="shared" si="147"/>
        <v>#REF!</v>
      </c>
      <c r="AZ208" t="e">
        <f t="shared" si="148"/>
        <v>#REF!</v>
      </c>
      <c r="BA208" t="e">
        <f t="shared" si="149"/>
        <v>#REF!</v>
      </c>
    </row>
    <row r="209" spans="1:53" ht="18" customHeight="1" thickBot="1" x14ac:dyDescent="0.25">
      <c r="A209" s="78" t="str">
        <f t="shared" si="126"/>
        <v>David Conklin</v>
      </c>
      <c r="B209" s="52" t="s">
        <v>246</v>
      </c>
      <c r="C209" s="62" t="s">
        <v>209</v>
      </c>
      <c r="D209" s="25" t="e">
        <f>VLOOKUP($A209,#REF!,34,FALSE)</f>
        <v>#REF!</v>
      </c>
      <c r="E209" s="8" t="e">
        <f>ROUND(IF(ISNA(VLOOKUP($A209,#REF!,46,FALSE)),0,VLOOKUP($A209,#REF!,46,FALSE)),1)</f>
        <v>#REF!</v>
      </c>
      <c r="F209" s="92" t="e">
        <f>ROUND(IF(ISNA(VLOOKUP($A209,#REF!,47,FALSE)),0,VLOOKUP($A209,#REF!,47,FALSE)),1)</f>
        <v>#REF!</v>
      </c>
      <c r="G209" s="216" t="e">
        <f t="shared" si="127"/>
        <v>#REF!</v>
      </c>
      <c r="H209" s="88" t="e">
        <f t="shared" si="128"/>
        <v>#REF!</v>
      </c>
      <c r="I209" s="72" t="e">
        <f>IF(ISNA(VLOOKUP($A209,#REF!,4,FALSE)),0,VLOOKUP($A209,#REF!,4,FALSE))</f>
        <v>#REF!</v>
      </c>
      <c r="J209" s="24"/>
      <c r="K209" s="80" t="e">
        <f t="shared" si="152"/>
        <v>#REF!</v>
      </c>
      <c r="L209" s="76" t="e">
        <f t="shared" si="129"/>
        <v>#REF!</v>
      </c>
      <c r="M209" s="83" t="e">
        <f>IF(ISNA(VLOOKUP($A209,#REF!,8,FALSE)),0,VLOOKUP($A209,#REF!,8,FALSE))</f>
        <v>#REF!</v>
      </c>
      <c r="N209" s="24"/>
      <c r="O209" s="80" t="e">
        <f t="shared" si="153"/>
        <v>#REF!</v>
      </c>
      <c r="P209" s="76" t="e">
        <f t="shared" si="130"/>
        <v>#REF!</v>
      </c>
      <c r="Q209" s="64" t="e">
        <f>IF(ISNA(VLOOKUP($A209,#REF!,12,FALSE)),0,VLOOKUP($A209,#REF!,12,FALSE))</f>
        <v>#REF!</v>
      </c>
      <c r="R209" s="24"/>
      <c r="S209" s="80" t="e">
        <f t="shared" si="154"/>
        <v>#REF!</v>
      </c>
      <c r="T209" s="76" t="e">
        <f t="shared" si="132"/>
        <v>#REF!</v>
      </c>
      <c r="U209" s="64" t="e">
        <f>IF(ISNA(VLOOKUP($A209,#REF!,16,FALSE)),0,VLOOKUP($A209,#REF!,16,FALSE))</f>
        <v>#REF!</v>
      </c>
      <c r="V209" s="24"/>
      <c r="W209" s="80" t="e">
        <f t="shared" si="133"/>
        <v>#REF!</v>
      </c>
      <c r="X209" s="76" t="e">
        <f t="shared" si="134"/>
        <v>#REF!</v>
      </c>
      <c r="Y209" s="64" t="e">
        <f>IF(ISNA(VLOOKUP($A209,#REF!,20,FALSE)),0,VLOOKUP($A209,#REF!,20,FALSE))</f>
        <v>#REF!</v>
      </c>
      <c r="Z209" s="24"/>
      <c r="AA209" s="80" t="e">
        <f t="shared" si="135"/>
        <v>#REF!</v>
      </c>
      <c r="AB209" s="76" t="e">
        <f t="shared" si="136"/>
        <v>#REF!</v>
      </c>
      <c r="AC209" s="64" t="e">
        <f>IF(ISNA(VLOOKUP($A209,#REF!,24,FALSE)),0,VLOOKUP($A209,#REF!,24,FALSE))</f>
        <v>#REF!</v>
      </c>
      <c r="AD209" s="24"/>
      <c r="AE209" s="80" t="e">
        <f t="shared" si="137"/>
        <v>#REF!</v>
      </c>
      <c r="AF209" s="76" t="e">
        <f t="shared" si="138"/>
        <v>#REF!</v>
      </c>
      <c r="AG209" s="64" t="e">
        <f>IF(ISNA(VLOOKUP($A209,#REF!,28,FALSE)),0,VLOOKUP($A209,#REF!,28,FALSE))</f>
        <v>#REF!</v>
      </c>
      <c r="AH209" s="24"/>
      <c r="AI209" s="80" t="e">
        <f t="shared" si="139"/>
        <v>#REF!</v>
      </c>
      <c r="AJ209" s="76" t="e">
        <f t="shared" si="140"/>
        <v>#REF!</v>
      </c>
      <c r="AK209" s="64" t="e">
        <f>IF(ISNA(VLOOKUP($A209,#REF!,32,FALSE)),0,VLOOKUP($A209,#REF!,32,FALSE))</f>
        <v>#REF!</v>
      </c>
      <c r="AL209" s="24"/>
      <c r="AM209" s="80" t="e">
        <f t="shared" si="141"/>
        <v>#REF!</v>
      </c>
      <c r="AN209" s="76" t="e">
        <f t="shared" si="142"/>
        <v>#REF!</v>
      </c>
      <c r="AO209" s="64" t="e">
        <f>IF(ISNA(VLOOKUP($A209,#REF!,36,FALSE)),0,VLOOKUP($A209,#REF!,36,FALSE))</f>
        <v>#REF!</v>
      </c>
      <c r="AP209" s="24"/>
      <c r="AQ209" s="80" t="e">
        <f t="shared" si="143"/>
        <v>#REF!</v>
      </c>
      <c r="AR209" s="76" t="e">
        <f t="shared" si="144"/>
        <v>#REF!</v>
      </c>
      <c r="AW209" t="e">
        <f t="shared" si="145"/>
        <v>#REF!</v>
      </c>
      <c r="AX209" t="e">
        <f t="shared" si="146"/>
        <v>#REF!</v>
      </c>
      <c r="AY209" t="e">
        <f t="shared" si="147"/>
        <v>#REF!</v>
      </c>
      <c r="AZ209" t="e">
        <f t="shared" si="148"/>
        <v>#REF!</v>
      </c>
      <c r="BA209" t="e">
        <f t="shared" si="149"/>
        <v>#REF!</v>
      </c>
    </row>
    <row r="210" spans="1:53" ht="18" customHeight="1" thickBot="1" x14ac:dyDescent="0.25">
      <c r="A210" s="78" t="str">
        <f t="shared" si="126"/>
        <v>Mark Conroy</v>
      </c>
      <c r="B210" s="52" t="s">
        <v>36</v>
      </c>
      <c r="C210" s="62" t="s">
        <v>37</v>
      </c>
      <c r="D210" s="25" t="e">
        <f>VLOOKUP($A210,#REF!,34,FALSE)</f>
        <v>#REF!</v>
      </c>
      <c r="E210" s="8" t="e">
        <f>ROUND(IF(ISNA(VLOOKUP($A210,#REF!,46,FALSE)),0,VLOOKUP($A210,#REF!,46,FALSE)),1)</f>
        <v>#REF!</v>
      </c>
      <c r="F210" s="92" t="e">
        <f>ROUND(IF(ISNA(VLOOKUP($A210,#REF!,47,FALSE)),0,VLOOKUP($A210,#REF!,47,FALSE)),1)</f>
        <v>#REF!</v>
      </c>
      <c r="G210" s="216" t="e">
        <f t="shared" si="127"/>
        <v>#REF!</v>
      </c>
      <c r="H210" s="88" t="e">
        <f t="shared" si="128"/>
        <v>#REF!</v>
      </c>
      <c r="I210" s="72" t="e">
        <f>IF(ISNA(VLOOKUP($A210,#REF!,4,FALSE)),0,VLOOKUP($A210,#REF!,4,FALSE))</f>
        <v>#REF!</v>
      </c>
      <c r="J210" s="24"/>
      <c r="K210" s="80" t="e">
        <f t="shared" si="152"/>
        <v>#REF!</v>
      </c>
      <c r="L210" s="76" t="e">
        <f t="shared" si="129"/>
        <v>#REF!</v>
      </c>
      <c r="M210" s="83" t="e">
        <f>IF(ISNA(VLOOKUP($A210,#REF!,8,FALSE)),0,VLOOKUP($A210,#REF!,8,FALSE))</f>
        <v>#REF!</v>
      </c>
      <c r="N210" s="24"/>
      <c r="O210" s="80" t="e">
        <f t="shared" si="153"/>
        <v>#REF!</v>
      </c>
      <c r="P210" s="76" t="e">
        <f t="shared" si="130"/>
        <v>#REF!</v>
      </c>
      <c r="Q210" s="64" t="e">
        <f>IF(ISNA(VLOOKUP($A210,#REF!,12,FALSE)),0,VLOOKUP($A210,#REF!,12,FALSE))</f>
        <v>#REF!</v>
      </c>
      <c r="R210" s="24"/>
      <c r="S210" s="80" t="e">
        <f t="shared" si="154"/>
        <v>#REF!</v>
      </c>
      <c r="T210" s="76" t="e">
        <f t="shared" si="132"/>
        <v>#REF!</v>
      </c>
      <c r="U210" s="64" t="e">
        <f>IF(ISNA(VLOOKUP($A210,#REF!,16,FALSE)),0,VLOOKUP($A210,#REF!,16,FALSE))</f>
        <v>#REF!</v>
      </c>
      <c r="V210" s="24"/>
      <c r="W210" s="80" t="e">
        <f t="shared" si="133"/>
        <v>#REF!</v>
      </c>
      <c r="X210" s="76" t="e">
        <f t="shared" si="134"/>
        <v>#REF!</v>
      </c>
      <c r="Y210" s="64" t="e">
        <f>IF(ISNA(VLOOKUP($A210,#REF!,20,FALSE)),0,VLOOKUP($A210,#REF!,20,FALSE))</f>
        <v>#REF!</v>
      </c>
      <c r="Z210" s="24"/>
      <c r="AA210" s="80" t="e">
        <f t="shared" si="135"/>
        <v>#REF!</v>
      </c>
      <c r="AB210" s="76" t="e">
        <f t="shared" si="136"/>
        <v>#REF!</v>
      </c>
      <c r="AC210" s="64" t="e">
        <f>IF(ISNA(VLOOKUP($A210,#REF!,24,FALSE)),0,VLOOKUP($A210,#REF!,24,FALSE))</f>
        <v>#REF!</v>
      </c>
      <c r="AD210" s="24"/>
      <c r="AE210" s="80" t="e">
        <f t="shared" si="137"/>
        <v>#REF!</v>
      </c>
      <c r="AF210" s="76" t="e">
        <f t="shared" si="138"/>
        <v>#REF!</v>
      </c>
      <c r="AG210" s="64" t="e">
        <f>IF(ISNA(VLOOKUP($A210,#REF!,28,FALSE)),0,VLOOKUP($A210,#REF!,28,FALSE))</f>
        <v>#REF!</v>
      </c>
      <c r="AH210" s="24"/>
      <c r="AI210" s="80" t="e">
        <f t="shared" si="139"/>
        <v>#REF!</v>
      </c>
      <c r="AJ210" s="76" t="e">
        <f t="shared" si="140"/>
        <v>#REF!</v>
      </c>
      <c r="AK210" s="64" t="e">
        <f>IF(ISNA(VLOOKUP($A210,#REF!,32,FALSE)),0,VLOOKUP($A210,#REF!,32,FALSE))</f>
        <v>#REF!</v>
      </c>
      <c r="AL210" s="24"/>
      <c r="AM210" s="80" t="e">
        <f t="shared" si="141"/>
        <v>#REF!</v>
      </c>
      <c r="AN210" s="76" t="e">
        <f t="shared" si="142"/>
        <v>#REF!</v>
      </c>
      <c r="AO210" s="64" t="e">
        <f>IF(ISNA(VLOOKUP($A210,#REF!,36,FALSE)),0,VLOOKUP($A210,#REF!,36,FALSE))</f>
        <v>#REF!</v>
      </c>
      <c r="AP210" s="24"/>
      <c r="AQ210" s="80" t="e">
        <f t="shared" si="143"/>
        <v>#REF!</v>
      </c>
      <c r="AR210" s="76" t="e">
        <f t="shared" si="144"/>
        <v>#REF!</v>
      </c>
      <c r="AW210" t="e">
        <f t="shared" si="145"/>
        <v>#REF!</v>
      </c>
      <c r="AX210" t="e">
        <f t="shared" si="146"/>
        <v>#REF!</v>
      </c>
      <c r="AY210" t="e">
        <f t="shared" si="147"/>
        <v>#REF!</v>
      </c>
      <c r="AZ210" t="e">
        <f t="shared" si="148"/>
        <v>#REF!</v>
      </c>
      <c r="BA210" t="e">
        <f t="shared" si="149"/>
        <v>#REF!</v>
      </c>
    </row>
    <row r="211" spans="1:53" ht="18" customHeight="1" thickBot="1" x14ac:dyDescent="0.25">
      <c r="A211" s="78" t="str">
        <f t="shared" si="126"/>
        <v>Greg Corbett</v>
      </c>
      <c r="B211" s="93" t="s">
        <v>368</v>
      </c>
      <c r="C211" s="94" t="s">
        <v>221</v>
      </c>
      <c r="D211" s="25">
        <v>19.700000000000003</v>
      </c>
      <c r="E211" s="8" t="e">
        <f>ROUND(IF(ISNA(VLOOKUP($A211,#REF!,47,FALSE)),0,VLOOKUP($A211,#REF!,47,FALSE)),1)</f>
        <v>#REF!</v>
      </c>
      <c r="F211" s="92" t="e">
        <f>ROUND(IF(ISNA(VLOOKUP($A211,#REF!,49,FALSE)),0,VLOOKUP($A211,#REF!,49,FALSE)),1)</f>
        <v>#REF!</v>
      </c>
      <c r="G211" s="216" t="e">
        <f t="shared" si="127"/>
        <v>#REF!</v>
      </c>
      <c r="H211" s="88" t="e">
        <f t="shared" si="128"/>
        <v>#REF!</v>
      </c>
      <c r="I211" s="72" t="e">
        <f>IF(ISNA(VLOOKUP($A211,#REF!,4,FALSE)),0,VLOOKUP($A211,#REF!,4,FALSE))</f>
        <v>#REF!</v>
      </c>
      <c r="J211" s="24"/>
      <c r="K211" s="80" t="e">
        <f t="shared" si="152"/>
        <v>#REF!</v>
      </c>
      <c r="L211" s="76" t="e">
        <f t="shared" si="129"/>
        <v>#REF!</v>
      </c>
      <c r="M211" s="83" t="e">
        <f>IF(ISNA(VLOOKUP($A211,#REF!,8,FALSE)),0,VLOOKUP($A211,#REF!,8,FALSE))</f>
        <v>#REF!</v>
      </c>
      <c r="N211" s="24"/>
      <c r="O211" s="80" t="e">
        <f t="shared" si="153"/>
        <v>#REF!</v>
      </c>
      <c r="P211" s="76" t="e">
        <f t="shared" si="130"/>
        <v>#REF!</v>
      </c>
      <c r="Q211" s="64" t="e">
        <f>IF(ISNA(VLOOKUP($A211,#REF!,12,FALSE)),0,VLOOKUP($A211,#REF!,12,FALSE))</f>
        <v>#REF!</v>
      </c>
      <c r="R211" s="24"/>
      <c r="S211" s="80" t="e">
        <f t="shared" si="154"/>
        <v>#REF!</v>
      </c>
      <c r="T211" s="76" t="e">
        <f t="shared" si="132"/>
        <v>#REF!</v>
      </c>
      <c r="U211" s="64" t="e">
        <f>IF(ISNA(VLOOKUP($A211,#REF!,16,FALSE)),0,VLOOKUP($A211,#REF!,16,FALSE))</f>
        <v>#REF!</v>
      </c>
      <c r="V211" s="24"/>
      <c r="W211" s="80" t="e">
        <f t="shared" si="133"/>
        <v>#REF!</v>
      </c>
      <c r="X211" s="76" t="e">
        <f t="shared" si="134"/>
        <v>#REF!</v>
      </c>
      <c r="Y211" s="64" t="e">
        <f>IF(ISNA(VLOOKUP($A211,#REF!,20,FALSE)),0,VLOOKUP($A211,#REF!,20,FALSE))</f>
        <v>#REF!</v>
      </c>
      <c r="Z211" s="24"/>
      <c r="AA211" s="80" t="e">
        <f t="shared" si="135"/>
        <v>#REF!</v>
      </c>
      <c r="AB211" s="76" t="e">
        <f t="shared" si="136"/>
        <v>#REF!</v>
      </c>
      <c r="AC211" s="64" t="e">
        <f>IF(ISNA(VLOOKUP($A211,#REF!,24,FALSE)),0,VLOOKUP($A211,#REF!,24,FALSE))</f>
        <v>#REF!</v>
      </c>
      <c r="AD211" s="24"/>
      <c r="AE211" s="80" t="e">
        <f t="shared" si="137"/>
        <v>#REF!</v>
      </c>
      <c r="AF211" s="76" t="e">
        <f t="shared" si="138"/>
        <v>#REF!</v>
      </c>
      <c r="AG211" s="64" t="e">
        <f>IF(ISNA(VLOOKUP($A211,#REF!,28,FALSE)),0,VLOOKUP($A211,#REF!,28,FALSE))</f>
        <v>#REF!</v>
      </c>
      <c r="AH211" s="24"/>
      <c r="AI211" s="80" t="e">
        <f t="shared" si="139"/>
        <v>#REF!</v>
      </c>
      <c r="AJ211" s="76" t="e">
        <f t="shared" si="140"/>
        <v>#REF!</v>
      </c>
      <c r="AK211" s="64" t="e">
        <f>IF(ISNA(VLOOKUP($A211,#REF!,32,FALSE)),0,VLOOKUP($A211,#REF!,32,FALSE))</f>
        <v>#REF!</v>
      </c>
      <c r="AL211" s="24"/>
      <c r="AM211" s="80" t="e">
        <f t="shared" si="141"/>
        <v>#REF!</v>
      </c>
      <c r="AN211" s="76" t="e">
        <f t="shared" si="142"/>
        <v>#REF!</v>
      </c>
      <c r="AO211" s="64" t="e">
        <f>IF(ISNA(VLOOKUP($A211,#REF!,36,FALSE)),0,VLOOKUP($A211,#REF!,36,FALSE))</f>
        <v>#REF!</v>
      </c>
      <c r="AP211" s="24"/>
      <c r="AQ211" s="80" t="e">
        <f t="shared" si="143"/>
        <v>#REF!</v>
      </c>
      <c r="AR211" s="76" t="e">
        <f t="shared" si="144"/>
        <v>#REF!</v>
      </c>
      <c r="AS211" t="e">
        <f>IF(I211&gt;0,72+H211+36-I211,"-")</f>
        <v>#REF!</v>
      </c>
      <c r="AT211" t="e">
        <f>IF(M211&gt;0,72+L211+36-M211,"-")</f>
        <v>#REF!</v>
      </c>
      <c r="AU211" t="e">
        <f>IF(Q211&gt;0,72+P211+36-Q211,"-")</f>
        <v>#REF!</v>
      </c>
      <c r="AV211" t="e">
        <f>IF(U211&gt;0,72+T211+36-U211,"-")</f>
        <v>#REF!</v>
      </c>
      <c r="AW211" t="e">
        <f t="shared" si="145"/>
        <v>#REF!</v>
      </c>
      <c r="AX211" t="e">
        <f t="shared" si="146"/>
        <v>#REF!</v>
      </c>
      <c r="AY211" t="e">
        <f t="shared" si="147"/>
        <v>#REF!</v>
      </c>
      <c r="AZ211" t="e">
        <f t="shared" si="148"/>
        <v>#REF!</v>
      </c>
      <c r="BA211" t="e">
        <f t="shared" si="149"/>
        <v>#REF!</v>
      </c>
    </row>
    <row r="212" spans="1:53" ht="18" customHeight="1" thickBot="1" x14ac:dyDescent="0.25">
      <c r="A212" s="78" t="str">
        <f t="shared" si="126"/>
        <v>Chris Cowman</v>
      </c>
      <c r="B212" s="52" t="s">
        <v>86</v>
      </c>
      <c r="C212" s="62" t="s">
        <v>16</v>
      </c>
      <c r="D212" s="25" t="e">
        <f>VLOOKUP($A212,#REF!,34,FALSE)</f>
        <v>#REF!</v>
      </c>
      <c r="E212" s="8" t="e">
        <f>ROUND(IF(ISNA(VLOOKUP($A212,#REF!,46,FALSE)),0,VLOOKUP($A212,#REF!,46,FALSE)),1)</f>
        <v>#REF!</v>
      </c>
      <c r="F212" s="92" t="e">
        <f>ROUND(IF(ISNA(VLOOKUP($A212,#REF!,47,FALSE)),0,VLOOKUP($A212,#REF!,47,FALSE)),1)</f>
        <v>#REF!</v>
      </c>
      <c r="G212" s="216" t="e">
        <f t="shared" si="127"/>
        <v>#REF!</v>
      </c>
      <c r="H212" s="88" t="e">
        <f t="shared" si="128"/>
        <v>#REF!</v>
      </c>
      <c r="I212" s="72" t="e">
        <f>IF(ISNA(VLOOKUP($A212,#REF!,4,FALSE)),0,VLOOKUP($A212,#REF!,4,FALSE))</f>
        <v>#REF!</v>
      </c>
      <c r="J212" s="24"/>
      <c r="K212" s="80" t="e">
        <f t="shared" si="152"/>
        <v>#REF!</v>
      </c>
      <c r="L212" s="76" t="e">
        <f t="shared" si="129"/>
        <v>#REF!</v>
      </c>
      <c r="M212" s="83" t="e">
        <f>IF(ISNA(VLOOKUP($A212,#REF!,8,FALSE)),0,VLOOKUP($A212,#REF!,8,FALSE))</f>
        <v>#REF!</v>
      </c>
      <c r="N212" s="24"/>
      <c r="O212" s="80" t="e">
        <f t="shared" si="153"/>
        <v>#REF!</v>
      </c>
      <c r="P212" s="76" t="e">
        <f t="shared" si="130"/>
        <v>#REF!</v>
      </c>
      <c r="Q212" s="64" t="e">
        <f>IF(ISNA(VLOOKUP($A212,#REF!,12,FALSE)),0,VLOOKUP($A212,#REF!,12,FALSE))</f>
        <v>#REF!</v>
      </c>
      <c r="R212" s="24"/>
      <c r="S212" s="80" t="e">
        <f t="shared" si="154"/>
        <v>#REF!</v>
      </c>
      <c r="T212" s="76" t="e">
        <f t="shared" si="132"/>
        <v>#REF!</v>
      </c>
      <c r="U212" s="64" t="e">
        <f>IF(ISNA(VLOOKUP($A212,#REF!,16,FALSE)),0,VLOOKUP($A212,#REF!,16,FALSE))</f>
        <v>#REF!</v>
      </c>
      <c r="V212" s="24"/>
      <c r="W212" s="80" t="e">
        <f t="shared" si="133"/>
        <v>#REF!</v>
      </c>
      <c r="X212" s="76" t="e">
        <f t="shared" si="134"/>
        <v>#REF!</v>
      </c>
      <c r="Y212" s="64" t="e">
        <f>IF(ISNA(VLOOKUP($A212,#REF!,20,FALSE)),0,VLOOKUP($A212,#REF!,20,FALSE))</f>
        <v>#REF!</v>
      </c>
      <c r="Z212" s="24"/>
      <c r="AA212" s="80" t="e">
        <f t="shared" si="135"/>
        <v>#REF!</v>
      </c>
      <c r="AB212" s="76" t="e">
        <f t="shared" si="136"/>
        <v>#REF!</v>
      </c>
      <c r="AC212" s="64" t="e">
        <f>IF(ISNA(VLOOKUP($A212,#REF!,24,FALSE)),0,VLOOKUP($A212,#REF!,24,FALSE))</f>
        <v>#REF!</v>
      </c>
      <c r="AD212" s="24"/>
      <c r="AE212" s="80" t="e">
        <f t="shared" si="137"/>
        <v>#REF!</v>
      </c>
      <c r="AF212" s="76" t="e">
        <f t="shared" si="138"/>
        <v>#REF!</v>
      </c>
      <c r="AG212" s="64" t="e">
        <f>IF(ISNA(VLOOKUP($A212,#REF!,28,FALSE)),0,VLOOKUP($A212,#REF!,28,FALSE))</f>
        <v>#REF!</v>
      </c>
      <c r="AH212" s="24"/>
      <c r="AI212" s="80" t="e">
        <f t="shared" si="139"/>
        <v>#REF!</v>
      </c>
      <c r="AJ212" s="76" t="e">
        <f t="shared" si="140"/>
        <v>#REF!</v>
      </c>
      <c r="AK212" s="64" t="e">
        <f>IF(ISNA(VLOOKUP($A212,#REF!,32,FALSE)),0,VLOOKUP($A212,#REF!,32,FALSE))</f>
        <v>#REF!</v>
      </c>
      <c r="AL212" s="24"/>
      <c r="AM212" s="80" t="e">
        <f t="shared" si="141"/>
        <v>#REF!</v>
      </c>
      <c r="AN212" s="76" t="e">
        <f t="shared" si="142"/>
        <v>#REF!</v>
      </c>
      <c r="AO212" s="64" t="e">
        <f>IF(ISNA(VLOOKUP($A212,#REF!,36,FALSE)),0,VLOOKUP($A212,#REF!,36,FALSE))</f>
        <v>#REF!</v>
      </c>
      <c r="AP212" s="24"/>
      <c r="AQ212" s="80" t="e">
        <f t="shared" si="143"/>
        <v>#REF!</v>
      </c>
      <c r="AR212" s="76" t="e">
        <f t="shared" si="144"/>
        <v>#REF!</v>
      </c>
      <c r="AW212" t="e">
        <f t="shared" si="145"/>
        <v>#REF!</v>
      </c>
      <c r="AX212" t="e">
        <f t="shared" si="146"/>
        <v>#REF!</v>
      </c>
      <c r="AY212" t="e">
        <f t="shared" si="147"/>
        <v>#REF!</v>
      </c>
      <c r="AZ212" t="e">
        <f t="shared" si="148"/>
        <v>#REF!</v>
      </c>
      <c r="BA212" t="e">
        <f t="shared" si="149"/>
        <v>#REF!</v>
      </c>
    </row>
    <row r="213" spans="1:53" ht="18" customHeight="1" thickBot="1" x14ac:dyDescent="0.25">
      <c r="A213" s="78" t="str">
        <f t="shared" si="126"/>
        <v>Greg Crawford</v>
      </c>
      <c r="B213" s="52" t="s">
        <v>279</v>
      </c>
      <c r="C213" s="62" t="s">
        <v>221</v>
      </c>
      <c r="D213" s="25" t="e">
        <f>VLOOKUP($A213,#REF!,34,FALSE)</f>
        <v>#REF!</v>
      </c>
      <c r="E213" s="8" t="e">
        <f>ROUND(IF(ISNA(VLOOKUP($A213,#REF!,46,FALSE)),0,VLOOKUP($A213,#REF!,46,FALSE)),1)</f>
        <v>#REF!</v>
      </c>
      <c r="F213" s="92" t="e">
        <f>ROUND(IF(ISNA(VLOOKUP($A213,#REF!,47,FALSE)),0,VLOOKUP($A213,#REF!,47,FALSE)),1)</f>
        <v>#REF!</v>
      </c>
      <c r="G213" s="216" t="e">
        <f t="shared" si="127"/>
        <v>#REF!</v>
      </c>
      <c r="H213" s="88" t="e">
        <f t="shared" si="128"/>
        <v>#REF!</v>
      </c>
      <c r="I213" s="72" t="e">
        <f>IF(ISNA(VLOOKUP($A213,#REF!,4,FALSE)),0,VLOOKUP($A213,#REF!,4,FALSE))</f>
        <v>#REF!</v>
      </c>
      <c r="J213" s="24"/>
      <c r="K213" s="80" t="e">
        <f t="shared" si="152"/>
        <v>#REF!</v>
      </c>
      <c r="L213" s="76" t="e">
        <f t="shared" si="129"/>
        <v>#REF!</v>
      </c>
      <c r="M213" s="83" t="e">
        <f>IF(ISNA(VLOOKUP($A213,#REF!,8,FALSE)),0,VLOOKUP($A213,#REF!,8,FALSE))</f>
        <v>#REF!</v>
      </c>
      <c r="N213" s="24"/>
      <c r="O213" s="80" t="e">
        <f t="shared" si="153"/>
        <v>#REF!</v>
      </c>
      <c r="P213" s="76" t="e">
        <f t="shared" si="130"/>
        <v>#REF!</v>
      </c>
      <c r="Q213" s="64" t="e">
        <f>IF(ISNA(VLOOKUP($A213,#REF!,12,FALSE)),0,VLOOKUP($A213,#REF!,12,FALSE))</f>
        <v>#REF!</v>
      </c>
      <c r="R213" s="24"/>
      <c r="S213" s="80" t="e">
        <f t="shared" si="154"/>
        <v>#REF!</v>
      </c>
      <c r="T213" s="76" t="e">
        <f t="shared" si="132"/>
        <v>#REF!</v>
      </c>
      <c r="U213" s="64" t="e">
        <f>IF(ISNA(VLOOKUP($A213,#REF!,16,FALSE)),0,VLOOKUP($A213,#REF!,16,FALSE))</f>
        <v>#REF!</v>
      </c>
      <c r="V213" s="24"/>
      <c r="W213" s="80" t="e">
        <f t="shared" si="133"/>
        <v>#REF!</v>
      </c>
      <c r="X213" s="76" t="e">
        <f t="shared" si="134"/>
        <v>#REF!</v>
      </c>
      <c r="Y213" s="64" t="e">
        <f>IF(ISNA(VLOOKUP($A213,#REF!,20,FALSE)),0,VLOOKUP($A213,#REF!,20,FALSE))</f>
        <v>#REF!</v>
      </c>
      <c r="Z213" s="24"/>
      <c r="AA213" s="80" t="e">
        <f t="shared" si="135"/>
        <v>#REF!</v>
      </c>
      <c r="AB213" s="76" t="e">
        <f t="shared" si="136"/>
        <v>#REF!</v>
      </c>
      <c r="AC213" s="64" t="e">
        <f>IF(ISNA(VLOOKUP($A213,#REF!,24,FALSE)),0,VLOOKUP($A213,#REF!,24,FALSE))</f>
        <v>#REF!</v>
      </c>
      <c r="AD213" s="24"/>
      <c r="AE213" s="80" t="e">
        <f t="shared" si="137"/>
        <v>#REF!</v>
      </c>
      <c r="AF213" s="76" t="e">
        <f t="shared" si="138"/>
        <v>#REF!</v>
      </c>
      <c r="AG213" s="64" t="e">
        <f>IF(ISNA(VLOOKUP($A213,#REF!,28,FALSE)),0,VLOOKUP($A213,#REF!,28,FALSE))</f>
        <v>#REF!</v>
      </c>
      <c r="AH213" s="24"/>
      <c r="AI213" s="80" t="e">
        <f t="shared" si="139"/>
        <v>#REF!</v>
      </c>
      <c r="AJ213" s="76" t="e">
        <f t="shared" si="140"/>
        <v>#REF!</v>
      </c>
      <c r="AK213" s="64" t="e">
        <f>IF(ISNA(VLOOKUP($A213,#REF!,32,FALSE)),0,VLOOKUP($A213,#REF!,32,FALSE))</f>
        <v>#REF!</v>
      </c>
      <c r="AL213" s="24"/>
      <c r="AM213" s="80" t="e">
        <f t="shared" si="141"/>
        <v>#REF!</v>
      </c>
      <c r="AN213" s="76" t="e">
        <f t="shared" si="142"/>
        <v>#REF!</v>
      </c>
      <c r="AO213" s="64" t="e">
        <f>IF(ISNA(VLOOKUP($A213,#REF!,36,FALSE)),0,VLOOKUP($A213,#REF!,36,FALSE))</f>
        <v>#REF!</v>
      </c>
      <c r="AP213" s="24"/>
      <c r="AQ213" s="80" t="e">
        <f t="shared" si="143"/>
        <v>#REF!</v>
      </c>
      <c r="AR213" s="76" t="e">
        <f t="shared" si="144"/>
        <v>#REF!</v>
      </c>
    </row>
    <row r="214" spans="1:53" ht="18" customHeight="1" thickBot="1" x14ac:dyDescent="0.25">
      <c r="A214" s="78" t="str">
        <f t="shared" si="126"/>
        <v>Skip Davison</v>
      </c>
      <c r="B214" s="52" t="s">
        <v>427</v>
      </c>
      <c r="C214" s="62" t="s">
        <v>428</v>
      </c>
      <c r="D214" s="25" t="e">
        <f>VLOOKUP($A214,#REF!,34,FALSE)</f>
        <v>#REF!</v>
      </c>
      <c r="E214" s="8" t="e">
        <f>ROUND(IF(ISNA(VLOOKUP($A214,#REF!,46,FALSE)),0,VLOOKUP($A214,#REF!,46,FALSE)),1)</f>
        <v>#REF!</v>
      </c>
      <c r="F214" s="92" t="e">
        <f>ROUND(IF(ISNA(VLOOKUP($A214,#REF!,47,FALSE)),0,VLOOKUP($A214,#REF!,47,FALSE)),1)</f>
        <v>#REF!</v>
      </c>
      <c r="G214" s="216" t="e">
        <f t="shared" si="127"/>
        <v>#REF!</v>
      </c>
      <c r="H214" s="88" t="e">
        <f t="shared" si="128"/>
        <v>#REF!</v>
      </c>
      <c r="I214" s="72" t="e">
        <f>IF(ISNA(VLOOKUP($A214,#REF!,4,FALSE)),0,VLOOKUP($A214,#REF!,4,FALSE))</f>
        <v>#REF!</v>
      </c>
      <c r="J214" s="24"/>
      <c r="K214" s="80" t="e">
        <f t="shared" si="152"/>
        <v>#REF!</v>
      </c>
      <c r="L214" s="76" t="e">
        <f t="shared" si="129"/>
        <v>#REF!</v>
      </c>
      <c r="M214" s="83" t="e">
        <f>IF(ISNA(VLOOKUP($A214,#REF!,8,FALSE)),0,VLOOKUP($A214,#REF!,8,FALSE))</f>
        <v>#REF!</v>
      </c>
      <c r="N214" s="24"/>
      <c r="O214" s="80" t="e">
        <f t="shared" si="153"/>
        <v>#REF!</v>
      </c>
      <c r="P214" s="76" t="e">
        <f t="shared" si="130"/>
        <v>#REF!</v>
      </c>
      <c r="Q214" s="64" t="e">
        <f>IF(ISNA(VLOOKUP($A214,#REF!,12,FALSE)),0,VLOOKUP($A214,#REF!,12,FALSE))</f>
        <v>#REF!</v>
      </c>
      <c r="R214" s="24"/>
      <c r="S214" s="80" t="e">
        <f t="shared" si="154"/>
        <v>#REF!</v>
      </c>
      <c r="T214" s="76" t="e">
        <f t="shared" si="132"/>
        <v>#REF!</v>
      </c>
      <c r="U214" s="64" t="e">
        <f>IF(ISNA(VLOOKUP($A214,#REF!,16,FALSE)),0,VLOOKUP($A214,#REF!,16,FALSE))</f>
        <v>#REF!</v>
      </c>
      <c r="V214" s="24"/>
      <c r="W214" s="80" t="e">
        <f t="shared" si="133"/>
        <v>#REF!</v>
      </c>
      <c r="X214" s="76" t="e">
        <f t="shared" si="134"/>
        <v>#REF!</v>
      </c>
      <c r="Y214" s="64" t="e">
        <f>IF(ISNA(VLOOKUP($A214,#REF!,20,FALSE)),0,VLOOKUP($A214,#REF!,20,FALSE))</f>
        <v>#REF!</v>
      </c>
      <c r="Z214" s="24"/>
      <c r="AA214" s="80" t="e">
        <f t="shared" si="135"/>
        <v>#REF!</v>
      </c>
      <c r="AB214" s="76" t="e">
        <f t="shared" si="136"/>
        <v>#REF!</v>
      </c>
      <c r="AC214" s="64" t="e">
        <f>IF(ISNA(VLOOKUP($A214,#REF!,24,FALSE)),0,VLOOKUP($A214,#REF!,24,FALSE))</f>
        <v>#REF!</v>
      </c>
      <c r="AD214" s="24"/>
      <c r="AE214" s="80" t="e">
        <f t="shared" si="137"/>
        <v>#REF!</v>
      </c>
      <c r="AF214" s="76" t="e">
        <f t="shared" si="138"/>
        <v>#REF!</v>
      </c>
      <c r="AG214" s="64" t="e">
        <f>IF(ISNA(VLOOKUP($A214,#REF!,28,FALSE)),0,VLOOKUP($A214,#REF!,28,FALSE))</f>
        <v>#REF!</v>
      </c>
      <c r="AH214" s="24"/>
      <c r="AI214" s="80" t="e">
        <f t="shared" si="139"/>
        <v>#REF!</v>
      </c>
      <c r="AJ214" s="76" t="e">
        <f t="shared" si="140"/>
        <v>#REF!</v>
      </c>
      <c r="AK214" s="64" t="e">
        <f>IF(ISNA(VLOOKUP($A214,#REF!,32,FALSE)),0,VLOOKUP($A214,#REF!,32,FALSE))</f>
        <v>#REF!</v>
      </c>
      <c r="AL214" s="24"/>
      <c r="AM214" s="80" t="e">
        <f t="shared" si="141"/>
        <v>#REF!</v>
      </c>
      <c r="AN214" s="76" t="e">
        <f t="shared" si="142"/>
        <v>#REF!</v>
      </c>
      <c r="AO214" s="64" t="e">
        <f>IF(ISNA(VLOOKUP($A214,#REF!,36,FALSE)),0,VLOOKUP($A214,#REF!,36,FALSE))</f>
        <v>#REF!</v>
      </c>
      <c r="AP214" s="24"/>
      <c r="AQ214" s="80" t="e">
        <f t="shared" si="143"/>
        <v>#REF!</v>
      </c>
      <c r="AR214" s="76" t="e">
        <f t="shared" si="144"/>
        <v>#REF!</v>
      </c>
    </row>
    <row r="215" spans="1:53" ht="18" customHeight="1" thickBot="1" x14ac:dyDescent="0.25">
      <c r="A215" s="78" t="str">
        <f t="shared" si="126"/>
        <v>Peter Dean</v>
      </c>
      <c r="B215" s="52" t="s">
        <v>93</v>
      </c>
      <c r="C215" s="62" t="s">
        <v>141</v>
      </c>
      <c r="D215" s="25" t="e">
        <f>VLOOKUP($A215,#REF!,34,FALSE)</f>
        <v>#REF!</v>
      </c>
      <c r="E215" s="8" t="e">
        <f>ROUND(IF(ISNA(VLOOKUP($A215,#REF!,46,FALSE)),0,VLOOKUP($A215,#REF!,46,FALSE)),1)</f>
        <v>#REF!</v>
      </c>
      <c r="F215" s="92" t="e">
        <f>ROUND(IF(ISNA(VLOOKUP($A215,#REF!,47,FALSE)),0,VLOOKUP($A215,#REF!,47,FALSE)),1)</f>
        <v>#REF!</v>
      </c>
      <c r="G215" s="216" t="e">
        <f t="shared" si="127"/>
        <v>#REF!</v>
      </c>
      <c r="H215" s="88" t="e">
        <f t="shared" si="128"/>
        <v>#REF!</v>
      </c>
      <c r="I215" s="72" t="e">
        <f>IF(ISNA(VLOOKUP($A215,#REF!,4,FALSE)),0,VLOOKUP($A215,#REF!,4,FALSE))</f>
        <v>#REF!</v>
      </c>
      <c r="J215" s="24"/>
      <c r="K215" s="80" t="e">
        <f t="shared" si="152"/>
        <v>#REF!</v>
      </c>
      <c r="L215" s="76" t="e">
        <f t="shared" si="129"/>
        <v>#REF!</v>
      </c>
      <c r="M215" s="83" t="e">
        <f>IF(ISNA(VLOOKUP($A215,#REF!,8,FALSE)),0,VLOOKUP($A215,#REF!,8,FALSE))</f>
        <v>#REF!</v>
      </c>
      <c r="N215" s="24"/>
      <c r="O215" s="80" t="e">
        <f t="shared" si="153"/>
        <v>#REF!</v>
      </c>
      <c r="P215" s="76" t="e">
        <f t="shared" si="130"/>
        <v>#REF!</v>
      </c>
      <c r="Q215" s="64" t="e">
        <f>IF(ISNA(VLOOKUP($A215,#REF!,12,FALSE)),0,VLOOKUP($A215,#REF!,12,FALSE))</f>
        <v>#REF!</v>
      </c>
      <c r="R215" s="24"/>
      <c r="S215" s="80" t="e">
        <f t="shared" si="154"/>
        <v>#REF!</v>
      </c>
      <c r="T215" s="76" t="e">
        <f t="shared" si="132"/>
        <v>#REF!</v>
      </c>
      <c r="U215" s="64" t="e">
        <f>IF(ISNA(VLOOKUP($A215,#REF!,16,FALSE)),0,VLOOKUP($A215,#REF!,16,FALSE))</f>
        <v>#REF!</v>
      </c>
      <c r="V215" s="24"/>
      <c r="W215" s="80" t="e">
        <f t="shared" si="133"/>
        <v>#REF!</v>
      </c>
      <c r="X215" s="76" t="e">
        <f t="shared" si="134"/>
        <v>#REF!</v>
      </c>
      <c r="Y215" s="64" t="e">
        <f>IF(ISNA(VLOOKUP($A215,#REF!,20,FALSE)),0,VLOOKUP($A215,#REF!,20,FALSE))</f>
        <v>#REF!</v>
      </c>
      <c r="Z215" s="24"/>
      <c r="AA215" s="80" t="e">
        <f t="shared" si="135"/>
        <v>#REF!</v>
      </c>
      <c r="AB215" s="76" t="e">
        <f t="shared" si="136"/>
        <v>#REF!</v>
      </c>
      <c r="AC215" s="64" t="e">
        <f>IF(ISNA(VLOOKUP($A215,#REF!,24,FALSE)),0,VLOOKUP($A215,#REF!,24,FALSE))</f>
        <v>#REF!</v>
      </c>
      <c r="AD215" s="24"/>
      <c r="AE215" s="80" t="e">
        <f t="shared" si="137"/>
        <v>#REF!</v>
      </c>
      <c r="AF215" s="76" t="e">
        <f t="shared" si="138"/>
        <v>#REF!</v>
      </c>
      <c r="AG215" s="64" t="e">
        <f>IF(ISNA(VLOOKUP($A215,#REF!,28,FALSE)),0,VLOOKUP($A215,#REF!,28,FALSE))</f>
        <v>#REF!</v>
      </c>
      <c r="AH215" s="24"/>
      <c r="AI215" s="80" t="e">
        <f t="shared" si="139"/>
        <v>#REF!</v>
      </c>
      <c r="AJ215" s="76" t="e">
        <f t="shared" si="140"/>
        <v>#REF!</v>
      </c>
      <c r="AK215" s="64" t="e">
        <f>IF(ISNA(VLOOKUP($A215,#REF!,32,FALSE)),0,VLOOKUP($A215,#REF!,32,FALSE))</f>
        <v>#REF!</v>
      </c>
      <c r="AL215" s="24"/>
      <c r="AM215" s="80" t="e">
        <f t="shared" si="141"/>
        <v>#REF!</v>
      </c>
      <c r="AN215" s="76" t="e">
        <f t="shared" si="142"/>
        <v>#REF!</v>
      </c>
      <c r="AO215" s="64" t="e">
        <f>IF(ISNA(VLOOKUP($A215,#REF!,36,FALSE)),0,VLOOKUP($A215,#REF!,36,FALSE))</f>
        <v>#REF!</v>
      </c>
      <c r="AP215" s="24"/>
      <c r="AQ215" s="80" t="e">
        <f t="shared" si="143"/>
        <v>#REF!</v>
      </c>
      <c r="AR215" s="76" t="e">
        <f t="shared" si="144"/>
        <v>#REF!</v>
      </c>
    </row>
    <row r="216" spans="1:53" ht="18" customHeight="1" thickBot="1" x14ac:dyDescent="0.25">
      <c r="A216" s="78" t="str">
        <f t="shared" si="126"/>
        <v>Anthony Denale</v>
      </c>
      <c r="B216" s="52" t="s">
        <v>11</v>
      </c>
      <c r="C216" s="62" t="s">
        <v>305</v>
      </c>
      <c r="D216" s="25" t="e">
        <f>VLOOKUP($A216,#REF!,34,FALSE)</f>
        <v>#REF!</v>
      </c>
      <c r="E216" s="8" t="e">
        <f>ROUND(IF(ISNA(VLOOKUP($A216,#REF!,46,FALSE)),0,VLOOKUP($A216,#REF!,46,FALSE)),1)</f>
        <v>#REF!</v>
      </c>
      <c r="F216" s="92" t="e">
        <f>ROUND(IF(ISNA(VLOOKUP($A216,#REF!,47,FALSE)),0,VLOOKUP($A216,#REF!,47,FALSE)),1)</f>
        <v>#REF!</v>
      </c>
      <c r="G216" s="216" t="e">
        <f t="shared" si="127"/>
        <v>#REF!</v>
      </c>
      <c r="H216" s="88" t="e">
        <f t="shared" si="128"/>
        <v>#REF!</v>
      </c>
      <c r="I216" s="72" t="e">
        <f>IF(ISNA(VLOOKUP($A216,#REF!,4,FALSE)),0,VLOOKUP($A216,#REF!,4,FALSE))</f>
        <v>#REF!</v>
      </c>
      <c r="J216" s="8"/>
      <c r="K216" s="13" t="e">
        <f t="shared" si="152"/>
        <v>#REF!</v>
      </c>
      <c r="L216" s="76" t="e">
        <f t="shared" si="129"/>
        <v>#REF!</v>
      </c>
      <c r="M216" s="83" t="e">
        <f>IF(ISNA(VLOOKUP($A216,#REF!,8,FALSE)),0,VLOOKUP($A216,#REF!,8,FALSE))</f>
        <v>#REF!</v>
      </c>
      <c r="N216" s="8"/>
      <c r="O216" s="13" t="e">
        <f t="shared" si="153"/>
        <v>#REF!</v>
      </c>
      <c r="P216" s="76" t="e">
        <f t="shared" si="130"/>
        <v>#REF!</v>
      </c>
      <c r="Q216" s="64" t="e">
        <f>IF(ISNA(VLOOKUP($A216,#REF!,12,FALSE)),0,VLOOKUP($A216,#REF!,12,FALSE))</f>
        <v>#REF!</v>
      </c>
      <c r="R216" s="8"/>
      <c r="S216" s="13" t="e">
        <f t="shared" si="154"/>
        <v>#REF!</v>
      </c>
      <c r="T216" s="76" t="e">
        <f t="shared" si="132"/>
        <v>#REF!</v>
      </c>
      <c r="U216" s="64" t="e">
        <f>IF(ISNA(VLOOKUP($A216,#REF!,16,FALSE)),0,VLOOKUP($A216,#REF!,16,FALSE))</f>
        <v>#REF!</v>
      </c>
      <c r="V216" s="8"/>
      <c r="W216" s="80" t="e">
        <f t="shared" si="133"/>
        <v>#REF!</v>
      </c>
      <c r="X216" s="76" t="e">
        <f t="shared" si="134"/>
        <v>#REF!</v>
      </c>
      <c r="Y216" s="64" t="e">
        <f>IF(ISNA(VLOOKUP($A216,#REF!,20,FALSE)),0,VLOOKUP($A216,#REF!,20,FALSE))</f>
        <v>#REF!</v>
      </c>
      <c r="Z216" s="8"/>
      <c r="AA216" s="80" t="e">
        <f t="shared" si="135"/>
        <v>#REF!</v>
      </c>
      <c r="AB216" s="76" t="e">
        <f t="shared" si="136"/>
        <v>#REF!</v>
      </c>
      <c r="AC216" s="64" t="e">
        <f>IF(ISNA(VLOOKUP($A216,#REF!,24,FALSE)),0,VLOOKUP($A216,#REF!,24,FALSE))</f>
        <v>#REF!</v>
      </c>
      <c r="AD216" s="8"/>
      <c r="AE216" s="80" t="e">
        <f t="shared" si="137"/>
        <v>#REF!</v>
      </c>
      <c r="AF216" s="76" t="e">
        <f t="shared" si="138"/>
        <v>#REF!</v>
      </c>
      <c r="AG216" s="64" t="e">
        <f>IF(ISNA(VLOOKUP($A216,#REF!,28,FALSE)),0,VLOOKUP($A216,#REF!,28,FALSE))</f>
        <v>#REF!</v>
      </c>
      <c r="AH216" s="8"/>
      <c r="AI216" s="80" t="e">
        <f t="shared" si="139"/>
        <v>#REF!</v>
      </c>
      <c r="AJ216" s="76" t="e">
        <f t="shared" si="140"/>
        <v>#REF!</v>
      </c>
      <c r="AK216" s="64" t="e">
        <f>IF(ISNA(VLOOKUP($A216,#REF!,32,FALSE)),0,VLOOKUP($A216,#REF!,32,FALSE))</f>
        <v>#REF!</v>
      </c>
      <c r="AL216" s="8"/>
      <c r="AM216" s="80" t="e">
        <f t="shared" si="141"/>
        <v>#REF!</v>
      </c>
      <c r="AN216" s="76" t="e">
        <f t="shared" si="142"/>
        <v>#REF!</v>
      </c>
      <c r="AO216" s="64" t="e">
        <f>IF(ISNA(VLOOKUP($A216,#REF!,36,FALSE)),0,VLOOKUP($A216,#REF!,36,FALSE))</f>
        <v>#REF!</v>
      </c>
      <c r="AP216" s="8"/>
      <c r="AQ216" s="80" t="e">
        <f t="shared" si="143"/>
        <v>#REF!</v>
      </c>
      <c r="AR216" s="76" t="e">
        <f t="shared" si="144"/>
        <v>#REF!</v>
      </c>
    </row>
    <row r="217" spans="1:53" ht="18" customHeight="1" thickBot="1" x14ac:dyDescent="0.25">
      <c r="A217" s="78" t="str">
        <f t="shared" si="126"/>
        <v>Jeff Denale</v>
      </c>
      <c r="B217" s="52" t="s">
        <v>11</v>
      </c>
      <c r="C217" s="62" t="s">
        <v>306</v>
      </c>
      <c r="D217" s="25" t="e">
        <f>VLOOKUP($A217,#REF!,34,FALSE)</f>
        <v>#REF!</v>
      </c>
      <c r="E217" s="8" t="e">
        <f>ROUND(IF(ISNA(VLOOKUP($A217,#REF!,46,FALSE)),0,VLOOKUP($A217,#REF!,46,FALSE)),1)</f>
        <v>#REF!</v>
      </c>
      <c r="F217" s="92" t="e">
        <f>ROUND(IF(ISNA(VLOOKUP($A217,#REF!,47,FALSE)),0,VLOOKUP($A217,#REF!,47,FALSE)),1)</f>
        <v>#REF!</v>
      </c>
      <c r="G217" s="216" t="e">
        <f t="shared" si="127"/>
        <v>#REF!</v>
      </c>
      <c r="H217" s="88" t="e">
        <f t="shared" si="128"/>
        <v>#REF!</v>
      </c>
      <c r="I217" s="72" t="e">
        <f>IF(ISNA(VLOOKUP($A217,#REF!,4,FALSE)),0,VLOOKUP($A217,#REF!,4,FALSE))</f>
        <v>#REF!</v>
      </c>
      <c r="J217" s="24"/>
      <c r="K217" s="80" t="e">
        <f t="shared" si="152"/>
        <v>#REF!</v>
      </c>
      <c r="L217" s="76" t="e">
        <f t="shared" si="129"/>
        <v>#REF!</v>
      </c>
      <c r="M217" s="83" t="e">
        <f>IF(ISNA(VLOOKUP($A217,#REF!,8,FALSE)),0,VLOOKUP($A217,#REF!,8,FALSE))</f>
        <v>#REF!</v>
      </c>
      <c r="N217" s="24"/>
      <c r="O217" s="80" t="e">
        <f t="shared" si="153"/>
        <v>#REF!</v>
      </c>
      <c r="P217" s="76" t="e">
        <f t="shared" si="130"/>
        <v>#REF!</v>
      </c>
      <c r="Q217" s="64" t="e">
        <f>IF(ISNA(VLOOKUP($A217,#REF!,12,FALSE)),0,VLOOKUP($A217,#REF!,12,FALSE))</f>
        <v>#REF!</v>
      </c>
      <c r="R217" s="24"/>
      <c r="S217" s="80" t="e">
        <f t="shared" si="154"/>
        <v>#REF!</v>
      </c>
      <c r="T217" s="76" t="e">
        <f t="shared" si="132"/>
        <v>#REF!</v>
      </c>
      <c r="U217" s="64" t="e">
        <f>IF(ISNA(VLOOKUP($A217,#REF!,16,FALSE)),0,VLOOKUP($A217,#REF!,16,FALSE))</f>
        <v>#REF!</v>
      </c>
      <c r="V217" s="24"/>
      <c r="W217" s="80" t="e">
        <f t="shared" si="133"/>
        <v>#REF!</v>
      </c>
      <c r="X217" s="76" t="e">
        <f t="shared" si="134"/>
        <v>#REF!</v>
      </c>
      <c r="Y217" s="64" t="e">
        <f>IF(ISNA(VLOOKUP($A217,#REF!,20,FALSE)),0,VLOOKUP($A217,#REF!,20,FALSE))</f>
        <v>#REF!</v>
      </c>
      <c r="Z217" s="24"/>
      <c r="AA217" s="80" t="e">
        <f t="shared" si="135"/>
        <v>#REF!</v>
      </c>
      <c r="AB217" s="76" t="e">
        <f t="shared" si="136"/>
        <v>#REF!</v>
      </c>
      <c r="AC217" s="64" t="e">
        <f>IF(ISNA(VLOOKUP($A217,#REF!,24,FALSE)),0,VLOOKUP($A217,#REF!,24,FALSE))</f>
        <v>#REF!</v>
      </c>
      <c r="AD217" s="24"/>
      <c r="AE217" s="80" t="e">
        <f t="shared" si="137"/>
        <v>#REF!</v>
      </c>
      <c r="AF217" s="76" t="e">
        <f t="shared" si="138"/>
        <v>#REF!</v>
      </c>
      <c r="AG217" s="64" t="e">
        <f>IF(ISNA(VLOOKUP($A217,#REF!,28,FALSE)),0,VLOOKUP($A217,#REF!,28,FALSE))</f>
        <v>#REF!</v>
      </c>
      <c r="AH217" s="24"/>
      <c r="AI217" s="80" t="e">
        <f t="shared" si="139"/>
        <v>#REF!</v>
      </c>
      <c r="AJ217" s="76" t="e">
        <f t="shared" si="140"/>
        <v>#REF!</v>
      </c>
      <c r="AK217" s="64" t="e">
        <f>IF(ISNA(VLOOKUP($A217,#REF!,32,FALSE)),0,VLOOKUP($A217,#REF!,32,FALSE))</f>
        <v>#REF!</v>
      </c>
      <c r="AL217" s="24"/>
      <c r="AM217" s="80" t="e">
        <f t="shared" si="141"/>
        <v>#REF!</v>
      </c>
      <c r="AN217" s="76" t="e">
        <f t="shared" si="142"/>
        <v>#REF!</v>
      </c>
      <c r="AO217" s="64" t="e">
        <f>IF(ISNA(VLOOKUP($A217,#REF!,36,FALSE)),0,VLOOKUP($A217,#REF!,36,FALSE))</f>
        <v>#REF!</v>
      </c>
      <c r="AP217" s="24"/>
      <c r="AQ217" s="80" t="e">
        <f t="shared" si="143"/>
        <v>#REF!</v>
      </c>
      <c r="AR217" s="76" t="e">
        <f t="shared" si="144"/>
        <v>#REF!</v>
      </c>
    </row>
    <row r="218" spans="1:53" ht="18" customHeight="1" thickBot="1" x14ac:dyDescent="0.25">
      <c r="A218" s="78" t="str">
        <f t="shared" si="126"/>
        <v>John Denale</v>
      </c>
      <c r="B218" s="52" t="s">
        <v>11</v>
      </c>
      <c r="C218" s="62" t="s">
        <v>3</v>
      </c>
      <c r="D218" s="25" t="e">
        <f>VLOOKUP($A218,#REF!,34,FALSE)</f>
        <v>#REF!</v>
      </c>
      <c r="E218" s="8" t="e">
        <f>ROUND(IF(ISNA(VLOOKUP($A218,#REF!,46,FALSE)),0,VLOOKUP($A218,#REF!,46,FALSE)),1)</f>
        <v>#REF!</v>
      </c>
      <c r="F218" s="92" t="e">
        <f>ROUND(IF(ISNA(VLOOKUP($A218,#REF!,47,FALSE)),0,VLOOKUP($A218,#REF!,47,FALSE)),1)</f>
        <v>#REF!</v>
      </c>
      <c r="G218" s="216" t="e">
        <f t="shared" si="127"/>
        <v>#REF!</v>
      </c>
      <c r="H218" s="88" t="e">
        <f t="shared" si="128"/>
        <v>#REF!</v>
      </c>
      <c r="I218" s="72" t="e">
        <f>IF(ISNA(VLOOKUP($A218,#REF!,4,FALSE)),0,VLOOKUP($A218,#REF!,4,FALSE))</f>
        <v>#REF!</v>
      </c>
      <c r="J218" s="24"/>
      <c r="K218" s="80" t="e">
        <f t="shared" si="152"/>
        <v>#REF!</v>
      </c>
      <c r="L218" s="76" t="e">
        <f t="shared" si="129"/>
        <v>#REF!</v>
      </c>
      <c r="M218" s="83" t="e">
        <f>IF(ISNA(VLOOKUP($A218,#REF!,8,FALSE)),0,VLOOKUP($A218,#REF!,8,FALSE))</f>
        <v>#REF!</v>
      </c>
      <c r="N218" s="24"/>
      <c r="O218" s="80" t="e">
        <f t="shared" si="153"/>
        <v>#REF!</v>
      </c>
      <c r="P218" s="76" t="e">
        <f t="shared" si="130"/>
        <v>#REF!</v>
      </c>
      <c r="Q218" s="64" t="e">
        <f>IF(ISNA(VLOOKUP($A218,#REF!,12,FALSE)),0,VLOOKUP($A218,#REF!,12,FALSE))</f>
        <v>#REF!</v>
      </c>
      <c r="R218" s="24"/>
      <c r="S218" s="80" t="e">
        <f t="shared" si="154"/>
        <v>#REF!</v>
      </c>
      <c r="T218" s="76" t="e">
        <f t="shared" si="132"/>
        <v>#REF!</v>
      </c>
      <c r="U218" s="64" t="e">
        <f>IF(ISNA(VLOOKUP($A218,#REF!,16,FALSE)),0,VLOOKUP($A218,#REF!,16,FALSE))</f>
        <v>#REF!</v>
      </c>
      <c r="V218" s="24"/>
      <c r="W218" s="80" t="e">
        <f t="shared" si="133"/>
        <v>#REF!</v>
      </c>
      <c r="X218" s="76" t="e">
        <f t="shared" si="134"/>
        <v>#REF!</v>
      </c>
      <c r="Y218" s="64" t="e">
        <f>IF(ISNA(VLOOKUP($A218,#REF!,20,FALSE)),0,VLOOKUP($A218,#REF!,20,FALSE))</f>
        <v>#REF!</v>
      </c>
      <c r="Z218" s="24"/>
      <c r="AA218" s="80" t="e">
        <f t="shared" si="135"/>
        <v>#REF!</v>
      </c>
      <c r="AB218" s="76" t="e">
        <f t="shared" si="136"/>
        <v>#REF!</v>
      </c>
      <c r="AC218" s="64" t="e">
        <f>IF(ISNA(VLOOKUP($A218,#REF!,24,FALSE)),0,VLOOKUP($A218,#REF!,24,FALSE))</f>
        <v>#REF!</v>
      </c>
      <c r="AD218" s="24"/>
      <c r="AE218" s="80" t="e">
        <f t="shared" si="137"/>
        <v>#REF!</v>
      </c>
      <c r="AF218" s="76" t="e">
        <f t="shared" si="138"/>
        <v>#REF!</v>
      </c>
      <c r="AG218" s="64" t="e">
        <f>IF(ISNA(VLOOKUP($A218,#REF!,28,FALSE)),0,VLOOKUP($A218,#REF!,28,FALSE))</f>
        <v>#REF!</v>
      </c>
      <c r="AH218" s="24"/>
      <c r="AI218" s="80" t="e">
        <f t="shared" si="139"/>
        <v>#REF!</v>
      </c>
      <c r="AJ218" s="76" t="e">
        <f t="shared" si="140"/>
        <v>#REF!</v>
      </c>
      <c r="AK218" s="64" t="e">
        <f>IF(ISNA(VLOOKUP($A218,#REF!,32,FALSE)),0,VLOOKUP($A218,#REF!,32,FALSE))</f>
        <v>#REF!</v>
      </c>
      <c r="AL218" s="24"/>
      <c r="AM218" s="80" t="e">
        <f t="shared" si="141"/>
        <v>#REF!</v>
      </c>
      <c r="AN218" s="76" t="e">
        <f t="shared" si="142"/>
        <v>#REF!</v>
      </c>
      <c r="AO218" s="64" t="e">
        <f>IF(ISNA(VLOOKUP($A218,#REF!,36,FALSE)),0,VLOOKUP($A218,#REF!,36,FALSE))</f>
        <v>#REF!</v>
      </c>
      <c r="AP218" s="24"/>
      <c r="AQ218" s="80" t="e">
        <f t="shared" si="143"/>
        <v>#REF!</v>
      </c>
      <c r="AR218" s="76" t="e">
        <f t="shared" si="144"/>
        <v>#REF!</v>
      </c>
    </row>
    <row r="219" spans="1:53" ht="18" customHeight="1" thickBot="1" x14ac:dyDescent="0.25">
      <c r="A219" s="78" t="str">
        <f t="shared" si="126"/>
        <v>Hilario Diaz</v>
      </c>
      <c r="B219" s="52" t="s">
        <v>501</v>
      </c>
      <c r="C219" s="62" t="s">
        <v>502</v>
      </c>
      <c r="D219" s="25" t="e">
        <f>VLOOKUP($A219,#REF!,34,FALSE)</f>
        <v>#REF!</v>
      </c>
      <c r="E219" s="8" t="e">
        <f>ROUND(IF(ISNA(VLOOKUP($A219,#REF!,46,FALSE)),0,VLOOKUP($A219,#REF!,46,FALSE)),1)</f>
        <v>#REF!</v>
      </c>
      <c r="F219" s="92" t="e">
        <f>ROUND(IF(ISNA(VLOOKUP($A219,#REF!,47,FALSE)),0,VLOOKUP($A219,#REF!,47,FALSE)),1)</f>
        <v>#REF!</v>
      </c>
      <c r="G219" s="216" t="e">
        <f t="shared" si="127"/>
        <v>#REF!</v>
      </c>
      <c r="H219" s="88" t="e">
        <f t="shared" si="128"/>
        <v>#REF!</v>
      </c>
      <c r="I219" s="72" t="e">
        <f>IF(ISNA(VLOOKUP($A219,#REF!,4,FALSE)),0,VLOOKUP($A219,#REF!,4,FALSE))</f>
        <v>#REF!</v>
      </c>
      <c r="J219" s="24"/>
      <c r="K219" s="80" t="e">
        <f t="shared" si="152"/>
        <v>#REF!</v>
      </c>
      <c r="L219" s="76" t="e">
        <f t="shared" si="129"/>
        <v>#REF!</v>
      </c>
      <c r="M219" s="83" t="e">
        <f>IF(ISNA(VLOOKUP($A219,#REF!,8,FALSE)),0,VLOOKUP($A219,#REF!,8,FALSE))</f>
        <v>#REF!</v>
      </c>
      <c r="N219" s="24"/>
      <c r="O219" s="80" t="e">
        <f t="shared" si="153"/>
        <v>#REF!</v>
      </c>
      <c r="P219" s="76" t="e">
        <f t="shared" si="130"/>
        <v>#REF!</v>
      </c>
      <c r="Q219" s="64" t="e">
        <f>IF(ISNA(VLOOKUP($A219,#REF!,12,FALSE)),0,VLOOKUP($A219,#REF!,12,FALSE))</f>
        <v>#REF!</v>
      </c>
      <c r="R219" s="24"/>
      <c r="S219" s="80" t="e">
        <f t="shared" si="154"/>
        <v>#REF!</v>
      </c>
      <c r="T219" s="76" t="e">
        <f t="shared" si="132"/>
        <v>#REF!</v>
      </c>
      <c r="U219" s="64" t="e">
        <f>IF(ISNA(VLOOKUP($A219,#REF!,16,FALSE)),0,VLOOKUP($A219,#REF!,16,FALSE))</f>
        <v>#REF!</v>
      </c>
      <c r="V219" s="24"/>
      <c r="W219" s="80" t="e">
        <f t="shared" si="133"/>
        <v>#REF!</v>
      </c>
      <c r="X219" s="76" t="e">
        <f t="shared" si="134"/>
        <v>#REF!</v>
      </c>
      <c r="Y219" s="64" t="e">
        <f>IF(ISNA(VLOOKUP($A219,#REF!,20,FALSE)),0,VLOOKUP($A219,#REF!,20,FALSE))</f>
        <v>#REF!</v>
      </c>
      <c r="Z219" s="24"/>
      <c r="AA219" s="80" t="e">
        <f t="shared" si="135"/>
        <v>#REF!</v>
      </c>
      <c r="AB219" s="76" t="e">
        <f t="shared" si="136"/>
        <v>#REF!</v>
      </c>
      <c r="AC219" s="64" t="e">
        <f>IF(ISNA(VLOOKUP($A219,#REF!,24,FALSE)),0,VLOOKUP($A219,#REF!,24,FALSE))</f>
        <v>#REF!</v>
      </c>
      <c r="AD219" s="24"/>
      <c r="AE219" s="80" t="e">
        <f t="shared" si="137"/>
        <v>#REF!</v>
      </c>
      <c r="AF219" s="76" t="e">
        <f t="shared" si="138"/>
        <v>#REF!</v>
      </c>
      <c r="AG219" s="64" t="e">
        <f>IF(ISNA(VLOOKUP($A219,#REF!,28,FALSE)),0,VLOOKUP($A219,#REF!,28,FALSE))</f>
        <v>#REF!</v>
      </c>
      <c r="AH219" s="24"/>
      <c r="AI219" s="80" t="e">
        <f t="shared" si="139"/>
        <v>#REF!</v>
      </c>
      <c r="AJ219" s="76" t="e">
        <f t="shared" si="140"/>
        <v>#REF!</v>
      </c>
      <c r="AK219" s="64" t="e">
        <f>IF(ISNA(VLOOKUP($A219,#REF!,32,FALSE)),0,VLOOKUP($A219,#REF!,32,FALSE))</f>
        <v>#REF!</v>
      </c>
      <c r="AL219" s="24"/>
      <c r="AM219" s="80" t="e">
        <f t="shared" si="141"/>
        <v>#REF!</v>
      </c>
      <c r="AN219" s="76" t="e">
        <f t="shared" si="142"/>
        <v>#REF!</v>
      </c>
      <c r="AO219" s="64" t="e">
        <f>IF(ISNA(VLOOKUP($A219,#REF!,36,FALSE)),0,VLOOKUP($A219,#REF!,36,FALSE))</f>
        <v>#REF!</v>
      </c>
      <c r="AP219" s="24"/>
      <c r="AQ219" s="80" t="e">
        <f t="shared" si="143"/>
        <v>#REF!</v>
      </c>
      <c r="AR219" s="76" t="e">
        <f t="shared" si="144"/>
        <v>#REF!</v>
      </c>
    </row>
    <row r="220" spans="1:53" ht="18" customHeight="1" thickBot="1" x14ac:dyDescent="0.25">
      <c r="A220" s="78" t="str">
        <f t="shared" si="126"/>
        <v>Travis Dobson</v>
      </c>
      <c r="B220" s="52" t="s">
        <v>382</v>
      </c>
      <c r="C220" s="62" t="s">
        <v>383</v>
      </c>
      <c r="D220" s="25" t="e">
        <f>VLOOKUP($A220,#REF!,34,FALSE)</f>
        <v>#REF!</v>
      </c>
      <c r="E220" s="8" t="e">
        <f>ROUND(IF(ISNA(VLOOKUP($A220,#REF!,46,FALSE)),0,VLOOKUP($A220,#REF!,46,FALSE)),1)</f>
        <v>#REF!</v>
      </c>
      <c r="F220" s="92" t="e">
        <f>ROUND(IF(ISNA(VLOOKUP($A220,#REF!,47,FALSE)),0,VLOOKUP($A220,#REF!,47,FALSE)),1)</f>
        <v>#REF!</v>
      </c>
      <c r="G220" s="216" t="e">
        <f t="shared" si="127"/>
        <v>#REF!</v>
      </c>
      <c r="H220" s="88" t="e">
        <f t="shared" si="128"/>
        <v>#REF!</v>
      </c>
      <c r="I220" s="72" t="e">
        <f>IF(ISNA(VLOOKUP($A220,#REF!,4,FALSE)),0,VLOOKUP($A220,#REF!,4,FALSE))</f>
        <v>#REF!</v>
      </c>
      <c r="J220" s="24"/>
      <c r="K220" s="80" t="e">
        <f t="shared" si="152"/>
        <v>#REF!</v>
      </c>
      <c r="L220" s="76" t="e">
        <f t="shared" si="129"/>
        <v>#REF!</v>
      </c>
      <c r="M220" s="83" t="e">
        <f>IF(ISNA(VLOOKUP($A220,#REF!,8,FALSE)),0,VLOOKUP($A220,#REF!,8,FALSE))</f>
        <v>#REF!</v>
      </c>
      <c r="N220" s="24"/>
      <c r="O220" s="80" t="e">
        <f t="shared" si="153"/>
        <v>#REF!</v>
      </c>
      <c r="P220" s="76" t="e">
        <f t="shared" si="130"/>
        <v>#REF!</v>
      </c>
      <c r="Q220" s="64" t="e">
        <f>IF(ISNA(VLOOKUP($A220,#REF!,12,FALSE)),0,VLOOKUP($A220,#REF!,12,FALSE))</f>
        <v>#REF!</v>
      </c>
      <c r="R220" s="24"/>
      <c r="S220" s="80" t="e">
        <f t="shared" si="154"/>
        <v>#REF!</v>
      </c>
      <c r="T220" s="76" t="e">
        <f t="shared" si="132"/>
        <v>#REF!</v>
      </c>
      <c r="U220" s="64" t="e">
        <f>IF(ISNA(VLOOKUP($A220,#REF!,16,FALSE)),0,VLOOKUP($A220,#REF!,16,FALSE))</f>
        <v>#REF!</v>
      </c>
      <c r="V220" s="24"/>
      <c r="W220" s="80" t="e">
        <f t="shared" si="133"/>
        <v>#REF!</v>
      </c>
      <c r="X220" s="76" t="e">
        <f t="shared" si="134"/>
        <v>#REF!</v>
      </c>
      <c r="Y220" s="64" t="e">
        <f>IF(ISNA(VLOOKUP($A220,#REF!,20,FALSE)),0,VLOOKUP($A220,#REF!,20,FALSE))</f>
        <v>#REF!</v>
      </c>
      <c r="Z220" s="24"/>
      <c r="AA220" s="80" t="e">
        <f t="shared" si="135"/>
        <v>#REF!</v>
      </c>
      <c r="AB220" s="76" t="e">
        <f t="shared" si="136"/>
        <v>#REF!</v>
      </c>
      <c r="AC220" s="64" t="e">
        <f>IF(ISNA(VLOOKUP($A220,#REF!,24,FALSE)),0,VLOOKUP($A220,#REF!,24,FALSE))</f>
        <v>#REF!</v>
      </c>
      <c r="AD220" s="24"/>
      <c r="AE220" s="80" t="e">
        <f t="shared" si="137"/>
        <v>#REF!</v>
      </c>
      <c r="AF220" s="76" t="e">
        <f t="shared" si="138"/>
        <v>#REF!</v>
      </c>
      <c r="AG220" s="64" t="e">
        <f>IF(ISNA(VLOOKUP($A220,#REF!,28,FALSE)),0,VLOOKUP($A220,#REF!,28,FALSE))</f>
        <v>#REF!</v>
      </c>
      <c r="AH220" s="24"/>
      <c r="AI220" s="80" t="e">
        <f t="shared" si="139"/>
        <v>#REF!</v>
      </c>
      <c r="AJ220" s="76" t="e">
        <f t="shared" si="140"/>
        <v>#REF!</v>
      </c>
      <c r="AK220" s="64" t="e">
        <f>IF(ISNA(VLOOKUP($A220,#REF!,32,FALSE)),0,VLOOKUP($A220,#REF!,32,FALSE))</f>
        <v>#REF!</v>
      </c>
      <c r="AL220" s="24"/>
      <c r="AM220" s="80" t="e">
        <f t="shared" si="141"/>
        <v>#REF!</v>
      </c>
      <c r="AN220" s="76" t="e">
        <f t="shared" si="142"/>
        <v>#REF!</v>
      </c>
      <c r="AO220" s="64" t="e">
        <f>IF(ISNA(VLOOKUP($A220,#REF!,36,FALSE)),0,VLOOKUP($A220,#REF!,36,FALSE))</f>
        <v>#REF!</v>
      </c>
      <c r="AP220" s="24"/>
      <c r="AQ220" s="80" t="e">
        <f t="shared" si="143"/>
        <v>#REF!</v>
      </c>
      <c r="AR220" s="76" t="e">
        <f t="shared" si="144"/>
        <v>#REF!</v>
      </c>
    </row>
    <row r="221" spans="1:53" ht="18" customHeight="1" thickBot="1" x14ac:dyDescent="0.25">
      <c r="A221" s="78" t="str">
        <f t="shared" si="126"/>
        <v>Neil Donahue</v>
      </c>
      <c r="B221" s="52" t="s">
        <v>384</v>
      </c>
      <c r="C221" s="62" t="s">
        <v>385</v>
      </c>
      <c r="D221" s="25" t="e">
        <f>VLOOKUP($A221,#REF!,34,FALSE)</f>
        <v>#REF!</v>
      </c>
      <c r="E221" s="8" t="e">
        <f>ROUND(IF(ISNA(VLOOKUP($A221,#REF!,46,FALSE)),0,VLOOKUP($A221,#REF!,46,FALSE)),1)</f>
        <v>#REF!</v>
      </c>
      <c r="F221" s="92" t="e">
        <f>ROUND(IF(ISNA(VLOOKUP($A221,#REF!,47,FALSE)),0,VLOOKUP($A221,#REF!,47,FALSE)),1)</f>
        <v>#REF!</v>
      </c>
      <c r="G221" s="216" t="e">
        <f t="shared" si="127"/>
        <v>#REF!</v>
      </c>
      <c r="H221" s="88" t="e">
        <f t="shared" si="128"/>
        <v>#REF!</v>
      </c>
      <c r="I221" s="72" t="e">
        <f>IF(ISNA(VLOOKUP($A221,#REF!,4,FALSE)),0,VLOOKUP($A221,#REF!,4,FALSE))</f>
        <v>#REF!</v>
      </c>
      <c r="J221" s="24"/>
      <c r="K221" s="80" t="e">
        <f t="shared" si="152"/>
        <v>#REF!</v>
      </c>
      <c r="L221" s="76" t="e">
        <f t="shared" si="129"/>
        <v>#REF!</v>
      </c>
      <c r="M221" s="83" t="e">
        <f>IF(ISNA(VLOOKUP($A221,#REF!,8,FALSE)),0,VLOOKUP($A221,#REF!,8,FALSE))</f>
        <v>#REF!</v>
      </c>
      <c r="N221" s="24"/>
      <c r="O221" s="80" t="e">
        <f t="shared" si="153"/>
        <v>#REF!</v>
      </c>
      <c r="P221" s="76" t="e">
        <f t="shared" si="130"/>
        <v>#REF!</v>
      </c>
      <c r="Q221" s="64" t="e">
        <f>IF(ISNA(VLOOKUP($A221,#REF!,12,FALSE)),0,VLOOKUP($A221,#REF!,12,FALSE))</f>
        <v>#REF!</v>
      </c>
      <c r="R221" s="24"/>
      <c r="S221" s="80" t="e">
        <f t="shared" si="154"/>
        <v>#REF!</v>
      </c>
      <c r="T221" s="76" t="e">
        <f t="shared" si="132"/>
        <v>#REF!</v>
      </c>
      <c r="U221" s="64" t="e">
        <f>IF(ISNA(VLOOKUP($A221,#REF!,16,FALSE)),0,VLOOKUP($A221,#REF!,16,FALSE))</f>
        <v>#REF!</v>
      </c>
      <c r="V221" s="24"/>
      <c r="W221" s="80" t="e">
        <f t="shared" si="133"/>
        <v>#REF!</v>
      </c>
      <c r="X221" s="76" t="e">
        <f t="shared" si="134"/>
        <v>#REF!</v>
      </c>
      <c r="Y221" s="64" t="e">
        <f>IF(ISNA(VLOOKUP($A221,#REF!,20,FALSE)),0,VLOOKUP($A221,#REF!,20,FALSE))</f>
        <v>#REF!</v>
      </c>
      <c r="Z221" s="24"/>
      <c r="AA221" s="80" t="e">
        <f t="shared" si="135"/>
        <v>#REF!</v>
      </c>
      <c r="AB221" s="76" t="e">
        <f t="shared" si="136"/>
        <v>#REF!</v>
      </c>
      <c r="AC221" s="64" t="e">
        <f>IF(ISNA(VLOOKUP($A221,#REF!,24,FALSE)),0,VLOOKUP($A221,#REF!,24,FALSE))</f>
        <v>#REF!</v>
      </c>
      <c r="AD221" s="24"/>
      <c r="AE221" s="80" t="e">
        <f t="shared" si="137"/>
        <v>#REF!</v>
      </c>
      <c r="AF221" s="76" t="e">
        <f t="shared" si="138"/>
        <v>#REF!</v>
      </c>
      <c r="AG221" s="64" t="e">
        <f>IF(ISNA(VLOOKUP($A221,#REF!,28,FALSE)),0,VLOOKUP($A221,#REF!,28,FALSE))</f>
        <v>#REF!</v>
      </c>
      <c r="AH221" s="24"/>
      <c r="AI221" s="80" t="e">
        <f t="shared" si="139"/>
        <v>#REF!</v>
      </c>
      <c r="AJ221" s="76" t="e">
        <f t="shared" si="140"/>
        <v>#REF!</v>
      </c>
      <c r="AK221" s="64" t="e">
        <f>IF(ISNA(VLOOKUP($A221,#REF!,32,FALSE)),0,VLOOKUP($A221,#REF!,32,FALSE))</f>
        <v>#REF!</v>
      </c>
      <c r="AL221" s="24"/>
      <c r="AM221" s="80" t="e">
        <f t="shared" si="141"/>
        <v>#REF!</v>
      </c>
      <c r="AN221" s="76" t="e">
        <f t="shared" si="142"/>
        <v>#REF!</v>
      </c>
      <c r="AO221" s="64" t="e">
        <f>IF(ISNA(VLOOKUP($A221,#REF!,36,FALSE)),0,VLOOKUP($A221,#REF!,36,FALSE))</f>
        <v>#REF!</v>
      </c>
      <c r="AP221" s="24"/>
      <c r="AQ221" s="80" t="e">
        <f t="shared" si="143"/>
        <v>#REF!</v>
      </c>
      <c r="AR221" s="76" t="e">
        <f t="shared" si="144"/>
        <v>#REF!</v>
      </c>
    </row>
    <row r="222" spans="1:53" ht="18" customHeight="1" thickBot="1" x14ac:dyDescent="0.25">
      <c r="A222" s="78" t="str">
        <f t="shared" si="126"/>
        <v>Jamie Donnely</v>
      </c>
      <c r="B222" s="52" t="s">
        <v>242</v>
      </c>
      <c r="C222" s="62" t="s">
        <v>332</v>
      </c>
      <c r="D222" s="25" t="e">
        <f>VLOOKUP($A222,#REF!,34,FALSE)</f>
        <v>#REF!</v>
      </c>
      <c r="E222" s="8" t="e">
        <f>ROUND(IF(ISNA(VLOOKUP($A222,#REF!,46,FALSE)),0,VLOOKUP($A222,#REF!,46,FALSE)),1)</f>
        <v>#REF!</v>
      </c>
      <c r="F222" s="92" t="e">
        <f>ROUND(IF(ISNA(VLOOKUP($A222,#REF!,47,FALSE)),0,VLOOKUP($A222,#REF!,47,FALSE)),1)</f>
        <v>#REF!</v>
      </c>
      <c r="G222" s="216" t="e">
        <f t="shared" si="127"/>
        <v>#REF!</v>
      </c>
      <c r="H222" s="88" t="e">
        <f t="shared" si="128"/>
        <v>#REF!</v>
      </c>
      <c r="I222" s="72" t="e">
        <f>IF(ISNA(VLOOKUP($A222,#REF!,4,FALSE)),0,VLOOKUP($A222,#REF!,4,FALSE))</f>
        <v>#REF!</v>
      </c>
      <c r="J222" s="174"/>
      <c r="K222" s="13" t="e">
        <f t="shared" si="152"/>
        <v>#REF!</v>
      </c>
      <c r="L222" s="87" t="e">
        <f t="shared" si="129"/>
        <v>#REF!</v>
      </c>
      <c r="M222" s="83" t="e">
        <f>IF(ISNA(VLOOKUP($A222,#REF!,8,FALSE)),0,VLOOKUP($A222,#REF!,8,FALSE))</f>
        <v>#REF!</v>
      </c>
      <c r="N222" s="179"/>
      <c r="O222" s="13" t="e">
        <f t="shared" si="153"/>
        <v>#REF!</v>
      </c>
      <c r="P222" s="87" t="e">
        <f t="shared" si="130"/>
        <v>#REF!</v>
      </c>
      <c r="Q222" s="64" t="e">
        <f>IF(ISNA(VLOOKUP($A222,#REF!,12,FALSE)),0,VLOOKUP($A222,#REF!,12,FALSE))</f>
        <v>#REF!</v>
      </c>
      <c r="R222" s="179"/>
      <c r="S222" s="13" t="e">
        <f t="shared" si="154"/>
        <v>#REF!</v>
      </c>
      <c r="T222" s="87" t="e">
        <f t="shared" si="132"/>
        <v>#REF!</v>
      </c>
      <c r="U222" s="64" t="e">
        <f>IF(ISNA(VLOOKUP($A222,#REF!,16,FALSE)),0,VLOOKUP($A222,#REF!,16,FALSE))</f>
        <v>#REF!</v>
      </c>
      <c r="V222" s="179"/>
      <c r="W222" s="13" t="e">
        <f t="shared" si="133"/>
        <v>#REF!</v>
      </c>
      <c r="X222" s="87" t="e">
        <f t="shared" si="134"/>
        <v>#REF!</v>
      </c>
      <c r="Y222" s="64" t="e">
        <f>IF(ISNA(VLOOKUP($A222,#REF!,20,FALSE)),0,VLOOKUP($A222,#REF!,20,FALSE))</f>
        <v>#REF!</v>
      </c>
      <c r="Z222" s="179"/>
      <c r="AA222" s="13" t="e">
        <f t="shared" si="135"/>
        <v>#REF!</v>
      </c>
      <c r="AB222" s="87" t="e">
        <f t="shared" si="136"/>
        <v>#REF!</v>
      </c>
      <c r="AC222" s="64" t="e">
        <f>IF(ISNA(VLOOKUP($A222,#REF!,24,FALSE)),0,VLOOKUP($A222,#REF!,24,FALSE))</f>
        <v>#REF!</v>
      </c>
      <c r="AD222" s="179"/>
      <c r="AE222" s="13" t="e">
        <f t="shared" si="137"/>
        <v>#REF!</v>
      </c>
      <c r="AF222" s="87" t="e">
        <f t="shared" si="138"/>
        <v>#REF!</v>
      </c>
      <c r="AG222" s="64" t="e">
        <f>IF(ISNA(VLOOKUP($A222,#REF!,28,FALSE)),0,VLOOKUP($A222,#REF!,28,FALSE))</f>
        <v>#REF!</v>
      </c>
      <c r="AH222" s="179"/>
      <c r="AI222" s="13" t="e">
        <f t="shared" si="139"/>
        <v>#REF!</v>
      </c>
      <c r="AJ222" s="87" t="e">
        <f t="shared" si="140"/>
        <v>#REF!</v>
      </c>
      <c r="AK222" s="64" t="e">
        <f>IF(ISNA(VLOOKUP($A222,#REF!,32,FALSE)),0,VLOOKUP($A222,#REF!,32,FALSE))</f>
        <v>#REF!</v>
      </c>
      <c r="AL222" s="179"/>
      <c r="AM222" s="13" t="e">
        <f t="shared" si="141"/>
        <v>#REF!</v>
      </c>
      <c r="AN222" s="87" t="e">
        <f t="shared" si="142"/>
        <v>#REF!</v>
      </c>
      <c r="AO222" s="64" t="e">
        <f>IF(ISNA(VLOOKUP($A222,#REF!,36,FALSE)),0,VLOOKUP($A222,#REF!,36,FALSE))</f>
        <v>#REF!</v>
      </c>
      <c r="AP222" s="179"/>
      <c r="AQ222" s="13" t="e">
        <f t="shared" si="143"/>
        <v>#REF!</v>
      </c>
      <c r="AR222" s="87" t="e">
        <f t="shared" si="144"/>
        <v>#REF!</v>
      </c>
    </row>
    <row r="223" spans="1:53" ht="18" customHeight="1" thickBot="1" x14ac:dyDescent="0.25">
      <c r="A223" s="78" t="str">
        <f t="shared" si="126"/>
        <v>Rob Duck</v>
      </c>
      <c r="B223" s="52" t="s">
        <v>40</v>
      </c>
      <c r="C223" s="62" t="s">
        <v>94</v>
      </c>
      <c r="D223" s="25" t="e">
        <f>VLOOKUP($A223,#REF!,34,FALSE)</f>
        <v>#REF!</v>
      </c>
      <c r="E223" s="8" t="e">
        <f>ROUND(IF(ISNA(VLOOKUP($A223,#REF!,46,FALSE)),0,VLOOKUP($A223,#REF!,46,FALSE)),1)</f>
        <v>#REF!</v>
      </c>
      <c r="F223" s="92" t="e">
        <f>ROUND(IF(ISNA(VLOOKUP($A223,#REF!,47,FALSE)),0,VLOOKUP($A223,#REF!,47,FALSE)),1)</f>
        <v>#REF!</v>
      </c>
      <c r="G223" s="216" t="e">
        <f t="shared" si="127"/>
        <v>#REF!</v>
      </c>
      <c r="H223" s="88" t="e">
        <f t="shared" si="128"/>
        <v>#REF!</v>
      </c>
      <c r="I223" s="72" t="e">
        <f>IF(ISNA(VLOOKUP($A223,#REF!,4,FALSE)),0,VLOOKUP($A223,#REF!,4,FALSE))</f>
        <v>#REF!</v>
      </c>
      <c r="J223" s="174"/>
      <c r="K223" s="13" t="e">
        <f t="shared" si="152"/>
        <v>#REF!</v>
      </c>
      <c r="L223" s="87" t="e">
        <f t="shared" si="129"/>
        <v>#REF!</v>
      </c>
      <c r="M223" s="83" t="e">
        <f>IF(ISNA(VLOOKUP($A223,#REF!,8,FALSE)),0,VLOOKUP($A223,#REF!,8,FALSE))</f>
        <v>#REF!</v>
      </c>
      <c r="N223" s="179"/>
      <c r="O223" s="13" t="e">
        <f t="shared" si="153"/>
        <v>#REF!</v>
      </c>
      <c r="P223" s="87" t="e">
        <f t="shared" si="130"/>
        <v>#REF!</v>
      </c>
      <c r="Q223" s="64" t="e">
        <f>IF(ISNA(VLOOKUP($A223,#REF!,12,FALSE)),0,VLOOKUP($A223,#REF!,12,FALSE))</f>
        <v>#REF!</v>
      </c>
      <c r="R223" s="179"/>
      <c r="S223" s="13" t="e">
        <f t="shared" si="154"/>
        <v>#REF!</v>
      </c>
      <c r="T223" s="87" t="e">
        <f t="shared" si="132"/>
        <v>#REF!</v>
      </c>
      <c r="U223" s="64" t="e">
        <f>IF(ISNA(VLOOKUP($A223,#REF!,16,FALSE)),0,VLOOKUP($A223,#REF!,16,FALSE))</f>
        <v>#REF!</v>
      </c>
      <c r="V223" s="179"/>
      <c r="W223" s="13" t="e">
        <f t="shared" si="133"/>
        <v>#REF!</v>
      </c>
      <c r="X223" s="87" t="e">
        <f t="shared" si="134"/>
        <v>#REF!</v>
      </c>
      <c r="Y223" s="64" t="e">
        <f>IF(ISNA(VLOOKUP($A223,#REF!,20,FALSE)),0,VLOOKUP($A223,#REF!,20,FALSE))</f>
        <v>#REF!</v>
      </c>
      <c r="Z223" s="179"/>
      <c r="AA223" s="13" t="e">
        <f t="shared" si="135"/>
        <v>#REF!</v>
      </c>
      <c r="AB223" s="87" t="e">
        <f t="shared" si="136"/>
        <v>#REF!</v>
      </c>
      <c r="AC223" s="64" t="e">
        <f>IF(ISNA(VLOOKUP($A223,#REF!,24,FALSE)),0,VLOOKUP($A223,#REF!,24,FALSE))</f>
        <v>#REF!</v>
      </c>
      <c r="AD223" s="179"/>
      <c r="AE223" s="13" t="e">
        <f t="shared" si="137"/>
        <v>#REF!</v>
      </c>
      <c r="AF223" s="87" t="e">
        <f t="shared" si="138"/>
        <v>#REF!</v>
      </c>
      <c r="AG223" s="64" t="e">
        <f>IF(ISNA(VLOOKUP($A223,#REF!,28,FALSE)),0,VLOOKUP($A223,#REF!,28,FALSE))</f>
        <v>#REF!</v>
      </c>
      <c r="AH223" s="179"/>
      <c r="AI223" s="13" t="e">
        <f t="shared" si="139"/>
        <v>#REF!</v>
      </c>
      <c r="AJ223" s="87" t="e">
        <f t="shared" si="140"/>
        <v>#REF!</v>
      </c>
      <c r="AK223" s="64" t="e">
        <f>IF(ISNA(VLOOKUP($A223,#REF!,32,FALSE)),0,VLOOKUP($A223,#REF!,32,FALSE))</f>
        <v>#REF!</v>
      </c>
      <c r="AL223" s="179"/>
      <c r="AM223" s="13" t="e">
        <f t="shared" si="141"/>
        <v>#REF!</v>
      </c>
      <c r="AN223" s="87" t="e">
        <f t="shared" si="142"/>
        <v>#REF!</v>
      </c>
      <c r="AO223" s="64" t="e">
        <f>IF(ISNA(VLOOKUP($A223,#REF!,36,FALSE)),0,VLOOKUP($A223,#REF!,36,FALSE))</f>
        <v>#REF!</v>
      </c>
      <c r="AP223" s="179"/>
      <c r="AQ223" s="13" t="e">
        <f t="shared" si="143"/>
        <v>#REF!</v>
      </c>
      <c r="AR223" s="87" t="e">
        <f t="shared" si="144"/>
        <v>#REF!</v>
      </c>
    </row>
    <row r="224" spans="1:53" ht="18" customHeight="1" thickBot="1" x14ac:dyDescent="0.25">
      <c r="A224" s="78" t="str">
        <f t="shared" si="126"/>
        <v>Ron Duck</v>
      </c>
      <c r="B224" s="52" t="s">
        <v>40</v>
      </c>
      <c r="C224" s="62" t="s">
        <v>41</v>
      </c>
      <c r="D224" s="25" t="e">
        <f>VLOOKUP($A224,#REF!,34,FALSE)</f>
        <v>#REF!</v>
      </c>
      <c r="E224" s="8" t="e">
        <f>ROUND(IF(ISNA(VLOOKUP($A224,#REF!,46,FALSE)),0,VLOOKUP($A224,#REF!,46,FALSE)),1)</f>
        <v>#REF!</v>
      </c>
      <c r="F224" s="92" t="e">
        <f>ROUND(IF(ISNA(VLOOKUP($A224,#REF!,47,FALSE)),0,VLOOKUP($A224,#REF!,47,FALSE)),1)</f>
        <v>#REF!</v>
      </c>
      <c r="G224" s="216" t="e">
        <f t="shared" si="127"/>
        <v>#REF!</v>
      </c>
      <c r="H224" s="88" t="e">
        <f t="shared" si="128"/>
        <v>#REF!</v>
      </c>
      <c r="I224" s="72" t="e">
        <f>IF(ISNA(VLOOKUP($A224,#REF!,4,FALSE)),0,VLOOKUP($A224,#REF!,4,FALSE))</f>
        <v>#REF!</v>
      </c>
      <c r="J224" s="174"/>
      <c r="K224" s="13" t="e">
        <f t="shared" si="152"/>
        <v>#REF!</v>
      </c>
      <c r="L224" s="87" t="e">
        <f t="shared" si="129"/>
        <v>#REF!</v>
      </c>
      <c r="M224" s="83" t="e">
        <f>IF(ISNA(VLOOKUP($A224,#REF!,8,FALSE)),0,VLOOKUP($A224,#REF!,8,FALSE))</f>
        <v>#REF!</v>
      </c>
      <c r="N224" s="179"/>
      <c r="O224" s="13" t="e">
        <f t="shared" si="153"/>
        <v>#REF!</v>
      </c>
      <c r="P224" s="87" t="e">
        <f t="shared" si="130"/>
        <v>#REF!</v>
      </c>
      <c r="Q224" s="64" t="e">
        <f>IF(ISNA(VLOOKUP($A224,#REF!,12,FALSE)),0,VLOOKUP($A224,#REF!,12,FALSE))</f>
        <v>#REF!</v>
      </c>
      <c r="R224" s="179"/>
      <c r="S224" s="13" t="e">
        <f t="shared" si="154"/>
        <v>#REF!</v>
      </c>
      <c r="T224" s="87" t="e">
        <f t="shared" si="132"/>
        <v>#REF!</v>
      </c>
      <c r="U224" s="64" t="e">
        <f>IF(ISNA(VLOOKUP($A224,#REF!,16,FALSE)),0,VLOOKUP($A224,#REF!,16,FALSE))</f>
        <v>#REF!</v>
      </c>
      <c r="V224" s="179"/>
      <c r="W224" s="13" t="e">
        <f t="shared" si="133"/>
        <v>#REF!</v>
      </c>
      <c r="X224" s="87" t="e">
        <f t="shared" si="134"/>
        <v>#REF!</v>
      </c>
      <c r="Y224" s="64" t="e">
        <f>IF(ISNA(VLOOKUP($A224,#REF!,20,FALSE)),0,VLOOKUP($A224,#REF!,20,FALSE))</f>
        <v>#REF!</v>
      </c>
      <c r="Z224" s="179"/>
      <c r="AA224" s="13" t="e">
        <f t="shared" si="135"/>
        <v>#REF!</v>
      </c>
      <c r="AB224" s="87" t="e">
        <f t="shared" si="136"/>
        <v>#REF!</v>
      </c>
      <c r="AC224" s="64" t="e">
        <f>IF(ISNA(VLOOKUP($A224,#REF!,24,FALSE)),0,VLOOKUP($A224,#REF!,24,FALSE))</f>
        <v>#REF!</v>
      </c>
      <c r="AD224" s="179"/>
      <c r="AE224" s="13" t="e">
        <f t="shared" si="137"/>
        <v>#REF!</v>
      </c>
      <c r="AF224" s="87" t="e">
        <f t="shared" si="138"/>
        <v>#REF!</v>
      </c>
      <c r="AG224" s="64" t="e">
        <f>IF(ISNA(VLOOKUP($A224,#REF!,28,FALSE)),0,VLOOKUP($A224,#REF!,28,FALSE))</f>
        <v>#REF!</v>
      </c>
      <c r="AH224" s="179"/>
      <c r="AI224" s="13" t="e">
        <f t="shared" si="139"/>
        <v>#REF!</v>
      </c>
      <c r="AJ224" s="87" t="e">
        <f t="shared" si="140"/>
        <v>#REF!</v>
      </c>
      <c r="AK224" s="64" t="e">
        <f>IF(ISNA(VLOOKUP($A224,#REF!,32,FALSE)),0,VLOOKUP($A224,#REF!,32,FALSE))</f>
        <v>#REF!</v>
      </c>
      <c r="AL224" s="179"/>
      <c r="AM224" s="13" t="e">
        <f t="shared" si="141"/>
        <v>#REF!</v>
      </c>
      <c r="AN224" s="87" t="e">
        <f t="shared" si="142"/>
        <v>#REF!</v>
      </c>
      <c r="AO224" s="64" t="e">
        <f>IF(ISNA(VLOOKUP($A224,#REF!,36,FALSE)),0,VLOOKUP($A224,#REF!,36,FALSE))</f>
        <v>#REF!</v>
      </c>
      <c r="AP224" s="179"/>
      <c r="AQ224" s="13" t="e">
        <f t="shared" si="143"/>
        <v>#REF!</v>
      </c>
      <c r="AR224" s="87" t="e">
        <f t="shared" si="144"/>
        <v>#REF!</v>
      </c>
    </row>
    <row r="225" spans="1:56" ht="18" customHeight="1" thickBot="1" x14ac:dyDescent="0.25">
      <c r="A225" s="78" t="str">
        <f t="shared" si="126"/>
        <v>Steve Dudek</v>
      </c>
      <c r="B225" s="52" t="s">
        <v>329</v>
      </c>
      <c r="C225" s="62" t="s">
        <v>15</v>
      </c>
      <c r="D225" s="25" t="e">
        <f>VLOOKUP($A225,#REF!,34,FALSE)</f>
        <v>#REF!</v>
      </c>
      <c r="E225" s="8" t="e">
        <f>ROUND(IF(ISNA(VLOOKUP($A225,#REF!,46,FALSE)),0,VLOOKUP($A225,#REF!,46,FALSE)),1)</f>
        <v>#REF!</v>
      </c>
      <c r="F225" s="92" t="e">
        <f>ROUND(IF(ISNA(VLOOKUP($A225,#REF!,47,FALSE)),0,VLOOKUP($A225,#REF!,47,FALSE)),1)</f>
        <v>#REF!</v>
      </c>
      <c r="G225" s="216" t="e">
        <f t="shared" si="127"/>
        <v>#REF!</v>
      </c>
      <c r="H225" s="88" t="e">
        <f t="shared" si="128"/>
        <v>#REF!</v>
      </c>
      <c r="I225" s="72" t="e">
        <f>IF(ISNA(VLOOKUP($A225,#REF!,4,FALSE)),0,VLOOKUP($A225,#REF!,4,FALSE))</f>
        <v>#REF!</v>
      </c>
      <c r="J225" s="174"/>
      <c r="K225" s="13" t="e">
        <f t="shared" si="152"/>
        <v>#REF!</v>
      </c>
      <c r="L225" s="87" t="e">
        <f t="shared" si="129"/>
        <v>#REF!</v>
      </c>
      <c r="M225" s="83" t="e">
        <f>IF(ISNA(VLOOKUP($A225,#REF!,8,FALSE)),0,VLOOKUP($A225,#REF!,8,FALSE))</f>
        <v>#REF!</v>
      </c>
      <c r="N225" s="179"/>
      <c r="O225" s="13" t="e">
        <f t="shared" si="153"/>
        <v>#REF!</v>
      </c>
      <c r="P225" s="87" t="e">
        <f t="shared" si="130"/>
        <v>#REF!</v>
      </c>
      <c r="Q225" s="64" t="e">
        <f>IF(ISNA(VLOOKUP($A225,#REF!,12,FALSE)),0,VLOOKUP($A225,#REF!,12,FALSE))</f>
        <v>#REF!</v>
      </c>
      <c r="R225" s="179"/>
      <c r="S225" s="13" t="e">
        <f t="shared" si="154"/>
        <v>#REF!</v>
      </c>
      <c r="T225" s="87" t="e">
        <f t="shared" si="132"/>
        <v>#REF!</v>
      </c>
      <c r="U225" s="64" t="e">
        <f>IF(ISNA(VLOOKUP($A225,#REF!,16,FALSE)),0,VLOOKUP($A225,#REF!,16,FALSE))</f>
        <v>#REF!</v>
      </c>
      <c r="V225" s="179"/>
      <c r="W225" s="13" t="e">
        <f t="shared" si="133"/>
        <v>#REF!</v>
      </c>
      <c r="X225" s="87" t="e">
        <f t="shared" si="134"/>
        <v>#REF!</v>
      </c>
      <c r="Y225" s="64" t="e">
        <f>IF(ISNA(VLOOKUP($A225,#REF!,20,FALSE)),0,VLOOKUP($A225,#REF!,20,FALSE))</f>
        <v>#REF!</v>
      </c>
      <c r="Z225" s="179"/>
      <c r="AA225" s="13" t="e">
        <f t="shared" si="135"/>
        <v>#REF!</v>
      </c>
      <c r="AB225" s="87" t="e">
        <f t="shared" si="136"/>
        <v>#REF!</v>
      </c>
      <c r="AC225" s="64" t="e">
        <f>IF(ISNA(VLOOKUP($A225,#REF!,24,FALSE)),0,VLOOKUP($A225,#REF!,24,FALSE))</f>
        <v>#REF!</v>
      </c>
      <c r="AD225" s="179"/>
      <c r="AE225" s="13" t="e">
        <f t="shared" si="137"/>
        <v>#REF!</v>
      </c>
      <c r="AF225" s="87" t="e">
        <f t="shared" si="138"/>
        <v>#REF!</v>
      </c>
      <c r="AG225" s="64" t="e">
        <f>IF(ISNA(VLOOKUP($A225,#REF!,28,FALSE)),0,VLOOKUP($A225,#REF!,28,FALSE))</f>
        <v>#REF!</v>
      </c>
      <c r="AH225" s="179"/>
      <c r="AI225" s="13" t="e">
        <f t="shared" si="139"/>
        <v>#REF!</v>
      </c>
      <c r="AJ225" s="87" t="e">
        <f t="shared" si="140"/>
        <v>#REF!</v>
      </c>
      <c r="AK225" s="64" t="e">
        <f>IF(ISNA(VLOOKUP($A225,#REF!,32,FALSE)),0,VLOOKUP($A225,#REF!,32,FALSE))</f>
        <v>#REF!</v>
      </c>
      <c r="AL225" s="179"/>
      <c r="AM225" s="13" t="e">
        <f t="shared" si="141"/>
        <v>#REF!</v>
      </c>
      <c r="AN225" s="87" t="e">
        <f t="shared" si="142"/>
        <v>#REF!</v>
      </c>
      <c r="AO225" s="64" t="e">
        <f>IF(ISNA(VLOOKUP($A225,#REF!,36,FALSE)),0,VLOOKUP($A225,#REF!,36,FALSE))</f>
        <v>#REF!</v>
      </c>
      <c r="AP225" s="179"/>
      <c r="AQ225" s="13" t="e">
        <f t="shared" si="143"/>
        <v>#REF!</v>
      </c>
      <c r="AR225" s="87" t="e">
        <f t="shared" si="144"/>
        <v>#REF!</v>
      </c>
    </row>
    <row r="226" spans="1:56" ht="18" customHeight="1" x14ac:dyDescent="0.2">
      <c r="A226" s="78" t="str">
        <f t="shared" si="126"/>
        <v>Rich Dunham</v>
      </c>
      <c r="B226" s="52" t="s">
        <v>47</v>
      </c>
      <c r="C226" s="62" t="s">
        <v>48</v>
      </c>
      <c r="D226" s="25" t="e">
        <f>VLOOKUP($A226,#REF!,34,FALSE)</f>
        <v>#REF!</v>
      </c>
      <c r="E226" s="8" t="e">
        <f>ROUND(IF(ISNA(VLOOKUP($A226,#REF!,46,FALSE)),0,VLOOKUP($A226,#REF!,46,FALSE)),1)</f>
        <v>#REF!</v>
      </c>
      <c r="F226" s="92" t="e">
        <f>ROUND(IF(ISNA(VLOOKUP($A226,#REF!,47,FALSE)),0,VLOOKUP($A226,#REF!,47,FALSE)),1)</f>
        <v>#REF!</v>
      </c>
      <c r="G226" s="216" t="e">
        <f t="shared" si="127"/>
        <v>#REF!</v>
      </c>
      <c r="H226" s="88" t="e">
        <f t="shared" si="128"/>
        <v>#REF!</v>
      </c>
      <c r="I226" s="64" t="e">
        <f>IF(ISNA(VLOOKUP($A226,#REF!,4,FALSE)),0,VLOOKUP($A226,#REF!,4,FALSE))</f>
        <v>#REF!</v>
      </c>
      <c r="J226" s="24"/>
      <c r="K226" s="80" t="e">
        <f t="shared" si="152"/>
        <v>#REF!</v>
      </c>
      <c r="L226" s="76" t="e">
        <f t="shared" si="129"/>
        <v>#REF!</v>
      </c>
      <c r="M226" s="83" t="e">
        <f>IF(ISNA(VLOOKUP($A226,#REF!,8,FALSE)),0,VLOOKUP($A226,#REF!,8,FALSE))</f>
        <v>#REF!</v>
      </c>
      <c r="N226" s="24"/>
      <c r="O226" s="80" t="e">
        <f t="shared" si="153"/>
        <v>#REF!</v>
      </c>
      <c r="P226" s="76" t="e">
        <f t="shared" si="130"/>
        <v>#REF!</v>
      </c>
      <c r="Q226" s="64" t="e">
        <f>IF(ISNA(VLOOKUP($A226,#REF!,12,FALSE)),0,VLOOKUP($A226,#REF!,12,FALSE))</f>
        <v>#REF!</v>
      </c>
      <c r="R226" s="24"/>
      <c r="S226" s="80" t="e">
        <f t="shared" si="154"/>
        <v>#REF!</v>
      </c>
      <c r="T226" s="76" t="e">
        <f t="shared" si="132"/>
        <v>#REF!</v>
      </c>
      <c r="U226" s="64" t="e">
        <f>IF(ISNA(VLOOKUP($A226,#REF!,16,FALSE)),0,VLOOKUP($A226,#REF!,16,FALSE))</f>
        <v>#REF!</v>
      </c>
      <c r="V226" s="24"/>
      <c r="W226" s="80" t="e">
        <f t="shared" si="133"/>
        <v>#REF!</v>
      </c>
      <c r="X226" s="76" t="e">
        <f t="shared" si="134"/>
        <v>#REF!</v>
      </c>
      <c r="Y226" s="64" t="e">
        <f>IF(ISNA(VLOOKUP($A226,#REF!,20,FALSE)),0,VLOOKUP($A226,#REF!,20,FALSE))</f>
        <v>#REF!</v>
      </c>
      <c r="Z226" s="24"/>
      <c r="AA226" s="80" t="e">
        <f t="shared" si="135"/>
        <v>#REF!</v>
      </c>
      <c r="AB226" s="76" t="e">
        <f t="shared" si="136"/>
        <v>#REF!</v>
      </c>
      <c r="AC226" s="64" t="e">
        <f>IF(ISNA(VLOOKUP($A226,#REF!,24,FALSE)),0,VLOOKUP($A226,#REF!,24,FALSE))</f>
        <v>#REF!</v>
      </c>
      <c r="AD226" s="24"/>
      <c r="AE226" s="80" t="e">
        <f t="shared" si="137"/>
        <v>#REF!</v>
      </c>
      <c r="AF226" s="76" t="e">
        <f t="shared" si="138"/>
        <v>#REF!</v>
      </c>
      <c r="AG226" s="64" t="e">
        <f>IF(ISNA(VLOOKUP($A226,#REF!,28,FALSE)),0,VLOOKUP($A226,#REF!,28,FALSE))</f>
        <v>#REF!</v>
      </c>
      <c r="AH226" s="24"/>
      <c r="AI226" s="80" t="e">
        <f t="shared" si="139"/>
        <v>#REF!</v>
      </c>
      <c r="AJ226" s="76" t="e">
        <f t="shared" si="140"/>
        <v>#REF!</v>
      </c>
      <c r="AK226" s="64" t="e">
        <f>IF(ISNA(VLOOKUP($A226,#REF!,32,FALSE)),0,VLOOKUP($A226,#REF!,32,FALSE))</f>
        <v>#REF!</v>
      </c>
      <c r="AL226" s="24"/>
      <c r="AM226" s="80" t="e">
        <f t="shared" si="141"/>
        <v>#REF!</v>
      </c>
      <c r="AN226" s="76" t="e">
        <f t="shared" si="142"/>
        <v>#REF!</v>
      </c>
      <c r="AO226" s="64" t="e">
        <f>IF(ISNA(VLOOKUP($A226,#REF!,36,FALSE)),0,VLOOKUP($A226,#REF!,36,FALSE))</f>
        <v>#REF!</v>
      </c>
      <c r="AP226" s="24"/>
      <c r="AQ226" s="80" t="e">
        <f t="shared" si="143"/>
        <v>#REF!</v>
      </c>
      <c r="AR226" s="76" t="e">
        <f t="shared" si="144"/>
        <v>#REF!</v>
      </c>
    </row>
    <row r="227" spans="1:56" ht="18" customHeight="1" x14ac:dyDescent="0.2">
      <c r="A227" s="78" t="str">
        <f t="shared" si="126"/>
        <v>Mike Dyson</v>
      </c>
      <c r="B227" s="52" t="s">
        <v>136</v>
      </c>
      <c r="C227" s="62" t="s">
        <v>33</v>
      </c>
      <c r="D227" s="25" t="e">
        <f>VLOOKUP($A227,#REF!,34,FALSE)</f>
        <v>#REF!</v>
      </c>
      <c r="E227" s="8" t="e">
        <f>ROUND(IF(ISNA(VLOOKUP($A227,#REF!,46,FALSE)),0,VLOOKUP($A227,#REF!,46,FALSE)),1)</f>
        <v>#REF!</v>
      </c>
      <c r="F227" s="92" t="e">
        <f>ROUND(IF(ISNA(VLOOKUP($A227,#REF!,47,FALSE)),0,VLOOKUP($A227,#REF!,47,FALSE)),1)</f>
        <v>#REF!</v>
      </c>
      <c r="G227" s="216" t="e">
        <f t="shared" si="127"/>
        <v>#REF!</v>
      </c>
      <c r="H227" s="88" t="e">
        <f t="shared" si="128"/>
        <v>#REF!</v>
      </c>
      <c r="I227" s="64" t="e">
        <f>IF(ISNA(VLOOKUP($A227,#REF!,4,FALSE)),0,VLOOKUP($A227,#REF!,4,FALSE))</f>
        <v>#REF!</v>
      </c>
      <c r="J227" s="24"/>
      <c r="K227" s="80" t="e">
        <f t="shared" si="152"/>
        <v>#REF!</v>
      </c>
      <c r="L227" s="76" t="e">
        <f t="shared" si="129"/>
        <v>#REF!</v>
      </c>
      <c r="M227" s="83" t="e">
        <f>IF(ISNA(VLOOKUP($A227,#REF!,8,FALSE)),0,VLOOKUP($A227,#REF!,8,FALSE))</f>
        <v>#REF!</v>
      </c>
      <c r="N227" s="24"/>
      <c r="O227" s="80" t="e">
        <f t="shared" si="153"/>
        <v>#REF!</v>
      </c>
      <c r="P227" s="76" t="e">
        <f t="shared" si="130"/>
        <v>#REF!</v>
      </c>
      <c r="Q227" s="64" t="e">
        <f>IF(ISNA(VLOOKUP($A227,#REF!,12,FALSE)),0,VLOOKUP($A227,#REF!,12,FALSE))</f>
        <v>#REF!</v>
      </c>
      <c r="R227" s="24"/>
      <c r="S227" s="80" t="e">
        <f t="shared" si="154"/>
        <v>#REF!</v>
      </c>
      <c r="T227" s="76" t="e">
        <f t="shared" si="132"/>
        <v>#REF!</v>
      </c>
      <c r="U227" s="64" t="e">
        <f>IF(ISNA(VLOOKUP($A227,#REF!,16,FALSE)),0,VLOOKUP($A227,#REF!,16,FALSE))</f>
        <v>#REF!</v>
      </c>
      <c r="V227" s="24"/>
      <c r="W227" s="80" t="e">
        <f t="shared" si="133"/>
        <v>#REF!</v>
      </c>
      <c r="X227" s="76" t="e">
        <f t="shared" si="134"/>
        <v>#REF!</v>
      </c>
      <c r="Y227" s="64" t="e">
        <f>IF(ISNA(VLOOKUP($A227,#REF!,20,FALSE)),0,VLOOKUP($A227,#REF!,20,FALSE))</f>
        <v>#REF!</v>
      </c>
      <c r="Z227" s="24"/>
      <c r="AA227" s="80" t="e">
        <f t="shared" si="135"/>
        <v>#REF!</v>
      </c>
      <c r="AB227" s="76" t="e">
        <f t="shared" si="136"/>
        <v>#REF!</v>
      </c>
      <c r="AC227" s="64" t="e">
        <f>IF(ISNA(VLOOKUP($A227,#REF!,24,FALSE)),0,VLOOKUP($A227,#REF!,24,FALSE))</f>
        <v>#REF!</v>
      </c>
      <c r="AD227" s="24"/>
      <c r="AE227" s="80" t="e">
        <f t="shared" si="137"/>
        <v>#REF!</v>
      </c>
      <c r="AF227" s="76" t="e">
        <f t="shared" si="138"/>
        <v>#REF!</v>
      </c>
      <c r="AG227" s="64" t="e">
        <f>IF(ISNA(VLOOKUP($A227,#REF!,28,FALSE)),0,VLOOKUP($A227,#REF!,28,FALSE))</f>
        <v>#REF!</v>
      </c>
      <c r="AH227" s="24"/>
      <c r="AI227" s="80" t="e">
        <f t="shared" si="139"/>
        <v>#REF!</v>
      </c>
      <c r="AJ227" s="76" t="e">
        <f t="shared" si="140"/>
        <v>#REF!</v>
      </c>
      <c r="AK227" s="64" t="e">
        <f>IF(ISNA(VLOOKUP($A227,#REF!,32,FALSE)),0,VLOOKUP($A227,#REF!,32,FALSE))</f>
        <v>#REF!</v>
      </c>
      <c r="AL227" s="24"/>
      <c r="AM227" s="80" t="e">
        <f t="shared" si="141"/>
        <v>#REF!</v>
      </c>
      <c r="AN227" s="76" t="e">
        <f t="shared" si="142"/>
        <v>#REF!</v>
      </c>
      <c r="AO227" s="64" t="e">
        <f>IF(ISNA(VLOOKUP($A227,#REF!,36,FALSE)),0,VLOOKUP($A227,#REF!,36,FALSE))</f>
        <v>#REF!</v>
      </c>
      <c r="AP227" s="24"/>
      <c r="AQ227" s="80" t="e">
        <f t="shared" si="143"/>
        <v>#REF!</v>
      </c>
      <c r="AR227" s="76" t="e">
        <f t="shared" si="144"/>
        <v>#REF!</v>
      </c>
    </row>
    <row r="228" spans="1:56" ht="18" customHeight="1" x14ac:dyDescent="0.2">
      <c r="A228" s="78" t="str">
        <f t="shared" si="126"/>
        <v>Edmund Ebeid</v>
      </c>
      <c r="B228" s="52" t="s">
        <v>412</v>
      </c>
      <c r="C228" s="62" t="s">
        <v>411</v>
      </c>
      <c r="D228" s="25" t="e">
        <f>VLOOKUP($A228,#REF!,34,FALSE)</f>
        <v>#REF!</v>
      </c>
      <c r="E228" s="8" t="e">
        <f>ROUND(IF(ISNA(VLOOKUP($A228,#REF!,46,FALSE)),0,VLOOKUP($A228,#REF!,46,FALSE)),1)</f>
        <v>#REF!</v>
      </c>
      <c r="F228" s="92" t="e">
        <f>ROUND(IF(ISNA(VLOOKUP($A228,#REF!,47,FALSE)),0,VLOOKUP($A228,#REF!,47,FALSE)),1)</f>
        <v>#REF!</v>
      </c>
      <c r="G228" s="216" t="e">
        <f t="shared" si="127"/>
        <v>#REF!</v>
      </c>
      <c r="H228" s="88" t="e">
        <f t="shared" si="128"/>
        <v>#REF!</v>
      </c>
      <c r="I228" s="64" t="e">
        <f>IF(ISNA(VLOOKUP($A228,#REF!,4,FALSE)),0,VLOOKUP($A228,#REF!,4,FALSE))</f>
        <v>#REF!</v>
      </c>
      <c r="J228" s="24"/>
      <c r="K228" s="80" t="e">
        <f t="shared" si="152"/>
        <v>#REF!</v>
      </c>
      <c r="L228" s="76" t="e">
        <f t="shared" si="129"/>
        <v>#REF!</v>
      </c>
      <c r="M228" s="83" t="e">
        <f>IF(ISNA(VLOOKUP($A228,#REF!,8,FALSE)),0,VLOOKUP($A228,#REF!,8,FALSE))</f>
        <v>#REF!</v>
      </c>
      <c r="N228" s="24"/>
      <c r="O228" s="80" t="e">
        <f t="shared" si="153"/>
        <v>#REF!</v>
      </c>
      <c r="P228" s="76" t="e">
        <f t="shared" si="130"/>
        <v>#REF!</v>
      </c>
      <c r="Q228" s="64" t="e">
        <f>IF(ISNA(VLOOKUP($A228,#REF!,12,FALSE)),0,VLOOKUP($A228,#REF!,12,FALSE))</f>
        <v>#REF!</v>
      </c>
      <c r="R228" s="24"/>
      <c r="S228" s="80" t="e">
        <f t="shared" si="154"/>
        <v>#REF!</v>
      </c>
      <c r="T228" s="76" t="e">
        <f t="shared" si="132"/>
        <v>#REF!</v>
      </c>
      <c r="U228" s="64" t="e">
        <f>IF(ISNA(VLOOKUP($A228,#REF!,16,FALSE)),0,VLOOKUP($A228,#REF!,16,FALSE))</f>
        <v>#REF!</v>
      </c>
      <c r="V228" s="24"/>
      <c r="W228" s="80" t="e">
        <f t="shared" si="133"/>
        <v>#REF!</v>
      </c>
      <c r="X228" s="76" t="e">
        <f t="shared" si="134"/>
        <v>#REF!</v>
      </c>
      <c r="Y228" s="64" t="e">
        <f>IF(ISNA(VLOOKUP($A228,#REF!,20,FALSE)),0,VLOOKUP($A228,#REF!,20,FALSE))</f>
        <v>#REF!</v>
      </c>
      <c r="Z228" s="24"/>
      <c r="AA228" s="80" t="e">
        <f t="shared" si="135"/>
        <v>#REF!</v>
      </c>
      <c r="AB228" s="76" t="e">
        <f t="shared" si="136"/>
        <v>#REF!</v>
      </c>
      <c r="AC228" s="64" t="e">
        <f>IF(ISNA(VLOOKUP($A228,#REF!,24,FALSE)),0,VLOOKUP($A228,#REF!,24,FALSE))</f>
        <v>#REF!</v>
      </c>
      <c r="AD228" s="24"/>
      <c r="AE228" s="80" t="e">
        <f t="shared" si="137"/>
        <v>#REF!</v>
      </c>
      <c r="AF228" s="76" t="e">
        <f t="shared" si="138"/>
        <v>#REF!</v>
      </c>
      <c r="AG228" s="64" t="e">
        <f>IF(ISNA(VLOOKUP($A228,#REF!,28,FALSE)),0,VLOOKUP($A228,#REF!,28,FALSE))</f>
        <v>#REF!</v>
      </c>
      <c r="AH228" s="24"/>
      <c r="AI228" s="80" t="e">
        <f t="shared" si="139"/>
        <v>#REF!</v>
      </c>
      <c r="AJ228" s="76" t="e">
        <f t="shared" si="140"/>
        <v>#REF!</v>
      </c>
      <c r="AK228" s="64" t="e">
        <f>IF(ISNA(VLOOKUP($A228,#REF!,32,FALSE)),0,VLOOKUP($A228,#REF!,32,FALSE))</f>
        <v>#REF!</v>
      </c>
      <c r="AL228" s="24"/>
      <c r="AM228" s="80" t="e">
        <f t="shared" si="141"/>
        <v>#REF!</v>
      </c>
      <c r="AN228" s="76" t="e">
        <f t="shared" si="142"/>
        <v>#REF!</v>
      </c>
      <c r="AO228" s="64" t="e">
        <f>IF(ISNA(VLOOKUP($A228,#REF!,36,FALSE)),0,VLOOKUP($A228,#REF!,36,FALSE))</f>
        <v>#REF!</v>
      </c>
      <c r="AP228" s="24"/>
      <c r="AQ228" s="80" t="e">
        <f t="shared" si="143"/>
        <v>#REF!</v>
      </c>
      <c r="AR228" s="76" t="e">
        <f t="shared" si="144"/>
        <v>#REF!</v>
      </c>
    </row>
    <row r="229" spans="1:56" ht="18" customHeight="1" x14ac:dyDescent="0.2">
      <c r="A229" s="78" t="str">
        <f t="shared" si="126"/>
        <v>Roy Edwards</v>
      </c>
      <c r="B229" s="93" t="s">
        <v>351</v>
      </c>
      <c r="C229" s="94" t="s">
        <v>517</v>
      </c>
      <c r="D229" s="25">
        <v>18.5</v>
      </c>
      <c r="E229" s="8" t="e">
        <f>ROUND(IF(ISNA(VLOOKUP($A229,#REF!,47,FALSE)),0,VLOOKUP($A229,#REF!,47,FALSE)),1)</f>
        <v>#REF!</v>
      </c>
      <c r="F229" s="92" t="e">
        <f>ROUND(IF(ISNA(VLOOKUP($A229,#REF!,49,FALSE)),0,VLOOKUP($A229,#REF!,49,FALSE)),1)</f>
        <v>#REF!</v>
      </c>
      <c r="G229" s="216" t="e">
        <f t="shared" si="127"/>
        <v>#REF!</v>
      </c>
      <c r="H229" s="88" t="e">
        <f t="shared" si="128"/>
        <v>#REF!</v>
      </c>
      <c r="I229" s="64" t="e">
        <f>IF(ISNA(VLOOKUP($A229,#REF!,4,FALSE)),0,VLOOKUP($A229,#REF!,4,FALSE))</f>
        <v>#REF!</v>
      </c>
      <c r="J229" s="24"/>
      <c r="K229" s="80" t="e">
        <f t="shared" si="152"/>
        <v>#REF!</v>
      </c>
      <c r="L229" s="76" t="e">
        <f t="shared" si="129"/>
        <v>#REF!</v>
      </c>
      <c r="M229" s="83" t="e">
        <f>IF(ISNA(VLOOKUP($A229,#REF!,8,FALSE)),0,VLOOKUP($A229,#REF!,8,FALSE))</f>
        <v>#REF!</v>
      </c>
      <c r="N229" s="24"/>
      <c r="O229" s="80" t="e">
        <f t="shared" si="153"/>
        <v>#REF!</v>
      </c>
      <c r="P229" s="76" t="e">
        <f t="shared" si="130"/>
        <v>#REF!</v>
      </c>
      <c r="Q229" s="64" t="e">
        <f>IF(ISNA(VLOOKUP($A229,#REF!,12,FALSE)),0,VLOOKUP($A229,#REF!,12,FALSE))</f>
        <v>#REF!</v>
      </c>
      <c r="R229" s="24"/>
      <c r="S229" s="80" t="e">
        <f t="shared" si="154"/>
        <v>#REF!</v>
      </c>
      <c r="T229" s="76" t="e">
        <f t="shared" si="132"/>
        <v>#REF!</v>
      </c>
      <c r="U229" s="64" t="e">
        <f>IF(ISNA(VLOOKUP($A229,#REF!,16,FALSE)),0,VLOOKUP($A229,#REF!,16,FALSE))</f>
        <v>#REF!</v>
      </c>
      <c r="V229" s="24"/>
      <c r="W229" s="80" t="e">
        <f t="shared" si="133"/>
        <v>#REF!</v>
      </c>
      <c r="X229" s="76" t="e">
        <f t="shared" si="134"/>
        <v>#REF!</v>
      </c>
      <c r="Y229" s="64" t="e">
        <f>IF(ISNA(VLOOKUP($A229,#REF!,20,FALSE)),0,VLOOKUP($A229,#REF!,20,FALSE))</f>
        <v>#REF!</v>
      </c>
      <c r="Z229" s="24"/>
      <c r="AA229" s="80" t="e">
        <f t="shared" si="135"/>
        <v>#REF!</v>
      </c>
      <c r="AB229" s="76" t="e">
        <f t="shared" si="136"/>
        <v>#REF!</v>
      </c>
      <c r="AC229" s="64" t="e">
        <f>IF(ISNA(VLOOKUP($A229,#REF!,24,FALSE)),0,VLOOKUP($A229,#REF!,24,FALSE))</f>
        <v>#REF!</v>
      </c>
      <c r="AD229" s="24"/>
      <c r="AE229" s="80" t="e">
        <f t="shared" si="137"/>
        <v>#REF!</v>
      </c>
      <c r="AF229" s="76" t="e">
        <f t="shared" si="138"/>
        <v>#REF!</v>
      </c>
      <c r="AG229" s="64" t="e">
        <f>IF(ISNA(VLOOKUP($A229,#REF!,28,FALSE)),0,VLOOKUP($A229,#REF!,28,FALSE))</f>
        <v>#REF!</v>
      </c>
      <c r="AH229" s="24"/>
      <c r="AI229" s="80" t="e">
        <f t="shared" si="139"/>
        <v>#REF!</v>
      </c>
      <c r="AJ229" s="76" t="e">
        <f t="shared" si="140"/>
        <v>#REF!</v>
      </c>
      <c r="AK229" s="64" t="e">
        <f>IF(ISNA(VLOOKUP($A229,#REF!,32,FALSE)),0,VLOOKUP($A229,#REF!,32,FALSE))</f>
        <v>#REF!</v>
      </c>
      <c r="AL229" s="24"/>
      <c r="AM229" s="80" t="e">
        <f t="shared" si="141"/>
        <v>#REF!</v>
      </c>
      <c r="AN229" s="76" t="e">
        <f t="shared" si="142"/>
        <v>#REF!</v>
      </c>
      <c r="AO229" s="64" t="e">
        <f>IF(ISNA(VLOOKUP($A229,#REF!,36,FALSE)),0,VLOOKUP($A229,#REF!,36,FALSE))</f>
        <v>#REF!</v>
      </c>
      <c r="AP229" s="24"/>
      <c r="AQ229" s="80" t="e">
        <f t="shared" si="143"/>
        <v>#REF!</v>
      </c>
      <c r="AR229" s="76" t="e">
        <f t="shared" si="144"/>
        <v>#REF!</v>
      </c>
      <c r="AS229" t="e">
        <f>IF(I229&gt;0,72+H229+36-I229,"-")</f>
        <v>#REF!</v>
      </c>
      <c r="AT229" t="e">
        <f>IF(M229&gt;0,72+L229+36-M229,"-")</f>
        <v>#REF!</v>
      </c>
      <c r="AU229" t="e">
        <f>IF(Q229&gt;0,72+P229+36-Q229,"-")</f>
        <v>#REF!</v>
      </c>
      <c r="AV229" t="e">
        <f>IF(U229&gt;0,72+T229+36-U229,"-")</f>
        <v>#REF!</v>
      </c>
    </row>
    <row r="230" spans="1:56" ht="18" customHeight="1" x14ac:dyDescent="0.2">
      <c r="A230" s="78" t="str">
        <f t="shared" si="126"/>
        <v>Mike Eiselt</v>
      </c>
      <c r="B230" s="52" t="s">
        <v>92</v>
      </c>
      <c r="C230" s="62" t="s">
        <v>33</v>
      </c>
      <c r="D230" s="25" t="e">
        <f>VLOOKUP($A230,#REF!,34,FALSE)</f>
        <v>#REF!</v>
      </c>
      <c r="E230" s="8" t="e">
        <f>ROUND(IF(ISNA(VLOOKUP($A230,#REF!,46,FALSE)),0,VLOOKUP($A230,#REF!,46,FALSE)),1)</f>
        <v>#REF!</v>
      </c>
      <c r="F230" s="92" t="e">
        <f>ROUND(IF(ISNA(VLOOKUP($A230,#REF!,47,FALSE)),0,VLOOKUP($A230,#REF!,47,FALSE)),1)</f>
        <v>#REF!</v>
      </c>
      <c r="G230" s="216" t="e">
        <f t="shared" si="127"/>
        <v>#REF!</v>
      </c>
      <c r="H230" s="88" t="e">
        <f t="shared" si="128"/>
        <v>#REF!</v>
      </c>
      <c r="I230" s="64" t="e">
        <f>IF(ISNA(VLOOKUP($A230,#REF!,4,FALSE)),0,VLOOKUP($A230,#REF!,4,FALSE))</f>
        <v>#REF!</v>
      </c>
      <c r="J230" s="24"/>
      <c r="K230" s="80" t="e">
        <f t="shared" si="152"/>
        <v>#REF!</v>
      </c>
      <c r="L230" s="76" t="e">
        <f t="shared" si="129"/>
        <v>#REF!</v>
      </c>
      <c r="M230" s="83" t="e">
        <f>IF(ISNA(VLOOKUP($A230,#REF!,8,FALSE)),0,VLOOKUP($A230,#REF!,8,FALSE))</f>
        <v>#REF!</v>
      </c>
      <c r="N230" s="24"/>
      <c r="O230" s="80" t="e">
        <f t="shared" si="153"/>
        <v>#REF!</v>
      </c>
      <c r="P230" s="76" t="e">
        <f t="shared" si="130"/>
        <v>#REF!</v>
      </c>
      <c r="Q230" s="64" t="e">
        <f>IF(ISNA(VLOOKUP($A230,#REF!,12,FALSE)),0,VLOOKUP($A230,#REF!,12,FALSE))</f>
        <v>#REF!</v>
      </c>
      <c r="R230" s="24"/>
      <c r="S230" s="80" t="e">
        <f t="shared" si="154"/>
        <v>#REF!</v>
      </c>
      <c r="T230" s="76" t="e">
        <f t="shared" si="132"/>
        <v>#REF!</v>
      </c>
      <c r="U230" s="64" t="e">
        <f>IF(ISNA(VLOOKUP($A230,#REF!,16,FALSE)),0,VLOOKUP($A230,#REF!,16,FALSE))</f>
        <v>#REF!</v>
      </c>
      <c r="V230" s="24"/>
      <c r="W230" s="80" t="e">
        <f t="shared" si="133"/>
        <v>#REF!</v>
      </c>
      <c r="X230" s="76" t="e">
        <f t="shared" si="134"/>
        <v>#REF!</v>
      </c>
      <c r="Y230" s="64" t="e">
        <f>IF(ISNA(VLOOKUP($A230,#REF!,20,FALSE)),0,VLOOKUP($A230,#REF!,20,FALSE))</f>
        <v>#REF!</v>
      </c>
      <c r="Z230" s="24"/>
      <c r="AA230" s="80" t="e">
        <f t="shared" si="135"/>
        <v>#REF!</v>
      </c>
      <c r="AB230" s="76" t="e">
        <f t="shared" si="136"/>
        <v>#REF!</v>
      </c>
      <c r="AC230" s="64" t="e">
        <f>IF(ISNA(VLOOKUP($A230,#REF!,24,FALSE)),0,VLOOKUP($A230,#REF!,24,FALSE))</f>
        <v>#REF!</v>
      </c>
      <c r="AD230" s="24"/>
      <c r="AE230" s="80" t="e">
        <f t="shared" si="137"/>
        <v>#REF!</v>
      </c>
      <c r="AF230" s="76" t="e">
        <f t="shared" si="138"/>
        <v>#REF!</v>
      </c>
      <c r="AG230" s="64" t="e">
        <f>IF(ISNA(VLOOKUP($A230,#REF!,28,FALSE)),0,VLOOKUP($A230,#REF!,28,FALSE))</f>
        <v>#REF!</v>
      </c>
      <c r="AH230" s="24"/>
      <c r="AI230" s="80" t="e">
        <f t="shared" si="139"/>
        <v>#REF!</v>
      </c>
      <c r="AJ230" s="76" t="e">
        <f t="shared" si="140"/>
        <v>#REF!</v>
      </c>
      <c r="AK230" s="64" t="e">
        <f>IF(ISNA(VLOOKUP($A230,#REF!,32,FALSE)),0,VLOOKUP($A230,#REF!,32,FALSE))</f>
        <v>#REF!</v>
      </c>
      <c r="AL230" s="24"/>
      <c r="AM230" s="80" t="e">
        <f t="shared" si="141"/>
        <v>#REF!</v>
      </c>
      <c r="AN230" s="76" t="e">
        <f t="shared" si="142"/>
        <v>#REF!</v>
      </c>
      <c r="AO230" s="64" t="e">
        <f>IF(ISNA(VLOOKUP($A230,#REF!,36,FALSE)),0,VLOOKUP($A230,#REF!,36,FALSE))</f>
        <v>#REF!</v>
      </c>
      <c r="AP230" s="24"/>
      <c r="AQ230" s="80" t="e">
        <f t="shared" si="143"/>
        <v>#REF!</v>
      </c>
      <c r="AR230" s="76" t="e">
        <f t="shared" si="144"/>
        <v>#REF!</v>
      </c>
    </row>
    <row r="231" spans="1:56" ht="18" customHeight="1" x14ac:dyDescent="0.2">
      <c r="A231" s="78" t="str">
        <f t="shared" si="126"/>
        <v>James Esaw</v>
      </c>
      <c r="B231" s="93" t="s">
        <v>594</v>
      </c>
      <c r="C231" s="94" t="s">
        <v>243</v>
      </c>
      <c r="D231" s="25">
        <v>23</v>
      </c>
      <c r="E231" s="8" t="e">
        <f>ROUND(IF(ISNA(VLOOKUP($A231,#REF!,47,FALSE)),0,VLOOKUP($A231,#REF!,47,FALSE)),1)</f>
        <v>#REF!</v>
      </c>
      <c r="F231" s="92" t="e">
        <f>ROUND(IF(ISNA(VLOOKUP($A231,#REF!,49,FALSE)),0,VLOOKUP($A231,#REF!,49,FALSE)),1)</f>
        <v>#REF!</v>
      </c>
      <c r="G231" s="216" t="e">
        <f t="shared" si="127"/>
        <v>#REF!</v>
      </c>
      <c r="H231" s="88" t="e">
        <f t="shared" si="128"/>
        <v>#REF!</v>
      </c>
      <c r="I231" s="64" t="e">
        <f>IF(ISNA(VLOOKUP($A231,#REF!,4,FALSE)),0,VLOOKUP($A231,#REF!,4,FALSE))</f>
        <v>#REF!</v>
      </c>
      <c r="J231" s="24" t="e">
        <f>IF(G231&lt;&gt; "",LOOKUP(G231,Points!$F$1:$F$360,Points!$G$1:$G$360),"")</f>
        <v>#REF!</v>
      </c>
      <c r="K231" s="80" t="e">
        <f>IF(  AND(I231&gt;0,G231&lt;&gt;36),   IF(ABS(I231-36)&gt;=5,  G231+SIGN(36-I231)*1.5,  (36-I231)*0.3+G231),      G231)</f>
        <v>#REF!</v>
      </c>
      <c r="L231" s="76" t="e">
        <f t="shared" si="129"/>
        <v>#REF!</v>
      </c>
      <c r="M231" s="83" t="e">
        <f>IF(ISNA(VLOOKUP($A231,#REF!,8,FALSE)),0,VLOOKUP($A231,#REF!,8,FALSE))</f>
        <v>#REF!</v>
      </c>
      <c r="N231" s="24" t="e">
        <f>IF(K231&lt;&gt; "",LOOKUP(K231,Points!$F$1:$F$400,Points!$G$1:$G$400),"")</f>
        <v>#REF!</v>
      </c>
      <c r="O231" s="80" t="e">
        <f>IF(  AND(M231&gt;0,K231&lt;&gt;36),   IF(ABS(M231-36)&gt;=5,  K231+SIGN(36-M231)*1.5,  (36-M231)*0.3+K231),      K231)</f>
        <v>#REF!</v>
      </c>
      <c r="P231" s="76" t="e">
        <f t="shared" si="130"/>
        <v>#REF!</v>
      </c>
      <c r="Q231" s="64" t="e">
        <f>IF(ISNA(VLOOKUP($A231,#REF!,12,FALSE)),0,VLOOKUP($A231,#REF!,12,FALSE))</f>
        <v>#REF!</v>
      </c>
      <c r="R231" s="24" t="e">
        <f>IF(O231&lt;&gt; "",LOOKUP(O231,Points!$F$1:$F$400,Points!$G$1:$G$400),"")</f>
        <v>#REF!</v>
      </c>
      <c r="S231" s="80" t="e">
        <f t="shared" si="154"/>
        <v>#REF!</v>
      </c>
      <c r="T231" s="76" t="e">
        <f t="shared" si="132"/>
        <v>#REF!</v>
      </c>
      <c r="U231" s="64" t="e">
        <f>IF(ISNA(VLOOKUP($A231,#REF!,16,FALSE)),0,VLOOKUP($A231,#REF!,16,FALSE))</f>
        <v>#REF!</v>
      </c>
      <c r="V231" s="24" t="e">
        <f>IF(S231&lt;&gt; "",LOOKUP(S231,Points!$F$1:$F$400,Points!$G$1:$G$400),"")</f>
        <v>#REF!</v>
      </c>
      <c r="W231" s="80" t="e">
        <f t="shared" si="133"/>
        <v>#REF!</v>
      </c>
      <c r="X231" s="76" t="e">
        <f t="shared" si="134"/>
        <v>#REF!</v>
      </c>
      <c r="Y231" s="64" t="e">
        <f>IF(ISNA(VLOOKUP($A231,#REF!,20,FALSE)),0,VLOOKUP($A231,#REF!,20,FALSE))</f>
        <v>#REF!</v>
      </c>
      <c r="Z231" s="24" t="e">
        <f>IF(W231&lt;&gt; "",LOOKUP(W231,Points!$F$1:$F$400,Points!$G$1:$G$400),"")</f>
        <v>#REF!</v>
      </c>
      <c r="AA231" s="80" t="e">
        <f t="shared" si="135"/>
        <v>#REF!</v>
      </c>
      <c r="AB231" s="76" t="e">
        <f t="shared" si="136"/>
        <v>#REF!</v>
      </c>
      <c r="AC231" s="64" t="e">
        <f>IF(ISNA(VLOOKUP($A231,#REF!,24,FALSE)),0,VLOOKUP($A231,#REF!,24,FALSE))</f>
        <v>#REF!</v>
      </c>
      <c r="AD231" s="24" t="e">
        <f>IF(AA231&lt;&gt; "",LOOKUP(AA231,Points!$F$1:$F$400,Points!$G$1:$G$400),"")</f>
        <v>#REF!</v>
      </c>
      <c r="AE231" s="80" t="e">
        <f t="shared" si="137"/>
        <v>#REF!</v>
      </c>
      <c r="AF231" s="76" t="e">
        <f t="shared" si="138"/>
        <v>#REF!</v>
      </c>
      <c r="AG231" s="64" t="e">
        <f>IF(ISNA(VLOOKUP($A231,#REF!,28,FALSE)),0,VLOOKUP($A231,#REF!,28,FALSE))</f>
        <v>#REF!</v>
      </c>
      <c r="AH231" s="16"/>
      <c r="AI231" s="80" t="e">
        <f t="shared" si="139"/>
        <v>#REF!</v>
      </c>
      <c r="AJ231" s="76" t="e">
        <f t="shared" si="140"/>
        <v>#REF!</v>
      </c>
      <c r="AK231" s="64" t="e">
        <f>IF(ISNA(VLOOKUP($A231,#REF!,32,FALSE)),0,VLOOKUP($A231,#REF!,32,FALSE))</f>
        <v>#REF!</v>
      </c>
      <c r="AL231" s="24" t="e">
        <f>IF(AI231&lt;&gt; "",LOOKUP(AI231,Points!$F$1:$F$400,Points!$G$1:$G$400),"")</f>
        <v>#REF!</v>
      </c>
      <c r="AM231" s="80" t="e">
        <f t="shared" si="141"/>
        <v>#REF!</v>
      </c>
      <c r="AN231" s="76" t="e">
        <f t="shared" si="142"/>
        <v>#REF!</v>
      </c>
      <c r="AO231" s="64" t="e">
        <f>IF(ISNA(VLOOKUP($A231,#REF!,36,FALSE)),0,VLOOKUP($A231,#REF!,36,FALSE))</f>
        <v>#REF!</v>
      </c>
      <c r="AP231" s="24" t="e">
        <f>IF(AM231&lt;&gt; "",LOOKUP(AM231,[1]Points!$F$1:$F$360,[1]Points!$G$1:$G$360),"")</f>
        <v>#REF!</v>
      </c>
      <c r="AQ231" s="80" t="e">
        <f t="shared" si="143"/>
        <v>#REF!</v>
      </c>
      <c r="AR231" s="76" t="e">
        <f t="shared" si="144"/>
        <v>#REF!</v>
      </c>
      <c r="AS231" t="e">
        <f>IF(I231&gt;0,72+H231+36-I231,"-")</f>
        <v>#REF!</v>
      </c>
      <c r="AT231" t="e">
        <f>IF(M231&gt;0,72+L231+36-M231,"-")</f>
        <v>#REF!</v>
      </c>
      <c r="AU231" t="e">
        <f>IF(Q231&gt;0,72+P231+36-Q231,"-")</f>
        <v>#REF!</v>
      </c>
      <c r="AV231" t="e">
        <f>IF(U231&gt;0,72+T231+36-U231,"-")</f>
        <v>#REF!</v>
      </c>
      <c r="AW231" t="e">
        <f>IF(Y231&gt;0,72+X231+36-Y231,"-")</f>
        <v>#REF!</v>
      </c>
      <c r="AX231" t="e">
        <f>IF(AC231&gt;0,72+AB231+36-AC231,"-")</f>
        <v>#REF!</v>
      </c>
      <c r="AY231" t="e">
        <f>IF(AG231&gt;0,72+AF231+36-AG231,"-")</f>
        <v>#REF!</v>
      </c>
      <c r="AZ231" t="e">
        <f>IF(AK231&gt;0,71+AJ231+36-AK231,"-")</f>
        <v>#REF!</v>
      </c>
      <c r="BA231" t="e">
        <f>IF(AO231&gt;0,72+AN231+36-AO231,"-")</f>
        <v>#REF!</v>
      </c>
      <c r="BC231" t="e">
        <f>-G231+AQ231</f>
        <v>#REF!</v>
      </c>
      <c r="BD231" s="206" t="e">
        <f>ROUND(BC231/G231,2)</f>
        <v>#REF!</v>
      </c>
    </row>
    <row r="232" spans="1:56" ht="18" customHeight="1" x14ac:dyDescent="0.2">
      <c r="A232" s="78" t="str">
        <f t="shared" si="126"/>
        <v>Tim Evankovich</v>
      </c>
      <c r="B232" s="52" t="s">
        <v>91</v>
      </c>
      <c r="C232" s="62" t="s">
        <v>108</v>
      </c>
      <c r="D232" s="25" t="e">
        <f>VLOOKUP($A232,#REF!,34,FALSE)</f>
        <v>#REF!</v>
      </c>
      <c r="E232" s="8" t="e">
        <f>ROUND(IF(ISNA(VLOOKUP($A232,#REF!,46,FALSE)),0,VLOOKUP($A232,#REF!,46,FALSE)),1)</f>
        <v>#REF!</v>
      </c>
      <c r="F232" s="92" t="e">
        <f>ROUND(IF(ISNA(VLOOKUP($A232,#REF!,47,FALSE)),0,VLOOKUP($A232,#REF!,47,FALSE)),1)</f>
        <v>#REF!</v>
      </c>
      <c r="G232" s="216" t="e">
        <f t="shared" si="127"/>
        <v>#REF!</v>
      </c>
      <c r="H232" s="88" t="e">
        <f t="shared" si="128"/>
        <v>#REF!</v>
      </c>
      <c r="I232" s="64" t="e">
        <f>IF(ISNA(VLOOKUP($A232,#REF!,4,FALSE)),0,VLOOKUP($A232,#REF!,4,FALSE))</f>
        <v>#REF!</v>
      </c>
      <c r="J232" s="24"/>
      <c r="K232" s="80" t="e">
        <f>IF(  AND(I232&gt;0,G232&lt;&gt;36),   IF(ABS(I232-36)&gt;=10,  G232+SIGN(36-I232)*1,  (36-I232)*0.1+G232),      G232)</f>
        <v>#REF!</v>
      </c>
      <c r="L232" s="76" t="e">
        <f t="shared" si="129"/>
        <v>#REF!</v>
      </c>
      <c r="M232" s="83" t="e">
        <f>IF(ISNA(VLOOKUP($A232,#REF!,8,FALSE)),0,VLOOKUP($A232,#REF!,8,FALSE))</f>
        <v>#REF!</v>
      </c>
      <c r="N232" s="24"/>
      <c r="O232" s="80" t="e">
        <f>IF(  AND(M232&gt;0,K232&lt;&gt;36),   IF(ABS(M232-36)&gt;=10,  K232+SIGN(36-M232)*1,  (36-M232)*0.1+K232),      K232)</f>
        <v>#REF!</v>
      </c>
      <c r="P232" s="76" t="e">
        <f t="shared" si="130"/>
        <v>#REF!</v>
      </c>
      <c r="Q232" s="64" t="e">
        <f>IF(ISNA(VLOOKUP($A232,#REF!,12,FALSE)),0,VLOOKUP($A232,#REF!,12,FALSE))</f>
        <v>#REF!</v>
      </c>
      <c r="R232" s="24"/>
      <c r="S232" s="80" t="e">
        <f t="shared" si="154"/>
        <v>#REF!</v>
      </c>
      <c r="T232" s="76" t="e">
        <f t="shared" si="132"/>
        <v>#REF!</v>
      </c>
      <c r="U232" s="64" t="e">
        <f>IF(ISNA(VLOOKUP($A232,#REF!,16,FALSE)),0,VLOOKUP($A232,#REF!,16,FALSE))</f>
        <v>#REF!</v>
      </c>
      <c r="V232" s="24"/>
      <c r="W232" s="80" t="e">
        <f t="shared" si="133"/>
        <v>#REF!</v>
      </c>
      <c r="X232" s="76" t="e">
        <f t="shared" si="134"/>
        <v>#REF!</v>
      </c>
      <c r="Y232" s="64" t="e">
        <f>IF(ISNA(VLOOKUP($A232,#REF!,20,FALSE)),0,VLOOKUP($A232,#REF!,20,FALSE))</f>
        <v>#REF!</v>
      </c>
      <c r="Z232" s="24"/>
      <c r="AA232" s="80" t="e">
        <f t="shared" si="135"/>
        <v>#REF!</v>
      </c>
      <c r="AB232" s="76" t="e">
        <f t="shared" si="136"/>
        <v>#REF!</v>
      </c>
      <c r="AC232" s="64" t="e">
        <f>IF(ISNA(VLOOKUP($A232,#REF!,24,FALSE)),0,VLOOKUP($A232,#REF!,24,FALSE))</f>
        <v>#REF!</v>
      </c>
      <c r="AD232" s="24"/>
      <c r="AE232" s="80" t="e">
        <f t="shared" si="137"/>
        <v>#REF!</v>
      </c>
      <c r="AF232" s="76" t="e">
        <f t="shared" si="138"/>
        <v>#REF!</v>
      </c>
      <c r="AG232" s="64" t="e">
        <f>IF(ISNA(VLOOKUP($A232,#REF!,28,FALSE)),0,VLOOKUP($A232,#REF!,28,FALSE))</f>
        <v>#REF!</v>
      </c>
      <c r="AH232" s="24"/>
      <c r="AI232" s="80" t="e">
        <f t="shared" si="139"/>
        <v>#REF!</v>
      </c>
      <c r="AJ232" s="76" t="e">
        <f t="shared" si="140"/>
        <v>#REF!</v>
      </c>
      <c r="AK232" s="64" t="e">
        <f>IF(ISNA(VLOOKUP($A232,#REF!,32,FALSE)),0,VLOOKUP($A232,#REF!,32,FALSE))</f>
        <v>#REF!</v>
      </c>
      <c r="AL232" s="24"/>
      <c r="AM232" s="80" t="e">
        <f t="shared" si="141"/>
        <v>#REF!</v>
      </c>
      <c r="AN232" s="76" t="e">
        <f t="shared" si="142"/>
        <v>#REF!</v>
      </c>
      <c r="AO232" s="64" t="e">
        <f>IF(ISNA(VLOOKUP($A232,#REF!,36,FALSE)),0,VLOOKUP($A232,#REF!,36,FALSE))</f>
        <v>#REF!</v>
      </c>
      <c r="AP232" s="24"/>
      <c r="AQ232" s="80" t="e">
        <f t="shared" si="143"/>
        <v>#REF!</v>
      </c>
      <c r="AR232" s="76" t="e">
        <f t="shared" si="144"/>
        <v>#REF!</v>
      </c>
    </row>
    <row r="233" spans="1:56" ht="18" customHeight="1" x14ac:dyDescent="0.2">
      <c r="A233" s="78" t="str">
        <f t="shared" si="126"/>
        <v>Mike Fallon</v>
      </c>
      <c r="B233" s="52" t="s">
        <v>205</v>
      </c>
      <c r="C233" s="62" t="s">
        <v>33</v>
      </c>
      <c r="D233" s="25" t="e">
        <f>VLOOKUP($A233,#REF!,34,FALSE)</f>
        <v>#REF!</v>
      </c>
      <c r="E233" s="8" t="e">
        <f>ROUND(IF(ISNA(VLOOKUP($A233,#REF!,46,FALSE)),0,VLOOKUP($A233,#REF!,46,FALSE)),1)</f>
        <v>#REF!</v>
      </c>
      <c r="F233" s="92" t="e">
        <f>ROUND(IF(ISNA(VLOOKUP($A233,#REF!,47,FALSE)),0,VLOOKUP($A233,#REF!,47,FALSE)),1)</f>
        <v>#REF!</v>
      </c>
      <c r="G233" s="216" t="e">
        <f t="shared" si="127"/>
        <v>#REF!</v>
      </c>
      <c r="H233" s="88" t="e">
        <f t="shared" si="128"/>
        <v>#REF!</v>
      </c>
      <c r="I233" s="64" t="e">
        <f>IF(ISNA(VLOOKUP($A233,#REF!,4,FALSE)),0,VLOOKUP($A233,#REF!,4,FALSE))</f>
        <v>#REF!</v>
      </c>
      <c r="J233" s="24"/>
      <c r="K233" s="80" t="e">
        <f>IF(  AND(I233&gt;0,G233&lt;&gt;36),   IF(ABS(I233-36)&gt;=10,  G233+SIGN(36-I233)*1,  (36-I233)*0.1+G233),      G233)</f>
        <v>#REF!</v>
      </c>
      <c r="L233" s="76" t="e">
        <f t="shared" si="129"/>
        <v>#REF!</v>
      </c>
      <c r="M233" s="83" t="e">
        <f>IF(ISNA(VLOOKUP($A233,#REF!,8,FALSE)),0,VLOOKUP($A233,#REF!,8,FALSE))</f>
        <v>#REF!</v>
      </c>
      <c r="N233" s="24"/>
      <c r="O233" s="80" t="e">
        <f>IF(  AND(M233&gt;0,K233&lt;&gt;36),   IF(ABS(M233-36)&gt;=10,  K233+SIGN(36-M233)*1,  (36-M233)*0.1+K233),      K233)</f>
        <v>#REF!</v>
      </c>
      <c r="P233" s="76" t="e">
        <f t="shared" si="130"/>
        <v>#REF!</v>
      </c>
      <c r="Q233" s="64" t="e">
        <f>IF(ISNA(VLOOKUP($A233,#REF!,12,FALSE)),0,VLOOKUP($A233,#REF!,12,FALSE))</f>
        <v>#REF!</v>
      </c>
      <c r="R233" s="24"/>
      <c r="S233" s="80" t="e">
        <f t="shared" si="154"/>
        <v>#REF!</v>
      </c>
      <c r="T233" s="76" t="e">
        <f t="shared" si="132"/>
        <v>#REF!</v>
      </c>
      <c r="U233" s="64" t="e">
        <f>IF(ISNA(VLOOKUP($A233,#REF!,16,FALSE)),0,VLOOKUP($A233,#REF!,16,FALSE))</f>
        <v>#REF!</v>
      </c>
      <c r="V233" s="24"/>
      <c r="W233" s="80" t="e">
        <f t="shared" si="133"/>
        <v>#REF!</v>
      </c>
      <c r="X233" s="76" t="e">
        <f t="shared" si="134"/>
        <v>#REF!</v>
      </c>
      <c r="Y233" s="64" t="e">
        <f>IF(ISNA(VLOOKUP($A233,#REF!,20,FALSE)),0,VLOOKUP($A233,#REF!,20,FALSE))</f>
        <v>#REF!</v>
      </c>
      <c r="Z233" s="24"/>
      <c r="AA233" s="80" t="e">
        <f t="shared" si="135"/>
        <v>#REF!</v>
      </c>
      <c r="AB233" s="76" t="e">
        <f t="shared" si="136"/>
        <v>#REF!</v>
      </c>
      <c r="AC233" s="64" t="e">
        <f>IF(ISNA(VLOOKUP($A233,#REF!,24,FALSE)),0,VLOOKUP($A233,#REF!,24,FALSE))</f>
        <v>#REF!</v>
      </c>
      <c r="AD233" s="24"/>
      <c r="AE233" s="80" t="e">
        <f t="shared" si="137"/>
        <v>#REF!</v>
      </c>
      <c r="AF233" s="76" t="e">
        <f t="shared" si="138"/>
        <v>#REF!</v>
      </c>
      <c r="AG233" s="64" t="e">
        <f>IF(ISNA(VLOOKUP($A233,#REF!,28,FALSE)),0,VLOOKUP($A233,#REF!,28,FALSE))</f>
        <v>#REF!</v>
      </c>
      <c r="AH233" s="24"/>
      <c r="AI233" s="80" t="e">
        <f t="shared" si="139"/>
        <v>#REF!</v>
      </c>
      <c r="AJ233" s="76" t="e">
        <f t="shared" si="140"/>
        <v>#REF!</v>
      </c>
      <c r="AK233" s="64" t="e">
        <f>IF(ISNA(VLOOKUP($A233,#REF!,32,FALSE)),0,VLOOKUP($A233,#REF!,32,FALSE))</f>
        <v>#REF!</v>
      </c>
      <c r="AL233" s="24"/>
      <c r="AM233" s="80" t="e">
        <f t="shared" si="141"/>
        <v>#REF!</v>
      </c>
      <c r="AN233" s="76" t="e">
        <f t="shared" si="142"/>
        <v>#REF!</v>
      </c>
      <c r="AO233" s="64" t="e">
        <f>IF(ISNA(VLOOKUP($A233,#REF!,36,FALSE)),0,VLOOKUP($A233,#REF!,36,FALSE))</f>
        <v>#REF!</v>
      </c>
      <c r="AP233" s="24"/>
      <c r="AQ233" s="80" t="e">
        <f t="shared" si="143"/>
        <v>#REF!</v>
      </c>
      <c r="AR233" s="76" t="e">
        <f t="shared" si="144"/>
        <v>#REF!</v>
      </c>
    </row>
    <row r="234" spans="1:56" ht="18" customHeight="1" x14ac:dyDescent="0.2">
      <c r="A234" s="78" t="str">
        <f t="shared" si="126"/>
        <v>Steve Ferguson</v>
      </c>
      <c r="B234" s="52" t="s">
        <v>416</v>
      </c>
      <c r="C234" s="62" t="s">
        <v>15</v>
      </c>
      <c r="D234" s="25" t="e">
        <f>VLOOKUP($A234,#REF!,34,FALSE)</f>
        <v>#REF!</v>
      </c>
      <c r="E234" s="8" t="e">
        <f>ROUND(IF(ISNA(VLOOKUP($A234,#REF!,46,FALSE)),0,VLOOKUP($A234,#REF!,46,FALSE)),1)</f>
        <v>#REF!</v>
      </c>
      <c r="F234" s="92" t="e">
        <f>ROUND(IF(ISNA(VLOOKUP($A234,#REF!,47,FALSE)),0,VLOOKUP($A234,#REF!,47,FALSE)),1)</f>
        <v>#REF!</v>
      </c>
      <c r="G234" s="216" t="e">
        <f t="shared" si="127"/>
        <v>#REF!</v>
      </c>
      <c r="H234" s="88" t="e">
        <f t="shared" si="128"/>
        <v>#REF!</v>
      </c>
      <c r="I234" s="64" t="e">
        <f>IF(ISNA(VLOOKUP($A234,#REF!,4,FALSE)),0,VLOOKUP($A234,#REF!,4,FALSE))</f>
        <v>#REF!</v>
      </c>
      <c r="J234" s="24"/>
      <c r="K234" s="80" t="e">
        <f>IF(  AND(I234&gt;0,G234&lt;&gt;36),   IF(ABS(I234-36)&gt;=10,  G234+SIGN(36-I234)*1,  (36-I234)*0.1+G234),      G234)</f>
        <v>#REF!</v>
      </c>
      <c r="L234" s="76" t="e">
        <f t="shared" si="129"/>
        <v>#REF!</v>
      </c>
      <c r="M234" s="83" t="e">
        <f>IF(ISNA(VLOOKUP($A234,#REF!,8,FALSE)),0,VLOOKUP($A234,#REF!,8,FALSE))</f>
        <v>#REF!</v>
      </c>
      <c r="N234" s="24"/>
      <c r="O234" s="80" t="e">
        <f>IF(  AND(M234&gt;0,K234&lt;&gt;36),   IF(ABS(M234-36)&gt;=10,  K234+SIGN(36-M234)*1,  (36-M234)*0.1+K234),      K234)</f>
        <v>#REF!</v>
      </c>
      <c r="P234" s="76" t="e">
        <f t="shared" si="130"/>
        <v>#REF!</v>
      </c>
      <c r="Q234" s="64" t="e">
        <f>IF(ISNA(VLOOKUP($A234,#REF!,12,FALSE)),0,VLOOKUP($A234,#REF!,12,FALSE))</f>
        <v>#REF!</v>
      </c>
      <c r="R234" s="24"/>
      <c r="S234" s="80" t="e">
        <f t="shared" si="154"/>
        <v>#REF!</v>
      </c>
      <c r="T234" s="76" t="e">
        <f t="shared" si="132"/>
        <v>#REF!</v>
      </c>
      <c r="U234" s="64" t="e">
        <f>IF(ISNA(VLOOKUP($A234,#REF!,16,FALSE)),0,VLOOKUP($A234,#REF!,16,FALSE))</f>
        <v>#REF!</v>
      </c>
      <c r="V234" s="24"/>
      <c r="W234" s="80" t="e">
        <f t="shared" si="133"/>
        <v>#REF!</v>
      </c>
      <c r="X234" s="76" t="e">
        <f t="shared" si="134"/>
        <v>#REF!</v>
      </c>
      <c r="Y234" s="64" t="e">
        <f>IF(ISNA(VLOOKUP($A234,#REF!,20,FALSE)),0,VLOOKUP($A234,#REF!,20,FALSE))</f>
        <v>#REF!</v>
      </c>
      <c r="Z234" s="24"/>
      <c r="AA234" s="80" t="e">
        <f t="shared" si="135"/>
        <v>#REF!</v>
      </c>
      <c r="AB234" s="76" t="e">
        <f t="shared" si="136"/>
        <v>#REF!</v>
      </c>
      <c r="AC234" s="64" t="e">
        <f>IF(ISNA(VLOOKUP($A234,#REF!,24,FALSE)),0,VLOOKUP($A234,#REF!,24,FALSE))</f>
        <v>#REF!</v>
      </c>
      <c r="AD234" s="24"/>
      <c r="AE234" s="80" t="e">
        <f t="shared" si="137"/>
        <v>#REF!</v>
      </c>
      <c r="AF234" s="76" t="e">
        <f t="shared" si="138"/>
        <v>#REF!</v>
      </c>
      <c r="AG234" s="64" t="e">
        <f>IF(ISNA(VLOOKUP($A234,#REF!,28,FALSE)),0,VLOOKUP($A234,#REF!,28,FALSE))</f>
        <v>#REF!</v>
      </c>
      <c r="AH234" s="24"/>
      <c r="AI234" s="80" t="e">
        <f t="shared" si="139"/>
        <v>#REF!</v>
      </c>
      <c r="AJ234" s="76" t="e">
        <f t="shared" si="140"/>
        <v>#REF!</v>
      </c>
      <c r="AK234" s="64" t="e">
        <f>IF(ISNA(VLOOKUP($A234,#REF!,32,FALSE)),0,VLOOKUP($A234,#REF!,32,FALSE))</f>
        <v>#REF!</v>
      </c>
      <c r="AL234" s="24"/>
      <c r="AM234" s="80" t="e">
        <f t="shared" si="141"/>
        <v>#REF!</v>
      </c>
      <c r="AN234" s="76" t="e">
        <f t="shared" si="142"/>
        <v>#REF!</v>
      </c>
      <c r="AO234" s="64" t="e">
        <f>IF(ISNA(VLOOKUP($A234,#REF!,36,FALSE)),0,VLOOKUP($A234,#REF!,36,FALSE))</f>
        <v>#REF!</v>
      </c>
      <c r="AP234" s="24"/>
      <c r="AQ234" s="80" t="e">
        <f t="shared" si="143"/>
        <v>#REF!</v>
      </c>
      <c r="AR234" s="76" t="e">
        <f t="shared" si="144"/>
        <v>#REF!</v>
      </c>
    </row>
    <row r="235" spans="1:56" ht="18" customHeight="1" x14ac:dyDescent="0.2">
      <c r="A235" s="78" t="str">
        <f t="shared" si="126"/>
        <v>Jed Fotchman</v>
      </c>
      <c r="B235" s="52" t="s">
        <v>12</v>
      </c>
      <c r="C235" s="62" t="s">
        <v>13</v>
      </c>
      <c r="D235" s="25" t="e">
        <f>VLOOKUP($A235,#REF!,34,FALSE)</f>
        <v>#REF!</v>
      </c>
      <c r="E235" s="8" t="e">
        <f>ROUND(IF(ISNA(VLOOKUP($A235,#REF!,46,FALSE)),0,VLOOKUP($A235,#REF!,46,FALSE)),1)</f>
        <v>#REF!</v>
      </c>
      <c r="F235" s="92" t="e">
        <f>ROUND(IF(ISNA(VLOOKUP($A235,#REF!,47,FALSE)),0,VLOOKUP($A235,#REF!,47,FALSE)),1)</f>
        <v>#REF!</v>
      </c>
      <c r="G235" s="216" t="e">
        <f t="shared" si="127"/>
        <v>#REF!</v>
      </c>
      <c r="H235" s="88" t="e">
        <f t="shared" si="128"/>
        <v>#REF!</v>
      </c>
      <c r="I235" s="64" t="e">
        <f>IF(ISNA(VLOOKUP($A235,#REF!,4,FALSE)),0,VLOOKUP($A235,#REF!,4,FALSE))</f>
        <v>#REF!</v>
      </c>
      <c r="J235" s="24"/>
      <c r="K235" s="80" t="e">
        <f>IF(  AND(I235&gt;0,G235&lt;&gt;36),   IF(ABS(I235-36)&gt;=10,  G235+SIGN(36-I235)*1,  (36-I235)*0.1+G235),      G235)</f>
        <v>#REF!</v>
      </c>
      <c r="L235" s="76" t="e">
        <f t="shared" si="129"/>
        <v>#REF!</v>
      </c>
      <c r="M235" s="83" t="e">
        <f>IF(ISNA(VLOOKUP($A235,#REF!,8,FALSE)),0,VLOOKUP($A235,#REF!,8,FALSE))</f>
        <v>#REF!</v>
      </c>
      <c r="N235" s="24"/>
      <c r="O235" s="80" t="e">
        <f>IF(  AND(M235&gt;0,K235&lt;&gt;36),   IF(ABS(M235-36)&gt;=10,  K235+SIGN(36-M235)*1,  (36-M235)*0.1+K235),      K235)</f>
        <v>#REF!</v>
      </c>
      <c r="P235" s="76" t="e">
        <f t="shared" si="130"/>
        <v>#REF!</v>
      </c>
      <c r="Q235" s="64" t="e">
        <f>IF(ISNA(VLOOKUP($A235,#REF!,12,FALSE)),0,VLOOKUP($A235,#REF!,12,FALSE))</f>
        <v>#REF!</v>
      </c>
      <c r="R235" s="24"/>
      <c r="S235" s="80" t="e">
        <f t="shared" si="154"/>
        <v>#REF!</v>
      </c>
      <c r="T235" s="76" t="e">
        <f t="shared" si="132"/>
        <v>#REF!</v>
      </c>
      <c r="U235" s="64" t="e">
        <f>IF(ISNA(VLOOKUP($A235,#REF!,16,FALSE)),0,VLOOKUP($A235,#REF!,16,FALSE))</f>
        <v>#REF!</v>
      </c>
      <c r="V235" s="24"/>
      <c r="W235" s="80" t="e">
        <f t="shared" si="133"/>
        <v>#REF!</v>
      </c>
      <c r="X235" s="76" t="e">
        <f t="shared" si="134"/>
        <v>#REF!</v>
      </c>
      <c r="Y235" s="64" t="e">
        <f>IF(ISNA(VLOOKUP($A235,#REF!,20,FALSE)),0,VLOOKUP($A235,#REF!,20,FALSE))</f>
        <v>#REF!</v>
      </c>
      <c r="Z235" s="24"/>
      <c r="AA235" s="80" t="e">
        <f t="shared" si="135"/>
        <v>#REF!</v>
      </c>
      <c r="AB235" s="76" t="e">
        <f t="shared" si="136"/>
        <v>#REF!</v>
      </c>
      <c r="AC235" s="64" t="e">
        <f>IF(ISNA(VLOOKUP($A235,#REF!,24,FALSE)),0,VLOOKUP($A235,#REF!,24,FALSE))</f>
        <v>#REF!</v>
      </c>
      <c r="AD235" s="24"/>
      <c r="AE235" s="80" t="e">
        <f t="shared" si="137"/>
        <v>#REF!</v>
      </c>
      <c r="AF235" s="76" t="e">
        <f t="shared" si="138"/>
        <v>#REF!</v>
      </c>
      <c r="AG235" s="64" t="e">
        <f>IF(ISNA(VLOOKUP($A235,#REF!,28,FALSE)),0,VLOOKUP($A235,#REF!,28,FALSE))</f>
        <v>#REF!</v>
      </c>
      <c r="AH235" s="24"/>
      <c r="AI235" s="80" t="e">
        <f t="shared" si="139"/>
        <v>#REF!</v>
      </c>
      <c r="AJ235" s="76" t="e">
        <f t="shared" si="140"/>
        <v>#REF!</v>
      </c>
      <c r="AK235" s="64" t="e">
        <f>IF(ISNA(VLOOKUP($A235,#REF!,32,FALSE)),0,VLOOKUP($A235,#REF!,32,FALSE))</f>
        <v>#REF!</v>
      </c>
      <c r="AL235" s="24"/>
      <c r="AM235" s="80" t="e">
        <f t="shared" si="141"/>
        <v>#REF!</v>
      </c>
      <c r="AN235" s="76" t="e">
        <f t="shared" si="142"/>
        <v>#REF!</v>
      </c>
      <c r="AO235" s="64" t="e">
        <f>IF(ISNA(VLOOKUP($A235,#REF!,36,FALSE)),0,VLOOKUP($A235,#REF!,36,FALSE))</f>
        <v>#REF!</v>
      </c>
      <c r="AP235" s="24"/>
      <c r="AQ235" s="80" t="e">
        <f t="shared" si="143"/>
        <v>#REF!</v>
      </c>
      <c r="AR235" s="76" t="e">
        <f t="shared" si="144"/>
        <v>#REF!</v>
      </c>
    </row>
    <row r="236" spans="1:56" ht="18" customHeight="1" x14ac:dyDescent="0.2">
      <c r="A236" s="78" t="str">
        <f t="shared" si="126"/>
        <v>Les Fraim</v>
      </c>
      <c r="B236" s="93" t="s">
        <v>241</v>
      </c>
      <c r="C236" s="94" t="s">
        <v>578</v>
      </c>
      <c r="D236" s="25">
        <v>23</v>
      </c>
      <c r="E236" s="8" t="e">
        <f>ROUND(IF(ISNA(VLOOKUP($A236,#REF!,47,FALSE)),0,VLOOKUP($A236,#REF!,47,FALSE)),1)</f>
        <v>#REF!</v>
      </c>
      <c r="F236" s="92" t="e">
        <f>ROUND(IF(ISNA(VLOOKUP($A236,#REF!,49,FALSE)),0,VLOOKUP($A236,#REF!,49,FALSE)),1)</f>
        <v>#REF!</v>
      </c>
      <c r="G236" s="216" t="e">
        <f t="shared" si="127"/>
        <v>#REF!</v>
      </c>
      <c r="H236" s="88" t="e">
        <f t="shared" si="128"/>
        <v>#REF!</v>
      </c>
      <c r="I236" s="64" t="e">
        <f>IF(ISNA(VLOOKUP($A236,#REF!,4,FALSE)),0,VLOOKUP($A236,#REF!,4,FALSE))</f>
        <v>#REF!</v>
      </c>
      <c r="J236" s="24" t="e">
        <f>IF(G236&lt;&gt; "",LOOKUP(G236,Points!$F$1:$F$360,Points!$G$1:$G$360),"")</f>
        <v>#REF!</v>
      </c>
      <c r="K236" s="80" t="e">
        <f>IF(  AND(I236&gt;0,G236&lt;&gt;36),   IF(ABS(I236-36)&gt;=5,  G236+SIGN(36-I236)*1.5,  (36-I236)*0.3+G236),      G236)</f>
        <v>#REF!</v>
      </c>
      <c r="L236" s="76" t="e">
        <f t="shared" si="129"/>
        <v>#REF!</v>
      </c>
      <c r="M236" s="83" t="e">
        <f>IF(ISNA(VLOOKUP($A236,#REF!,8,FALSE)),0,VLOOKUP($A236,#REF!,8,FALSE))</f>
        <v>#REF!</v>
      </c>
      <c r="N236" s="24" t="e">
        <f>IF(K236&lt;&gt; "",LOOKUP(K236,Points!$F$1:$F$400,Points!$G$1:$G$400),"")</f>
        <v>#REF!</v>
      </c>
      <c r="O236" s="80" t="e">
        <f>IF(  AND(M236&gt;0,K236&lt;&gt;36),   IF(ABS(M236-36)&gt;=5,  K236+SIGN(36-M236)*1.5,  (36-M236)*0.3+K236),      K236)</f>
        <v>#REF!</v>
      </c>
      <c r="P236" s="76" t="e">
        <f t="shared" si="130"/>
        <v>#REF!</v>
      </c>
      <c r="Q236" s="64" t="e">
        <f>IF(ISNA(VLOOKUP($A236,#REF!,12,FALSE)),0,VLOOKUP($A236,#REF!,12,FALSE))</f>
        <v>#REF!</v>
      </c>
      <c r="R236" s="24" t="e">
        <f>IF(O236&lt;&gt; "",LOOKUP(O236,Points!$F$1:$F$400,Points!$G$1:$G$400),"")</f>
        <v>#REF!</v>
      </c>
      <c r="S236" s="80" t="e">
        <f t="shared" si="154"/>
        <v>#REF!</v>
      </c>
      <c r="T236" s="76" t="e">
        <f t="shared" si="132"/>
        <v>#REF!</v>
      </c>
      <c r="U236" s="64" t="e">
        <f>IF(ISNA(VLOOKUP($A236,#REF!,16,FALSE)),0,VLOOKUP($A236,#REF!,16,FALSE))</f>
        <v>#REF!</v>
      </c>
      <c r="V236" s="24" t="e">
        <f>IF(S236&lt;&gt; "",LOOKUP(S236,Points!$F$1:$F$400,Points!$G$1:$G$400),"")</f>
        <v>#REF!</v>
      </c>
      <c r="W236" s="80" t="e">
        <f t="shared" si="133"/>
        <v>#REF!</v>
      </c>
      <c r="X236" s="76" t="e">
        <f t="shared" si="134"/>
        <v>#REF!</v>
      </c>
      <c r="Y236" s="64" t="e">
        <f>IF(ISNA(VLOOKUP($A236,#REF!,20,FALSE)),0,VLOOKUP($A236,#REF!,20,FALSE))</f>
        <v>#REF!</v>
      </c>
      <c r="Z236" s="24" t="e">
        <f>IF(W236&lt;&gt; "",LOOKUP(W236,Points!$F$1:$F$400,Points!$G$1:$G$400),"")</f>
        <v>#REF!</v>
      </c>
      <c r="AA236" s="80" t="e">
        <f t="shared" si="135"/>
        <v>#REF!</v>
      </c>
      <c r="AB236" s="76" t="e">
        <f t="shared" si="136"/>
        <v>#REF!</v>
      </c>
      <c r="AC236" s="64" t="e">
        <f>IF(ISNA(VLOOKUP($A236,#REF!,24,FALSE)),0,VLOOKUP($A236,#REF!,24,FALSE))</f>
        <v>#REF!</v>
      </c>
      <c r="AD236" s="24" t="e">
        <f>IF(AA236&lt;&gt; "",LOOKUP(AA236,Points!$F$1:$F$400,Points!$G$1:$G$400),"")</f>
        <v>#REF!</v>
      </c>
      <c r="AE236" s="80" t="e">
        <f t="shared" si="137"/>
        <v>#REF!</v>
      </c>
      <c r="AF236" s="76" t="e">
        <f t="shared" si="138"/>
        <v>#REF!</v>
      </c>
      <c r="AG236" s="64" t="e">
        <f>IF(ISNA(VLOOKUP($A236,#REF!,28,FALSE)),0,VLOOKUP($A236,#REF!,28,FALSE))</f>
        <v>#REF!</v>
      </c>
      <c r="AH236" s="24" t="e">
        <f>IF(AE236&lt;&gt; "",LOOKUP(AE236,Points!$F$1:$F$400,Points!$G$1:$G$400),"")</f>
        <v>#REF!</v>
      </c>
      <c r="AI236" s="80" t="e">
        <f t="shared" si="139"/>
        <v>#REF!</v>
      </c>
      <c r="AJ236" s="76" t="e">
        <f t="shared" si="140"/>
        <v>#REF!</v>
      </c>
      <c r="AK236" s="64" t="e">
        <f>IF(ISNA(VLOOKUP($A236,#REF!,32,FALSE)),0,VLOOKUP($A236,#REF!,32,FALSE))</f>
        <v>#REF!</v>
      </c>
      <c r="AL236" s="24" t="e">
        <f>IF(AI236&lt;&gt; "",LOOKUP(AI236,Points!$F$1:$F$400,Points!$G$1:$G$400),"")</f>
        <v>#REF!</v>
      </c>
      <c r="AM236" s="80" t="e">
        <f t="shared" si="141"/>
        <v>#REF!</v>
      </c>
      <c r="AN236" s="76" t="e">
        <f t="shared" si="142"/>
        <v>#REF!</v>
      </c>
      <c r="AO236" s="64" t="e">
        <f>IF(ISNA(VLOOKUP($A236,#REF!,36,FALSE)),0,VLOOKUP($A236,#REF!,36,FALSE))</f>
        <v>#REF!</v>
      </c>
      <c r="AP236" s="24" t="e">
        <f>IF(AM236&lt;&gt; "",LOOKUP(AM236,[1]Points!$F$1:$F$360,[1]Points!$G$1:$G$360),"")</f>
        <v>#REF!</v>
      </c>
      <c r="AQ236" s="80" t="e">
        <f t="shared" si="143"/>
        <v>#REF!</v>
      </c>
      <c r="AR236" s="76" t="e">
        <f t="shared" si="144"/>
        <v>#REF!</v>
      </c>
      <c r="AS236" t="e">
        <f>IF(I236&gt;0,72+H236+36-I236,"-")</f>
        <v>#REF!</v>
      </c>
      <c r="AT236" t="e">
        <f>IF(M236&gt;0,72+L236+36-M236,"-")</f>
        <v>#REF!</v>
      </c>
      <c r="AU236" t="e">
        <f>IF(Q236&gt;0,72+P236+36-Q236,"-")</f>
        <v>#REF!</v>
      </c>
      <c r="AV236" t="e">
        <f>IF(U236&gt;0,72+T236+36-U236,"-")</f>
        <v>#REF!</v>
      </c>
      <c r="AW236" t="e">
        <f>IF(Y236&gt;0,72+X236+36-Y236,"-")</f>
        <v>#REF!</v>
      </c>
      <c r="AX236" t="e">
        <f>IF(AC236&gt;0,72+AB236+36-AC236,"-")</f>
        <v>#REF!</v>
      </c>
      <c r="AY236" t="e">
        <f>IF(AG236&gt;0,72+AF236+36-AG236,"-")</f>
        <v>#REF!</v>
      </c>
      <c r="AZ236" t="e">
        <f>IF(AK236&gt;0,71+AJ236+36-AK236,"-")</f>
        <v>#REF!</v>
      </c>
      <c r="BA236" t="e">
        <f>IF(AO236&gt;0,72+AN236+36-AO236,"-")</f>
        <v>#REF!</v>
      </c>
      <c r="BC236" t="e">
        <f>-G236+AQ236</f>
        <v>#REF!</v>
      </c>
      <c r="BD236" s="206" t="e">
        <f>ROUND(BC236/G236,2)</f>
        <v>#REF!</v>
      </c>
    </row>
    <row r="237" spans="1:56" ht="18" customHeight="1" x14ac:dyDescent="0.2">
      <c r="A237" s="78" t="str">
        <f t="shared" si="126"/>
        <v>Dave Frazier</v>
      </c>
      <c r="B237" s="52" t="s">
        <v>380</v>
      </c>
      <c r="C237" s="62" t="s">
        <v>8</v>
      </c>
      <c r="D237" s="25" t="e">
        <f>VLOOKUP($A237,#REF!,34,FALSE)</f>
        <v>#REF!</v>
      </c>
      <c r="E237" s="8" t="e">
        <f>ROUND(IF(ISNA(VLOOKUP($A237,#REF!,46,FALSE)),0,VLOOKUP($A237,#REF!,46,FALSE)),1)</f>
        <v>#REF!</v>
      </c>
      <c r="F237" s="92" t="e">
        <f>ROUND(IF(ISNA(VLOOKUP($A237,#REF!,47,FALSE)),0,VLOOKUP($A237,#REF!,47,FALSE)),1)</f>
        <v>#REF!</v>
      </c>
      <c r="G237" s="216" t="e">
        <f t="shared" si="127"/>
        <v>#REF!</v>
      </c>
      <c r="H237" s="88" t="e">
        <f t="shared" si="128"/>
        <v>#REF!</v>
      </c>
      <c r="I237" s="64" t="e">
        <f>IF(ISNA(VLOOKUP($A237,#REF!,4,FALSE)),0,VLOOKUP($A237,#REF!,4,FALSE))</f>
        <v>#REF!</v>
      </c>
      <c r="J237" s="24"/>
      <c r="K237" s="80" t="e">
        <f t="shared" ref="K237:K258" si="155">IF(  AND(I237&gt;0,G237&lt;&gt;36),   IF(ABS(I237-36)&gt;=10,  G237+SIGN(36-I237)*1,  (36-I237)*0.1+G237),      G237)</f>
        <v>#REF!</v>
      </c>
      <c r="L237" s="76" t="e">
        <f t="shared" si="129"/>
        <v>#REF!</v>
      </c>
      <c r="M237" s="83" t="e">
        <f>IF(ISNA(VLOOKUP($A237,#REF!,8,FALSE)),0,VLOOKUP($A237,#REF!,8,FALSE))</f>
        <v>#REF!</v>
      </c>
      <c r="N237" s="24"/>
      <c r="O237" s="80" t="e">
        <f t="shared" ref="O237:O258" si="156">IF(  AND(M237&gt;0,K237&lt;&gt;36),   IF(ABS(M237-36)&gt;=10,  K237+SIGN(36-M237)*1,  (36-M237)*0.1+K237),      K237)</f>
        <v>#REF!</v>
      </c>
      <c r="P237" s="76" t="e">
        <f t="shared" si="130"/>
        <v>#REF!</v>
      </c>
      <c r="Q237" s="64" t="e">
        <f>IF(ISNA(VLOOKUP($A237,#REF!,12,FALSE)),0,VLOOKUP($A237,#REF!,12,FALSE))</f>
        <v>#REF!</v>
      </c>
      <c r="R237" s="24"/>
      <c r="S237" s="80" t="e">
        <f t="shared" si="154"/>
        <v>#REF!</v>
      </c>
      <c r="T237" s="76" t="e">
        <f t="shared" si="132"/>
        <v>#REF!</v>
      </c>
      <c r="U237" s="64" t="e">
        <f>IF(ISNA(VLOOKUP($A237,#REF!,16,FALSE)),0,VLOOKUP($A237,#REF!,16,FALSE))</f>
        <v>#REF!</v>
      </c>
      <c r="V237" s="24"/>
      <c r="W237" s="80" t="e">
        <f t="shared" si="133"/>
        <v>#REF!</v>
      </c>
      <c r="X237" s="76" t="e">
        <f t="shared" si="134"/>
        <v>#REF!</v>
      </c>
      <c r="Y237" s="64" t="e">
        <f>IF(ISNA(VLOOKUP($A237,#REF!,20,FALSE)),0,VLOOKUP($A237,#REF!,20,FALSE))</f>
        <v>#REF!</v>
      </c>
      <c r="Z237" s="24"/>
      <c r="AA237" s="80" t="e">
        <f t="shared" si="135"/>
        <v>#REF!</v>
      </c>
      <c r="AB237" s="76" t="e">
        <f t="shared" si="136"/>
        <v>#REF!</v>
      </c>
      <c r="AC237" s="64" t="e">
        <f>IF(ISNA(VLOOKUP($A237,#REF!,24,FALSE)),0,VLOOKUP($A237,#REF!,24,FALSE))</f>
        <v>#REF!</v>
      </c>
      <c r="AD237" s="24"/>
      <c r="AE237" s="80" t="e">
        <f t="shared" si="137"/>
        <v>#REF!</v>
      </c>
      <c r="AF237" s="76" t="e">
        <f t="shared" si="138"/>
        <v>#REF!</v>
      </c>
      <c r="AG237" s="64" t="e">
        <f>IF(ISNA(VLOOKUP($A237,#REF!,28,FALSE)),0,VLOOKUP($A237,#REF!,28,FALSE))</f>
        <v>#REF!</v>
      </c>
      <c r="AH237" s="24"/>
      <c r="AI237" s="80" t="e">
        <f t="shared" si="139"/>
        <v>#REF!</v>
      </c>
      <c r="AJ237" s="76" t="e">
        <f t="shared" si="140"/>
        <v>#REF!</v>
      </c>
      <c r="AK237" s="64" t="e">
        <f>IF(ISNA(VLOOKUP($A237,#REF!,32,FALSE)),0,VLOOKUP($A237,#REF!,32,FALSE))</f>
        <v>#REF!</v>
      </c>
      <c r="AL237" s="24"/>
      <c r="AM237" s="80" t="e">
        <f t="shared" si="141"/>
        <v>#REF!</v>
      </c>
      <c r="AN237" s="76" t="e">
        <f t="shared" si="142"/>
        <v>#REF!</v>
      </c>
      <c r="AO237" s="64" t="e">
        <f>IF(ISNA(VLOOKUP($A237,#REF!,36,FALSE)),0,VLOOKUP($A237,#REF!,36,FALSE))</f>
        <v>#REF!</v>
      </c>
      <c r="AP237" s="24"/>
      <c r="AQ237" s="80" t="e">
        <f t="shared" si="143"/>
        <v>#REF!</v>
      </c>
      <c r="AR237" s="76" t="e">
        <f t="shared" si="144"/>
        <v>#REF!</v>
      </c>
    </row>
    <row r="238" spans="1:56" ht="18" customHeight="1" x14ac:dyDescent="0.2">
      <c r="A238" s="78" t="str">
        <f t="shared" si="126"/>
        <v>Barry Frise</v>
      </c>
      <c r="B238" s="52" t="s">
        <v>253</v>
      </c>
      <c r="C238" s="62" t="s">
        <v>254</v>
      </c>
      <c r="D238" s="25" t="e">
        <f>VLOOKUP($A238,#REF!,34,FALSE)</f>
        <v>#REF!</v>
      </c>
      <c r="E238" s="8" t="e">
        <f>ROUND(IF(ISNA(VLOOKUP($A238,#REF!,46,FALSE)),0,VLOOKUP($A238,#REF!,46,FALSE)),1)</f>
        <v>#REF!</v>
      </c>
      <c r="F238" s="92" t="e">
        <f>ROUND(IF(ISNA(VLOOKUP($A238,#REF!,47,FALSE)),0,VLOOKUP($A238,#REF!,47,FALSE)),1)</f>
        <v>#REF!</v>
      </c>
      <c r="G238" s="216" t="e">
        <f t="shared" si="127"/>
        <v>#REF!</v>
      </c>
      <c r="H238" s="88" t="e">
        <f t="shared" si="128"/>
        <v>#REF!</v>
      </c>
      <c r="I238" s="64" t="e">
        <f>IF(ISNA(VLOOKUP($A238,#REF!,4,FALSE)),0,VLOOKUP($A238,#REF!,4,FALSE))</f>
        <v>#REF!</v>
      </c>
      <c r="J238" s="24"/>
      <c r="K238" s="80" t="e">
        <f t="shared" si="155"/>
        <v>#REF!</v>
      </c>
      <c r="L238" s="76" t="e">
        <f t="shared" si="129"/>
        <v>#REF!</v>
      </c>
      <c r="M238" s="83" t="e">
        <f>IF(ISNA(VLOOKUP($A238,#REF!,8,FALSE)),0,VLOOKUP($A238,#REF!,8,FALSE))</f>
        <v>#REF!</v>
      </c>
      <c r="N238" s="24"/>
      <c r="O238" s="80" t="e">
        <f t="shared" si="156"/>
        <v>#REF!</v>
      </c>
      <c r="P238" s="76" t="e">
        <f t="shared" si="130"/>
        <v>#REF!</v>
      </c>
      <c r="Q238" s="64" t="e">
        <f>IF(ISNA(VLOOKUP($A238,#REF!,12,FALSE)),0,VLOOKUP($A238,#REF!,12,FALSE))</f>
        <v>#REF!</v>
      </c>
      <c r="R238" s="24"/>
      <c r="S238" s="80" t="e">
        <f t="shared" si="154"/>
        <v>#REF!</v>
      </c>
      <c r="T238" s="76" t="e">
        <f t="shared" si="132"/>
        <v>#REF!</v>
      </c>
      <c r="U238" s="64" t="e">
        <f>IF(ISNA(VLOOKUP($A238,#REF!,16,FALSE)),0,VLOOKUP($A238,#REF!,16,FALSE))</f>
        <v>#REF!</v>
      </c>
      <c r="V238" s="24"/>
      <c r="W238" s="80" t="e">
        <f t="shared" si="133"/>
        <v>#REF!</v>
      </c>
      <c r="X238" s="76" t="e">
        <f t="shared" si="134"/>
        <v>#REF!</v>
      </c>
      <c r="Y238" s="64" t="e">
        <f>IF(ISNA(VLOOKUP($A238,#REF!,20,FALSE)),0,VLOOKUP($A238,#REF!,20,FALSE))</f>
        <v>#REF!</v>
      </c>
      <c r="Z238" s="24"/>
      <c r="AA238" s="80" t="e">
        <f t="shared" si="135"/>
        <v>#REF!</v>
      </c>
      <c r="AB238" s="76" t="e">
        <f t="shared" si="136"/>
        <v>#REF!</v>
      </c>
      <c r="AC238" s="64" t="e">
        <f>IF(ISNA(VLOOKUP($A238,#REF!,24,FALSE)),0,VLOOKUP($A238,#REF!,24,FALSE))</f>
        <v>#REF!</v>
      </c>
      <c r="AD238" s="24"/>
      <c r="AE238" s="80" t="e">
        <f t="shared" si="137"/>
        <v>#REF!</v>
      </c>
      <c r="AF238" s="76" t="e">
        <f t="shared" si="138"/>
        <v>#REF!</v>
      </c>
      <c r="AG238" s="64" t="e">
        <f>IF(ISNA(VLOOKUP($A238,#REF!,28,FALSE)),0,VLOOKUP($A238,#REF!,28,FALSE))</f>
        <v>#REF!</v>
      </c>
      <c r="AH238" s="24"/>
      <c r="AI238" s="80" t="e">
        <f t="shared" si="139"/>
        <v>#REF!</v>
      </c>
      <c r="AJ238" s="76" t="e">
        <f t="shared" si="140"/>
        <v>#REF!</v>
      </c>
      <c r="AK238" s="64" t="e">
        <f>IF(ISNA(VLOOKUP($A238,#REF!,32,FALSE)),0,VLOOKUP($A238,#REF!,32,FALSE))</f>
        <v>#REF!</v>
      </c>
      <c r="AL238" s="24"/>
      <c r="AM238" s="80" t="e">
        <f t="shared" si="141"/>
        <v>#REF!</v>
      </c>
      <c r="AN238" s="76" t="e">
        <f t="shared" si="142"/>
        <v>#REF!</v>
      </c>
      <c r="AO238" s="64" t="e">
        <f>IF(ISNA(VLOOKUP($A238,#REF!,36,FALSE)),0,VLOOKUP($A238,#REF!,36,FALSE))</f>
        <v>#REF!</v>
      </c>
      <c r="AP238" s="24"/>
      <c r="AQ238" s="80" t="e">
        <f t="shared" si="143"/>
        <v>#REF!</v>
      </c>
      <c r="AR238" s="76" t="e">
        <f t="shared" si="144"/>
        <v>#REF!</v>
      </c>
    </row>
    <row r="239" spans="1:56" ht="18" customHeight="1" x14ac:dyDescent="0.2">
      <c r="A239" s="78" t="str">
        <f t="shared" si="126"/>
        <v>Will Frix</v>
      </c>
      <c r="B239" s="52" t="s">
        <v>96</v>
      </c>
      <c r="C239" s="62" t="s">
        <v>97</v>
      </c>
      <c r="D239" s="25" t="e">
        <f>VLOOKUP($A239,#REF!,34,FALSE)</f>
        <v>#REF!</v>
      </c>
      <c r="E239" s="8" t="e">
        <f>ROUND(IF(ISNA(VLOOKUP($A239,#REF!,46,FALSE)),0,VLOOKUP($A239,#REF!,46,FALSE)),1)</f>
        <v>#REF!</v>
      </c>
      <c r="F239" s="92" t="e">
        <f>ROUND(IF(ISNA(VLOOKUP($A239,#REF!,47,FALSE)),0,VLOOKUP($A239,#REF!,47,FALSE)),1)</f>
        <v>#REF!</v>
      </c>
      <c r="G239" s="216" t="e">
        <f t="shared" si="127"/>
        <v>#REF!</v>
      </c>
      <c r="H239" s="88" t="e">
        <f t="shared" si="128"/>
        <v>#REF!</v>
      </c>
      <c r="I239" s="64" t="e">
        <f>IF(ISNA(VLOOKUP($A239,#REF!,4,FALSE)),0,VLOOKUP($A239,#REF!,4,FALSE))</f>
        <v>#REF!</v>
      </c>
      <c r="J239" s="24"/>
      <c r="K239" s="80" t="e">
        <f t="shared" si="155"/>
        <v>#REF!</v>
      </c>
      <c r="L239" s="76" t="e">
        <f t="shared" si="129"/>
        <v>#REF!</v>
      </c>
      <c r="M239" s="83" t="e">
        <f>IF(ISNA(VLOOKUP($A239,#REF!,8,FALSE)),0,VLOOKUP($A239,#REF!,8,FALSE))</f>
        <v>#REF!</v>
      </c>
      <c r="N239" s="24"/>
      <c r="O239" s="80" t="e">
        <f t="shared" si="156"/>
        <v>#REF!</v>
      </c>
      <c r="P239" s="76" t="e">
        <f t="shared" si="130"/>
        <v>#REF!</v>
      </c>
      <c r="Q239" s="64" t="e">
        <f>IF(ISNA(VLOOKUP($A239,#REF!,12,FALSE)),0,VLOOKUP($A239,#REF!,12,FALSE))</f>
        <v>#REF!</v>
      </c>
      <c r="R239" s="24"/>
      <c r="S239" s="80" t="e">
        <f t="shared" si="154"/>
        <v>#REF!</v>
      </c>
      <c r="T239" s="76" t="e">
        <f t="shared" si="132"/>
        <v>#REF!</v>
      </c>
      <c r="U239" s="64" t="e">
        <f>IF(ISNA(VLOOKUP($A239,#REF!,16,FALSE)),0,VLOOKUP($A239,#REF!,16,FALSE))</f>
        <v>#REF!</v>
      </c>
      <c r="V239" s="24"/>
      <c r="W239" s="80" t="e">
        <f t="shared" si="133"/>
        <v>#REF!</v>
      </c>
      <c r="X239" s="76" t="e">
        <f t="shared" si="134"/>
        <v>#REF!</v>
      </c>
      <c r="Y239" s="64" t="e">
        <f>IF(ISNA(VLOOKUP($A239,#REF!,20,FALSE)),0,VLOOKUP($A239,#REF!,20,FALSE))</f>
        <v>#REF!</v>
      </c>
      <c r="Z239" s="24"/>
      <c r="AA239" s="80" t="e">
        <f t="shared" si="135"/>
        <v>#REF!</v>
      </c>
      <c r="AB239" s="76" t="e">
        <f t="shared" si="136"/>
        <v>#REF!</v>
      </c>
      <c r="AC239" s="64" t="e">
        <f>IF(ISNA(VLOOKUP($A239,#REF!,24,FALSE)),0,VLOOKUP($A239,#REF!,24,FALSE))</f>
        <v>#REF!</v>
      </c>
      <c r="AD239" s="24"/>
      <c r="AE239" s="80" t="e">
        <f t="shared" si="137"/>
        <v>#REF!</v>
      </c>
      <c r="AF239" s="76" t="e">
        <f t="shared" si="138"/>
        <v>#REF!</v>
      </c>
      <c r="AG239" s="64" t="e">
        <f>IF(ISNA(VLOOKUP($A239,#REF!,28,FALSE)),0,VLOOKUP($A239,#REF!,28,FALSE))</f>
        <v>#REF!</v>
      </c>
      <c r="AH239" s="24"/>
      <c r="AI239" s="80" t="e">
        <f t="shared" si="139"/>
        <v>#REF!</v>
      </c>
      <c r="AJ239" s="76" t="e">
        <f t="shared" si="140"/>
        <v>#REF!</v>
      </c>
      <c r="AK239" s="64" t="e">
        <f>IF(ISNA(VLOOKUP($A239,#REF!,32,FALSE)),0,VLOOKUP($A239,#REF!,32,FALSE))</f>
        <v>#REF!</v>
      </c>
      <c r="AL239" s="24"/>
      <c r="AM239" s="80" t="e">
        <f t="shared" si="141"/>
        <v>#REF!</v>
      </c>
      <c r="AN239" s="76" t="e">
        <f t="shared" si="142"/>
        <v>#REF!</v>
      </c>
      <c r="AO239" s="64" t="e">
        <f>IF(ISNA(VLOOKUP($A239,#REF!,36,FALSE)),0,VLOOKUP($A239,#REF!,36,FALSE))</f>
        <v>#REF!</v>
      </c>
      <c r="AP239" s="24"/>
      <c r="AQ239" s="80" t="e">
        <f t="shared" si="143"/>
        <v>#REF!</v>
      </c>
      <c r="AR239" s="76" t="e">
        <f t="shared" si="144"/>
        <v>#REF!</v>
      </c>
    </row>
    <row r="240" spans="1:56" ht="18" customHeight="1" x14ac:dyDescent="0.2">
      <c r="A240" s="78" t="str">
        <f t="shared" si="126"/>
        <v>Rick Gallisa</v>
      </c>
      <c r="B240" s="52" t="s">
        <v>10</v>
      </c>
      <c r="C240" s="62" t="s">
        <v>1</v>
      </c>
      <c r="D240" s="25" t="e">
        <f>VLOOKUP($A240,#REF!,34,FALSE)</f>
        <v>#REF!</v>
      </c>
      <c r="E240" s="8" t="e">
        <f>ROUND(IF(ISNA(VLOOKUP($A240,#REF!,46,FALSE)),0,VLOOKUP($A240,#REF!,46,FALSE)),1)</f>
        <v>#REF!</v>
      </c>
      <c r="F240" s="92" t="e">
        <f>ROUND(IF(ISNA(VLOOKUP($A240,#REF!,47,FALSE)),0,VLOOKUP($A240,#REF!,47,FALSE)),1)</f>
        <v>#REF!</v>
      </c>
      <c r="G240" s="216" t="e">
        <f t="shared" si="127"/>
        <v>#REF!</v>
      </c>
      <c r="H240" s="88" t="e">
        <f t="shared" si="128"/>
        <v>#REF!</v>
      </c>
      <c r="I240" s="64" t="e">
        <f>IF(ISNA(VLOOKUP($A240,#REF!,4,FALSE)),0,VLOOKUP($A240,#REF!,4,FALSE))</f>
        <v>#REF!</v>
      </c>
      <c r="J240" s="24"/>
      <c r="K240" s="80" t="e">
        <f t="shared" si="155"/>
        <v>#REF!</v>
      </c>
      <c r="L240" s="76" t="e">
        <f t="shared" si="129"/>
        <v>#REF!</v>
      </c>
      <c r="M240" s="83" t="e">
        <f>IF(ISNA(VLOOKUP($A240,#REF!,8,FALSE)),0,VLOOKUP($A240,#REF!,8,FALSE))</f>
        <v>#REF!</v>
      </c>
      <c r="N240" s="24"/>
      <c r="O240" s="80" t="e">
        <f t="shared" si="156"/>
        <v>#REF!</v>
      </c>
      <c r="P240" s="76" t="e">
        <f t="shared" si="130"/>
        <v>#REF!</v>
      </c>
      <c r="Q240" s="64" t="e">
        <f>IF(ISNA(VLOOKUP($A240,#REF!,12,FALSE)),0,VLOOKUP($A240,#REF!,12,FALSE))</f>
        <v>#REF!</v>
      </c>
      <c r="R240" s="24"/>
      <c r="S240" s="80" t="e">
        <f t="shared" si="154"/>
        <v>#REF!</v>
      </c>
      <c r="T240" s="76" t="e">
        <f t="shared" si="132"/>
        <v>#REF!</v>
      </c>
      <c r="U240" s="64" t="e">
        <f>IF(ISNA(VLOOKUP($A240,#REF!,16,FALSE)),0,VLOOKUP($A240,#REF!,16,FALSE))</f>
        <v>#REF!</v>
      </c>
      <c r="V240" s="24"/>
      <c r="W240" s="80" t="e">
        <f t="shared" si="133"/>
        <v>#REF!</v>
      </c>
      <c r="X240" s="76" t="e">
        <f t="shared" si="134"/>
        <v>#REF!</v>
      </c>
      <c r="Y240" s="64" t="e">
        <f>IF(ISNA(VLOOKUP($A240,#REF!,20,FALSE)),0,VLOOKUP($A240,#REF!,20,FALSE))</f>
        <v>#REF!</v>
      </c>
      <c r="Z240" s="24"/>
      <c r="AA240" s="80" t="e">
        <f t="shared" si="135"/>
        <v>#REF!</v>
      </c>
      <c r="AB240" s="76" t="e">
        <f t="shared" si="136"/>
        <v>#REF!</v>
      </c>
      <c r="AC240" s="64" t="e">
        <f>IF(ISNA(VLOOKUP($A240,#REF!,24,FALSE)),0,VLOOKUP($A240,#REF!,24,FALSE))</f>
        <v>#REF!</v>
      </c>
      <c r="AD240" s="24"/>
      <c r="AE240" s="80" t="e">
        <f t="shared" si="137"/>
        <v>#REF!</v>
      </c>
      <c r="AF240" s="76" t="e">
        <f t="shared" si="138"/>
        <v>#REF!</v>
      </c>
      <c r="AG240" s="64" t="e">
        <f>IF(ISNA(VLOOKUP($A240,#REF!,28,FALSE)),0,VLOOKUP($A240,#REF!,28,FALSE))</f>
        <v>#REF!</v>
      </c>
      <c r="AH240" s="24"/>
      <c r="AI240" s="80" t="e">
        <f t="shared" si="139"/>
        <v>#REF!</v>
      </c>
      <c r="AJ240" s="76" t="e">
        <f t="shared" si="140"/>
        <v>#REF!</v>
      </c>
      <c r="AK240" s="64" t="e">
        <f>IF(ISNA(VLOOKUP($A240,#REF!,32,FALSE)),0,VLOOKUP($A240,#REF!,32,FALSE))</f>
        <v>#REF!</v>
      </c>
      <c r="AL240" s="24"/>
      <c r="AM240" s="80" t="e">
        <f t="shared" si="141"/>
        <v>#REF!</v>
      </c>
      <c r="AN240" s="76" t="e">
        <f t="shared" si="142"/>
        <v>#REF!</v>
      </c>
      <c r="AO240" s="64" t="e">
        <f>IF(ISNA(VLOOKUP($A240,#REF!,36,FALSE)),0,VLOOKUP($A240,#REF!,36,FALSE))</f>
        <v>#REF!</v>
      </c>
      <c r="AP240" s="24"/>
      <c r="AQ240" s="80" t="e">
        <f t="shared" si="143"/>
        <v>#REF!</v>
      </c>
      <c r="AR240" s="76" t="e">
        <f t="shared" si="144"/>
        <v>#REF!</v>
      </c>
    </row>
    <row r="241" spans="1:48" ht="18" customHeight="1" x14ac:dyDescent="0.2">
      <c r="A241" s="78" t="str">
        <f t="shared" si="126"/>
        <v>Steve Gertenbach</v>
      </c>
      <c r="B241" s="52" t="s">
        <v>295</v>
      </c>
      <c r="C241" s="62" t="s">
        <v>15</v>
      </c>
      <c r="D241" s="25" t="e">
        <f>VLOOKUP($A241,#REF!,34,FALSE)</f>
        <v>#REF!</v>
      </c>
      <c r="E241" s="8" t="e">
        <f>ROUND(IF(ISNA(VLOOKUP($A241,#REF!,46,FALSE)),0,VLOOKUP($A241,#REF!,46,FALSE)),1)</f>
        <v>#REF!</v>
      </c>
      <c r="F241" s="92" t="e">
        <f>ROUND(IF(ISNA(VLOOKUP($A241,#REF!,47,FALSE)),0,VLOOKUP($A241,#REF!,47,FALSE)),1)</f>
        <v>#REF!</v>
      </c>
      <c r="G241" s="216" t="e">
        <f t="shared" si="127"/>
        <v>#REF!</v>
      </c>
      <c r="H241" s="88" t="e">
        <f t="shared" si="128"/>
        <v>#REF!</v>
      </c>
      <c r="I241" s="64" t="e">
        <f>IF(ISNA(VLOOKUP($A241,#REF!,4,FALSE)),0,VLOOKUP($A241,#REF!,4,FALSE))</f>
        <v>#REF!</v>
      </c>
      <c r="J241" s="24"/>
      <c r="K241" s="80" t="e">
        <f t="shared" si="155"/>
        <v>#REF!</v>
      </c>
      <c r="L241" s="76" t="e">
        <f t="shared" si="129"/>
        <v>#REF!</v>
      </c>
      <c r="M241" s="83" t="e">
        <f>IF(ISNA(VLOOKUP($A241,#REF!,8,FALSE)),0,VLOOKUP($A241,#REF!,8,FALSE))</f>
        <v>#REF!</v>
      </c>
      <c r="N241" s="24"/>
      <c r="O241" s="80" t="e">
        <f t="shared" si="156"/>
        <v>#REF!</v>
      </c>
      <c r="P241" s="76" t="e">
        <f t="shared" si="130"/>
        <v>#REF!</v>
      </c>
      <c r="Q241" s="64" t="e">
        <f>IF(ISNA(VLOOKUP($A241,#REF!,12,FALSE)),0,VLOOKUP($A241,#REF!,12,FALSE))</f>
        <v>#REF!</v>
      </c>
      <c r="R241" s="24"/>
      <c r="S241" s="80" t="e">
        <f t="shared" si="154"/>
        <v>#REF!</v>
      </c>
      <c r="T241" s="76" t="e">
        <f t="shared" si="132"/>
        <v>#REF!</v>
      </c>
      <c r="U241" s="64" t="e">
        <f>IF(ISNA(VLOOKUP($A241,#REF!,16,FALSE)),0,VLOOKUP($A241,#REF!,16,FALSE))</f>
        <v>#REF!</v>
      </c>
      <c r="V241" s="24"/>
      <c r="W241" s="80" t="e">
        <f t="shared" si="133"/>
        <v>#REF!</v>
      </c>
      <c r="X241" s="76" t="e">
        <f t="shared" si="134"/>
        <v>#REF!</v>
      </c>
      <c r="Y241" s="64" t="e">
        <f>IF(ISNA(VLOOKUP($A241,#REF!,20,FALSE)),0,VLOOKUP($A241,#REF!,20,FALSE))</f>
        <v>#REF!</v>
      </c>
      <c r="Z241" s="24"/>
      <c r="AA241" s="80" t="e">
        <f t="shared" si="135"/>
        <v>#REF!</v>
      </c>
      <c r="AB241" s="76" t="e">
        <f t="shared" si="136"/>
        <v>#REF!</v>
      </c>
      <c r="AC241" s="64" t="e">
        <f>IF(ISNA(VLOOKUP($A241,#REF!,24,FALSE)),0,VLOOKUP($A241,#REF!,24,FALSE))</f>
        <v>#REF!</v>
      </c>
      <c r="AD241" s="24"/>
      <c r="AE241" s="80" t="e">
        <f t="shared" si="137"/>
        <v>#REF!</v>
      </c>
      <c r="AF241" s="76" t="e">
        <f t="shared" si="138"/>
        <v>#REF!</v>
      </c>
      <c r="AG241" s="64" t="e">
        <f>IF(ISNA(VLOOKUP($A241,#REF!,28,FALSE)),0,VLOOKUP($A241,#REF!,28,FALSE))</f>
        <v>#REF!</v>
      </c>
      <c r="AH241" s="24"/>
      <c r="AI241" s="80" t="e">
        <f t="shared" si="139"/>
        <v>#REF!</v>
      </c>
      <c r="AJ241" s="76" t="e">
        <f t="shared" si="140"/>
        <v>#REF!</v>
      </c>
      <c r="AK241" s="64" t="e">
        <f>IF(ISNA(VLOOKUP($A241,#REF!,32,FALSE)),0,VLOOKUP($A241,#REF!,32,FALSE))</f>
        <v>#REF!</v>
      </c>
      <c r="AL241" s="24"/>
      <c r="AM241" s="80" t="e">
        <f t="shared" si="141"/>
        <v>#REF!</v>
      </c>
      <c r="AN241" s="76" t="e">
        <f t="shared" si="142"/>
        <v>#REF!</v>
      </c>
      <c r="AO241" s="64" t="e">
        <f>IF(ISNA(VLOOKUP($A241,#REF!,36,FALSE)),0,VLOOKUP($A241,#REF!,36,FALSE))</f>
        <v>#REF!</v>
      </c>
      <c r="AP241" s="24"/>
      <c r="AQ241" s="80" t="e">
        <f t="shared" si="143"/>
        <v>#REF!</v>
      </c>
      <c r="AR241" s="76" t="e">
        <f t="shared" si="144"/>
        <v>#REF!</v>
      </c>
    </row>
    <row r="242" spans="1:48" ht="18" customHeight="1" x14ac:dyDescent="0.2">
      <c r="A242" s="78" t="str">
        <f t="shared" si="126"/>
        <v>Ron Hall</v>
      </c>
      <c r="B242" s="52" t="s">
        <v>43</v>
      </c>
      <c r="C242" s="62" t="s">
        <v>41</v>
      </c>
      <c r="D242" s="25" t="e">
        <f>VLOOKUP($A242,#REF!,34,FALSE)</f>
        <v>#REF!</v>
      </c>
      <c r="E242" s="8" t="e">
        <f>ROUND(IF(ISNA(VLOOKUP($A242,#REF!,46,FALSE)),0,VLOOKUP($A242,#REF!,46,FALSE)),1)</f>
        <v>#REF!</v>
      </c>
      <c r="F242" s="92" t="e">
        <f>ROUND(IF(ISNA(VLOOKUP($A242,#REF!,47,FALSE)),0,VLOOKUP($A242,#REF!,47,FALSE)),1)</f>
        <v>#REF!</v>
      </c>
      <c r="G242" s="216" t="e">
        <f t="shared" si="127"/>
        <v>#REF!</v>
      </c>
      <c r="H242" s="88" t="e">
        <f t="shared" si="128"/>
        <v>#REF!</v>
      </c>
      <c r="I242" s="64" t="e">
        <f>IF(ISNA(VLOOKUP($A242,#REF!,4,FALSE)),0,VLOOKUP($A242,#REF!,4,FALSE))</f>
        <v>#REF!</v>
      </c>
      <c r="J242" s="24"/>
      <c r="K242" s="80" t="e">
        <f t="shared" si="155"/>
        <v>#REF!</v>
      </c>
      <c r="L242" s="76" t="e">
        <f t="shared" si="129"/>
        <v>#REF!</v>
      </c>
      <c r="M242" s="83" t="e">
        <f>IF(ISNA(VLOOKUP($A242,#REF!,8,FALSE)),0,VLOOKUP($A242,#REF!,8,FALSE))</f>
        <v>#REF!</v>
      </c>
      <c r="N242" s="24"/>
      <c r="O242" s="80" t="e">
        <f t="shared" si="156"/>
        <v>#REF!</v>
      </c>
      <c r="P242" s="76" t="e">
        <f t="shared" si="130"/>
        <v>#REF!</v>
      </c>
      <c r="Q242" s="64" t="e">
        <f>IF(ISNA(VLOOKUP($A242,#REF!,12,FALSE)),0,VLOOKUP($A242,#REF!,12,FALSE))</f>
        <v>#REF!</v>
      </c>
      <c r="R242" s="24"/>
      <c r="S242" s="80" t="e">
        <f t="shared" si="154"/>
        <v>#REF!</v>
      </c>
      <c r="T242" s="76" t="e">
        <f t="shared" si="132"/>
        <v>#REF!</v>
      </c>
      <c r="U242" s="64" t="e">
        <f>IF(ISNA(VLOOKUP($A242,#REF!,16,FALSE)),0,VLOOKUP($A242,#REF!,16,FALSE))</f>
        <v>#REF!</v>
      </c>
      <c r="V242" s="24"/>
      <c r="W242" s="80" t="e">
        <f t="shared" si="133"/>
        <v>#REF!</v>
      </c>
      <c r="X242" s="76" t="e">
        <f t="shared" si="134"/>
        <v>#REF!</v>
      </c>
      <c r="Y242" s="64" t="e">
        <f>IF(ISNA(VLOOKUP($A242,#REF!,20,FALSE)),0,VLOOKUP($A242,#REF!,20,FALSE))</f>
        <v>#REF!</v>
      </c>
      <c r="Z242" s="24"/>
      <c r="AA242" s="80" t="e">
        <f t="shared" si="135"/>
        <v>#REF!</v>
      </c>
      <c r="AB242" s="76" t="e">
        <f t="shared" si="136"/>
        <v>#REF!</v>
      </c>
      <c r="AC242" s="64" t="e">
        <f>IF(ISNA(VLOOKUP($A242,#REF!,24,FALSE)),0,VLOOKUP($A242,#REF!,24,FALSE))</f>
        <v>#REF!</v>
      </c>
      <c r="AD242" s="24"/>
      <c r="AE242" s="80" t="e">
        <f t="shared" si="137"/>
        <v>#REF!</v>
      </c>
      <c r="AF242" s="76" t="e">
        <f t="shared" si="138"/>
        <v>#REF!</v>
      </c>
      <c r="AG242" s="64" t="e">
        <f>IF(ISNA(VLOOKUP($A242,#REF!,28,FALSE)),0,VLOOKUP($A242,#REF!,28,FALSE))</f>
        <v>#REF!</v>
      </c>
      <c r="AH242" s="24"/>
      <c r="AI242" s="80" t="e">
        <f t="shared" si="139"/>
        <v>#REF!</v>
      </c>
      <c r="AJ242" s="76" t="e">
        <f t="shared" si="140"/>
        <v>#REF!</v>
      </c>
      <c r="AK242" s="64" t="e">
        <f>IF(ISNA(VLOOKUP($A242,#REF!,32,FALSE)),0,VLOOKUP($A242,#REF!,32,FALSE))</f>
        <v>#REF!</v>
      </c>
      <c r="AL242" s="24"/>
      <c r="AM242" s="80" t="e">
        <f t="shared" si="141"/>
        <v>#REF!</v>
      </c>
      <c r="AN242" s="76" t="e">
        <f t="shared" si="142"/>
        <v>#REF!</v>
      </c>
      <c r="AO242" s="64" t="e">
        <f>IF(ISNA(VLOOKUP($A242,#REF!,36,FALSE)),0,VLOOKUP($A242,#REF!,36,FALSE))</f>
        <v>#REF!</v>
      </c>
      <c r="AP242" s="24"/>
      <c r="AQ242" s="80" t="e">
        <f t="shared" si="143"/>
        <v>#REF!</v>
      </c>
      <c r="AR242" s="76" t="e">
        <f t="shared" si="144"/>
        <v>#REF!</v>
      </c>
    </row>
    <row r="243" spans="1:48" ht="18" customHeight="1" x14ac:dyDescent="0.2">
      <c r="A243" s="78" t="str">
        <f t="shared" si="126"/>
        <v>Charles Han</v>
      </c>
      <c r="B243" s="52" t="s">
        <v>467</v>
      </c>
      <c r="C243" s="62" t="s">
        <v>468</v>
      </c>
      <c r="D243" s="25" t="e">
        <f>VLOOKUP($A243,#REF!,34,FALSE)</f>
        <v>#REF!</v>
      </c>
      <c r="E243" s="8" t="e">
        <f>ROUND(IF(ISNA(VLOOKUP($A243,#REF!,46,FALSE)),0,VLOOKUP($A243,#REF!,46,FALSE)),1)</f>
        <v>#REF!</v>
      </c>
      <c r="F243" s="92" t="e">
        <f>ROUND(IF(ISNA(VLOOKUP($A243,#REF!,47,FALSE)),0,VLOOKUP($A243,#REF!,47,FALSE)),1)</f>
        <v>#REF!</v>
      </c>
      <c r="G243" s="216" t="e">
        <f t="shared" si="127"/>
        <v>#REF!</v>
      </c>
      <c r="H243" s="88" t="e">
        <f t="shared" si="128"/>
        <v>#REF!</v>
      </c>
      <c r="I243" s="64" t="e">
        <f>IF(ISNA(VLOOKUP($A243,#REF!,4,FALSE)),0,VLOOKUP($A243,#REF!,4,FALSE))</f>
        <v>#REF!</v>
      </c>
      <c r="J243" s="24"/>
      <c r="K243" s="80" t="e">
        <f t="shared" si="155"/>
        <v>#REF!</v>
      </c>
      <c r="L243" s="76" t="e">
        <f t="shared" si="129"/>
        <v>#REF!</v>
      </c>
      <c r="M243" s="83" t="e">
        <f>IF(ISNA(VLOOKUP($A243,#REF!,8,FALSE)),0,VLOOKUP($A243,#REF!,8,FALSE))</f>
        <v>#REF!</v>
      </c>
      <c r="N243" s="24"/>
      <c r="O243" s="80" t="e">
        <f t="shared" si="156"/>
        <v>#REF!</v>
      </c>
      <c r="P243" s="76" t="e">
        <f t="shared" si="130"/>
        <v>#REF!</v>
      </c>
      <c r="Q243" s="64" t="e">
        <f>IF(ISNA(VLOOKUP($A243,#REF!,12,FALSE)),0,VLOOKUP($A243,#REF!,12,FALSE))</f>
        <v>#REF!</v>
      </c>
      <c r="R243" s="24"/>
      <c r="S243" s="80" t="e">
        <f t="shared" si="154"/>
        <v>#REF!</v>
      </c>
      <c r="T243" s="76" t="e">
        <f t="shared" si="132"/>
        <v>#REF!</v>
      </c>
      <c r="U243" s="64" t="e">
        <f>IF(ISNA(VLOOKUP($A243,#REF!,16,FALSE)),0,VLOOKUP($A243,#REF!,16,FALSE))</f>
        <v>#REF!</v>
      </c>
      <c r="V243" s="24"/>
      <c r="W243" s="80" t="e">
        <f t="shared" si="133"/>
        <v>#REF!</v>
      </c>
      <c r="X243" s="76" t="e">
        <f t="shared" si="134"/>
        <v>#REF!</v>
      </c>
      <c r="Y243" s="64" t="e">
        <f>IF(ISNA(VLOOKUP($A243,#REF!,20,FALSE)),0,VLOOKUP($A243,#REF!,20,FALSE))</f>
        <v>#REF!</v>
      </c>
      <c r="Z243" s="24"/>
      <c r="AA243" s="80" t="e">
        <f t="shared" si="135"/>
        <v>#REF!</v>
      </c>
      <c r="AB243" s="76" t="e">
        <f t="shared" si="136"/>
        <v>#REF!</v>
      </c>
      <c r="AC243" s="64" t="e">
        <f>IF(ISNA(VLOOKUP($A243,#REF!,24,FALSE)),0,VLOOKUP($A243,#REF!,24,FALSE))</f>
        <v>#REF!</v>
      </c>
      <c r="AD243" s="24"/>
      <c r="AE243" s="80" t="e">
        <f t="shared" si="137"/>
        <v>#REF!</v>
      </c>
      <c r="AF243" s="76" t="e">
        <f t="shared" si="138"/>
        <v>#REF!</v>
      </c>
      <c r="AG243" s="64" t="e">
        <f>IF(ISNA(VLOOKUP($A243,#REF!,28,FALSE)),0,VLOOKUP($A243,#REF!,28,FALSE))</f>
        <v>#REF!</v>
      </c>
      <c r="AH243" s="24"/>
      <c r="AI243" s="80" t="e">
        <f t="shared" si="139"/>
        <v>#REF!</v>
      </c>
      <c r="AJ243" s="76" t="e">
        <f t="shared" si="140"/>
        <v>#REF!</v>
      </c>
      <c r="AK243" s="64" t="e">
        <f>IF(ISNA(VLOOKUP($A243,#REF!,32,FALSE)),0,VLOOKUP($A243,#REF!,32,FALSE))</f>
        <v>#REF!</v>
      </c>
      <c r="AL243" s="24"/>
      <c r="AM243" s="80" t="e">
        <f t="shared" si="141"/>
        <v>#REF!</v>
      </c>
      <c r="AN243" s="76" t="e">
        <f t="shared" si="142"/>
        <v>#REF!</v>
      </c>
      <c r="AO243" s="64" t="e">
        <f>IF(ISNA(VLOOKUP($A243,#REF!,36,FALSE)),0,VLOOKUP($A243,#REF!,36,FALSE))</f>
        <v>#REF!</v>
      </c>
      <c r="AP243" s="24"/>
      <c r="AQ243" s="80" t="e">
        <f t="shared" si="143"/>
        <v>#REF!</v>
      </c>
      <c r="AR243" s="76" t="e">
        <f t="shared" si="144"/>
        <v>#REF!</v>
      </c>
    </row>
    <row r="244" spans="1:48" ht="18" customHeight="1" x14ac:dyDescent="0.2">
      <c r="A244" s="78" t="str">
        <f t="shared" si="126"/>
        <v>Jon Hanner</v>
      </c>
      <c r="B244" s="52" t="s">
        <v>149</v>
      </c>
      <c r="C244" s="62" t="s">
        <v>150</v>
      </c>
      <c r="D244" s="25" t="e">
        <f>VLOOKUP($A244,#REF!,34,FALSE)</f>
        <v>#REF!</v>
      </c>
      <c r="E244" s="8" t="e">
        <f>ROUND(IF(ISNA(VLOOKUP($A244,#REF!,46,FALSE)),0,VLOOKUP($A244,#REF!,46,FALSE)),1)</f>
        <v>#REF!</v>
      </c>
      <c r="F244" s="92" t="e">
        <f>ROUND(IF(ISNA(VLOOKUP($A244,#REF!,47,FALSE)),0,VLOOKUP($A244,#REF!,47,FALSE)),1)</f>
        <v>#REF!</v>
      </c>
      <c r="G244" s="216" t="e">
        <f t="shared" si="127"/>
        <v>#REF!</v>
      </c>
      <c r="H244" s="88" t="e">
        <f t="shared" si="128"/>
        <v>#REF!</v>
      </c>
      <c r="I244" s="64" t="e">
        <f>IF(ISNA(VLOOKUP($A244,#REF!,4,FALSE)),0,VLOOKUP($A244,#REF!,4,FALSE))</f>
        <v>#REF!</v>
      </c>
      <c r="J244" s="24"/>
      <c r="K244" s="80" t="e">
        <f t="shared" si="155"/>
        <v>#REF!</v>
      </c>
      <c r="L244" s="76" t="e">
        <f t="shared" si="129"/>
        <v>#REF!</v>
      </c>
      <c r="M244" s="83" t="e">
        <f>IF(ISNA(VLOOKUP($A244,#REF!,8,FALSE)),0,VLOOKUP($A244,#REF!,8,FALSE))</f>
        <v>#REF!</v>
      </c>
      <c r="N244" s="24"/>
      <c r="O244" s="80" t="e">
        <f t="shared" si="156"/>
        <v>#REF!</v>
      </c>
      <c r="P244" s="76" t="e">
        <f t="shared" si="130"/>
        <v>#REF!</v>
      </c>
      <c r="Q244" s="64" t="e">
        <f>IF(ISNA(VLOOKUP($A244,#REF!,12,FALSE)),0,VLOOKUP($A244,#REF!,12,FALSE))</f>
        <v>#REF!</v>
      </c>
      <c r="R244" s="24"/>
      <c r="S244" s="80" t="e">
        <f t="shared" si="154"/>
        <v>#REF!</v>
      </c>
      <c r="T244" s="76" t="e">
        <f t="shared" si="132"/>
        <v>#REF!</v>
      </c>
      <c r="U244" s="64" t="e">
        <f>IF(ISNA(VLOOKUP($A244,#REF!,16,FALSE)),0,VLOOKUP($A244,#REF!,16,FALSE))</f>
        <v>#REF!</v>
      </c>
      <c r="V244" s="24"/>
      <c r="W244" s="80" t="e">
        <f t="shared" si="133"/>
        <v>#REF!</v>
      </c>
      <c r="X244" s="76" t="e">
        <f t="shared" si="134"/>
        <v>#REF!</v>
      </c>
      <c r="Y244" s="64" t="e">
        <f>IF(ISNA(VLOOKUP($A244,#REF!,20,FALSE)),0,VLOOKUP($A244,#REF!,20,FALSE))</f>
        <v>#REF!</v>
      </c>
      <c r="Z244" s="24"/>
      <c r="AA244" s="80" t="e">
        <f t="shared" si="135"/>
        <v>#REF!</v>
      </c>
      <c r="AB244" s="76" t="e">
        <f t="shared" si="136"/>
        <v>#REF!</v>
      </c>
      <c r="AC244" s="64" t="e">
        <f>IF(ISNA(VLOOKUP($A244,#REF!,24,FALSE)),0,VLOOKUP($A244,#REF!,24,FALSE))</f>
        <v>#REF!</v>
      </c>
      <c r="AD244" s="24"/>
      <c r="AE244" s="80" t="e">
        <f t="shared" si="137"/>
        <v>#REF!</v>
      </c>
      <c r="AF244" s="76" t="e">
        <f t="shared" si="138"/>
        <v>#REF!</v>
      </c>
      <c r="AG244" s="64" t="e">
        <f>IF(ISNA(VLOOKUP($A244,#REF!,28,FALSE)),0,VLOOKUP($A244,#REF!,28,FALSE))</f>
        <v>#REF!</v>
      </c>
      <c r="AH244" s="24"/>
      <c r="AI244" s="80" t="e">
        <f t="shared" si="139"/>
        <v>#REF!</v>
      </c>
      <c r="AJ244" s="76" t="e">
        <f t="shared" si="140"/>
        <v>#REF!</v>
      </c>
      <c r="AK244" s="64" t="e">
        <f>IF(ISNA(VLOOKUP($A244,#REF!,32,FALSE)),0,VLOOKUP($A244,#REF!,32,FALSE))</f>
        <v>#REF!</v>
      </c>
      <c r="AL244" s="24"/>
      <c r="AM244" s="80" t="e">
        <f t="shared" si="141"/>
        <v>#REF!</v>
      </c>
      <c r="AN244" s="76" t="e">
        <f t="shared" si="142"/>
        <v>#REF!</v>
      </c>
      <c r="AO244" s="64" t="e">
        <f>IF(ISNA(VLOOKUP($A244,#REF!,36,FALSE)),0,VLOOKUP($A244,#REF!,36,FALSE))</f>
        <v>#REF!</v>
      </c>
      <c r="AP244" s="24"/>
      <c r="AQ244" s="80" t="e">
        <f t="shared" si="143"/>
        <v>#REF!</v>
      </c>
      <c r="AR244" s="76" t="e">
        <f t="shared" si="144"/>
        <v>#REF!</v>
      </c>
    </row>
    <row r="245" spans="1:48" ht="18" customHeight="1" x14ac:dyDescent="0.2">
      <c r="A245" s="78" t="str">
        <f t="shared" si="126"/>
        <v>Steve Hardesty</v>
      </c>
      <c r="B245" s="52" t="s">
        <v>14</v>
      </c>
      <c r="C245" s="62" t="s">
        <v>15</v>
      </c>
      <c r="D245" s="25" t="e">
        <f>VLOOKUP($A245,#REF!,34,FALSE)</f>
        <v>#REF!</v>
      </c>
      <c r="E245" s="8" t="e">
        <f>ROUND(IF(ISNA(VLOOKUP($A245,#REF!,46,FALSE)),0,VLOOKUP($A245,#REF!,46,FALSE)),1)</f>
        <v>#REF!</v>
      </c>
      <c r="F245" s="92" t="e">
        <f>ROUND(IF(ISNA(VLOOKUP($A245,#REF!,47,FALSE)),0,VLOOKUP($A245,#REF!,47,FALSE)),1)</f>
        <v>#REF!</v>
      </c>
      <c r="G245" s="216" t="e">
        <f t="shared" si="127"/>
        <v>#REF!</v>
      </c>
      <c r="H245" s="88" t="e">
        <f t="shared" si="128"/>
        <v>#REF!</v>
      </c>
      <c r="I245" s="64" t="e">
        <f>IF(ISNA(VLOOKUP($A245,#REF!,4,FALSE)),0,VLOOKUP($A245,#REF!,4,FALSE))</f>
        <v>#REF!</v>
      </c>
      <c r="J245" s="24"/>
      <c r="K245" s="80" t="e">
        <f t="shared" si="155"/>
        <v>#REF!</v>
      </c>
      <c r="L245" s="76" t="e">
        <f t="shared" si="129"/>
        <v>#REF!</v>
      </c>
      <c r="M245" s="83" t="e">
        <f>IF(ISNA(VLOOKUP($A245,#REF!,8,FALSE)),0,VLOOKUP($A245,#REF!,8,FALSE))</f>
        <v>#REF!</v>
      </c>
      <c r="N245" s="24"/>
      <c r="O245" s="80" t="e">
        <f t="shared" si="156"/>
        <v>#REF!</v>
      </c>
      <c r="P245" s="76" t="e">
        <f t="shared" si="130"/>
        <v>#REF!</v>
      </c>
      <c r="Q245" s="64" t="e">
        <f>IF(ISNA(VLOOKUP($A245,#REF!,12,FALSE)),0,VLOOKUP($A245,#REF!,12,FALSE))</f>
        <v>#REF!</v>
      </c>
      <c r="R245" s="24"/>
      <c r="S245" s="80" t="e">
        <f t="shared" si="154"/>
        <v>#REF!</v>
      </c>
      <c r="T245" s="76" t="e">
        <f t="shared" si="132"/>
        <v>#REF!</v>
      </c>
      <c r="U245" s="64" t="e">
        <f>IF(ISNA(VLOOKUP($A245,#REF!,16,FALSE)),0,VLOOKUP($A245,#REF!,16,FALSE))</f>
        <v>#REF!</v>
      </c>
      <c r="V245" s="24"/>
      <c r="W245" s="80" t="e">
        <f t="shared" si="133"/>
        <v>#REF!</v>
      </c>
      <c r="X245" s="76" t="e">
        <f t="shared" si="134"/>
        <v>#REF!</v>
      </c>
      <c r="Y245" s="64" t="e">
        <f>IF(ISNA(VLOOKUP($A245,#REF!,20,FALSE)),0,VLOOKUP($A245,#REF!,20,FALSE))</f>
        <v>#REF!</v>
      </c>
      <c r="Z245" s="24"/>
      <c r="AA245" s="80" t="e">
        <f t="shared" si="135"/>
        <v>#REF!</v>
      </c>
      <c r="AB245" s="76" t="e">
        <f t="shared" si="136"/>
        <v>#REF!</v>
      </c>
      <c r="AC245" s="64" t="e">
        <f>IF(ISNA(VLOOKUP($A245,#REF!,24,FALSE)),0,VLOOKUP($A245,#REF!,24,FALSE))</f>
        <v>#REF!</v>
      </c>
      <c r="AD245" s="24"/>
      <c r="AE245" s="80" t="e">
        <f t="shared" si="137"/>
        <v>#REF!</v>
      </c>
      <c r="AF245" s="76" t="e">
        <f t="shared" si="138"/>
        <v>#REF!</v>
      </c>
      <c r="AG245" s="64" t="e">
        <f>IF(ISNA(VLOOKUP($A245,#REF!,28,FALSE)),0,VLOOKUP($A245,#REF!,28,FALSE))</f>
        <v>#REF!</v>
      </c>
      <c r="AH245" s="24"/>
      <c r="AI245" s="80" t="e">
        <f t="shared" si="139"/>
        <v>#REF!</v>
      </c>
      <c r="AJ245" s="76" t="e">
        <f t="shared" si="140"/>
        <v>#REF!</v>
      </c>
      <c r="AK245" s="64" t="e">
        <f>IF(ISNA(VLOOKUP($A245,#REF!,32,FALSE)),0,VLOOKUP($A245,#REF!,32,FALSE))</f>
        <v>#REF!</v>
      </c>
      <c r="AL245" s="24"/>
      <c r="AM245" s="80" t="e">
        <f t="shared" si="141"/>
        <v>#REF!</v>
      </c>
      <c r="AN245" s="76" t="e">
        <f t="shared" si="142"/>
        <v>#REF!</v>
      </c>
      <c r="AO245" s="64" t="e">
        <f>IF(ISNA(VLOOKUP($A245,#REF!,36,FALSE)),0,VLOOKUP($A245,#REF!,36,FALSE))</f>
        <v>#REF!</v>
      </c>
      <c r="AP245" s="24"/>
      <c r="AQ245" s="80" t="e">
        <f t="shared" si="143"/>
        <v>#REF!</v>
      </c>
      <c r="AR245" s="76" t="e">
        <f t="shared" si="144"/>
        <v>#REF!</v>
      </c>
    </row>
    <row r="246" spans="1:48" ht="18" customHeight="1" x14ac:dyDescent="0.2">
      <c r="A246" s="78" t="str">
        <f t="shared" si="126"/>
        <v>Vernon Hardy</v>
      </c>
      <c r="B246" s="52" t="s">
        <v>9</v>
      </c>
      <c r="C246" s="62" t="s">
        <v>32</v>
      </c>
      <c r="D246" s="25" t="e">
        <f>VLOOKUP($A246,#REF!,34,FALSE)</f>
        <v>#REF!</v>
      </c>
      <c r="E246" s="8" t="e">
        <f>ROUND(IF(ISNA(VLOOKUP($A246,#REF!,46,FALSE)),0,VLOOKUP($A246,#REF!,46,FALSE)),1)</f>
        <v>#REF!</v>
      </c>
      <c r="F246" s="92" t="e">
        <f>ROUND(IF(ISNA(VLOOKUP($A246,#REF!,47,FALSE)),0,VLOOKUP($A246,#REF!,47,FALSE)),1)</f>
        <v>#REF!</v>
      </c>
      <c r="G246" s="216" t="e">
        <f t="shared" si="127"/>
        <v>#REF!</v>
      </c>
      <c r="H246" s="88" t="e">
        <f t="shared" si="128"/>
        <v>#REF!</v>
      </c>
      <c r="I246" s="64" t="e">
        <f>IF(ISNA(VLOOKUP($A246,#REF!,4,FALSE)),0,VLOOKUP($A246,#REF!,4,FALSE))</f>
        <v>#REF!</v>
      </c>
      <c r="J246" s="24"/>
      <c r="K246" s="80" t="e">
        <f t="shared" si="155"/>
        <v>#REF!</v>
      </c>
      <c r="L246" s="76" t="e">
        <f t="shared" si="129"/>
        <v>#REF!</v>
      </c>
      <c r="M246" s="83" t="e">
        <f>IF(ISNA(VLOOKUP($A246,#REF!,8,FALSE)),0,VLOOKUP($A246,#REF!,8,FALSE))</f>
        <v>#REF!</v>
      </c>
      <c r="N246" s="24"/>
      <c r="O246" s="80" t="e">
        <f t="shared" si="156"/>
        <v>#REF!</v>
      </c>
      <c r="P246" s="76" t="e">
        <f t="shared" si="130"/>
        <v>#REF!</v>
      </c>
      <c r="Q246" s="64" t="e">
        <f>IF(ISNA(VLOOKUP($A246,#REF!,12,FALSE)),0,VLOOKUP($A246,#REF!,12,FALSE))</f>
        <v>#REF!</v>
      </c>
      <c r="R246" s="24"/>
      <c r="S246" s="80" t="e">
        <f t="shared" si="154"/>
        <v>#REF!</v>
      </c>
      <c r="T246" s="76" t="e">
        <f t="shared" si="132"/>
        <v>#REF!</v>
      </c>
      <c r="U246" s="64" t="e">
        <f>IF(ISNA(VLOOKUP($A246,#REF!,16,FALSE)),0,VLOOKUP($A246,#REF!,16,FALSE))</f>
        <v>#REF!</v>
      </c>
      <c r="V246" s="24"/>
      <c r="W246" s="80" t="e">
        <f t="shared" si="133"/>
        <v>#REF!</v>
      </c>
      <c r="X246" s="76" t="e">
        <f t="shared" si="134"/>
        <v>#REF!</v>
      </c>
      <c r="Y246" s="64" t="e">
        <f>IF(ISNA(VLOOKUP($A246,#REF!,20,FALSE)),0,VLOOKUP($A246,#REF!,20,FALSE))</f>
        <v>#REF!</v>
      </c>
      <c r="Z246" s="24"/>
      <c r="AA246" s="80" t="e">
        <f t="shared" si="135"/>
        <v>#REF!</v>
      </c>
      <c r="AB246" s="76" t="e">
        <f t="shared" si="136"/>
        <v>#REF!</v>
      </c>
      <c r="AC246" s="64" t="e">
        <f>IF(ISNA(VLOOKUP($A246,#REF!,24,FALSE)),0,VLOOKUP($A246,#REF!,24,FALSE))</f>
        <v>#REF!</v>
      </c>
      <c r="AD246" s="24"/>
      <c r="AE246" s="80" t="e">
        <f t="shared" si="137"/>
        <v>#REF!</v>
      </c>
      <c r="AF246" s="76" t="e">
        <f t="shared" si="138"/>
        <v>#REF!</v>
      </c>
      <c r="AG246" s="64" t="e">
        <f>IF(ISNA(VLOOKUP($A246,#REF!,28,FALSE)),0,VLOOKUP($A246,#REF!,28,FALSE))</f>
        <v>#REF!</v>
      </c>
      <c r="AH246" s="24"/>
      <c r="AI246" s="80" t="e">
        <f t="shared" si="139"/>
        <v>#REF!</v>
      </c>
      <c r="AJ246" s="76" t="e">
        <f t="shared" si="140"/>
        <v>#REF!</v>
      </c>
      <c r="AK246" s="64" t="e">
        <f>IF(ISNA(VLOOKUP($A246,#REF!,32,FALSE)),0,VLOOKUP($A246,#REF!,32,FALSE))</f>
        <v>#REF!</v>
      </c>
      <c r="AL246" s="24"/>
      <c r="AM246" s="80" t="e">
        <f t="shared" si="141"/>
        <v>#REF!</v>
      </c>
      <c r="AN246" s="76" t="e">
        <f t="shared" si="142"/>
        <v>#REF!</v>
      </c>
      <c r="AO246" s="64" t="e">
        <f>IF(ISNA(VLOOKUP($A246,#REF!,36,FALSE)),0,VLOOKUP($A246,#REF!,36,FALSE))</f>
        <v>#REF!</v>
      </c>
      <c r="AP246" s="24"/>
      <c r="AQ246" s="80" t="e">
        <f t="shared" si="143"/>
        <v>#REF!</v>
      </c>
      <c r="AR246" s="76" t="e">
        <f t="shared" si="144"/>
        <v>#REF!</v>
      </c>
    </row>
    <row r="247" spans="1:48" ht="18" customHeight="1" x14ac:dyDescent="0.2">
      <c r="A247" s="78" t="str">
        <f t="shared" si="126"/>
        <v>Jeff Henry</v>
      </c>
      <c r="B247" s="52" t="s">
        <v>494</v>
      </c>
      <c r="C247" s="62" t="s">
        <v>306</v>
      </c>
      <c r="D247" s="25" t="e">
        <f>VLOOKUP($A247,#REF!,34,FALSE)</f>
        <v>#REF!</v>
      </c>
      <c r="E247" s="8" t="e">
        <f>ROUND(IF(ISNA(VLOOKUP($A247,#REF!,46,FALSE)),0,VLOOKUP($A247,#REF!,46,FALSE)),1)</f>
        <v>#REF!</v>
      </c>
      <c r="F247" s="92" t="e">
        <f>ROUND(IF(ISNA(VLOOKUP($A247,#REF!,47,FALSE)),0,VLOOKUP($A247,#REF!,47,FALSE)),1)</f>
        <v>#REF!</v>
      </c>
      <c r="G247" s="216" t="e">
        <f t="shared" si="127"/>
        <v>#REF!</v>
      </c>
      <c r="H247" s="88" t="e">
        <f t="shared" si="128"/>
        <v>#REF!</v>
      </c>
      <c r="I247" s="64" t="e">
        <f>IF(ISNA(VLOOKUP($A247,#REF!,4,FALSE)),0,VLOOKUP($A247,#REF!,4,FALSE))</f>
        <v>#REF!</v>
      </c>
      <c r="J247" s="24"/>
      <c r="K247" s="80" t="e">
        <f t="shared" si="155"/>
        <v>#REF!</v>
      </c>
      <c r="L247" s="76" t="e">
        <f t="shared" si="129"/>
        <v>#REF!</v>
      </c>
      <c r="M247" s="83" t="e">
        <f>IF(ISNA(VLOOKUP($A247,#REF!,8,FALSE)),0,VLOOKUP($A247,#REF!,8,FALSE))</f>
        <v>#REF!</v>
      </c>
      <c r="N247" s="24"/>
      <c r="O247" s="80" t="e">
        <f t="shared" si="156"/>
        <v>#REF!</v>
      </c>
      <c r="P247" s="76" t="e">
        <f t="shared" si="130"/>
        <v>#REF!</v>
      </c>
      <c r="Q247" s="64" t="e">
        <f>IF(ISNA(VLOOKUP($A247,#REF!,12,FALSE)),0,VLOOKUP($A247,#REF!,12,FALSE))</f>
        <v>#REF!</v>
      </c>
      <c r="R247" s="24"/>
      <c r="S247" s="80" t="e">
        <f t="shared" si="154"/>
        <v>#REF!</v>
      </c>
      <c r="T247" s="76" t="e">
        <f t="shared" si="132"/>
        <v>#REF!</v>
      </c>
      <c r="U247" s="64" t="e">
        <f>IF(ISNA(VLOOKUP($A247,#REF!,16,FALSE)),0,VLOOKUP($A247,#REF!,16,FALSE))</f>
        <v>#REF!</v>
      </c>
      <c r="V247" s="24"/>
      <c r="W247" s="80" t="e">
        <f t="shared" si="133"/>
        <v>#REF!</v>
      </c>
      <c r="X247" s="76" t="e">
        <f t="shared" si="134"/>
        <v>#REF!</v>
      </c>
      <c r="Y247" s="64" t="e">
        <f>IF(ISNA(VLOOKUP($A247,#REF!,20,FALSE)),0,VLOOKUP($A247,#REF!,20,FALSE))</f>
        <v>#REF!</v>
      </c>
      <c r="Z247" s="24"/>
      <c r="AA247" s="80" t="e">
        <f t="shared" si="135"/>
        <v>#REF!</v>
      </c>
      <c r="AB247" s="76" t="e">
        <f t="shared" si="136"/>
        <v>#REF!</v>
      </c>
      <c r="AC247" s="64" t="e">
        <f>IF(ISNA(VLOOKUP($A247,#REF!,24,FALSE)),0,VLOOKUP($A247,#REF!,24,FALSE))</f>
        <v>#REF!</v>
      </c>
      <c r="AD247" s="24"/>
      <c r="AE247" s="80" t="e">
        <f t="shared" si="137"/>
        <v>#REF!</v>
      </c>
      <c r="AF247" s="76" t="e">
        <f t="shared" si="138"/>
        <v>#REF!</v>
      </c>
      <c r="AG247" s="64" t="e">
        <f>IF(ISNA(VLOOKUP($A247,#REF!,28,FALSE)),0,VLOOKUP($A247,#REF!,28,FALSE))</f>
        <v>#REF!</v>
      </c>
      <c r="AH247" s="24"/>
      <c r="AI247" s="80" t="e">
        <f t="shared" si="139"/>
        <v>#REF!</v>
      </c>
      <c r="AJ247" s="76" t="e">
        <f t="shared" si="140"/>
        <v>#REF!</v>
      </c>
      <c r="AK247" s="64" t="e">
        <f>IF(ISNA(VLOOKUP($A247,#REF!,32,FALSE)),0,VLOOKUP($A247,#REF!,32,FALSE))</f>
        <v>#REF!</v>
      </c>
      <c r="AL247" s="24"/>
      <c r="AM247" s="80" t="e">
        <f t="shared" si="141"/>
        <v>#REF!</v>
      </c>
      <c r="AN247" s="76" t="e">
        <f t="shared" si="142"/>
        <v>#REF!</v>
      </c>
      <c r="AO247" s="64" t="e">
        <f>IF(ISNA(VLOOKUP($A247,#REF!,36,FALSE)),0,VLOOKUP($A247,#REF!,36,FALSE))</f>
        <v>#REF!</v>
      </c>
      <c r="AP247" s="24"/>
      <c r="AQ247" s="80" t="e">
        <f t="shared" si="143"/>
        <v>#REF!</v>
      </c>
      <c r="AR247" s="76" t="e">
        <f t="shared" si="144"/>
        <v>#REF!</v>
      </c>
    </row>
    <row r="248" spans="1:48" ht="18" customHeight="1" x14ac:dyDescent="0.2">
      <c r="A248" s="78" t="str">
        <f t="shared" si="126"/>
        <v>Bill Herndon</v>
      </c>
      <c r="B248" s="52" t="s">
        <v>54</v>
      </c>
      <c r="C248" s="62" t="s">
        <v>147</v>
      </c>
      <c r="D248" s="25" t="e">
        <f>VLOOKUP($A248,#REF!,34,FALSE)</f>
        <v>#REF!</v>
      </c>
      <c r="E248" s="8" t="e">
        <f>ROUND(IF(ISNA(VLOOKUP($A248,#REF!,46,FALSE)),0,VLOOKUP($A248,#REF!,46,FALSE)),1)</f>
        <v>#REF!</v>
      </c>
      <c r="F248" s="92" t="e">
        <f>ROUND(IF(ISNA(VLOOKUP($A248,#REF!,47,FALSE)),0,VLOOKUP($A248,#REF!,47,FALSE)),1)</f>
        <v>#REF!</v>
      </c>
      <c r="G248" s="216" t="e">
        <f t="shared" si="127"/>
        <v>#REF!</v>
      </c>
      <c r="H248" s="88" t="e">
        <f t="shared" si="128"/>
        <v>#REF!</v>
      </c>
      <c r="I248" s="64" t="e">
        <f>IF(ISNA(VLOOKUP($A248,#REF!,4,FALSE)),0,VLOOKUP($A248,#REF!,4,FALSE))</f>
        <v>#REF!</v>
      </c>
      <c r="J248" s="24"/>
      <c r="K248" s="80" t="e">
        <f t="shared" si="155"/>
        <v>#REF!</v>
      </c>
      <c r="L248" s="76" t="e">
        <f t="shared" si="129"/>
        <v>#REF!</v>
      </c>
      <c r="M248" s="83" t="e">
        <f>IF(ISNA(VLOOKUP($A248,#REF!,8,FALSE)),0,VLOOKUP($A248,#REF!,8,FALSE))</f>
        <v>#REF!</v>
      </c>
      <c r="N248" s="24"/>
      <c r="O248" s="80" t="e">
        <f t="shared" si="156"/>
        <v>#REF!</v>
      </c>
      <c r="P248" s="76" t="e">
        <f t="shared" si="130"/>
        <v>#REF!</v>
      </c>
      <c r="Q248" s="64" t="e">
        <f>IF(ISNA(VLOOKUP($A248,#REF!,12,FALSE)),0,VLOOKUP($A248,#REF!,12,FALSE))</f>
        <v>#REF!</v>
      </c>
      <c r="R248" s="24"/>
      <c r="S248" s="80" t="e">
        <f t="shared" si="154"/>
        <v>#REF!</v>
      </c>
      <c r="T248" s="76" t="e">
        <f t="shared" si="132"/>
        <v>#REF!</v>
      </c>
      <c r="U248" s="64" t="e">
        <f>IF(ISNA(VLOOKUP($A248,#REF!,16,FALSE)),0,VLOOKUP($A248,#REF!,16,FALSE))</f>
        <v>#REF!</v>
      </c>
      <c r="V248" s="24"/>
      <c r="W248" s="80" t="e">
        <f t="shared" si="133"/>
        <v>#REF!</v>
      </c>
      <c r="X248" s="76" t="e">
        <f t="shared" si="134"/>
        <v>#REF!</v>
      </c>
      <c r="Y248" s="64" t="e">
        <f>IF(ISNA(VLOOKUP($A248,#REF!,20,FALSE)),0,VLOOKUP($A248,#REF!,20,FALSE))</f>
        <v>#REF!</v>
      </c>
      <c r="Z248" s="24"/>
      <c r="AA248" s="80" t="e">
        <f t="shared" si="135"/>
        <v>#REF!</v>
      </c>
      <c r="AB248" s="76" t="e">
        <f t="shared" si="136"/>
        <v>#REF!</v>
      </c>
      <c r="AC248" s="64" t="e">
        <f>IF(ISNA(VLOOKUP($A248,#REF!,24,FALSE)),0,VLOOKUP($A248,#REF!,24,FALSE))</f>
        <v>#REF!</v>
      </c>
      <c r="AD248" s="24"/>
      <c r="AE248" s="80" t="e">
        <f t="shared" si="137"/>
        <v>#REF!</v>
      </c>
      <c r="AF248" s="76" t="e">
        <f t="shared" si="138"/>
        <v>#REF!</v>
      </c>
      <c r="AG248" s="64" t="e">
        <f>IF(ISNA(VLOOKUP($A248,#REF!,28,FALSE)),0,VLOOKUP($A248,#REF!,28,FALSE))</f>
        <v>#REF!</v>
      </c>
      <c r="AH248" s="24"/>
      <c r="AI248" s="80" t="e">
        <f t="shared" si="139"/>
        <v>#REF!</v>
      </c>
      <c r="AJ248" s="76" t="e">
        <f t="shared" si="140"/>
        <v>#REF!</v>
      </c>
      <c r="AK248" s="64" t="e">
        <f>IF(ISNA(VLOOKUP($A248,#REF!,32,FALSE)),0,VLOOKUP($A248,#REF!,32,FALSE))</f>
        <v>#REF!</v>
      </c>
      <c r="AL248" s="24"/>
      <c r="AM248" s="80" t="e">
        <f t="shared" si="141"/>
        <v>#REF!</v>
      </c>
      <c r="AN248" s="76" t="e">
        <f t="shared" si="142"/>
        <v>#REF!</v>
      </c>
      <c r="AO248" s="64" t="e">
        <f>IF(ISNA(VLOOKUP($A248,#REF!,36,FALSE)),0,VLOOKUP($A248,#REF!,36,FALSE))</f>
        <v>#REF!</v>
      </c>
      <c r="AP248" s="24"/>
      <c r="AQ248" s="80" t="e">
        <f t="shared" si="143"/>
        <v>#REF!</v>
      </c>
      <c r="AR248" s="76" t="e">
        <f t="shared" si="144"/>
        <v>#REF!</v>
      </c>
    </row>
    <row r="249" spans="1:48" ht="18" customHeight="1" x14ac:dyDescent="0.2">
      <c r="A249" s="78" t="str">
        <f t="shared" si="126"/>
        <v>Brian Hickey</v>
      </c>
      <c r="B249" s="52" t="s">
        <v>496</v>
      </c>
      <c r="C249" s="62" t="s">
        <v>20</v>
      </c>
      <c r="D249" s="25" t="e">
        <f>VLOOKUP($A249,#REF!,34,FALSE)</f>
        <v>#REF!</v>
      </c>
      <c r="E249" s="8" t="e">
        <f>ROUND(IF(ISNA(VLOOKUP($A249,#REF!,46,FALSE)),0,VLOOKUP($A249,#REF!,46,FALSE)),1)</f>
        <v>#REF!</v>
      </c>
      <c r="F249" s="92" t="e">
        <f>ROUND(IF(ISNA(VLOOKUP($A249,#REF!,47,FALSE)),0,VLOOKUP($A249,#REF!,47,FALSE)),1)</f>
        <v>#REF!</v>
      </c>
      <c r="G249" s="216" t="e">
        <f t="shared" si="127"/>
        <v>#REF!</v>
      </c>
      <c r="H249" s="88" t="e">
        <f t="shared" si="128"/>
        <v>#REF!</v>
      </c>
      <c r="I249" s="64" t="e">
        <f>IF(ISNA(VLOOKUP($A249,#REF!,4,FALSE)),0,VLOOKUP($A249,#REF!,4,FALSE))</f>
        <v>#REF!</v>
      </c>
      <c r="J249" s="24"/>
      <c r="K249" s="80" t="e">
        <f t="shared" si="155"/>
        <v>#REF!</v>
      </c>
      <c r="L249" s="76" t="e">
        <f t="shared" si="129"/>
        <v>#REF!</v>
      </c>
      <c r="M249" s="83" t="e">
        <f>IF(ISNA(VLOOKUP($A249,#REF!,8,FALSE)),0,VLOOKUP($A249,#REF!,8,FALSE))</f>
        <v>#REF!</v>
      </c>
      <c r="N249" s="24"/>
      <c r="O249" s="80" t="e">
        <f t="shared" si="156"/>
        <v>#REF!</v>
      </c>
      <c r="P249" s="76" t="e">
        <f t="shared" si="130"/>
        <v>#REF!</v>
      </c>
      <c r="Q249" s="64" t="e">
        <f>IF(ISNA(VLOOKUP($A249,#REF!,12,FALSE)),0,VLOOKUP($A249,#REF!,12,FALSE))</f>
        <v>#REF!</v>
      </c>
      <c r="R249" s="24"/>
      <c r="S249" s="80" t="e">
        <f t="shared" si="154"/>
        <v>#REF!</v>
      </c>
      <c r="T249" s="76" t="e">
        <f t="shared" si="132"/>
        <v>#REF!</v>
      </c>
      <c r="U249" s="64" t="e">
        <f>IF(ISNA(VLOOKUP($A249,#REF!,16,FALSE)),0,VLOOKUP($A249,#REF!,16,FALSE))</f>
        <v>#REF!</v>
      </c>
      <c r="V249" s="24"/>
      <c r="W249" s="80" t="e">
        <f t="shared" si="133"/>
        <v>#REF!</v>
      </c>
      <c r="X249" s="76" t="e">
        <f t="shared" si="134"/>
        <v>#REF!</v>
      </c>
      <c r="Y249" s="64" t="e">
        <f>IF(ISNA(VLOOKUP($A249,#REF!,20,FALSE)),0,VLOOKUP($A249,#REF!,20,FALSE))</f>
        <v>#REF!</v>
      </c>
      <c r="Z249" s="24"/>
      <c r="AA249" s="80" t="e">
        <f t="shared" si="135"/>
        <v>#REF!</v>
      </c>
      <c r="AB249" s="76" t="e">
        <f t="shared" si="136"/>
        <v>#REF!</v>
      </c>
      <c r="AC249" s="64" t="e">
        <f>IF(ISNA(VLOOKUP($A249,#REF!,24,FALSE)),0,VLOOKUP($A249,#REF!,24,FALSE))</f>
        <v>#REF!</v>
      </c>
      <c r="AD249" s="24"/>
      <c r="AE249" s="80" t="e">
        <f t="shared" si="137"/>
        <v>#REF!</v>
      </c>
      <c r="AF249" s="76" t="e">
        <f t="shared" si="138"/>
        <v>#REF!</v>
      </c>
      <c r="AG249" s="64" t="e">
        <f>IF(ISNA(VLOOKUP($A249,#REF!,28,FALSE)),0,VLOOKUP($A249,#REF!,28,FALSE))</f>
        <v>#REF!</v>
      </c>
      <c r="AH249" s="24"/>
      <c r="AI249" s="80" t="e">
        <f t="shared" si="139"/>
        <v>#REF!</v>
      </c>
      <c r="AJ249" s="76" t="e">
        <f t="shared" si="140"/>
        <v>#REF!</v>
      </c>
      <c r="AK249" s="64" t="e">
        <f>IF(ISNA(VLOOKUP($A249,#REF!,32,FALSE)),0,VLOOKUP($A249,#REF!,32,FALSE))</f>
        <v>#REF!</v>
      </c>
      <c r="AL249" s="24"/>
      <c r="AM249" s="80" t="e">
        <f t="shared" si="141"/>
        <v>#REF!</v>
      </c>
      <c r="AN249" s="76" t="e">
        <f t="shared" si="142"/>
        <v>#REF!</v>
      </c>
      <c r="AO249" s="64" t="e">
        <f>IF(ISNA(VLOOKUP($A249,#REF!,36,FALSE)),0,VLOOKUP($A249,#REF!,36,FALSE))</f>
        <v>#REF!</v>
      </c>
      <c r="AP249" s="24"/>
      <c r="AQ249" s="80" t="e">
        <f t="shared" si="143"/>
        <v>#REF!</v>
      </c>
      <c r="AR249" s="76" t="e">
        <f t="shared" si="144"/>
        <v>#REF!</v>
      </c>
    </row>
    <row r="250" spans="1:48" ht="18" customHeight="1" x14ac:dyDescent="0.2">
      <c r="A250" s="78" t="str">
        <f t="shared" si="126"/>
        <v>Mike Hoffman</v>
      </c>
      <c r="B250" s="52" t="s">
        <v>386</v>
      </c>
      <c r="C250" s="62" t="s">
        <v>33</v>
      </c>
      <c r="D250" s="25" t="e">
        <f>VLOOKUP($A250,#REF!,34,FALSE)</f>
        <v>#REF!</v>
      </c>
      <c r="E250" s="8" t="e">
        <f>ROUND(IF(ISNA(VLOOKUP($A250,#REF!,46,FALSE)),0,VLOOKUP($A250,#REF!,46,FALSE)),1)</f>
        <v>#REF!</v>
      </c>
      <c r="F250" s="92" t="e">
        <f>ROUND(IF(ISNA(VLOOKUP($A250,#REF!,47,FALSE)),0,VLOOKUP($A250,#REF!,47,FALSE)),1)</f>
        <v>#REF!</v>
      </c>
      <c r="G250" s="216" t="e">
        <f t="shared" si="127"/>
        <v>#REF!</v>
      </c>
      <c r="H250" s="88" t="e">
        <f t="shared" si="128"/>
        <v>#REF!</v>
      </c>
      <c r="I250" s="64" t="e">
        <f>IF(ISNA(VLOOKUP($A250,#REF!,4,FALSE)),0,VLOOKUP($A250,#REF!,4,FALSE))</f>
        <v>#REF!</v>
      </c>
      <c r="J250" s="24"/>
      <c r="K250" s="80" t="e">
        <f t="shared" si="155"/>
        <v>#REF!</v>
      </c>
      <c r="L250" s="76" t="e">
        <f t="shared" si="129"/>
        <v>#REF!</v>
      </c>
      <c r="M250" s="83" t="e">
        <f>IF(ISNA(VLOOKUP($A250,#REF!,8,FALSE)),0,VLOOKUP($A250,#REF!,8,FALSE))</f>
        <v>#REF!</v>
      </c>
      <c r="N250" s="24"/>
      <c r="O250" s="80" t="e">
        <f t="shared" si="156"/>
        <v>#REF!</v>
      </c>
      <c r="P250" s="76" t="e">
        <f t="shared" si="130"/>
        <v>#REF!</v>
      </c>
      <c r="Q250" s="64" t="e">
        <f>IF(ISNA(VLOOKUP($A250,#REF!,12,FALSE)),0,VLOOKUP($A250,#REF!,12,FALSE))</f>
        <v>#REF!</v>
      </c>
      <c r="R250" s="24"/>
      <c r="S250" s="80" t="e">
        <f t="shared" si="154"/>
        <v>#REF!</v>
      </c>
      <c r="T250" s="76" t="e">
        <f t="shared" si="132"/>
        <v>#REF!</v>
      </c>
      <c r="U250" s="64" t="e">
        <f>IF(ISNA(VLOOKUP($A250,#REF!,16,FALSE)),0,VLOOKUP($A250,#REF!,16,FALSE))</f>
        <v>#REF!</v>
      </c>
      <c r="V250" s="24"/>
      <c r="W250" s="80" t="e">
        <f t="shared" si="133"/>
        <v>#REF!</v>
      </c>
      <c r="X250" s="76" t="e">
        <f t="shared" si="134"/>
        <v>#REF!</v>
      </c>
      <c r="Y250" s="64" t="e">
        <f>IF(ISNA(VLOOKUP($A250,#REF!,20,FALSE)),0,VLOOKUP($A250,#REF!,20,FALSE))</f>
        <v>#REF!</v>
      </c>
      <c r="Z250" s="24"/>
      <c r="AA250" s="80" t="e">
        <f t="shared" si="135"/>
        <v>#REF!</v>
      </c>
      <c r="AB250" s="76" t="e">
        <f t="shared" si="136"/>
        <v>#REF!</v>
      </c>
      <c r="AC250" s="64" t="e">
        <f>IF(ISNA(VLOOKUP($A250,#REF!,24,FALSE)),0,VLOOKUP($A250,#REF!,24,FALSE))</f>
        <v>#REF!</v>
      </c>
      <c r="AD250" s="24"/>
      <c r="AE250" s="80" t="e">
        <f t="shared" si="137"/>
        <v>#REF!</v>
      </c>
      <c r="AF250" s="76" t="e">
        <f t="shared" si="138"/>
        <v>#REF!</v>
      </c>
      <c r="AG250" s="64" t="e">
        <f>IF(ISNA(VLOOKUP($A250,#REF!,28,FALSE)),0,VLOOKUP($A250,#REF!,28,FALSE))</f>
        <v>#REF!</v>
      </c>
      <c r="AH250" s="24"/>
      <c r="AI250" s="80" t="e">
        <f t="shared" si="139"/>
        <v>#REF!</v>
      </c>
      <c r="AJ250" s="76" t="e">
        <f t="shared" si="140"/>
        <v>#REF!</v>
      </c>
      <c r="AK250" s="64" t="e">
        <f>IF(ISNA(VLOOKUP($A250,#REF!,32,FALSE)),0,VLOOKUP($A250,#REF!,32,FALSE))</f>
        <v>#REF!</v>
      </c>
      <c r="AL250" s="24"/>
      <c r="AM250" s="80" t="e">
        <f t="shared" si="141"/>
        <v>#REF!</v>
      </c>
      <c r="AN250" s="76" t="e">
        <f t="shared" si="142"/>
        <v>#REF!</v>
      </c>
      <c r="AO250" s="64" t="e">
        <f>IF(ISNA(VLOOKUP($A250,#REF!,36,FALSE)),0,VLOOKUP($A250,#REF!,36,FALSE))</f>
        <v>#REF!</v>
      </c>
      <c r="AP250" s="24"/>
      <c r="AQ250" s="80" t="e">
        <f t="shared" si="143"/>
        <v>#REF!</v>
      </c>
      <c r="AR250" s="76" t="e">
        <f t="shared" si="144"/>
        <v>#REF!</v>
      </c>
    </row>
    <row r="251" spans="1:48" ht="18" customHeight="1" x14ac:dyDescent="0.2">
      <c r="A251" s="78" t="str">
        <f t="shared" si="126"/>
        <v>Dale Hotchkiss</v>
      </c>
      <c r="B251" s="52" t="s">
        <v>387</v>
      </c>
      <c r="C251" s="62" t="s">
        <v>388</v>
      </c>
      <c r="D251" s="25" t="e">
        <f>VLOOKUP($A251,#REF!,34,FALSE)</f>
        <v>#REF!</v>
      </c>
      <c r="E251" s="8" t="e">
        <f>ROUND(IF(ISNA(VLOOKUP($A251,#REF!,46,FALSE)),0,VLOOKUP($A251,#REF!,46,FALSE)),1)</f>
        <v>#REF!</v>
      </c>
      <c r="F251" s="92" t="e">
        <f>ROUND(IF(ISNA(VLOOKUP($A251,#REF!,47,FALSE)),0,VLOOKUP($A251,#REF!,47,FALSE)),1)</f>
        <v>#REF!</v>
      </c>
      <c r="G251" s="216" t="e">
        <f t="shared" si="127"/>
        <v>#REF!</v>
      </c>
      <c r="H251" s="88" t="e">
        <f t="shared" si="128"/>
        <v>#REF!</v>
      </c>
      <c r="I251" s="64" t="e">
        <f>IF(ISNA(VLOOKUP($A251,#REF!,4,FALSE)),0,VLOOKUP($A251,#REF!,4,FALSE))</f>
        <v>#REF!</v>
      </c>
      <c r="J251" s="24"/>
      <c r="K251" s="80" t="e">
        <f t="shared" si="155"/>
        <v>#REF!</v>
      </c>
      <c r="L251" s="76" t="e">
        <f t="shared" si="129"/>
        <v>#REF!</v>
      </c>
      <c r="M251" s="83" t="e">
        <f>IF(ISNA(VLOOKUP($A251,#REF!,8,FALSE)),0,VLOOKUP($A251,#REF!,8,FALSE))</f>
        <v>#REF!</v>
      </c>
      <c r="N251" s="24"/>
      <c r="O251" s="80" t="e">
        <f t="shared" si="156"/>
        <v>#REF!</v>
      </c>
      <c r="P251" s="76" t="e">
        <f t="shared" si="130"/>
        <v>#REF!</v>
      </c>
      <c r="Q251" s="64" t="e">
        <f>IF(ISNA(VLOOKUP($A251,#REF!,12,FALSE)),0,VLOOKUP($A251,#REF!,12,FALSE))</f>
        <v>#REF!</v>
      </c>
      <c r="R251" s="24"/>
      <c r="S251" s="80" t="e">
        <f t="shared" si="154"/>
        <v>#REF!</v>
      </c>
      <c r="T251" s="76" t="e">
        <f t="shared" si="132"/>
        <v>#REF!</v>
      </c>
      <c r="U251" s="64" t="e">
        <f>IF(ISNA(VLOOKUP($A251,#REF!,16,FALSE)),0,VLOOKUP($A251,#REF!,16,FALSE))</f>
        <v>#REF!</v>
      </c>
      <c r="V251" s="24"/>
      <c r="W251" s="80" t="e">
        <f t="shared" si="133"/>
        <v>#REF!</v>
      </c>
      <c r="X251" s="76" t="e">
        <f t="shared" si="134"/>
        <v>#REF!</v>
      </c>
      <c r="Y251" s="64" t="e">
        <f>IF(ISNA(VLOOKUP($A251,#REF!,20,FALSE)),0,VLOOKUP($A251,#REF!,20,FALSE))</f>
        <v>#REF!</v>
      </c>
      <c r="Z251" s="24"/>
      <c r="AA251" s="80" t="e">
        <f t="shared" si="135"/>
        <v>#REF!</v>
      </c>
      <c r="AB251" s="76" t="e">
        <f t="shared" si="136"/>
        <v>#REF!</v>
      </c>
      <c r="AC251" s="64" t="e">
        <f>IF(ISNA(VLOOKUP($A251,#REF!,24,FALSE)),0,VLOOKUP($A251,#REF!,24,FALSE))</f>
        <v>#REF!</v>
      </c>
      <c r="AD251" s="24"/>
      <c r="AE251" s="80" t="e">
        <f t="shared" si="137"/>
        <v>#REF!</v>
      </c>
      <c r="AF251" s="76" t="e">
        <f t="shared" si="138"/>
        <v>#REF!</v>
      </c>
      <c r="AG251" s="64" t="e">
        <f>IF(ISNA(VLOOKUP($A251,#REF!,28,FALSE)),0,VLOOKUP($A251,#REF!,28,FALSE))</f>
        <v>#REF!</v>
      </c>
      <c r="AH251" s="24"/>
      <c r="AI251" s="80" t="e">
        <f t="shared" si="139"/>
        <v>#REF!</v>
      </c>
      <c r="AJ251" s="76" t="e">
        <f t="shared" si="140"/>
        <v>#REF!</v>
      </c>
      <c r="AK251" s="64" t="e">
        <f>IF(ISNA(VLOOKUP($A251,#REF!,32,FALSE)),0,VLOOKUP($A251,#REF!,32,FALSE))</f>
        <v>#REF!</v>
      </c>
      <c r="AL251" s="24"/>
      <c r="AM251" s="80" t="e">
        <f t="shared" si="141"/>
        <v>#REF!</v>
      </c>
      <c r="AN251" s="76" t="e">
        <f t="shared" si="142"/>
        <v>#REF!</v>
      </c>
      <c r="AO251" s="64" t="e">
        <f>IF(ISNA(VLOOKUP($A251,#REF!,36,FALSE)),0,VLOOKUP($A251,#REF!,36,FALSE))</f>
        <v>#REF!</v>
      </c>
      <c r="AP251" s="24"/>
      <c r="AQ251" s="80" t="e">
        <f t="shared" si="143"/>
        <v>#REF!</v>
      </c>
      <c r="AR251" s="76" t="e">
        <f t="shared" si="144"/>
        <v>#REF!</v>
      </c>
    </row>
    <row r="252" spans="1:48" ht="18" customHeight="1" x14ac:dyDescent="0.2">
      <c r="A252" s="78" t="str">
        <f t="shared" si="126"/>
        <v>Jim Huff</v>
      </c>
      <c r="B252" s="52" t="s">
        <v>269</v>
      </c>
      <c r="C252" s="62" t="s">
        <v>157</v>
      </c>
      <c r="D252" s="25" t="e">
        <f>VLOOKUP($A252,#REF!,34,FALSE)</f>
        <v>#REF!</v>
      </c>
      <c r="E252" s="8" t="e">
        <f>ROUND(IF(ISNA(VLOOKUP($A252,#REF!,46,FALSE)),0,VLOOKUP($A252,#REF!,46,FALSE)),1)</f>
        <v>#REF!</v>
      </c>
      <c r="F252" s="92" t="e">
        <f>ROUND(IF(ISNA(VLOOKUP($A252,#REF!,47,FALSE)),0,VLOOKUP($A252,#REF!,47,FALSE)),1)</f>
        <v>#REF!</v>
      </c>
      <c r="G252" s="216" t="e">
        <f t="shared" si="127"/>
        <v>#REF!</v>
      </c>
      <c r="H252" s="88" t="e">
        <f t="shared" si="128"/>
        <v>#REF!</v>
      </c>
      <c r="I252" s="64" t="e">
        <f>IF(ISNA(VLOOKUP($A252,#REF!,4,FALSE)),0,VLOOKUP($A252,#REF!,4,FALSE))</f>
        <v>#REF!</v>
      </c>
      <c r="J252" s="24"/>
      <c r="K252" s="80" t="e">
        <f t="shared" si="155"/>
        <v>#REF!</v>
      </c>
      <c r="L252" s="76" t="e">
        <f t="shared" si="129"/>
        <v>#REF!</v>
      </c>
      <c r="M252" s="83" t="e">
        <f>IF(ISNA(VLOOKUP($A252,#REF!,8,FALSE)),0,VLOOKUP($A252,#REF!,8,FALSE))</f>
        <v>#REF!</v>
      </c>
      <c r="N252" s="24"/>
      <c r="O252" s="80" t="e">
        <f t="shared" si="156"/>
        <v>#REF!</v>
      </c>
      <c r="P252" s="76" t="e">
        <f t="shared" si="130"/>
        <v>#REF!</v>
      </c>
      <c r="Q252" s="64" t="e">
        <f>IF(ISNA(VLOOKUP($A252,#REF!,12,FALSE)),0,VLOOKUP($A252,#REF!,12,FALSE))</f>
        <v>#REF!</v>
      </c>
      <c r="R252" s="24"/>
      <c r="S252" s="80" t="e">
        <f t="shared" si="154"/>
        <v>#REF!</v>
      </c>
      <c r="T252" s="76" t="e">
        <f t="shared" si="132"/>
        <v>#REF!</v>
      </c>
      <c r="U252" s="64" t="e">
        <f>IF(ISNA(VLOOKUP($A252,#REF!,16,FALSE)),0,VLOOKUP($A252,#REF!,16,FALSE))</f>
        <v>#REF!</v>
      </c>
      <c r="V252" s="24"/>
      <c r="W252" s="80" t="e">
        <f t="shared" si="133"/>
        <v>#REF!</v>
      </c>
      <c r="X252" s="76" t="e">
        <f t="shared" si="134"/>
        <v>#REF!</v>
      </c>
      <c r="Y252" s="64" t="e">
        <f>IF(ISNA(VLOOKUP($A252,#REF!,20,FALSE)),0,VLOOKUP($A252,#REF!,20,FALSE))</f>
        <v>#REF!</v>
      </c>
      <c r="Z252" s="24"/>
      <c r="AA252" s="80" t="e">
        <f t="shared" si="135"/>
        <v>#REF!</v>
      </c>
      <c r="AB252" s="76" t="e">
        <f t="shared" si="136"/>
        <v>#REF!</v>
      </c>
      <c r="AC252" s="64" t="e">
        <f>IF(ISNA(VLOOKUP($A252,#REF!,24,FALSE)),0,VLOOKUP($A252,#REF!,24,FALSE))</f>
        <v>#REF!</v>
      </c>
      <c r="AD252" s="24"/>
      <c r="AE252" s="80" t="e">
        <f t="shared" si="137"/>
        <v>#REF!</v>
      </c>
      <c r="AF252" s="76" t="e">
        <f t="shared" si="138"/>
        <v>#REF!</v>
      </c>
      <c r="AG252" s="64" t="e">
        <f>IF(ISNA(VLOOKUP($A252,#REF!,28,FALSE)),0,VLOOKUP($A252,#REF!,28,FALSE))</f>
        <v>#REF!</v>
      </c>
      <c r="AH252" s="24"/>
      <c r="AI252" s="80" t="e">
        <f t="shared" si="139"/>
        <v>#REF!</v>
      </c>
      <c r="AJ252" s="76" t="e">
        <f t="shared" si="140"/>
        <v>#REF!</v>
      </c>
      <c r="AK252" s="64" t="e">
        <f>IF(ISNA(VLOOKUP($A252,#REF!,32,FALSE)),0,VLOOKUP($A252,#REF!,32,FALSE))</f>
        <v>#REF!</v>
      </c>
      <c r="AL252" s="24"/>
      <c r="AM252" s="80" t="e">
        <f t="shared" si="141"/>
        <v>#REF!</v>
      </c>
      <c r="AN252" s="76" t="e">
        <f t="shared" si="142"/>
        <v>#REF!</v>
      </c>
      <c r="AO252" s="64" t="e">
        <f>IF(ISNA(VLOOKUP($A252,#REF!,36,FALSE)),0,VLOOKUP($A252,#REF!,36,FALSE))</f>
        <v>#REF!</v>
      </c>
      <c r="AP252" s="24"/>
      <c r="AQ252" s="80" t="e">
        <f t="shared" si="143"/>
        <v>#REF!</v>
      </c>
      <c r="AR252" s="76" t="e">
        <f t="shared" si="144"/>
        <v>#REF!</v>
      </c>
    </row>
    <row r="253" spans="1:48" ht="18" customHeight="1" x14ac:dyDescent="0.2">
      <c r="A253" s="78" t="str">
        <f t="shared" si="126"/>
        <v>Chris Hughes</v>
      </c>
      <c r="B253" s="52" t="s">
        <v>31</v>
      </c>
      <c r="C253" s="62" t="s">
        <v>16</v>
      </c>
      <c r="D253" s="25" t="e">
        <f>VLOOKUP($A253,#REF!,34,FALSE)</f>
        <v>#REF!</v>
      </c>
      <c r="E253" s="8" t="e">
        <f>ROUND(IF(ISNA(VLOOKUP($A253,#REF!,46,FALSE)),0,VLOOKUP($A253,#REF!,46,FALSE)),1)</f>
        <v>#REF!</v>
      </c>
      <c r="F253" s="92" t="e">
        <f>ROUND(IF(ISNA(VLOOKUP($A253,#REF!,47,FALSE)),0,VLOOKUP($A253,#REF!,47,FALSE)),1)</f>
        <v>#REF!</v>
      </c>
      <c r="G253" s="216" t="e">
        <f t="shared" si="127"/>
        <v>#REF!</v>
      </c>
      <c r="H253" s="88" t="e">
        <f t="shared" si="128"/>
        <v>#REF!</v>
      </c>
      <c r="I253" s="64" t="e">
        <f>IF(ISNA(VLOOKUP($A253,#REF!,4,FALSE)),0,VLOOKUP($A253,#REF!,4,FALSE))</f>
        <v>#REF!</v>
      </c>
      <c r="J253" s="24"/>
      <c r="K253" s="80" t="e">
        <f t="shared" si="155"/>
        <v>#REF!</v>
      </c>
      <c r="L253" s="76" t="e">
        <f t="shared" si="129"/>
        <v>#REF!</v>
      </c>
      <c r="M253" s="83" t="e">
        <f>IF(ISNA(VLOOKUP($A253,#REF!,8,FALSE)),0,VLOOKUP($A253,#REF!,8,FALSE))</f>
        <v>#REF!</v>
      </c>
      <c r="N253" s="24"/>
      <c r="O253" s="80" t="e">
        <f t="shared" si="156"/>
        <v>#REF!</v>
      </c>
      <c r="P253" s="76" t="e">
        <f t="shared" si="130"/>
        <v>#REF!</v>
      </c>
      <c r="Q253" s="64" t="e">
        <f>IF(ISNA(VLOOKUP($A253,#REF!,12,FALSE)),0,VLOOKUP($A253,#REF!,12,FALSE))</f>
        <v>#REF!</v>
      </c>
      <c r="R253" s="24"/>
      <c r="S253" s="80" t="e">
        <f t="shared" si="154"/>
        <v>#REF!</v>
      </c>
      <c r="T253" s="76" t="e">
        <f t="shared" si="132"/>
        <v>#REF!</v>
      </c>
      <c r="U253" s="64" t="e">
        <f>IF(ISNA(VLOOKUP($A253,#REF!,16,FALSE)),0,VLOOKUP($A253,#REF!,16,FALSE))</f>
        <v>#REF!</v>
      </c>
      <c r="V253" s="24"/>
      <c r="W253" s="80" t="e">
        <f t="shared" si="133"/>
        <v>#REF!</v>
      </c>
      <c r="X253" s="76" t="e">
        <f t="shared" si="134"/>
        <v>#REF!</v>
      </c>
      <c r="Y253" s="64" t="e">
        <f>IF(ISNA(VLOOKUP($A253,#REF!,20,FALSE)),0,VLOOKUP($A253,#REF!,20,FALSE))</f>
        <v>#REF!</v>
      </c>
      <c r="Z253" s="24"/>
      <c r="AA253" s="80" t="e">
        <f t="shared" si="135"/>
        <v>#REF!</v>
      </c>
      <c r="AB253" s="76" t="e">
        <f t="shared" si="136"/>
        <v>#REF!</v>
      </c>
      <c r="AC253" s="64" t="e">
        <f>IF(ISNA(VLOOKUP($A253,#REF!,24,FALSE)),0,VLOOKUP($A253,#REF!,24,FALSE))</f>
        <v>#REF!</v>
      </c>
      <c r="AD253" s="24"/>
      <c r="AE253" s="80" t="e">
        <f t="shared" si="137"/>
        <v>#REF!</v>
      </c>
      <c r="AF253" s="76" t="e">
        <f t="shared" si="138"/>
        <v>#REF!</v>
      </c>
      <c r="AG253" s="64" t="e">
        <f>IF(ISNA(VLOOKUP($A253,#REF!,28,FALSE)),0,VLOOKUP($A253,#REF!,28,FALSE))</f>
        <v>#REF!</v>
      </c>
      <c r="AH253" s="24"/>
      <c r="AI253" s="80" t="e">
        <f t="shared" si="139"/>
        <v>#REF!</v>
      </c>
      <c r="AJ253" s="76" t="e">
        <f t="shared" si="140"/>
        <v>#REF!</v>
      </c>
      <c r="AK253" s="64" t="e">
        <f>IF(ISNA(VLOOKUP($A253,#REF!,32,FALSE)),0,VLOOKUP($A253,#REF!,32,FALSE))</f>
        <v>#REF!</v>
      </c>
      <c r="AL253" s="24"/>
      <c r="AM253" s="80" t="e">
        <f t="shared" si="141"/>
        <v>#REF!</v>
      </c>
      <c r="AN253" s="76" t="e">
        <f t="shared" si="142"/>
        <v>#REF!</v>
      </c>
      <c r="AO253" s="64" t="e">
        <f>IF(ISNA(VLOOKUP($A253,#REF!,36,FALSE)),0,VLOOKUP($A253,#REF!,36,FALSE))</f>
        <v>#REF!</v>
      </c>
      <c r="AP253" s="24"/>
      <c r="AQ253" s="80" t="e">
        <f t="shared" si="143"/>
        <v>#REF!</v>
      </c>
      <c r="AR253" s="76" t="e">
        <f t="shared" si="144"/>
        <v>#REF!</v>
      </c>
    </row>
    <row r="254" spans="1:48" ht="18" customHeight="1" x14ac:dyDescent="0.2">
      <c r="A254" s="78" t="str">
        <f t="shared" si="126"/>
        <v>Michael Hunter</v>
      </c>
      <c r="B254" s="52" t="s">
        <v>397</v>
      </c>
      <c r="C254" s="62" t="s">
        <v>58</v>
      </c>
      <c r="D254" s="25">
        <v>18.799999999999997</v>
      </c>
      <c r="E254" s="8" t="e">
        <f>ROUND(IF(ISNA(VLOOKUP($A254,#REF!,47,FALSE)),0,VLOOKUP($A254,#REF!,47,FALSE)),1)</f>
        <v>#REF!</v>
      </c>
      <c r="F254" s="92" t="e">
        <f>ROUND(IF(ISNA(VLOOKUP($A254,#REF!,49,FALSE)),0,VLOOKUP($A254,#REF!,49,FALSE)),1)</f>
        <v>#REF!</v>
      </c>
      <c r="G254" s="216" t="e">
        <f t="shared" si="127"/>
        <v>#REF!</v>
      </c>
      <c r="H254" s="88" t="e">
        <f t="shared" si="128"/>
        <v>#REF!</v>
      </c>
      <c r="I254" s="64" t="e">
        <f>IF(ISNA(VLOOKUP($A254,#REF!,4,FALSE)),0,VLOOKUP($A254,#REF!,4,FALSE))</f>
        <v>#REF!</v>
      </c>
      <c r="J254" s="24"/>
      <c r="K254" s="80" t="e">
        <f t="shared" si="155"/>
        <v>#REF!</v>
      </c>
      <c r="L254" s="76" t="e">
        <f t="shared" si="129"/>
        <v>#REF!</v>
      </c>
      <c r="M254" s="83" t="e">
        <f>IF(ISNA(VLOOKUP($A254,#REF!,8,FALSE)),0,VLOOKUP($A254,#REF!,8,FALSE))</f>
        <v>#REF!</v>
      </c>
      <c r="N254" s="24"/>
      <c r="O254" s="80" t="e">
        <f t="shared" si="156"/>
        <v>#REF!</v>
      </c>
      <c r="P254" s="76" t="e">
        <f t="shared" si="130"/>
        <v>#REF!</v>
      </c>
      <c r="Q254" s="64" t="e">
        <f>IF(ISNA(VLOOKUP($A254,#REF!,12,FALSE)),0,VLOOKUP($A254,#REF!,12,FALSE))</f>
        <v>#REF!</v>
      </c>
      <c r="R254" s="24"/>
      <c r="S254" s="80" t="e">
        <f t="shared" si="154"/>
        <v>#REF!</v>
      </c>
      <c r="T254" s="76" t="e">
        <f t="shared" si="132"/>
        <v>#REF!</v>
      </c>
      <c r="U254" s="64" t="e">
        <f>IF(ISNA(VLOOKUP($A254,#REF!,16,FALSE)),0,VLOOKUP($A254,#REF!,16,FALSE))</f>
        <v>#REF!</v>
      </c>
      <c r="V254" s="24"/>
      <c r="W254" s="80" t="e">
        <f t="shared" si="133"/>
        <v>#REF!</v>
      </c>
      <c r="X254" s="76" t="e">
        <f t="shared" si="134"/>
        <v>#REF!</v>
      </c>
      <c r="Y254" s="64" t="e">
        <f>IF(ISNA(VLOOKUP($A254,#REF!,20,FALSE)),0,VLOOKUP($A254,#REF!,20,FALSE))</f>
        <v>#REF!</v>
      </c>
      <c r="Z254" s="24"/>
      <c r="AA254" s="80" t="e">
        <f t="shared" si="135"/>
        <v>#REF!</v>
      </c>
      <c r="AB254" s="76" t="e">
        <f t="shared" si="136"/>
        <v>#REF!</v>
      </c>
      <c r="AC254" s="64" t="e">
        <f>IF(ISNA(VLOOKUP($A254,#REF!,24,FALSE)),0,VLOOKUP($A254,#REF!,24,FALSE))</f>
        <v>#REF!</v>
      </c>
      <c r="AD254" s="24"/>
      <c r="AE254" s="80" t="e">
        <f t="shared" si="137"/>
        <v>#REF!</v>
      </c>
      <c r="AF254" s="76" t="e">
        <f t="shared" si="138"/>
        <v>#REF!</v>
      </c>
      <c r="AG254" s="64" t="e">
        <f>IF(ISNA(VLOOKUP($A254,#REF!,28,FALSE)),0,VLOOKUP($A254,#REF!,28,FALSE))</f>
        <v>#REF!</v>
      </c>
      <c r="AH254" s="24"/>
      <c r="AI254" s="80" t="e">
        <f t="shared" si="139"/>
        <v>#REF!</v>
      </c>
      <c r="AJ254" s="76" t="e">
        <f t="shared" si="140"/>
        <v>#REF!</v>
      </c>
      <c r="AK254" s="64" t="e">
        <f>IF(ISNA(VLOOKUP($A254,#REF!,32,FALSE)),0,VLOOKUP($A254,#REF!,32,FALSE))</f>
        <v>#REF!</v>
      </c>
      <c r="AL254" s="24"/>
      <c r="AM254" s="80" t="e">
        <f t="shared" si="141"/>
        <v>#REF!</v>
      </c>
      <c r="AN254" s="76" t="e">
        <f t="shared" si="142"/>
        <v>#REF!</v>
      </c>
      <c r="AO254" s="64" t="e">
        <f>IF(ISNA(VLOOKUP($A254,#REF!,36,FALSE)),0,VLOOKUP($A254,#REF!,36,FALSE))</f>
        <v>#REF!</v>
      </c>
      <c r="AP254" s="24"/>
      <c r="AQ254" s="80" t="e">
        <f t="shared" si="143"/>
        <v>#REF!</v>
      </c>
      <c r="AR254" s="76" t="e">
        <f t="shared" si="144"/>
        <v>#REF!</v>
      </c>
      <c r="AS254" t="e">
        <f>IF(I254&gt;0,72+H254+36-I254,"-")</f>
        <v>#REF!</v>
      </c>
      <c r="AT254" t="e">
        <f>IF(M254&gt;0,72+L254+36-M254,"-")</f>
        <v>#REF!</v>
      </c>
      <c r="AU254" t="e">
        <f>IF(Q254&gt;0,72+P254+36-Q254,"-")</f>
        <v>#REF!</v>
      </c>
      <c r="AV254" t="e">
        <f>IF(U254&gt;0,72+T254+36-U254,"-")</f>
        <v>#REF!</v>
      </c>
    </row>
    <row r="255" spans="1:48" ht="18" customHeight="1" x14ac:dyDescent="0.2">
      <c r="A255" s="78" t="str">
        <f t="shared" si="126"/>
        <v>Chip Ikwild</v>
      </c>
      <c r="B255" s="52" t="s">
        <v>312</v>
      </c>
      <c r="C255" s="62" t="s">
        <v>59</v>
      </c>
      <c r="D255" s="25" t="e">
        <f>VLOOKUP($A255,#REF!,34,FALSE)</f>
        <v>#REF!</v>
      </c>
      <c r="E255" s="8" t="e">
        <f>ROUND(IF(ISNA(VLOOKUP($A255,#REF!,46,FALSE)),0,VLOOKUP($A255,#REF!,46,FALSE)),1)</f>
        <v>#REF!</v>
      </c>
      <c r="F255" s="92" t="e">
        <f>ROUND(IF(ISNA(VLOOKUP($A255,#REF!,47,FALSE)),0,VLOOKUP($A255,#REF!,47,FALSE)),1)</f>
        <v>#REF!</v>
      </c>
      <c r="G255" s="216" t="e">
        <f t="shared" si="127"/>
        <v>#REF!</v>
      </c>
      <c r="H255" s="88" t="e">
        <f t="shared" si="128"/>
        <v>#REF!</v>
      </c>
      <c r="I255" s="64" t="e">
        <f>IF(ISNA(VLOOKUP($A255,#REF!,4,FALSE)),0,VLOOKUP($A255,#REF!,4,FALSE))</f>
        <v>#REF!</v>
      </c>
      <c r="J255" s="24"/>
      <c r="K255" s="80" t="e">
        <f t="shared" si="155"/>
        <v>#REF!</v>
      </c>
      <c r="L255" s="76" t="e">
        <f t="shared" si="129"/>
        <v>#REF!</v>
      </c>
      <c r="M255" s="83" t="e">
        <f>IF(ISNA(VLOOKUP($A255,#REF!,8,FALSE)),0,VLOOKUP($A255,#REF!,8,FALSE))</f>
        <v>#REF!</v>
      </c>
      <c r="N255" s="24"/>
      <c r="O255" s="80" t="e">
        <f t="shared" si="156"/>
        <v>#REF!</v>
      </c>
      <c r="P255" s="76" t="e">
        <f t="shared" si="130"/>
        <v>#REF!</v>
      </c>
      <c r="Q255" s="64" t="e">
        <f>IF(ISNA(VLOOKUP($A255,#REF!,12,FALSE)),0,VLOOKUP($A255,#REF!,12,FALSE))</f>
        <v>#REF!</v>
      </c>
      <c r="R255" s="24"/>
      <c r="S255" s="80" t="e">
        <f t="shared" si="154"/>
        <v>#REF!</v>
      </c>
      <c r="T255" s="76" t="e">
        <f t="shared" si="132"/>
        <v>#REF!</v>
      </c>
      <c r="U255" s="64" t="e">
        <f>IF(ISNA(VLOOKUP($A255,#REF!,16,FALSE)),0,VLOOKUP($A255,#REF!,16,FALSE))</f>
        <v>#REF!</v>
      </c>
      <c r="V255" s="24"/>
      <c r="W255" s="80" t="e">
        <f t="shared" si="133"/>
        <v>#REF!</v>
      </c>
      <c r="X255" s="76" t="e">
        <f t="shared" si="134"/>
        <v>#REF!</v>
      </c>
      <c r="Y255" s="64" t="e">
        <f>IF(ISNA(VLOOKUP($A255,#REF!,20,FALSE)),0,VLOOKUP($A255,#REF!,20,FALSE))</f>
        <v>#REF!</v>
      </c>
      <c r="Z255" s="24"/>
      <c r="AA255" s="80" t="e">
        <f t="shared" si="135"/>
        <v>#REF!</v>
      </c>
      <c r="AB255" s="76" t="e">
        <f t="shared" si="136"/>
        <v>#REF!</v>
      </c>
      <c r="AC255" s="64" t="e">
        <f>IF(ISNA(VLOOKUP($A255,#REF!,24,FALSE)),0,VLOOKUP($A255,#REF!,24,FALSE))</f>
        <v>#REF!</v>
      </c>
      <c r="AD255" s="24"/>
      <c r="AE255" s="80" t="e">
        <f t="shared" si="137"/>
        <v>#REF!</v>
      </c>
      <c r="AF255" s="76" t="e">
        <f t="shared" si="138"/>
        <v>#REF!</v>
      </c>
      <c r="AG255" s="64" t="e">
        <f>IF(ISNA(VLOOKUP($A255,#REF!,28,FALSE)),0,VLOOKUP($A255,#REF!,28,FALSE))</f>
        <v>#REF!</v>
      </c>
      <c r="AH255" s="24"/>
      <c r="AI255" s="80" t="e">
        <f t="shared" si="139"/>
        <v>#REF!</v>
      </c>
      <c r="AJ255" s="76" t="e">
        <f t="shared" si="140"/>
        <v>#REF!</v>
      </c>
      <c r="AK255" s="64" t="e">
        <f>IF(ISNA(VLOOKUP($A255,#REF!,32,FALSE)),0,VLOOKUP($A255,#REF!,32,FALSE))</f>
        <v>#REF!</v>
      </c>
      <c r="AL255" s="24"/>
      <c r="AM255" s="80" t="e">
        <f t="shared" si="141"/>
        <v>#REF!</v>
      </c>
      <c r="AN255" s="76" t="e">
        <f t="shared" si="142"/>
        <v>#REF!</v>
      </c>
      <c r="AO255" s="64" t="e">
        <f>IF(ISNA(VLOOKUP($A255,#REF!,36,FALSE)),0,VLOOKUP($A255,#REF!,36,FALSE))</f>
        <v>#REF!</v>
      </c>
      <c r="AP255" s="24"/>
      <c r="AQ255" s="80" t="e">
        <f t="shared" si="143"/>
        <v>#REF!</v>
      </c>
      <c r="AR255" s="76" t="e">
        <f t="shared" si="144"/>
        <v>#REF!</v>
      </c>
    </row>
    <row r="256" spans="1:48" ht="18" customHeight="1" x14ac:dyDescent="0.2">
      <c r="A256" s="78" t="str">
        <f t="shared" si="126"/>
        <v>Roger Jones</v>
      </c>
      <c r="B256" s="52" t="s">
        <v>206</v>
      </c>
      <c r="C256" s="62" t="s">
        <v>207</v>
      </c>
      <c r="D256" s="25" t="e">
        <f>VLOOKUP($A256,#REF!,34,FALSE)</f>
        <v>#REF!</v>
      </c>
      <c r="E256" s="8" t="e">
        <f>ROUND(IF(ISNA(VLOOKUP($A256,#REF!,46,FALSE)),0,VLOOKUP($A256,#REF!,46,FALSE)),1)</f>
        <v>#REF!</v>
      </c>
      <c r="F256" s="92" t="e">
        <f>ROUND(IF(ISNA(VLOOKUP($A256,#REF!,47,FALSE)),0,VLOOKUP($A256,#REF!,47,FALSE)),1)</f>
        <v>#REF!</v>
      </c>
      <c r="G256" s="216" t="e">
        <f t="shared" si="127"/>
        <v>#REF!</v>
      </c>
      <c r="H256" s="88" t="e">
        <f t="shared" si="128"/>
        <v>#REF!</v>
      </c>
      <c r="I256" s="64" t="e">
        <f>IF(ISNA(VLOOKUP($A256,#REF!,4,FALSE)),0,VLOOKUP($A256,#REF!,4,FALSE))</f>
        <v>#REF!</v>
      </c>
      <c r="J256" s="24"/>
      <c r="K256" s="80" t="e">
        <f t="shared" si="155"/>
        <v>#REF!</v>
      </c>
      <c r="L256" s="76" t="e">
        <f t="shared" si="129"/>
        <v>#REF!</v>
      </c>
      <c r="M256" s="83" t="e">
        <f>IF(ISNA(VLOOKUP($A256,#REF!,8,FALSE)),0,VLOOKUP($A256,#REF!,8,FALSE))</f>
        <v>#REF!</v>
      </c>
      <c r="N256" s="24"/>
      <c r="O256" s="80" t="e">
        <f t="shared" si="156"/>
        <v>#REF!</v>
      </c>
      <c r="P256" s="76" t="e">
        <f t="shared" si="130"/>
        <v>#REF!</v>
      </c>
      <c r="Q256" s="64" t="e">
        <f>IF(ISNA(VLOOKUP($A256,#REF!,12,FALSE)),0,VLOOKUP($A256,#REF!,12,FALSE))</f>
        <v>#REF!</v>
      </c>
      <c r="R256" s="24"/>
      <c r="S256" s="80" t="e">
        <f t="shared" si="154"/>
        <v>#REF!</v>
      </c>
      <c r="T256" s="76" t="e">
        <f t="shared" si="132"/>
        <v>#REF!</v>
      </c>
      <c r="U256" s="64" t="e">
        <f>IF(ISNA(VLOOKUP($A256,#REF!,16,FALSE)),0,VLOOKUP($A256,#REF!,16,FALSE))</f>
        <v>#REF!</v>
      </c>
      <c r="V256" s="24"/>
      <c r="W256" s="80" t="e">
        <f t="shared" si="133"/>
        <v>#REF!</v>
      </c>
      <c r="X256" s="76" t="e">
        <f t="shared" si="134"/>
        <v>#REF!</v>
      </c>
      <c r="Y256" s="64" t="e">
        <f>IF(ISNA(VLOOKUP($A256,#REF!,20,FALSE)),0,VLOOKUP($A256,#REF!,20,FALSE))</f>
        <v>#REF!</v>
      </c>
      <c r="Z256" s="24"/>
      <c r="AA256" s="80" t="e">
        <f t="shared" si="135"/>
        <v>#REF!</v>
      </c>
      <c r="AB256" s="76" t="e">
        <f t="shared" si="136"/>
        <v>#REF!</v>
      </c>
      <c r="AC256" s="64" t="e">
        <f>IF(ISNA(VLOOKUP($A256,#REF!,24,FALSE)),0,VLOOKUP($A256,#REF!,24,FALSE))</f>
        <v>#REF!</v>
      </c>
      <c r="AD256" s="24"/>
      <c r="AE256" s="80" t="e">
        <f t="shared" si="137"/>
        <v>#REF!</v>
      </c>
      <c r="AF256" s="76" t="e">
        <f t="shared" si="138"/>
        <v>#REF!</v>
      </c>
      <c r="AG256" s="64" t="e">
        <f>IF(ISNA(VLOOKUP($A256,#REF!,28,FALSE)),0,VLOOKUP($A256,#REF!,28,FALSE))</f>
        <v>#REF!</v>
      </c>
      <c r="AH256" s="24"/>
      <c r="AI256" s="80" t="e">
        <f t="shared" si="139"/>
        <v>#REF!</v>
      </c>
      <c r="AJ256" s="76" t="e">
        <f t="shared" si="140"/>
        <v>#REF!</v>
      </c>
      <c r="AK256" s="64" t="e">
        <f>IF(ISNA(VLOOKUP($A256,#REF!,32,FALSE)),0,VLOOKUP($A256,#REF!,32,FALSE))</f>
        <v>#REF!</v>
      </c>
      <c r="AL256" s="24"/>
      <c r="AM256" s="80" t="e">
        <f t="shared" si="141"/>
        <v>#REF!</v>
      </c>
      <c r="AN256" s="76" t="e">
        <f t="shared" si="142"/>
        <v>#REF!</v>
      </c>
      <c r="AO256" s="64" t="e">
        <f>IF(ISNA(VLOOKUP($A256,#REF!,36,FALSE)),0,VLOOKUP($A256,#REF!,36,FALSE))</f>
        <v>#REF!</v>
      </c>
      <c r="AP256" s="24"/>
      <c r="AQ256" s="80" t="e">
        <f t="shared" si="143"/>
        <v>#REF!</v>
      </c>
      <c r="AR256" s="76" t="e">
        <f t="shared" si="144"/>
        <v>#REF!</v>
      </c>
    </row>
    <row r="257" spans="1:56" ht="18" customHeight="1" x14ac:dyDescent="0.2">
      <c r="A257" s="78" t="str">
        <f t="shared" ref="A257:A319" si="157">CONCATENATE(C257," ",B257)</f>
        <v>Rajeev Joshi</v>
      </c>
      <c r="B257" s="52" t="s">
        <v>34</v>
      </c>
      <c r="C257" s="62" t="s">
        <v>35</v>
      </c>
      <c r="D257" s="25" t="e">
        <f>VLOOKUP($A257,#REF!,34,FALSE)</f>
        <v>#REF!</v>
      </c>
      <c r="E257" s="8" t="e">
        <f>ROUND(IF(ISNA(VLOOKUP($A257,#REF!,46,FALSE)),0,VLOOKUP($A257,#REF!,46,FALSE)),1)</f>
        <v>#REF!</v>
      </c>
      <c r="F257" s="92" t="e">
        <f>ROUND(IF(ISNA(VLOOKUP($A257,#REF!,47,FALSE)),0,VLOOKUP($A257,#REF!,47,FALSE)),1)</f>
        <v>#REF!</v>
      </c>
      <c r="G257" s="216" t="e">
        <f t="shared" ref="G257:G319" si="158">IF($E257&gt;$AQ$1,$D257-($E257-$AQ$1),(IF(IF(AND(F257&lt;$AI$1,F257&lt;&gt;0),D257+($AI$1-F257),D257)&gt;36,36,IF(AND(F257&lt;$AI$1,F257&lt;&gt;0),D257+($AI$1-F257),D257))))</f>
        <v>#REF!</v>
      </c>
      <c r="H257" s="88" t="e">
        <f t="shared" ref="H257:H319" si="159">ROUND(G257,0)</f>
        <v>#REF!</v>
      </c>
      <c r="I257" s="64" t="e">
        <f>IF(ISNA(VLOOKUP($A257,#REF!,4,FALSE)),0,VLOOKUP($A257,#REF!,4,FALSE))</f>
        <v>#REF!</v>
      </c>
      <c r="J257" s="24"/>
      <c r="K257" s="80" t="e">
        <f t="shared" si="155"/>
        <v>#REF!</v>
      </c>
      <c r="L257" s="76" t="e">
        <f t="shared" ref="L257:L319" si="160">ROUND(K257,0)</f>
        <v>#REF!</v>
      </c>
      <c r="M257" s="83" t="e">
        <f>IF(ISNA(VLOOKUP($A257,#REF!,8,FALSE)),0,VLOOKUP($A257,#REF!,8,FALSE))</f>
        <v>#REF!</v>
      </c>
      <c r="N257" s="24"/>
      <c r="O257" s="80" t="e">
        <f t="shared" si="156"/>
        <v>#REF!</v>
      </c>
      <c r="P257" s="76" t="e">
        <f t="shared" ref="P257:P319" si="161">ROUND(O257,0)</f>
        <v>#REF!</v>
      </c>
      <c r="Q257" s="64" t="e">
        <f>IF(ISNA(VLOOKUP($A257,#REF!,12,FALSE)),0,VLOOKUP($A257,#REF!,12,FALSE))</f>
        <v>#REF!</v>
      </c>
      <c r="R257" s="24"/>
      <c r="S257" s="80" t="e">
        <f t="shared" si="154"/>
        <v>#REF!</v>
      </c>
      <c r="T257" s="76" t="e">
        <f t="shared" ref="T257:T319" si="162">ROUND(S257,0)</f>
        <v>#REF!</v>
      </c>
      <c r="U257" s="64" t="e">
        <f>IF(ISNA(VLOOKUP($A257,#REF!,16,FALSE)),0,VLOOKUP($A257,#REF!,16,FALSE))</f>
        <v>#REF!</v>
      </c>
      <c r="V257" s="24"/>
      <c r="W257" s="80" t="e">
        <f t="shared" ref="W257:W319" si="163">IF(  AND(U257&gt;0,S257&lt;&gt;36),   IF(ABS(U257-36)&gt;=10,  S257+SIGN(36-U257)*1,  (36-U257)*0.1+S257),      S257)</f>
        <v>#REF!</v>
      </c>
      <c r="X257" s="76" t="e">
        <f t="shared" ref="X257:X319" si="164">ROUND(W257,0)</f>
        <v>#REF!</v>
      </c>
      <c r="Y257" s="64" t="e">
        <f>IF(ISNA(VLOOKUP($A257,#REF!,20,FALSE)),0,VLOOKUP($A257,#REF!,20,FALSE))</f>
        <v>#REF!</v>
      </c>
      <c r="Z257" s="24"/>
      <c r="AA257" s="80" t="e">
        <f t="shared" ref="AA257:AA279" si="165">IF(  AND(Y257&gt;0,W257&lt;&gt;36),   IF(ABS(Y257-36)&gt;=10,  W257+SIGN(36-Y257)*1,  (36-Y257)*0.1+W257),      W257)</f>
        <v>#REF!</v>
      </c>
      <c r="AB257" s="76" t="e">
        <f t="shared" ref="AB257:AB319" si="166">ROUND(AA257,0)</f>
        <v>#REF!</v>
      </c>
      <c r="AC257" s="64" t="e">
        <f>IF(ISNA(VLOOKUP($A257,#REF!,24,FALSE)),0,VLOOKUP($A257,#REF!,24,FALSE))</f>
        <v>#REF!</v>
      </c>
      <c r="AD257" s="24"/>
      <c r="AE257" s="80" t="e">
        <f t="shared" ref="AE257:AE319" si="167">IF(  AND(AC257&gt;0,AA257&lt;&gt;36),   IF(ABS(AC257-36)&gt;=10,  AA257+SIGN(36-AC257)*1,  (36-AC257)*0.1+AA257),      AA257)</f>
        <v>#REF!</v>
      </c>
      <c r="AF257" s="76" t="e">
        <f t="shared" ref="AF257:AF319" si="168">ROUND(AE257,0)</f>
        <v>#REF!</v>
      </c>
      <c r="AG257" s="64" t="e">
        <f>IF(ISNA(VLOOKUP($A257,#REF!,28,FALSE)),0,VLOOKUP($A257,#REF!,28,FALSE))</f>
        <v>#REF!</v>
      </c>
      <c r="AH257" s="24"/>
      <c r="AI257" s="80" t="e">
        <f t="shared" ref="AI257:AI319" si="169">IF(  AND(AG257&gt;0,AE257&lt;&gt;36),   IF(ABS(AG257-36)&gt;=10,  AE257+SIGN(36-AG257)*1,  (36-AG257)*0.1+AE257),      AE257)</f>
        <v>#REF!</v>
      </c>
      <c r="AJ257" s="76" t="e">
        <f t="shared" ref="AJ257:AJ319" si="170">ROUND(AI257,0)</f>
        <v>#REF!</v>
      </c>
      <c r="AK257" s="64" t="e">
        <f>IF(ISNA(VLOOKUP($A257,#REF!,32,FALSE)),0,VLOOKUP($A257,#REF!,32,FALSE))</f>
        <v>#REF!</v>
      </c>
      <c r="AL257" s="24"/>
      <c r="AM257" s="80" t="e">
        <f t="shared" ref="AM257:AM319" si="171">IF(  AND(AK257&gt;0,AI257&lt;&gt;36),   IF(ABS(AK257-36)&gt;=10,  AI257+SIGN(36-AK257)*1,  (36-AK257)*0.1+AI257),      AI257)</f>
        <v>#REF!</v>
      </c>
      <c r="AN257" s="76" t="e">
        <f t="shared" ref="AN257:AN319" si="172">ROUND(AM257,0)</f>
        <v>#REF!</v>
      </c>
      <c r="AO257" s="64" t="e">
        <f>IF(ISNA(VLOOKUP($A257,#REF!,36,FALSE)),0,VLOOKUP($A257,#REF!,36,FALSE))</f>
        <v>#REF!</v>
      </c>
      <c r="AP257" s="24"/>
      <c r="AQ257" s="80" t="e">
        <f t="shared" ref="AQ257:AQ319" si="173">IF(  AND(AO257&gt;0,AM257&lt;&gt;36),   IF(ABS(AO257-36)&gt;=10,  AM257+SIGN(36-AO257)*1,  (36-AO257)*0.1+AM257),      AM257)</f>
        <v>#REF!</v>
      </c>
      <c r="AR257" s="76" t="e">
        <f t="shared" ref="AR257:AR319" si="174">ROUND(AQ257,0)</f>
        <v>#REF!</v>
      </c>
    </row>
    <row r="258" spans="1:56" ht="18" customHeight="1" x14ac:dyDescent="0.2">
      <c r="A258" s="78" t="str">
        <f t="shared" si="157"/>
        <v>Kirk Keenan</v>
      </c>
      <c r="B258" s="52" t="s">
        <v>203</v>
      </c>
      <c r="C258" s="62" t="s">
        <v>204</v>
      </c>
      <c r="D258" s="25" t="e">
        <f>VLOOKUP($A258,#REF!,34,FALSE)</f>
        <v>#REF!</v>
      </c>
      <c r="E258" s="8" t="e">
        <f>ROUND(IF(ISNA(VLOOKUP($A258,#REF!,46,FALSE)),0,VLOOKUP($A258,#REF!,46,FALSE)),1)</f>
        <v>#REF!</v>
      </c>
      <c r="F258" s="92" t="e">
        <f>ROUND(IF(ISNA(VLOOKUP($A258,#REF!,47,FALSE)),0,VLOOKUP($A258,#REF!,47,FALSE)),1)</f>
        <v>#REF!</v>
      </c>
      <c r="G258" s="216" t="e">
        <f t="shared" si="158"/>
        <v>#REF!</v>
      </c>
      <c r="H258" s="88" t="e">
        <f t="shared" si="159"/>
        <v>#REF!</v>
      </c>
      <c r="I258" s="64" t="e">
        <f>IF(ISNA(VLOOKUP($A258,#REF!,4,FALSE)),0,VLOOKUP($A258,#REF!,4,FALSE))</f>
        <v>#REF!</v>
      </c>
      <c r="J258" s="24"/>
      <c r="K258" s="80" t="e">
        <f t="shared" si="155"/>
        <v>#REF!</v>
      </c>
      <c r="L258" s="76" t="e">
        <f t="shared" si="160"/>
        <v>#REF!</v>
      </c>
      <c r="M258" s="83" t="e">
        <f>IF(ISNA(VLOOKUP($A258,#REF!,8,FALSE)),0,VLOOKUP($A258,#REF!,8,FALSE))</f>
        <v>#REF!</v>
      </c>
      <c r="N258" s="24"/>
      <c r="O258" s="80" t="e">
        <f t="shared" si="156"/>
        <v>#REF!</v>
      </c>
      <c r="P258" s="76" t="e">
        <f t="shared" si="161"/>
        <v>#REF!</v>
      </c>
      <c r="Q258" s="64" t="e">
        <f>IF(ISNA(VLOOKUP($A258,#REF!,12,FALSE)),0,VLOOKUP($A258,#REF!,12,FALSE))</f>
        <v>#REF!</v>
      </c>
      <c r="R258" s="24"/>
      <c r="S258" s="80" t="e">
        <f t="shared" si="154"/>
        <v>#REF!</v>
      </c>
      <c r="T258" s="76" t="e">
        <f t="shared" si="162"/>
        <v>#REF!</v>
      </c>
      <c r="U258" s="64" t="e">
        <f>IF(ISNA(VLOOKUP($A258,#REF!,16,FALSE)),0,VLOOKUP($A258,#REF!,16,FALSE))</f>
        <v>#REF!</v>
      </c>
      <c r="V258" s="24"/>
      <c r="W258" s="80" t="e">
        <f t="shared" si="163"/>
        <v>#REF!</v>
      </c>
      <c r="X258" s="76" t="e">
        <f t="shared" si="164"/>
        <v>#REF!</v>
      </c>
      <c r="Y258" s="64" t="e">
        <f>IF(ISNA(VLOOKUP($A258,#REF!,20,FALSE)),0,VLOOKUP($A258,#REF!,20,FALSE))</f>
        <v>#REF!</v>
      </c>
      <c r="Z258" s="24"/>
      <c r="AA258" s="80" t="e">
        <f t="shared" si="165"/>
        <v>#REF!</v>
      </c>
      <c r="AB258" s="76" t="e">
        <f t="shared" si="166"/>
        <v>#REF!</v>
      </c>
      <c r="AC258" s="64" t="e">
        <f>IF(ISNA(VLOOKUP($A258,#REF!,24,FALSE)),0,VLOOKUP($A258,#REF!,24,FALSE))</f>
        <v>#REF!</v>
      </c>
      <c r="AD258" s="24"/>
      <c r="AE258" s="80" t="e">
        <f t="shared" si="167"/>
        <v>#REF!</v>
      </c>
      <c r="AF258" s="76" t="e">
        <f t="shared" si="168"/>
        <v>#REF!</v>
      </c>
      <c r="AG258" s="64" t="e">
        <f>IF(ISNA(VLOOKUP($A258,#REF!,28,FALSE)),0,VLOOKUP($A258,#REF!,28,FALSE))</f>
        <v>#REF!</v>
      </c>
      <c r="AH258" s="24"/>
      <c r="AI258" s="80" t="e">
        <f t="shared" si="169"/>
        <v>#REF!</v>
      </c>
      <c r="AJ258" s="76" t="e">
        <f t="shared" si="170"/>
        <v>#REF!</v>
      </c>
      <c r="AK258" s="64" t="e">
        <f>IF(ISNA(VLOOKUP($A258,#REF!,32,FALSE)),0,VLOOKUP($A258,#REF!,32,FALSE))</f>
        <v>#REF!</v>
      </c>
      <c r="AL258" s="24"/>
      <c r="AM258" s="80" t="e">
        <f t="shared" si="171"/>
        <v>#REF!</v>
      </c>
      <c r="AN258" s="76" t="e">
        <f t="shared" si="172"/>
        <v>#REF!</v>
      </c>
      <c r="AO258" s="64" t="e">
        <f>IF(ISNA(VLOOKUP($A258,#REF!,36,FALSE)),0,VLOOKUP($A258,#REF!,36,FALSE))</f>
        <v>#REF!</v>
      </c>
      <c r="AP258" s="24"/>
      <c r="AQ258" s="80" t="e">
        <f t="shared" si="173"/>
        <v>#REF!</v>
      </c>
      <c r="AR258" s="76" t="e">
        <f t="shared" si="174"/>
        <v>#REF!</v>
      </c>
    </row>
    <row r="259" spans="1:56" ht="18" customHeight="1" x14ac:dyDescent="0.2">
      <c r="A259" s="78" t="str">
        <f t="shared" si="157"/>
        <v>Adam Kennedy</v>
      </c>
      <c r="B259" s="52" t="s">
        <v>539</v>
      </c>
      <c r="C259" s="62" t="s">
        <v>540</v>
      </c>
      <c r="D259" s="25">
        <v>18.600000000000001</v>
      </c>
      <c r="E259" s="8" t="e">
        <f>ROUND(IF(ISNA(VLOOKUP($A259,#REF!,47,FALSE)),0,VLOOKUP($A259,#REF!,47,FALSE)),1)</f>
        <v>#REF!</v>
      </c>
      <c r="F259" s="92" t="e">
        <f>ROUND(IF(ISNA(VLOOKUP($A259,#REF!,49,FALSE)),0,VLOOKUP($A259,#REF!,49,FALSE)),1)</f>
        <v>#REF!</v>
      </c>
      <c r="G259" s="216" t="e">
        <f t="shared" si="158"/>
        <v>#REF!</v>
      </c>
      <c r="H259" s="88" t="e">
        <f t="shared" si="159"/>
        <v>#REF!</v>
      </c>
      <c r="I259" s="64" t="e">
        <f>IF(ISNA(VLOOKUP($A259,#REF!,4,FALSE)),0,VLOOKUP($A259,#REF!,4,FALSE))</f>
        <v>#REF!</v>
      </c>
      <c r="J259" s="24" t="e">
        <f>IF(G259&lt;&gt; "",LOOKUP(G259,Points!$F$1:$F$360,Points!$G$1:$G$360),"")</f>
        <v>#REF!</v>
      </c>
      <c r="K259" s="80" t="e">
        <f>IF(  AND(I259&gt;0,G259&lt;&gt;36),   IF(ABS(I259-36)&gt;=5,  G259+SIGN(36-I259)*1,  (36-I259)*0.2+G259),      G259)</f>
        <v>#REF!</v>
      </c>
      <c r="L259" s="76" t="e">
        <f t="shared" si="160"/>
        <v>#REF!</v>
      </c>
      <c r="M259" s="83" t="e">
        <f>IF(ISNA(VLOOKUP($A259,#REF!,8,FALSE)),0,VLOOKUP($A259,#REF!,8,FALSE))</f>
        <v>#REF!</v>
      </c>
      <c r="N259" s="24" t="e">
        <f>IF(K259&lt;&gt; "",LOOKUP(K259,Points!$F$1:$F$400,Points!$G$1:$G$400),"")</f>
        <v>#REF!</v>
      </c>
      <c r="O259" s="80" t="e">
        <f>IF(  AND(M259&gt;0,K259&lt;&gt;36),   IF(ABS(M259-36)&gt;=5,  K259+SIGN(36-M259)*1,  (36-M259)*0.2+K259),      K259)</f>
        <v>#REF!</v>
      </c>
      <c r="P259" s="76" t="e">
        <f t="shared" si="161"/>
        <v>#REF!</v>
      </c>
      <c r="Q259" s="64" t="e">
        <f>IF(ISNA(VLOOKUP($A259,#REF!,12,FALSE)),0,VLOOKUP($A259,#REF!,12,FALSE))</f>
        <v>#REF!</v>
      </c>
      <c r="R259" s="24" t="e">
        <f>IF(O259&lt;&gt; "",LOOKUP(O259,Points!$F$1:$F$400,Points!$G$1:$G$400),"")</f>
        <v>#REF!</v>
      </c>
      <c r="S259" s="80" t="e">
        <f>IF(  AND(Q259&gt;0,O259&lt;&gt;36),   IF(ABS(Q259-36)&gt;=5,  O259+SIGN(36-Q259)*1,  (36-Q259)*0.2+O259),      O259)</f>
        <v>#REF!</v>
      </c>
      <c r="T259" s="76" t="e">
        <f t="shared" si="162"/>
        <v>#REF!</v>
      </c>
      <c r="U259" s="64" t="e">
        <f>IF(ISNA(VLOOKUP($A259,#REF!,16,FALSE)),0,VLOOKUP($A259,#REF!,16,FALSE))</f>
        <v>#REF!</v>
      </c>
      <c r="V259" s="24" t="e">
        <f>IF(S259&lt;&gt; "",LOOKUP(S259,Points!$F$1:$F$400,Points!$G$1:$G$400),"")</f>
        <v>#REF!</v>
      </c>
      <c r="W259" s="80" t="e">
        <f t="shared" si="163"/>
        <v>#REF!</v>
      </c>
      <c r="X259" s="76" t="e">
        <f t="shared" si="164"/>
        <v>#REF!</v>
      </c>
      <c r="Y259" s="64" t="e">
        <f>IF(ISNA(VLOOKUP($A259,#REF!,20,FALSE)),0,VLOOKUP($A259,#REF!,20,FALSE))</f>
        <v>#REF!</v>
      </c>
      <c r="Z259" s="24" t="e">
        <f>IF(W259&lt;&gt; "",LOOKUP(W259,Points!$F$1:$F$400,Points!$G$1:$G$400),"")</f>
        <v>#REF!</v>
      </c>
      <c r="AA259" s="80" t="e">
        <f t="shared" si="165"/>
        <v>#REF!</v>
      </c>
      <c r="AB259" s="76" t="e">
        <f t="shared" si="166"/>
        <v>#REF!</v>
      </c>
      <c r="AC259" s="64" t="e">
        <f>IF(ISNA(VLOOKUP($A259,#REF!,24,FALSE)),0,VLOOKUP($A259,#REF!,24,FALSE))</f>
        <v>#REF!</v>
      </c>
      <c r="AD259" s="24" t="e">
        <f>IF(AA259&lt;&gt; "",LOOKUP(AA259,Points!$F$1:$F$400,Points!$G$1:$G$400),"")</f>
        <v>#REF!</v>
      </c>
      <c r="AE259" s="80" t="e">
        <f t="shared" si="167"/>
        <v>#REF!</v>
      </c>
      <c r="AF259" s="76" t="e">
        <f t="shared" si="168"/>
        <v>#REF!</v>
      </c>
      <c r="AG259" s="64" t="e">
        <f>IF(ISNA(VLOOKUP($A259,#REF!,28,FALSE)),0,VLOOKUP($A259,#REF!,28,FALSE))</f>
        <v>#REF!</v>
      </c>
      <c r="AH259" s="24" t="e">
        <f>IF(AE259&lt;&gt; "",LOOKUP(AE259,Points!$F$1:$F$400,Points!$G$1:$G$400),"")</f>
        <v>#REF!</v>
      </c>
      <c r="AI259" s="80" t="e">
        <f t="shared" si="169"/>
        <v>#REF!</v>
      </c>
      <c r="AJ259" s="76" t="e">
        <f t="shared" si="170"/>
        <v>#REF!</v>
      </c>
      <c r="AK259" s="64" t="e">
        <f>IF(ISNA(VLOOKUP($A259,#REF!,32,FALSE)),0,VLOOKUP($A259,#REF!,32,FALSE))</f>
        <v>#REF!</v>
      </c>
      <c r="AL259" s="24" t="e">
        <f>IF(AI259&lt;&gt; "",LOOKUP(AI259,Points!$F$1:$F$400,Points!$G$1:$G$400),"")</f>
        <v>#REF!</v>
      </c>
      <c r="AM259" s="80" t="e">
        <f t="shared" si="171"/>
        <v>#REF!</v>
      </c>
      <c r="AN259" s="76" t="e">
        <f t="shared" si="172"/>
        <v>#REF!</v>
      </c>
      <c r="AO259" s="64" t="e">
        <f>IF(ISNA(VLOOKUP($A259,#REF!,36,FALSE)),0,VLOOKUP($A259,#REF!,36,FALSE))</f>
        <v>#REF!</v>
      </c>
      <c r="AP259" s="24" t="e">
        <f>IF(AM259&lt;&gt; "",LOOKUP(AM259,[1]Points!$F$1:$F$360,[1]Points!$G$1:$G$360),"")</f>
        <v>#REF!</v>
      </c>
      <c r="AQ259" s="80" t="e">
        <f t="shared" si="173"/>
        <v>#REF!</v>
      </c>
      <c r="AR259" s="76" t="e">
        <f t="shared" si="174"/>
        <v>#REF!</v>
      </c>
      <c r="AS259" t="e">
        <f>IF(I259&gt;0,72+H259+36-I259,"-")</f>
        <v>#REF!</v>
      </c>
      <c r="AT259" t="e">
        <f>IF(M259&gt;0,72+L259+36-M259,"-")</f>
        <v>#REF!</v>
      </c>
      <c r="AU259" t="e">
        <f>IF(Q259&gt;0,72+P259+36-Q259,"-")</f>
        <v>#REF!</v>
      </c>
      <c r="AV259" t="e">
        <f>IF(U259&gt;0,72+T259+36-U259,"-")</f>
        <v>#REF!</v>
      </c>
      <c r="AW259" t="e">
        <f>IF(Y259&gt;0,72+X259+36-Y259,"-")</f>
        <v>#REF!</v>
      </c>
      <c r="AX259" t="e">
        <f>IF(AC259&gt;0,72+AB259+36-AC259,"-")</f>
        <v>#REF!</v>
      </c>
      <c r="AY259" t="e">
        <f>IF(AG259&gt;0,72+AF259+36-AG259,"-")</f>
        <v>#REF!</v>
      </c>
      <c r="AZ259" t="e">
        <f>IF(AK259&gt;0,71+AJ259+36-AK259,"-")</f>
        <v>#REF!</v>
      </c>
      <c r="BA259" t="e">
        <f>IF(AO259&gt;0,72+AN259+36-AO259,"-")</f>
        <v>#REF!</v>
      </c>
      <c r="BC259" t="e">
        <f>-G259+AQ259</f>
        <v>#REF!</v>
      </c>
      <c r="BD259" s="206" t="e">
        <f>ROUND(BC259/G259,2)</f>
        <v>#REF!</v>
      </c>
    </row>
    <row r="260" spans="1:56" ht="18" customHeight="1" x14ac:dyDescent="0.2">
      <c r="A260" s="78" t="str">
        <f t="shared" si="157"/>
        <v>Eric Kenneweg</v>
      </c>
      <c r="B260" s="52" t="s">
        <v>167</v>
      </c>
      <c r="C260" s="62" t="s">
        <v>166</v>
      </c>
      <c r="D260" s="25" t="e">
        <f>VLOOKUP($A260,#REF!,34,FALSE)</f>
        <v>#REF!</v>
      </c>
      <c r="E260" s="8" t="e">
        <f>ROUND(IF(ISNA(VLOOKUP($A260,#REF!,46,FALSE)),0,VLOOKUP($A260,#REF!,46,FALSE)),1)</f>
        <v>#REF!</v>
      </c>
      <c r="F260" s="92" t="e">
        <f>ROUND(IF(ISNA(VLOOKUP($A260,#REF!,47,FALSE)),0,VLOOKUP($A260,#REF!,47,FALSE)),1)</f>
        <v>#REF!</v>
      </c>
      <c r="G260" s="216" t="e">
        <f t="shared" si="158"/>
        <v>#REF!</v>
      </c>
      <c r="H260" s="88" t="e">
        <f t="shared" si="159"/>
        <v>#REF!</v>
      </c>
      <c r="I260" s="64" t="e">
        <f>IF(ISNA(VLOOKUP($A260,#REF!,4,FALSE)),0,VLOOKUP($A260,#REF!,4,FALSE))</f>
        <v>#REF!</v>
      </c>
      <c r="J260" s="24"/>
      <c r="K260" s="80" t="e">
        <f t="shared" ref="K260:K267" si="175">IF(  AND(I260&gt;0,G260&lt;&gt;36),   IF(ABS(I260-36)&gt;=10,  G260+SIGN(36-I260)*1,  (36-I260)*0.1+G260),      G260)</f>
        <v>#REF!</v>
      </c>
      <c r="L260" s="76" t="e">
        <f t="shared" si="160"/>
        <v>#REF!</v>
      </c>
      <c r="M260" s="83" t="e">
        <f>IF(ISNA(VLOOKUP($A260,#REF!,8,FALSE)),0,VLOOKUP($A260,#REF!,8,FALSE))</f>
        <v>#REF!</v>
      </c>
      <c r="N260" s="24"/>
      <c r="O260" s="80" t="e">
        <f t="shared" ref="O260:O267" si="176">IF(  AND(M260&gt;0,K260&lt;&gt;36),   IF(ABS(M260-36)&gt;=10,  K260+SIGN(36-M260)*1,  (36-M260)*0.1+K260),      K260)</f>
        <v>#REF!</v>
      </c>
      <c r="P260" s="76" t="e">
        <f t="shared" si="161"/>
        <v>#REF!</v>
      </c>
      <c r="Q260" s="64" t="e">
        <f>IF(ISNA(VLOOKUP($A260,#REF!,12,FALSE)),0,VLOOKUP($A260,#REF!,12,FALSE))</f>
        <v>#REF!</v>
      </c>
      <c r="R260" s="24"/>
      <c r="S260" s="80" t="e">
        <f t="shared" ref="S260:S267" si="177">IF(  AND(Q260&gt;0,O260&lt;&gt;36),   IF(ABS(Q260-36)&gt;=10,  O260+SIGN(36-Q260)*1,  (36-Q260)*0.1+O260),      O260)</f>
        <v>#REF!</v>
      </c>
      <c r="T260" s="76" t="e">
        <f t="shared" si="162"/>
        <v>#REF!</v>
      </c>
      <c r="U260" s="64" t="e">
        <f>IF(ISNA(VLOOKUP($A260,#REF!,16,FALSE)),0,VLOOKUP($A260,#REF!,16,FALSE))</f>
        <v>#REF!</v>
      </c>
      <c r="V260" s="24"/>
      <c r="W260" s="80" t="e">
        <f t="shared" si="163"/>
        <v>#REF!</v>
      </c>
      <c r="X260" s="76" t="e">
        <f t="shared" si="164"/>
        <v>#REF!</v>
      </c>
      <c r="Y260" s="64" t="e">
        <f>IF(ISNA(VLOOKUP($A260,#REF!,20,FALSE)),0,VLOOKUP($A260,#REF!,20,FALSE))</f>
        <v>#REF!</v>
      </c>
      <c r="Z260" s="24"/>
      <c r="AA260" s="80" t="e">
        <f t="shared" si="165"/>
        <v>#REF!</v>
      </c>
      <c r="AB260" s="76" t="e">
        <f t="shared" si="166"/>
        <v>#REF!</v>
      </c>
      <c r="AC260" s="64" t="e">
        <f>IF(ISNA(VLOOKUP($A260,#REF!,24,FALSE)),0,VLOOKUP($A260,#REF!,24,FALSE))</f>
        <v>#REF!</v>
      </c>
      <c r="AD260" s="24"/>
      <c r="AE260" s="80" t="e">
        <f t="shared" si="167"/>
        <v>#REF!</v>
      </c>
      <c r="AF260" s="76" t="e">
        <f t="shared" si="168"/>
        <v>#REF!</v>
      </c>
      <c r="AG260" s="64" t="e">
        <f>IF(ISNA(VLOOKUP($A260,#REF!,28,FALSE)),0,VLOOKUP($A260,#REF!,28,FALSE))</f>
        <v>#REF!</v>
      </c>
      <c r="AH260" s="24"/>
      <c r="AI260" s="80" t="e">
        <f t="shared" si="169"/>
        <v>#REF!</v>
      </c>
      <c r="AJ260" s="76" t="e">
        <f t="shared" si="170"/>
        <v>#REF!</v>
      </c>
      <c r="AK260" s="64" t="e">
        <f>IF(ISNA(VLOOKUP($A260,#REF!,32,FALSE)),0,VLOOKUP($A260,#REF!,32,FALSE))</f>
        <v>#REF!</v>
      </c>
      <c r="AL260" s="24"/>
      <c r="AM260" s="80" t="e">
        <f t="shared" si="171"/>
        <v>#REF!</v>
      </c>
      <c r="AN260" s="76" t="e">
        <f t="shared" si="172"/>
        <v>#REF!</v>
      </c>
      <c r="AO260" s="64" t="e">
        <f>IF(ISNA(VLOOKUP($A260,#REF!,36,FALSE)),0,VLOOKUP($A260,#REF!,36,FALSE))</f>
        <v>#REF!</v>
      </c>
      <c r="AP260" s="24"/>
      <c r="AQ260" s="80" t="e">
        <f t="shared" si="173"/>
        <v>#REF!</v>
      </c>
      <c r="AR260" s="76" t="e">
        <f t="shared" si="174"/>
        <v>#REF!</v>
      </c>
    </row>
    <row r="261" spans="1:56" ht="18" customHeight="1" x14ac:dyDescent="0.2">
      <c r="A261" s="78" t="str">
        <f t="shared" si="157"/>
        <v>David Kersey</v>
      </c>
      <c r="B261" s="52" t="s">
        <v>389</v>
      </c>
      <c r="C261" s="62" t="s">
        <v>209</v>
      </c>
      <c r="D261" s="25" t="e">
        <f>VLOOKUP($A261,#REF!,34,FALSE)</f>
        <v>#REF!</v>
      </c>
      <c r="E261" s="8" t="e">
        <f>ROUND(IF(ISNA(VLOOKUP($A261,#REF!,46,FALSE)),0,VLOOKUP($A261,#REF!,46,FALSE)),1)</f>
        <v>#REF!</v>
      </c>
      <c r="F261" s="92" t="e">
        <f>ROUND(IF(ISNA(VLOOKUP($A261,#REF!,47,FALSE)),0,VLOOKUP($A261,#REF!,47,FALSE)),1)</f>
        <v>#REF!</v>
      </c>
      <c r="G261" s="216" t="e">
        <f t="shared" si="158"/>
        <v>#REF!</v>
      </c>
      <c r="H261" s="88" t="e">
        <f t="shared" si="159"/>
        <v>#REF!</v>
      </c>
      <c r="I261" s="64" t="e">
        <f>IF(ISNA(VLOOKUP($A261,#REF!,4,FALSE)),0,VLOOKUP($A261,#REF!,4,FALSE))</f>
        <v>#REF!</v>
      </c>
      <c r="J261" s="24"/>
      <c r="K261" s="80" t="e">
        <f t="shared" si="175"/>
        <v>#REF!</v>
      </c>
      <c r="L261" s="76" t="e">
        <f t="shared" si="160"/>
        <v>#REF!</v>
      </c>
      <c r="M261" s="83" t="e">
        <f>IF(ISNA(VLOOKUP($A261,#REF!,8,FALSE)),0,VLOOKUP($A261,#REF!,8,FALSE))</f>
        <v>#REF!</v>
      </c>
      <c r="N261" s="24"/>
      <c r="O261" s="80" t="e">
        <f t="shared" si="176"/>
        <v>#REF!</v>
      </c>
      <c r="P261" s="76" t="e">
        <f t="shared" si="161"/>
        <v>#REF!</v>
      </c>
      <c r="Q261" s="64" t="e">
        <f>IF(ISNA(VLOOKUP($A261,#REF!,12,FALSE)),0,VLOOKUP($A261,#REF!,12,FALSE))</f>
        <v>#REF!</v>
      </c>
      <c r="R261" s="24"/>
      <c r="S261" s="80" t="e">
        <f t="shared" si="177"/>
        <v>#REF!</v>
      </c>
      <c r="T261" s="76" t="e">
        <f t="shared" si="162"/>
        <v>#REF!</v>
      </c>
      <c r="U261" s="64" t="e">
        <f>IF(ISNA(VLOOKUP($A261,#REF!,16,FALSE)),0,VLOOKUP($A261,#REF!,16,FALSE))</f>
        <v>#REF!</v>
      </c>
      <c r="V261" s="24"/>
      <c r="W261" s="80" t="e">
        <f t="shared" si="163"/>
        <v>#REF!</v>
      </c>
      <c r="X261" s="76" t="e">
        <f t="shared" si="164"/>
        <v>#REF!</v>
      </c>
      <c r="Y261" s="64" t="e">
        <f>IF(ISNA(VLOOKUP($A261,#REF!,20,FALSE)),0,VLOOKUP($A261,#REF!,20,FALSE))</f>
        <v>#REF!</v>
      </c>
      <c r="Z261" s="24"/>
      <c r="AA261" s="80" t="e">
        <f t="shared" si="165"/>
        <v>#REF!</v>
      </c>
      <c r="AB261" s="76" t="e">
        <f t="shared" si="166"/>
        <v>#REF!</v>
      </c>
      <c r="AC261" s="64" t="e">
        <f>IF(ISNA(VLOOKUP($A261,#REF!,24,FALSE)),0,VLOOKUP($A261,#REF!,24,FALSE))</f>
        <v>#REF!</v>
      </c>
      <c r="AD261" s="24"/>
      <c r="AE261" s="80" t="e">
        <f t="shared" si="167"/>
        <v>#REF!</v>
      </c>
      <c r="AF261" s="76" t="e">
        <f t="shared" si="168"/>
        <v>#REF!</v>
      </c>
      <c r="AG261" s="64" t="e">
        <f>IF(ISNA(VLOOKUP($A261,#REF!,28,FALSE)),0,VLOOKUP($A261,#REF!,28,FALSE))</f>
        <v>#REF!</v>
      </c>
      <c r="AH261" s="24"/>
      <c r="AI261" s="80" t="e">
        <f t="shared" si="169"/>
        <v>#REF!</v>
      </c>
      <c r="AJ261" s="76" t="e">
        <f t="shared" si="170"/>
        <v>#REF!</v>
      </c>
      <c r="AK261" s="64" t="e">
        <f>IF(ISNA(VLOOKUP($A261,#REF!,32,FALSE)),0,VLOOKUP($A261,#REF!,32,FALSE))</f>
        <v>#REF!</v>
      </c>
      <c r="AL261" s="24"/>
      <c r="AM261" s="80" t="e">
        <f t="shared" si="171"/>
        <v>#REF!</v>
      </c>
      <c r="AN261" s="76" t="e">
        <f t="shared" si="172"/>
        <v>#REF!</v>
      </c>
      <c r="AO261" s="64" t="e">
        <f>IF(ISNA(VLOOKUP($A261,#REF!,36,FALSE)),0,VLOOKUP($A261,#REF!,36,FALSE))</f>
        <v>#REF!</v>
      </c>
      <c r="AP261" s="24"/>
      <c r="AQ261" s="80" t="e">
        <f t="shared" si="173"/>
        <v>#REF!</v>
      </c>
      <c r="AR261" s="76" t="e">
        <f t="shared" si="174"/>
        <v>#REF!</v>
      </c>
    </row>
    <row r="262" spans="1:56" ht="18" customHeight="1" x14ac:dyDescent="0.2">
      <c r="A262" s="78" t="str">
        <f t="shared" si="157"/>
        <v>Blaine Keyser</v>
      </c>
      <c r="B262" s="52" t="s">
        <v>422</v>
      </c>
      <c r="C262" s="62" t="s">
        <v>417</v>
      </c>
      <c r="D262" s="25" t="e">
        <f>VLOOKUP($A262,#REF!,34,FALSE)</f>
        <v>#REF!</v>
      </c>
      <c r="E262" s="8" t="e">
        <f>ROUND(IF(ISNA(VLOOKUP($A262,#REF!,46,FALSE)),0,VLOOKUP($A262,#REF!,46,FALSE)),1)</f>
        <v>#REF!</v>
      </c>
      <c r="F262" s="92" t="e">
        <f>ROUND(IF(ISNA(VLOOKUP($A262,#REF!,47,FALSE)),0,VLOOKUP($A262,#REF!,47,FALSE)),1)</f>
        <v>#REF!</v>
      </c>
      <c r="G262" s="216" t="e">
        <f t="shared" si="158"/>
        <v>#REF!</v>
      </c>
      <c r="H262" s="88" t="e">
        <f t="shared" si="159"/>
        <v>#REF!</v>
      </c>
      <c r="I262" s="64" t="e">
        <f>IF(ISNA(VLOOKUP($A262,#REF!,4,FALSE)),0,VLOOKUP($A262,#REF!,4,FALSE))</f>
        <v>#REF!</v>
      </c>
      <c r="J262" s="24"/>
      <c r="K262" s="80" t="e">
        <f t="shared" si="175"/>
        <v>#REF!</v>
      </c>
      <c r="L262" s="76" t="e">
        <f t="shared" si="160"/>
        <v>#REF!</v>
      </c>
      <c r="M262" s="83" t="e">
        <f>IF(ISNA(VLOOKUP($A262,#REF!,8,FALSE)),0,VLOOKUP($A262,#REF!,8,FALSE))</f>
        <v>#REF!</v>
      </c>
      <c r="N262" s="24"/>
      <c r="O262" s="80" t="e">
        <f t="shared" si="176"/>
        <v>#REF!</v>
      </c>
      <c r="P262" s="76" t="e">
        <f t="shared" si="161"/>
        <v>#REF!</v>
      </c>
      <c r="Q262" s="64" t="e">
        <f>IF(ISNA(VLOOKUP($A262,#REF!,12,FALSE)),0,VLOOKUP($A262,#REF!,12,FALSE))</f>
        <v>#REF!</v>
      </c>
      <c r="R262" s="24"/>
      <c r="S262" s="80" t="e">
        <f t="shared" si="177"/>
        <v>#REF!</v>
      </c>
      <c r="T262" s="76" t="e">
        <f t="shared" si="162"/>
        <v>#REF!</v>
      </c>
      <c r="U262" s="64" t="e">
        <f>IF(ISNA(VLOOKUP($A262,#REF!,16,FALSE)),0,VLOOKUP($A262,#REF!,16,FALSE))</f>
        <v>#REF!</v>
      </c>
      <c r="V262" s="24"/>
      <c r="W262" s="80" t="e">
        <f t="shared" si="163"/>
        <v>#REF!</v>
      </c>
      <c r="X262" s="76" t="e">
        <f t="shared" si="164"/>
        <v>#REF!</v>
      </c>
      <c r="Y262" s="64" t="e">
        <f>IF(ISNA(VLOOKUP($A262,#REF!,20,FALSE)),0,VLOOKUP($A262,#REF!,20,FALSE))</f>
        <v>#REF!</v>
      </c>
      <c r="Z262" s="24"/>
      <c r="AA262" s="80" t="e">
        <f t="shared" si="165"/>
        <v>#REF!</v>
      </c>
      <c r="AB262" s="76" t="e">
        <f t="shared" si="166"/>
        <v>#REF!</v>
      </c>
      <c r="AC262" s="64" t="e">
        <f>IF(ISNA(VLOOKUP($A262,#REF!,24,FALSE)),0,VLOOKUP($A262,#REF!,24,FALSE))</f>
        <v>#REF!</v>
      </c>
      <c r="AD262" s="24"/>
      <c r="AE262" s="80" t="e">
        <f t="shared" si="167"/>
        <v>#REF!</v>
      </c>
      <c r="AF262" s="76" t="e">
        <f t="shared" si="168"/>
        <v>#REF!</v>
      </c>
      <c r="AG262" s="64" t="e">
        <f>IF(ISNA(VLOOKUP($A262,#REF!,28,FALSE)),0,VLOOKUP($A262,#REF!,28,FALSE))</f>
        <v>#REF!</v>
      </c>
      <c r="AH262" s="24"/>
      <c r="AI262" s="80" t="e">
        <f t="shared" si="169"/>
        <v>#REF!</v>
      </c>
      <c r="AJ262" s="76" t="e">
        <f t="shared" si="170"/>
        <v>#REF!</v>
      </c>
      <c r="AK262" s="64" t="e">
        <f>IF(ISNA(VLOOKUP($A262,#REF!,32,FALSE)),0,VLOOKUP($A262,#REF!,32,FALSE))</f>
        <v>#REF!</v>
      </c>
      <c r="AL262" s="24"/>
      <c r="AM262" s="80" t="e">
        <f t="shared" si="171"/>
        <v>#REF!</v>
      </c>
      <c r="AN262" s="76" t="e">
        <f t="shared" si="172"/>
        <v>#REF!</v>
      </c>
      <c r="AO262" s="64" t="e">
        <f>IF(ISNA(VLOOKUP($A262,#REF!,36,FALSE)),0,VLOOKUP($A262,#REF!,36,FALSE))</f>
        <v>#REF!</v>
      </c>
      <c r="AP262" s="24"/>
      <c r="AQ262" s="80" t="e">
        <f t="shared" si="173"/>
        <v>#REF!</v>
      </c>
      <c r="AR262" s="76" t="e">
        <f t="shared" si="174"/>
        <v>#REF!</v>
      </c>
    </row>
    <row r="263" spans="1:56" ht="18" customHeight="1" x14ac:dyDescent="0.2">
      <c r="A263" s="78" t="str">
        <f t="shared" si="157"/>
        <v>Don Kidwell</v>
      </c>
      <c r="B263" s="52" t="s">
        <v>273</v>
      </c>
      <c r="C263" s="62" t="s">
        <v>274</v>
      </c>
      <c r="D263" s="25" t="e">
        <f>VLOOKUP($A263,#REF!,34,FALSE)</f>
        <v>#REF!</v>
      </c>
      <c r="E263" s="8" t="e">
        <f>ROUND(IF(ISNA(VLOOKUP($A263,#REF!,46,FALSE)),0,VLOOKUP($A263,#REF!,46,FALSE)),1)</f>
        <v>#REF!</v>
      </c>
      <c r="F263" s="92" t="e">
        <f>ROUND(IF(ISNA(VLOOKUP($A263,#REF!,47,FALSE)),0,VLOOKUP($A263,#REF!,47,FALSE)),1)</f>
        <v>#REF!</v>
      </c>
      <c r="G263" s="216" t="e">
        <f t="shared" si="158"/>
        <v>#REF!</v>
      </c>
      <c r="H263" s="88" t="e">
        <f t="shared" si="159"/>
        <v>#REF!</v>
      </c>
      <c r="I263" s="64" t="e">
        <f>IF(ISNA(VLOOKUP($A263,#REF!,4,FALSE)),0,VLOOKUP($A263,#REF!,4,FALSE))</f>
        <v>#REF!</v>
      </c>
      <c r="J263" s="24"/>
      <c r="K263" s="80" t="e">
        <f t="shared" si="175"/>
        <v>#REF!</v>
      </c>
      <c r="L263" s="76" t="e">
        <f t="shared" si="160"/>
        <v>#REF!</v>
      </c>
      <c r="M263" s="83" t="e">
        <f>IF(ISNA(VLOOKUP($A263,#REF!,8,FALSE)),0,VLOOKUP($A263,#REF!,8,FALSE))</f>
        <v>#REF!</v>
      </c>
      <c r="N263" s="24"/>
      <c r="O263" s="80" t="e">
        <f t="shared" si="176"/>
        <v>#REF!</v>
      </c>
      <c r="P263" s="76" t="e">
        <f t="shared" si="161"/>
        <v>#REF!</v>
      </c>
      <c r="Q263" s="64" t="e">
        <f>IF(ISNA(VLOOKUP($A263,#REF!,12,FALSE)),0,VLOOKUP($A263,#REF!,12,FALSE))</f>
        <v>#REF!</v>
      </c>
      <c r="R263" s="24"/>
      <c r="S263" s="80" t="e">
        <f t="shared" si="177"/>
        <v>#REF!</v>
      </c>
      <c r="T263" s="76" t="e">
        <f t="shared" si="162"/>
        <v>#REF!</v>
      </c>
      <c r="U263" s="64" t="e">
        <f>IF(ISNA(VLOOKUP($A263,#REF!,16,FALSE)),0,VLOOKUP($A263,#REF!,16,FALSE))</f>
        <v>#REF!</v>
      </c>
      <c r="V263" s="24"/>
      <c r="W263" s="80" t="e">
        <f t="shared" si="163"/>
        <v>#REF!</v>
      </c>
      <c r="X263" s="76" t="e">
        <f t="shared" si="164"/>
        <v>#REF!</v>
      </c>
      <c r="Y263" s="64" t="e">
        <f>IF(ISNA(VLOOKUP($A263,#REF!,20,FALSE)),0,VLOOKUP($A263,#REF!,20,FALSE))</f>
        <v>#REF!</v>
      </c>
      <c r="Z263" s="24"/>
      <c r="AA263" s="80" t="e">
        <f t="shared" si="165"/>
        <v>#REF!</v>
      </c>
      <c r="AB263" s="76" t="e">
        <f t="shared" si="166"/>
        <v>#REF!</v>
      </c>
      <c r="AC263" s="64" t="e">
        <f>IF(ISNA(VLOOKUP($A263,#REF!,24,FALSE)),0,VLOOKUP($A263,#REF!,24,FALSE))</f>
        <v>#REF!</v>
      </c>
      <c r="AD263" s="24"/>
      <c r="AE263" s="80" t="e">
        <f t="shared" si="167"/>
        <v>#REF!</v>
      </c>
      <c r="AF263" s="76" t="e">
        <f t="shared" si="168"/>
        <v>#REF!</v>
      </c>
      <c r="AG263" s="64" t="e">
        <f>IF(ISNA(VLOOKUP($A263,#REF!,28,FALSE)),0,VLOOKUP($A263,#REF!,28,FALSE))</f>
        <v>#REF!</v>
      </c>
      <c r="AH263" s="24"/>
      <c r="AI263" s="80" t="e">
        <f t="shared" si="169"/>
        <v>#REF!</v>
      </c>
      <c r="AJ263" s="76" t="e">
        <f t="shared" si="170"/>
        <v>#REF!</v>
      </c>
      <c r="AK263" s="64" t="e">
        <f>IF(ISNA(VLOOKUP($A263,#REF!,32,FALSE)),0,VLOOKUP($A263,#REF!,32,FALSE))</f>
        <v>#REF!</v>
      </c>
      <c r="AL263" s="24"/>
      <c r="AM263" s="80" t="e">
        <f t="shared" si="171"/>
        <v>#REF!</v>
      </c>
      <c r="AN263" s="76" t="e">
        <f t="shared" si="172"/>
        <v>#REF!</v>
      </c>
      <c r="AO263" s="64" t="e">
        <f>IF(ISNA(VLOOKUP($A263,#REF!,36,FALSE)),0,VLOOKUP($A263,#REF!,36,FALSE))</f>
        <v>#REF!</v>
      </c>
      <c r="AP263" s="24"/>
      <c r="AQ263" s="80" t="e">
        <f t="shared" si="173"/>
        <v>#REF!</v>
      </c>
      <c r="AR263" s="76" t="e">
        <f t="shared" si="174"/>
        <v>#REF!</v>
      </c>
    </row>
    <row r="264" spans="1:56" ht="18" customHeight="1" x14ac:dyDescent="0.2">
      <c r="A264" s="78" t="str">
        <f t="shared" si="157"/>
        <v>Mike Kim</v>
      </c>
      <c r="B264" s="52" t="s">
        <v>410</v>
      </c>
      <c r="C264" s="62" t="s">
        <v>33</v>
      </c>
      <c r="D264" s="25" t="e">
        <f>VLOOKUP($A264,#REF!,34,FALSE)</f>
        <v>#REF!</v>
      </c>
      <c r="E264" s="8" t="e">
        <f>ROUND(IF(ISNA(VLOOKUP($A264,#REF!,46,FALSE)),0,VLOOKUP($A264,#REF!,46,FALSE)),1)</f>
        <v>#REF!</v>
      </c>
      <c r="F264" s="92" t="e">
        <f>ROUND(IF(ISNA(VLOOKUP($A264,#REF!,47,FALSE)),0,VLOOKUP($A264,#REF!,47,FALSE)),1)</f>
        <v>#REF!</v>
      </c>
      <c r="G264" s="216" t="e">
        <f t="shared" si="158"/>
        <v>#REF!</v>
      </c>
      <c r="H264" s="88" t="e">
        <f t="shared" si="159"/>
        <v>#REF!</v>
      </c>
      <c r="I264" s="64" t="e">
        <f>IF(ISNA(VLOOKUP($A264,#REF!,4,FALSE)),0,VLOOKUP($A264,#REF!,4,FALSE))</f>
        <v>#REF!</v>
      </c>
      <c r="J264" s="24"/>
      <c r="K264" s="80" t="e">
        <f t="shared" si="175"/>
        <v>#REF!</v>
      </c>
      <c r="L264" s="76" t="e">
        <f t="shared" si="160"/>
        <v>#REF!</v>
      </c>
      <c r="M264" s="83" t="e">
        <f>IF(ISNA(VLOOKUP($A264,#REF!,8,FALSE)),0,VLOOKUP($A264,#REF!,8,FALSE))</f>
        <v>#REF!</v>
      </c>
      <c r="N264" s="24"/>
      <c r="O264" s="80" t="e">
        <f t="shared" si="176"/>
        <v>#REF!</v>
      </c>
      <c r="P264" s="76" t="e">
        <f t="shared" si="161"/>
        <v>#REF!</v>
      </c>
      <c r="Q264" s="64" t="e">
        <f>IF(ISNA(VLOOKUP($A264,#REF!,12,FALSE)),0,VLOOKUP($A264,#REF!,12,FALSE))</f>
        <v>#REF!</v>
      </c>
      <c r="R264" s="24"/>
      <c r="S264" s="80" t="e">
        <f t="shared" si="177"/>
        <v>#REF!</v>
      </c>
      <c r="T264" s="76" t="e">
        <f t="shared" si="162"/>
        <v>#REF!</v>
      </c>
      <c r="U264" s="64" t="e">
        <f>IF(ISNA(VLOOKUP($A264,#REF!,16,FALSE)),0,VLOOKUP($A264,#REF!,16,FALSE))</f>
        <v>#REF!</v>
      </c>
      <c r="V264" s="24"/>
      <c r="W264" s="80" t="e">
        <f t="shared" si="163"/>
        <v>#REF!</v>
      </c>
      <c r="X264" s="76" t="e">
        <f t="shared" si="164"/>
        <v>#REF!</v>
      </c>
      <c r="Y264" s="64" t="e">
        <f>IF(ISNA(VLOOKUP($A264,#REF!,20,FALSE)),0,VLOOKUP($A264,#REF!,20,FALSE))</f>
        <v>#REF!</v>
      </c>
      <c r="Z264" s="24"/>
      <c r="AA264" s="80" t="e">
        <f t="shared" si="165"/>
        <v>#REF!</v>
      </c>
      <c r="AB264" s="76" t="e">
        <f t="shared" si="166"/>
        <v>#REF!</v>
      </c>
      <c r="AC264" s="64" t="e">
        <f>IF(ISNA(VLOOKUP($A264,#REF!,24,FALSE)),0,VLOOKUP($A264,#REF!,24,FALSE))</f>
        <v>#REF!</v>
      </c>
      <c r="AD264" s="24"/>
      <c r="AE264" s="80" t="e">
        <f t="shared" si="167"/>
        <v>#REF!</v>
      </c>
      <c r="AF264" s="76" t="e">
        <f t="shared" si="168"/>
        <v>#REF!</v>
      </c>
      <c r="AG264" s="64" t="e">
        <f>IF(ISNA(VLOOKUP($A264,#REF!,28,FALSE)),0,VLOOKUP($A264,#REF!,28,FALSE))</f>
        <v>#REF!</v>
      </c>
      <c r="AH264" s="24"/>
      <c r="AI264" s="80" t="e">
        <f t="shared" si="169"/>
        <v>#REF!</v>
      </c>
      <c r="AJ264" s="76" t="e">
        <f t="shared" si="170"/>
        <v>#REF!</v>
      </c>
      <c r="AK264" s="64" t="e">
        <f>IF(ISNA(VLOOKUP($A264,#REF!,32,FALSE)),0,VLOOKUP($A264,#REF!,32,FALSE))</f>
        <v>#REF!</v>
      </c>
      <c r="AL264" s="24"/>
      <c r="AM264" s="80" t="e">
        <f t="shared" si="171"/>
        <v>#REF!</v>
      </c>
      <c r="AN264" s="76" t="e">
        <f t="shared" si="172"/>
        <v>#REF!</v>
      </c>
      <c r="AO264" s="64" t="e">
        <f>IF(ISNA(VLOOKUP($A264,#REF!,36,FALSE)),0,VLOOKUP($A264,#REF!,36,FALSE))</f>
        <v>#REF!</v>
      </c>
      <c r="AP264" s="24"/>
      <c r="AQ264" s="80" t="e">
        <f t="shared" si="173"/>
        <v>#REF!</v>
      </c>
      <c r="AR264" s="76" t="e">
        <f t="shared" si="174"/>
        <v>#REF!</v>
      </c>
    </row>
    <row r="265" spans="1:56" ht="18" customHeight="1" x14ac:dyDescent="0.2">
      <c r="A265" s="78" t="str">
        <f t="shared" si="157"/>
        <v>Robert Klein</v>
      </c>
      <c r="B265" s="52" t="s">
        <v>101</v>
      </c>
      <c r="C265" s="62" t="s">
        <v>140</v>
      </c>
      <c r="D265" s="25" t="e">
        <f>VLOOKUP($A265,#REF!,34,FALSE)</f>
        <v>#REF!</v>
      </c>
      <c r="E265" s="8" t="e">
        <f>ROUND(IF(ISNA(VLOOKUP($A265,#REF!,46,FALSE)),0,VLOOKUP($A265,#REF!,46,FALSE)),1)</f>
        <v>#REF!</v>
      </c>
      <c r="F265" s="92" t="e">
        <f>ROUND(IF(ISNA(VLOOKUP($A265,#REF!,47,FALSE)),0,VLOOKUP($A265,#REF!,47,FALSE)),1)</f>
        <v>#REF!</v>
      </c>
      <c r="G265" s="216" t="e">
        <f t="shared" si="158"/>
        <v>#REF!</v>
      </c>
      <c r="H265" s="88" t="e">
        <f t="shared" si="159"/>
        <v>#REF!</v>
      </c>
      <c r="I265" s="64" t="e">
        <f>IF(ISNA(VLOOKUP($A265,#REF!,4,FALSE)),0,VLOOKUP($A265,#REF!,4,FALSE))</f>
        <v>#REF!</v>
      </c>
      <c r="J265" s="24"/>
      <c r="K265" s="80" t="e">
        <f t="shared" si="175"/>
        <v>#REF!</v>
      </c>
      <c r="L265" s="76" t="e">
        <f t="shared" si="160"/>
        <v>#REF!</v>
      </c>
      <c r="M265" s="83" t="e">
        <f>IF(ISNA(VLOOKUP($A265,#REF!,8,FALSE)),0,VLOOKUP($A265,#REF!,8,FALSE))</f>
        <v>#REF!</v>
      </c>
      <c r="N265" s="24"/>
      <c r="O265" s="80" t="e">
        <f t="shared" si="176"/>
        <v>#REF!</v>
      </c>
      <c r="P265" s="76" t="e">
        <f t="shared" si="161"/>
        <v>#REF!</v>
      </c>
      <c r="Q265" s="64" t="e">
        <f>IF(ISNA(VLOOKUP($A265,#REF!,12,FALSE)),0,VLOOKUP($A265,#REF!,12,FALSE))</f>
        <v>#REF!</v>
      </c>
      <c r="R265" s="24"/>
      <c r="S265" s="80" t="e">
        <f t="shared" si="177"/>
        <v>#REF!</v>
      </c>
      <c r="T265" s="76" t="e">
        <f t="shared" si="162"/>
        <v>#REF!</v>
      </c>
      <c r="U265" s="64" t="e">
        <f>IF(ISNA(VLOOKUP($A265,#REF!,16,FALSE)),0,VLOOKUP($A265,#REF!,16,FALSE))</f>
        <v>#REF!</v>
      </c>
      <c r="V265" s="24"/>
      <c r="W265" s="80" t="e">
        <f t="shared" si="163"/>
        <v>#REF!</v>
      </c>
      <c r="X265" s="76" t="e">
        <f t="shared" si="164"/>
        <v>#REF!</v>
      </c>
      <c r="Y265" s="64" t="e">
        <f>IF(ISNA(VLOOKUP($A265,#REF!,20,FALSE)),0,VLOOKUP($A265,#REF!,20,FALSE))</f>
        <v>#REF!</v>
      </c>
      <c r="Z265" s="24"/>
      <c r="AA265" s="80" t="e">
        <f t="shared" si="165"/>
        <v>#REF!</v>
      </c>
      <c r="AB265" s="76" t="e">
        <f t="shared" si="166"/>
        <v>#REF!</v>
      </c>
      <c r="AC265" s="64" t="e">
        <f>IF(ISNA(VLOOKUP($A265,#REF!,24,FALSE)),0,VLOOKUP($A265,#REF!,24,FALSE))</f>
        <v>#REF!</v>
      </c>
      <c r="AD265" s="24"/>
      <c r="AE265" s="80" t="e">
        <f t="shared" si="167"/>
        <v>#REF!</v>
      </c>
      <c r="AF265" s="76" t="e">
        <f t="shared" si="168"/>
        <v>#REF!</v>
      </c>
      <c r="AG265" s="64" t="e">
        <f>IF(ISNA(VLOOKUP($A265,#REF!,28,FALSE)),0,VLOOKUP($A265,#REF!,28,FALSE))</f>
        <v>#REF!</v>
      </c>
      <c r="AH265" s="24"/>
      <c r="AI265" s="80" t="e">
        <f t="shared" si="169"/>
        <v>#REF!</v>
      </c>
      <c r="AJ265" s="76" t="e">
        <f t="shared" si="170"/>
        <v>#REF!</v>
      </c>
      <c r="AK265" s="64" t="e">
        <f>IF(ISNA(VLOOKUP($A265,#REF!,32,FALSE)),0,VLOOKUP($A265,#REF!,32,FALSE))</f>
        <v>#REF!</v>
      </c>
      <c r="AL265" s="24"/>
      <c r="AM265" s="80" t="e">
        <f t="shared" si="171"/>
        <v>#REF!</v>
      </c>
      <c r="AN265" s="76" t="e">
        <f t="shared" si="172"/>
        <v>#REF!</v>
      </c>
      <c r="AO265" s="64" t="e">
        <f>IF(ISNA(VLOOKUP($A265,#REF!,36,FALSE)),0,VLOOKUP($A265,#REF!,36,FALSE))</f>
        <v>#REF!</v>
      </c>
      <c r="AP265" s="24"/>
      <c r="AQ265" s="80" t="e">
        <f t="shared" si="173"/>
        <v>#REF!</v>
      </c>
      <c r="AR265" s="76" t="e">
        <f t="shared" si="174"/>
        <v>#REF!</v>
      </c>
    </row>
    <row r="266" spans="1:56" ht="18" customHeight="1" x14ac:dyDescent="0.2">
      <c r="A266" s="78" t="str">
        <f t="shared" si="157"/>
        <v>Glenn Krauser</v>
      </c>
      <c r="B266" s="52" t="s">
        <v>56</v>
      </c>
      <c r="C266" s="62" t="s">
        <v>272</v>
      </c>
      <c r="D266" s="25" t="e">
        <f>VLOOKUP($A266,#REF!,34,FALSE)</f>
        <v>#REF!</v>
      </c>
      <c r="E266" s="8" t="e">
        <f>ROUND(IF(ISNA(VLOOKUP($A266,#REF!,46,FALSE)),0,VLOOKUP($A266,#REF!,46,FALSE)),1)</f>
        <v>#REF!</v>
      </c>
      <c r="F266" s="92" t="e">
        <f>ROUND(IF(ISNA(VLOOKUP($A266,#REF!,47,FALSE)),0,VLOOKUP($A266,#REF!,47,FALSE)),1)</f>
        <v>#REF!</v>
      </c>
      <c r="G266" s="216" t="e">
        <f t="shared" si="158"/>
        <v>#REF!</v>
      </c>
      <c r="H266" s="88" t="e">
        <f t="shared" si="159"/>
        <v>#REF!</v>
      </c>
      <c r="I266" s="64" t="e">
        <f>IF(ISNA(VLOOKUP($A266,#REF!,4,FALSE)),0,VLOOKUP($A266,#REF!,4,FALSE))</f>
        <v>#REF!</v>
      </c>
      <c r="J266" s="24"/>
      <c r="K266" s="80" t="e">
        <f t="shared" si="175"/>
        <v>#REF!</v>
      </c>
      <c r="L266" s="76" t="e">
        <f t="shared" si="160"/>
        <v>#REF!</v>
      </c>
      <c r="M266" s="83" t="e">
        <f>IF(ISNA(VLOOKUP($A266,#REF!,8,FALSE)),0,VLOOKUP($A266,#REF!,8,FALSE))</f>
        <v>#REF!</v>
      </c>
      <c r="N266" s="24"/>
      <c r="O266" s="80" t="e">
        <f t="shared" si="176"/>
        <v>#REF!</v>
      </c>
      <c r="P266" s="76" t="e">
        <f t="shared" si="161"/>
        <v>#REF!</v>
      </c>
      <c r="Q266" s="64" t="e">
        <f>IF(ISNA(VLOOKUP($A266,#REF!,12,FALSE)),0,VLOOKUP($A266,#REF!,12,FALSE))</f>
        <v>#REF!</v>
      </c>
      <c r="R266" s="24"/>
      <c r="S266" s="80" t="e">
        <f t="shared" si="177"/>
        <v>#REF!</v>
      </c>
      <c r="T266" s="76" t="e">
        <f t="shared" si="162"/>
        <v>#REF!</v>
      </c>
      <c r="U266" s="64" t="e">
        <f>IF(ISNA(VLOOKUP($A266,#REF!,16,FALSE)),0,VLOOKUP($A266,#REF!,16,FALSE))</f>
        <v>#REF!</v>
      </c>
      <c r="V266" s="24"/>
      <c r="W266" s="80" t="e">
        <f t="shared" si="163"/>
        <v>#REF!</v>
      </c>
      <c r="X266" s="76" t="e">
        <f t="shared" si="164"/>
        <v>#REF!</v>
      </c>
      <c r="Y266" s="64" t="e">
        <f>IF(ISNA(VLOOKUP($A266,#REF!,20,FALSE)),0,VLOOKUP($A266,#REF!,20,FALSE))</f>
        <v>#REF!</v>
      </c>
      <c r="Z266" s="24"/>
      <c r="AA266" s="80" t="e">
        <f t="shared" si="165"/>
        <v>#REF!</v>
      </c>
      <c r="AB266" s="76" t="e">
        <f t="shared" si="166"/>
        <v>#REF!</v>
      </c>
      <c r="AC266" s="64" t="e">
        <f>IF(ISNA(VLOOKUP($A266,#REF!,24,FALSE)),0,VLOOKUP($A266,#REF!,24,FALSE))</f>
        <v>#REF!</v>
      </c>
      <c r="AD266" s="24"/>
      <c r="AE266" s="80" t="e">
        <f t="shared" si="167"/>
        <v>#REF!</v>
      </c>
      <c r="AF266" s="76" t="e">
        <f t="shared" si="168"/>
        <v>#REF!</v>
      </c>
      <c r="AG266" s="64" t="e">
        <f>IF(ISNA(VLOOKUP($A266,#REF!,28,FALSE)),0,VLOOKUP($A266,#REF!,28,FALSE))</f>
        <v>#REF!</v>
      </c>
      <c r="AH266" s="24"/>
      <c r="AI266" s="80" t="e">
        <f t="shared" si="169"/>
        <v>#REF!</v>
      </c>
      <c r="AJ266" s="76" t="e">
        <f t="shared" si="170"/>
        <v>#REF!</v>
      </c>
      <c r="AK266" s="64" t="e">
        <f>IF(ISNA(VLOOKUP($A266,#REF!,32,FALSE)),0,VLOOKUP($A266,#REF!,32,FALSE))</f>
        <v>#REF!</v>
      </c>
      <c r="AL266" s="24"/>
      <c r="AM266" s="80" t="e">
        <f t="shared" si="171"/>
        <v>#REF!</v>
      </c>
      <c r="AN266" s="76" t="e">
        <f t="shared" si="172"/>
        <v>#REF!</v>
      </c>
      <c r="AO266" s="64" t="e">
        <f>IF(ISNA(VLOOKUP($A266,#REF!,36,FALSE)),0,VLOOKUP($A266,#REF!,36,FALSE))</f>
        <v>#REF!</v>
      </c>
      <c r="AP266" s="24"/>
      <c r="AQ266" s="80" t="e">
        <f t="shared" si="173"/>
        <v>#REF!</v>
      </c>
      <c r="AR266" s="76" t="e">
        <f t="shared" si="174"/>
        <v>#REF!</v>
      </c>
    </row>
    <row r="267" spans="1:56" ht="18" customHeight="1" x14ac:dyDescent="0.2">
      <c r="A267" s="78" t="str">
        <f t="shared" si="157"/>
        <v>Mike Krolak</v>
      </c>
      <c r="B267" s="52" t="s">
        <v>187</v>
      </c>
      <c r="C267" s="62" t="s">
        <v>33</v>
      </c>
      <c r="D267" s="25" t="e">
        <f>VLOOKUP($A267,#REF!,34,FALSE)</f>
        <v>#REF!</v>
      </c>
      <c r="E267" s="8" t="e">
        <f>ROUND(IF(ISNA(VLOOKUP($A267,#REF!,46,FALSE)),0,VLOOKUP($A267,#REF!,46,FALSE)),1)</f>
        <v>#REF!</v>
      </c>
      <c r="F267" s="92" t="e">
        <f>ROUND(IF(ISNA(VLOOKUP($A267,#REF!,47,FALSE)),0,VLOOKUP($A267,#REF!,47,FALSE)),1)</f>
        <v>#REF!</v>
      </c>
      <c r="G267" s="216" t="e">
        <f t="shared" si="158"/>
        <v>#REF!</v>
      </c>
      <c r="H267" s="88" t="e">
        <f t="shared" si="159"/>
        <v>#REF!</v>
      </c>
      <c r="I267" s="64" t="e">
        <f>IF(ISNA(VLOOKUP($A267,#REF!,4,FALSE)),0,VLOOKUP($A267,#REF!,4,FALSE))</f>
        <v>#REF!</v>
      </c>
      <c r="J267" s="24"/>
      <c r="K267" s="80" t="e">
        <f t="shared" si="175"/>
        <v>#REF!</v>
      </c>
      <c r="L267" s="76" t="e">
        <f t="shared" si="160"/>
        <v>#REF!</v>
      </c>
      <c r="M267" s="83" t="e">
        <f>IF(ISNA(VLOOKUP($A267,#REF!,8,FALSE)),0,VLOOKUP($A267,#REF!,8,FALSE))</f>
        <v>#REF!</v>
      </c>
      <c r="N267" s="24"/>
      <c r="O267" s="80" t="e">
        <f t="shared" si="176"/>
        <v>#REF!</v>
      </c>
      <c r="P267" s="76" t="e">
        <f t="shared" si="161"/>
        <v>#REF!</v>
      </c>
      <c r="Q267" s="64" t="e">
        <f>IF(ISNA(VLOOKUP($A267,#REF!,12,FALSE)),0,VLOOKUP($A267,#REF!,12,FALSE))</f>
        <v>#REF!</v>
      </c>
      <c r="R267" s="24"/>
      <c r="S267" s="80" t="e">
        <f t="shared" si="177"/>
        <v>#REF!</v>
      </c>
      <c r="T267" s="76" t="e">
        <f t="shared" si="162"/>
        <v>#REF!</v>
      </c>
      <c r="U267" s="64" t="e">
        <f>IF(ISNA(VLOOKUP($A267,#REF!,16,FALSE)),0,VLOOKUP($A267,#REF!,16,FALSE))</f>
        <v>#REF!</v>
      </c>
      <c r="V267" s="24"/>
      <c r="W267" s="80" t="e">
        <f t="shared" si="163"/>
        <v>#REF!</v>
      </c>
      <c r="X267" s="76" t="e">
        <f t="shared" si="164"/>
        <v>#REF!</v>
      </c>
      <c r="Y267" s="64" t="e">
        <f>IF(ISNA(VLOOKUP($A267,#REF!,20,FALSE)),0,VLOOKUP($A267,#REF!,20,FALSE))</f>
        <v>#REF!</v>
      </c>
      <c r="Z267" s="24"/>
      <c r="AA267" s="80" t="e">
        <f t="shared" si="165"/>
        <v>#REF!</v>
      </c>
      <c r="AB267" s="76" t="e">
        <f t="shared" si="166"/>
        <v>#REF!</v>
      </c>
      <c r="AC267" s="64" t="e">
        <f>IF(ISNA(VLOOKUP($A267,#REF!,24,FALSE)),0,VLOOKUP($A267,#REF!,24,FALSE))</f>
        <v>#REF!</v>
      </c>
      <c r="AD267" s="24"/>
      <c r="AE267" s="80" t="e">
        <f t="shared" si="167"/>
        <v>#REF!</v>
      </c>
      <c r="AF267" s="76" t="e">
        <f t="shared" si="168"/>
        <v>#REF!</v>
      </c>
      <c r="AG267" s="64" t="e">
        <f>IF(ISNA(VLOOKUP($A267,#REF!,28,FALSE)),0,VLOOKUP($A267,#REF!,28,FALSE))</f>
        <v>#REF!</v>
      </c>
      <c r="AH267" s="24"/>
      <c r="AI267" s="80" t="e">
        <f t="shared" si="169"/>
        <v>#REF!</v>
      </c>
      <c r="AJ267" s="76" t="e">
        <f t="shared" si="170"/>
        <v>#REF!</v>
      </c>
      <c r="AK267" s="64" t="e">
        <f>IF(ISNA(VLOOKUP($A267,#REF!,32,FALSE)),0,VLOOKUP($A267,#REF!,32,FALSE))</f>
        <v>#REF!</v>
      </c>
      <c r="AL267" s="24"/>
      <c r="AM267" s="80" t="e">
        <f t="shared" si="171"/>
        <v>#REF!</v>
      </c>
      <c r="AN267" s="76" t="e">
        <f t="shared" si="172"/>
        <v>#REF!</v>
      </c>
      <c r="AO267" s="64" t="e">
        <f>IF(ISNA(VLOOKUP($A267,#REF!,36,FALSE)),0,VLOOKUP($A267,#REF!,36,FALSE))</f>
        <v>#REF!</v>
      </c>
      <c r="AP267" s="24"/>
      <c r="AQ267" s="80" t="e">
        <f t="shared" si="173"/>
        <v>#REF!</v>
      </c>
      <c r="AR267" s="76" t="e">
        <f t="shared" si="174"/>
        <v>#REF!</v>
      </c>
    </row>
    <row r="268" spans="1:56" ht="18" customHeight="1" x14ac:dyDescent="0.2">
      <c r="A268" s="78" t="str">
        <f t="shared" si="157"/>
        <v>Don Lehr</v>
      </c>
      <c r="B268" s="93" t="s">
        <v>601</v>
      </c>
      <c r="C268" s="94" t="s">
        <v>274</v>
      </c>
      <c r="D268" s="25">
        <v>12.6</v>
      </c>
      <c r="E268" s="8" t="e">
        <f>ROUND(IF(ISNA(VLOOKUP($A268,#REF!,47,FALSE)),0,VLOOKUP($A268,#REF!,47,FALSE)),1)</f>
        <v>#REF!</v>
      </c>
      <c r="F268" s="92" t="e">
        <f>ROUND(IF(ISNA(VLOOKUP($A268,#REF!,49,FALSE)),0,VLOOKUP($A268,#REF!,49,FALSE)),1)</f>
        <v>#REF!</v>
      </c>
      <c r="G268" s="216" t="e">
        <f t="shared" si="158"/>
        <v>#REF!</v>
      </c>
      <c r="H268" s="88" t="e">
        <f t="shared" si="159"/>
        <v>#REF!</v>
      </c>
      <c r="I268" s="64" t="e">
        <f>IF(ISNA(VLOOKUP($A268,#REF!,4,FALSE)),0,VLOOKUP($A268,#REF!,4,FALSE))</f>
        <v>#REF!</v>
      </c>
      <c r="J268" s="24" t="e">
        <f>IF(G268&lt;&gt; "",LOOKUP(G268,Points!$F$1:$F$360,Points!$G$1:$G$360),"")</f>
        <v>#REF!</v>
      </c>
      <c r="K268" s="80" t="e">
        <f>IF(  AND(I268&gt;0,G268&lt;&gt;36),   IF(ABS(I268-36)&gt;=5,  G268+SIGN(36-I268)*1,  (36-I268)*0.2+G268),      G268)</f>
        <v>#REF!</v>
      </c>
      <c r="L268" s="76" t="e">
        <f t="shared" si="160"/>
        <v>#REF!</v>
      </c>
      <c r="M268" s="83" t="e">
        <f>IF(ISNA(VLOOKUP($A268,#REF!,8,FALSE)),0,VLOOKUP($A268,#REF!,8,FALSE))</f>
        <v>#REF!</v>
      </c>
      <c r="N268" s="24" t="e">
        <f>IF(K268&lt;&gt; "",LOOKUP(K268,Points!$F$1:$F$400,Points!$G$1:$G$400),"")</f>
        <v>#REF!</v>
      </c>
      <c r="O268" s="80" t="e">
        <f>IF(  AND(M268&gt;0,K268&lt;&gt;36),   IF(ABS(M268-36)&gt;=5,  K268+SIGN(36-M268)*1,  (36-M268)*0.2+K268),      K268)</f>
        <v>#REF!</v>
      </c>
      <c r="P268" s="76" t="e">
        <f t="shared" si="161"/>
        <v>#REF!</v>
      </c>
      <c r="Q268" s="64" t="e">
        <f>IF(ISNA(VLOOKUP($A268,#REF!,12,FALSE)),0,VLOOKUP($A268,#REF!,12,FALSE))</f>
        <v>#REF!</v>
      </c>
      <c r="R268" s="24" t="e">
        <f>IF(O268&lt;&gt; "",LOOKUP(O268,Points!$F$1:$F$400,Points!$G$1:$G$400),"")</f>
        <v>#REF!</v>
      </c>
      <c r="S268" s="80" t="e">
        <f>IF(  AND(Q268&gt;0,O268&lt;&gt;36),   IF(ABS(Q268-36)&gt;=5,  O268+SIGN(36-Q268)*1,  (36-Q268)*0.2+O268),      O268)</f>
        <v>#REF!</v>
      </c>
      <c r="T268" s="76" t="e">
        <f t="shared" si="162"/>
        <v>#REF!</v>
      </c>
      <c r="U268" s="64" t="e">
        <f>IF(ISNA(VLOOKUP($A268,#REF!,16,FALSE)),0,VLOOKUP($A268,#REF!,16,FALSE))</f>
        <v>#REF!</v>
      </c>
      <c r="V268" s="24" t="e">
        <f>IF(S268&lt;&gt; "",LOOKUP(S268,Points!$F$1:$F$400,Points!$G$1:$G$400),"")</f>
        <v>#REF!</v>
      </c>
      <c r="W268" s="80" t="e">
        <f t="shared" si="163"/>
        <v>#REF!</v>
      </c>
      <c r="X268" s="76" t="e">
        <f t="shared" si="164"/>
        <v>#REF!</v>
      </c>
      <c r="Y268" s="64" t="e">
        <f>IF(ISNA(VLOOKUP($A268,#REF!,20,FALSE)),0,VLOOKUP($A268,#REF!,20,FALSE))</f>
        <v>#REF!</v>
      </c>
      <c r="Z268" s="24" t="e">
        <f>IF(W268&lt;&gt; "",LOOKUP(W268,Points!$F$1:$F$400,Points!$G$1:$G$400),"")</f>
        <v>#REF!</v>
      </c>
      <c r="AA268" s="80" t="e">
        <f t="shared" si="165"/>
        <v>#REF!</v>
      </c>
      <c r="AB268" s="76" t="e">
        <f t="shared" si="166"/>
        <v>#REF!</v>
      </c>
      <c r="AC268" s="64" t="e">
        <f>IF(ISNA(VLOOKUP($A268,#REF!,24,FALSE)),0,VLOOKUP($A268,#REF!,24,FALSE))</f>
        <v>#REF!</v>
      </c>
      <c r="AD268" s="24" t="e">
        <f>IF(AA268&lt;&gt; "",LOOKUP(AA268,Points!$F$1:$F$400,Points!$G$1:$G$400),"")</f>
        <v>#REF!</v>
      </c>
      <c r="AE268" s="80" t="e">
        <f t="shared" si="167"/>
        <v>#REF!</v>
      </c>
      <c r="AF268" s="76" t="e">
        <f t="shared" si="168"/>
        <v>#REF!</v>
      </c>
      <c r="AG268" s="64" t="e">
        <f>IF(ISNA(VLOOKUP($A268,#REF!,28,FALSE)),0,VLOOKUP($A268,#REF!,28,FALSE))</f>
        <v>#REF!</v>
      </c>
      <c r="AH268" s="24" t="e">
        <f>IF(AE268&lt;&gt; "",LOOKUP(AE268,Points!$F$1:$F$400,Points!$G$1:$G$400),"")</f>
        <v>#REF!</v>
      </c>
      <c r="AI268" s="80" t="e">
        <f t="shared" si="169"/>
        <v>#REF!</v>
      </c>
      <c r="AJ268" s="76" t="e">
        <f t="shared" si="170"/>
        <v>#REF!</v>
      </c>
      <c r="AK268" s="64" t="e">
        <f>IF(ISNA(VLOOKUP($A268,#REF!,32,FALSE)),0,VLOOKUP($A268,#REF!,32,FALSE))</f>
        <v>#REF!</v>
      </c>
      <c r="AL268" s="24" t="e">
        <f>IF(AI268&lt;&gt; "",LOOKUP(AI268,Points!$F$1:$F$400,Points!$G$1:$G$400),"")</f>
        <v>#REF!</v>
      </c>
      <c r="AM268" s="80" t="e">
        <f t="shared" si="171"/>
        <v>#REF!</v>
      </c>
      <c r="AN268" s="76" t="e">
        <f t="shared" si="172"/>
        <v>#REF!</v>
      </c>
      <c r="AO268" s="64" t="e">
        <f>IF(ISNA(VLOOKUP($A268,#REF!,36,FALSE)),0,VLOOKUP($A268,#REF!,36,FALSE))</f>
        <v>#REF!</v>
      </c>
      <c r="AP268" s="24" t="e">
        <f>IF(AM268&lt;&gt; "",LOOKUP(AM268,[1]Points!$F$1:$F$360,[1]Points!$G$1:$G$360),"")</f>
        <v>#REF!</v>
      </c>
      <c r="AQ268" s="80" t="e">
        <f t="shared" si="173"/>
        <v>#REF!</v>
      </c>
      <c r="AR268" s="76" t="e">
        <f t="shared" si="174"/>
        <v>#REF!</v>
      </c>
      <c r="AS268" t="e">
        <f>IF(I268&gt;0,72+H268+36-I268,"-")</f>
        <v>#REF!</v>
      </c>
      <c r="AT268" t="e">
        <f>IF(M268&gt;0,72+L268+36-M268,"-")</f>
        <v>#REF!</v>
      </c>
      <c r="AU268" t="e">
        <f>IF(Q268&gt;0,72+P268+36-Q268,"-")</f>
        <v>#REF!</v>
      </c>
      <c r="AV268" t="e">
        <f>IF(U268&gt;0,72+T268+36-U268,"-")</f>
        <v>#REF!</v>
      </c>
      <c r="AW268" t="e">
        <f>IF(Y268&gt;0,72+X268+36-Y268,"-")</f>
        <v>#REF!</v>
      </c>
      <c r="AX268" t="e">
        <f>IF(AC268&gt;0,72+AB268+36-AC268,"-")</f>
        <v>#REF!</v>
      </c>
      <c r="AY268" t="e">
        <f>IF(AG268&gt;0,72+AF268+36-AG268,"-")</f>
        <v>#REF!</v>
      </c>
      <c r="AZ268" t="e">
        <f>IF(AK268&gt;0,71+AJ268+36-AK268,"-")</f>
        <v>#REF!</v>
      </c>
      <c r="BA268" t="e">
        <f>IF(AO268&gt;0,72+AN268+36-AO268,"-")</f>
        <v>#REF!</v>
      </c>
      <c r="BC268" t="e">
        <f>-G268+AQ268</f>
        <v>#REF!</v>
      </c>
      <c r="BD268" s="206" t="e">
        <f>ROUND(BC268/G268,2)</f>
        <v>#REF!</v>
      </c>
    </row>
    <row r="269" spans="1:56" ht="18" customHeight="1" x14ac:dyDescent="0.2">
      <c r="A269" s="78" t="str">
        <f t="shared" si="157"/>
        <v>Joe Lewis</v>
      </c>
      <c r="B269" s="52" t="s">
        <v>491</v>
      </c>
      <c r="C269" s="62" t="s">
        <v>430</v>
      </c>
      <c r="D269" s="25" t="e">
        <f>VLOOKUP($A269,#REF!,34,FALSE)</f>
        <v>#REF!</v>
      </c>
      <c r="E269" s="8" t="e">
        <f>ROUND(IF(ISNA(VLOOKUP($A269,#REF!,46,FALSE)),0,VLOOKUP($A269,#REF!,46,FALSE)),1)</f>
        <v>#REF!</v>
      </c>
      <c r="F269" s="92" t="e">
        <f>ROUND(IF(ISNA(VLOOKUP($A269,#REF!,47,FALSE)),0,VLOOKUP($A269,#REF!,47,FALSE)),1)</f>
        <v>#REF!</v>
      </c>
      <c r="G269" s="216" t="e">
        <f t="shared" si="158"/>
        <v>#REF!</v>
      </c>
      <c r="H269" s="88" t="e">
        <f t="shared" si="159"/>
        <v>#REF!</v>
      </c>
      <c r="I269" s="64" t="e">
        <f>IF(ISNA(VLOOKUP($A269,#REF!,4,FALSE)),0,VLOOKUP($A269,#REF!,4,FALSE))</f>
        <v>#REF!</v>
      </c>
      <c r="J269" s="24"/>
      <c r="K269" s="80" t="e">
        <f>IF(  AND(I269&gt;0,G269&lt;&gt;36),   IF(ABS(I269-36)&gt;=10,  G269+SIGN(36-I269)*1,  (36-I269)*0.1+G269),      G269)</f>
        <v>#REF!</v>
      </c>
      <c r="L269" s="76" t="e">
        <f t="shared" si="160"/>
        <v>#REF!</v>
      </c>
      <c r="M269" s="83" t="e">
        <f>IF(ISNA(VLOOKUP($A269,#REF!,8,FALSE)),0,VLOOKUP($A269,#REF!,8,FALSE))</f>
        <v>#REF!</v>
      </c>
      <c r="N269" s="24"/>
      <c r="O269" s="80" t="e">
        <f>IF(  AND(M269&gt;0,K269&lt;&gt;36),   IF(ABS(M269-36)&gt;=10,  K269+SIGN(36-M269)*1,  (36-M269)*0.1+K269),      K269)</f>
        <v>#REF!</v>
      </c>
      <c r="P269" s="76" t="e">
        <f t="shared" si="161"/>
        <v>#REF!</v>
      </c>
      <c r="Q269" s="64" t="e">
        <f>IF(ISNA(VLOOKUP($A269,#REF!,12,FALSE)),0,VLOOKUP($A269,#REF!,12,FALSE))</f>
        <v>#REF!</v>
      </c>
      <c r="R269" s="24"/>
      <c r="S269" s="80" t="e">
        <f>IF(  AND(Q269&gt;0,O269&lt;&gt;36),   IF(ABS(Q269-36)&gt;=10,  O269+SIGN(36-Q269)*1,  (36-Q269)*0.1+O269),      O269)</f>
        <v>#REF!</v>
      </c>
      <c r="T269" s="76" t="e">
        <f t="shared" si="162"/>
        <v>#REF!</v>
      </c>
      <c r="U269" s="64" t="e">
        <f>IF(ISNA(VLOOKUP($A269,#REF!,16,FALSE)),0,VLOOKUP($A269,#REF!,16,FALSE))</f>
        <v>#REF!</v>
      </c>
      <c r="V269" s="24"/>
      <c r="W269" s="80" t="e">
        <f t="shared" si="163"/>
        <v>#REF!</v>
      </c>
      <c r="X269" s="76" t="e">
        <f t="shared" si="164"/>
        <v>#REF!</v>
      </c>
      <c r="Y269" s="64" t="e">
        <f>IF(ISNA(VLOOKUP($A269,#REF!,20,FALSE)),0,VLOOKUP($A269,#REF!,20,FALSE))</f>
        <v>#REF!</v>
      </c>
      <c r="Z269" s="24"/>
      <c r="AA269" s="80" t="e">
        <f t="shared" si="165"/>
        <v>#REF!</v>
      </c>
      <c r="AB269" s="76" t="e">
        <f t="shared" si="166"/>
        <v>#REF!</v>
      </c>
      <c r="AC269" s="64" t="e">
        <f>IF(ISNA(VLOOKUP($A269,#REF!,24,FALSE)),0,VLOOKUP($A269,#REF!,24,FALSE))</f>
        <v>#REF!</v>
      </c>
      <c r="AD269" s="24"/>
      <c r="AE269" s="80" t="e">
        <f t="shared" si="167"/>
        <v>#REF!</v>
      </c>
      <c r="AF269" s="76" t="e">
        <f t="shared" si="168"/>
        <v>#REF!</v>
      </c>
      <c r="AG269" s="64" t="e">
        <f>IF(ISNA(VLOOKUP($A269,#REF!,28,FALSE)),0,VLOOKUP($A269,#REF!,28,FALSE))</f>
        <v>#REF!</v>
      </c>
      <c r="AH269" s="24"/>
      <c r="AI269" s="80" t="e">
        <f t="shared" si="169"/>
        <v>#REF!</v>
      </c>
      <c r="AJ269" s="76" t="e">
        <f t="shared" si="170"/>
        <v>#REF!</v>
      </c>
      <c r="AK269" s="64" t="e">
        <f>IF(ISNA(VLOOKUP($A269,#REF!,32,FALSE)),0,VLOOKUP($A269,#REF!,32,FALSE))</f>
        <v>#REF!</v>
      </c>
      <c r="AL269" s="24"/>
      <c r="AM269" s="80" t="e">
        <f t="shared" si="171"/>
        <v>#REF!</v>
      </c>
      <c r="AN269" s="76" t="e">
        <f t="shared" si="172"/>
        <v>#REF!</v>
      </c>
      <c r="AO269" s="64" t="e">
        <f>IF(ISNA(VLOOKUP($A269,#REF!,36,FALSE)),0,VLOOKUP($A269,#REF!,36,FALSE))</f>
        <v>#REF!</v>
      </c>
      <c r="AP269" s="24"/>
      <c r="AQ269" s="80" t="e">
        <f t="shared" si="173"/>
        <v>#REF!</v>
      </c>
      <c r="AR269" s="76" t="e">
        <f t="shared" si="174"/>
        <v>#REF!</v>
      </c>
    </row>
    <row r="270" spans="1:56" ht="18" customHeight="1" x14ac:dyDescent="0.2">
      <c r="A270" s="78" t="str">
        <f t="shared" si="157"/>
        <v>Mark Lubeley</v>
      </c>
      <c r="B270" s="52" t="s">
        <v>315</v>
      </c>
      <c r="C270" s="62" t="s">
        <v>37</v>
      </c>
      <c r="D270" s="25" t="e">
        <f>VLOOKUP($A270,#REF!,34,FALSE)</f>
        <v>#REF!</v>
      </c>
      <c r="E270" s="8" t="e">
        <f>ROUND(IF(ISNA(VLOOKUP($A270,#REF!,46,FALSE)),0,VLOOKUP($A270,#REF!,46,FALSE)),1)</f>
        <v>#REF!</v>
      </c>
      <c r="F270" s="92" t="e">
        <f>ROUND(IF(ISNA(VLOOKUP($A270,#REF!,47,FALSE)),0,VLOOKUP($A270,#REF!,47,FALSE)),1)</f>
        <v>#REF!</v>
      </c>
      <c r="G270" s="216" t="e">
        <f t="shared" si="158"/>
        <v>#REF!</v>
      </c>
      <c r="H270" s="88" t="e">
        <f t="shared" si="159"/>
        <v>#REF!</v>
      </c>
      <c r="I270" s="64" t="e">
        <f>IF(ISNA(VLOOKUP($A270,#REF!,4,FALSE)),0,VLOOKUP($A270,#REF!,4,FALSE))</f>
        <v>#REF!</v>
      </c>
      <c r="J270" s="24"/>
      <c r="K270" s="80" t="e">
        <f>IF(  AND(I270&gt;0,G270&lt;&gt;36),   IF(ABS(I270-36)&gt;=10,  G270+SIGN(36-I270)*1,  (36-I270)*0.1+G270),      G270)</f>
        <v>#REF!</v>
      </c>
      <c r="L270" s="76" t="e">
        <f t="shared" si="160"/>
        <v>#REF!</v>
      </c>
      <c r="M270" s="83" t="e">
        <f>IF(ISNA(VLOOKUP($A270,#REF!,8,FALSE)),0,VLOOKUP($A270,#REF!,8,FALSE))</f>
        <v>#REF!</v>
      </c>
      <c r="N270" s="24"/>
      <c r="O270" s="80" t="e">
        <f>IF(  AND(M270&gt;0,K270&lt;&gt;36),   IF(ABS(M270-36)&gt;=10,  K270+SIGN(36-M270)*1,  (36-M270)*0.1+K270),      K270)</f>
        <v>#REF!</v>
      </c>
      <c r="P270" s="76" t="e">
        <f t="shared" si="161"/>
        <v>#REF!</v>
      </c>
      <c r="Q270" s="64" t="e">
        <f>IF(ISNA(VLOOKUP($A270,#REF!,12,FALSE)),0,VLOOKUP($A270,#REF!,12,FALSE))</f>
        <v>#REF!</v>
      </c>
      <c r="R270" s="24"/>
      <c r="S270" s="80" t="e">
        <f>IF(  AND(Q270&gt;0,O270&lt;&gt;36),   IF(ABS(Q270-36)&gt;=10,  O270+SIGN(36-Q270)*1,  (36-Q270)*0.1+O270),      O270)</f>
        <v>#REF!</v>
      </c>
      <c r="T270" s="76" t="e">
        <f t="shared" si="162"/>
        <v>#REF!</v>
      </c>
      <c r="U270" s="64" t="e">
        <f>IF(ISNA(VLOOKUP($A270,#REF!,16,FALSE)),0,VLOOKUP($A270,#REF!,16,FALSE))</f>
        <v>#REF!</v>
      </c>
      <c r="V270" s="24"/>
      <c r="W270" s="80" t="e">
        <f t="shared" si="163"/>
        <v>#REF!</v>
      </c>
      <c r="X270" s="76" t="e">
        <f t="shared" si="164"/>
        <v>#REF!</v>
      </c>
      <c r="Y270" s="64" t="e">
        <f>IF(ISNA(VLOOKUP($A270,#REF!,20,FALSE)),0,VLOOKUP($A270,#REF!,20,FALSE))</f>
        <v>#REF!</v>
      </c>
      <c r="Z270" s="24"/>
      <c r="AA270" s="80" t="e">
        <f t="shared" si="165"/>
        <v>#REF!</v>
      </c>
      <c r="AB270" s="76" t="e">
        <f t="shared" si="166"/>
        <v>#REF!</v>
      </c>
      <c r="AC270" s="64" t="e">
        <f>IF(ISNA(VLOOKUP($A270,#REF!,24,FALSE)),0,VLOOKUP($A270,#REF!,24,FALSE))</f>
        <v>#REF!</v>
      </c>
      <c r="AD270" s="24"/>
      <c r="AE270" s="80" t="e">
        <f t="shared" si="167"/>
        <v>#REF!</v>
      </c>
      <c r="AF270" s="76" t="e">
        <f t="shared" si="168"/>
        <v>#REF!</v>
      </c>
      <c r="AG270" s="64" t="e">
        <f>IF(ISNA(VLOOKUP($A270,#REF!,28,FALSE)),0,VLOOKUP($A270,#REF!,28,FALSE))</f>
        <v>#REF!</v>
      </c>
      <c r="AH270" s="24"/>
      <c r="AI270" s="80" t="e">
        <f t="shared" si="169"/>
        <v>#REF!</v>
      </c>
      <c r="AJ270" s="76" t="e">
        <f t="shared" si="170"/>
        <v>#REF!</v>
      </c>
      <c r="AK270" s="64" t="e">
        <f>IF(ISNA(VLOOKUP($A270,#REF!,32,FALSE)),0,VLOOKUP($A270,#REF!,32,FALSE))</f>
        <v>#REF!</v>
      </c>
      <c r="AL270" s="24"/>
      <c r="AM270" s="80" t="e">
        <f t="shared" si="171"/>
        <v>#REF!</v>
      </c>
      <c r="AN270" s="76" t="e">
        <f t="shared" si="172"/>
        <v>#REF!</v>
      </c>
      <c r="AO270" s="64" t="e">
        <f>IF(ISNA(VLOOKUP($A270,#REF!,36,FALSE)),0,VLOOKUP($A270,#REF!,36,FALSE))</f>
        <v>#REF!</v>
      </c>
      <c r="AP270" s="24"/>
      <c r="AQ270" s="80" t="e">
        <f t="shared" si="173"/>
        <v>#REF!</v>
      </c>
      <c r="AR270" s="76" t="e">
        <f t="shared" si="174"/>
        <v>#REF!</v>
      </c>
    </row>
    <row r="271" spans="1:56" ht="18" customHeight="1" x14ac:dyDescent="0.2">
      <c r="A271" s="78" t="str">
        <f t="shared" si="157"/>
        <v>Keith Ludeman</v>
      </c>
      <c r="B271" s="93" t="s">
        <v>530</v>
      </c>
      <c r="C271" s="94" t="s">
        <v>347</v>
      </c>
      <c r="D271" s="25">
        <v>9</v>
      </c>
      <c r="E271" s="8" t="e">
        <f>ROUND(IF(ISNA(VLOOKUP($A271,#REF!,47,FALSE)),0,VLOOKUP($A271,#REF!,47,FALSE)),1)</f>
        <v>#REF!</v>
      </c>
      <c r="F271" s="92" t="e">
        <f>ROUND(IF(ISNA(VLOOKUP($A271,#REF!,49,FALSE)),0,VLOOKUP($A271,#REF!,49,FALSE)),1)</f>
        <v>#REF!</v>
      </c>
      <c r="G271" s="216" t="e">
        <f t="shared" si="158"/>
        <v>#REF!</v>
      </c>
      <c r="H271" s="88" t="e">
        <f t="shared" si="159"/>
        <v>#REF!</v>
      </c>
      <c r="I271" s="64" t="e">
        <f>IF(ISNA(VLOOKUP($A271,#REF!,4,FALSE)),0,VLOOKUP($A271,#REF!,4,FALSE))</f>
        <v>#REF!</v>
      </c>
      <c r="J271" s="24" t="e">
        <f>IF(G271&lt;&gt; "",LOOKUP(G271,Points!$F$1:$F$360,Points!$G$1:$G$360),"")</f>
        <v>#REF!</v>
      </c>
      <c r="K271" s="80" t="e">
        <f>IF(  AND(I271&gt;0,G271&lt;&gt;36),   IF(ABS(I271-36)&gt;=5,  G271+SIGN(36-I271)*1.5,  (36-I271)*0.3+G271),      G271)</f>
        <v>#REF!</v>
      </c>
      <c r="L271" s="76" t="e">
        <f t="shared" si="160"/>
        <v>#REF!</v>
      </c>
      <c r="M271" s="83" t="e">
        <f>IF(ISNA(VLOOKUP($A271,#REF!,8,FALSE)),0,VLOOKUP($A271,#REF!,8,FALSE))</f>
        <v>#REF!</v>
      </c>
      <c r="N271" s="24" t="e">
        <f>IF(K271&lt;&gt; "",LOOKUP(K271,Points!$F$1:$F$400,Points!$G$1:$G$400),"")</f>
        <v>#REF!</v>
      </c>
      <c r="O271" s="80" t="e">
        <f>IF(  AND(M271&gt;0,K271&lt;&gt;36),   IF(ABS(M271-36)&gt;=5,  K271+SIGN(36-M271)*1.5,  (36-M271)*0.3+K271),      K271)</f>
        <v>#REF!</v>
      </c>
      <c r="P271" s="76" t="e">
        <f t="shared" si="161"/>
        <v>#REF!</v>
      </c>
      <c r="Q271" s="64" t="e">
        <f>IF(ISNA(VLOOKUP($A271,#REF!,12,FALSE)),0,VLOOKUP($A271,#REF!,12,FALSE))</f>
        <v>#REF!</v>
      </c>
      <c r="R271" s="24" t="e">
        <f>IF(O271&lt;&gt; "",LOOKUP(O271,Points!$F$1:$F$400,Points!$G$1:$G$400),"")</f>
        <v>#REF!</v>
      </c>
      <c r="S271" s="80" t="e">
        <f>IF(  AND(Q271&gt;0,O271&lt;&gt;36),   IF(ABS(Q271-36)&gt;=5,  O271+SIGN(36-Q271)*1.5,  (36-Q271)*0.3+O271),      O271)</f>
        <v>#REF!</v>
      </c>
      <c r="T271" s="76" t="e">
        <f t="shared" si="162"/>
        <v>#REF!</v>
      </c>
      <c r="U271" s="64" t="e">
        <f>IF(ISNA(VLOOKUP($A271,#REF!,16,FALSE)),0,VLOOKUP($A271,#REF!,16,FALSE))</f>
        <v>#REF!</v>
      </c>
      <c r="V271" s="24" t="e">
        <f>IF(S271&lt;&gt; "",LOOKUP(S271,Points!$F$1:$F$400,Points!$G$1:$G$400),"")</f>
        <v>#REF!</v>
      </c>
      <c r="W271" s="80" t="e">
        <f t="shared" si="163"/>
        <v>#REF!</v>
      </c>
      <c r="X271" s="76" t="e">
        <f t="shared" si="164"/>
        <v>#REF!</v>
      </c>
      <c r="Y271" s="64" t="e">
        <f>IF(ISNA(VLOOKUP($A271,#REF!,20,FALSE)),0,VLOOKUP($A271,#REF!,20,FALSE))</f>
        <v>#REF!</v>
      </c>
      <c r="Z271" s="24" t="e">
        <f>IF(W271&lt;&gt; "",LOOKUP(W271,Points!$F$1:$F$400,Points!$G$1:$G$400),"")</f>
        <v>#REF!</v>
      </c>
      <c r="AA271" s="80" t="e">
        <f t="shared" si="165"/>
        <v>#REF!</v>
      </c>
      <c r="AB271" s="76" t="e">
        <f t="shared" si="166"/>
        <v>#REF!</v>
      </c>
      <c r="AC271" s="64" t="e">
        <f>IF(ISNA(VLOOKUP($A271,#REF!,24,FALSE)),0,VLOOKUP($A271,#REF!,24,FALSE))</f>
        <v>#REF!</v>
      </c>
      <c r="AD271" s="24" t="e">
        <f>IF(AA271&lt;&gt; "",LOOKUP(AA271,Points!$F$1:$F$400,Points!$G$1:$G$400),"")</f>
        <v>#REF!</v>
      </c>
      <c r="AE271" s="80" t="e">
        <f t="shared" si="167"/>
        <v>#REF!</v>
      </c>
      <c r="AF271" s="76" t="e">
        <f t="shared" si="168"/>
        <v>#REF!</v>
      </c>
      <c r="AG271" s="64" t="e">
        <f>IF(ISNA(VLOOKUP($A271,#REF!,28,FALSE)),0,VLOOKUP($A271,#REF!,28,FALSE))</f>
        <v>#REF!</v>
      </c>
      <c r="AH271" s="24" t="e">
        <f>IF(AE271&lt;&gt; "",LOOKUP(AE271,Points!$F$1:$F$400,Points!$G$1:$G$400),"")</f>
        <v>#REF!</v>
      </c>
      <c r="AI271" s="80" t="e">
        <f t="shared" si="169"/>
        <v>#REF!</v>
      </c>
      <c r="AJ271" s="76" t="e">
        <f t="shared" si="170"/>
        <v>#REF!</v>
      </c>
      <c r="AK271" s="64" t="e">
        <f>IF(ISNA(VLOOKUP($A271,#REF!,32,FALSE)),0,VLOOKUP($A271,#REF!,32,FALSE))</f>
        <v>#REF!</v>
      </c>
      <c r="AL271" s="24" t="e">
        <f>IF(AI271&lt;&gt; "",LOOKUP(AI271,Points!$F$1:$F$400,Points!$G$1:$G$400),"")</f>
        <v>#REF!</v>
      </c>
      <c r="AM271" s="80" t="e">
        <f t="shared" si="171"/>
        <v>#REF!</v>
      </c>
      <c r="AN271" s="76" t="e">
        <f t="shared" si="172"/>
        <v>#REF!</v>
      </c>
      <c r="AO271" s="64" t="e">
        <f>IF(ISNA(VLOOKUP($A271,#REF!,36,FALSE)),0,VLOOKUP($A271,#REF!,36,FALSE))</f>
        <v>#REF!</v>
      </c>
      <c r="AP271" s="24" t="e">
        <f>IF(AM271&lt;&gt; "",LOOKUP(AM271,[1]Points!$F$1:$F$360,[1]Points!$G$1:$G$360),"")</f>
        <v>#REF!</v>
      </c>
      <c r="AQ271" s="80" t="e">
        <f t="shared" si="173"/>
        <v>#REF!</v>
      </c>
      <c r="AR271" s="76" t="e">
        <f t="shared" si="174"/>
        <v>#REF!</v>
      </c>
      <c r="AS271" t="e">
        <f>IF(I271&gt;0,72+H271+36-I271,"-")</f>
        <v>#REF!</v>
      </c>
      <c r="AT271" t="e">
        <f>IF(M271&gt;0,72+L271+36-M271,"-")</f>
        <v>#REF!</v>
      </c>
      <c r="AU271" t="e">
        <f>IF(Q271&gt;0,72+P271+36-Q271,"-")</f>
        <v>#REF!</v>
      </c>
      <c r="AV271" t="e">
        <f>IF(U271&gt;0,72+T271+36-U271,"-")</f>
        <v>#REF!</v>
      </c>
      <c r="AW271" t="e">
        <f>IF(Y271&gt;0,72+X271+36-Y271,"-")</f>
        <v>#REF!</v>
      </c>
      <c r="AX271" t="e">
        <f>IF(AC271&gt;0,72+AB271+36-AC271,"-")</f>
        <v>#REF!</v>
      </c>
      <c r="AY271" t="e">
        <f>IF(AG271&gt;0,72+AF271+36-AG271,"-")</f>
        <v>#REF!</v>
      </c>
      <c r="AZ271" t="e">
        <f>IF(AK271&gt;0,71+AJ271+36-AK271,"-")</f>
        <v>#REF!</v>
      </c>
      <c r="BA271" t="e">
        <f>IF(AO271&gt;0,72+AN271+36-AO271,"-")</f>
        <v>#REF!</v>
      </c>
      <c r="BC271" t="e">
        <f>-G271+AQ271</f>
        <v>#REF!</v>
      </c>
      <c r="BD271" s="206" t="e">
        <f>ROUND(BC271/G271,2)</f>
        <v>#REF!</v>
      </c>
    </row>
    <row r="272" spans="1:56" ht="18" customHeight="1" x14ac:dyDescent="0.2">
      <c r="A272" s="78" t="str">
        <f t="shared" si="157"/>
        <v>Keith Ludeman</v>
      </c>
      <c r="B272" s="52" t="s">
        <v>530</v>
      </c>
      <c r="C272" s="62" t="s">
        <v>347</v>
      </c>
      <c r="D272" s="25">
        <v>9.1</v>
      </c>
      <c r="E272" s="8" t="e">
        <f>ROUND(IF(ISNA(VLOOKUP($A272,#REF!,47,FALSE)),0,VLOOKUP($A272,#REF!,47,FALSE)),1)</f>
        <v>#REF!</v>
      </c>
      <c r="F272" s="92" t="e">
        <f>ROUND(IF(ISNA(VLOOKUP($A272,#REF!,49,FALSE)),0,VLOOKUP($A272,#REF!,49,FALSE)),1)</f>
        <v>#REF!</v>
      </c>
      <c r="G272" s="216" t="e">
        <f t="shared" si="158"/>
        <v>#REF!</v>
      </c>
      <c r="H272" s="88" t="e">
        <f t="shared" si="159"/>
        <v>#REF!</v>
      </c>
      <c r="I272" s="64" t="e">
        <f>IF(ISNA(VLOOKUP($A272,#REF!,4,FALSE)),0,VLOOKUP($A272,#REF!,4,FALSE))</f>
        <v>#REF!</v>
      </c>
      <c r="J272" s="24"/>
      <c r="K272" s="80" t="e">
        <f t="shared" ref="K272:K279" si="178">IF(  AND(I272&gt;0,G272&lt;&gt;36),   IF(ABS(I272-36)&gt;=10,  G272+SIGN(36-I272)*1,  (36-I272)*0.1+G272),      G272)</f>
        <v>#REF!</v>
      </c>
      <c r="L272" s="76" t="e">
        <f t="shared" si="160"/>
        <v>#REF!</v>
      </c>
      <c r="M272" s="83" t="e">
        <f>IF(ISNA(VLOOKUP($A272,#REF!,8,FALSE)),0,VLOOKUP($A272,#REF!,8,FALSE))</f>
        <v>#REF!</v>
      </c>
      <c r="N272" s="24"/>
      <c r="O272" s="80" t="e">
        <f t="shared" ref="O272:O279" si="179">IF(  AND(M272&gt;0,K272&lt;&gt;36),   IF(ABS(M272-36)&gt;=10,  K272+SIGN(36-M272)*1,  (36-M272)*0.1+K272),      K272)</f>
        <v>#REF!</v>
      </c>
      <c r="P272" s="76" t="e">
        <f t="shared" si="161"/>
        <v>#REF!</v>
      </c>
      <c r="Q272" s="64" t="e">
        <f>IF(ISNA(VLOOKUP($A272,#REF!,12,FALSE)),0,VLOOKUP($A272,#REF!,12,FALSE))</f>
        <v>#REF!</v>
      </c>
      <c r="R272" s="24"/>
      <c r="S272" s="80" t="e">
        <f t="shared" ref="S272:S279" si="180">IF(  AND(Q272&gt;0,O272&lt;&gt;36),   IF(ABS(Q272-36)&gt;=10,  O272+SIGN(36-Q272)*1,  (36-Q272)*0.1+O272),      O272)</f>
        <v>#REF!</v>
      </c>
      <c r="T272" s="76" t="e">
        <f t="shared" si="162"/>
        <v>#REF!</v>
      </c>
      <c r="U272" s="64" t="e">
        <f>IF(ISNA(VLOOKUP($A272,#REF!,16,FALSE)),0,VLOOKUP($A272,#REF!,16,FALSE))</f>
        <v>#REF!</v>
      </c>
      <c r="V272" s="24"/>
      <c r="W272" s="80" t="e">
        <f t="shared" si="163"/>
        <v>#REF!</v>
      </c>
      <c r="X272" s="76" t="e">
        <f t="shared" si="164"/>
        <v>#REF!</v>
      </c>
      <c r="Y272" s="64" t="e">
        <f>IF(ISNA(VLOOKUP($A272,#REF!,20,FALSE)),0,VLOOKUP($A272,#REF!,20,FALSE))</f>
        <v>#REF!</v>
      </c>
      <c r="Z272" s="24"/>
      <c r="AA272" s="80" t="e">
        <f t="shared" si="165"/>
        <v>#REF!</v>
      </c>
      <c r="AB272" s="76" t="e">
        <f t="shared" si="166"/>
        <v>#REF!</v>
      </c>
      <c r="AC272" s="64" t="e">
        <f>IF(ISNA(VLOOKUP($A272,#REF!,24,FALSE)),0,VLOOKUP($A272,#REF!,24,FALSE))</f>
        <v>#REF!</v>
      </c>
      <c r="AD272" s="24"/>
      <c r="AE272" s="80" t="e">
        <f t="shared" si="167"/>
        <v>#REF!</v>
      </c>
      <c r="AF272" s="76" t="e">
        <f t="shared" si="168"/>
        <v>#REF!</v>
      </c>
      <c r="AG272" s="64" t="e">
        <f>IF(ISNA(VLOOKUP($A272,#REF!,28,FALSE)),0,VLOOKUP($A272,#REF!,28,FALSE))</f>
        <v>#REF!</v>
      </c>
      <c r="AH272" s="24"/>
      <c r="AI272" s="80" t="e">
        <f t="shared" si="169"/>
        <v>#REF!</v>
      </c>
      <c r="AJ272" s="76" t="e">
        <f t="shared" si="170"/>
        <v>#REF!</v>
      </c>
      <c r="AK272" s="64" t="e">
        <f>IF(ISNA(VLOOKUP($A272,#REF!,32,FALSE)),0,VLOOKUP($A272,#REF!,32,FALSE))</f>
        <v>#REF!</v>
      </c>
      <c r="AL272" s="24"/>
      <c r="AM272" s="80" t="e">
        <f t="shared" si="171"/>
        <v>#REF!</v>
      </c>
      <c r="AN272" s="76" t="e">
        <f t="shared" si="172"/>
        <v>#REF!</v>
      </c>
      <c r="AO272" s="64" t="e">
        <f>IF(ISNA(VLOOKUP($A272,#REF!,36,FALSE)),0,VLOOKUP($A272,#REF!,36,FALSE))</f>
        <v>#REF!</v>
      </c>
      <c r="AP272" s="24"/>
      <c r="AQ272" s="80" t="e">
        <f t="shared" si="173"/>
        <v>#REF!</v>
      </c>
      <c r="AR272" s="76" t="e">
        <f t="shared" si="174"/>
        <v>#REF!</v>
      </c>
      <c r="AS272" t="e">
        <f>IF(I272&gt;0,72+H272+36-I272,"-")</f>
        <v>#REF!</v>
      </c>
      <c r="AT272" t="e">
        <f>IF(M272&gt;0,72+L272+36-M272,"-")</f>
        <v>#REF!</v>
      </c>
      <c r="AU272" t="e">
        <f>IF(Q272&gt;0,72+P272+36-Q272,"-")</f>
        <v>#REF!</v>
      </c>
      <c r="AV272" t="e">
        <f>IF(U272&gt;0,72+T272+36-U272,"-")</f>
        <v>#REF!</v>
      </c>
    </row>
    <row r="273" spans="1:48" ht="18" customHeight="1" x14ac:dyDescent="0.2">
      <c r="A273" s="78" t="str">
        <f t="shared" si="157"/>
        <v>Mike Macesich</v>
      </c>
      <c r="B273" s="52" t="s">
        <v>23</v>
      </c>
      <c r="C273" s="62" t="s">
        <v>33</v>
      </c>
      <c r="D273" s="25" t="e">
        <f>VLOOKUP($A273,#REF!,34,FALSE)</f>
        <v>#REF!</v>
      </c>
      <c r="E273" s="8" t="e">
        <f>ROUND(IF(ISNA(VLOOKUP($A273,#REF!,46,FALSE)),0,VLOOKUP($A273,#REF!,46,FALSE)),1)</f>
        <v>#REF!</v>
      </c>
      <c r="F273" s="92" t="e">
        <f>ROUND(IF(ISNA(VLOOKUP($A273,#REF!,47,FALSE)),0,VLOOKUP($A273,#REF!,47,FALSE)),1)</f>
        <v>#REF!</v>
      </c>
      <c r="G273" s="216" t="e">
        <f t="shared" si="158"/>
        <v>#REF!</v>
      </c>
      <c r="H273" s="88" t="e">
        <f t="shared" si="159"/>
        <v>#REF!</v>
      </c>
      <c r="I273" s="64" t="e">
        <f>IF(ISNA(VLOOKUP($A273,#REF!,4,FALSE)),0,VLOOKUP($A273,#REF!,4,FALSE))</f>
        <v>#REF!</v>
      </c>
      <c r="J273" s="24"/>
      <c r="K273" s="80" t="e">
        <f t="shared" si="178"/>
        <v>#REF!</v>
      </c>
      <c r="L273" s="76" t="e">
        <f t="shared" si="160"/>
        <v>#REF!</v>
      </c>
      <c r="M273" s="83" t="e">
        <f>IF(ISNA(VLOOKUP($A273,#REF!,8,FALSE)),0,VLOOKUP($A273,#REF!,8,FALSE))</f>
        <v>#REF!</v>
      </c>
      <c r="N273" s="24"/>
      <c r="O273" s="80" t="e">
        <f t="shared" si="179"/>
        <v>#REF!</v>
      </c>
      <c r="P273" s="76" t="e">
        <f t="shared" si="161"/>
        <v>#REF!</v>
      </c>
      <c r="Q273" s="64" t="e">
        <f>IF(ISNA(VLOOKUP($A273,#REF!,12,FALSE)),0,VLOOKUP($A273,#REF!,12,FALSE))</f>
        <v>#REF!</v>
      </c>
      <c r="R273" s="24"/>
      <c r="S273" s="80" t="e">
        <f t="shared" si="180"/>
        <v>#REF!</v>
      </c>
      <c r="T273" s="76" t="e">
        <f t="shared" si="162"/>
        <v>#REF!</v>
      </c>
      <c r="U273" s="64" t="e">
        <f>IF(ISNA(VLOOKUP($A273,#REF!,16,FALSE)),0,VLOOKUP($A273,#REF!,16,FALSE))</f>
        <v>#REF!</v>
      </c>
      <c r="V273" s="24"/>
      <c r="W273" s="80" t="e">
        <f t="shared" si="163"/>
        <v>#REF!</v>
      </c>
      <c r="X273" s="76" t="e">
        <f t="shared" si="164"/>
        <v>#REF!</v>
      </c>
      <c r="Y273" s="64" t="e">
        <f>IF(ISNA(VLOOKUP($A273,#REF!,20,FALSE)),0,VLOOKUP($A273,#REF!,20,FALSE))</f>
        <v>#REF!</v>
      </c>
      <c r="Z273" s="24"/>
      <c r="AA273" s="80" t="e">
        <f t="shared" si="165"/>
        <v>#REF!</v>
      </c>
      <c r="AB273" s="76" t="e">
        <f t="shared" si="166"/>
        <v>#REF!</v>
      </c>
      <c r="AC273" s="64" t="e">
        <f>IF(ISNA(VLOOKUP($A273,#REF!,24,FALSE)),0,VLOOKUP($A273,#REF!,24,FALSE))</f>
        <v>#REF!</v>
      </c>
      <c r="AD273" s="24"/>
      <c r="AE273" s="80" t="e">
        <f t="shared" si="167"/>
        <v>#REF!</v>
      </c>
      <c r="AF273" s="76" t="e">
        <f t="shared" si="168"/>
        <v>#REF!</v>
      </c>
      <c r="AG273" s="64" t="e">
        <f>IF(ISNA(VLOOKUP($A273,#REF!,28,FALSE)),0,VLOOKUP($A273,#REF!,28,FALSE))</f>
        <v>#REF!</v>
      </c>
      <c r="AH273" s="24"/>
      <c r="AI273" s="80" t="e">
        <f t="shared" si="169"/>
        <v>#REF!</v>
      </c>
      <c r="AJ273" s="76" t="e">
        <f t="shared" si="170"/>
        <v>#REF!</v>
      </c>
      <c r="AK273" s="64" t="e">
        <f>IF(ISNA(VLOOKUP($A273,#REF!,32,FALSE)),0,VLOOKUP($A273,#REF!,32,FALSE))</f>
        <v>#REF!</v>
      </c>
      <c r="AL273" s="24"/>
      <c r="AM273" s="80" t="e">
        <f t="shared" si="171"/>
        <v>#REF!</v>
      </c>
      <c r="AN273" s="76" t="e">
        <f t="shared" si="172"/>
        <v>#REF!</v>
      </c>
      <c r="AO273" s="64" t="e">
        <f>IF(ISNA(VLOOKUP($A273,#REF!,36,FALSE)),0,VLOOKUP($A273,#REF!,36,FALSE))</f>
        <v>#REF!</v>
      </c>
      <c r="AP273" s="24"/>
      <c r="AQ273" s="80" t="e">
        <f t="shared" si="173"/>
        <v>#REF!</v>
      </c>
      <c r="AR273" s="76" t="e">
        <f t="shared" si="174"/>
        <v>#REF!</v>
      </c>
    </row>
    <row r="274" spans="1:48" ht="18" customHeight="1" x14ac:dyDescent="0.2">
      <c r="A274" s="78" t="str">
        <f t="shared" si="157"/>
        <v>Scott Marshall</v>
      </c>
      <c r="B274" s="52" t="s">
        <v>285</v>
      </c>
      <c r="C274" s="62" t="s">
        <v>46</v>
      </c>
      <c r="D274" s="25" t="e">
        <f>VLOOKUP($A274,#REF!,34,FALSE)</f>
        <v>#REF!</v>
      </c>
      <c r="E274" s="8" t="e">
        <f>ROUND(IF(ISNA(VLOOKUP($A274,#REF!,46,FALSE)),0,VLOOKUP($A274,#REF!,46,FALSE)),1)</f>
        <v>#REF!</v>
      </c>
      <c r="F274" s="92" t="e">
        <f>ROUND(IF(ISNA(VLOOKUP($A274,#REF!,47,FALSE)),0,VLOOKUP($A274,#REF!,47,FALSE)),1)</f>
        <v>#REF!</v>
      </c>
      <c r="G274" s="216" t="e">
        <f t="shared" si="158"/>
        <v>#REF!</v>
      </c>
      <c r="H274" s="88" t="e">
        <f t="shared" si="159"/>
        <v>#REF!</v>
      </c>
      <c r="I274" s="64" t="e">
        <f>IF(ISNA(VLOOKUP($A274,#REF!,4,FALSE)),0,VLOOKUP($A274,#REF!,4,FALSE))</f>
        <v>#REF!</v>
      </c>
      <c r="J274" s="24"/>
      <c r="K274" s="80" t="e">
        <f t="shared" si="178"/>
        <v>#REF!</v>
      </c>
      <c r="L274" s="76" t="e">
        <f t="shared" si="160"/>
        <v>#REF!</v>
      </c>
      <c r="M274" s="83" t="e">
        <f>IF(ISNA(VLOOKUP($A274,#REF!,8,FALSE)),0,VLOOKUP($A274,#REF!,8,FALSE))</f>
        <v>#REF!</v>
      </c>
      <c r="N274" s="24"/>
      <c r="O274" s="80" t="e">
        <f t="shared" si="179"/>
        <v>#REF!</v>
      </c>
      <c r="P274" s="76" t="e">
        <f t="shared" si="161"/>
        <v>#REF!</v>
      </c>
      <c r="Q274" s="64" t="e">
        <f>IF(ISNA(VLOOKUP($A274,#REF!,12,FALSE)),0,VLOOKUP($A274,#REF!,12,FALSE))</f>
        <v>#REF!</v>
      </c>
      <c r="R274" s="24"/>
      <c r="S274" s="80" t="e">
        <f t="shared" si="180"/>
        <v>#REF!</v>
      </c>
      <c r="T274" s="76" t="e">
        <f t="shared" si="162"/>
        <v>#REF!</v>
      </c>
      <c r="U274" s="64" t="e">
        <f>IF(ISNA(VLOOKUP($A274,#REF!,16,FALSE)),0,VLOOKUP($A274,#REF!,16,FALSE))</f>
        <v>#REF!</v>
      </c>
      <c r="V274" s="24"/>
      <c r="W274" s="80" t="e">
        <f t="shared" si="163"/>
        <v>#REF!</v>
      </c>
      <c r="X274" s="76" t="e">
        <f t="shared" si="164"/>
        <v>#REF!</v>
      </c>
      <c r="Y274" s="64" t="e">
        <f>IF(ISNA(VLOOKUP($A274,#REF!,20,FALSE)),0,VLOOKUP($A274,#REF!,20,FALSE))</f>
        <v>#REF!</v>
      </c>
      <c r="Z274" s="24"/>
      <c r="AA274" s="80" t="e">
        <f t="shared" si="165"/>
        <v>#REF!</v>
      </c>
      <c r="AB274" s="76" t="e">
        <f t="shared" si="166"/>
        <v>#REF!</v>
      </c>
      <c r="AC274" s="64" t="e">
        <f>IF(ISNA(VLOOKUP($A274,#REF!,24,FALSE)),0,VLOOKUP($A274,#REF!,24,FALSE))</f>
        <v>#REF!</v>
      </c>
      <c r="AD274" s="24"/>
      <c r="AE274" s="80" t="e">
        <f t="shared" si="167"/>
        <v>#REF!</v>
      </c>
      <c r="AF274" s="76" t="e">
        <f t="shared" si="168"/>
        <v>#REF!</v>
      </c>
      <c r="AG274" s="64" t="e">
        <f>IF(ISNA(VLOOKUP($A274,#REF!,28,FALSE)),0,VLOOKUP($A274,#REF!,28,FALSE))</f>
        <v>#REF!</v>
      </c>
      <c r="AH274" s="24"/>
      <c r="AI274" s="80" t="e">
        <f t="shared" si="169"/>
        <v>#REF!</v>
      </c>
      <c r="AJ274" s="76" t="e">
        <f t="shared" si="170"/>
        <v>#REF!</v>
      </c>
      <c r="AK274" s="64" t="e">
        <f>IF(ISNA(VLOOKUP($A274,#REF!,32,FALSE)),0,VLOOKUP($A274,#REF!,32,FALSE))</f>
        <v>#REF!</v>
      </c>
      <c r="AL274" s="24"/>
      <c r="AM274" s="80" t="e">
        <f t="shared" si="171"/>
        <v>#REF!</v>
      </c>
      <c r="AN274" s="76" t="e">
        <f t="shared" si="172"/>
        <v>#REF!</v>
      </c>
      <c r="AO274" s="64" t="e">
        <f>IF(ISNA(VLOOKUP($A274,#REF!,36,FALSE)),0,VLOOKUP($A274,#REF!,36,FALSE))</f>
        <v>#REF!</v>
      </c>
      <c r="AP274" s="24"/>
      <c r="AQ274" s="80" t="e">
        <f t="shared" si="173"/>
        <v>#REF!</v>
      </c>
      <c r="AR274" s="76" t="e">
        <f t="shared" si="174"/>
        <v>#REF!</v>
      </c>
    </row>
    <row r="275" spans="1:48" ht="18" customHeight="1" x14ac:dyDescent="0.2">
      <c r="A275" s="78" t="str">
        <f t="shared" si="157"/>
        <v>Joe Martz</v>
      </c>
      <c r="B275" s="52" t="s">
        <v>429</v>
      </c>
      <c r="C275" s="62" t="s">
        <v>430</v>
      </c>
      <c r="D275" s="25" t="e">
        <f>VLOOKUP($A275,#REF!,34,FALSE)</f>
        <v>#REF!</v>
      </c>
      <c r="E275" s="8" t="e">
        <f>ROUND(IF(ISNA(VLOOKUP($A275,#REF!,46,FALSE)),0,VLOOKUP($A275,#REF!,46,FALSE)),1)</f>
        <v>#REF!</v>
      </c>
      <c r="F275" s="92" t="e">
        <f>ROUND(IF(ISNA(VLOOKUP($A275,#REF!,47,FALSE)),0,VLOOKUP($A275,#REF!,47,FALSE)),1)</f>
        <v>#REF!</v>
      </c>
      <c r="G275" s="216" t="e">
        <f t="shared" si="158"/>
        <v>#REF!</v>
      </c>
      <c r="H275" s="88" t="e">
        <f t="shared" si="159"/>
        <v>#REF!</v>
      </c>
      <c r="I275" s="64" t="e">
        <f>IF(ISNA(VLOOKUP($A275,#REF!,4,FALSE)),0,VLOOKUP($A275,#REF!,4,FALSE))</f>
        <v>#REF!</v>
      </c>
      <c r="J275" s="24"/>
      <c r="K275" s="80" t="e">
        <f t="shared" si="178"/>
        <v>#REF!</v>
      </c>
      <c r="L275" s="76" t="e">
        <f t="shared" si="160"/>
        <v>#REF!</v>
      </c>
      <c r="M275" s="83" t="e">
        <f>IF(ISNA(VLOOKUP($A275,#REF!,8,FALSE)),0,VLOOKUP($A275,#REF!,8,FALSE))</f>
        <v>#REF!</v>
      </c>
      <c r="N275" s="24"/>
      <c r="O275" s="80" t="e">
        <f t="shared" si="179"/>
        <v>#REF!</v>
      </c>
      <c r="P275" s="76" t="e">
        <f t="shared" si="161"/>
        <v>#REF!</v>
      </c>
      <c r="Q275" s="64" t="e">
        <f>IF(ISNA(VLOOKUP($A275,#REF!,12,FALSE)),0,VLOOKUP($A275,#REF!,12,FALSE))</f>
        <v>#REF!</v>
      </c>
      <c r="R275" s="24"/>
      <c r="S275" s="80" t="e">
        <f t="shared" si="180"/>
        <v>#REF!</v>
      </c>
      <c r="T275" s="76" t="e">
        <f t="shared" si="162"/>
        <v>#REF!</v>
      </c>
      <c r="U275" s="64" t="e">
        <f>IF(ISNA(VLOOKUP($A275,#REF!,16,FALSE)),0,VLOOKUP($A275,#REF!,16,FALSE))</f>
        <v>#REF!</v>
      </c>
      <c r="V275" s="24"/>
      <c r="W275" s="80" t="e">
        <f t="shared" si="163"/>
        <v>#REF!</v>
      </c>
      <c r="X275" s="76" t="e">
        <f t="shared" si="164"/>
        <v>#REF!</v>
      </c>
      <c r="Y275" s="64" t="e">
        <f>IF(ISNA(VLOOKUP($A275,#REF!,20,FALSE)),0,VLOOKUP($A275,#REF!,20,FALSE))</f>
        <v>#REF!</v>
      </c>
      <c r="Z275" s="24"/>
      <c r="AA275" s="80" t="e">
        <f t="shared" si="165"/>
        <v>#REF!</v>
      </c>
      <c r="AB275" s="76" t="e">
        <f t="shared" si="166"/>
        <v>#REF!</v>
      </c>
      <c r="AC275" s="64" t="e">
        <f>IF(ISNA(VLOOKUP($A275,#REF!,24,FALSE)),0,VLOOKUP($A275,#REF!,24,FALSE))</f>
        <v>#REF!</v>
      </c>
      <c r="AD275" s="24"/>
      <c r="AE275" s="80" t="e">
        <f t="shared" si="167"/>
        <v>#REF!</v>
      </c>
      <c r="AF275" s="76" t="e">
        <f t="shared" si="168"/>
        <v>#REF!</v>
      </c>
      <c r="AG275" s="64" t="e">
        <f>IF(ISNA(VLOOKUP($A275,#REF!,28,FALSE)),0,VLOOKUP($A275,#REF!,28,FALSE))</f>
        <v>#REF!</v>
      </c>
      <c r="AH275" s="24"/>
      <c r="AI275" s="80" t="e">
        <f t="shared" si="169"/>
        <v>#REF!</v>
      </c>
      <c r="AJ275" s="76" t="e">
        <f t="shared" si="170"/>
        <v>#REF!</v>
      </c>
      <c r="AK275" s="64" t="e">
        <f>IF(ISNA(VLOOKUP($A275,#REF!,32,FALSE)),0,VLOOKUP($A275,#REF!,32,FALSE))</f>
        <v>#REF!</v>
      </c>
      <c r="AL275" s="24"/>
      <c r="AM275" s="80" t="e">
        <f t="shared" si="171"/>
        <v>#REF!</v>
      </c>
      <c r="AN275" s="76" t="e">
        <f t="shared" si="172"/>
        <v>#REF!</v>
      </c>
      <c r="AO275" s="64" t="e">
        <f>IF(ISNA(VLOOKUP($A275,#REF!,36,FALSE)),0,VLOOKUP($A275,#REF!,36,FALSE))</f>
        <v>#REF!</v>
      </c>
      <c r="AP275" s="24"/>
      <c r="AQ275" s="80" t="e">
        <f t="shared" si="173"/>
        <v>#REF!</v>
      </c>
      <c r="AR275" s="76" t="e">
        <f t="shared" si="174"/>
        <v>#REF!</v>
      </c>
    </row>
    <row r="276" spans="1:48" ht="18" customHeight="1" x14ac:dyDescent="0.2">
      <c r="A276" s="78" t="str">
        <f t="shared" si="157"/>
        <v>Mickey McGarity</v>
      </c>
      <c r="B276" s="52" t="s">
        <v>413</v>
      </c>
      <c r="C276" s="62" t="s">
        <v>414</v>
      </c>
      <c r="D276" s="25" t="e">
        <f>VLOOKUP($A276,#REF!,34,FALSE)</f>
        <v>#REF!</v>
      </c>
      <c r="E276" s="8" t="e">
        <f>ROUND(IF(ISNA(VLOOKUP($A276,#REF!,46,FALSE)),0,VLOOKUP($A276,#REF!,46,FALSE)),1)</f>
        <v>#REF!</v>
      </c>
      <c r="F276" s="92" t="e">
        <f>ROUND(IF(ISNA(VLOOKUP($A276,#REF!,47,FALSE)),0,VLOOKUP($A276,#REF!,47,FALSE)),1)</f>
        <v>#REF!</v>
      </c>
      <c r="G276" s="216" t="e">
        <f t="shared" si="158"/>
        <v>#REF!</v>
      </c>
      <c r="H276" s="88" t="e">
        <f t="shared" si="159"/>
        <v>#REF!</v>
      </c>
      <c r="I276" s="64" t="e">
        <f>IF(ISNA(VLOOKUP($A276,#REF!,4,FALSE)),0,VLOOKUP($A276,#REF!,4,FALSE))</f>
        <v>#REF!</v>
      </c>
      <c r="J276" s="24"/>
      <c r="K276" s="80" t="e">
        <f t="shared" si="178"/>
        <v>#REF!</v>
      </c>
      <c r="L276" s="76" t="e">
        <f t="shared" si="160"/>
        <v>#REF!</v>
      </c>
      <c r="M276" s="83" t="e">
        <f>IF(ISNA(VLOOKUP($A276,#REF!,8,FALSE)),0,VLOOKUP($A276,#REF!,8,FALSE))</f>
        <v>#REF!</v>
      </c>
      <c r="N276" s="24"/>
      <c r="O276" s="80" t="e">
        <f t="shared" si="179"/>
        <v>#REF!</v>
      </c>
      <c r="P276" s="76" t="e">
        <f t="shared" si="161"/>
        <v>#REF!</v>
      </c>
      <c r="Q276" s="64" t="e">
        <f>IF(ISNA(VLOOKUP($A276,#REF!,12,FALSE)),0,VLOOKUP($A276,#REF!,12,FALSE))</f>
        <v>#REF!</v>
      </c>
      <c r="R276" s="24"/>
      <c r="S276" s="80" t="e">
        <f t="shared" si="180"/>
        <v>#REF!</v>
      </c>
      <c r="T276" s="76" t="e">
        <f t="shared" si="162"/>
        <v>#REF!</v>
      </c>
      <c r="U276" s="64" t="e">
        <f>IF(ISNA(VLOOKUP($A276,#REF!,16,FALSE)),0,VLOOKUP($A276,#REF!,16,FALSE))</f>
        <v>#REF!</v>
      </c>
      <c r="V276" s="24"/>
      <c r="W276" s="80" t="e">
        <f t="shared" si="163"/>
        <v>#REF!</v>
      </c>
      <c r="X276" s="76" t="e">
        <f t="shared" si="164"/>
        <v>#REF!</v>
      </c>
      <c r="Y276" s="64" t="e">
        <f>IF(ISNA(VLOOKUP($A276,#REF!,20,FALSE)),0,VLOOKUP($A276,#REF!,20,FALSE))</f>
        <v>#REF!</v>
      </c>
      <c r="Z276" s="24"/>
      <c r="AA276" s="80" t="e">
        <f t="shared" si="165"/>
        <v>#REF!</v>
      </c>
      <c r="AB276" s="76" t="e">
        <f t="shared" si="166"/>
        <v>#REF!</v>
      </c>
      <c r="AC276" s="64" t="e">
        <f>IF(ISNA(VLOOKUP($A276,#REF!,24,FALSE)),0,VLOOKUP($A276,#REF!,24,FALSE))</f>
        <v>#REF!</v>
      </c>
      <c r="AD276" s="24"/>
      <c r="AE276" s="80" t="e">
        <f t="shared" si="167"/>
        <v>#REF!</v>
      </c>
      <c r="AF276" s="76" t="e">
        <f t="shared" si="168"/>
        <v>#REF!</v>
      </c>
      <c r="AG276" s="64" t="e">
        <f>IF(ISNA(VLOOKUP($A276,#REF!,28,FALSE)),0,VLOOKUP($A276,#REF!,28,FALSE))</f>
        <v>#REF!</v>
      </c>
      <c r="AH276" s="24"/>
      <c r="AI276" s="80" t="e">
        <f t="shared" si="169"/>
        <v>#REF!</v>
      </c>
      <c r="AJ276" s="76" t="e">
        <f t="shared" si="170"/>
        <v>#REF!</v>
      </c>
      <c r="AK276" s="64" t="e">
        <f>IF(ISNA(VLOOKUP($A276,#REF!,32,FALSE)),0,VLOOKUP($A276,#REF!,32,FALSE))</f>
        <v>#REF!</v>
      </c>
      <c r="AL276" s="24"/>
      <c r="AM276" s="80" t="e">
        <f t="shared" si="171"/>
        <v>#REF!</v>
      </c>
      <c r="AN276" s="76" t="e">
        <f t="shared" si="172"/>
        <v>#REF!</v>
      </c>
      <c r="AO276" s="64" t="e">
        <f>IF(ISNA(VLOOKUP($A276,#REF!,36,FALSE)),0,VLOOKUP($A276,#REF!,36,FALSE))</f>
        <v>#REF!</v>
      </c>
      <c r="AP276" s="24"/>
      <c r="AQ276" s="80" t="e">
        <f t="shared" si="173"/>
        <v>#REF!</v>
      </c>
      <c r="AR276" s="76" t="e">
        <f t="shared" si="174"/>
        <v>#REF!</v>
      </c>
    </row>
    <row r="277" spans="1:48" ht="18" customHeight="1" x14ac:dyDescent="0.2">
      <c r="A277" s="78" t="str">
        <f t="shared" si="157"/>
        <v>Orlando Meneses</v>
      </c>
      <c r="B277" s="52" t="s">
        <v>533</v>
      </c>
      <c r="C277" s="62" t="s">
        <v>531</v>
      </c>
      <c r="D277" s="25">
        <v>10.199999999999999</v>
      </c>
      <c r="E277" s="8" t="e">
        <f>ROUND(IF(ISNA(VLOOKUP($A277,#REF!,47,FALSE)),0,VLOOKUP($A277,#REF!,47,FALSE)),1)</f>
        <v>#REF!</v>
      </c>
      <c r="F277" s="92" t="e">
        <f>ROUND(IF(ISNA(VLOOKUP($A277,#REF!,49,FALSE)),0,VLOOKUP($A277,#REF!,49,FALSE)),1)</f>
        <v>#REF!</v>
      </c>
      <c r="G277" s="216" t="e">
        <f t="shared" si="158"/>
        <v>#REF!</v>
      </c>
      <c r="H277" s="88" t="e">
        <f t="shared" si="159"/>
        <v>#REF!</v>
      </c>
      <c r="I277" s="64" t="e">
        <f>IF(ISNA(VLOOKUP($A277,#REF!,4,FALSE)),0,VLOOKUP($A277,#REF!,4,FALSE))</f>
        <v>#REF!</v>
      </c>
      <c r="J277" s="24"/>
      <c r="K277" s="80" t="e">
        <f t="shared" si="178"/>
        <v>#REF!</v>
      </c>
      <c r="L277" s="76" t="e">
        <f t="shared" si="160"/>
        <v>#REF!</v>
      </c>
      <c r="M277" s="83" t="e">
        <f>IF(ISNA(VLOOKUP($A277,#REF!,8,FALSE)),0,VLOOKUP($A277,#REF!,8,FALSE))</f>
        <v>#REF!</v>
      </c>
      <c r="N277" s="24"/>
      <c r="O277" s="80" t="e">
        <f t="shared" si="179"/>
        <v>#REF!</v>
      </c>
      <c r="P277" s="76" t="e">
        <f t="shared" si="161"/>
        <v>#REF!</v>
      </c>
      <c r="Q277" s="64" t="e">
        <f>IF(ISNA(VLOOKUP($A277,#REF!,12,FALSE)),0,VLOOKUP($A277,#REF!,12,FALSE))</f>
        <v>#REF!</v>
      </c>
      <c r="R277" s="24"/>
      <c r="S277" s="80" t="e">
        <f t="shared" si="180"/>
        <v>#REF!</v>
      </c>
      <c r="T277" s="76" t="e">
        <f t="shared" si="162"/>
        <v>#REF!</v>
      </c>
      <c r="U277" s="64" t="e">
        <f>IF(ISNA(VLOOKUP($A277,#REF!,16,FALSE)),0,VLOOKUP($A277,#REF!,16,FALSE))</f>
        <v>#REF!</v>
      </c>
      <c r="V277" s="24"/>
      <c r="W277" s="80" t="e">
        <f t="shared" si="163"/>
        <v>#REF!</v>
      </c>
      <c r="X277" s="76" t="e">
        <f t="shared" si="164"/>
        <v>#REF!</v>
      </c>
      <c r="Y277" s="64" t="e">
        <f>IF(ISNA(VLOOKUP($A277,#REF!,20,FALSE)),0,VLOOKUP($A277,#REF!,20,FALSE))</f>
        <v>#REF!</v>
      </c>
      <c r="Z277" s="24"/>
      <c r="AA277" s="80" t="e">
        <f t="shared" si="165"/>
        <v>#REF!</v>
      </c>
      <c r="AB277" s="76" t="e">
        <f t="shared" si="166"/>
        <v>#REF!</v>
      </c>
      <c r="AC277" s="64" t="e">
        <f>IF(ISNA(VLOOKUP($A277,#REF!,24,FALSE)),0,VLOOKUP($A277,#REF!,24,FALSE))</f>
        <v>#REF!</v>
      </c>
      <c r="AD277" s="24"/>
      <c r="AE277" s="80" t="e">
        <f t="shared" si="167"/>
        <v>#REF!</v>
      </c>
      <c r="AF277" s="76" t="e">
        <f t="shared" si="168"/>
        <v>#REF!</v>
      </c>
      <c r="AG277" s="64" t="e">
        <f>IF(ISNA(VLOOKUP($A277,#REF!,28,FALSE)),0,VLOOKUP($A277,#REF!,28,FALSE))</f>
        <v>#REF!</v>
      </c>
      <c r="AH277" s="24"/>
      <c r="AI277" s="80" t="e">
        <f t="shared" si="169"/>
        <v>#REF!</v>
      </c>
      <c r="AJ277" s="76" t="e">
        <f t="shared" si="170"/>
        <v>#REF!</v>
      </c>
      <c r="AK277" s="64" t="e">
        <f>IF(ISNA(VLOOKUP($A277,#REF!,32,FALSE)),0,VLOOKUP($A277,#REF!,32,FALSE))</f>
        <v>#REF!</v>
      </c>
      <c r="AL277" s="24"/>
      <c r="AM277" s="80" t="e">
        <f t="shared" si="171"/>
        <v>#REF!</v>
      </c>
      <c r="AN277" s="76" t="e">
        <f t="shared" si="172"/>
        <v>#REF!</v>
      </c>
      <c r="AO277" s="64" t="e">
        <f>IF(ISNA(VLOOKUP($A277,#REF!,36,FALSE)),0,VLOOKUP($A277,#REF!,36,FALSE))</f>
        <v>#REF!</v>
      </c>
      <c r="AP277" s="24"/>
      <c r="AQ277" s="80" t="e">
        <f t="shared" si="173"/>
        <v>#REF!</v>
      </c>
      <c r="AR277" s="76" t="e">
        <f t="shared" si="174"/>
        <v>#REF!</v>
      </c>
      <c r="AS277" t="e">
        <f>IF(I277&gt;0,72+H277+36-I277,"-")</f>
        <v>#REF!</v>
      </c>
      <c r="AT277" t="e">
        <f>IF(M277&gt;0,72+L277+36-M277,"-")</f>
        <v>#REF!</v>
      </c>
      <c r="AU277" t="e">
        <f>IF(Q277&gt;0,72+P277+36-Q277,"-")</f>
        <v>#REF!</v>
      </c>
      <c r="AV277" t="e">
        <f>IF(U277&gt;0,72+T277+36-U277,"-")</f>
        <v>#REF!</v>
      </c>
    </row>
    <row r="278" spans="1:48" ht="18" customHeight="1" x14ac:dyDescent="0.2">
      <c r="A278" s="78" t="str">
        <f t="shared" si="157"/>
        <v>Mark Miller</v>
      </c>
      <c r="B278" s="52" t="s">
        <v>304</v>
      </c>
      <c r="C278" s="62" t="s">
        <v>37</v>
      </c>
      <c r="D278" s="25" t="e">
        <f>VLOOKUP($A278,#REF!,34,FALSE)</f>
        <v>#REF!</v>
      </c>
      <c r="E278" s="8" t="e">
        <f>ROUND(IF(ISNA(VLOOKUP($A278,#REF!,46,FALSE)),0,VLOOKUP($A278,#REF!,46,FALSE)),1)</f>
        <v>#REF!</v>
      </c>
      <c r="F278" s="92" t="e">
        <f>ROUND(IF(ISNA(VLOOKUP($A278,#REF!,47,FALSE)),0,VLOOKUP($A278,#REF!,47,FALSE)),1)</f>
        <v>#REF!</v>
      </c>
      <c r="G278" s="216" t="e">
        <f t="shared" si="158"/>
        <v>#REF!</v>
      </c>
      <c r="H278" s="88" t="e">
        <f t="shared" si="159"/>
        <v>#REF!</v>
      </c>
      <c r="I278" s="64" t="e">
        <f>IF(ISNA(VLOOKUP($A278,#REF!,4,FALSE)),0,VLOOKUP($A278,#REF!,4,FALSE))</f>
        <v>#REF!</v>
      </c>
      <c r="J278" s="24"/>
      <c r="K278" s="80" t="e">
        <f t="shared" si="178"/>
        <v>#REF!</v>
      </c>
      <c r="L278" s="76" t="e">
        <f t="shared" si="160"/>
        <v>#REF!</v>
      </c>
      <c r="M278" s="83" t="e">
        <f>IF(ISNA(VLOOKUP($A278,#REF!,8,FALSE)),0,VLOOKUP($A278,#REF!,8,FALSE))</f>
        <v>#REF!</v>
      </c>
      <c r="N278" s="24"/>
      <c r="O278" s="80" t="e">
        <f t="shared" si="179"/>
        <v>#REF!</v>
      </c>
      <c r="P278" s="76" t="e">
        <f t="shared" si="161"/>
        <v>#REF!</v>
      </c>
      <c r="Q278" s="64" t="e">
        <f>IF(ISNA(VLOOKUP($A278,#REF!,12,FALSE)),0,VLOOKUP($A278,#REF!,12,FALSE))</f>
        <v>#REF!</v>
      </c>
      <c r="R278" s="24"/>
      <c r="S278" s="80" t="e">
        <f t="shared" si="180"/>
        <v>#REF!</v>
      </c>
      <c r="T278" s="76" t="e">
        <f t="shared" si="162"/>
        <v>#REF!</v>
      </c>
      <c r="U278" s="64" t="e">
        <f>IF(ISNA(VLOOKUP($A278,#REF!,16,FALSE)),0,VLOOKUP($A278,#REF!,16,FALSE))</f>
        <v>#REF!</v>
      </c>
      <c r="V278" s="24"/>
      <c r="W278" s="80" t="e">
        <f t="shared" si="163"/>
        <v>#REF!</v>
      </c>
      <c r="X278" s="76" t="e">
        <f t="shared" si="164"/>
        <v>#REF!</v>
      </c>
      <c r="Y278" s="64" t="e">
        <f>IF(ISNA(VLOOKUP($A278,#REF!,20,FALSE)),0,VLOOKUP($A278,#REF!,20,FALSE))</f>
        <v>#REF!</v>
      </c>
      <c r="Z278" s="24"/>
      <c r="AA278" s="80" t="e">
        <f t="shared" si="165"/>
        <v>#REF!</v>
      </c>
      <c r="AB278" s="76" t="e">
        <f t="shared" si="166"/>
        <v>#REF!</v>
      </c>
      <c r="AC278" s="64" t="e">
        <f>IF(ISNA(VLOOKUP($A278,#REF!,24,FALSE)),0,VLOOKUP($A278,#REF!,24,FALSE))</f>
        <v>#REF!</v>
      </c>
      <c r="AD278" s="24"/>
      <c r="AE278" s="80" t="e">
        <f t="shared" si="167"/>
        <v>#REF!</v>
      </c>
      <c r="AF278" s="76" t="e">
        <f t="shared" si="168"/>
        <v>#REF!</v>
      </c>
      <c r="AG278" s="64" t="e">
        <f>IF(ISNA(VLOOKUP($A278,#REF!,28,FALSE)),0,VLOOKUP($A278,#REF!,28,FALSE))</f>
        <v>#REF!</v>
      </c>
      <c r="AH278" s="24"/>
      <c r="AI278" s="80" t="e">
        <f t="shared" si="169"/>
        <v>#REF!</v>
      </c>
      <c r="AJ278" s="76" t="e">
        <f t="shared" si="170"/>
        <v>#REF!</v>
      </c>
      <c r="AK278" s="64" t="e">
        <f>IF(ISNA(VLOOKUP($A278,#REF!,32,FALSE)),0,VLOOKUP($A278,#REF!,32,FALSE))</f>
        <v>#REF!</v>
      </c>
      <c r="AL278" s="24"/>
      <c r="AM278" s="80" t="e">
        <f t="shared" si="171"/>
        <v>#REF!</v>
      </c>
      <c r="AN278" s="76" t="e">
        <f t="shared" si="172"/>
        <v>#REF!</v>
      </c>
      <c r="AO278" s="64" t="e">
        <f>IF(ISNA(VLOOKUP($A278,#REF!,36,FALSE)),0,VLOOKUP($A278,#REF!,36,FALSE))</f>
        <v>#REF!</v>
      </c>
      <c r="AP278" s="24"/>
      <c r="AQ278" s="80" t="e">
        <f t="shared" si="173"/>
        <v>#REF!</v>
      </c>
      <c r="AR278" s="76" t="e">
        <f t="shared" si="174"/>
        <v>#REF!</v>
      </c>
    </row>
    <row r="279" spans="1:48" ht="18" customHeight="1" x14ac:dyDescent="0.2">
      <c r="A279" s="78" t="str">
        <f t="shared" si="157"/>
        <v>Jamie Moreno</v>
      </c>
      <c r="B279" s="52" t="s">
        <v>532</v>
      </c>
      <c r="C279" s="62" t="s">
        <v>332</v>
      </c>
      <c r="D279" s="25">
        <v>4</v>
      </c>
      <c r="E279" s="8" t="e">
        <f>ROUND(IF(ISNA(VLOOKUP($A279,#REF!,47,FALSE)),0,VLOOKUP($A279,#REF!,47,FALSE)),1)</f>
        <v>#REF!</v>
      </c>
      <c r="F279" s="92" t="e">
        <f>ROUND(IF(ISNA(VLOOKUP($A279,#REF!,49,FALSE)),0,VLOOKUP($A279,#REF!,49,FALSE)),1)</f>
        <v>#REF!</v>
      </c>
      <c r="G279" s="216" t="e">
        <f t="shared" si="158"/>
        <v>#REF!</v>
      </c>
      <c r="H279" s="113" t="e">
        <f t="shared" si="159"/>
        <v>#REF!</v>
      </c>
      <c r="I279" s="64" t="e">
        <f>IF(ISNA(VLOOKUP($A279,#REF!,4,FALSE)),0,VLOOKUP($A279,#REF!,4,FALSE))</f>
        <v>#REF!</v>
      </c>
      <c r="J279" s="24"/>
      <c r="K279" s="80" t="e">
        <f t="shared" si="178"/>
        <v>#REF!</v>
      </c>
      <c r="L279" s="76" t="e">
        <f t="shared" si="160"/>
        <v>#REF!</v>
      </c>
      <c r="M279" s="83" t="e">
        <f>IF(ISNA(VLOOKUP($A279,#REF!,8,FALSE)),0,VLOOKUP($A279,#REF!,8,FALSE))</f>
        <v>#REF!</v>
      </c>
      <c r="N279" s="24"/>
      <c r="O279" s="80" t="e">
        <f t="shared" si="179"/>
        <v>#REF!</v>
      </c>
      <c r="P279" s="76" t="e">
        <f t="shared" si="161"/>
        <v>#REF!</v>
      </c>
      <c r="Q279" s="64" t="e">
        <f>IF(ISNA(VLOOKUP($A279,#REF!,12,FALSE)),0,VLOOKUP($A279,#REF!,12,FALSE))</f>
        <v>#REF!</v>
      </c>
      <c r="R279" s="24"/>
      <c r="S279" s="80" t="e">
        <f t="shared" si="180"/>
        <v>#REF!</v>
      </c>
      <c r="T279" s="76" t="e">
        <f t="shared" si="162"/>
        <v>#REF!</v>
      </c>
      <c r="U279" s="64" t="e">
        <f>IF(ISNA(VLOOKUP($A279,#REF!,16,FALSE)),0,VLOOKUP($A279,#REF!,16,FALSE))</f>
        <v>#REF!</v>
      </c>
      <c r="V279" s="24"/>
      <c r="W279" s="80" t="e">
        <f t="shared" si="163"/>
        <v>#REF!</v>
      </c>
      <c r="X279" s="76" t="e">
        <f t="shared" si="164"/>
        <v>#REF!</v>
      </c>
      <c r="Y279" s="64" t="e">
        <f>IF(ISNA(VLOOKUP($A279,#REF!,20,FALSE)),0,VLOOKUP($A279,#REF!,20,FALSE))</f>
        <v>#REF!</v>
      </c>
      <c r="Z279" s="24"/>
      <c r="AA279" s="80" t="e">
        <f t="shared" si="165"/>
        <v>#REF!</v>
      </c>
      <c r="AB279" s="76" t="e">
        <f t="shared" si="166"/>
        <v>#REF!</v>
      </c>
      <c r="AC279" s="64" t="e">
        <f>IF(ISNA(VLOOKUP($A279,#REF!,24,FALSE)),0,VLOOKUP($A279,#REF!,24,FALSE))</f>
        <v>#REF!</v>
      </c>
      <c r="AD279" s="24"/>
      <c r="AE279" s="80" t="e">
        <f t="shared" si="167"/>
        <v>#REF!</v>
      </c>
      <c r="AF279" s="76" t="e">
        <f t="shared" si="168"/>
        <v>#REF!</v>
      </c>
      <c r="AG279" s="64" t="e">
        <f>IF(ISNA(VLOOKUP($A279,#REF!,28,FALSE)),0,VLOOKUP($A279,#REF!,28,FALSE))</f>
        <v>#REF!</v>
      </c>
      <c r="AH279" s="24"/>
      <c r="AI279" s="80" t="e">
        <f t="shared" si="169"/>
        <v>#REF!</v>
      </c>
      <c r="AJ279" s="76" t="e">
        <f t="shared" si="170"/>
        <v>#REF!</v>
      </c>
      <c r="AK279" s="64" t="e">
        <f>IF(ISNA(VLOOKUP($A279,#REF!,32,FALSE)),0,VLOOKUP($A279,#REF!,32,FALSE))</f>
        <v>#REF!</v>
      </c>
      <c r="AL279" s="24"/>
      <c r="AM279" s="80" t="e">
        <f t="shared" si="171"/>
        <v>#REF!</v>
      </c>
      <c r="AN279" s="76" t="e">
        <f t="shared" si="172"/>
        <v>#REF!</v>
      </c>
      <c r="AO279" s="64" t="e">
        <f>IF(ISNA(VLOOKUP($A279,#REF!,36,FALSE)),0,VLOOKUP($A279,#REF!,36,FALSE))</f>
        <v>#REF!</v>
      </c>
      <c r="AP279" s="24"/>
      <c r="AQ279" s="80" t="e">
        <f t="shared" si="173"/>
        <v>#REF!</v>
      </c>
      <c r="AR279" s="76" t="e">
        <f t="shared" si="174"/>
        <v>#REF!</v>
      </c>
      <c r="AS279" t="e">
        <f>IF(I279&gt;0,72+H279+36-I279,"-")</f>
        <v>#REF!</v>
      </c>
      <c r="AT279" t="e">
        <f>IF(M279&gt;0,72+L279+36-M279,"-")</f>
        <v>#REF!</v>
      </c>
      <c r="AU279" t="e">
        <f>IF(Q279&gt;0,72+P279+36-Q279,"-")</f>
        <v>#REF!</v>
      </c>
      <c r="AV279" t="e">
        <f>IF(U279&gt;0,72+T279+36-U279,"-")</f>
        <v>#REF!</v>
      </c>
    </row>
    <row r="280" spans="1:48" ht="18" customHeight="1" x14ac:dyDescent="0.2">
      <c r="A280" s="78" t="str">
        <f t="shared" si="157"/>
        <v>Fuzzy Norton</v>
      </c>
      <c r="B280" s="52" t="s">
        <v>349</v>
      </c>
      <c r="C280" s="62" t="s">
        <v>350</v>
      </c>
      <c r="D280" s="25" t="e">
        <f>VLOOKUP($A280,#REF!,34,FALSE)</f>
        <v>#REF!</v>
      </c>
      <c r="E280" s="8" t="e">
        <f>ROUND(IF(ISNA(VLOOKUP($A280,#REF!,46,FALSE)),0,VLOOKUP($A280,#REF!,46,FALSE)),1)</f>
        <v>#REF!</v>
      </c>
      <c r="F280" s="92" t="e">
        <f>ROUND(IF(ISNA(VLOOKUP($A280,#REF!,47,FALSE)),0,VLOOKUP($A280,#REF!,47,FALSE)),1)</f>
        <v>#REF!</v>
      </c>
      <c r="G280" s="216" t="e">
        <f t="shared" si="158"/>
        <v>#REF!</v>
      </c>
      <c r="H280" s="88" t="e">
        <f t="shared" si="159"/>
        <v>#REF!</v>
      </c>
      <c r="I280" s="64" t="e">
        <f>IF(ISNA(VLOOKUP($A280,#REF!,4,FALSE)),0,VLOOKUP($A280,#REF!,4,FALSE))</f>
        <v>#REF!</v>
      </c>
      <c r="J280" s="24"/>
      <c r="K280" s="80" t="e">
        <f t="shared" ref="K280:K289" si="181">IF(  AND(I280&gt;0,G280&lt;&gt;36),   IF(ABS(I280-36)&gt;=10,  G280+SIGN(36-I280)*1,  (36-I280)*0.1+G280),      G280)</f>
        <v>#REF!</v>
      </c>
      <c r="L280" s="76" t="e">
        <f t="shared" si="160"/>
        <v>#REF!</v>
      </c>
      <c r="M280" s="83" t="e">
        <f>IF(ISNA(VLOOKUP($A280,#REF!,8,FALSE)),0,VLOOKUP($A280,#REF!,8,FALSE))</f>
        <v>#REF!</v>
      </c>
      <c r="N280" s="24"/>
      <c r="O280" s="80" t="e">
        <f t="shared" ref="O280:O289" si="182">IF(  AND(M280&gt;0,K280&lt;&gt;36),   IF(ABS(M280-36)&gt;=10,  K280+SIGN(36-M280)*1,  (36-M280)*0.1+K280),      K280)</f>
        <v>#REF!</v>
      </c>
      <c r="P280" s="76" t="e">
        <f t="shared" si="161"/>
        <v>#REF!</v>
      </c>
      <c r="Q280" s="64" t="e">
        <f>IF(ISNA(VLOOKUP($A280,#REF!,12,FALSE)),0,VLOOKUP($A280,#REF!,12,FALSE))</f>
        <v>#REF!</v>
      </c>
      <c r="R280" s="24"/>
      <c r="S280" s="80" t="e">
        <f t="shared" ref="S280:S298" si="183">IF(  AND(Q280&gt;0,O280&lt;&gt;36),   IF(ABS(Q280-36)&gt;=10,  O280+SIGN(36-Q280)*1,  (36-Q280)*0.1+O280),      O280)</f>
        <v>#REF!</v>
      </c>
      <c r="T280" s="76" t="e">
        <f t="shared" si="162"/>
        <v>#REF!</v>
      </c>
      <c r="U280" s="64" t="e">
        <f>IF(ISNA(VLOOKUP($A280,#REF!,16,FALSE)),0,VLOOKUP($A280,#REF!,16,FALSE))</f>
        <v>#REF!</v>
      </c>
      <c r="V280" s="24"/>
      <c r="W280" s="80" t="e">
        <f t="shared" si="163"/>
        <v>#REF!</v>
      </c>
      <c r="X280" s="76" t="e">
        <f t="shared" si="164"/>
        <v>#REF!</v>
      </c>
      <c r="Y280" s="64" t="e">
        <f>IF(ISNA(VLOOKUP($A280,#REF!,20,FALSE)),0,VLOOKUP($A280,#REF!,20,FALSE))</f>
        <v>#REF!</v>
      </c>
      <c r="Z280" s="24"/>
      <c r="AA280" s="80" t="e">
        <f t="shared" ref="AA280:AA289" si="184">IF(  AND(Y280&gt;0,W280&lt;&gt;36),   IF(ABS(Y280-36)&gt;=10,  W280+SIGN(36-Y280)*1,  (36-Y280)*0.1+W280),      W280)</f>
        <v>#REF!</v>
      </c>
      <c r="AB280" s="76" t="e">
        <f t="shared" si="166"/>
        <v>#REF!</v>
      </c>
      <c r="AC280" s="64" t="e">
        <f>IF(ISNA(VLOOKUP($A280,#REF!,24,FALSE)),0,VLOOKUP($A280,#REF!,24,FALSE))</f>
        <v>#REF!</v>
      </c>
      <c r="AD280" s="24"/>
      <c r="AE280" s="80" t="e">
        <f t="shared" si="167"/>
        <v>#REF!</v>
      </c>
      <c r="AF280" s="76" t="e">
        <f t="shared" si="168"/>
        <v>#REF!</v>
      </c>
      <c r="AG280" s="64" t="e">
        <f>IF(ISNA(VLOOKUP($A280,#REF!,28,FALSE)),0,VLOOKUP($A280,#REF!,28,FALSE))</f>
        <v>#REF!</v>
      </c>
      <c r="AH280" s="24"/>
      <c r="AI280" s="80" t="e">
        <f t="shared" si="169"/>
        <v>#REF!</v>
      </c>
      <c r="AJ280" s="76" t="e">
        <f t="shared" si="170"/>
        <v>#REF!</v>
      </c>
      <c r="AK280" s="64" t="e">
        <f>IF(ISNA(VLOOKUP($A280,#REF!,32,FALSE)),0,VLOOKUP($A280,#REF!,32,FALSE))</f>
        <v>#REF!</v>
      </c>
      <c r="AL280" s="24"/>
      <c r="AM280" s="80" t="e">
        <f t="shared" si="171"/>
        <v>#REF!</v>
      </c>
      <c r="AN280" s="76" t="e">
        <f t="shared" si="172"/>
        <v>#REF!</v>
      </c>
      <c r="AO280" s="64" t="e">
        <f>IF(ISNA(VLOOKUP($A280,#REF!,36,FALSE)),0,VLOOKUP($A280,#REF!,36,FALSE))</f>
        <v>#REF!</v>
      </c>
      <c r="AP280" s="24"/>
      <c r="AQ280" s="80" t="e">
        <f t="shared" si="173"/>
        <v>#REF!</v>
      </c>
      <c r="AR280" s="76" t="e">
        <f t="shared" si="174"/>
        <v>#REF!</v>
      </c>
    </row>
    <row r="281" spans="1:48" ht="18" customHeight="1" x14ac:dyDescent="0.2">
      <c r="A281" s="78" t="str">
        <f t="shared" si="157"/>
        <v>Russ Odom</v>
      </c>
      <c r="B281" s="52" t="s">
        <v>4</v>
      </c>
      <c r="C281" s="62" t="s">
        <v>5</v>
      </c>
      <c r="D281" s="25" t="e">
        <f>VLOOKUP($A281,#REF!,34,FALSE)</f>
        <v>#REF!</v>
      </c>
      <c r="E281" s="8" t="e">
        <f>ROUND(IF(ISNA(VLOOKUP($A281,#REF!,46,FALSE)),0,VLOOKUP($A281,#REF!,46,FALSE)),1)</f>
        <v>#REF!</v>
      </c>
      <c r="F281" s="92" t="e">
        <f>ROUND(IF(ISNA(VLOOKUP($A281,#REF!,47,FALSE)),0,VLOOKUP($A281,#REF!,47,FALSE)),1)</f>
        <v>#REF!</v>
      </c>
      <c r="G281" s="216" t="e">
        <f t="shared" si="158"/>
        <v>#REF!</v>
      </c>
      <c r="H281" s="88" t="e">
        <f t="shared" si="159"/>
        <v>#REF!</v>
      </c>
      <c r="I281" s="64" t="e">
        <f>IF(ISNA(VLOOKUP($A281,#REF!,4,FALSE)),0,VLOOKUP($A281,#REF!,4,FALSE))</f>
        <v>#REF!</v>
      </c>
      <c r="J281" s="24"/>
      <c r="K281" s="80" t="e">
        <f t="shared" si="181"/>
        <v>#REF!</v>
      </c>
      <c r="L281" s="76" t="e">
        <f t="shared" si="160"/>
        <v>#REF!</v>
      </c>
      <c r="M281" s="83" t="e">
        <f>IF(ISNA(VLOOKUP($A281,#REF!,8,FALSE)),0,VLOOKUP($A281,#REF!,8,FALSE))</f>
        <v>#REF!</v>
      </c>
      <c r="N281" s="24"/>
      <c r="O281" s="80" t="e">
        <f t="shared" si="182"/>
        <v>#REF!</v>
      </c>
      <c r="P281" s="76" t="e">
        <f t="shared" si="161"/>
        <v>#REF!</v>
      </c>
      <c r="Q281" s="64" t="e">
        <f>IF(ISNA(VLOOKUP($A281,#REF!,12,FALSE)),0,VLOOKUP($A281,#REF!,12,FALSE))</f>
        <v>#REF!</v>
      </c>
      <c r="R281" s="24"/>
      <c r="S281" s="80" t="e">
        <f t="shared" si="183"/>
        <v>#REF!</v>
      </c>
      <c r="T281" s="76" t="e">
        <f t="shared" si="162"/>
        <v>#REF!</v>
      </c>
      <c r="U281" s="64" t="e">
        <f>IF(ISNA(VLOOKUP($A281,#REF!,16,FALSE)),0,VLOOKUP($A281,#REF!,16,FALSE))</f>
        <v>#REF!</v>
      </c>
      <c r="V281" s="24"/>
      <c r="W281" s="80" t="e">
        <f t="shared" si="163"/>
        <v>#REF!</v>
      </c>
      <c r="X281" s="76" t="e">
        <f t="shared" si="164"/>
        <v>#REF!</v>
      </c>
      <c r="Y281" s="64" t="e">
        <f>IF(ISNA(VLOOKUP($A281,#REF!,20,FALSE)),0,VLOOKUP($A281,#REF!,20,FALSE))</f>
        <v>#REF!</v>
      </c>
      <c r="Z281" s="24"/>
      <c r="AA281" s="80" t="e">
        <f t="shared" si="184"/>
        <v>#REF!</v>
      </c>
      <c r="AB281" s="76" t="e">
        <f t="shared" si="166"/>
        <v>#REF!</v>
      </c>
      <c r="AC281" s="64" t="e">
        <f>IF(ISNA(VLOOKUP($A281,#REF!,24,FALSE)),0,VLOOKUP($A281,#REF!,24,FALSE))</f>
        <v>#REF!</v>
      </c>
      <c r="AD281" s="24"/>
      <c r="AE281" s="80" t="e">
        <f t="shared" si="167"/>
        <v>#REF!</v>
      </c>
      <c r="AF281" s="76" t="e">
        <f t="shared" si="168"/>
        <v>#REF!</v>
      </c>
      <c r="AG281" s="64" t="e">
        <f>IF(ISNA(VLOOKUP($A281,#REF!,28,FALSE)),0,VLOOKUP($A281,#REF!,28,FALSE))</f>
        <v>#REF!</v>
      </c>
      <c r="AH281" s="24"/>
      <c r="AI281" s="80" t="e">
        <f t="shared" si="169"/>
        <v>#REF!</v>
      </c>
      <c r="AJ281" s="76" t="e">
        <f t="shared" si="170"/>
        <v>#REF!</v>
      </c>
      <c r="AK281" s="64" t="e">
        <f>IF(ISNA(VLOOKUP($A281,#REF!,32,FALSE)),0,VLOOKUP($A281,#REF!,32,FALSE))</f>
        <v>#REF!</v>
      </c>
      <c r="AL281" s="24"/>
      <c r="AM281" s="80" t="e">
        <f t="shared" si="171"/>
        <v>#REF!</v>
      </c>
      <c r="AN281" s="76" t="e">
        <f t="shared" si="172"/>
        <v>#REF!</v>
      </c>
      <c r="AO281" s="64" t="e">
        <f>IF(ISNA(VLOOKUP($A281,#REF!,36,FALSE)),0,VLOOKUP($A281,#REF!,36,FALSE))</f>
        <v>#REF!</v>
      </c>
      <c r="AP281" s="24"/>
      <c r="AQ281" s="80" t="e">
        <f t="shared" si="173"/>
        <v>#REF!</v>
      </c>
      <c r="AR281" s="76" t="e">
        <f t="shared" si="174"/>
        <v>#REF!</v>
      </c>
    </row>
    <row r="282" spans="1:48" ht="18" customHeight="1" x14ac:dyDescent="0.2">
      <c r="A282" s="78" t="str">
        <f t="shared" si="157"/>
        <v>Frank Offenbacher</v>
      </c>
      <c r="B282" s="52" t="s">
        <v>154</v>
      </c>
      <c r="C282" s="62" t="s">
        <v>155</v>
      </c>
      <c r="D282" s="25" t="e">
        <f>VLOOKUP($A282,#REF!,34,FALSE)</f>
        <v>#REF!</v>
      </c>
      <c r="E282" s="8" t="e">
        <f>ROUND(IF(ISNA(VLOOKUP($A282,#REF!,46,FALSE)),0,VLOOKUP($A282,#REF!,46,FALSE)),1)</f>
        <v>#REF!</v>
      </c>
      <c r="F282" s="92" t="e">
        <f>ROUND(IF(ISNA(VLOOKUP($A282,#REF!,47,FALSE)),0,VLOOKUP($A282,#REF!,47,FALSE)),1)</f>
        <v>#REF!</v>
      </c>
      <c r="G282" s="216" t="e">
        <f t="shared" si="158"/>
        <v>#REF!</v>
      </c>
      <c r="H282" s="88" t="e">
        <f t="shared" si="159"/>
        <v>#REF!</v>
      </c>
      <c r="I282" s="64" t="e">
        <f>IF(ISNA(VLOOKUP($A282,#REF!,4,FALSE)),0,VLOOKUP($A282,#REF!,4,FALSE))</f>
        <v>#REF!</v>
      </c>
      <c r="J282" s="24"/>
      <c r="K282" s="80" t="e">
        <f t="shared" si="181"/>
        <v>#REF!</v>
      </c>
      <c r="L282" s="76" t="e">
        <f t="shared" si="160"/>
        <v>#REF!</v>
      </c>
      <c r="M282" s="83" t="e">
        <f>IF(ISNA(VLOOKUP($A282,#REF!,8,FALSE)),0,VLOOKUP($A282,#REF!,8,FALSE))</f>
        <v>#REF!</v>
      </c>
      <c r="N282" s="24"/>
      <c r="O282" s="80" t="e">
        <f t="shared" si="182"/>
        <v>#REF!</v>
      </c>
      <c r="P282" s="76" t="e">
        <f t="shared" si="161"/>
        <v>#REF!</v>
      </c>
      <c r="Q282" s="64" t="e">
        <f>IF(ISNA(VLOOKUP($A282,#REF!,12,FALSE)),0,VLOOKUP($A282,#REF!,12,FALSE))</f>
        <v>#REF!</v>
      </c>
      <c r="R282" s="24"/>
      <c r="S282" s="80" t="e">
        <f t="shared" si="183"/>
        <v>#REF!</v>
      </c>
      <c r="T282" s="76" t="e">
        <f t="shared" si="162"/>
        <v>#REF!</v>
      </c>
      <c r="U282" s="64" t="e">
        <f>IF(ISNA(VLOOKUP($A282,#REF!,16,FALSE)),0,VLOOKUP($A282,#REF!,16,FALSE))</f>
        <v>#REF!</v>
      </c>
      <c r="V282" s="24"/>
      <c r="W282" s="80" t="e">
        <f t="shared" si="163"/>
        <v>#REF!</v>
      </c>
      <c r="X282" s="76" t="e">
        <f t="shared" si="164"/>
        <v>#REF!</v>
      </c>
      <c r="Y282" s="64" t="e">
        <f>IF(ISNA(VLOOKUP($A282,#REF!,20,FALSE)),0,VLOOKUP($A282,#REF!,20,FALSE))</f>
        <v>#REF!</v>
      </c>
      <c r="Z282" s="24"/>
      <c r="AA282" s="80" t="e">
        <f t="shared" si="184"/>
        <v>#REF!</v>
      </c>
      <c r="AB282" s="76" t="e">
        <f t="shared" si="166"/>
        <v>#REF!</v>
      </c>
      <c r="AC282" s="64" t="e">
        <f>IF(ISNA(VLOOKUP($A282,#REF!,24,FALSE)),0,VLOOKUP($A282,#REF!,24,FALSE))</f>
        <v>#REF!</v>
      </c>
      <c r="AD282" s="24"/>
      <c r="AE282" s="80" t="e">
        <f t="shared" si="167"/>
        <v>#REF!</v>
      </c>
      <c r="AF282" s="76" t="e">
        <f t="shared" si="168"/>
        <v>#REF!</v>
      </c>
      <c r="AG282" s="64" t="e">
        <f>IF(ISNA(VLOOKUP($A282,#REF!,28,FALSE)),0,VLOOKUP($A282,#REF!,28,FALSE))</f>
        <v>#REF!</v>
      </c>
      <c r="AH282" s="24"/>
      <c r="AI282" s="80" t="e">
        <f t="shared" si="169"/>
        <v>#REF!</v>
      </c>
      <c r="AJ282" s="76" t="e">
        <f t="shared" si="170"/>
        <v>#REF!</v>
      </c>
      <c r="AK282" s="64" t="e">
        <f>IF(ISNA(VLOOKUP($A282,#REF!,32,FALSE)),0,VLOOKUP($A282,#REF!,32,FALSE))</f>
        <v>#REF!</v>
      </c>
      <c r="AL282" s="24"/>
      <c r="AM282" s="80" t="e">
        <f t="shared" si="171"/>
        <v>#REF!</v>
      </c>
      <c r="AN282" s="76" t="e">
        <f t="shared" si="172"/>
        <v>#REF!</v>
      </c>
      <c r="AO282" s="64" t="e">
        <f>IF(ISNA(VLOOKUP($A282,#REF!,36,FALSE)),0,VLOOKUP($A282,#REF!,36,FALSE))</f>
        <v>#REF!</v>
      </c>
      <c r="AP282" s="24"/>
      <c r="AQ282" s="80" t="e">
        <f t="shared" si="173"/>
        <v>#REF!</v>
      </c>
      <c r="AR282" s="76" t="e">
        <f t="shared" si="174"/>
        <v>#REF!</v>
      </c>
    </row>
    <row r="283" spans="1:48" ht="18" customHeight="1" x14ac:dyDescent="0.2">
      <c r="A283" s="78" t="str">
        <f t="shared" si="157"/>
        <v>Bruce O'Leary</v>
      </c>
      <c r="B283" s="93" t="s">
        <v>522</v>
      </c>
      <c r="C283" s="94" t="s">
        <v>250</v>
      </c>
      <c r="D283" s="25">
        <v>18.2</v>
      </c>
      <c r="E283" s="8" t="e">
        <f>ROUND(IF(ISNA(VLOOKUP($A283,#REF!,47,FALSE)),0,VLOOKUP($A283,#REF!,47,FALSE)),1)</f>
        <v>#REF!</v>
      </c>
      <c r="F283" s="92" t="e">
        <f>ROUND(IF(ISNA(VLOOKUP($A283,#REF!,49,FALSE)),0,VLOOKUP($A283,#REF!,49,FALSE)),1)</f>
        <v>#REF!</v>
      </c>
      <c r="G283" s="216" t="e">
        <f t="shared" si="158"/>
        <v>#REF!</v>
      </c>
      <c r="H283" s="88" t="e">
        <f t="shared" si="159"/>
        <v>#REF!</v>
      </c>
      <c r="I283" s="64" t="e">
        <f>IF(ISNA(VLOOKUP($A283,#REF!,4,FALSE)),0,VLOOKUP($A283,#REF!,4,FALSE))</f>
        <v>#REF!</v>
      </c>
      <c r="J283" s="24"/>
      <c r="K283" s="80" t="e">
        <f t="shared" si="181"/>
        <v>#REF!</v>
      </c>
      <c r="L283" s="76" t="e">
        <f t="shared" si="160"/>
        <v>#REF!</v>
      </c>
      <c r="M283" s="83" t="e">
        <f>IF(ISNA(VLOOKUP($A283,#REF!,8,FALSE)),0,VLOOKUP($A283,#REF!,8,FALSE))</f>
        <v>#REF!</v>
      </c>
      <c r="N283" s="24"/>
      <c r="O283" s="80" t="e">
        <f t="shared" si="182"/>
        <v>#REF!</v>
      </c>
      <c r="P283" s="76" t="e">
        <f t="shared" si="161"/>
        <v>#REF!</v>
      </c>
      <c r="Q283" s="64" t="e">
        <f>IF(ISNA(VLOOKUP($A283,#REF!,12,FALSE)),0,VLOOKUP($A283,#REF!,12,FALSE))</f>
        <v>#REF!</v>
      </c>
      <c r="R283" s="24"/>
      <c r="S283" s="80" t="e">
        <f t="shared" si="183"/>
        <v>#REF!</v>
      </c>
      <c r="T283" s="76" t="e">
        <f t="shared" si="162"/>
        <v>#REF!</v>
      </c>
      <c r="U283" s="64" t="e">
        <f>IF(ISNA(VLOOKUP($A283,#REF!,16,FALSE)),0,VLOOKUP($A283,#REF!,16,FALSE))</f>
        <v>#REF!</v>
      </c>
      <c r="V283" s="24"/>
      <c r="W283" s="80" t="e">
        <f t="shared" si="163"/>
        <v>#REF!</v>
      </c>
      <c r="X283" s="76" t="e">
        <f t="shared" si="164"/>
        <v>#REF!</v>
      </c>
      <c r="Y283" s="64" t="e">
        <f>IF(ISNA(VLOOKUP($A283,#REF!,20,FALSE)),0,VLOOKUP($A283,#REF!,20,FALSE))</f>
        <v>#REF!</v>
      </c>
      <c r="Z283" s="24"/>
      <c r="AA283" s="80" t="e">
        <f t="shared" si="184"/>
        <v>#REF!</v>
      </c>
      <c r="AB283" s="76" t="e">
        <f t="shared" si="166"/>
        <v>#REF!</v>
      </c>
      <c r="AC283" s="64" t="e">
        <f>IF(ISNA(VLOOKUP($A283,#REF!,24,FALSE)),0,VLOOKUP($A283,#REF!,24,FALSE))</f>
        <v>#REF!</v>
      </c>
      <c r="AD283" s="24"/>
      <c r="AE283" s="80" t="e">
        <f t="shared" si="167"/>
        <v>#REF!</v>
      </c>
      <c r="AF283" s="76" t="e">
        <f t="shared" si="168"/>
        <v>#REF!</v>
      </c>
      <c r="AG283" s="64" t="e">
        <f>IF(ISNA(VLOOKUP($A283,#REF!,28,FALSE)),0,VLOOKUP($A283,#REF!,28,FALSE))</f>
        <v>#REF!</v>
      </c>
      <c r="AH283" s="24"/>
      <c r="AI283" s="80" t="e">
        <f t="shared" si="169"/>
        <v>#REF!</v>
      </c>
      <c r="AJ283" s="76" t="e">
        <f t="shared" si="170"/>
        <v>#REF!</v>
      </c>
      <c r="AK283" s="64" t="e">
        <f>IF(ISNA(VLOOKUP($A283,#REF!,32,FALSE)),0,VLOOKUP($A283,#REF!,32,FALSE))</f>
        <v>#REF!</v>
      </c>
      <c r="AL283" s="24"/>
      <c r="AM283" s="80" t="e">
        <f t="shared" si="171"/>
        <v>#REF!</v>
      </c>
      <c r="AN283" s="76" t="e">
        <f t="shared" si="172"/>
        <v>#REF!</v>
      </c>
      <c r="AO283" s="64" t="e">
        <f>IF(ISNA(VLOOKUP($A283,#REF!,36,FALSE)),0,VLOOKUP($A283,#REF!,36,FALSE))</f>
        <v>#REF!</v>
      </c>
      <c r="AP283" s="24"/>
      <c r="AQ283" s="80" t="e">
        <f t="shared" si="173"/>
        <v>#REF!</v>
      </c>
      <c r="AR283" s="76" t="e">
        <f t="shared" si="174"/>
        <v>#REF!</v>
      </c>
      <c r="AS283" t="e">
        <f>IF(I283&gt;0,72+H283+36-I283,"-")</f>
        <v>#REF!</v>
      </c>
      <c r="AT283" t="e">
        <f>IF(M283&gt;0,72+L283+36-M283,"-")</f>
        <v>#REF!</v>
      </c>
      <c r="AU283" t="e">
        <f>IF(Q283&gt;0,72+P283+36-Q283,"-")</f>
        <v>#REF!</v>
      </c>
      <c r="AV283" t="e">
        <f>IF(U283&gt;0,72+T283+36-U283,"-")</f>
        <v>#REF!</v>
      </c>
    </row>
    <row r="284" spans="1:48" ht="18" customHeight="1" x14ac:dyDescent="0.2">
      <c r="A284" s="78" t="str">
        <f t="shared" si="157"/>
        <v>Mario Ortega</v>
      </c>
      <c r="B284" s="52" t="s">
        <v>235</v>
      </c>
      <c r="C284" s="62" t="s">
        <v>6</v>
      </c>
      <c r="D284" s="25" t="e">
        <f>VLOOKUP($A284,#REF!,34,FALSE)</f>
        <v>#REF!</v>
      </c>
      <c r="E284" s="8" t="e">
        <f>ROUND(IF(ISNA(VLOOKUP($A284,#REF!,46,FALSE)),0,VLOOKUP($A284,#REF!,46,FALSE)),1)</f>
        <v>#REF!</v>
      </c>
      <c r="F284" s="92" t="e">
        <f>ROUND(IF(ISNA(VLOOKUP($A284,#REF!,47,FALSE)),0,VLOOKUP($A284,#REF!,47,FALSE)),1)</f>
        <v>#REF!</v>
      </c>
      <c r="G284" s="216" t="e">
        <f t="shared" si="158"/>
        <v>#REF!</v>
      </c>
      <c r="H284" s="88" t="e">
        <f t="shared" si="159"/>
        <v>#REF!</v>
      </c>
      <c r="I284" s="64" t="e">
        <f>IF(ISNA(VLOOKUP($A284,#REF!,4,FALSE)),0,VLOOKUP($A284,#REF!,4,FALSE))</f>
        <v>#REF!</v>
      </c>
      <c r="J284" s="24"/>
      <c r="K284" s="80" t="e">
        <f t="shared" si="181"/>
        <v>#REF!</v>
      </c>
      <c r="L284" s="76" t="e">
        <f t="shared" si="160"/>
        <v>#REF!</v>
      </c>
      <c r="M284" s="83" t="e">
        <f>IF(ISNA(VLOOKUP($A284,#REF!,8,FALSE)),0,VLOOKUP($A284,#REF!,8,FALSE))</f>
        <v>#REF!</v>
      </c>
      <c r="N284" s="24"/>
      <c r="O284" s="80" t="e">
        <f t="shared" si="182"/>
        <v>#REF!</v>
      </c>
      <c r="P284" s="76" t="e">
        <f t="shared" si="161"/>
        <v>#REF!</v>
      </c>
      <c r="Q284" s="64" t="e">
        <f>IF(ISNA(VLOOKUP($A284,#REF!,12,FALSE)),0,VLOOKUP($A284,#REF!,12,FALSE))</f>
        <v>#REF!</v>
      </c>
      <c r="R284" s="24"/>
      <c r="S284" s="80" t="e">
        <f t="shared" si="183"/>
        <v>#REF!</v>
      </c>
      <c r="T284" s="76" t="e">
        <f t="shared" si="162"/>
        <v>#REF!</v>
      </c>
      <c r="U284" s="64" t="e">
        <f>IF(ISNA(VLOOKUP($A284,#REF!,16,FALSE)),0,VLOOKUP($A284,#REF!,16,FALSE))</f>
        <v>#REF!</v>
      </c>
      <c r="V284" s="24"/>
      <c r="W284" s="80" t="e">
        <f t="shared" si="163"/>
        <v>#REF!</v>
      </c>
      <c r="X284" s="76" t="e">
        <f t="shared" si="164"/>
        <v>#REF!</v>
      </c>
      <c r="Y284" s="64" t="e">
        <f>IF(ISNA(VLOOKUP($A284,#REF!,20,FALSE)),0,VLOOKUP($A284,#REF!,20,FALSE))</f>
        <v>#REF!</v>
      </c>
      <c r="Z284" s="24"/>
      <c r="AA284" s="80" t="e">
        <f t="shared" si="184"/>
        <v>#REF!</v>
      </c>
      <c r="AB284" s="76" t="e">
        <f t="shared" si="166"/>
        <v>#REF!</v>
      </c>
      <c r="AC284" s="64" t="e">
        <f>IF(ISNA(VLOOKUP($A284,#REF!,24,FALSE)),0,VLOOKUP($A284,#REF!,24,FALSE))</f>
        <v>#REF!</v>
      </c>
      <c r="AD284" s="24"/>
      <c r="AE284" s="80" t="e">
        <f t="shared" si="167"/>
        <v>#REF!</v>
      </c>
      <c r="AF284" s="76" t="e">
        <f t="shared" si="168"/>
        <v>#REF!</v>
      </c>
      <c r="AG284" s="64" t="e">
        <f>IF(ISNA(VLOOKUP($A284,#REF!,28,FALSE)),0,VLOOKUP($A284,#REF!,28,FALSE))</f>
        <v>#REF!</v>
      </c>
      <c r="AH284" s="24"/>
      <c r="AI284" s="80" t="e">
        <f t="shared" si="169"/>
        <v>#REF!</v>
      </c>
      <c r="AJ284" s="76" t="e">
        <f t="shared" si="170"/>
        <v>#REF!</v>
      </c>
      <c r="AK284" s="64" t="e">
        <f>IF(ISNA(VLOOKUP($A284,#REF!,32,FALSE)),0,VLOOKUP($A284,#REF!,32,FALSE))</f>
        <v>#REF!</v>
      </c>
      <c r="AL284" s="24"/>
      <c r="AM284" s="80" t="e">
        <f t="shared" si="171"/>
        <v>#REF!</v>
      </c>
      <c r="AN284" s="76" t="e">
        <f t="shared" si="172"/>
        <v>#REF!</v>
      </c>
      <c r="AO284" s="64" t="e">
        <f>IF(ISNA(VLOOKUP($A284,#REF!,36,FALSE)),0,VLOOKUP($A284,#REF!,36,FALSE))</f>
        <v>#REF!</v>
      </c>
      <c r="AP284" s="24"/>
      <c r="AQ284" s="80" t="e">
        <f t="shared" si="173"/>
        <v>#REF!</v>
      </c>
      <c r="AR284" s="76" t="e">
        <f t="shared" si="174"/>
        <v>#REF!</v>
      </c>
    </row>
    <row r="285" spans="1:48" ht="18" customHeight="1" x14ac:dyDescent="0.2">
      <c r="A285" s="78" t="str">
        <f t="shared" si="157"/>
        <v>Ruben Ortiz</v>
      </c>
      <c r="B285" s="52" t="s">
        <v>399</v>
      </c>
      <c r="C285" s="62" t="s">
        <v>400</v>
      </c>
      <c r="D285" s="25" t="e">
        <f>VLOOKUP($A285,#REF!,34,FALSE)</f>
        <v>#REF!</v>
      </c>
      <c r="E285" s="8" t="e">
        <f>ROUND(IF(ISNA(VLOOKUP($A285,#REF!,46,FALSE)),0,VLOOKUP($A285,#REF!,46,FALSE)),1)</f>
        <v>#REF!</v>
      </c>
      <c r="F285" s="92" t="e">
        <f>ROUND(IF(ISNA(VLOOKUP($A285,#REF!,47,FALSE)),0,VLOOKUP($A285,#REF!,47,FALSE)),1)</f>
        <v>#REF!</v>
      </c>
      <c r="G285" s="216" t="e">
        <f t="shared" si="158"/>
        <v>#REF!</v>
      </c>
      <c r="H285" s="88" t="e">
        <f t="shared" si="159"/>
        <v>#REF!</v>
      </c>
      <c r="I285" s="64" t="e">
        <f>IF(ISNA(VLOOKUP($A285,#REF!,4,FALSE)),0,VLOOKUP($A285,#REF!,4,FALSE))</f>
        <v>#REF!</v>
      </c>
      <c r="J285" s="24"/>
      <c r="K285" s="80" t="e">
        <f t="shared" si="181"/>
        <v>#REF!</v>
      </c>
      <c r="L285" s="76" t="e">
        <f t="shared" si="160"/>
        <v>#REF!</v>
      </c>
      <c r="M285" s="83" t="e">
        <f>IF(ISNA(VLOOKUP($A285,#REF!,8,FALSE)),0,VLOOKUP($A285,#REF!,8,FALSE))</f>
        <v>#REF!</v>
      </c>
      <c r="N285" s="24"/>
      <c r="O285" s="80" t="e">
        <f t="shared" si="182"/>
        <v>#REF!</v>
      </c>
      <c r="P285" s="76" t="e">
        <f t="shared" si="161"/>
        <v>#REF!</v>
      </c>
      <c r="Q285" s="64" t="e">
        <f>IF(ISNA(VLOOKUP($A285,#REF!,12,FALSE)),0,VLOOKUP($A285,#REF!,12,FALSE))</f>
        <v>#REF!</v>
      </c>
      <c r="R285" s="24"/>
      <c r="S285" s="80" t="e">
        <f t="shared" si="183"/>
        <v>#REF!</v>
      </c>
      <c r="T285" s="76" t="e">
        <f t="shared" si="162"/>
        <v>#REF!</v>
      </c>
      <c r="U285" s="64" t="e">
        <f>IF(ISNA(VLOOKUP($A285,#REF!,16,FALSE)),0,VLOOKUP($A285,#REF!,16,FALSE))</f>
        <v>#REF!</v>
      </c>
      <c r="V285" s="24"/>
      <c r="W285" s="80" t="e">
        <f t="shared" si="163"/>
        <v>#REF!</v>
      </c>
      <c r="X285" s="76" t="e">
        <f t="shared" si="164"/>
        <v>#REF!</v>
      </c>
      <c r="Y285" s="64" t="e">
        <f>IF(ISNA(VLOOKUP($A285,#REF!,20,FALSE)),0,VLOOKUP($A285,#REF!,20,FALSE))</f>
        <v>#REF!</v>
      </c>
      <c r="Z285" s="24"/>
      <c r="AA285" s="80" t="e">
        <f t="shared" si="184"/>
        <v>#REF!</v>
      </c>
      <c r="AB285" s="76" t="e">
        <f t="shared" si="166"/>
        <v>#REF!</v>
      </c>
      <c r="AC285" s="64" t="e">
        <f>IF(ISNA(VLOOKUP($A285,#REF!,24,FALSE)),0,VLOOKUP($A285,#REF!,24,FALSE))</f>
        <v>#REF!</v>
      </c>
      <c r="AD285" s="24"/>
      <c r="AE285" s="80" t="e">
        <f t="shared" si="167"/>
        <v>#REF!</v>
      </c>
      <c r="AF285" s="76" t="e">
        <f t="shared" si="168"/>
        <v>#REF!</v>
      </c>
      <c r="AG285" s="64" t="e">
        <f>IF(ISNA(VLOOKUP($A285,#REF!,28,FALSE)),0,VLOOKUP($A285,#REF!,28,FALSE))</f>
        <v>#REF!</v>
      </c>
      <c r="AH285" s="24"/>
      <c r="AI285" s="80" t="e">
        <f t="shared" si="169"/>
        <v>#REF!</v>
      </c>
      <c r="AJ285" s="76" t="e">
        <f t="shared" si="170"/>
        <v>#REF!</v>
      </c>
      <c r="AK285" s="64" t="e">
        <f>IF(ISNA(VLOOKUP($A285,#REF!,32,FALSE)),0,VLOOKUP($A285,#REF!,32,FALSE))</f>
        <v>#REF!</v>
      </c>
      <c r="AL285" s="24"/>
      <c r="AM285" s="80" t="e">
        <f t="shared" si="171"/>
        <v>#REF!</v>
      </c>
      <c r="AN285" s="76" t="e">
        <f t="shared" si="172"/>
        <v>#REF!</v>
      </c>
      <c r="AO285" s="64" t="e">
        <f>IF(ISNA(VLOOKUP($A285,#REF!,36,FALSE)),0,VLOOKUP($A285,#REF!,36,FALSE))</f>
        <v>#REF!</v>
      </c>
      <c r="AP285" s="24"/>
      <c r="AQ285" s="80" t="e">
        <f t="shared" si="173"/>
        <v>#REF!</v>
      </c>
      <c r="AR285" s="76" t="e">
        <f t="shared" si="174"/>
        <v>#REF!</v>
      </c>
    </row>
    <row r="286" spans="1:48" ht="18" customHeight="1" x14ac:dyDescent="0.2">
      <c r="A286" s="78" t="str">
        <f t="shared" si="157"/>
        <v>John O'Shaughnessey</v>
      </c>
      <c r="B286" s="52" t="s">
        <v>390</v>
      </c>
      <c r="C286" s="62" t="s">
        <v>3</v>
      </c>
      <c r="D286" s="25" t="e">
        <f>VLOOKUP($A286,#REF!,34,FALSE)</f>
        <v>#REF!</v>
      </c>
      <c r="E286" s="8" t="e">
        <f>ROUND(IF(ISNA(VLOOKUP($A286,#REF!,46,FALSE)),0,VLOOKUP($A286,#REF!,46,FALSE)),1)</f>
        <v>#REF!</v>
      </c>
      <c r="F286" s="92" t="e">
        <f>ROUND(IF(ISNA(VLOOKUP($A286,#REF!,47,FALSE)),0,VLOOKUP($A286,#REF!,47,FALSE)),1)</f>
        <v>#REF!</v>
      </c>
      <c r="G286" s="216" t="e">
        <f t="shared" si="158"/>
        <v>#REF!</v>
      </c>
      <c r="H286" s="88" t="e">
        <f t="shared" si="159"/>
        <v>#REF!</v>
      </c>
      <c r="I286" s="64" t="e">
        <f>IF(ISNA(VLOOKUP($A286,#REF!,4,FALSE)),0,VLOOKUP($A286,#REF!,4,FALSE))</f>
        <v>#REF!</v>
      </c>
      <c r="J286" s="24"/>
      <c r="K286" s="80" t="e">
        <f t="shared" si="181"/>
        <v>#REF!</v>
      </c>
      <c r="L286" s="76" t="e">
        <f t="shared" si="160"/>
        <v>#REF!</v>
      </c>
      <c r="M286" s="83" t="e">
        <f>IF(ISNA(VLOOKUP($A286,#REF!,8,FALSE)),0,VLOOKUP($A286,#REF!,8,FALSE))</f>
        <v>#REF!</v>
      </c>
      <c r="N286" s="24"/>
      <c r="O286" s="80" t="e">
        <f t="shared" si="182"/>
        <v>#REF!</v>
      </c>
      <c r="P286" s="76" t="e">
        <f t="shared" si="161"/>
        <v>#REF!</v>
      </c>
      <c r="Q286" s="64" t="e">
        <f>IF(ISNA(VLOOKUP($A286,#REF!,12,FALSE)),0,VLOOKUP($A286,#REF!,12,FALSE))</f>
        <v>#REF!</v>
      </c>
      <c r="R286" s="24"/>
      <c r="S286" s="80" t="e">
        <f t="shared" si="183"/>
        <v>#REF!</v>
      </c>
      <c r="T286" s="76" t="e">
        <f t="shared" si="162"/>
        <v>#REF!</v>
      </c>
      <c r="U286" s="64" t="e">
        <f>IF(ISNA(VLOOKUP($A286,#REF!,16,FALSE)),0,VLOOKUP($A286,#REF!,16,FALSE))</f>
        <v>#REF!</v>
      </c>
      <c r="V286" s="24"/>
      <c r="W286" s="80" t="e">
        <f t="shared" si="163"/>
        <v>#REF!</v>
      </c>
      <c r="X286" s="76" t="e">
        <f t="shared" si="164"/>
        <v>#REF!</v>
      </c>
      <c r="Y286" s="64" t="e">
        <f>IF(ISNA(VLOOKUP($A286,#REF!,20,FALSE)),0,VLOOKUP($A286,#REF!,20,FALSE))</f>
        <v>#REF!</v>
      </c>
      <c r="Z286" s="24"/>
      <c r="AA286" s="80" t="e">
        <f t="shared" si="184"/>
        <v>#REF!</v>
      </c>
      <c r="AB286" s="76" t="e">
        <f t="shared" si="166"/>
        <v>#REF!</v>
      </c>
      <c r="AC286" s="64" t="e">
        <f>IF(ISNA(VLOOKUP($A286,#REF!,24,FALSE)),0,VLOOKUP($A286,#REF!,24,FALSE))</f>
        <v>#REF!</v>
      </c>
      <c r="AD286" s="24"/>
      <c r="AE286" s="80" t="e">
        <f t="shared" si="167"/>
        <v>#REF!</v>
      </c>
      <c r="AF286" s="76" t="e">
        <f t="shared" si="168"/>
        <v>#REF!</v>
      </c>
      <c r="AG286" s="64" t="e">
        <f>IF(ISNA(VLOOKUP($A286,#REF!,28,FALSE)),0,VLOOKUP($A286,#REF!,28,FALSE))</f>
        <v>#REF!</v>
      </c>
      <c r="AH286" s="24"/>
      <c r="AI286" s="80" t="e">
        <f t="shared" si="169"/>
        <v>#REF!</v>
      </c>
      <c r="AJ286" s="76" t="e">
        <f t="shared" si="170"/>
        <v>#REF!</v>
      </c>
      <c r="AK286" s="64" t="e">
        <f>IF(ISNA(VLOOKUP($A286,#REF!,32,FALSE)),0,VLOOKUP($A286,#REF!,32,FALSE))</f>
        <v>#REF!</v>
      </c>
      <c r="AL286" s="24"/>
      <c r="AM286" s="80" t="e">
        <f t="shared" si="171"/>
        <v>#REF!</v>
      </c>
      <c r="AN286" s="76" t="e">
        <f t="shared" si="172"/>
        <v>#REF!</v>
      </c>
      <c r="AO286" s="64" t="e">
        <f>IF(ISNA(VLOOKUP($A286,#REF!,36,FALSE)),0,VLOOKUP($A286,#REF!,36,FALSE))</f>
        <v>#REF!</v>
      </c>
      <c r="AP286" s="24"/>
      <c r="AQ286" s="80" t="e">
        <f t="shared" si="173"/>
        <v>#REF!</v>
      </c>
      <c r="AR286" s="76" t="e">
        <f t="shared" si="174"/>
        <v>#REF!</v>
      </c>
    </row>
    <row r="287" spans="1:48" ht="18" customHeight="1" x14ac:dyDescent="0.2">
      <c r="A287" s="78" t="str">
        <f t="shared" si="157"/>
        <v>Mike Ozycz</v>
      </c>
      <c r="B287" s="52" t="s">
        <v>512</v>
      </c>
      <c r="C287" s="62" t="s">
        <v>33</v>
      </c>
      <c r="D287" s="25" t="e">
        <f>VLOOKUP($A287,#REF!,34,FALSE)</f>
        <v>#REF!</v>
      </c>
      <c r="E287" s="8" t="e">
        <f>ROUND(IF(ISNA(VLOOKUP($A287,#REF!,46,FALSE)),0,VLOOKUP($A287,#REF!,46,FALSE)),1)</f>
        <v>#REF!</v>
      </c>
      <c r="F287" s="92" t="e">
        <f>ROUND(IF(ISNA(VLOOKUP($A287,#REF!,47,FALSE)),0,VLOOKUP($A287,#REF!,47,FALSE)),1)</f>
        <v>#REF!</v>
      </c>
      <c r="G287" s="216" t="e">
        <f t="shared" si="158"/>
        <v>#REF!</v>
      </c>
      <c r="H287" s="88" t="e">
        <f t="shared" si="159"/>
        <v>#REF!</v>
      </c>
      <c r="I287" s="64" t="e">
        <f>IF(ISNA(VLOOKUP($A287,#REF!,4,FALSE)),0,VLOOKUP($A287,#REF!,4,FALSE))</f>
        <v>#REF!</v>
      </c>
      <c r="J287" s="24"/>
      <c r="K287" s="80" t="e">
        <f t="shared" si="181"/>
        <v>#REF!</v>
      </c>
      <c r="L287" s="76" t="e">
        <f t="shared" si="160"/>
        <v>#REF!</v>
      </c>
      <c r="M287" s="83" t="e">
        <f>IF(ISNA(VLOOKUP($A287,#REF!,8,FALSE)),0,VLOOKUP($A287,#REF!,8,FALSE))</f>
        <v>#REF!</v>
      </c>
      <c r="N287" s="24"/>
      <c r="O287" s="80" t="e">
        <f t="shared" si="182"/>
        <v>#REF!</v>
      </c>
      <c r="P287" s="76" t="e">
        <f t="shared" si="161"/>
        <v>#REF!</v>
      </c>
      <c r="Q287" s="64" t="e">
        <f>IF(ISNA(VLOOKUP($A287,#REF!,12,FALSE)),0,VLOOKUP($A287,#REF!,12,FALSE))</f>
        <v>#REF!</v>
      </c>
      <c r="R287" s="24"/>
      <c r="S287" s="80" t="e">
        <f t="shared" si="183"/>
        <v>#REF!</v>
      </c>
      <c r="T287" s="76" t="e">
        <f t="shared" si="162"/>
        <v>#REF!</v>
      </c>
      <c r="U287" s="64" t="e">
        <f>IF(ISNA(VLOOKUP($A287,#REF!,16,FALSE)),0,VLOOKUP($A287,#REF!,16,FALSE))</f>
        <v>#REF!</v>
      </c>
      <c r="V287" s="24"/>
      <c r="W287" s="80" t="e">
        <f t="shared" si="163"/>
        <v>#REF!</v>
      </c>
      <c r="X287" s="76" t="e">
        <f t="shared" si="164"/>
        <v>#REF!</v>
      </c>
      <c r="Y287" s="64" t="e">
        <f>IF(ISNA(VLOOKUP($A287,#REF!,20,FALSE)),0,VLOOKUP($A287,#REF!,20,FALSE))</f>
        <v>#REF!</v>
      </c>
      <c r="Z287" s="24"/>
      <c r="AA287" s="80" t="e">
        <f t="shared" si="184"/>
        <v>#REF!</v>
      </c>
      <c r="AB287" s="76" t="e">
        <f t="shared" si="166"/>
        <v>#REF!</v>
      </c>
      <c r="AC287" s="64" t="e">
        <f>IF(ISNA(VLOOKUP($A287,#REF!,24,FALSE)),0,VLOOKUP($A287,#REF!,24,FALSE))</f>
        <v>#REF!</v>
      </c>
      <c r="AD287" s="24"/>
      <c r="AE287" s="80" t="e">
        <f t="shared" si="167"/>
        <v>#REF!</v>
      </c>
      <c r="AF287" s="76" t="e">
        <f t="shared" si="168"/>
        <v>#REF!</v>
      </c>
      <c r="AG287" s="64" t="e">
        <f>IF(ISNA(VLOOKUP($A287,#REF!,28,FALSE)),0,VLOOKUP($A287,#REF!,28,FALSE))</f>
        <v>#REF!</v>
      </c>
      <c r="AH287" s="24"/>
      <c r="AI287" s="80" t="e">
        <f t="shared" si="169"/>
        <v>#REF!</v>
      </c>
      <c r="AJ287" s="76" t="e">
        <f t="shared" si="170"/>
        <v>#REF!</v>
      </c>
      <c r="AK287" s="64" t="e">
        <f>IF(ISNA(VLOOKUP($A287,#REF!,32,FALSE)),0,VLOOKUP($A287,#REF!,32,FALSE))</f>
        <v>#REF!</v>
      </c>
      <c r="AL287" s="24"/>
      <c r="AM287" s="80" t="e">
        <f t="shared" si="171"/>
        <v>#REF!</v>
      </c>
      <c r="AN287" s="76" t="e">
        <f t="shared" si="172"/>
        <v>#REF!</v>
      </c>
      <c r="AO287" s="64" t="e">
        <f>IF(ISNA(VLOOKUP($A287,#REF!,36,FALSE)),0,VLOOKUP($A287,#REF!,36,FALSE))</f>
        <v>#REF!</v>
      </c>
      <c r="AP287" s="24"/>
      <c r="AQ287" s="80" t="e">
        <f t="shared" si="173"/>
        <v>#REF!</v>
      </c>
      <c r="AR287" s="76" t="e">
        <f t="shared" si="174"/>
        <v>#REF!</v>
      </c>
    </row>
    <row r="288" spans="1:48" ht="18" customHeight="1" x14ac:dyDescent="0.2">
      <c r="A288" s="78" t="str">
        <f t="shared" si="157"/>
        <v>Scott Padget</v>
      </c>
      <c r="B288" s="52" t="s">
        <v>45</v>
      </c>
      <c r="C288" s="62" t="s">
        <v>46</v>
      </c>
      <c r="D288" s="25" t="e">
        <f>VLOOKUP($A288,#REF!,34,FALSE)</f>
        <v>#REF!</v>
      </c>
      <c r="E288" s="8" t="e">
        <f>ROUND(IF(ISNA(VLOOKUP($A288,#REF!,46,FALSE)),0,VLOOKUP($A288,#REF!,46,FALSE)),1)</f>
        <v>#REF!</v>
      </c>
      <c r="F288" s="92" t="e">
        <f>ROUND(IF(ISNA(VLOOKUP($A288,#REF!,47,FALSE)),0,VLOOKUP($A288,#REF!,47,FALSE)),1)</f>
        <v>#REF!</v>
      </c>
      <c r="G288" s="216" t="e">
        <f t="shared" si="158"/>
        <v>#REF!</v>
      </c>
      <c r="H288" s="88" t="e">
        <f t="shared" si="159"/>
        <v>#REF!</v>
      </c>
      <c r="I288" s="64" t="e">
        <f>IF(ISNA(VLOOKUP($A288,#REF!,4,FALSE)),0,VLOOKUP($A288,#REF!,4,FALSE))</f>
        <v>#REF!</v>
      </c>
      <c r="J288" s="24"/>
      <c r="K288" s="80" t="e">
        <f t="shared" si="181"/>
        <v>#REF!</v>
      </c>
      <c r="L288" s="76" t="e">
        <f t="shared" si="160"/>
        <v>#REF!</v>
      </c>
      <c r="M288" s="83" t="e">
        <f>IF(ISNA(VLOOKUP($A288,#REF!,8,FALSE)),0,VLOOKUP($A288,#REF!,8,FALSE))</f>
        <v>#REF!</v>
      </c>
      <c r="N288" s="24"/>
      <c r="O288" s="80" t="e">
        <f t="shared" si="182"/>
        <v>#REF!</v>
      </c>
      <c r="P288" s="76" t="e">
        <f t="shared" si="161"/>
        <v>#REF!</v>
      </c>
      <c r="Q288" s="64" t="e">
        <f>IF(ISNA(VLOOKUP($A288,#REF!,12,FALSE)),0,VLOOKUP($A288,#REF!,12,FALSE))</f>
        <v>#REF!</v>
      </c>
      <c r="R288" s="24"/>
      <c r="S288" s="80" t="e">
        <f t="shared" si="183"/>
        <v>#REF!</v>
      </c>
      <c r="T288" s="76" t="e">
        <f t="shared" si="162"/>
        <v>#REF!</v>
      </c>
      <c r="U288" s="64" t="e">
        <f>IF(ISNA(VLOOKUP($A288,#REF!,16,FALSE)),0,VLOOKUP($A288,#REF!,16,FALSE))</f>
        <v>#REF!</v>
      </c>
      <c r="V288" s="24"/>
      <c r="W288" s="80" t="e">
        <f t="shared" si="163"/>
        <v>#REF!</v>
      </c>
      <c r="X288" s="76" t="e">
        <f t="shared" si="164"/>
        <v>#REF!</v>
      </c>
      <c r="Y288" s="64" t="e">
        <f>IF(ISNA(VLOOKUP($A288,#REF!,20,FALSE)),0,VLOOKUP($A288,#REF!,20,FALSE))</f>
        <v>#REF!</v>
      </c>
      <c r="Z288" s="24"/>
      <c r="AA288" s="80" t="e">
        <f t="shared" si="184"/>
        <v>#REF!</v>
      </c>
      <c r="AB288" s="76" t="e">
        <f t="shared" si="166"/>
        <v>#REF!</v>
      </c>
      <c r="AC288" s="64" t="e">
        <f>IF(ISNA(VLOOKUP($A288,#REF!,24,FALSE)),0,VLOOKUP($A288,#REF!,24,FALSE))</f>
        <v>#REF!</v>
      </c>
      <c r="AD288" s="24"/>
      <c r="AE288" s="80" t="e">
        <f t="shared" si="167"/>
        <v>#REF!</v>
      </c>
      <c r="AF288" s="76" t="e">
        <f t="shared" si="168"/>
        <v>#REF!</v>
      </c>
      <c r="AG288" s="64" t="e">
        <f>IF(ISNA(VLOOKUP($A288,#REF!,28,FALSE)),0,VLOOKUP($A288,#REF!,28,FALSE))</f>
        <v>#REF!</v>
      </c>
      <c r="AH288" s="24"/>
      <c r="AI288" s="80" t="e">
        <f t="shared" si="169"/>
        <v>#REF!</v>
      </c>
      <c r="AJ288" s="76" t="e">
        <f t="shared" si="170"/>
        <v>#REF!</v>
      </c>
      <c r="AK288" s="64" t="e">
        <f>IF(ISNA(VLOOKUP($A288,#REF!,32,FALSE)),0,VLOOKUP($A288,#REF!,32,FALSE))</f>
        <v>#REF!</v>
      </c>
      <c r="AL288" s="24"/>
      <c r="AM288" s="80" t="e">
        <f t="shared" si="171"/>
        <v>#REF!</v>
      </c>
      <c r="AN288" s="76" t="e">
        <f t="shared" si="172"/>
        <v>#REF!</v>
      </c>
      <c r="AO288" s="64" t="e">
        <f>IF(ISNA(VLOOKUP($A288,#REF!,36,FALSE)),0,VLOOKUP($A288,#REF!,36,FALSE))</f>
        <v>#REF!</v>
      </c>
      <c r="AP288" s="24"/>
      <c r="AQ288" s="80" t="e">
        <f t="shared" si="173"/>
        <v>#REF!</v>
      </c>
      <c r="AR288" s="76" t="e">
        <f t="shared" si="174"/>
        <v>#REF!</v>
      </c>
    </row>
    <row r="289" spans="1:56" ht="18" customHeight="1" x14ac:dyDescent="0.2">
      <c r="A289" s="78" t="str">
        <f t="shared" si="157"/>
        <v>Ed Patchett</v>
      </c>
      <c r="B289" s="52" t="s">
        <v>71</v>
      </c>
      <c r="C289" s="62" t="s">
        <v>72</v>
      </c>
      <c r="D289" s="25" t="e">
        <f>VLOOKUP($A289,#REF!,34,FALSE)</f>
        <v>#REF!</v>
      </c>
      <c r="E289" s="8" t="e">
        <f>ROUND(IF(ISNA(VLOOKUP($A289,#REF!,46,FALSE)),0,VLOOKUP($A289,#REF!,46,FALSE)),1)</f>
        <v>#REF!</v>
      </c>
      <c r="F289" s="92" t="e">
        <f>ROUND(IF(ISNA(VLOOKUP($A289,#REF!,47,FALSE)),0,VLOOKUP($A289,#REF!,47,FALSE)),1)</f>
        <v>#REF!</v>
      </c>
      <c r="G289" s="216" t="e">
        <f t="shared" si="158"/>
        <v>#REF!</v>
      </c>
      <c r="H289" s="88" t="e">
        <f t="shared" si="159"/>
        <v>#REF!</v>
      </c>
      <c r="I289" s="64" t="e">
        <f>IF(ISNA(VLOOKUP($A289,#REF!,4,FALSE)),0,VLOOKUP($A289,#REF!,4,FALSE))</f>
        <v>#REF!</v>
      </c>
      <c r="J289" s="24"/>
      <c r="K289" s="80" t="e">
        <f t="shared" si="181"/>
        <v>#REF!</v>
      </c>
      <c r="L289" s="76" t="e">
        <f t="shared" si="160"/>
        <v>#REF!</v>
      </c>
      <c r="M289" s="83" t="e">
        <f>IF(ISNA(VLOOKUP($A289,#REF!,8,FALSE)),0,VLOOKUP($A289,#REF!,8,FALSE))</f>
        <v>#REF!</v>
      </c>
      <c r="N289" s="24"/>
      <c r="O289" s="80" t="e">
        <f t="shared" si="182"/>
        <v>#REF!</v>
      </c>
      <c r="P289" s="76" t="e">
        <f t="shared" si="161"/>
        <v>#REF!</v>
      </c>
      <c r="Q289" s="64" t="e">
        <f>IF(ISNA(VLOOKUP($A289,#REF!,12,FALSE)),0,VLOOKUP($A289,#REF!,12,FALSE))</f>
        <v>#REF!</v>
      </c>
      <c r="R289" s="24"/>
      <c r="S289" s="80" t="e">
        <f t="shared" si="183"/>
        <v>#REF!</v>
      </c>
      <c r="T289" s="76" t="e">
        <f t="shared" si="162"/>
        <v>#REF!</v>
      </c>
      <c r="U289" s="64" t="e">
        <f>IF(ISNA(VLOOKUP($A289,#REF!,16,FALSE)),0,VLOOKUP($A289,#REF!,16,FALSE))</f>
        <v>#REF!</v>
      </c>
      <c r="V289" s="24"/>
      <c r="W289" s="80" t="e">
        <f t="shared" si="163"/>
        <v>#REF!</v>
      </c>
      <c r="X289" s="76" t="e">
        <f t="shared" si="164"/>
        <v>#REF!</v>
      </c>
      <c r="Y289" s="64" t="e">
        <f>IF(ISNA(VLOOKUP($A289,#REF!,20,FALSE)),0,VLOOKUP($A289,#REF!,20,FALSE))</f>
        <v>#REF!</v>
      </c>
      <c r="Z289" s="24"/>
      <c r="AA289" s="80" t="e">
        <f t="shared" si="184"/>
        <v>#REF!</v>
      </c>
      <c r="AB289" s="76" t="e">
        <f t="shared" si="166"/>
        <v>#REF!</v>
      </c>
      <c r="AC289" s="64" t="e">
        <f>IF(ISNA(VLOOKUP($A289,#REF!,24,FALSE)),0,VLOOKUP($A289,#REF!,24,FALSE))</f>
        <v>#REF!</v>
      </c>
      <c r="AD289" s="24"/>
      <c r="AE289" s="80" t="e">
        <f t="shared" si="167"/>
        <v>#REF!</v>
      </c>
      <c r="AF289" s="76" t="e">
        <f t="shared" si="168"/>
        <v>#REF!</v>
      </c>
      <c r="AG289" s="64" t="e">
        <f>IF(ISNA(VLOOKUP($A289,#REF!,28,FALSE)),0,VLOOKUP($A289,#REF!,28,FALSE))</f>
        <v>#REF!</v>
      </c>
      <c r="AH289" s="24"/>
      <c r="AI289" s="80" t="e">
        <f t="shared" si="169"/>
        <v>#REF!</v>
      </c>
      <c r="AJ289" s="76" t="e">
        <f t="shared" si="170"/>
        <v>#REF!</v>
      </c>
      <c r="AK289" s="64" t="e">
        <f>IF(ISNA(VLOOKUP($A289,#REF!,32,FALSE)),0,VLOOKUP($A289,#REF!,32,FALSE))</f>
        <v>#REF!</v>
      </c>
      <c r="AL289" s="24"/>
      <c r="AM289" s="80" t="e">
        <f t="shared" si="171"/>
        <v>#REF!</v>
      </c>
      <c r="AN289" s="76" t="e">
        <f t="shared" si="172"/>
        <v>#REF!</v>
      </c>
      <c r="AO289" s="64" t="e">
        <f>IF(ISNA(VLOOKUP($A289,#REF!,36,FALSE)),0,VLOOKUP($A289,#REF!,36,FALSE))</f>
        <v>#REF!</v>
      </c>
      <c r="AP289" s="24"/>
      <c r="AQ289" s="80" t="e">
        <f t="shared" si="173"/>
        <v>#REF!</v>
      </c>
      <c r="AR289" s="76" t="e">
        <f t="shared" si="174"/>
        <v>#REF!</v>
      </c>
    </row>
    <row r="290" spans="1:56" ht="18" customHeight="1" x14ac:dyDescent="0.2">
      <c r="A290" s="78" t="str">
        <f t="shared" si="157"/>
        <v>David Paul</v>
      </c>
      <c r="B290" s="93" t="s">
        <v>27</v>
      </c>
      <c r="C290" s="94" t="s">
        <v>209</v>
      </c>
      <c r="D290" s="25">
        <v>4.2</v>
      </c>
      <c r="E290" s="8" t="e">
        <f>ROUND(IF(ISNA(VLOOKUP($A290,#REF!,47,FALSE)),0,VLOOKUP($A290,#REF!,47,FALSE)),1)</f>
        <v>#REF!</v>
      </c>
      <c r="F290" s="92" t="e">
        <f>ROUND(IF(ISNA(VLOOKUP($A290,#REF!,49,FALSE)),0,VLOOKUP($A290,#REF!,49,FALSE)),1)</f>
        <v>#REF!</v>
      </c>
      <c r="G290" s="216" t="e">
        <f t="shared" si="158"/>
        <v>#REF!</v>
      </c>
      <c r="H290" s="88" t="e">
        <f t="shared" si="159"/>
        <v>#REF!</v>
      </c>
      <c r="I290" s="64" t="e">
        <f>IF(ISNA(VLOOKUP($A290,#REF!,4,FALSE)),0,VLOOKUP($A290,#REF!,4,FALSE))</f>
        <v>#REF!</v>
      </c>
      <c r="J290" s="24" t="e">
        <f>IF(G290&lt;&gt; "",LOOKUP(G290,Points!$F$1:$F$360,Points!$G$1:$G$360),"")</f>
        <v>#REF!</v>
      </c>
      <c r="K290" s="80" t="e">
        <f>IF(  AND(I290&gt;0,G290&lt;&gt;36),   IF(ABS(I290-36)&gt;=5,  G290+SIGN(36-I290)*0.5,  (36-I290)*0.1+G290),      G290)</f>
        <v>#REF!</v>
      </c>
      <c r="L290" s="76" t="e">
        <f t="shared" si="160"/>
        <v>#REF!</v>
      </c>
      <c r="M290" s="83" t="e">
        <f>IF(ISNA(VLOOKUP($A290,#REF!,8,FALSE)),0,VLOOKUP($A290,#REF!,8,FALSE))</f>
        <v>#REF!</v>
      </c>
      <c r="N290" s="24" t="e">
        <f>IF(K290&lt;&gt; "",LOOKUP(K290,Points!$F$1:$F$400,Points!$G$1:$G$400),"")</f>
        <v>#REF!</v>
      </c>
      <c r="O290" s="80" t="e">
        <f>IF(  AND(M290&gt;0,K290&lt;&gt;36),   IF(ABS(M290-36)&gt;=5,  K290+SIGN(36-M290)*0.5,  (36-M290)*0.1+K290),      K290)</f>
        <v>#REF!</v>
      </c>
      <c r="P290" s="76" t="e">
        <f t="shared" si="161"/>
        <v>#REF!</v>
      </c>
      <c r="Q290" s="64" t="e">
        <f>IF(ISNA(VLOOKUP($A290,#REF!,12,FALSE)),0,VLOOKUP($A290,#REF!,12,FALSE))</f>
        <v>#REF!</v>
      </c>
      <c r="R290" s="24" t="e">
        <f>IF(O290&lt;&gt; "",LOOKUP(O290,Points!$F$1:$F$400,Points!$G$1:$G$400),"")</f>
        <v>#REF!</v>
      </c>
      <c r="S290" s="80" t="e">
        <f t="shared" si="183"/>
        <v>#REF!</v>
      </c>
      <c r="T290" s="76" t="e">
        <f t="shared" si="162"/>
        <v>#REF!</v>
      </c>
      <c r="U290" s="64" t="e">
        <f>IF(ISNA(VLOOKUP($A290,#REF!,16,FALSE)),0,VLOOKUP($A290,#REF!,16,FALSE))</f>
        <v>#REF!</v>
      </c>
      <c r="V290" s="24" t="e">
        <f>IF(S290&lt;&gt; "",LOOKUP(S290,Points!$F$1:$F$400,Points!$G$1:$G$400),"")</f>
        <v>#REF!</v>
      </c>
      <c r="W290" s="80" t="e">
        <f t="shared" si="163"/>
        <v>#REF!</v>
      </c>
      <c r="X290" s="76" t="e">
        <f t="shared" si="164"/>
        <v>#REF!</v>
      </c>
      <c r="Y290" s="64" t="e">
        <f>IF(ISNA(VLOOKUP($A290,#REF!,20,FALSE)),0,VLOOKUP($A290,#REF!,20,FALSE))</f>
        <v>#REF!</v>
      </c>
      <c r="Z290" s="24" t="e">
        <f>IF(W290&lt;&gt; "",LOOKUP(W290,Points!$F$1:$F$400,Points!$G$1:$G$400),"")</f>
        <v>#REF!</v>
      </c>
      <c r="AA290" s="80" t="e">
        <f>IF(  AND(Y290&gt;0,W290&lt;&gt;36),   IF(ABS(Y290-36)&gt;=5,  W290+SIGN(36-Y290)*0.5,  (36-Y290)*0.1+W290),      W290)</f>
        <v>#REF!</v>
      </c>
      <c r="AB290" s="76" t="e">
        <f t="shared" si="166"/>
        <v>#REF!</v>
      </c>
      <c r="AC290" s="64" t="e">
        <f>IF(ISNA(VLOOKUP($A290,#REF!,24,FALSE)),0,VLOOKUP($A290,#REF!,24,FALSE))</f>
        <v>#REF!</v>
      </c>
      <c r="AD290" s="24" t="e">
        <f>IF(AA290&lt;&gt; "",LOOKUP(AA290,Points!$F$1:$F$400,Points!$G$1:$G$400),"")</f>
        <v>#REF!</v>
      </c>
      <c r="AE290" s="80" t="e">
        <f t="shared" si="167"/>
        <v>#REF!</v>
      </c>
      <c r="AF290" s="76" t="e">
        <f t="shared" si="168"/>
        <v>#REF!</v>
      </c>
      <c r="AG290" s="64" t="e">
        <f>IF(ISNA(VLOOKUP($A290,#REF!,28,FALSE)),0,VLOOKUP($A290,#REF!,28,FALSE))</f>
        <v>#REF!</v>
      </c>
      <c r="AH290" s="24" t="e">
        <f>IF(AE290&lt;&gt; "",LOOKUP(AE290,Points!$F$1:$F$400,Points!$G$1:$G$400),"")</f>
        <v>#REF!</v>
      </c>
      <c r="AI290" s="80" t="e">
        <f t="shared" si="169"/>
        <v>#REF!</v>
      </c>
      <c r="AJ290" s="76" t="e">
        <f t="shared" si="170"/>
        <v>#REF!</v>
      </c>
      <c r="AK290" s="64" t="e">
        <f>IF(ISNA(VLOOKUP($A290,#REF!,32,FALSE)),0,VLOOKUP($A290,#REF!,32,FALSE))</f>
        <v>#REF!</v>
      </c>
      <c r="AL290" s="24" t="e">
        <f>IF(AI290&lt;&gt; "",LOOKUP(AI290,Points!$F$1:$F$400,Points!$G$1:$G$400),"")</f>
        <v>#REF!</v>
      </c>
      <c r="AM290" s="80" t="e">
        <f t="shared" si="171"/>
        <v>#REF!</v>
      </c>
      <c r="AN290" s="76" t="e">
        <f t="shared" si="172"/>
        <v>#REF!</v>
      </c>
      <c r="AO290" s="64" t="e">
        <f>IF(ISNA(VLOOKUP($A290,#REF!,36,FALSE)),0,VLOOKUP($A290,#REF!,36,FALSE))</f>
        <v>#REF!</v>
      </c>
      <c r="AP290" s="24" t="e">
        <f>IF(AM290&lt;&gt; "",LOOKUP(AM290,[1]Points!$F$1:$F$360,[1]Points!$G$1:$G$360),"")</f>
        <v>#REF!</v>
      </c>
      <c r="AQ290" s="80" t="e">
        <f t="shared" si="173"/>
        <v>#REF!</v>
      </c>
      <c r="AR290" s="76" t="e">
        <f t="shared" si="174"/>
        <v>#REF!</v>
      </c>
      <c r="AS290" t="e">
        <f>IF(I290&gt;0,72+H290+36-I290,"-")</f>
        <v>#REF!</v>
      </c>
      <c r="AT290" t="e">
        <f>IF(M290&gt;0,72+L290+36-M290,"-")</f>
        <v>#REF!</v>
      </c>
      <c r="AU290" t="e">
        <f>IF(Q290&gt;0,72+P290+36-Q290,"-")</f>
        <v>#REF!</v>
      </c>
      <c r="AV290" t="e">
        <f>IF(U290&gt;0,72+T290+36-U290,"-")</f>
        <v>#REF!</v>
      </c>
      <c r="AW290" t="e">
        <f>IF(Y290&gt;0,72+X290+36-Y290,"-")</f>
        <v>#REF!</v>
      </c>
      <c r="AX290" t="e">
        <f>IF(AC290&gt;0,72+AB290+36-AC290,"-")</f>
        <v>#REF!</v>
      </c>
      <c r="AY290" t="e">
        <f>IF(AG290&gt;0,72+AF290+36-AG290,"-")</f>
        <v>#REF!</v>
      </c>
      <c r="AZ290" t="e">
        <f>IF(AK290&gt;0,71+AJ290+36-AK290,"-")</f>
        <v>#REF!</v>
      </c>
      <c r="BA290" t="e">
        <f>IF(AO290&gt;0,72+AN290+36-AO290,"-")</f>
        <v>#REF!</v>
      </c>
      <c r="BC290" t="e">
        <f>-G290+AQ290</f>
        <v>#REF!</v>
      </c>
      <c r="BD290" s="206" t="e">
        <f>ROUND(BC290/G290,2)</f>
        <v>#REF!</v>
      </c>
    </row>
    <row r="291" spans="1:56" ht="18" customHeight="1" x14ac:dyDescent="0.2">
      <c r="A291" s="78" t="str">
        <f t="shared" si="157"/>
        <v>Dan Payne</v>
      </c>
      <c r="B291" s="52" t="s">
        <v>275</v>
      </c>
      <c r="C291" s="62" t="s">
        <v>276</v>
      </c>
      <c r="D291" s="25" t="e">
        <f>VLOOKUP($A291,#REF!,34,FALSE)</f>
        <v>#REF!</v>
      </c>
      <c r="E291" s="8" t="e">
        <f>ROUND(IF(ISNA(VLOOKUP($A291,#REF!,46,FALSE)),0,VLOOKUP($A291,#REF!,46,FALSE)),1)</f>
        <v>#REF!</v>
      </c>
      <c r="F291" s="92" t="e">
        <f>ROUND(IF(ISNA(VLOOKUP($A291,#REF!,47,FALSE)),0,VLOOKUP($A291,#REF!,47,FALSE)),1)</f>
        <v>#REF!</v>
      </c>
      <c r="G291" s="216" t="e">
        <f t="shared" si="158"/>
        <v>#REF!</v>
      </c>
      <c r="H291" s="88" t="e">
        <f t="shared" si="159"/>
        <v>#REF!</v>
      </c>
      <c r="I291" s="64" t="e">
        <f>IF(ISNA(VLOOKUP($A291,#REF!,4,FALSE)),0,VLOOKUP($A291,#REF!,4,FALSE))</f>
        <v>#REF!</v>
      </c>
      <c r="J291" s="24"/>
      <c r="K291" s="80" t="e">
        <f t="shared" ref="K291:K298" si="185">IF(  AND(I291&gt;0,G291&lt;&gt;36),   IF(ABS(I291-36)&gt;=10,  G291+SIGN(36-I291)*1,  (36-I291)*0.1+G291),      G291)</f>
        <v>#REF!</v>
      </c>
      <c r="L291" s="76" t="e">
        <f t="shared" si="160"/>
        <v>#REF!</v>
      </c>
      <c r="M291" s="83" t="e">
        <f>IF(ISNA(VLOOKUP($A291,#REF!,8,FALSE)),0,VLOOKUP($A291,#REF!,8,FALSE))</f>
        <v>#REF!</v>
      </c>
      <c r="N291" s="24"/>
      <c r="O291" s="80" t="e">
        <f t="shared" ref="O291:O298" si="186">IF(  AND(M291&gt;0,K291&lt;&gt;36),   IF(ABS(M291-36)&gt;=10,  K291+SIGN(36-M291)*1,  (36-M291)*0.1+K291),      K291)</f>
        <v>#REF!</v>
      </c>
      <c r="P291" s="76" t="e">
        <f t="shared" si="161"/>
        <v>#REF!</v>
      </c>
      <c r="Q291" s="64" t="e">
        <f>IF(ISNA(VLOOKUP($A291,#REF!,12,FALSE)),0,VLOOKUP($A291,#REF!,12,FALSE))</f>
        <v>#REF!</v>
      </c>
      <c r="R291" s="24"/>
      <c r="S291" s="80" t="e">
        <f t="shared" si="183"/>
        <v>#REF!</v>
      </c>
      <c r="T291" s="76" t="e">
        <f t="shared" si="162"/>
        <v>#REF!</v>
      </c>
      <c r="U291" s="64" t="e">
        <f>IF(ISNA(VLOOKUP($A291,#REF!,16,FALSE)),0,VLOOKUP($A291,#REF!,16,FALSE))</f>
        <v>#REF!</v>
      </c>
      <c r="V291" s="24"/>
      <c r="W291" s="80" t="e">
        <f t="shared" si="163"/>
        <v>#REF!</v>
      </c>
      <c r="X291" s="76" t="e">
        <f t="shared" si="164"/>
        <v>#REF!</v>
      </c>
      <c r="Y291" s="64" t="e">
        <f>IF(ISNA(VLOOKUP($A291,#REF!,20,FALSE)),0,VLOOKUP($A291,#REF!,20,FALSE))</f>
        <v>#REF!</v>
      </c>
      <c r="Z291" s="24"/>
      <c r="AA291" s="80" t="e">
        <f t="shared" ref="AA291:AA321" si="187">IF(  AND(Y291&gt;0,W291&lt;&gt;36),   IF(ABS(Y291-36)&gt;=10,  W291+SIGN(36-Y291)*1,  (36-Y291)*0.1+W291),      W291)</f>
        <v>#REF!</v>
      </c>
      <c r="AB291" s="76" t="e">
        <f t="shared" si="166"/>
        <v>#REF!</v>
      </c>
      <c r="AC291" s="64" t="e">
        <f>IF(ISNA(VLOOKUP($A291,#REF!,24,FALSE)),0,VLOOKUP($A291,#REF!,24,FALSE))</f>
        <v>#REF!</v>
      </c>
      <c r="AD291" s="24"/>
      <c r="AE291" s="80" t="e">
        <f t="shared" si="167"/>
        <v>#REF!</v>
      </c>
      <c r="AF291" s="76" t="e">
        <f t="shared" si="168"/>
        <v>#REF!</v>
      </c>
      <c r="AG291" s="64" t="e">
        <f>IF(ISNA(VLOOKUP($A291,#REF!,28,FALSE)),0,VLOOKUP($A291,#REF!,28,FALSE))</f>
        <v>#REF!</v>
      </c>
      <c r="AH291" s="24"/>
      <c r="AI291" s="80" t="e">
        <f t="shared" si="169"/>
        <v>#REF!</v>
      </c>
      <c r="AJ291" s="76" t="e">
        <f t="shared" si="170"/>
        <v>#REF!</v>
      </c>
      <c r="AK291" s="64" t="e">
        <f>IF(ISNA(VLOOKUP($A291,#REF!,32,FALSE)),0,VLOOKUP($A291,#REF!,32,FALSE))</f>
        <v>#REF!</v>
      </c>
      <c r="AL291" s="24"/>
      <c r="AM291" s="80" t="e">
        <f t="shared" si="171"/>
        <v>#REF!</v>
      </c>
      <c r="AN291" s="76" t="e">
        <f t="shared" si="172"/>
        <v>#REF!</v>
      </c>
      <c r="AO291" s="64" t="e">
        <f>IF(ISNA(VLOOKUP($A291,#REF!,36,FALSE)),0,VLOOKUP($A291,#REF!,36,FALSE))</f>
        <v>#REF!</v>
      </c>
      <c r="AP291" s="24"/>
      <c r="AQ291" s="80" t="e">
        <f t="shared" si="173"/>
        <v>#REF!</v>
      </c>
      <c r="AR291" s="76" t="e">
        <f t="shared" si="174"/>
        <v>#REF!</v>
      </c>
    </row>
    <row r="292" spans="1:56" ht="18" customHeight="1" x14ac:dyDescent="0.2">
      <c r="A292" s="78" t="str">
        <f t="shared" si="157"/>
        <v xml:space="preserve">Steve Pera </v>
      </c>
      <c r="B292" s="52" t="s">
        <v>55</v>
      </c>
      <c r="C292" s="62" t="s">
        <v>15</v>
      </c>
      <c r="D292" s="25" t="e">
        <f>VLOOKUP($A292,#REF!,34,FALSE)</f>
        <v>#REF!</v>
      </c>
      <c r="E292" s="8" t="e">
        <f>ROUND(IF(ISNA(VLOOKUP($A292,#REF!,46,FALSE)),0,VLOOKUP($A292,#REF!,46,FALSE)),1)</f>
        <v>#REF!</v>
      </c>
      <c r="F292" s="92" t="e">
        <f>ROUND(IF(ISNA(VLOOKUP($A292,#REF!,47,FALSE)),0,VLOOKUP($A292,#REF!,47,FALSE)),1)</f>
        <v>#REF!</v>
      </c>
      <c r="G292" s="216" t="e">
        <f t="shared" si="158"/>
        <v>#REF!</v>
      </c>
      <c r="H292" s="88" t="e">
        <f t="shared" si="159"/>
        <v>#REF!</v>
      </c>
      <c r="I292" s="64" t="e">
        <f>IF(ISNA(VLOOKUP($A292,#REF!,4,FALSE)),0,VLOOKUP($A292,#REF!,4,FALSE))</f>
        <v>#REF!</v>
      </c>
      <c r="J292" s="24"/>
      <c r="K292" s="80" t="e">
        <f t="shared" si="185"/>
        <v>#REF!</v>
      </c>
      <c r="L292" s="76" t="e">
        <f t="shared" si="160"/>
        <v>#REF!</v>
      </c>
      <c r="M292" s="83" t="e">
        <f>IF(ISNA(VLOOKUP($A292,#REF!,8,FALSE)),0,VLOOKUP($A292,#REF!,8,FALSE))</f>
        <v>#REF!</v>
      </c>
      <c r="N292" s="24"/>
      <c r="O292" s="80" t="e">
        <f t="shared" si="186"/>
        <v>#REF!</v>
      </c>
      <c r="P292" s="76" t="e">
        <f t="shared" si="161"/>
        <v>#REF!</v>
      </c>
      <c r="Q292" s="64" t="e">
        <f>IF(ISNA(VLOOKUP($A292,#REF!,12,FALSE)),0,VLOOKUP($A292,#REF!,12,FALSE))</f>
        <v>#REF!</v>
      </c>
      <c r="R292" s="24"/>
      <c r="S292" s="80" t="e">
        <f t="shared" si="183"/>
        <v>#REF!</v>
      </c>
      <c r="T292" s="76" t="e">
        <f t="shared" si="162"/>
        <v>#REF!</v>
      </c>
      <c r="U292" s="64" t="e">
        <f>IF(ISNA(VLOOKUP($A292,#REF!,16,FALSE)),0,VLOOKUP($A292,#REF!,16,FALSE))</f>
        <v>#REF!</v>
      </c>
      <c r="V292" s="24"/>
      <c r="W292" s="80" t="e">
        <f t="shared" si="163"/>
        <v>#REF!</v>
      </c>
      <c r="X292" s="76" t="e">
        <f t="shared" si="164"/>
        <v>#REF!</v>
      </c>
      <c r="Y292" s="64" t="e">
        <f>IF(ISNA(VLOOKUP($A292,#REF!,20,FALSE)),0,VLOOKUP($A292,#REF!,20,FALSE))</f>
        <v>#REF!</v>
      </c>
      <c r="Z292" s="24"/>
      <c r="AA292" s="80" t="e">
        <f t="shared" si="187"/>
        <v>#REF!</v>
      </c>
      <c r="AB292" s="76" t="e">
        <f t="shared" si="166"/>
        <v>#REF!</v>
      </c>
      <c r="AC292" s="64" t="e">
        <f>IF(ISNA(VLOOKUP($A292,#REF!,24,FALSE)),0,VLOOKUP($A292,#REF!,24,FALSE))</f>
        <v>#REF!</v>
      </c>
      <c r="AD292" s="24"/>
      <c r="AE292" s="80" t="e">
        <f t="shared" si="167"/>
        <v>#REF!</v>
      </c>
      <c r="AF292" s="76" t="e">
        <f t="shared" si="168"/>
        <v>#REF!</v>
      </c>
      <c r="AG292" s="64" t="e">
        <f>IF(ISNA(VLOOKUP($A292,#REF!,28,FALSE)),0,VLOOKUP($A292,#REF!,28,FALSE))</f>
        <v>#REF!</v>
      </c>
      <c r="AH292" s="24"/>
      <c r="AI292" s="80" t="e">
        <f t="shared" si="169"/>
        <v>#REF!</v>
      </c>
      <c r="AJ292" s="76" t="e">
        <f t="shared" si="170"/>
        <v>#REF!</v>
      </c>
      <c r="AK292" s="64" t="e">
        <f>IF(ISNA(VLOOKUP($A292,#REF!,32,FALSE)),0,VLOOKUP($A292,#REF!,32,FALSE))</f>
        <v>#REF!</v>
      </c>
      <c r="AL292" s="24"/>
      <c r="AM292" s="80" t="e">
        <f t="shared" si="171"/>
        <v>#REF!</v>
      </c>
      <c r="AN292" s="76" t="e">
        <f t="shared" si="172"/>
        <v>#REF!</v>
      </c>
      <c r="AO292" s="64" t="e">
        <f>IF(ISNA(VLOOKUP($A292,#REF!,36,FALSE)),0,VLOOKUP($A292,#REF!,36,FALSE))</f>
        <v>#REF!</v>
      </c>
      <c r="AP292" s="24"/>
      <c r="AQ292" s="80" t="e">
        <f t="shared" si="173"/>
        <v>#REF!</v>
      </c>
      <c r="AR292" s="76" t="e">
        <f t="shared" si="174"/>
        <v>#REF!</v>
      </c>
    </row>
    <row r="293" spans="1:56" ht="18" customHeight="1" x14ac:dyDescent="0.2">
      <c r="A293" s="78" t="str">
        <f t="shared" si="157"/>
        <v>Peter Percival</v>
      </c>
      <c r="B293" s="52" t="s">
        <v>153</v>
      </c>
      <c r="C293" s="62" t="s">
        <v>141</v>
      </c>
      <c r="D293" s="25" t="e">
        <f>VLOOKUP($A293,#REF!,34,FALSE)</f>
        <v>#REF!</v>
      </c>
      <c r="E293" s="8" t="e">
        <f>ROUND(IF(ISNA(VLOOKUP($A293,#REF!,46,FALSE)),0,VLOOKUP($A293,#REF!,46,FALSE)),1)</f>
        <v>#REF!</v>
      </c>
      <c r="F293" s="92" t="e">
        <f>ROUND(IF(ISNA(VLOOKUP($A293,#REF!,47,FALSE)),0,VLOOKUP($A293,#REF!,47,FALSE)),1)</f>
        <v>#REF!</v>
      </c>
      <c r="G293" s="216" t="e">
        <f t="shared" si="158"/>
        <v>#REF!</v>
      </c>
      <c r="H293" s="88" t="e">
        <f t="shared" si="159"/>
        <v>#REF!</v>
      </c>
      <c r="I293" s="64" t="e">
        <f>IF(ISNA(VLOOKUP($A293,#REF!,4,FALSE)),0,VLOOKUP($A293,#REF!,4,FALSE))</f>
        <v>#REF!</v>
      </c>
      <c r="J293" s="24"/>
      <c r="K293" s="80" t="e">
        <f t="shared" si="185"/>
        <v>#REF!</v>
      </c>
      <c r="L293" s="76" t="e">
        <f t="shared" si="160"/>
        <v>#REF!</v>
      </c>
      <c r="M293" s="83" t="e">
        <f>IF(ISNA(VLOOKUP($A293,#REF!,8,FALSE)),0,VLOOKUP($A293,#REF!,8,FALSE))</f>
        <v>#REF!</v>
      </c>
      <c r="N293" s="24"/>
      <c r="O293" s="80" t="e">
        <f t="shared" si="186"/>
        <v>#REF!</v>
      </c>
      <c r="P293" s="76" t="e">
        <f t="shared" si="161"/>
        <v>#REF!</v>
      </c>
      <c r="Q293" s="64" t="e">
        <f>IF(ISNA(VLOOKUP($A293,#REF!,12,FALSE)),0,VLOOKUP($A293,#REF!,12,FALSE))</f>
        <v>#REF!</v>
      </c>
      <c r="R293" s="24"/>
      <c r="S293" s="80" t="e">
        <f t="shared" si="183"/>
        <v>#REF!</v>
      </c>
      <c r="T293" s="76" t="e">
        <f t="shared" si="162"/>
        <v>#REF!</v>
      </c>
      <c r="U293" s="64" t="e">
        <f>IF(ISNA(VLOOKUP($A293,#REF!,16,FALSE)),0,VLOOKUP($A293,#REF!,16,FALSE))</f>
        <v>#REF!</v>
      </c>
      <c r="V293" s="24"/>
      <c r="W293" s="80" t="e">
        <f t="shared" si="163"/>
        <v>#REF!</v>
      </c>
      <c r="X293" s="76" t="e">
        <f t="shared" si="164"/>
        <v>#REF!</v>
      </c>
      <c r="Y293" s="64" t="e">
        <f>IF(ISNA(VLOOKUP($A293,#REF!,20,FALSE)),0,VLOOKUP($A293,#REF!,20,FALSE))</f>
        <v>#REF!</v>
      </c>
      <c r="Z293" s="24"/>
      <c r="AA293" s="80" t="e">
        <f t="shared" si="187"/>
        <v>#REF!</v>
      </c>
      <c r="AB293" s="76" t="e">
        <f t="shared" si="166"/>
        <v>#REF!</v>
      </c>
      <c r="AC293" s="64" t="e">
        <f>IF(ISNA(VLOOKUP($A293,#REF!,24,FALSE)),0,VLOOKUP($A293,#REF!,24,FALSE))</f>
        <v>#REF!</v>
      </c>
      <c r="AD293" s="24"/>
      <c r="AE293" s="80" t="e">
        <f t="shared" si="167"/>
        <v>#REF!</v>
      </c>
      <c r="AF293" s="76" t="e">
        <f t="shared" si="168"/>
        <v>#REF!</v>
      </c>
      <c r="AG293" s="64" t="e">
        <f>IF(ISNA(VLOOKUP($A293,#REF!,28,FALSE)),0,VLOOKUP($A293,#REF!,28,FALSE))</f>
        <v>#REF!</v>
      </c>
      <c r="AH293" s="24"/>
      <c r="AI293" s="80" t="e">
        <f t="shared" si="169"/>
        <v>#REF!</v>
      </c>
      <c r="AJ293" s="76" t="e">
        <f t="shared" si="170"/>
        <v>#REF!</v>
      </c>
      <c r="AK293" s="64" t="e">
        <f>IF(ISNA(VLOOKUP($A293,#REF!,32,FALSE)),0,VLOOKUP($A293,#REF!,32,FALSE))</f>
        <v>#REF!</v>
      </c>
      <c r="AL293" s="24"/>
      <c r="AM293" s="80" t="e">
        <f t="shared" si="171"/>
        <v>#REF!</v>
      </c>
      <c r="AN293" s="76" t="e">
        <f t="shared" si="172"/>
        <v>#REF!</v>
      </c>
      <c r="AO293" s="64" t="e">
        <f>IF(ISNA(VLOOKUP($A293,#REF!,36,FALSE)),0,VLOOKUP($A293,#REF!,36,FALSE))</f>
        <v>#REF!</v>
      </c>
      <c r="AP293" s="24"/>
      <c r="AQ293" s="80" t="e">
        <f t="shared" si="173"/>
        <v>#REF!</v>
      </c>
      <c r="AR293" s="76" t="e">
        <f t="shared" si="174"/>
        <v>#REF!</v>
      </c>
    </row>
    <row r="294" spans="1:56" ht="18" customHeight="1" x14ac:dyDescent="0.2">
      <c r="A294" s="78" t="str">
        <f t="shared" si="157"/>
        <v>Darryl Peterson</v>
      </c>
      <c r="B294" s="52" t="s">
        <v>222</v>
      </c>
      <c r="C294" s="62" t="s">
        <v>223</v>
      </c>
      <c r="D294" s="25" t="e">
        <f>VLOOKUP($A294,#REF!,34,FALSE)</f>
        <v>#REF!</v>
      </c>
      <c r="E294" s="8" t="e">
        <f>ROUND(IF(ISNA(VLOOKUP($A294,#REF!,46,FALSE)),0,VLOOKUP($A294,#REF!,46,FALSE)),1)</f>
        <v>#REF!</v>
      </c>
      <c r="F294" s="92" t="e">
        <f>ROUND(IF(ISNA(VLOOKUP($A294,#REF!,47,FALSE)),0,VLOOKUP($A294,#REF!,47,FALSE)),1)</f>
        <v>#REF!</v>
      </c>
      <c r="G294" s="216" t="e">
        <f t="shared" si="158"/>
        <v>#REF!</v>
      </c>
      <c r="H294" s="88" t="e">
        <f t="shared" si="159"/>
        <v>#REF!</v>
      </c>
      <c r="I294" s="64" t="e">
        <f>IF(ISNA(VLOOKUP($A294,#REF!,4,FALSE)),0,VLOOKUP($A294,#REF!,4,FALSE))</f>
        <v>#REF!</v>
      </c>
      <c r="J294" s="24"/>
      <c r="K294" s="80" t="e">
        <f t="shared" si="185"/>
        <v>#REF!</v>
      </c>
      <c r="L294" s="76" t="e">
        <f t="shared" si="160"/>
        <v>#REF!</v>
      </c>
      <c r="M294" s="83" t="e">
        <f>IF(ISNA(VLOOKUP($A294,#REF!,8,FALSE)),0,VLOOKUP($A294,#REF!,8,FALSE))</f>
        <v>#REF!</v>
      </c>
      <c r="N294" s="24"/>
      <c r="O294" s="80" t="e">
        <f t="shared" si="186"/>
        <v>#REF!</v>
      </c>
      <c r="P294" s="76" t="e">
        <f t="shared" si="161"/>
        <v>#REF!</v>
      </c>
      <c r="Q294" s="64" t="e">
        <f>IF(ISNA(VLOOKUP($A294,#REF!,12,FALSE)),0,VLOOKUP($A294,#REF!,12,FALSE))</f>
        <v>#REF!</v>
      </c>
      <c r="R294" s="24"/>
      <c r="S294" s="80" t="e">
        <f t="shared" si="183"/>
        <v>#REF!</v>
      </c>
      <c r="T294" s="76" t="e">
        <f t="shared" si="162"/>
        <v>#REF!</v>
      </c>
      <c r="U294" s="64" t="e">
        <f>IF(ISNA(VLOOKUP($A294,#REF!,16,FALSE)),0,VLOOKUP($A294,#REF!,16,FALSE))</f>
        <v>#REF!</v>
      </c>
      <c r="V294" s="24"/>
      <c r="W294" s="80" t="e">
        <f t="shared" si="163"/>
        <v>#REF!</v>
      </c>
      <c r="X294" s="76" t="e">
        <f t="shared" si="164"/>
        <v>#REF!</v>
      </c>
      <c r="Y294" s="64" t="e">
        <f>IF(ISNA(VLOOKUP($A294,#REF!,20,FALSE)),0,VLOOKUP($A294,#REF!,20,FALSE))</f>
        <v>#REF!</v>
      </c>
      <c r="Z294" s="24"/>
      <c r="AA294" s="80" t="e">
        <f t="shared" si="187"/>
        <v>#REF!</v>
      </c>
      <c r="AB294" s="76" t="e">
        <f t="shared" si="166"/>
        <v>#REF!</v>
      </c>
      <c r="AC294" s="64" t="e">
        <f>IF(ISNA(VLOOKUP($A294,#REF!,24,FALSE)),0,VLOOKUP($A294,#REF!,24,FALSE))</f>
        <v>#REF!</v>
      </c>
      <c r="AD294" s="24"/>
      <c r="AE294" s="80" t="e">
        <f t="shared" si="167"/>
        <v>#REF!</v>
      </c>
      <c r="AF294" s="76" t="e">
        <f t="shared" si="168"/>
        <v>#REF!</v>
      </c>
      <c r="AG294" s="64" t="e">
        <f>IF(ISNA(VLOOKUP($A294,#REF!,28,FALSE)),0,VLOOKUP($A294,#REF!,28,FALSE))</f>
        <v>#REF!</v>
      </c>
      <c r="AH294" s="24"/>
      <c r="AI294" s="80" t="e">
        <f t="shared" si="169"/>
        <v>#REF!</v>
      </c>
      <c r="AJ294" s="76" t="e">
        <f t="shared" si="170"/>
        <v>#REF!</v>
      </c>
      <c r="AK294" s="64" t="e">
        <f>IF(ISNA(VLOOKUP($A294,#REF!,32,FALSE)),0,VLOOKUP($A294,#REF!,32,FALSE))</f>
        <v>#REF!</v>
      </c>
      <c r="AL294" s="24"/>
      <c r="AM294" s="80" t="e">
        <f t="shared" si="171"/>
        <v>#REF!</v>
      </c>
      <c r="AN294" s="76" t="e">
        <f t="shared" si="172"/>
        <v>#REF!</v>
      </c>
      <c r="AO294" s="64" t="e">
        <f>IF(ISNA(VLOOKUP($A294,#REF!,36,FALSE)),0,VLOOKUP($A294,#REF!,36,FALSE))</f>
        <v>#REF!</v>
      </c>
      <c r="AP294" s="24"/>
      <c r="AQ294" s="80" t="e">
        <f t="shared" si="173"/>
        <v>#REF!</v>
      </c>
      <c r="AR294" s="76" t="e">
        <f t="shared" si="174"/>
        <v>#REF!</v>
      </c>
    </row>
    <row r="295" spans="1:56" ht="18" customHeight="1" x14ac:dyDescent="0.2">
      <c r="A295" s="78" t="str">
        <f t="shared" si="157"/>
        <v>Phong Peverall</v>
      </c>
      <c r="B295" s="52" t="s">
        <v>405</v>
      </c>
      <c r="C295" s="62" t="s">
        <v>406</v>
      </c>
      <c r="D295" s="25" t="e">
        <f>VLOOKUP($A295,#REF!,34,FALSE)</f>
        <v>#REF!</v>
      </c>
      <c r="E295" s="8" t="e">
        <f>ROUND(IF(ISNA(VLOOKUP($A295,#REF!,46,FALSE)),0,VLOOKUP($A295,#REF!,46,FALSE)),1)</f>
        <v>#REF!</v>
      </c>
      <c r="F295" s="92" t="e">
        <f>ROUND(IF(ISNA(VLOOKUP($A295,#REF!,47,FALSE)),0,VLOOKUP($A295,#REF!,47,FALSE)),1)</f>
        <v>#REF!</v>
      </c>
      <c r="G295" s="216" t="e">
        <f t="shared" si="158"/>
        <v>#REF!</v>
      </c>
      <c r="H295" s="88" t="e">
        <f t="shared" si="159"/>
        <v>#REF!</v>
      </c>
      <c r="I295" s="64" t="e">
        <f>IF(ISNA(VLOOKUP($A295,#REF!,4,FALSE)),0,VLOOKUP($A295,#REF!,4,FALSE))</f>
        <v>#REF!</v>
      </c>
      <c r="J295" s="24"/>
      <c r="K295" s="80" t="e">
        <f t="shared" si="185"/>
        <v>#REF!</v>
      </c>
      <c r="L295" s="76" t="e">
        <f t="shared" si="160"/>
        <v>#REF!</v>
      </c>
      <c r="M295" s="83" t="e">
        <f>IF(ISNA(VLOOKUP($A295,#REF!,8,FALSE)),0,VLOOKUP($A295,#REF!,8,FALSE))</f>
        <v>#REF!</v>
      </c>
      <c r="N295" s="24"/>
      <c r="O295" s="80" t="e">
        <f t="shared" si="186"/>
        <v>#REF!</v>
      </c>
      <c r="P295" s="76" t="e">
        <f t="shared" si="161"/>
        <v>#REF!</v>
      </c>
      <c r="Q295" s="64" t="e">
        <f>IF(ISNA(VLOOKUP($A295,#REF!,12,FALSE)),0,VLOOKUP($A295,#REF!,12,FALSE))</f>
        <v>#REF!</v>
      </c>
      <c r="R295" s="24"/>
      <c r="S295" s="80" t="e">
        <f t="shared" si="183"/>
        <v>#REF!</v>
      </c>
      <c r="T295" s="76" t="e">
        <f t="shared" si="162"/>
        <v>#REF!</v>
      </c>
      <c r="U295" s="64" t="e">
        <f>IF(ISNA(VLOOKUP($A295,#REF!,16,FALSE)),0,VLOOKUP($A295,#REF!,16,FALSE))</f>
        <v>#REF!</v>
      </c>
      <c r="V295" s="24"/>
      <c r="W295" s="80" t="e">
        <f t="shared" si="163"/>
        <v>#REF!</v>
      </c>
      <c r="X295" s="76" t="e">
        <f t="shared" si="164"/>
        <v>#REF!</v>
      </c>
      <c r="Y295" s="64" t="e">
        <f>IF(ISNA(VLOOKUP($A295,#REF!,20,FALSE)),0,VLOOKUP($A295,#REF!,20,FALSE))</f>
        <v>#REF!</v>
      </c>
      <c r="Z295" s="24"/>
      <c r="AA295" s="80" t="e">
        <f t="shared" si="187"/>
        <v>#REF!</v>
      </c>
      <c r="AB295" s="76" t="e">
        <f t="shared" si="166"/>
        <v>#REF!</v>
      </c>
      <c r="AC295" s="64" t="e">
        <f>IF(ISNA(VLOOKUP($A295,#REF!,24,FALSE)),0,VLOOKUP($A295,#REF!,24,FALSE))</f>
        <v>#REF!</v>
      </c>
      <c r="AD295" s="24"/>
      <c r="AE295" s="80" t="e">
        <f t="shared" si="167"/>
        <v>#REF!</v>
      </c>
      <c r="AF295" s="76" t="e">
        <f t="shared" si="168"/>
        <v>#REF!</v>
      </c>
      <c r="AG295" s="64" t="e">
        <f>IF(ISNA(VLOOKUP($A295,#REF!,28,FALSE)),0,VLOOKUP($A295,#REF!,28,FALSE))</f>
        <v>#REF!</v>
      </c>
      <c r="AH295" s="24"/>
      <c r="AI295" s="80" t="e">
        <f t="shared" si="169"/>
        <v>#REF!</v>
      </c>
      <c r="AJ295" s="76" t="e">
        <f t="shared" si="170"/>
        <v>#REF!</v>
      </c>
      <c r="AK295" s="64" t="e">
        <f>IF(ISNA(VLOOKUP($A295,#REF!,32,FALSE)),0,VLOOKUP($A295,#REF!,32,FALSE))</f>
        <v>#REF!</v>
      </c>
      <c r="AL295" s="24"/>
      <c r="AM295" s="80" t="e">
        <f t="shared" si="171"/>
        <v>#REF!</v>
      </c>
      <c r="AN295" s="76" t="e">
        <f t="shared" si="172"/>
        <v>#REF!</v>
      </c>
      <c r="AO295" s="64" t="e">
        <f>IF(ISNA(VLOOKUP($A295,#REF!,36,FALSE)),0,VLOOKUP($A295,#REF!,36,FALSE))</f>
        <v>#REF!</v>
      </c>
      <c r="AP295" s="24"/>
      <c r="AQ295" s="80" t="e">
        <f t="shared" si="173"/>
        <v>#REF!</v>
      </c>
      <c r="AR295" s="76" t="e">
        <f t="shared" si="174"/>
        <v>#REF!</v>
      </c>
    </row>
    <row r="296" spans="1:56" ht="18" customHeight="1" x14ac:dyDescent="0.2">
      <c r="A296" s="78" t="str">
        <f t="shared" si="157"/>
        <v>Doug Philyaw</v>
      </c>
      <c r="B296" s="52" t="s">
        <v>303</v>
      </c>
      <c r="C296" s="62" t="s">
        <v>289</v>
      </c>
      <c r="D296" s="25" t="e">
        <f>VLOOKUP($A296,#REF!,34,FALSE)</f>
        <v>#REF!</v>
      </c>
      <c r="E296" s="8" t="e">
        <f>ROUND(IF(ISNA(VLOOKUP($A296,#REF!,46,FALSE)),0,VLOOKUP($A296,#REF!,46,FALSE)),1)</f>
        <v>#REF!</v>
      </c>
      <c r="F296" s="92" t="e">
        <f>ROUND(IF(ISNA(VLOOKUP($A296,#REF!,47,FALSE)),0,VLOOKUP($A296,#REF!,47,FALSE)),1)</f>
        <v>#REF!</v>
      </c>
      <c r="G296" s="216" t="e">
        <f t="shared" si="158"/>
        <v>#REF!</v>
      </c>
      <c r="H296" s="88" t="e">
        <f t="shared" si="159"/>
        <v>#REF!</v>
      </c>
      <c r="I296" s="64" t="e">
        <f>IF(ISNA(VLOOKUP($A296,#REF!,4,FALSE)),0,VLOOKUP($A296,#REF!,4,FALSE))</f>
        <v>#REF!</v>
      </c>
      <c r="J296" s="24"/>
      <c r="K296" s="80" t="e">
        <f t="shared" si="185"/>
        <v>#REF!</v>
      </c>
      <c r="L296" s="76" t="e">
        <f t="shared" si="160"/>
        <v>#REF!</v>
      </c>
      <c r="M296" s="83" t="e">
        <f>IF(ISNA(VLOOKUP($A296,#REF!,8,FALSE)),0,VLOOKUP($A296,#REF!,8,FALSE))</f>
        <v>#REF!</v>
      </c>
      <c r="N296" s="24"/>
      <c r="O296" s="80" t="e">
        <f t="shared" si="186"/>
        <v>#REF!</v>
      </c>
      <c r="P296" s="76" t="e">
        <f t="shared" si="161"/>
        <v>#REF!</v>
      </c>
      <c r="Q296" s="64" t="e">
        <f>IF(ISNA(VLOOKUP($A296,#REF!,12,FALSE)),0,VLOOKUP($A296,#REF!,12,FALSE))</f>
        <v>#REF!</v>
      </c>
      <c r="R296" s="24"/>
      <c r="S296" s="80" t="e">
        <f t="shared" si="183"/>
        <v>#REF!</v>
      </c>
      <c r="T296" s="76" t="e">
        <f t="shared" si="162"/>
        <v>#REF!</v>
      </c>
      <c r="U296" s="64" t="e">
        <f>IF(ISNA(VLOOKUP($A296,#REF!,16,FALSE)),0,VLOOKUP($A296,#REF!,16,FALSE))</f>
        <v>#REF!</v>
      </c>
      <c r="V296" s="24"/>
      <c r="W296" s="80" t="e">
        <f t="shared" si="163"/>
        <v>#REF!</v>
      </c>
      <c r="X296" s="76" t="e">
        <f t="shared" si="164"/>
        <v>#REF!</v>
      </c>
      <c r="Y296" s="64" t="e">
        <f>IF(ISNA(VLOOKUP($A296,#REF!,20,FALSE)),0,VLOOKUP($A296,#REF!,20,FALSE))</f>
        <v>#REF!</v>
      </c>
      <c r="Z296" s="24"/>
      <c r="AA296" s="80" t="e">
        <f t="shared" si="187"/>
        <v>#REF!</v>
      </c>
      <c r="AB296" s="76" t="e">
        <f t="shared" si="166"/>
        <v>#REF!</v>
      </c>
      <c r="AC296" s="64" t="e">
        <f>IF(ISNA(VLOOKUP($A296,#REF!,24,FALSE)),0,VLOOKUP($A296,#REF!,24,FALSE))</f>
        <v>#REF!</v>
      </c>
      <c r="AD296" s="24"/>
      <c r="AE296" s="80" t="e">
        <f t="shared" si="167"/>
        <v>#REF!</v>
      </c>
      <c r="AF296" s="76" t="e">
        <f t="shared" si="168"/>
        <v>#REF!</v>
      </c>
      <c r="AG296" s="64" t="e">
        <f>IF(ISNA(VLOOKUP($A296,#REF!,28,FALSE)),0,VLOOKUP($A296,#REF!,28,FALSE))</f>
        <v>#REF!</v>
      </c>
      <c r="AH296" s="24"/>
      <c r="AI296" s="80" t="e">
        <f t="shared" si="169"/>
        <v>#REF!</v>
      </c>
      <c r="AJ296" s="76" t="e">
        <f t="shared" si="170"/>
        <v>#REF!</v>
      </c>
      <c r="AK296" s="64" t="e">
        <f>IF(ISNA(VLOOKUP($A296,#REF!,32,FALSE)),0,VLOOKUP($A296,#REF!,32,FALSE))</f>
        <v>#REF!</v>
      </c>
      <c r="AL296" s="24"/>
      <c r="AM296" s="80" t="e">
        <f t="shared" si="171"/>
        <v>#REF!</v>
      </c>
      <c r="AN296" s="76" t="e">
        <f t="shared" si="172"/>
        <v>#REF!</v>
      </c>
      <c r="AO296" s="64" t="e">
        <f>IF(ISNA(VLOOKUP($A296,#REF!,36,FALSE)),0,VLOOKUP($A296,#REF!,36,FALSE))</f>
        <v>#REF!</v>
      </c>
      <c r="AP296" s="24"/>
      <c r="AQ296" s="80" t="e">
        <f t="shared" si="173"/>
        <v>#REF!</v>
      </c>
      <c r="AR296" s="76" t="e">
        <f t="shared" si="174"/>
        <v>#REF!</v>
      </c>
    </row>
    <row r="297" spans="1:56" ht="18" customHeight="1" x14ac:dyDescent="0.2">
      <c r="A297" s="78" t="str">
        <f t="shared" si="157"/>
        <v>Frank Piliere</v>
      </c>
      <c r="B297" s="52" t="s">
        <v>538</v>
      </c>
      <c r="C297" s="62" t="s">
        <v>155</v>
      </c>
      <c r="D297" s="25">
        <v>26.4</v>
      </c>
      <c r="E297" s="8" t="e">
        <f>ROUND(IF(ISNA(VLOOKUP($A297,#REF!,47,FALSE)),0,VLOOKUP($A297,#REF!,47,FALSE)),1)</f>
        <v>#REF!</v>
      </c>
      <c r="F297" s="92" t="e">
        <f>ROUND(IF(ISNA(VLOOKUP($A297,#REF!,49,FALSE)),0,VLOOKUP($A297,#REF!,49,FALSE)),1)</f>
        <v>#REF!</v>
      </c>
      <c r="G297" s="216" t="e">
        <f t="shared" si="158"/>
        <v>#REF!</v>
      </c>
      <c r="H297" s="88" t="e">
        <f t="shared" si="159"/>
        <v>#REF!</v>
      </c>
      <c r="I297" s="64" t="e">
        <f>IF(ISNA(VLOOKUP($A297,#REF!,4,FALSE)),0,VLOOKUP($A297,#REF!,4,FALSE))</f>
        <v>#REF!</v>
      </c>
      <c r="J297" s="24"/>
      <c r="K297" s="80" t="e">
        <f t="shared" si="185"/>
        <v>#REF!</v>
      </c>
      <c r="L297" s="76" t="e">
        <f t="shared" si="160"/>
        <v>#REF!</v>
      </c>
      <c r="M297" s="83" t="e">
        <f>IF(ISNA(VLOOKUP($A297,#REF!,8,FALSE)),0,VLOOKUP($A297,#REF!,8,FALSE))</f>
        <v>#REF!</v>
      </c>
      <c r="N297" s="24"/>
      <c r="O297" s="80" t="e">
        <f t="shared" si="186"/>
        <v>#REF!</v>
      </c>
      <c r="P297" s="76" t="e">
        <f t="shared" si="161"/>
        <v>#REF!</v>
      </c>
      <c r="Q297" s="64" t="e">
        <f>IF(ISNA(VLOOKUP($A297,#REF!,12,FALSE)),0,VLOOKUP($A297,#REF!,12,FALSE))</f>
        <v>#REF!</v>
      </c>
      <c r="R297" s="24"/>
      <c r="S297" s="80" t="e">
        <f t="shared" si="183"/>
        <v>#REF!</v>
      </c>
      <c r="T297" s="76" t="e">
        <f t="shared" si="162"/>
        <v>#REF!</v>
      </c>
      <c r="U297" s="64" t="e">
        <f>IF(ISNA(VLOOKUP($A297,#REF!,16,FALSE)),0,VLOOKUP($A297,#REF!,16,FALSE))</f>
        <v>#REF!</v>
      </c>
      <c r="V297" s="24"/>
      <c r="W297" s="80" t="e">
        <f t="shared" si="163"/>
        <v>#REF!</v>
      </c>
      <c r="X297" s="76" t="e">
        <f t="shared" si="164"/>
        <v>#REF!</v>
      </c>
      <c r="Y297" s="64" t="e">
        <f>IF(ISNA(VLOOKUP($A297,#REF!,20,FALSE)),0,VLOOKUP($A297,#REF!,20,FALSE))</f>
        <v>#REF!</v>
      </c>
      <c r="Z297" s="24"/>
      <c r="AA297" s="80" t="e">
        <f t="shared" si="187"/>
        <v>#REF!</v>
      </c>
      <c r="AB297" s="76" t="e">
        <f t="shared" si="166"/>
        <v>#REF!</v>
      </c>
      <c r="AC297" s="64" t="e">
        <f>IF(ISNA(VLOOKUP($A297,#REF!,24,FALSE)),0,VLOOKUP($A297,#REF!,24,FALSE))</f>
        <v>#REF!</v>
      </c>
      <c r="AD297" s="24"/>
      <c r="AE297" s="80" t="e">
        <f t="shared" si="167"/>
        <v>#REF!</v>
      </c>
      <c r="AF297" s="76" t="e">
        <f t="shared" si="168"/>
        <v>#REF!</v>
      </c>
      <c r="AG297" s="64" t="e">
        <f>IF(ISNA(VLOOKUP($A297,#REF!,28,FALSE)),0,VLOOKUP($A297,#REF!,28,FALSE))</f>
        <v>#REF!</v>
      </c>
      <c r="AH297" s="24"/>
      <c r="AI297" s="80" t="e">
        <f t="shared" si="169"/>
        <v>#REF!</v>
      </c>
      <c r="AJ297" s="76" t="e">
        <f t="shared" si="170"/>
        <v>#REF!</v>
      </c>
      <c r="AK297" s="64" t="e">
        <f>IF(ISNA(VLOOKUP($A297,#REF!,32,FALSE)),0,VLOOKUP($A297,#REF!,32,FALSE))</f>
        <v>#REF!</v>
      </c>
      <c r="AL297" s="24"/>
      <c r="AM297" s="80" t="e">
        <f t="shared" si="171"/>
        <v>#REF!</v>
      </c>
      <c r="AN297" s="76" t="e">
        <f t="shared" si="172"/>
        <v>#REF!</v>
      </c>
      <c r="AO297" s="64" t="e">
        <f>IF(ISNA(VLOOKUP($A297,#REF!,36,FALSE)),0,VLOOKUP($A297,#REF!,36,FALSE))</f>
        <v>#REF!</v>
      </c>
      <c r="AP297" s="24"/>
      <c r="AQ297" s="80" t="e">
        <f t="shared" si="173"/>
        <v>#REF!</v>
      </c>
      <c r="AR297" s="76" t="e">
        <f t="shared" si="174"/>
        <v>#REF!</v>
      </c>
      <c r="AS297" t="e">
        <f>IF(I297&gt;0,72+H297+36-I297,"-")</f>
        <v>#REF!</v>
      </c>
      <c r="AT297" t="e">
        <f>IF(M297&gt;0,72+L297+36-M297,"-")</f>
        <v>#REF!</v>
      </c>
      <c r="AU297" t="e">
        <f>IF(Q297&gt;0,72+P297+36-Q297,"-")</f>
        <v>#REF!</v>
      </c>
      <c r="AV297" t="e">
        <f>IF(U297&gt;0,72+T297+36-U297,"-")</f>
        <v>#REF!</v>
      </c>
    </row>
    <row r="298" spans="1:56" ht="18" customHeight="1" x14ac:dyDescent="0.2">
      <c r="A298" s="78" t="str">
        <f t="shared" si="157"/>
        <v>Stu Plitman</v>
      </c>
      <c r="B298" s="52" t="s">
        <v>364</v>
      </c>
      <c r="C298" s="62" t="s">
        <v>365</v>
      </c>
      <c r="D298" s="25" t="e">
        <f>VLOOKUP($A298,#REF!,34,FALSE)</f>
        <v>#REF!</v>
      </c>
      <c r="E298" s="8" t="e">
        <f>ROUND(IF(ISNA(VLOOKUP($A298,#REF!,46,FALSE)),0,VLOOKUP($A298,#REF!,46,FALSE)),1)</f>
        <v>#REF!</v>
      </c>
      <c r="F298" s="92" t="e">
        <f>ROUND(IF(ISNA(VLOOKUP($A298,#REF!,47,FALSE)),0,VLOOKUP($A298,#REF!,47,FALSE)),1)</f>
        <v>#REF!</v>
      </c>
      <c r="G298" s="216" t="e">
        <f t="shared" si="158"/>
        <v>#REF!</v>
      </c>
      <c r="H298" s="88" t="e">
        <f t="shared" si="159"/>
        <v>#REF!</v>
      </c>
      <c r="I298" s="64" t="e">
        <f>IF(ISNA(VLOOKUP($A298,#REF!,4,FALSE)),0,VLOOKUP($A298,#REF!,4,FALSE))</f>
        <v>#REF!</v>
      </c>
      <c r="J298" s="24"/>
      <c r="K298" s="80" t="e">
        <f t="shared" si="185"/>
        <v>#REF!</v>
      </c>
      <c r="L298" s="76" t="e">
        <f t="shared" si="160"/>
        <v>#REF!</v>
      </c>
      <c r="M298" s="83" t="e">
        <f>IF(ISNA(VLOOKUP($A298,#REF!,8,FALSE)),0,VLOOKUP($A298,#REF!,8,FALSE))</f>
        <v>#REF!</v>
      </c>
      <c r="N298" s="24"/>
      <c r="O298" s="80" t="e">
        <f t="shared" si="186"/>
        <v>#REF!</v>
      </c>
      <c r="P298" s="76" t="e">
        <f t="shared" si="161"/>
        <v>#REF!</v>
      </c>
      <c r="Q298" s="64" t="e">
        <f>IF(ISNA(VLOOKUP($A298,#REF!,12,FALSE)),0,VLOOKUP($A298,#REF!,12,FALSE))</f>
        <v>#REF!</v>
      </c>
      <c r="R298" s="24"/>
      <c r="S298" s="80" t="e">
        <f t="shared" si="183"/>
        <v>#REF!</v>
      </c>
      <c r="T298" s="76" t="e">
        <f t="shared" si="162"/>
        <v>#REF!</v>
      </c>
      <c r="U298" s="64" t="e">
        <f>IF(ISNA(VLOOKUP($A298,#REF!,16,FALSE)),0,VLOOKUP($A298,#REF!,16,FALSE))</f>
        <v>#REF!</v>
      </c>
      <c r="V298" s="24"/>
      <c r="W298" s="80" t="e">
        <f t="shared" si="163"/>
        <v>#REF!</v>
      </c>
      <c r="X298" s="76" t="e">
        <f t="shared" si="164"/>
        <v>#REF!</v>
      </c>
      <c r="Y298" s="64" t="e">
        <f>IF(ISNA(VLOOKUP($A298,#REF!,20,FALSE)),0,VLOOKUP($A298,#REF!,20,FALSE))</f>
        <v>#REF!</v>
      </c>
      <c r="Z298" s="24"/>
      <c r="AA298" s="80" t="e">
        <f t="shared" si="187"/>
        <v>#REF!</v>
      </c>
      <c r="AB298" s="76" t="e">
        <f t="shared" si="166"/>
        <v>#REF!</v>
      </c>
      <c r="AC298" s="64" t="e">
        <f>IF(ISNA(VLOOKUP($A298,#REF!,24,FALSE)),0,VLOOKUP($A298,#REF!,24,FALSE))</f>
        <v>#REF!</v>
      </c>
      <c r="AD298" s="24"/>
      <c r="AE298" s="80" t="e">
        <f t="shared" si="167"/>
        <v>#REF!</v>
      </c>
      <c r="AF298" s="76" t="e">
        <f t="shared" si="168"/>
        <v>#REF!</v>
      </c>
      <c r="AG298" s="64" t="e">
        <f>IF(ISNA(VLOOKUP($A298,#REF!,28,FALSE)),0,VLOOKUP($A298,#REF!,28,FALSE))</f>
        <v>#REF!</v>
      </c>
      <c r="AH298" s="24"/>
      <c r="AI298" s="80" t="e">
        <f t="shared" si="169"/>
        <v>#REF!</v>
      </c>
      <c r="AJ298" s="76" t="e">
        <f t="shared" si="170"/>
        <v>#REF!</v>
      </c>
      <c r="AK298" s="64" t="e">
        <f>IF(ISNA(VLOOKUP($A298,#REF!,32,FALSE)),0,VLOOKUP($A298,#REF!,32,FALSE))</f>
        <v>#REF!</v>
      </c>
      <c r="AL298" s="24"/>
      <c r="AM298" s="80" t="e">
        <f t="shared" si="171"/>
        <v>#REF!</v>
      </c>
      <c r="AN298" s="76" t="e">
        <f t="shared" si="172"/>
        <v>#REF!</v>
      </c>
      <c r="AO298" s="64" t="e">
        <f>IF(ISNA(VLOOKUP($A298,#REF!,36,FALSE)),0,VLOOKUP($A298,#REF!,36,FALSE))</f>
        <v>#REF!</v>
      </c>
      <c r="AP298" s="24"/>
      <c r="AQ298" s="80" t="e">
        <f t="shared" si="173"/>
        <v>#REF!</v>
      </c>
      <c r="AR298" s="76" t="e">
        <f t="shared" si="174"/>
        <v>#REF!</v>
      </c>
    </row>
    <row r="299" spans="1:56" ht="18" customHeight="1" x14ac:dyDescent="0.2">
      <c r="A299" s="78" t="str">
        <f t="shared" si="157"/>
        <v>Ben Porr</v>
      </c>
      <c r="B299" s="93" t="s">
        <v>546</v>
      </c>
      <c r="C299" s="94" t="s">
        <v>370</v>
      </c>
      <c r="D299" s="25">
        <v>13.6</v>
      </c>
      <c r="E299" s="8" t="e">
        <f>ROUND(IF(ISNA(VLOOKUP($A299,#REF!,47,FALSE)),0,VLOOKUP($A299,#REF!,47,FALSE)),1)</f>
        <v>#REF!</v>
      </c>
      <c r="F299" s="92" t="e">
        <f>ROUND(IF(ISNA(VLOOKUP($A299,#REF!,49,FALSE)),0,VLOOKUP($A299,#REF!,49,FALSE)),1)</f>
        <v>#REF!</v>
      </c>
      <c r="G299" s="216" t="e">
        <f t="shared" si="158"/>
        <v>#REF!</v>
      </c>
      <c r="H299" s="88" t="e">
        <f t="shared" si="159"/>
        <v>#REF!</v>
      </c>
      <c r="I299" s="64" t="e">
        <f>IF(ISNA(VLOOKUP($A299,#REF!,4,FALSE)),0,VLOOKUP($A299,#REF!,4,FALSE))</f>
        <v>#REF!</v>
      </c>
      <c r="J299" s="24" t="e">
        <f>IF(G299&lt;&gt; "",LOOKUP(G299,Points!$F$1:$F$360,Points!$G$1:$G$360),"")</f>
        <v>#REF!</v>
      </c>
      <c r="K299" s="80" t="e">
        <f>IF(  AND(I299&gt;0,G299&lt;&gt;36),   IF(ABS(I299-36)&gt;=5,  G299+SIGN(36-I299)*1,  (36-I299)*0.2+G299),      G299)</f>
        <v>#REF!</v>
      </c>
      <c r="L299" s="76" t="e">
        <f t="shared" si="160"/>
        <v>#REF!</v>
      </c>
      <c r="M299" s="83" t="e">
        <f>IF(ISNA(VLOOKUP($A299,#REF!,8,FALSE)),0,VLOOKUP($A299,#REF!,8,FALSE))</f>
        <v>#REF!</v>
      </c>
      <c r="N299" s="24" t="e">
        <f>IF(K299&lt;&gt; "",LOOKUP(K299,Points!$F$1:$F$400,Points!$G$1:$G$400),"")</f>
        <v>#REF!</v>
      </c>
      <c r="O299" s="80" t="e">
        <f>IF(  AND(M299&gt;0,K299&lt;&gt;36),   IF(ABS(M299-36)&gt;=5,  K299+SIGN(36-M299)*1,  (36-M299)*0.2+K299),      K299)</f>
        <v>#REF!</v>
      </c>
      <c r="P299" s="76" t="e">
        <f t="shared" si="161"/>
        <v>#REF!</v>
      </c>
      <c r="Q299" s="64" t="e">
        <f>IF(ISNA(VLOOKUP($A299,#REF!,12,FALSE)),0,VLOOKUP($A299,#REF!,12,FALSE))</f>
        <v>#REF!</v>
      </c>
      <c r="R299" s="24" t="e">
        <f>IF(O299&lt;&gt; "",LOOKUP(O299,Points!$F$1:$F$400,Points!$G$1:$G$400),"")</f>
        <v>#REF!</v>
      </c>
      <c r="S299" s="80" t="e">
        <f>IF(  AND(Q299&gt;0,O299&lt;&gt;36),   IF(ABS(Q299-36)&gt;=5,  O299+SIGN(36-Q299)*1,  (36-Q299)*0.2+O299),      O299)</f>
        <v>#REF!</v>
      </c>
      <c r="T299" s="76" t="e">
        <f t="shared" si="162"/>
        <v>#REF!</v>
      </c>
      <c r="U299" s="64" t="e">
        <f>IF(ISNA(VLOOKUP($A299,#REF!,16,FALSE)),0,VLOOKUP($A299,#REF!,16,FALSE))</f>
        <v>#REF!</v>
      </c>
      <c r="V299" s="24" t="e">
        <f>IF(S299&lt;&gt; "",LOOKUP(S299,Points!$F$1:$F$400,Points!$G$1:$G$400),"")</f>
        <v>#REF!</v>
      </c>
      <c r="W299" s="80" t="e">
        <f t="shared" si="163"/>
        <v>#REF!</v>
      </c>
      <c r="X299" s="76" t="e">
        <f t="shared" si="164"/>
        <v>#REF!</v>
      </c>
      <c r="Y299" s="64" t="e">
        <f>IF(ISNA(VLOOKUP($A299,#REF!,20,FALSE)),0,VLOOKUP($A299,#REF!,20,FALSE))</f>
        <v>#REF!</v>
      </c>
      <c r="Z299" s="24" t="e">
        <f>IF(W299&lt;&gt; "",LOOKUP(W299,Points!$F$1:$F$400,Points!$G$1:$G$400),"")</f>
        <v>#REF!</v>
      </c>
      <c r="AA299" s="80" t="e">
        <f t="shared" si="187"/>
        <v>#REF!</v>
      </c>
      <c r="AB299" s="76" t="e">
        <f t="shared" si="166"/>
        <v>#REF!</v>
      </c>
      <c r="AC299" s="64" t="e">
        <f>IF(ISNA(VLOOKUP($A299,#REF!,24,FALSE)),0,VLOOKUP($A299,#REF!,24,FALSE))</f>
        <v>#REF!</v>
      </c>
      <c r="AD299" s="24" t="e">
        <f>IF(AA299&lt;&gt; "",LOOKUP(AA299,Points!$F$1:$F$400,Points!$G$1:$G$400),"")</f>
        <v>#REF!</v>
      </c>
      <c r="AE299" s="80" t="e">
        <f t="shared" si="167"/>
        <v>#REF!</v>
      </c>
      <c r="AF299" s="76" t="e">
        <f t="shared" si="168"/>
        <v>#REF!</v>
      </c>
      <c r="AG299" s="64" t="e">
        <f>IF(ISNA(VLOOKUP($A299,#REF!,28,FALSE)),0,VLOOKUP($A299,#REF!,28,FALSE))</f>
        <v>#REF!</v>
      </c>
      <c r="AH299" s="24" t="e">
        <f>IF(AE299&lt;&gt; "",LOOKUP(AE299,Points!$F$1:$F$400,Points!$G$1:$G$400),"")</f>
        <v>#REF!</v>
      </c>
      <c r="AI299" s="80" t="e">
        <f t="shared" si="169"/>
        <v>#REF!</v>
      </c>
      <c r="AJ299" s="76" t="e">
        <f t="shared" si="170"/>
        <v>#REF!</v>
      </c>
      <c r="AK299" s="64" t="e">
        <f>IF(ISNA(VLOOKUP($A299,#REF!,32,FALSE)),0,VLOOKUP($A299,#REF!,32,FALSE))</f>
        <v>#REF!</v>
      </c>
      <c r="AL299" s="24" t="e">
        <f>IF(AI299&lt;&gt; "",LOOKUP(AI299,Points!$F$1:$F$400,Points!$G$1:$G$400),"")</f>
        <v>#REF!</v>
      </c>
      <c r="AM299" s="80" t="e">
        <f t="shared" si="171"/>
        <v>#REF!</v>
      </c>
      <c r="AN299" s="76" t="e">
        <f t="shared" si="172"/>
        <v>#REF!</v>
      </c>
      <c r="AO299" s="64" t="e">
        <f>IF(ISNA(VLOOKUP($A299,#REF!,36,FALSE)),0,VLOOKUP($A299,#REF!,36,FALSE))</f>
        <v>#REF!</v>
      </c>
      <c r="AP299" s="24" t="e">
        <f>IF(AM299&lt;&gt; "",LOOKUP(AM299,[1]Points!$F$1:$F$360,[1]Points!$G$1:$G$360),"")</f>
        <v>#REF!</v>
      </c>
      <c r="AQ299" s="80" t="e">
        <f t="shared" si="173"/>
        <v>#REF!</v>
      </c>
      <c r="AR299" s="76" t="e">
        <f t="shared" si="174"/>
        <v>#REF!</v>
      </c>
      <c r="AS299" t="e">
        <f>IF(I299&gt;0,72+H299+36-I299,"-")</f>
        <v>#REF!</v>
      </c>
      <c r="AT299" t="e">
        <f>IF(M299&gt;0,72+L299+36-M299,"-")</f>
        <v>#REF!</v>
      </c>
      <c r="AU299" t="e">
        <f>IF(Q299&gt;0,72+P299+36-Q299,"-")</f>
        <v>#REF!</v>
      </c>
      <c r="AV299" t="e">
        <f>IF(U299&gt;0,72+T299+36-U299,"-")</f>
        <v>#REF!</v>
      </c>
      <c r="AW299" t="e">
        <f>IF(Y299&gt;0,72+X299+36-Y299,"-")</f>
        <v>#REF!</v>
      </c>
      <c r="AX299" t="e">
        <f>IF(AC299&gt;0,72+AB299+36-AC299,"-")</f>
        <v>#REF!</v>
      </c>
      <c r="AY299" t="e">
        <f>IF(AG299&gt;0,72+AF299+36-AG299,"-")</f>
        <v>#REF!</v>
      </c>
      <c r="AZ299" t="e">
        <f>IF(AK299&gt;0,71+AJ299+36-AK299,"-")</f>
        <v>#REF!</v>
      </c>
      <c r="BA299" t="e">
        <f>IF(AO299&gt;0,72+AN299+36-AO299,"-")</f>
        <v>#REF!</v>
      </c>
      <c r="BC299" t="e">
        <f>-G299+AQ299</f>
        <v>#REF!</v>
      </c>
      <c r="BD299" s="206" t="e">
        <f>ROUND(BC299/G299,2)</f>
        <v>#REF!</v>
      </c>
    </row>
    <row r="300" spans="1:56" ht="18" customHeight="1" x14ac:dyDescent="0.2">
      <c r="A300" s="78" t="str">
        <f t="shared" si="157"/>
        <v>Mike Power</v>
      </c>
      <c r="B300" s="52" t="s">
        <v>53</v>
      </c>
      <c r="C300" s="62" t="s">
        <v>33</v>
      </c>
      <c r="D300" s="25" t="e">
        <f>VLOOKUP($A300,#REF!,34,FALSE)</f>
        <v>#REF!</v>
      </c>
      <c r="E300" s="8" t="e">
        <f>ROUND(IF(ISNA(VLOOKUP($A300,#REF!,46,FALSE)),0,VLOOKUP($A300,#REF!,46,FALSE)),1)</f>
        <v>#REF!</v>
      </c>
      <c r="F300" s="92" t="e">
        <f>ROUND(IF(ISNA(VLOOKUP($A300,#REF!,47,FALSE)),0,VLOOKUP($A300,#REF!,47,FALSE)),1)</f>
        <v>#REF!</v>
      </c>
      <c r="G300" s="216" t="e">
        <f t="shared" si="158"/>
        <v>#REF!</v>
      </c>
      <c r="H300" s="88" t="e">
        <f t="shared" si="159"/>
        <v>#REF!</v>
      </c>
      <c r="I300" s="64" t="e">
        <f>IF(ISNA(VLOOKUP($A300,#REF!,4,FALSE)),0,VLOOKUP($A300,#REF!,4,FALSE))</f>
        <v>#REF!</v>
      </c>
      <c r="J300" s="24"/>
      <c r="K300" s="80" t="e">
        <f t="shared" ref="K300:K321" si="188">IF(  AND(I300&gt;0,G300&lt;&gt;36),   IF(ABS(I300-36)&gt;=10,  G300+SIGN(36-I300)*1,  (36-I300)*0.1+G300),      G300)</f>
        <v>#REF!</v>
      </c>
      <c r="L300" s="76" t="e">
        <f t="shared" si="160"/>
        <v>#REF!</v>
      </c>
      <c r="M300" s="83" t="e">
        <f>IF(ISNA(VLOOKUP($A300,#REF!,8,FALSE)),0,VLOOKUP($A300,#REF!,8,FALSE))</f>
        <v>#REF!</v>
      </c>
      <c r="N300" s="24"/>
      <c r="O300" s="80" t="e">
        <f t="shared" ref="O300:O321" si="189">IF(  AND(M300&gt;0,K300&lt;&gt;36),   IF(ABS(M300-36)&gt;=10,  K300+SIGN(36-M300)*1,  (36-M300)*0.1+K300),      K300)</f>
        <v>#REF!</v>
      </c>
      <c r="P300" s="76" t="e">
        <f t="shared" si="161"/>
        <v>#REF!</v>
      </c>
      <c r="Q300" s="64" t="e">
        <f>IF(ISNA(VLOOKUP($A300,#REF!,12,FALSE)),0,VLOOKUP($A300,#REF!,12,FALSE))</f>
        <v>#REF!</v>
      </c>
      <c r="R300" s="24"/>
      <c r="S300" s="80" t="e">
        <f t="shared" ref="S300:S321" si="190">IF(  AND(Q300&gt;0,O300&lt;&gt;36),   IF(ABS(Q300-36)&gt;=10,  O300+SIGN(36-Q300)*1,  (36-Q300)*0.1+O300),      O300)</f>
        <v>#REF!</v>
      </c>
      <c r="T300" s="76" t="e">
        <f t="shared" si="162"/>
        <v>#REF!</v>
      </c>
      <c r="U300" s="64" t="e">
        <f>IF(ISNA(VLOOKUP($A300,#REF!,16,FALSE)),0,VLOOKUP($A300,#REF!,16,FALSE))</f>
        <v>#REF!</v>
      </c>
      <c r="V300" s="24"/>
      <c r="W300" s="80" t="e">
        <f t="shared" si="163"/>
        <v>#REF!</v>
      </c>
      <c r="X300" s="76" t="e">
        <f t="shared" si="164"/>
        <v>#REF!</v>
      </c>
      <c r="Y300" s="64" t="e">
        <f>IF(ISNA(VLOOKUP($A300,#REF!,20,FALSE)),0,VLOOKUP($A300,#REF!,20,FALSE))</f>
        <v>#REF!</v>
      </c>
      <c r="Z300" s="24"/>
      <c r="AA300" s="80" t="e">
        <f t="shared" si="187"/>
        <v>#REF!</v>
      </c>
      <c r="AB300" s="76" t="e">
        <f t="shared" si="166"/>
        <v>#REF!</v>
      </c>
      <c r="AC300" s="64" t="e">
        <f>IF(ISNA(VLOOKUP($A300,#REF!,24,FALSE)),0,VLOOKUP($A300,#REF!,24,FALSE))</f>
        <v>#REF!</v>
      </c>
      <c r="AD300" s="24"/>
      <c r="AE300" s="80" t="e">
        <f t="shared" si="167"/>
        <v>#REF!</v>
      </c>
      <c r="AF300" s="76" t="e">
        <f t="shared" si="168"/>
        <v>#REF!</v>
      </c>
      <c r="AG300" s="64" t="e">
        <f>IF(ISNA(VLOOKUP($A300,#REF!,28,FALSE)),0,VLOOKUP($A300,#REF!,28,FALSE))</f>
        <v>#REF!</v>
      </c>
      <c r="AH300" s="24"/>
      <c r="AI300" s="80" t="e">
        <f t="shared" si="169"/>
        <v>#REF!</v>
      </c>
      <c r="AJ300" s="76" t="e">
        <f t="shared" si="170"/>
        <v>#REF!</v>
      </c>
      <c r="AK300" s="64" t="e">
        <f>IF(ISNA(VLOOKUP($A300,#REF!,32,FALSE)),0,VLOOKUP($A300,#REF!,32,FALSE))</f>
        <v>#REF!</v>
      </c>
      <c r="AL300" s="24"/>
      <c r="AM300" s="80" t="e">
        <f t="shared" si="171"/>
        <v>#REF!</v>
      </c>
      <c r="AN300" s="76" t="e">
        <f t="shared" si="172"/>
        <v>#REF!</v>
      </c>
      <c r="AO300" s="64" t="e">
        <f>IF(ISNA(VLOOKUP($A300,#REF!,36,FALSE)),0,VLOOKUP($A300,#REF!,36,FALSE))</f>
        <v>#REF!</v>
      </c>
      <c r="AP300" s="24"/>
      <c r="AQ300" s="80" t="e">
        <f t="shared" si="173"/>
        <v>#REF!</v>
      </c>
      <c r="AR300" s="76" t="e">
        <f t="shared" si="174"/>
        <v>#REF!</v>
      </c>
    </row>
    <row r="301" spans="1:56" ht="18" customHeight="1" x14ac:dyDescent="0.2">
      <c r="A301" s="78" t="str">
        <f t="shared" si="157"/>
        <v>Charlie Price</v>
      </c>
      <c r="B301" s="52" t="s">
        <v>499</v>
      </c>
      <c r="C301" s="62" t="s">
        <v>500</v>
      </c>
      <c r="D301" s="25" t="e">
        <f>VLOOKUP($A301,#REF!,34,FALSE)</f>
        <v>#REF!</v>
      </c>
      <c r="E301" s="8" t="e">
        <f>ROUND(IF(ISNA(VLOOKUP($A301,#REF!,46,FALSE)),0,VLOOKUP($A301,#REF!,46,FALSE)),1)</f>
        <v>#REF!</v>
      </c>
      <c r="F301" s="92" t="e">
        <f>ROUND(IF(ISNA(VLOOKUP($A301,#REF!,47,FALSE)),0,VLOOKUP($A301,#REF!,47,FALSE)),1)</f>
        <v>#REF!</v>
      </c>
      <c r="G301" s="216" t="e">
        <f t="shared" si="158"/>
        <v>#REF!</v>
      </c>
      <c r="H301" s="88" t="e">
        <f t="shared" si="159"/>
        <v>#REF!</v>
      </c>
      <c r="I301" s="64" t="e">
        <f>IF(ISNA(VLOOKUP($A301,#REF!,4,FALSE)),0,VLOOKUP($A301,#REF!,4,FALSE))</f>
        <v>#REF!</v>
      </c>
      <c r="J301" s="24"/>
      <c r="K301" s="80" t="e">
        <f t="shared" si="188"/>
        <v>#REF!</v>
      </c>
      <c r="L301" s="76" t="e">
        <f t="shared" si="160"/>
        <v>#REF!</v>
      </c>
      <c r="M301" s="83" t="e">
        <f>IF(ISNA(VLOOKUP($A301,#REF!,8,FALSE)),0,VLOOKUP($A301,#REF!,8,FALSE))</f>
        <v>#REF!</v>
      </c>
      <c r="N301" s="24"/>
      <c r="O301" s="80" t="e">
        <f t="shared" si="189"/>
        <v>#REF!</v>
      </c>
      <c r="P301" s="76" t="e">
        <f t="shared" si="161"/>
        <v>#REF!</v>
      </c>
      <c r="Q301" s="64" t="e">
        <f>IF(ISNA(VLOOKUP($A301,#REF!,12,FALSE)),0,VLOOKUP($A301,#REF!,12,FALSE))</f>
        <v>#REF!</v>
      </c>
      <c r="R301" s="24"/>
      <c r="S301" s="80" t="e">
        <f t="shared" si="190"/>
        <v>#REF!</v>
      </c>
      <c r="T301" s="76" t="e">
        <f t="shared" si="162"/>
        <v>#REF!</v>
      </c>
      <c r="U301" s="64" t="e">
        <f>IF(ISNA(VLOOKUP($A301,#REF!,16,FALSE)),0,VLOOKUP($A301,#REF!,16,FALSE))</f>
        <v>#REF!</v>
      </c>
      <c r="V301" s="24"/>
      <c r="W301" s="80" t="e">
        <f t="shared" si="163"/>
        <v>#REF!</v>
      </c>
      <c r="X301" s="76" t="e">
        <f t="shared" si="164"/>
        <v>#REF!</v>
      </c>
      <c r="Y301" s="64" t="e">
        <f>IF(ISNA(VLOOKUP($A301,#REF!,20,FALSE)),0,VLOOKUP($A301,#REF!,20,FALSE))</f>
        <v>#REF!</v>
      </c>
      <c r="Z301" s="24"/>
      <c r="AA301" s="80" t="e">
        <f t="shared" si="187"/>
        <v>#REF!</v>
      </c>
      <c r="AB301" s="76" t="e">
        <f t="shared" si="166"/>
        <v>#REF!</v>
      </c>
      <c r="AC301" s="64" t="e">
        <f>IF(ISNA(VLOOKUP($A301,#REF!,24,FALSE)),0,VLOOKUP($A301,#REF!,24,FALSE))</f>
        <v>#REF!</v>
      </c>
      <c r="AD301" s="24"/>
      <c r="AE301" s="80" t="e">
        <f t="shared" si="167"/>
        <v>#REF!</v>
      </c>
      <c r="AF301" s="76" t="e">
        <f t="shared" si="168"/>
        <v>#REF!</v>
      </c>
      <c r="AG301" s="64" t="e">
        <f>IF(ISNA(VLOOKUP($A301,#REF!,28,FALSE)),0,VLOOKUP($A301,#REF!,28,FALSE))</f>
        <v>#REF!</v>
      </c>
      <c r="AH301" s="24"/>
      <c r="AI301" s="80" t="e">
        <f t="shared" si="169"/>
        <v>#REF!</v>
      </c>
      <c r="AJ301" s="76" t="e">
        <f t="shared" si="170"/>
        <v>#REF!</v>
      </c>
      <c r="AK301" s="64" t="e">
        <f>IF(ISNA(VLOOKUP($A301,#REF!,32,FALSE)),0,VLOOKUP($A301,#REF!,32,FALSE))</f>
        <v>#REF!</v>
      </c>
      <c r="AL301" s="24"/>
      <c r="AM301" s="80" t="e">
        <f t="shared" si="171"/>
        <v>#REF!</v>
      </c>
      <c r="AN301" s="76" t="e">
        <f t="shared" si="172"/>
        <v>#REF!</v>
      </c>
      <c r="AO301" s="64" t="e">
        <f>IF(ISNA(VLOOKUP($A301,#REF!,36,FALSE)),0,VLOOKUP($A301,#REF!,36,FALSE))</f>
        <v>#REF!</v>
      </c>
      <c r="AP301" s="24"/>
      <c r="AQ301" s="80" t="e">
        <f t="shared" si="173"/>
        <v>#REF!</v>
      </c>
      <c r="AR301" s="76" t="e">
        <f t="shared" si="174"/>
        <v>#REF!</v>
      </c>
    </row>
    <row r="302" spans="1:56" ht="18" customHeight="1" x14ac:dyDescent="0.2">
      <c r="A302" s="78" t="str">
        <f t="shared" si="157"/>
        <v>Jack Printz</v>
      </c>
      <c r="B302" s="52" t="s">
        <v>244</v>
      </c>
      <c r="C302" s="62" t="s">
        <v>245</v>
      </c>
      <c r="D302" s="25" t="e">
        <f>VLOOKUP($A302,#REF!,34,FALSE)</f>
        <v>#REF!</v>
      </c>
      <c r="E302" s="8" t="e">
        <f>ROUND(IF(ISNA(VLOOKUP($A302,#REF!,46,FALSE)),0,VLOOKUP($A302,#REF!,46,FALSE)),1)</f>
        <v>#REF!</v>
      </c>
      <c r="F302" s="92" t="e">
        <f>ROUND(IF(ISNA(VLOOKUP($A302,#REF!,47,FALSE)),0,VLOOKUP($A302,#REF!,47,FALSE)),1)</f>
        <v>#REF!</v>
      </c>
      <c r="G302" s="216" t="e">
        <f t="shared" si="158"/>
        <v>#REF!</v>
      </c>
      <c r="H302" s="88" t="e">
        <f t="shared" si="159"/>
        <v>#REF!</v>
      </c>
      <c r="I302" s="64" t="e">
        <f>IF(ISNA(VLOOKUP($A302,#REF!,4,FALSE)),0,VLOOKUP($A302,#REF!,4,FALSE))</f>
        <v>#REF!</v>
      </c>
      <c r="J302" s="24"/>
      <c r="K302" s="80" t="e">
        <f t="shared" si="188"/>
        <v>#REF!</v>
      </c>
      <c r="L302" s="76" t="e">
        <f t="shared" si="160"/>
        <v>#REF!</v>
      </c>
      <c r="M302" s="83" t="e">
        <f>IF(ISNA(VLOOKUP($A302,#REF!,8,FALSE)),0,VLOOKUP($A302,#REF!,8,FALSE))</f>
        <v>#REF!</v>
      </c>
      <c r="N302" s="24"/>
      <c r="O302" s="80" t="e">
        <f t="shared" si="189"/>
        <v>#REF!</v>
      </c>
      <c r="P302" s="76" t="e">
        <f t="shared" si="161"/>
        <v>#REF!</v>
      </c>
      <c r="Q302" s="64" t="e">
        <f>IF(ISNA(VLOOKUP($A302,#REF!,12,FALSE)),0,VLOOKUP($A302,#REF!,12,FALSE))</f>
        <v>#REF!</v>
      </c>
      <c r="R302" s="24"/>
      <c r="S302" s="80" t="e">
        <f t="shared" si="190"/>
        <v>#REF!</v>
      </c>
      <c r="T302" s="76" t="e">
        <f t="shared" si="162"/>
        <v>#REF!</v>
      </c>
      <c r="U302" s="64" t="e">
        <f>IF(ISNA(VLOOKUP($A302,#REF!,16,FALSE)),0,VLOOKUP($A302,#REF!,16,FALSE))</f>
        <v>#REF!</v>
      </c>
      <c r="V302" s="24"/>
      <c r="W302" s="80" t="e">
        <f t="shared" si="163"/>
        <v>#REF!</v>
      </c>
      <c r="X302" s="76" t="e">
        <f t="shared" si="164"/>
        <v>#REF!</v>
      </c>
      <c r="Y302" s="64" t="e">
        <f>IF(ISNA(VLOOKUP($A302,#REF!,20,FALSE)),0,VLOOKUP($A302,#REF!,20,FALSE))</f>
        <v>#REF!</v>
      </c>
      <c r="Z302" s="24"/>
      <c r="AA302" s="80" t="e">
        <f t="shared" si="187"/>
        <v>#REF!</v>
      </c>
      <c r="AB302" s="76" t="e">
        <f t="shared" si="166"/>
        <v>#REF!</v>
      </c>
      <c r="AC302" s="64" t="e">
        <f>IF(ISNA(VLOOKUP($A302,#REF!,24,FALSE)),0,VLOOKUP($A302,#REF!,24,FALSE))</f>
        <v>#REF!</v>
      </c>
      <c r="AD302" s="24"/>
      <c r="AE302" s="80" t="e">
        <f t="shared" si="167"/>
        <v>#REF!</v>
      </c>
      <c r="AF302" s="76" t="e">
        <f t="shared" si="168"/>
        <v>#REF!</v>
      </c>
      <c r="AG302" s="64" t="e">
        <f>IF(ISNA(VLOOKUP($A302,#REF!,28,FALSE)),0,VLOOKUP($A302,#REF!,28,FALSE))</f>
        <v>#REF!</v>
      </c>
      <c r="AH302" s="24"/>
      <c r="AI302" s="80" t="e">
        <f t="shared" si="169"/>
        <v>#REF!</v>
      </c>
      <c r="AJ302" s="76" t="e">
        <f t="shared" si="170"/>
        <v>#REF!</v>
      </c>
      <c r="AK302" s="64" t="e">
        <f>IF(ISNA(VLOOKUP($A302,#REF!,32,FALSE)),0,VLOOKUP($A302,#REF!,32,FALSE))</f>
        <v>#REF!</v>
      </c>
      <c r="AL302" s="24"/>
      <c r="AM302" s="80" t="e">
        <f t="shared" si="171"/>
        <v>#REF!</v>
      </c>
      <c r="AN302" s="76" t="e">
        <f t="shared" si="172"/>
        <v>#REF!</v>
      </c>
      <c r="AO302" s="64" t="e">
        <f>IF(ISNA(VLOOKUP($A302,#REF!,36,FALSE)),0,VLOOKUP($A302,#REF!,36,FALSE))</f>
        <v>#REF!</v>
      </c>
      <c r="AP302" s="24"/>
      <c r="AQ302" s="80" t="e">
        <f t="shared" si="173"/>
        <v>#REF!</v>
      </c>
      <c r="AR302" s="76" t="e">
        <f t="shared" si="174"/>
        <v>#REF!</v>
      </c>
    </row>
    <row r="303" spans="1:56" ht="18" customHeight="1" x14ac:dyDescent="0.2">
      <c r="A303" s="78" t="str">
        <f t="shared" si="157"/>
        <v>Michael Pyszka</v>
      </c>
      <c r="B303" s="52" t="s">
        <v>234</v>
      </c>
      <c r="C303" s="62" t="s">
        <v>58</v>
      </c>
      <c r="D303" s="25" t="e">
        <f>VLOOKUP($A303,#REF!,34,FALSE)</f>
        <v>#REF!</v>
      </c>
      <c r="E303" s="8" t="e">
        <f>ROUND(IF(ISNA(VLOOKUP($A303,#REF!,46,FALSE)),0,VLOOKUP($A303,#REF!,46,FALSE)),1)</f>
        <v>#REF!</v>
      </c>
      <c r="F303" s="92" t="e">
        <f>ROUND(IF(ISNA(VLOOKUP($A303,#REF!,47,FALSE)),0,VLOOKUP($A303,#REF!,47,FALSE)),1)</f>
        <v>#REF!</v>
      </c>
      <c r="G303" s="216" t="e">
        <f t="shared" si="158"/>
        <v>#REF!</v>
      </c>
      <c r="H303" s="88" t="e">
        <f t="shared" si="159"/>
        <v>#REF!</v>
      </c>
      <c r="I303" s="64" t="e">
        <f>IF(ISNA(VLOOKUP($A303,#REF!,4,FALSE)),0,VLOOKUP($A303,#REF!,4,FALSE))</f>
        <v>#REF!</v>
      </c>
      <c r="J303" s="24"/>
      <c r="K303" s="80" t="e">
        <f t="shared" si="188"/>
        <v>#REF!</v>
      </c>
      <c r="L303" s="76" t="e">
        <f t="shared" si="160"/>
        <v>#REF!</v>
      </c>
      <c r="M303" s="83" t="e">
        <f>IF(ISNA(VLOOKUP($A303,#REF!,8,FALSE)),0,VLOOKUP($A303,#REF!,8,FALSE))</f>
        <v>#REF!</v>
      </c>
      <c r="N303" s="24"/>
      <c r="O303" s="80" t="e">
        <f t="shared" si="189"/>
        <v>#REF!</v>
      </c>
      <c r="P303" s="76" t="e">
        <f t="shared" si="161"/>
        <v>#REF!</v>
      </c>
      <c r="Q303" s="64" t="e">
        <f>IF(ISNA(VLOOKUP($A303,#REF!,12,FALSE)),0,VLOOKUP($A303,#REF!,12,FALSE))</f>
        <v>#REF!</v>
      </c>
      <c r="R303" s="24"/>
      <c r="S303" s="80" t="e">
        <f t="shared" si="190"/>
        <v>#REF!</v>
      </c>
      <c r="T303" s="76" t="e">
        <f t="shared" si="162"/>
        <v>#REF!</v>
      </c>
      <c r="U303" s="64" t="e">
        <f>IF(ISNA(VLOOKUP($A303,#REF!,16,FALSE)),0,VLOOKUP($A303,#REF!,16,FALSE))</f>
        <v>#REF!</v>
      </c>
      <c r="V303" s="24"/>
      <c r="W303" s="80" t="e">
        <f t="shared" si="163"/>
        <v>#REF!</v>
      </c>
      <c r="X303" s="76" t="e">
        <f t="shared" si="164"/>
        <v>#REF!</v>
      </c>
      <c r="Y303" s="64" t="e">
        <f>IF(ISNA(VLOOKUP($A303,#REF!,20,FALSE)),0,VLOOKUP($A303,#REF!,20,FALSE))</f>
        <v>#REF!</v>
      </c>
      <c r="Z303" s="24"/>
      <c r="AA303" s="80" t="e">
        <f t="shared" si="187"/>
        <v>#REF!</v>
      </c>
      <c r="AB303" s="76" t="e">
        <f t="shared" si="166"/>
        <v>#REF!</v>
      </c>
      <c r="AC303" s="64" t="e">
        <f>IF(ISNA(VLOOKUP($A303,#REF!,24,FALSE)),0,VLOOKUP($A303,#REF!,24,FALSE))</f>
        <v>#REF!</v>
      </c>
      <c r="AD303" s="24"/>
      <c r="AE303" s="80" t="e">
        <f t="shared" si="167"/>
        <v>#REF!</v>
      </c>
      <c r="AF303" s="76" t="e">
        <f t="shared" si="168"/>
        <v>#REF!</v>
      </c>
      <c r="AG303" s="64" t="e">
        <f>IF(ISNA(VLOOKUP($A303,#REF!,28,FALSE)),0,VLOOKUP($A303,#REF!,28,FALSE))</f>
        <v>#REF!</v>
      </c>
      <c r="AH303" s="24"/>
      <c r="AI303" s="80" t="e">
        <f t="shared" si="169"/>
        <v>#REF!</v>
      </c>
      <c r="AJ303" s="76" t="e">
        <f t="shared" si="170"/>
        <v>#REF!</v>
      </c>
      <c r="AK303" s="64" t="e">
        <f>IF(ISNA(VLOOKUP($A303,#REF!,32,FALSE)),0,VLOOKUP($A303,#REF!,32,FALSE))</f>
        <v>#REF!</v>
      </c>
      <c r="AL303" s="24"/>
      <c r="AM303" s="80" t="e">
        <f t="shared" si="171"/>
        <v>#REF!</v>
      </c>
      <c r="AN303" s="76" t="e">
        <f t="shared" si="172"/>
        <v>#REF!</v>
      </c>
      <c r="AO303" s="64" t="e">
        <f>IF(ISNA(VLOOKUP($A303,#REF!,36,FALSE)),0,VLOOKUP($A303,#REF!,36,FALSE))</f>
        <v>#REF!</v>
      </c>
      <c r="AP303" s="24"/>
      <c r="AQ303" s="80" t="e">
        <f t="shared" si="173"/>
        <v>#REF!</v>
      </c>
      <c r="AR303" s="76" t="e">
        <f t="shared" si="174"/>
        <v>#REF!</v>
      </c>
    </row>
    <row r="304" spans="1:56" ht="18" customHeight="1" x14ac:dyDescent="0.2">
      <c r="A304" s="78" t="str">
        <f t="shared" si="157"/>
        <v>Doug Ramir</v>
      </c>
      <c r="B304" s="52" t="s">
        <v>431</v>
      </c>
      <c r="C304" s="62" t="s">
        <v>289</v>
      </c>
      <c r="D304" s="25" t="e">
        <f>VLOOKUP($A304,#REF!,34,FALSE)</f>
        <v>#REF!</v>
      </c>
      <c r="E304" s="8" t="e">
        <f>ROUND(IF(ISNA(VLOOKUP($A304,#REF!,46,FALSE)),0,VLOOKUP($A304,#REF!,46,FALSE)),1)</f>
        <v>#REF!</v>
      </c>
      <c r="F304" s="92" t="e">
        <f>ROUND(IF(ISNA(VLOOKUP($A304,#REF!,47,FALSE)),0,VLOOKUP($A304,#REF!,47,FALSE)),1)</f>
        <v>#REF!</v>
      </c>
      <c r="G304" s="216" t="e">
        <f t="shared" si="158"/>
        <v>#REF!</v>
      </c>
      <c r="H304" s="88" t="e">
        <f t="shared" si="159"/>
        <v>#REF!</v>
      </c>
      <c r="I304" s="64" t="e">
        <f>IF(ISNA(VLOOKUP($A304,#REF!,4,FALSE)),0,VLOOKUP($A304,#REF!,4,FALSE))</f>
        <v>#REF!</v>
      </c>
      <c r="J304" s="24"/>
      <c r="K304" s="80" t="e">
        <f t="shared" si="188"/>
        <v>#REF!</v>
      </c>
      <c r="L304" s="76" t="e">
        <f t="shared" si="160"/>
        <v>#REF!</v>
      </c>
      <c r="M304" s="83" t="e">
        <f>IF(ISNA(VLOOKUP($A304,#REF!,8,FALSE)),0,VLOOKUP($A304,#REF!,8,FALSE))</f>
        <v>#REF!</v>
      </c>
      <c r="N304" s="24"/>
      <c r="O304" s="80" t="e">
        <f t="shared" si="189"/>
        <v>#REF!</v>
      </c>
      <c r="P304" s="76" t="e">
        <f t="shared" si="161"/>
        <v>#REF!</v>
      </c>
      <c r="Q304" s="64" t="e">
        <f>IF(ISNA(VLOOKUP($A304,#REF!,12,FALSE)),0,VLOOKUP($A304,#REF!,12,FALSE))</f>
        <v>#REF!</v>
      </c>
      <c r="R304" s="24"/>
      <c r="S304" s="80" t="e">
        <f t="shared" si="190"/>
        <v>#REF!</v>
      </c>
      <c r="T304" s="76" t="e">
        <f t="shared" si="162"/>
        <v>#REF!</v>
      </c>
      <c r="U304" s="64" t="e">
        <f>IF(ISNA(VLOOKUP($A304,#REF!,16,FALSE)),0,VLOOKUP($A304,#REF!,16,FALSE))</f>
        <v>#REF!</v>
      </c>
      <c r="V304" s="24"/>
      <c r="W304" s="80" t="e">
        <f t="shared" si="163"/>
        <v>#REF!</v>
      </c>
      <c r="X304" s="76" t="e">
        <f t="shared" si="164"/>
        <v>#REF!</v>
      </c>
      <c r="Y304" s="64" t="e">
        <f>IF(ISNA(VLOOKUP($A304,#REF!,20,FALSE)),0,VLOOKUP($A304,#REF!,20,FALSE))</f>
        <v>#REF!</v>
      </c>
      <c r="Z304" s="24"/>
      <c r="AA304" s="80" t="e">
        <f t="shared" si="187"/>
        <v>#REF!</v>
      </c>
      <c r="AB304" s="76" t="e">
        <f t="shared" si="166"/>
        <v>#REF!</v>
      </c>
      <c r="AC304" s="64" t="e">
        <f>IF(ISNA(VLOOKUP($A304,#REF!,24,FALSE)),0,VLOOKUP($A304,#REF!,24,FALSE))</f>
        <v>#REF!</v>
      </c>
      <c r="AD304" s="24"/>
      <c r="AE304" s="80" t="e">
        <f t="shared" si="167"/>
        <v>#REF!</v>
      </c>
      <c r="AF304" s="76" t="e">
        <f t="shared" si="168"/>
        <v>#REF!</v>
      </c>
      <c r="AG304" s="64" t="e">
        <f>IF(ISNA(VLOOKUP($A304,#REF!,28,FALSE)),0,VLOOKUP($A304,#REF!,28,FALSE))</f>
        <v>#REF!</v>
      </c>
      <c r="AH304" s="24"/>
      <c r="AI304" s="80" t="e">
        <f t="shared" si="169"/>
        <v>#REF!</v>
      </c>
      <c r="AJ304" s="76" t="e">
        <f t="shared" si="170"/>
        <v>#REF!</v>
      </c>
      <c r="AK304" s="64" t="e">
        <f>IF(ISNA(VLOOKUP($A304,#REF!,32,FALSE)),0,VLOOKUP($A304,#REF!,32,FALSE))</f>
        <v>#REF!</v>
      </c>
      <c r="AL304" s="24"/>
      <c r="AM304" s="80" t="e">
        <f t="shared" si="171"/>
        <v>#REF!</v>
      </c>
      <c r="AN304" s="76" t="e">
        <f t="shared" si="172"/>
        <v>#REF!</v>
      </c>
      <c r="AO304" s="64" t="e">
        <f>IF(ISNA(VLOOKUP($A304,#REF!,36,FALSE)),0,VLOOKUP($A304,#REF!,36,FALSE))</f>
        <v>#REF!</v>
      </c>
      <c r="AP304" s="24"/>
      <c r="AQ304" s="80" t="e">
        <f t="shared" si="173"/>
        <v>#REF!</v>
      </c>
      <c r="AR304" s="76" t="e">
        <f t="shared" si="174"/>
        <v>#REF!</v>
      </c>
    </row>
    <row r="305" spans="1:48" ht="18" customHeight="1" x14ac:dyDescent="0.2">
      <c r="A305" s="78" t="str">
        <f t="shared" si="157"/>
        <v>Will Rhymes</v>
      </c>
      <c r="B305" s="52" t="s">
        <v>513</v>
      </c>
      <c r="C305" s="62" t="s">
        <v>97</v>
      </c>
      <c r="D305" s="25" t="e">
        <f>VLOOKUP($A305,#REF!,34,FALSE)</f>
        <v>#REF!</v>
      </c>
      <c r="E305" s="8" t="e">
        <f>ROUND(IF(ISNA(VLOOKUP($A305,#REF!,46,FALSE)),0,VLOOKUP($A305,#REF!,46,FALSE)),1)</f>
        <v>#REF!</v>
      </c>
      <c r="F305" s="92" t="e">
        <f>ROUND(IF(ISNA(VLOOKUP($A305,#REF!,47,FALSE)),0,VLOOKUP($A305,#REF!,47,FALSE)),1)</f>
        <v>#REF!</v>
      </c>
      <c r="G305" s="216" t="e">
        <f t="shared" si="158"/>
        <v>#REF!</v>
      </c>
      <c r="H305" s="88" t="e">
        <f t="shared" si="159"/>
        <v>#REF!</v>
      </c>
      <c r="I305" s="64" t="e">
        <f>IF(ISNA(VLOOKUP($A305,#REF!,4,FALSE)),0,VLOOKUP($A305,#REF!,4,FALSE))</f>
        <v>#REF!</v>
      </c>
      <c r="J305" s="24"/>
      <c r="K305" s="80" t="e">
        <f t="shared" si="188"/>
        <v>#REF!</v>
      </c>
      <c r="L305" s="76" t="e">
        <f t="shared" si="160"/>
        <v>#REF!</v>
      </c>
      <c r="M305" s="83" t="e">
        <f>IF(ISNA(VLOOKUP($A305,#REF!,8,FALSE)),0,VLOOKUP($A305,#REF!,8,FALSE))</f>
        <v>#REF!</v>
      </c>
      <c r="N305" s="24"/>
      <c r="O305" s="80" t="e">
        <f t="shared" si="189"/>
        <v>#REF!</v>
      </c>
      <c r="P305" s="76" t="e">
        <f t="shared" si="161"/>
        <v>#REF!</v>
      </c>
      <c r="Q305" s="64" t="e">
        <f>IF(ISNA(VLOOKUP($A305,#REF!,12,FALSE)),0,VLOOKUP($A305,#REF!,12,FALSE))</f>
        <v>#REF!</v>
      </c>
      <c r="R305" s="24"/>
      <c r="S305" s="80" t="e">
        <f t="shared" si="190"/>
        <v>#REF!</v>
      </c>
      <c r="T305" s="76" t="e">
        <f t="shared" si="162"/>
        <v>#REF!</v>
      </c>
      <c r="U305" s="64" t="e">
        <f>IF(ISNA(VLOOKUP($A305,#REF!,16,FALSE)),0,VLOOKUP($A305,#REF!,16,FALSE))</f>
        <v>#REF!</v>
      </c>
      <c r="V305" s="24"/>
      <c r="W305" s="80" t="e">
        <f t="shared" si="163"/>
        <v>#REF!</v>
      </c>
      <c r="X305" s="76" t="e">
        <f t="shared" si="164"/>
        <v>#REF!</v>
      </c>
      <c r="Y305" s="64" t="e">
        <f>IF(ISNA(VLOOKUP($A305,#REF!,20,FALSE)),0,VLOOKUP($A305,#REF!,20,FALSE))</f>
        <v>#REF!</v>
      </c>
      <c r="Z305" s="24"/>
      <c r="AA305" s="80" t="e">
        <f t="shared" si="187"/>
        <v>#REF!</v>
      </c>
      <c r="AB305" s="76" t="e">
        <f t="shared" si="166"/>
        <v>#REF!</v>
      </c>
      <c r="AC305" s="64" t="e">
        <f>IF(ISNA(VLOOKUP($A305,#REF!,24,FALSE)),0,VLOOKUP($A305,#REF!,24,FALSE))</f>
        <v>#REF!</v>
      </c>
      <c r="AD305" s="24"/>
      <c r="AE305" s="80" t="e">
        <f t="shared" si="167"/>
        <v>#REF!</v>
      </c>
      <c r="AF305" s="76" t="e">
        <f t="shared" si="168"/>
        <v>#REF!</v>
      </c>
      <c r="AG305" s="64" t="e">
        <f>IF(ISNA(VLOOKUP($A305,#REF!,28,FALSE)),0,VLOOKUP($A305,#REF!,28,FALSE))</f>
        <v>#REF!</v>
      </c>
      <c r="AH305" s="24"/>
      <c r="AI305" s="80" t="e">
        <f t="shared" si="169"/>
        <v>#REF!</v>
      </c>
      <c r="AJ305" s="76" t="e">
        <f t="shared" si="170"/>
        <v>#REF!</v>
      </c>
      <c r="AK305" s="64" t="e">
        <f>IF(ISNA(VLOOKUP($A305,#REF!,32,FALSE)),0,VLOOKUP($A305,#REF!,32,FALSE))</f>
        <v>#REF!</v>
      </c>
      <c r="AL305" s="24"/>
      <c r="AM305" s="80" t="e">
        <f t="shared" si="171"/>
        <v>#REF!</v>
      </c>
      <c r="AN305" s="76" t="e">
        <f t="shared" si="172"/>
        <v>#REF!</v>
      </c>
      <c r="AO305" s="64" t="e">
        <f>IF(ISNA(VLOOKUP($A305,#REF!,36,FALSE)),0,VLOOKUP($A305,#REF!,36,FALSE))</f>
        <v>#REF!</v>
      </c>
      <c r="AP305" s="24"/>
      <c r="AQ305" s="80" t="e">
        <f t="shared" si="173"/>
        <v>#REF!</v>
      </c>
      <c r="AR305" s="76" t="e">
        <f t="shared" si="174"/>
        <v>#REF!</v>
      </c>
    </row>
    <row r="306" spans="1:48" ht="18" customHeight="1" x14ac:dyDescent="0.2">
      <c r="A306" s="78" t="str">
        <f t="shared" si="157"/>
        <v>Mitch Rogers</v>
      </c>
      <c r="B306" s="93" t="s">
        <v>547</v>
      </c>
      <c r="C306" s="94" t="s">
        <v>391</v>
      </c>
      <c r="D306" s="25">
        <v>27</v>
      </c>
      <c r="E306" s="8" t="e">
        <f>ROUND(IF(ISNA(VLOOKUP($A306,#REF!,47,FALSE)),0,VLOOKUP($A306,#REF!,47,FALSE)),1)</f>
        <v>#REF!</v>
      </c>
      <c r="F306" s="92" t="e">
        <f>ROUND(IF(ISNA(VLOOKUP($A306,#REF!,49,FALSE)),0,VLOOKUP($A306,#REF!,49,FALSE)),1)</f>
        <v>#REF!</v>
      </c>
      <c r="G306" s="216" t="e">
        <f t="shared" si="158"/>
        <v>#REF!</v>
      </c>
      <c r="H306" s="88" t="e">
        <f t="shared" si="159"/>
        <v>#REF!</v>
      </c>
      <c r="I306" s="64" t="e">
        <f>IF(ISNA(VLOOKUP($A306,#REF!,4,FALSE)),0,VLOOKUP($A306,#REF!,4,FALSE))</f>
        <v>#REF!</v>
      </c>
      <c r="J306" s="24"/>
      <c r="K306" s="80" t="e">
        <f t="shared" si="188"/>
        <v>#REF!</v>
      </c>
      <c r="L306" s="76" t="e">
        <f t="shared" si="160"/>
        <v>#REF!</v>
      </c>
      <c r="M306" s="83" t="e">
        <f>IF(ISNA(VLOOKUP($A306,#REF!,8,FALSE)),0,VLOOKUP($A306,#REF!,8,FALSE))</f>
        <v>#REF!</v>
      </c>
      <c r="N306" s="24"/>
      <c r="O306" s="80" t="e">
        <f t="shared" si="189"/>
        <v>#REF!</v>
      </c>
      <c r="P306" s="76" t="e">
        <f t="shared" si="161"/>
        <v>#REF!</v>
      </c>
      <c r="Q306" s="64" t="e">
        <f>IF(ISNA(VLOOKUP($A306,#REF!,12,FALSE)),0,VLOOKUP($A306,#REF!,12,FALSE))</f>
        <v>#REF!</v>
      </c>
      <c r="R306" s="24"/>
      <c r="S306" s="80" t="e">
        <f t="shared" si="190"/>
        <v>#REF!</v>
      </c>
      <c r="T306" s="76" t="e">
        <f t="shared" si="162"/>
        <v>#REF!</v>
      </c>
      <c r="U306" s="64" t="e">
        <f>IF(ISNA(VLOOKUP($A306,#REF!,16,FALSE)),0,VLOOKUP($A306,#REF!,16,FALSE))</f>
        <v>#REF!</v>
      </c>
      <c r="V306" s="24"/>
      <c r="W306" s="80" t="e">
        <f t="shared" si="163"/>
        <v>#REF!</v>
      </c>
      <c r="X306" s="76" t="e">
        <f t="shared" si="164"/>
        <v>#REF!</v>
      </c>
      <c r="Y306" s="64" t="e">
        <f>IF(ISNA(VLOOKUP($A306,#REF!,20,FALSE)),0,VLOOKUP($A306,#REF!,20,FALSE))</f>
        <v>#REF!</v>
      </c>
      <c r="Z306" s="24"/>
      <c r="AA306" s="80" t="e">
        <f t="shared" si="187"/>
        <v>#REF!</v>
      </c>
      <c r="AB306" s="76" t="e">
        <f t="shared" si="166"/>
        <v>#REF!</v>
      </c>
      <c r="AC306" s="64" t="e">
        <f>IF(ISNA(VLOOKUP($A306,#REF!,24,FALSE)),0,VLOOKUP($A306,#REF!,24,FALSE))</f>
        <v>#REF!</v>
      </c>
      <c r="AD306" s="24"/>
      <c r="AE306" s="80" t="e">
        <f t="shared" si="167"/>
        <v>#REF!</v>
      </c>
      <c r="AF306" s="76" t="e">
        <f t="shared" si="168"/>
        <v>#REF!</v>
      </c>
      <c r="AG306" s="64" t="e">
        <f>IF(ISNA(VLOOKUP($A306,#REF!,28,FALSE)),0,VLOOKUP($A306,#REF!,28,FALSE))</f>
        <v>#REF!</v>
      </c>
      <c r="AH306" s="24"/>
      <c r="AI306" s="80" t="e">
        <f t="shared" si="169"/>
        <v>#REF!</v>
      </c>
      <c r="AJ306" s="76" t="e">
        <f t="shared" si="170"/>
        <v>#REF!</v>
      </c>
      <c r="AK306" s="64" t="e">
        <f>IF(ISNA(VLOOKUP($A306,#REF!,32,FALSE)),0,VLOOKUP($A306,#REF!,32,FALSE))</f>
        <v>#REF!</v>
      </c>
      <c r="AL306" s="24"/>
      <c r="AM306" s="80" t="e">
        <f t="shared" si="171"/>
        <v>#REF!</v>
      </c>
      <c r="AN306" s="76" t="e">
        <f t="shared" si="172"/>
        <v>#REF!</v>
      </c>
      <c r="AO306" s="64" t="e">
        <f>IF(ISNA(VLOOKUP($A306,#REF!,36,FALSE)),0,VLOOKUP($A306,#REF!,36,FALSE))</f>
        <v>#REF!</v>
      </c>
      <c r="AP306" s="24"/>
      <c r="AQ306" s="80" t="e">
        <f t="shared" si="173"/>
        <v>#REF!</v>
      </c>
      <c r="AR306" s="76" t="e">
        <f t="shared" si="174"/>
        <v>#REF!</v>
      </c>
      <c r="AS306" t="e">
        <f>IF(I306&gt;0,72+H306+36-I306,"-")</f>
        <v>#REF!</v>
      </c>
      <c r="AT306" t="e">
        <f>IF(M306&gt;0,72+L306+36-M306,"-")</f>
        <v>#REF!</v>
      </c>
      <c r="AU306" t="e">
        <f>IF(Q306&gt;0,72+P306+36-Q306,"-")</f>
        <v>#REF!</v>
      </c>
      <c r="AV306" t="e">
        <f>IF(U306&gt;0,72+T306+36-U306,"-")</f>
        <v>#REF!</v>
      </c>
    </row>
    <row r="307" spans="1:48" ht="18" customHeight="1" x14ac:dyDescent="0.2">
      <c r="A307" s="78" t="str">
        <f t="shared" si="157"/>
        <v>Barry Rubin</v>
      </c>
      <c r="B307" s="52" t="s">
        <v>42</v>
      </c>
      <c r="C307" s="62" t="s">
        <v>254</v>
      </c>
      <c r="D307" s="25" t="e">
        <f>VLOOKUP($A307,#REF!,34,FALSE)</f>
        <v>#REF!</v>
      </c>
      <c r="E307" s="8" t="e">
        <f>ROUND(IF(ISNA(VLOOKUP($A307,#REF!,46,FALSE)),0,VLOOKUP($A307,#REF!,46,FALSE)),1)</f>
        <v>#REF!</v>
      </c>
      <c r="F307" s="92" t="e">
        <f>ROUND(IF(ISNA(VLOOKUP($A307,#REF!,47,FALSE)),0,VLOOKUP($A307,#REF!,47,FALSE)),1)</f>
        <v>#REF!</v>
      </c>
      <c r="G307" s="216" t="e">
        <f t="shared" si="158"/>
        <v>#REF!</v>
      </c>
      <c r="H307" s="88" t="e">
        <f t="shared" si="159"/>
        <v>#REF!</v>
      </c>
      <c r="I307" s="64" t="e">
        <f>IF(ISNA(VLOOKUP($A307,#REF!,4,FALSE)),0,VLOOKUP($A307,#REF!,4,FALSE))</f>
        <v>#REF!</v>
      </c>
      <c r="J307" s="24"/>
      <c r="K307" s="80" t="e">
        <f t="shared" si="188"/>
        <v>#REF!</v>
      </c>
      <c r="L307" s="76" t="e">
        <f t="shared" si="160"/>
        <v>#REF!</v>
      </c>
      <c r="M307" s="83" t="e">
        <f>IF(ISNA(VLOOKUP($A307,#REF!,8,FALSE)),0,VLOOKUP($A307,#REF!,8,FALSE))</f>
        <v>#REF!</v>
      </c>
      <c r="N307" s="24"/>
      <c r="O307" s="80" t="e">
        <f t="shared" si="189"/>
        <v>#REF!</v>
      </c>
      <c r="P307" s="76" t="e">
        <f t="shared" si="161"/>
        <v>#REF!</v>
      </c>
      <c r="Q307" s="64" t="e">
        <f>IF(ISNA(VLOOKUP($A307,#REF!,12,FALSE)),0,VLOOKUP($A307,#REF!,12,FALSE))</f>
        <v>#REF!</v>
      </c>
      <c r="R307" s="24"/>
      <c r="S307" s="80" t="e">
        <f t="shared" si="190"/>
        <v>#REF!</v>
      </c>
      <c r="T307" s="76" t="e">
        <f t="shared" si="162"/>
        <v>#REF!</v>
      </c>
      <c r="U307" s="64" t="e">
        <f>IF(ISNA(VLOOKUP($A307,#REF!,16,FALSE)),0,VLOOKUP($A307,#REF!,16,FALSE))</f>
        <v>#REF!</v>
      </c>
      <c r="V307" s="24"/>
      <c r="W307" s="80" t="e">
        <f t="shared" si="163"/>
        <v>#REF!</v>
      </c>
      <c r="X307" s="76" t="e">
        <f t="shared" si="164"/>
        <v>#REF!</v>
      </c>
      <c r="Y307" s="64" t="e">
        <f>IF(ISNA(VLOOKUP($A307,#REF!,20,FALSE)),0,VLOOKUP($A307,#REF!,20,FALSE))</f>
        <v>#REF!</v>
      </c>
      <c r="Z307" s="24"/>
      <c r="AA307" s="80" t="e">
        <f t="shared" si="187"/>
        <v>#REF!</v>
      </c>
      <c r="AB307" s="76" t="e">
        <f t="shared" si="166"/>
        <v>#REF!</v>
      </c>
      <c r="AC307" s="64" t="e">
        <f>IF(ISNA(VLOOKUP($A307,#REF!,24,FALSE)),0,VLOOKUP($A307,#REF!,24,FALSE))</f>
        <v>#REF!</v>
      </c>
      <c r="AD307" s="24"/>
      <c r="AE307" s="80" t="e">
        <f t="shared" si="167"/>
        <v>#REF!</v>
      </c>
      <c r="AF307" s="76" t="e">
        <f t="shared" si="168"/>
        <v>#REF!</v>
      </c>
      <c r="AG307" s="64" t="e">
        <f>IF(ISNA(VLOOKUP($A307,#REF!,28,FALSE)),0,VLOOKUP($A307,#REF!,28,FALSE))</f>
        <v>#REF!</v>
      </c>
      <c r="AH307" s="24"/>
      <c r="AI307" s="80" t="e">
        <f t="shared" si="169"/>
        <v>#REF!</v>
      </c>
      <c r="AJ307" s="76" t="e">
        <f t="shared" si="170"/>
        <v>#REF!</v>
      </c>
      <c r="AK307" s="64" t="e">
        <f>IF(ISNA(VLOOKUP($A307,#REF!,32,FALSE)),0,VLOOKUP($A307,#REF!,32,FALSE))</f>
        <v>#REF!</v>
      </c>
      <c r="AL307" s="24"/>
      <c r="AM307" s="80" t="e">
        <f t="shared" si="171"/>
        <v>#REF!</v>
      </c>
      <c r="AN307" s="76" t="e">
        <f t="shared" si="172"/>
        <v>#REF!</v>
      </c>
      <c r="AO307" s="64" t="e">
        <f>IF(ISNA(VLOOKUP($A307,#REF!,36,FALSE)),0,VLOOKUP($A307,#REF!,36,FALSE))</f>
        <v>#REF!</v>
      </c>
      <c r="AP307" s="24"/>
      <c r="AQ307" s="80" t="e">
        <f t="shared" si="173"/>
        <v>#REF!</v>
      </c>
      <c r="AR307" s="76" t="e">
        <f t="shared" si="174"/>
        <v>#REF!</v>
      </c>
    </row>
    <row r="308" spans="1:48" ht="18" customHeight="1" x14ac:dyDescent="0.2">
      <c r="A308" s="78" t="str">
        <f t="shared" si="157"/>
        <v>Mitch Russ</v>
      </c>
      <c r="B308" s="52" t="s">
        <v>5</v>
      </c>
      <c r="C308" s="62" t="s">
        <v>391</v>
      </c>
      <c r="D308" s="25" t="e">
        <f>VLOOKUP($A308,#REF!,34,FALSE)</f>
        <v>#REF!</v>
      </c>
      <c r="E308" s="8" t="e">
        <f>ROUND(IF(ISNA(VLOOKUP($A308,#REF!,46,FALSE)),0,VLOOKUP($A308,#REF!,46,FALSE)),1)</f>
        <v>#REF!</v>
      </c>
      <c r="F308" s="92" t="e">
        <f>ROUND(IF(ISNA(VLOOKUP($A308,#REF!,47,FALSE)),0,VLOOKUP($A308,#REF!,47,FALSE)),1)</f>
        <v>#REF!</v>
      </c>
      <c r="G308" s="216" t="e">
        <f t="shared" si="158"/>
        <v>#REF!</v>
      </c>
      <c r="H308" s="88" t="e">
        <f t="shared" si="159"/>
        <v>#REF!</v>
      </c>
      <c r="I308" s="64" t="e">
        <f>IF(ISNA(VLOOKUP($A308,#REF!,4,FALSE)),0,VLOOKUP($A308,#REF!,4,FALSE))</f>
        <v>#REF!</v>
      </c>
      <c r="J308" s="24"/>
      <c r="K308" s="80" t="e">
        <f t="shared" si="188"/>
        <v>#REF!</v>
      </c>
      <c r="L308" s="76" t="e">
        <f t="shared" si="160"/>
        <v>#REF!</v>
      </c>
      <c r="M308" s="83" t="e">
        <f>IF(ISNA(VLOOKUP($A308,#REF!,8,FALSE)),0,VLOOKUP($A308,#REF!,8,FALSE))</f>
        <v>#REF!</v>
      </c>
      <c r="N308" s="24"/>
      <c r="O308" s="80" t="e">
        <f t="shared" si="189"/>
        <v>#REF!</v>
      </c>
      <c r="P308" s="76" t="e">
        <f t="shared" si="161"/>
        <v>#REF!</v>
      </c>
      <c r="Q308" s="64" t="e">
        <f>IF(ISNA(VLOOKUP($A308,#REF!,12,FALSE)),0,VLOOKUP($A308,#REF!,12,FALSE))</f>
        <v>#REF!</v>
      </c>
      <c r="R308" s="24"/>
      <c r="S308" s="80" t="e">
        <f t="shared" si="190"/>
        <v>#REF!</v>
      </c>
      <c r="T308" s="76" t="e">
        <f t="shared" si="162"/>
        <v>#REF!</v>
      </c>
      <c r="U308" s="64" t="e">
        <f>IF(ISNA(VLOOKUP($A308,#REF!,16,FALSE)),0,VLOOKUP($A308,#REF!,16,FALSE))</f>
        <v>#REF!</v>
      </c>
      <c r="V308" s="24"/>
      <c r="W308" s="80" t="e">
        <f t="shared" si="163"/>
        <v>#REF!</v>
      </c>
      <c r="X308" s="76" t="e">
        <f t="shared" si="164"/>
        <v>#REF!</v>
      </c>
      <c r="Y308" s="64" t="e">
        <f>IF(ISNA(VLOOKUP($A308,#REF!,20,FALSE)),0,VLOOKUP($A308,#REF!,20,FALSE))</f>
        <v>#REF!</v>
      </c>
      <c r="Z308" s="24"/>
      <c r="AA308" s="80" t="e">
        <f t="shared" si="187"/>
        <v>#REF!</v>
      </c>
      <c r="AB308" s="76" t="e">
        <f t="shared" si="166"/>
        <v>#REF!</v>
      </c>
      <c r="AC308" s="64" t="e">
        <f>IF(ISNA(VLOOKUP($A308,#REF!,24,FALSE)),0,VLOOKUP($A308,#REF!,24,FALSE))</f>
        <v>#REF!</v>
      </c>
      <c r="AD308" s="24"/>
      <c r="AE308" s="80" t="e">
        <f t="shared" si="167"/>
        <v>#REF!</v>
      </c>
      <c r="AF308" s="76" t="e">
        <f t="shared" si="168"/>
        <v>#REF!</v>
      </c>
      <c r="AG308" s="64" t="e">
        <f>IF(ISNA(VLOOKUP($A308,#REF!,28,FALSE)),0,VLOOKUP($A308,#REF!,28,FALSE))</f>
        <v>#REF!</v>
      </c>
      <c r="AH308" s="24"/>
      <c r="AI308" s="80" t="e">
        <f t="shared" si="169"/>
        <v>#REF!</v>
      </c>
      <c r="AJ308" s="76" t="e">
        <f t="shared" si="170"/>
        <v>#REF!</v>
      </c>
      <c r="AK308" s="64" t="e">
        <f>IF(ISNA(VLOOKUP($A308,#REF!,32,FALSE)),0,VLOOKUP($A308,#REF!,32,FALSE))</f>
        <v>#REF!</v>
      </c>
      <c r="AL308" s="24"/>
      <c r="AM308" s="80" t="e">
        <f t="shared" si="171"/>
        <v>#REF!</v>
      </c>
      <c r="AN308" s="76" t="e">
        <f t="shared" si="172"/>
        <v>#REF!</v>
      </c>
      <c r="AO308" s="64" t="e">
        <f>IF(ISNA(VLOOKUP($A308,#REF!,36,FALSE)),0,VLOOKUP($A308,#REF!,36,FALSE))</f>
        <v>#REF!</v>
      </c>
      <c r="AP308" s="24"/>
      <c r="AQ308" s="80" t="e">
        <f t="shared" si="173"/>
        <v>#REF!</v>
      </c>
      <c r="AR308" s="76" t="e">
        <f t="shared" si="174"/>
        <v>#REF!</v>
      </c>
    </row>
    <row r="309" spans="1:48" ht="18" customHeight="1" x14ac:dyDescent="0.2">
      <c r="A309" s="78" t="str">
        <f t="shared" si="157"/>
        <v>Harry Sarner</v>
      </c>
      <c r="B309" s="52" t="s">
        <v>239</v>
      </c>
      <c r="C309" s="62" t="s">
        <v>240</v>
      </c>
      <c r="D309" s="25" t="e">
        <f>VLOOKUP($A309,#REF!,34,FALSE)</f>
        <v>#REF!</v>
      </c>
      <c r="E309" s="8" t="e">
        <f>ROUND(IF(ISNA(VLOOKUP($A309,#REF!,46,FALSE)),0,VLOOKUP($A309,#REF!,46,FALSE)),1)</f>
        <v>#REF!</v>
      </c>
      <c r="F309" s="92" t="e">
        <f>ROUND(IF(ISNA(VLOOKUP($A309,#REF!,47,FALSE)),0,VLOOKUP($A309,#REF!,47,FALSE)),1)</f>
        <v>#REF!</v>
      </c>
      <c r="G309" s="216" t="e">
        <f t="shared" si="158"/>
        <v>#REF!</v>
      </c>
      <c r="H309" s="88" t="e">
        <f t="shared" si="159"/>
        <v>#REF!</v>
      </c>
      <c r="I309" s="64" t="e">
        <f>IF(ISNA(VLOOKUP($A309,#REF!,4,FALSE)),0,VLOOKUP($A309,#REF!,4,FALSE))</f>
        <v>#REF!</v>
      </c>
      <c r="J309" s="24"/>
      <c r="K309" s="80" t="e">
        <f t="shared" si="188"/>
        <v>#REF!</v>
      </c>
      <c r="L309" s="76" t="e">
        <f t="shared" si="160"/>
        <v>#REF!</v>
      </c>
      <c r="M309" s="83" t="e">
        <f>IF(ISNA(VLOOKUP($A309,#REF!,8,FALSE)),0,VLOOKUP($A309,#REF!,8,FALSE))</f>
        <v>#REF!</v>
      </c>
      <c r="N309" s="24"/>
      <c r="O309" s="80" t="e">
        <f t="shared" si="189"/>
        <v>#REF!</v>
      </c>
      <c r="P309" s="76" t="e">
        <f t="shared" si="161"/>
        <v>#REF!</v>
      </c>
      <c r="Q309" s="64" t="e">
        <f>IF(ISNA(VLOOKUP($A309,#REF!,12,FALSE)),0,VLOOKUP($A309,#REF!,12,FALSE))</f>
        <v>#REF!</v>
      </c>
      <c r="R309" s="24"/>
      <c r="S309" s="80" t="e">
        <f t="shared" si="190"/>
        <v>#REF!</v>
      </c>
      <c r="T309" s="76" t="e">
        <f t="shared" si="162"/>
        <v>#REF!</v>
      </c>
      <c r="U309" s="64" t="e">
        <f>IF(ISNA(VLOOKUP($A309,#REF!,16,FALSE)),0,VLOOKUP($A309,#REF!,16,FALSE))</f>
        <v>#REF!</v>
      </c>
      <c r="V309" s="24"/>
      <c r="W309" s="80" t="e">
        <f t="shared" si="163"/>
        <v>#REF!</v>
      </c>
      <c r="X309" s="76" t="e">
        <f t="shared" si="164"/>
        <v>#REF!</v>
      </c>
      <c r="Y309" s="64" t="e">
        <f>IF(ISNA(VLOOKUP($A309,#REF!,20,FALSE)),0,VLOOKUP($A309,#REF!,20,FALSE))</f>
        <v>#REF!</v>
      </c>
      <c r="Z309" s="24"/>
      <c r="AA309" s="80" t="e">
        <f t="shared" si="187"/>
        <v>#REF!</v>
      </c>
      <c r="AB309" s="76" t="e">
        <f t="shared" si="166"/>
        <v>#REF!</v>
      </c>
      <c r="AC309" s="64" t="e">
        <f>IF(ISNA(VLOOKUP($A309,#REF!,24,FALSE)),0,VLOOKUP($A309,#REF!,24,FALSE))</f>
        <v>#REF!</v>
      </c>
      <c r="AD309" s="24"/>
      <c r="AE309" s="80" t="e">
        <f t="shared" si="167"/>
        <v>#REF!</v>
      </c>
      <c r="AF309" s="76" t="e">
        <f t="shared" si="168"/>
        <v>#REF!</v>
      </c>
      <c r="AG309" s="64" t="e">
        <f>IF(ISNA(VLOOKUP($A309,#REF!,28,FALSE)),0,VLOOKUP($A309,#REF!,28,FALSE))</f>
        <v>#REF!</v>
      </c>
      <c r="AH309" s="24"/>
      <c r="AI309" s="80" t="e">
        <f t="shared" si="169"/>
        <v>#REF!</v>
      </c>
      <c r="AJ309" s="76" t="e">
        <f t="shared" si="170"/>
        <v>#REF!</v>
      </c>
      <c r="AK309" s="64" t="e">
        <f>IF(ISNA(VLOOKUP($A309,#REF!,32,FALSE)),0,VLOOKUP($A309,#REF!,32,FALSE))</f>
        <v>#REF!</v>
      </c>
      <c r="AL309" s="24"/>
      <c r="AM309" s="80" t="e">
        <f t="shared" si="171"/>
        <v>#REF!</v>
      </c>
      <c r="AN309" s="76" t="e">
        <f t="shared" si="172"/>
        <v>#REF!</v>
      </c>
      <c r="AO309" s="64" t="e">
        <f>IF(ISNA(VLOOKUP($A309,#REF!,36,FALSE)),0,VLOOKUP($A309,#REF!,36,FALSE))</f>
        <v>#REF!</v>
      </c>
      <c r="AP309" s="24"/>
      <c r="AQ309" s="80" t="e">
        <f t="shared" si="173"/>
        <v>#REF!</v>
      </c>
      <c r="AR309" s="76" t="e">
        <f t="shared" si="174"/>
        <v>#REF!</v>
      </c>
    </row>
    <row r="310" spans="1:48" ht="18" customHeight="1" x14ac:dyDescent="0.2">
      <c r="A310" s="78" t="str">
        <f t="shared" si="157"/>
        <v>Mike Saunders</v>
      </c>
      <c r="B310" s="52" t="s">
        <v>74</v>
      </c>
      <c r="C310" s="62" t="s">
        <v>33</v>
      </c>
      <c r="D310" s="25" t="e">
        <f>VLOOKUP($A310,#REF!,34,FALSE)</f>
        <v>#REF!</v>
      </c>
      <c r="E310" s="8" t="e">
        <f>ROUND(IF(ISNA(VLOOKUP($A310,#REF!,46,FALSE)),0,VLOOKUP($A310,#REF!,46,FALSE)),1)</f>
        <v>#REF!</v>
      </c>
      <c r="F310" s="92" t="e">
        <f>ROUND(IF(ISNA(VLOOKUP($A310,#REF!,47,FALSE)),0,VLOOKUP($A310,#REF!,47,FALSE)),1)</f>
        <v>#REF!</v>
      </c>
      <c r="G310" s="216" t="e">
        <f t="shared" si="158"/>
        <v>#REF!</v>
      </c>
      <c r="H310" s="88" t="e">
        <f t="shared" si="159"/>
        <v>#REF!</v>
      </c>
      <c r="I310" s="64" t="e">
        <f>IF(ISNA(VLOOKUP($A310,#REF!,4,FALSE)),0,VLOOKUP($A310,#REF!,4,FALSE))</f>
        <v>#REF!</v>
      </c>
      <c r="J310" s="24"/>
      <c r="K310" s="80" t="e">
        <f t="shared" si="188"/>
        <v>#REF!</v>
      </c>
      <c r="L310" s="76" t="e">
        <f t="shared" si="160"/>
        <v>#REF!</v>
      </c>
      <c r="M310" s="83" t="e">
        <f>IF(ISNA(VLOOKUP($A310,#REF!,8,FALSE)),0,VLOOKUP($A310,#REF!,8,FALSE))</f>
        <v>#REF!</v>
      </c>
      <c r="N310" s="24"/>
      <c r="O310" s="80" t="e">
        <f t="shared" si="189"/>
        <v>#REF!</v>
      </c>
      <c r="P310" s="76" t="e">
        <f t="shared" si="161"/>
        <v>#REF!</v>
      </c>
      <c r="Q310" s="64" t="e">
        <f>IF(ISNA(VLOOKUP($A310,#REF!,12,FALSE)),0,VLOOKUP($A310,#REF!,12,FALSE))</f>
        <v>#REF!</v>
      </c>
      <c r="R310" s="24"/>
      <c r="S310" s="80" t="e">
        <f t="shared" si="190"/>
        <v>#REF!</v>
      </c>
      <c r="T310" s="76" t="e">
        <f t="shared" si="162"/>
        <v>#REF!</v>
      </c>
      <c r="U310" s="64" t="e">
        <f>IF(ISNA(VLOOKUP($A310,#REF!,16,FALSE)),0,VLOOKUP($A310,#REF!,16,FALSE))</f>
        <v>#REF!</v>
      </c>
      <c r="V310" s="24"/>
      <c r="W310" s="80" t="e">
        <f t="shared" si="163"/>
        <v>#REF!</v>
      </c>
      <c r="X310" s="76" t="e">
        <f t="shared" si="164"/>
        <v>#REF!</v>
      </c>
      <c r="Y310" s="64" t="e">
        <f>IF(ISNA(VLOOKUP($A310,#REF!,20,FALSE)),0,VLOOKUP($A310,#REF!,20,FALSE))</f>
        <v>#REF!</v>
      </c>
      <c r="Z310" s="24"/>
      <c r="AA310" s="80" t="e">
        <f t="shared" si="187"/>
        <v>#REF!</v>
      </c>
      <c r="AB310" s="76" t="e">
        <f t="shared" si="166"/>
        <v>#REF!</v>
      </c>
      <c r="AC310" s="64" t="e">
        <f>IF(ISNA(VLOOKUP($A310,#REF!,24,FALSE)),0,VLOOKUP($A310,#REF!,24,FALSE))</f>
        <v>#REF!</v>
      </c>
      <c r="AD310" s="24"/>
      <c r="AE310" s="80" t="e">
        <f t="shared" si="167"/>
        <v>#REF!</v>
      </c>
      <c r="AF310" s="76" t="e">
        <f t="shared" si="168"/>
        <v>#REF!</v>
      </c>
      <c r="AG310" s="64" t="e">
        <f>IF(ISNA(VLOOKUP($A310,#REF!,28,FALSE)),0,VLOOKUP($A310,#REF!,28,FALSE))</f>
        <v>#REF!</v>
      </c>
      <c r="AH310" s="24"/>
      <c r="AI310" s="80" t="e">
        <f t="shared" si="169"/>
        <v>#REF!</v>
      </c>
      <c r="AJ310" s="76" t="e">
        <f t="shared" si="170"/>
        <v>#REF!</v>
      </c>
      <c r="AK310" s="64" t="e">
        <f>IF(ISNA(VLOOKUP($A310,#REF!,32,FALSE)),0,VLOOKUP($A310,#REF!,32,FALSE))</f>
        <v>#REF!</v>
      </c>
      <c r="AL310" s="24"/>
      <c r="AM310" s="80" t="e">
        <f t="shared" si="171"/>
        <v>#REF!</v>
      </c>
      <c r="AN310" s="76" t="e">
        <f t="shared" si="172"/>
        <v>#REF!</v>
      </c>
      <c r="AO310" s="64" t="e">
        <f>IF(ISNA(VLOOKUP($A310,#REF!,36,FALSE)),0,VLOOKUP($A310,#REF!,36,FALSE))</f>
        <v>#REF!</v>
      </c>
      <c r="AP310" s="24"/>
      <c r="AQ310" s="80" t="e">
        <f t="shared" si="173"/>
        <v>#REF!</v>
      </c>
      <c r="AR310" s="76" t="e">
        <f t="shared" si="174"/>
        <v>#REF!</v>
      </c>
    </row>
    <row r="311" spans="1:48" ht="18" customHeight="1" x14ac:dyDescent="0.2">
      <c r="A311" s="78" t="str">
        <f t="shared" si="157"/>
        <v>Bill Schneider</v>
      </c>
      <c r="B311" s="52" t="s">
        <v>238</v>
      </c>
      <c r="C311" s="62" t="s">
        <v>147</v>
      </c>
      <c r="D311" s="25" t="e">
        <f>VLOOKUP($A311,#REF!,34,FALSE)</f>
        <v>#REF!</v>
      </c>
      <c r="E311" s="8" t="e">
        <f>ROUND(IF(ISNA(VLOOKUP($A311,#REF!,46,FALSE)),0,VLOOKUP($A311,#REF!,46,FALSE)),1)</f>
        <v>#REF!</v>
      </c>
      <c r="F311" s="92" t="e">
        <f>ROUND(IF(ISNA(VLOOKUP($A311,#REF!,47,FALSE)),0,VLOOKUP($A311,#REF!,47,FALSE)),1)</f>
        <v>#REF!</v>
      </c>
      <c r="G311" s="216" t="e">
        <f t="shared" si="158"/>
        <v>#REF!</v>
      </c>
      <c r="H311" s="88" t="e">
        <f t="shared" si="159"/>
        <v>#REF!</v>
      </c>
      <c r="I311" s="64" t="e">
        <f>IF(ISNA(VLOOKUP($A311,#REF!,4,FALSE)),0,VLOOKUP($A311,#REF!,4,FALSE))</f>
        <v>#REF!</v>
      </c>
      <c r="J311" s="24"/>
      <c r="K311" s="80" t="e">
        <f t="shared" si="188"/>
        <v>#REF!</v>
      </c>
      <c r="L311" s="76" t="e">
        <f t="shared" si="160"/>
        <v>#REF!</v>
      </c>
      <c r="M311" s="83" t="e">
        <f>IF(ISNA(VLOOKUP($A311,#REF!,8,FALSE)),0,VLOOKUP($A311,#REF!,8,FALSE))</f>
        <v>#REF!</v>
      </c>
      <c r="N311" s="24"/>
      <c r="O311" s="80" t="e">
        <f t="shared" si="189"/>
        <v>#REF!</v>
      </c>
      <c r="P311" s="76" t="e">
        <f t="shared" si="161"/>
        <v>#REF!</v>
      </c>
      <c r="Q311" s="64" t="e">
        <f>IF(ISNA(VLOOKUP($A311,#REF!,12,FALSE)),0,VLOOKUP($A311,#REF!,12,FALSE))</f>
        <v>#REF!</v>
      </c>
      <c r="R311" s="24"/>
      <c r="S311" s="80" t="e">
        <f t="shared" si="190"/>
        <v>#REF!</v>
      </c>
      <c r="T311" s="76" t="e">
        <f t="shared" si="162"/>
        <v>#REF!</v>
      </c>
      <c r="U311" s="64" t="e">
        <f>IF(ISNA(VLOOKUP($A311,#REF!,16,FALSE)),0,VLOOKUP($A311,#REF!,16,FALSE))</f>
        <v>#REF!</v>
      </c>
      <c r="V311" s="24"/>
      <c r="W311" s="80" t="e">
        <f t="shared" si="163"/>
        <v>#REF!</v>
      </c>
      <c r="X311" s="76" t="e">
        <f t="shared" si="164"/>
        <v>#REF!</v>
      </c>
      <c r="Y311" s="64" t="e">
        <f>IF(ISNA(VLOOKUP($A311,#REF!,20,FALSE)),0,VLOOKUP($A311,#REF!,20,FALSE))</f>
        <v>#REF!</v>
      </c>
      <c r="Z311" s="24"/>
      <c r="AA311" s="80" t="e">
        <f t="shared" si="187"/>
        <v>#REF!</v>
      </c>
      <c r="AB311" s="76" t="e">
        <f t="shared" si="166"/>
        <v>#REF!</v>
      </c>
      <c r="AC311" s="64" t="e">
        <f>IF(ISNA(VLOOKUP($A311,#REF!,24,FALSE)),0,VLOOKUP($A311,#REF!,24,FALSE))</f>
        <v>#REF!</v>
      </c>
      <c r="AD311" s="24"/>
      <c r="AE311" s="80" t="e">
        <f t="shared" si="167"/>
        <v>#REF!</v>
      </c>
      <c r="AF311" s="76" t="e">
        <f t="shared" si="168"/>
        <v>#REF!</v>
      </c>
      <c r="AG311" s="64" t="e">
        <f>IF(ISNA(VLOOKUP($A311,#REF!,28,FALSE)),0,VLOOKUP($A311,#REF!,28,FALSE))</f>
        <v>#REF!</v>
      </c>
      <c r="AH311" s="24"/>
      <c r="AI311" s="80" t="e">
        <f t="shared" si="169"/>
        <v>#REF!</v>
      </c>
      <c r="AJ311" s="76" t="e">
        <f t="shared" si="170"/>
        <v>#REF!</v>
      </c>
      <c r="AK311" s="64" t="e">
        <f>IF(ISNA(VLOOKUP($A311,#REF!,32,FALSE)),0,VLOOKUP($A311,#REF!,32,FALSE))</f>
        <v>#REF!</v>
      </c>
      <c r="AL311" s="24"/>
      <c r="AM311" s="80" t="e">
        <f t="shared" si="171"/>
        <v>#REF!</v>
      </c>
      <c r="AN311" s="76" t="e">
        <f t="shared" si="172"/>
        <v>#REF!</v>
      </c>
      <c r="AO311" s="64" t="e">
        <f>IF(ISNA(VLOOKUP($A311,#REF!,36,FALSE)),0,VLOOKUP($A311,#REF!,36,FALSE))</f>
        <v>#REF!</v>
      </c>
      <c r="AP311" s="24"/>
      <c r="AQ311" s="80" t="e">
        <f t="shared" si="173"/>
        <v>#REF!</v>
      </c>
      <c r="AR311" s="76" t="e">
        <f t="shared" si="174"/>
        <v>#REF!</v>
      </c>
    </row>
    <row r="312" spans="1:48" ht="18" customHeight="1" x14ac:dyDescent="0.2">
      <c r="A312" s="78" t="str">
        <f t="shared" si="157"/>
        <v>Zee Siekirski</v>
      </c>
      <c r="B312" s="52" t="s">
        <v>419</v>
      </c>
      <c r="C312" s="62" t="s">
        <v>420</v>
      </c>
      <c r="D312" s="25" t="e">
        <f>VLOOKUP($A312,#REF!,34,FALSE)</f>
        <v>#REF!</v>
      </c>
      <c r="E312" s="8" t="e">
        <f>ROUND(IF(ISNA(VLOOKUP($A312,#REF!,46,FALSE)),0,VLOOKUP($A312,#REF!,46,FALSE)),1)</f>
        <v>#REF!</v>
      </c>
      <c r="F312" s="92" t="e">
        <f>ROUND(IF(ISNA(VLOOKUP($A312,#REF!,47,FALSE)),0,VLOOKUP($A312,#REF!,47,FALSE)),1)</f>
        <v>#REF!</v>
      </c>
      <c r="G312" s="216" t="e">
        <f t="shared" si="158"/>
        <v>#REF!</v>
      </c>
      <c r="H312" s="88" t="e">
        <f t="shared" si="159"/>
        <v>#REF!</v>
      </c>
      <c r="I312" s="64" t="e">
        <f>IF(ISNA(VLOOKUP($A312,#REF!,4,FALSE)),0,VLOOKUP($A312,#REF!,4,FALSE))</f>
        <v>#REF!</v>
      </c>
      <c r="J312" s="24"/>
      <c r="K312" s="80" t="e">
        <f t="shared" si="188"/>
        <v>#REF!</v>
      </c>
      <c r="L312" s="76" t="e">
        <f t="shared" si="160"/>
        <v>#REF!</v>
      </c>
      <c r="M312" s="83" t="e">
        <f>IF(ISNA(VLOOKUP($A312,#REF!,8,FALSE)),0,VLOOKUP($A312,#REF!,8,FALSE))</f>
        <v>#REF!</v>
      </c>
      <c r="N312" s="24"/>
      <c r="O312" s="80" t="e">
        <f t="shared" si="189"/>
        <v>#REF!</v>
      </c>
      <c r="P312" s="76" t="e">
        <f t="shared" si="161"/>
        <v>#REF!</v>
      </c>
      <c r="Q312" s="64" t="e">
        <f>IF(ISNA(VLOOKUP($A312,#REF!,12,FALSE)),0,VLOOKUP($A312,#REF!,12,FALSE))</f>
        <v>#REF!</v>
      </c>
      <c r="R312" s="24"/>
      <c r="S312" s="80" t="e">
        <f t="shared" si="190"/>
        <v>#REF!</v>
      </c>
      <c r="T312" s="76" t="e">
        <f t="shared" si="162"/>
        <v>#REF!</v>
      </c>
      <c r="U312" s="64" t="e">
        <f>IF(ISNA(VLOOKUP($A312,#REF!,16,FALSE)),0,VLOOKUP($A312,#REF!,16,FALSE))</f>
        <v>#REF!</v>
      </c>
      <c r="V312" s="24"/>
      <c r="W312" s="80" t="e">
        <f t="shared" si="163"/>
        <v>#REF!</v>
      </c>
      <c r="X312" s="76" t="e">
        <f t="shared" si="164"/>
        <v>#REF!</v>
      </c>
      <c r="Y312" s="64" t="e">
        <f>IF(ISNA(VLOOKUP($A312,#REF!,20,FALSE)),0,VLOOKUP($A312,#REF!,20,FALSE))</f>
        <v>#REF!</v>
      </c>
      <c r="Z312" s="24"/>
      <c r="AA312" s="80" t="e">
        <f t="shared" si="187"/>
        <v>#REF!</v>
      </c>
      <c r="AB312" s="76" t="e">
        <f t="shared" si="166"/>
        <v>#REF!</v>
      </c>
      <c r="AC312" s="64" t="e">
        <f>IF(ISNA(VLOOKUP($A312,#REF!,24,FALSE)),0,VLOOKUP($A312,#REF!,24,FALSE))</f>
        <v>#REF!</v>
      </c>
      <c r="AD312" s="24"/>
      <c r="AE312" s="80" t="e">
        <f t="shared" si="167"/>
        <v>#REF!</v>
      </c>
      <c r="AF312" s="76" t="e">
        <f t="shared" si="168"/>
        <v>#REF!</v>
      </c>
      <c r="AG312" s="64" t="e">
        <f>IF(ISNA(VLOOKUP($A312,#REF!,28,FALSE)),0,VLOOKUP($A312,#REF!,28,FALSE))</f>
        <v>#REF!</v>
      </c>
      <c r="AH312" s="24"/>
      <c r="AI312" s="80" t="e">
        <f t="shared" si="169"/>
        <v>#REF!</v>
      </c>
      <c r="AJ312" s="76" t="e">
        <f t="shared" si="170"/>
        <v>#REF!</v>
      </c>
      <c r="AK312" s="64" t="e">
        <f>IF(ISNA(VLOOKUP($A312,#REF!,32,FALSE)),0,VLOOKUP($A312,#REF!,32,FALSE))</f>
        <v>#REF!</v>
      </c>
      <c r="AL312" s="24"/>
      <c r="AM312" s="80" t="e">
        <f t="shared" si="171"/>
        <v>#REF!</v>
      </c>
      <c r="AN312" s="76" t="e">
        <f t="shared" si="172"/>
        <v>#REF!</v>
      </c>
      <c r="AO312" s="64" t="e">
        <f>IF(ISNA(VLOOKUP($A312,#REF!,36,FALSE)),0,VLOOKUP($A312,#REF!,36,FALSE))</f>
        <v>#REF!</v>
      </c>
      <c r="AP312" s="24"/>
      <c r="AQ312" s="80" t="e">
        <f t="shared" si="173"/>
        <v>#REF!</v>
      </c>
      <c r="AR312" s="76" t="e">
        <f t="shared" si="174"/>
        <v>#REF!</v>
      </c>
    </row>
    <row r="313" spans="1:48" ht="18" customHeight="1" x14ac:dyDescent="0.2">
      <c r="A313" s="78" t="str">
        <f t="shared" si="157"/>
        <v>Mark Simmons</v>
      </c>
      <c r="B313" s="52" t="s">
        <v>297</v>
      </c>
      <c r="C313" s="62" t="s">
        <v>37</v>
      </c>
      <c r="D313" s="25" t="e">
        <f>VLOOKUP($A313,#REF!,34,FALSE)</f>
        <v>#REF!</v>
      </c>
      <c r="E313" s="8" t="e">
        <f>ROUND(IF(ISNA(VLOOKUP($A313,#REF!,46,FALSE)),0,VLOOKUP($A313,#REF!,46,FALSE)),1)</f>
        <v>#REF!</v>
      </c>
      <c r="F313" s="92" t="e">
        <f>ROUND(IF(ISNA(VLOOKUP($A313,#REF!,47,FALSE)),0,VLOOKUP($A313,#REF!,47,FALSE)),1)</f>
        <v>#REF!</v>
      </c>
      <c r="G313" s="216" t="e">
        <f t="shared" si="158"/>
        <v>#REF!</v>
      </c>
      <c r="H313" s="88" t="e">
        <f t="shared" si="159"/>
        <v>#REF!</v>
      </c>
      <c r="I313" s="64" t="e">
        <f>IF(ISNA(VLOOKUP($A313,#REF!,4,FALSE)),0,VLOOKUP($A313,#REF!,4,FALSE))</f>
        <v>#REF!</v>
      </c>
      <c r="J313" s="24"/>
      <c r="K313" s="80" t="e">
        <f t="shared" si="188"/>
        <v>#REF!</v>
      </c>
      <c r="L313" s="76" t="e">
        <f t="shared" si="160"/>
        <v>#REF!</v>
      </c>
      <c r="M313" s="83" t="e">
        <f>IF(ISNA(VLOOKUP($A313,#REF!,8,FALSE)),0,VLOOKUP($A313,#REF!,8,FALSE))</f>
        <v>#REF!</v>
      </c>
      <c r="N313" s="24"/>
      <c r="O313" s="80" t="e">
        <f t="shared" si="189"/>
        <v>#REF!</v>
      </c>
      <c r="P313" s="76" t="e">
        <f t="shared" si="161"/>
        <v>#REF!</v>
      </c>
      <c r="Q313" s="64" t="e">
        <f>IF(ISNA(VLOOKUP($A313,#REF!,12,FALSE)),0,VLOOKUP($A313,#REF!,12,FALSE))</f>
        <v>#REF!</v>
      </c>
      <c r="R313" s="24"/>
      <c r="S313" s="80" t="e">
        <f t="shared" si="190"/>
        <v>#REF!</v>
      </c>
      <c r="T313" s="76" t="e">
        <f t="shared" si="162"/>
        <v>#REF!</v>
      </c>
      <c r="U313" s="64" t="e">
        <f>IF(ISNA(VLOOKUP($A313,#REF!,16,FALSE)),0,VLOOKUP($A313,#REF!,16,FALSE))</f>
        <v>#REF!</v>
      </c>
      <c r="V313" s="24"/>
      <c r="W313" s="80" t="e">
        <f t="shared" si="163"/>
        <v>#REF!</v>
      </c>
      <c r="X313" s="76" t="e">
        <f t="shared" si="164"/>
        <v>#REF!</v>
      </c>
      <c r="Y313" s="64" t="e">
        <f>IF(ISNA(VLOOKUP($A313,#REF!,20,FALSE)),0,VLOOKUP($A313,#REF!,20,FALSE))</f>
        <v>#REF!</v>
      </c>
      <c r="Z313" s="24"/>
      <c r="AA313" s="80" t="e">
        <f t="shared" si="187"/>
        <v>#REF!</v>
      </c>
      <c r="AB313" s="76" t="e">
        <f t="shared" si="166"/>
        <v>#REF!</v>
      </c>
      <c r="AC313" s="64" t="e">
        <f>IF(ISNA(VLOOKUP($A313,#REF!,24,FALSE)),0,VLOOKUP($A313,#REF!,24,FALSE))</f>
        <v>#REF!</v>
      </c>
      <c r="AD313" s="24"/>
      <c r="AE313" s="80" t="e">
        <f t="shared" si="167"/>
        <v>#REF!</v>
      </c>
      <c r="AF313" s="76" t="e">
        <f t="shared" si="168"/>
        <v>#REF!</v>
      </c>
      <c r="AG313" s="64" t="e">
        <f>IF(ISNA(VLOOKUP($A313,#REF!,28,FALSE)),0,VLOOKUP($A313,#REF!,28,FALSE))</f>
        <v>#REF!</v>
      </c>
      <c r="AH313" s="24"/>
      <c r="AI313" s="80" t="e">
        <f t="shared" si="169"/>
        <v>#REF!</v>
      </c>
      <c r="AJ313" s="76" t="e">
        <f t="shared" si="170"/>
        <v>#REF!</v>
      </c>
      <c r="AK313" s="64" t="e">
        <f>IF(ISNA(VLOOKUP($A313,#REF!,32,FALSE)),0,VLOOKUP($A313,#REF!,32,FALSE))</f>
        <v>#REF!</v>
      </c>
      <c r="AL313" s="24"/>
      <c r="AM313" s="80" t="e">
        <f t="shared" si="171"/>
        <v>#REF!</v>
      </c>
      <c r="AN313" s="76" t="e">
        <f t="shared" si="172"/>
        <v>#REF!</v>
      </c>
      <c r="AO313" s="64" t="e">
        <f>IF(ISNA(VLOOKUP($A313,#REF!,36,FALSE)),0,VLOOKUP($A313,#REF!,36,FALSE))</f>
        <v>#REF!</v>
      </c>
      <c r="AP313" s="24"/>
      <c r="AQ313" s="80" t="e">
        <f t="shared" si="173"/>
        <v>#REF!</v>
      </c>
      <c r="AR313" s="76" t="e">
        <f t="shared" si="174"/>
        <v>#REF!</v>
      </c>
    </row>
    <row r="314" spans="1:48" ht="18" customHeight="1" x14ac:dyDescent="0.2">
      <c r="A314" s="78" t="str">
        <f t="shared" si="157"/>
        <v>Glenn Skillman</v>
      </c>
      <c r="B314" s="52" t="s">
        <v>271</v>
      </c>
      <c r="C314" s="62" t="s">
        <v>272</v>
      </c>
      <c r="D314" s="25" t="e">
        <f>VLOOKUP($A314,#REF!,34,FALSE)</f>
        <v>#REF!</v>
      </c>
      <c r="E314" s="8" t="e">
        <f>ROUND(IF(ISNA(VLOOKUP($A314,#REF!,46,FALSE)),0,VLOOKUP($A314,#REF!,46,FALSE)),1)</f>
        <v>#REF!</v>
      </c>
      <c r="F314" s="92" t="e">
        <f>ROUND(IF(ISNA(VLOOKUP($A314,#REF!,47,FALSE)),0,VLOOKUP($A314,#REF!,47,FALSE)),1)</f>
        <v>#REF!</v>
      </c>
      <c r="G314" s="216" t="e">
        <f t="shared" si="158"/>
        <v>#REF!</v>
      </c>
      <c r="H314" s="88" t="e">
        <f t="shared" si="159"/>
        <v>#REF!</v>
      </c>
      <c r="I314" s="64" t="e">
        <f>IF(ISNA(VLOOKUP($A314,#REF!,4,FALSE)),0,VLOOKUP($A314,#REF!,4,FALSE))</f>
        <v>#REF!</v>
      </c>
      <c r="J314" s="24"/>
      <c r="K314" s="80" t="e">
        <f t="shared" si="188"/>
        <v>#REF!</v>
      </c>
      <c r="L314" s="76" t="e">
        <f t="shared" si="160"/>
        <v>#REF!</v>
      </c>
      <c r="M314" s="83" t="e">
        <f>IF(ISNA(VLOOKUP($A314,#REF!,8,FALSE)),0,VLOOKUP($A314,#REF!,8,FALSE))</f>
        <v>#REF!</v>
      </c>
      <c r="N314" s="24"/>
      <c r="O314" s="80" t="e">
        <f t="shared" si="189"/>
        <v>#REF!</v>
      </c>
      <c r="P314" s="76" t="e">
        <f t="shared" si="161"/>
        <v>#REF!</v>
      </c>
      <c r="Q314" s="64" t="e">
        <f>IF(ISNA(VLOOKUP($A314,#REF!,12,FALSE)),0,VLOOKUP($A314,#REF!,12,FALSE))</f>
        <v>#REF!</v>
      </c>
      <c r="R314" s="24"/>
      <c r="S314" s="80" t="e">
        <f t="shared" si="190"/>
        <v>#REF!</v>
      </c>
      <c r="T314" s="76" t="e">
        <f t="shared" si="162"/>
        <v>#REF!</v>
      </c>
      <c r="U314" s="64" t="e">
        <f>IF(ISNA(VLOOKUP($A314,#REF!,16,FALSE)),0,VLOOKUP($A314,#REF!,16,FALSE))</f>
        <v>#REF!</v>
      </c>
      <c r="V314" s="24"/>
      <c r="W314" s="80" t="e">
        <f t="shared" si="163"/>
        <v>#REF!</v>
      </c>
      <c r="X314" s="76" t="e">
        <f t="shared" si="164"/>
        <v>#REF!</v>
      </c>
      <c r="Y314" s="64" t="e">
        <f>IF(ISNA(VLOOKUP($A314,#REF!,20,FALSE)),0,VLOOKUP($A314,#REF!,20,FALSE))</f>
        <v>#REF!</v>
      </c>
      <c r="Z314" s="24"/>
      <c r="AA314" s="80" t="e">
        <f t="shared" si="187"/>
        <v>#REF!</v>
      </c>
      <c r="AB314" s="76" t="e">
        <f t="shared" si="166"/>
        <v>#REF!</v>
      </c>
      <c r="AC314" s="64" t="e">
        <f>IF(ISNA(VLOOKUP($A314,#REF!,24,FALSE)),0,VLOOKUP($A314,#REF!,24,FALSE))</f>
        <v>#REF!</v>
      </c>
      <c r="AD314" s="24"/>
      <c r="AE314" s="80" t="e">
        <f t="shared" si="167"/>
        <v>#REF!</v>
      </c>
      <c r="AF314" s="76" t="e">
        <f t="shared" si="168"/>
        <v>#REF!</v>
      </c>
      <c r="AG314" s="64" t="e">
        <f>IF(ISNA(VLOOKUP($A314,#REF!,28,FALSE)),0,VLOOKUP($A314,#REF!,28,FALSE))</f>
        <v>#REF!</v>
      </c>
      <c r="AH314" s="24"/>
      <c r="AI314" s="80" t="e">
        <f t="shared" si="169"/>
        <v>#REF!</v>
      </c>
      <c r="AJ314" s="76" t="e">
        <f t="shared" si="170"/>
        <v>#REF!</v>
      </c>
      <c r="AK314" s="64" t="e">
        <f>IF(ISNA(VLOOKUP($A314,#REF!,32,FALSE)),0,VLOOKUP($A314,#REF!,32,FALSE))</f>
        <v>#REF!</v>
      </c>
      <c r="AL314" s="24"/>
      <c r="AM314" s="80" t="e">
        <f t="shared" si="171"/>
        <v>#REF!</v>
      </c>
      <c r="AN314" s="76" t="e">
        <f t="shared" si="172"/>
        <v>#REF!</v>
      </c>
      <c r="AO314" s="64" t="e">
        <f>IF(ISNA(VLOOKUP($A314,#REF!,36,FALSE)),0,VLOOKUP($A314,#REF!,36,FALSE))</f>
        <v>#REF!</v>
      </c>
      <c r="AP314" s="24"/>
      <c r="AQ314" s="80" t="e">
        <f t="shared" si="173"/>
        <v>#REF!</v>
      </c>
      <c r="AR314" s="76" t="e">
        <f t="shared" si="174"/>
        <v>#REF!</v>
      </c>
    </row>
    <row r="315" spans="1:48" ht="18" customHeight="1" x14ac:dyDescent="0.2">
      <c r="A315" s="78" t="str">
        <f t="shared" si="157"/>
        <v>John Slye</v>
      </c>
      <c r="B315" s="93" t="s">
        <v>520</v>
      </c>
      <c r="C315" s="94" t="s">
        <v>3</v>
      </c>
      <c r="D315" s="25">
        <v>18.399999999999999</v>
      </c>
      <c r="E315" s="8" t="e">
        <f>ROUND(IF(ISNA(VLOOKUP($A315,#REF!,47,FALSE)),0,VLOOKUP($A315,#REF!,47,FALSE)),1)</f>
        <v>#REF!</v>
      </c>
      <c r="F315" s="92" t="e">
        <f>ROUND(IF(ISNA(VLOOKUP($A315,#REF!,49,FALSE)),0,VLOOKUP($A315,#REF!,49,FALSE)),1)</f>
        <v>#REF!</v>
      </c>
      <c r="G315" s="216" t="e">
        <f t="shared" si="158"/>
        <v>#REF!</v>
      </c>
      <c r="H315" s="88" t="e">
        <f t="shared" si="159"/>
        <v>#REF!</v>
      </c>
      <c r="I315" s="64" t="e">
        <f>IF(ISNA(VLOOKUP($A315,#REF!,4,FALSE)),0,VLOOKUP($A315,#REF!,4,FALSE))</f>
        <v>#REF!</v>
      </c>
      <c r="J315" s="24"/>
      <c r="K315" s="80" t="e">
        <f t="shared" si="188"/>
        <v>#REF!</v>
      </c>
      <c r="L315" s="76" t="e">
        <f t="shared" si="160"/>
        <v>#REF!</v>
      </c>
      <c r="M315" s="83" t="e">
        <f>IF(ISNA(VLOOKUP($A315,#REF!,8,FALSE)),0,VLOOKUP($A315,#REF!,8,FALSE))</f>
        <v>#REF!</v>
      </c>
      <c r="N315" s="24"/>
      <c r="O315" s="80" t="e">
        <f t="shared" si="189"/>
        <v>#REF!</v>
      </c>
      <c r="P315" s="76" t="e">
        <f t="shared" si="161"/>
        <v>#REF!</v>
      </c>
      <c r="Q315" s="64" t="e">
        <f>IF(ISNA(VLOOKUP($A315,#REF!,12,FALSE)),0,VLOOKUP($A315,#REF!,12,FALSE))</f>
        <v>#REF!</v>
      </c>
      <c r="R315" s="24"/>
      <c r="S315" s="80" t="e">
        <f t="shared" si="190"/>
        <v>#REF!</v>
      </c>
      <c r="T315" s="76" t="e">
        <f t="shared" si="162"/>
        <v>#REF!</v>
      </c>
      <c r="U315" s="64" t="e">
        <f>IF(ISNA(VLOOKUP($A315,#REF!,16,FALSE)),0,VLOOKUP($A315,#REF!,16,FALSE))</f>
        <v>#REF!</v>
      </c>
      <c r="V315" s="24"/>
      <c r="W315" s="80" t="e">
        <f t="shared" si="163"/>
        <v>#REF!</v>
      </c>
      <c r="X315" s="76" t="e">
        <f t="shared" si="164"/>
        <v>#REF!</v>
      </c>
      <c r="Y315" s="64" t="e">
        <f>IF(ISNA(VLOOKUP($A315,#REF!,20,FALSE)),0,VLOOKUP($A315,#REF!,20,FALSE))</f>
        <v>#REF!</v>
      </c>
      <c r="Z315" s="24"/>
      <c r="AA315" s="80" t="e">
        <f t="shared" si="187"/>
        <v>#REF!</v>
      </c>
      <c r="AB315" s="76" t="e">
        <f t="shared" si="166"/>
        <v>#REF!</v>
      </c>
      <c r="AC315" s="64" t="e">
        <f>IF(ISNA(VLOOKUP($A315,#REF!,24,FALSE)),0,VLOOKUP($A315,#REF!,24,FALSE))</f>
        <v>#REF!</v>
      </c>
      <c r="AD315" s="24"/>
      <c r="AE315" s="80" t="e">
        <f t="shared" si="167"/>
        <v>#REF!</v>
      </c>
      <c r="AF315" s="76" t="e">
        <f t="shared" si="168"/>
        <v>#REF!</v>
      </c>
      <c r="AG315" s="64" t="e">
        <f>IF(ISNA(VLOOKUP($A315,#REF!,28,FALSE)),0,VLOOKUP($A315,#REF!,28,FALSE))</f>
        <v>#REF!</v>
      </c>
      <c r="AH315" s="24"/>
      <c r="AI315" s="80" t="e">
        <f t="shared" si="169"/>
        <v>#REF!</v>
      </c>
      <c r="AJ315" s="76" t="e">
        <f t="shared" si="170"/>
        <v>#REF!</v>
      </c>
      <c r="AK315" s="64" t="e">
        <f>IF(ISNA(VLOOKUP($A315,#REF!,32,FALSE)),0,VLOOKUP($A315,#REF!,32,FALSE))</f>
        <v>#REF!</v>
      </c>
      <c r="AL315" s="24"/>
      <c r="AM315" s="80" t="e">
        <f t="shared" si="171"/>
        <v>#REF!</v>
      </c>
      <c r="AN315" s="76" t="e">
        <f t="shared" si="172"/>
        <v>#REF!</v>
      </c>
      <c r="AO315" s="64" t="e">
        <f>IF(ISNA(VLOOKUP($A315,#REF!,36,FALSE)),0,VLOOKUP($A315,#REF!,36,FALSE))</f>
        <v>#REF!</v>
      </c>
      <c r="AP315" s="24"/>
      <c r="AQ315" s="80" t="e">
        <f t="shared" si="173"/>
        <v>#REF!</v>
      </c>
      <c r="AR315" s="76" t="e">
        <f t="shared" si="174"/>
        <v>#REF!</v>
      </c>
      <c r="AS315" t="e">
        <f>IF(I315&gt;0,72+H315+36-I315,"-")</f>
        <v>#REF!</v>
      </c>
      <c r="AT315" t="e">
        <f>IF(M315&gt;0,72+L315+36-M315,"-")</f>
        <v>#REF!</v>
      </c>
      <c r="AU315" t="e">
        <f>IF(Q315&gt;0,72+P315+36-Q315,"-")</f>
        <v>#REF!</v>
      </c>
      <c r="AV315" t="e">
        <f>IF(U315&gt;0,72+T315+36-U315,"-")</f>
        <v>#REF!</v>
      </c>
    </row>
    <row r="316" spans="1:48" ht="18" customHeight="1" x14ac:dyDescent="0.2">
      <c r="A316" s="78" t="str">
        <f t="shared" si="157"/>
        <v>Sean Smingler</v>
      </c>
      <c r="B316" s="93" t="s">
        <v>296</v>
      </c>
      <c r="C316" s="94" t="s">
        <v>282</v>
      </c>
      <c r="D316" s="25">
        <v>30</v>
      </c>
      <c r="E316" s="8" t="e">
        <f>ROUND(IF(ISNA(VLOOKUP($A316,#REF!,47,FALSE)),0,VLOOKUP($A316,#REF!,47,FALSE)),1)</f>
        <v>#REF!</v>
      </c>
      <c r="F316" s="92" t="e">
        <f>ROUND(IF(ISNA(VLOOKUP($A316,#REF!,49,FALSE)),0,VLOOKUP($A316,#REF!,49,FALSE)),1)</f>
        <v>#REF!</v>
      </c>
      <c r="G316" s="216" t="e">
        <f t="shared" si="158"/>
        <v>#REF!</v>
      </c>
      <c r="H316" s="88" t="e">
        <f t="shared" si="159"/>
        <v>#REF!</v>
      </c>
      <c r="I316" s="64" t="e">
        <f>IF(ISNA(VLOOKUP($A316,#REF!,4,FALSE)),0,VLOOKUP($A316,#REF!,4,FALSE))</f>
        <v>#REF!</v>
      </c>
      <c r="J316" s="24"/>
      <c r="K316" s="80" t="e">
        <f t="shared" si="188"/>
        <v>#REF!</v>
      </c>
      <c r="L316" s="76" t="e">
        <f t="shared" si="160"/>
        <v>#REF!</v>
      </c>
      <c r="M316" s="83" t="e">
        <f>IF(ISNA(VLOOKUP($A316,#REF!,8,FALSE)),0,VLOOKUP($A316,#REF!,8,FALSE))</f>
        <v>#REF!</v>
      </c>
      <c r="N316" s="24"/>
      <c r="O316" s="80" t="e">
        <f t="shared" si="189"/>
        <v>#REF!</v>
      </c>
      <c r="P316" s="76" t="e">
        <f t="shared" si="161"/>
        <v>#REF!</v>
      </c>
      <c r="Q316" s="64" t="e">
        <f>IF(ISNA(VLOOKUP($A316,#REF!,12,FALSE)),0,VLOOKUP($A316,#REF!,12,FALSE))</f>
        <v>#REF!</v>
      </c>
      <c r="R316" s="24"/>
      <c r="S316" s="80" t="e">
        <f t="shared" si="190"/>
        <v>#REF!</v>
      </c>
      <c r="T316" s="76" t="e">
        <f t="shared" si="162"/>
        <v>#REF!</v>
      </c>
      <c r="U316" s="64" t="e">
        <f>IF(ISNA(VLOOKUP($A316,#REF!,16,FALSE)),0,VLOOKUP($A316,#REF!,16,FALSE))</f>
        <v>#REF!</v>
      </c>
      <c r="V316" s="24"/>
      <c r="W316" s="80" t="e">
        <f t="shared" si="163"/>
        <v>#REF!</v>
      </c>
      <c r="X316" s="76" t="e">
        <f t="shared" si="164"/>
        <v>#REF!</v>
      </c>
      <c r="Y316" s="64" t="e">
        <f>IF(ISNA(VLOOKUP($A316,#REF!,20,FALSE)),0,VLOOKUP($A316,#REF!,20,FALSE))</f>
        <v>#REF!</v>
      </c>
      <c r="Z316" s="24"/>
      <c r="AA316" s="80" t="e">
        <f t="shared" si="187"/>
        <v>#REF!</v>
      </c>
      <c r="AB316" s="76" t="e">
        <f t="shared" si="166"/>
        <v>#REF!</v>
      </c>
      <c r="AC316" s="64" t="e">
        <f>IF(ISNA(VLOOKUP($A316,#REF!,24,FALSE)),0,VLOOKUP($A316,#REF!,24,FALSE))</f>
        <v>#REF!</v>
      </c>
      <c r="AD316" s="24"/>
      <c r="AE316" s="80" t="e">
        <f t="shared" si="167"/>
        <v>#REF!</v>
      </c>
      <c r="AF316" s="76" t="e">
        <f t="shared" si="168"/>
        <v>#REF!</v>
      </c>
      <c r="AG316" s="64" t="e">
        <f>IF(ISNA(VLOOKUP($A316,#REF!,28,FALSE)),0,VLOOKUP($A316,#REF!,28,FALSE))</f>
        <v>#REF!</v>
      </c>
      <c r="AH316" s="24"/>
      <c r="AI316" s="80" t="e">
        <f t="shared" si="169"/>
        <v>#REF!</v>
      </c>
      <c r="AJ316" s="76" t="e">
        <f t="shared" si="170"/>
        <v>#REF!</v>
      </c>
      <c r="AK316" s="64" t="e">
        <f>IF(ISNA(VLOOKUP($A316,#REF!,32,FALSE)),0,VLOOKUP($A316,#REF!,32,FALSE))</f>
        <v>#REF!</v>
      </c>
      <c r="AL316" s="24"/>
      <c r="AM316" s="80" t="e">
        <f t="shared" si="171"/>
        <v>#REF!</v>
      </c>
      <c r="AN316" s="76" t="e">
        <f t="shared" si="172"/>
        <v>#REF!</v>
      </c>
      <c r="AO316" s="64" t="e">
        <f>IF(ISNA(VLOOKUP($A316,#REF!,36,FALSE)),0,VLOOKUP($A316,#REF!,36,FALSE))</f>
        <v>#REF!</v>
      </c>
      <c r="AP316" s="24"/>
      <c r="AQ316" s="80" t="e">
        <f t="shared" si="173"/>
        <v>#REF!</v>
      </c>
      <c r="AR316" s="76" t="e">
        <f t="shared" si="174"/>
        <v>#REF!</v>
      </c>
    </row>
    <row r="317" spans="1:48" ht="18" customHeight="1" x14ac:dyDescent="0.2">
      <c r="A317" s="78" t="str">
        <f t="shared" si="157"/>
        <v>Greg Southwick</v>
      </c>
      <c r="B317" s="52" t="s">
        <v>418</v>
      </c>
      <c r="C317" s="62" t="s">
        <v>221</v>
      </c>
      <c r="D317" s="25" t="e">
        <f>VLOOKUP($A317,#REF!,34,FALSE)</f>
        <v>#REF!</v>
      </c>
      <c r="E317" s="8" t="e">
        <f>ROUND(IF(ISNA(VLOOKUP($A317,#REF!,46,FALSE)),0,VLOOKUP($A317,#REF!,46,FALSE)),1)</f>
        <v>#REF!</v>
      </c>
      <c r="F317" s="92" t="e">
        <f>ROUND(IF(ISNA(VLOOKUP($A317,#REF!,47,FALSE)),0,VLOOKUP($A317,#REF!,47,FALSE)),1)</f>
        <v>#REF!</v>
      </c>
      <c r="G317" s="216" t="e">
        <f t="shared" si="158"/>
        <v>#REF!</v>
      </c>
      <c r="H317" s="88" t="e">
        <f t="shared" si="159"/>
        <v>#REF!</v>
      </c>
      <c r="I317" s="64" t="e">
        <f>IF(ISNA(VLOOKUP($A317,#REF!,4,FALSE)),0,VLOOKUP($A317,#REF!,4,FALSE))</f>
        <v>#REF!</v>
      </c>
      <c r="J317" s="24"/>
      <c r="K317" s="80" t="e">
        <f t="shared" si="188"/>
        <v>#REF!</v>
      </c>
      <c r="L317" s="76" t="e">
        <f t="shared" si="160"/>
        <v>#REF!</v>
      </c>
      <c r="M317" s="83" t="e">
        <f>IF(ISNA(VLOOKUP($A317,#REF!,8,FALSE)),0,VLOOKUP($A317,#REF!,8,FALSE))</f>
        <v>#REF!</v>
      </c>
      <c r="N317" s="24"/>
      <c r="O317" s="80" t="e">
        <f t="shared" si="189"/>
        <v>#REF!</v>
      </c>
      <c r="P317" s="76" t="e">
        <f t="shared" si="161"/>
        <v>#REF!</v>
      </c>
      <c r="Q317" s="64" t="e">
        <f>IF(ISNA(VLOOKUP($A317,#REF!,12,FALSE)),0,VLOOKUP($A317,#REF!,12,FALSE))</f>
        <v>#REF!</v>
      </c>
      <c r="R317" s="24"/>
      <c r="S317" s="80" t="e">
        <f t="shared" si="190"/>
        <v>#REF!</v>
      </c>
      <c r="T317" s="76" t="e">
        <f t="shared" si="162"/>
        <v>#REF!</v>
      </c>
      <c r="U317" s="64" t="e">
        <f>IF(ISNA(VLOOKUP($A317,#REF!,16,FALSE)),0,VLOOKUP($A317,#REF!,16,FALSE))</f>
        <v>#REF!</v>
      </c>
      <c r="V317" s="24"/>
      <c r="W317" s="80" t="e">
        <f t="shared" si="163"/>
        <v>#REF!</v>
      </c>
      <c r="X317" s="76" t="e">
        <f t="shared" si="164"/>
        <v>#REF!</v>
      </c>
      <c r="Y317" s="64" t="e">
        <f>IF(ISNA(VLOOKUP($A317,#REF!,20,FALSE)),0,VLOOKUP($A317,#REF!,20,FALSE))</f>
        <v>#REF!</v>
      </c>
      <c r="Z317" s="24"/>
      <c r="AA317" s="80" t="e">
        <f t="shared" si="187"/>
        <v>#REF!</v>
      </c>
      <c r="AB317" s="76" t="e">
        <f t="shared" si="166"/>
        <v>#REF!</v>
      </c>
      <c r="AC317" s="64" t="e">
        <f>IF(ISNA(VLOOKUP($A317,#REF!,24,FALSE)),0,VLOOKUP($A317,#REF!,24,FALSE))</f>
        <v>#REF!</v>
      </c>
      <c r="AD317" s="24"/>
      <c r="AE317" s="80" t="e">
        <f t="shared" si="167"/>
        <v>#REF!</v>
      </c>
      <c r="AF317" s="76" t="e">
        <f t="shared" si="168"/>
        <v>#REF!</v>
      </c>
      <c r="AG317" s="64" t="e">
        <f>IF(ISNA(VLOOKUP($A317,#REF!,28,FALSE)),0,VLOOKUP($A317,#REF!,28,FALSE))</f>
        <v>#REF!</v>
      </c>
      <c r="AH317" s="24"/>
      <c r="AI317" s="80" t="e">
        <f t="shared" si="169"/>
        <v>#REF!</v>
      </c>
      <c r="AJ317" s="76" t="e">
        <f t="shared" si="170"/>
        <v>#REF!</v>
      </c>
      <c r="AK317" s="64" t="e">
        <f>IF(ISNA(VLOOKUP($A317,#REF!,32,FALSE)),0,VLOOKUP($A317,#REF!,32,FALSE))</f>
        <v>#REF!</v>
      </c>
      <c r="AL317" s="24"/>
      <c r="AM317" s="80" t="e">
        <f t="shared" si="171"/>
        <v>#REF!</v>
      </c>
      <c r="AN317" s="76" t="e">
        <f t="shared" si="172"/>
        <v>#REF!</v>
      </c>
      <c r="AO317" s="64" t="e">
        <f>IF(ISNA(VLOOKUP($A317,#REF!,36,FALSE)),0,VLOOKUP($A317,#REF!,36,FALSE))</f>
        <v>#REF!</v>
      </c>
      <c r="AP317" s="24"/>
      <c r="AQ317" s="80" t="e">
        <f t="shared" si="173"/>
        <v>#REF!</v>
      </c>
      <c r="AR317" s="76" t="e">
        <f t="shared" si="174"/>
        <v>#REF!</v>
      </c>
    </row>
    <row r="318" spans="1:48" ht="18" customHeight="1" x14ac:dyDescent="0.2">
      <c r="A318" s="78" t="str">
        <f t="shared" si="157"/>
        <v>Troy Spittle</v>
      </c>
      <c r="B318" s="52" t="s">
        <v>263</v>
      </c>
      <c r="C318" s="62" t="s">
        <v>264</v>
      </c>
      <c r="D318" s="25" t="e">
        <f>VLOOKUP($A318,#REF!,34,FALSE)</f>
        <v>#REF!</v>
      </c>
      <c r="E318" s="8" t="e">
        <f>ROUND(IF(ISNA(VLOOKUP($A318,#REF!,46,FALSE)),0,VLOOKUP($A318,#REF!,46,FALSE)),1)</f>
        <v>#REF!</v>
      </c>
      <c r="F318" s="92" t="e">
        <f>ROUND(IF(ISNA(VLOOKUP($A318,#REF!,47,FALSE)),0,VLOOKUP($A318,#REF!,47,FALSE)),1)</f>
        <v>#REF!</v>
      </c>
      <c r="G318" s="216" t="e">
        <f t="shared" si="158"/>
        <v>#REF!</v>
      </c>
      <c r="H318" s="88" t="e">
        <f t="shared" si="159"/>
        <v>#REF!</v>
      </c>
      <c r="I318" s="64" t="e">
        <f>IF(ISNA(VLOOKUP($A318,#REF!,4,FALSE)),0,VLOOKUP($A318,#REF!,4,FALSE))</f>
        <v>#REF!</v>
      </c>
      <c r="J318" s="24"/>
      <c r="K318" s="80" t="e">
        <f t="shared" si="188"/>
        <v>#REF!</v>
      </c>
      <c r="L318" s="76" t="e">
        <f t="shared" si="160"/>
        <v>#REF!</v>
      </c>
      <c r="M318" s="83" t="e">
        <f>IF(ISNA(VLOOKUP($A318,#REF!,8,FALSE)),0,VLOOKUP($A318,#REF!,8,FALSE))</f>
        <v>#REF!</v>
      </c>
      <c r="N318" s="24"/>
      <c r="O318" s="80" t="e">
        <f t="shared" si="189"/>
        <v>#REF!</v>
      </c>
      <c r="P318" s="76" t="e">
        <f t="shared" si="161"/>
        <v>#REF!</v>
      </c>
      <c r="Q318" s="64" t="e">
        <f>IF(ISNA(VLOOKUP($A318,#REF!,12,FALSE)),0,VLOOKUP($A318,#REF!,12,FALSE))</f>
        <v>#REF!</v>
      </c>
      <c r="R318" s="24"/>
      <c r="S318" s="80" t="e">
        <f t="shared" si="190"/>
        <v>#REF!</v>
      </c>
      <c r="T318" s="76" t="e">
        <f t="shared" si="162"/>
        <v>#REF!</v>
      </c>
      <c r="U318" s="64" t="e">
        <f>IF(ISNA(VLOOKUP($A318,#REF!,16,FALSE)),0,VLOOKUP($A318,#REF!,16,FALSE))</f>
        <v>#REF!</v>
      </c>
      <c r="V318" s="24"/>
      <c r="W318" s="80" t="e">
        <f t="shared" si="163"/>
        <v>#REF!</v>
      </c>
      <c r="X318" s="76" t="e">
        <f t="shared" si="164"/>
        <v>#REF!</v>
      </c>
      <c r="Y318" s="64" t="e">
        <f>IF(ISNA(VLOOKUP($A318,#REF!,20,FALSE)),0,VLOOKUP($A318,#REF!,20,FALSE))</f>
        <v>#REF!</v>
      </c>
      <c r="Z318" s="24"/>
      <c r="AA318" s="80" t="e">
        <f t="shared" si="187"/>
        <v>#REF!</v>
      </c>
      <c r="AB318" s="76" t="e">
        <f t="shared" si="166"/>
        <v>#REF!</v>
      </c>
      <c r="AC318" s="64" t="e">
        <f>IF(ISNA(VLOOKUP($A318,#REF!,24,FALSE)),0,VLOOKUP($A318,#REF!,24,FALSE))</f>
        <v>#REF!</v>
      </c>
      <c r="AD318" s="24"/>
      <c r="AE318" s="80" t="e">
        <f t="shared" si="167"/>
        <v>#REF!</v>
      </c>
      <c r="AF318" s="76" t="e">
        <f t="shared" si="168"/>
        <v>#REF!</v>
      </c>
      <c r="AG318" s="64" t="e">
        <f>IF(ISNA(VLOOKUP($A318,#REF!,28,FALSE)),0,VLOOKUP($A318,#REF!,28,FALSE))</f>
        <v>#REF!</v>
      </c>
      <c r="AH318" s="24"/>
      <c r="AI318" s="80" t="e">
        <f t="shared" si="169"/>
        <v>#REF!</v>
      </c>
      <c r="AJ318" s="76" t="e">
        <f t="shared" si="170"/>
        <v>#REF!</v>
      </c>
      <c r="AK318" s="64" t="e">
        <f>IF(ISNA(VLOOKUP($A318,#REF!,32,FALSE)),0,VLOOKUP($A318,#REF!,32,FALSE))</f>
        <v>#REF!</v>
      </c>
      <c r="AL318" s="24"/>
      <c r="AM318" s="80" t="e">
        <f t="shared" si="171"/>
        <v>#REF!</v>
      </c>
      <c r="AN318" s="76" t="e">
        <f t="shared" si="172"/>
        <v>#REF!</v>
      </c>
      <c r="AO318" s="64" t="e">
        <f>IF(ISNA(VLOOKUP($A318,#REF!,36,FALSE)),0,VLOOKUP($A318,#REF!,36,FALSE))</f>
        <v>#REF!</v>
      </c>
      <c r="AP318" s="24"/>
      <c r="AQ318" s="80" t="e">
        <f t="shared" si="173"/>
        <v>#REF!</v>
      </c>
      <c r="AR318" s="76" t="e">
        <f t="shared" si="174"/>
        <v>#REF!</v>
      </c>
    </row>
    <row r="319" spans="1:48" ht="18" customHeight="1" x14ac:dyDescent="0.2">
      <c r="A319" s="78" t="str">
        <f t="shared" si="157"/>
        <v>Van Stemple</v>
      </c>
      <c r="B319" s="52" t="s">
        <v>301</v>
      </c>
      <c r="C319" s="62" t="s">
        <v>302</v>
      </c>
      <c r="D319" s="25" t="e">
        <f>VLOOKUP($A319,#REF!,34,FALSE)</f>
        <v>#REF!</v>
      </c>
      <c r="E319" s="8" t="e">
        <f>ROUND(IF(ISNA(VLOOKUP($A319,#REF!,46,FALSE)),0,VLOOKUP($A319,#REF!,46,FALSE)),1)</f>
        <v>#REF!</v>
      </c>
      <c r="F319" s="92" t="e">
        <f>ROUND(IF(ISNA(VLOOKUP($A319,#REF!,47,FALSE)),0,VLOOKUP($A319,#REF!,47,FALSE)),1)</f>
        <v>#REF!</v>
      </c>
      <c r="G319" s="216" t="e">
        <f t="shared" si="158"/>
        <v>#REF!</v>
      </c>
      <c r="H319" s="88" t="e">
        <f t="shared" si="159"/>
        <v>#REF!</v>
      </c>
      <c r="I319" s="64" t="e">
        <f>IF(ISNA(VLOOKUP($A319,#REF!,4,FALSE)),0,VLOOKUP($A319,#REF!,4,FALSE))</f>
        <v>#REF!</v>
      </c>
      <c r="J319" s="24"/>
      <c r="K319" s="80" t="e">
        <f t="shared" si="188"/>
        <v>#REF!</v>
      </c>
      <c r="L319" s="76" t="e">
        <f t="shared" si="160"/>
        <v>#REF!</v>
      </c>
      <c r="M319" s="83" t="e">
        <f>IF(ISNA(VLOOKUP($A319,#REF!,8,FALSE)),0,VLOOKUP($A319,#REF!,8,FALSE))</f>
        <v>#REF!</v>
      </c>
      <c r="N319" s="24"/>
      <c r="O319" s="80" t="e">
        <f t="shared" si="189"/>
        <v>#REF!</v>
      </c>
      <c r="P319" s="76" t="e">
        <f t="shared" si="161"/>
        <v>#REF!</v>
      </c>
      <c r="Q319" s="64" t="e">
        <f>IF(ISNA(VLOOKUP($A319,#REF!,12,FALSE)),0,VLOOKUP($A319,#REF!,12,FALSE))</f>
        <v>#REF!</v>
      </c>
      <c r="R319" s="24"/>
      <c r="S319" s="80" t="e">
        <f t="shared" si="190"/>
        <v>#REF!</v>
      </c>
      <c r="T319" s="76" t="e">
        <f t="shared" si="162"/>
        <v>#REF!</v>
      </c>
      <c r="U319" s="64" t="e">
        <f>IF(ISNA(VLOOKUP($A319,#REF!,16,FALSE)),0,VLOOKUP($A319,#REF!,16,FALSE))</f>
        <v>#REF!</v>
      </c>
      <c r="V319" s="24"/>
      <c r="W319" s="80" t="e">
        <f t="shared" si="163"/>
        <v>#REF!</v>
      </c>
      <c r="X319" s="76" t="e">
        <f t="shared" si="164"/>
        <v>#REF!</v>
      </c>
      <c r="Y319" s="64" t="e">
        <f>IF(ISNA(VLOOKUP($A319,#REF!,20,FALSE)),0,VLOOKUP($A319,#REF!,20,FALSE))</f>
        <v>#REF!</v>
      </c>
      <c r="Z319" s="24"/>
      <c r="AA319" s="80" t="e">
        <f t="shared" si="187"/>
        <v>#REF!</v>
      </c>
      <c r="AB319" s="76" t="e">
        <f t="shared" si="166"/>
        <v>#REF!</v>
      </c>
      <c r="AC319" s="64" t="e">
        <f>IF(ISNA(VLOOKUP($A319,#REF!,24,FALSE)),0,VLOOKUP($A319,#REF!,24,FALSE))</f>
        <v>#REF!</v>
      </c>
      <c r="AD319" s="24"/>
      <c r="AE319" s="80" t="e">
        <f t="shared" si="167"/>
        <v>#REF!</v>
      </c>
      <c r="AF319" s="76" t="e">
        <f t="shared" si="168"/>
        <v>#REF!</v>
      </c>
      <c r="AG319" s="64" t="e">
        <f>IF(ISNA(VLOOKUP($A319,#REF!,28,FALSE)),0,VLOOKUP($A319,#REF!,28,FALSE))</f>
        <v>#REF!</v>
      </c>
      <c r="AH319" s="24"/>
      <c r="AI319" s="80" t="e">
        <f t="shared" si="169"/>
        <v>#REF!</v>
      </c>
      <c r="AJ319" s="76" t="e">
        <f t="shared" si="170"/>
        <v>#REF!</v>
      </c>
      <c r="AK319" s="64" t="e">
        <f>IF(ISNA(VLOOKUP($A319,#REF!,32,FALSE)),0,VLOOKUP($A319,#REF!,32,FALSE))</f>
        <v>#REF!</v>
      </c>
      <c r="AL319" s="24"/>
      <c r="AM319" s="80" t="e">
        <f t="shared" si="171"/>
        <v>#REF!</v>
      </c>
      <c r="AN319" s="76" t="e">
        <f t="shared" si="172"/>
        <v>#REF!</v>
      </c>
      <c r="AO319" s="64" t="e">
        <f>IF(ISNA(VLOOKUP($A319,#REF!,36,FALSE)),0,VLOOKUP($A319,#REF!,36,FALSE))</f>
        <v>#REF!</v>
      </c>
      <c r="AP319" s="24"/>
      <c r="AQ319" s="80" t="e">
        <f t="shared" si="173"/>
        <v>#REF!</v>
      </c>
      <c r="AR319" s="76" t="e">
        <f t="shared" si="174"/>
        <v>#REF!</v>
      </c>
    </row>
    <row r="320" spans="1:48" ht="18" customHeight="1" x14ac:dyDescent="0.2">
      <c r="A320" s="78" t="str">
        <f t="shared" ref="A320:A340" si="191">CONCATENATE(C320," ",B320)</f>
        <v>Rick Sterrett</v>
      </c>
      <c r="B320" s="52" t="s">
        <v>0</v>
      </c>
      <c r="C320" s="62" t="s">
        <v>1</v>
      </c>
      <c r="D320" s="25" t="e">
        <f>VLOOKUP($A320,#REF!,34,FALSE)</f>
        <v>#REF!</v>
      </c>
      <c r="E320" s="8" t="e">
        <f>ROUND(IF(ISNA(VLOOKUP($A320,#REF!,46,FALSE)),0,VLOOKUP($A320,#REF!,46,FALSE)),1)</f>
        <v>#REF!</v>
      </c>
      <c r="F320" s="92" t="e">
        <f>ROUND(IF(ISNA(VLOOKUP($A320,#REF!,47,FALSE)),0,VLOOKUP($A320,#REF!,47,FALSE)),1)</f>
        <v>#REF!</v>
      </c>
      <c r="G320" s="216" t="e">
        <f t="shared" ref="G320:G340" si="192">IF($E320&gt;$AQ$1,$D320-($E320-$AQ$1),(IF(IF(AND(F320&lt;$AI$1,F320&lt;&gt;0),D320+($AI$1-F320),D320)&gt;36,36,IF(AND(F320&lt;$AI$1,F320&lt;&gt;0),D320+($AI$1-F320),D320))))</f>
        <v>#REF!</v>
      </c>
      <c r="H320" s="88" t="e">
        <f t="shared" ref="H320:H335" si="193">ROUND(G320,0)</f>
        <v>#REF!</v>
      </c>
      <c r="I320" s="64" t="e">
        <f>IF(ISNA(VLOOKUP($A320,#REF!,4,FALSE)),0,VLOOKUP($A320,#REF!,4,FALSE))</f>
        <v>#REF!</v>
      </c>
      <c r="J320" s="24"/>
      <c r="K320" s="80" t="e">
        <f t="shared" si="188"/>
        <v>#REF!</v>
      </c>
      <c r="L320" s="76" t="e">
        <f t="shared" ref="L320:L340" si="194">ROUND(K320,0)</f>
        <v>#REF!</v>
      </c>
      <c r="M320" s="83" t="e">
        <f>IF(ISNA(VLOOKUP($A320,#REF!,8,FALSE)),0,VLOOKUP($A320,#REF!,8,FALSE))</f>
        <v>#REF!</v>
      </c>
      <c r="N320" s="24"/>
      <c r="O320" s="80" t="e">
        <f t="shared" si="189"/>
        <v>#REF!</v>
      </c>
      <c r="P320" s="76" t="e">
        <f t="shared" ref="P320:P340" si="195">ROUND(O320,0)</f>
        <v>#REF!</v>
      </c>
      <c r="Q320" s="64" t="e">
        <f>IF(ISNA(VLOOKUP($A320,#REF!,12,FALSE)),0,VLOOKUP($A320,#REF!,12,FALSE))</f>
        <v>#REF!</v>
      </c>
      <c r="R320" s="24"/>
      <c r="S320" s="80" t="e">
        <f t="shared" si="190"/>
        <v>#REF!</v>
      </c>
      <c r="T320" s="76" t="e">
        <f t="shared" ref="T320:T340" si="196">ROUND(S320,0)</f>
        <v>#REF!</v>
      </c>
      <c r="U320" s="64" t="e">
        <f>IF(ISNA(VLOOKUP($A320,#REF!,16,FALSE)),0,VLOOKUP($A320,#REF!,16,FALSE))</f>
        <v>#REF!</v>
      </c>
      <c r="V320" s="24"/>
      <c r="W320" s="80" t="e">
        <f t="shared" ref="W320:W340" si="197">IF(  AND(U320&gt;0,S320&lt;&gt;36),   IF(ABS(U320-36)&gt;=10,  S320+SIGN(36-U320)*1,  (36-U320)*0.1+S320),      S320)</f>
        <v>#REF!</v>
      </c>
      <c r="X320" s="76" t="e">
        <f t="shared" ref="X320:X340" si="198">ROUND(W320,0)</f>
        <v>#REF!</v>
      </c>
      <c r="Y320" s="64" t="e">
        <f>IF(ISNA(VLOOKUP($A320,#REF!,20,FALSE)),0,VLOOKUP($A320,#REF!,20,FALSE))</f>
        <v>#REF!</v>
      </c>
      <c r="Z320" s="24"/>
      <c r="AA320" s="80" t="e">
        <f t="shared" si="187"/>
        <v>#REF!</v>
      </c>
      <c r="AB320" s="76" t="e">
        <f t="shared" ref="AB320:AB340" si="199">ROUND(AA320,0)</f>
        <v>#REF!</v>
      </c>
      <c r="AC320" s="64" t="e">
        <f>IF(ISNA(VLOOKUP($A320,#REF!,24,FALSE)),0,VLOOKUP($A320,#REF!,24,FALSE))</f>
        <v>#REF!</v>
      </c>
      <c r="AD320" s="24"/>
      <c r="AE320" s="80" t="e">
        <f t="shared" ref="AE320:AE340" si="200">IF(  AND(AC320&gt;0,AA320&lt;&gt;36),   IF(ABS(AC320-36)&gt;=10,  AA320+SIGN(36-AC320)*1,  (36-AC320)*0.1+AA320),      AA320)</f>
        <v>#REF!</v>
      </c>
      <c r="AF320" s="76" t="e">
        <f t="shared" ref="AF320:AF340" si="201">ROUND(AE320,0)</f>
        <v>#REF!</v>
      </c>
      <c r="AG320" s="64" t="e">
        <f>IF(ISNA(VLOOKUP($A320,#REF!,28,FALSE)),0,VLOOKUP($A320,#REF!,28,FALSE))</f>
        <v>#REF!</v>
      </c>
      <c r="AH320" s="24"/>
      <c r="AI320" s="80" t="e">
        <f t="shared" ref="AI320:AI340" si="202">IF(  AND(AG320&gt;0,AE320&lt;&gt;36),   IF(ABS(AG320-36)&gt;=10,  AE320+SIGN(36-AG320)*1,  (36-AG320)*0.1+AE320),      AE320)</f>
        <v>#REF!</v>
      </c>
      <c r="AJ320" s="76" t="e">
        <f t="shared" ref="AJ320:AJ340" si="203">ROUND(AI320,0)</f>
        <v>#REF!</v>
      </c>
      <c r="AK320" s="64" t="e">
        <f>IF(ISNA(VLOOKUP($A320,#REF!,32,FALSE)),0,VLOOKUP($A320,#REF!,32,FALSE))</f>
        <v>#REF!</v>
      </c>
      <c r="AL320" s="24"/>
      <c r="AM320" s="80" t="e">
        <f t="shared" ref="AM320:AM340" si="204">IF(  AND(AK320&gt;0,AI320&lt;&gt;36),   IF(ABS(AK320-36)&gt;=10,  AI320+SIGN(36-AK320)*1,  (36-AK320)*0.1+AI320),      AI320)</f>
        <v>#REF!</v>
      </c>
      <c r="AN320" s="76" t="e">
        <f t="shared" ref="AN320:AN340" si="205">ROUND(AM320,0)</f>
        <v>#REF!</v>
      </c>
      <c r="AO320" s="64" t="e">
        <f>IF(ISNA(VLOOKUP($A320,#REF!,36,FALSE)),0,VLOOKUP($A320,#REF!,36,FALSE))</f>
        <v>#REF!</v>
      </c>
      <c r="AP320" s="24"/>
      <c r="AQ320" s="80" t="e">
        <f t="shared" ref="AQ320:AQ340" si="206">IF(  AND(AO320&gt;0,AM320&lt;&gt;36),   IF(ABS(AO320-36)&gt;=10,  AM320+SIGN(36-AO320)*1,  (36-AO320)*0.1+AM320),      AM320)</f>
        <v>#REF!</v>
      </c>
      <c r="AR320" s="76" t="e">
        <f t="shared" ref="AR320:AR340" si="207">ROUND(AQ320,0)</f>
        <v>#REF!</v>
      </c>
    </row>
    <row r="321" spans="1:56" ht="18" customHeight="1" x14ac:dyDescent="0.2">
      <c r="A321" s="78" t="str">
        <f t="shared" si="191"/>
        <v>Scott Stine</v>
      </c>
      <c r="B321" s="93" t="s">
        <v>523</v>
      </c>
      <c r="C321" s="94" t="s">
        <v>46</v>
      </c>
      <c r="D321" s="25">
        <v>25.7</v>
      </c>
      <c r="E321" s="8" t="e">
        <f>ROUND(IF(ISNA(VLOOKUP($A321,#REF!,47,FALSE)),0,VLOOKUP($A321,#REF!,47,FALSE)),1)</f>
        <v>#REF!</v>
      </c>
      <c r="F321" s="92" t="e">
        <f>ROUND(IF(ISNA(VLOOKUP($A321,#REF!,49,FALSE)),0,VLOOKUP($A321,#REF!,49,FALSE)),1)</f>
        <v>#REF!</v>
      </c>
      <c r="G321" s="216" t="e">
        <f t="shared" si="192"/>
        <v>#REF!</v>
      </c>
      <c r="H321" s="88" t="e">
        <f t="shared" si="193"/>
        <v>#REF!</v>
      </c>
      <c r="I321" s="64" t="e">
        <f>IF(ISNA(VLOOKUP($A321,#REF!,4,FALSE)),0,VLOOKUP($A321,#REF!,4,FALSE))</f>
        <v>#REF!</v>
      </c>
      <c r="J321" s="24"/>
      <c r="K321" s="80" t="e">
        <f t="shared" si="188"/>
        <v>#REF!</v>
      </c>
      <c r="L321" s="76" t="e">
        <f t="shared" si="194"/>
        <v>#REF!</v>
      </c>
      <c r="M321" s="83" t="e">
        <f>IF(ISNA(VLOOKUP($A321,#REF!,8,FALSE)),0,VLOOKUP($A321,#REF!,8,FALSE))</f>
        <v>#REF!</v>
      </c>
      <c r="N321" s="24"/>
      <c r="O321" s="80" t="e">
        <f t="shared" si="189"/>
        <v>#REF!</v>
      </c>
      <c r="P321" s="76" t="e">
        <f t="shared" si="195"/>
        <v>#REF!</v>
      </c>
      <c r="Q321" s="64" t="e">
        <f>IF(ISNA(VLOOKUP($A321,#REF!,12,FALSE)),0,VLOOKUP($A321,#REF!,12,FALSE))</f>
        <v>#REF!</v>
      </c>
      <c r="R321" s="24"/>
      <c r="S321" s="80" t="e">
        <f t="shared" si="190"/>
        <v>#REF!</v>
      </c>
      <c r="T321" s="76" t="e">
        <f t="shared" si="196"/>
        <v>#REF!</v>
      </c>
      <c r="U321" s="64" t="e">
        <f>IF(ISNA(VLOOKUP($A321,#REF!,16,FALSE)),0,VLOOKUP($A321,#REF!,16,FALSE))</f>
        <v>#REF!</v>
      </c>
      <c r="V321" s="24"/>
      <c r="W321" s="80" t="e">
        <f t="shared" si="197"/>
        <v>#REF!</v>
      </c>
      <c r="X321" s="76" t="e">
        <f t="shared" si="198"/>
        <v>#REF!</v>
      </c>
      <c r="Y321" s="64" t="e">
        <f>IF(ISNA(VLOOKUP($A321,#REF!,20,FALSE)),0,VLOOKUP($A321,#REF!,20,FALSE))</f>
        <v>#REF!</v>
      </c>
      <c r="Z321" s="24"/>
      <c r="AA321" s="80" t="e">
        <f t="shared" si="187"/>
        <v>#REF!</v>
      </c>
      <c r="AB321" s="76" t="e">
        <f t="shared" si="199"/>
        <v>#REF!</v>
      </c>
      <c r="AC321" s="64" t="e">
        <f>IF(ISNA(VLOOKUP($A321,#REF!,24,FALSE)),0,VLOOKUP($A321,#REF!,24,FALSE))</f>
        <v>#REF!</v>
      </c>
      <c r="AD321" s="24"/>
      <c r="AE321" s="80" t="e">
        <f t="shared" si="200"/>
        <v>#REF!</v>
      </c>
      <c r="AF321" s="76" t="e">
        <f t="shared" si="201"/>
        <v>#REF!</v>
      </c>
      <c r="AG321" s="64" t="e">
        <f>IF(ISNA(VLOOKUP($A321,#REF!,28,FALSE)),0,VLOOKUP($A321,#REF!,28,FALSE))</f>
        <v>#REF!</v>
      </c>
      <c r="AH321" s="24"/>
      <c r="AI321" s="80" t="e">
        <f t="shared" si="202"/>
        <v>#REF!</v>
      </c>
      <c r="AJ321" s="76" t="e">
        <f t="shared" si="203"/>
        <v>#REF!</v>
      </c>
      <c r="AK321" s="64" t="e">
        <f>IF(ISNA(VLOOKUP($A321,#REF!,32,FALSE)),0,VLOOKUP($A321,#REF!,32,FALSE))</f>
        <v>#REF!</v>
      </c>
      <c r="AL321" s="24"/>
      <c r="AM321" s="80" t="e">
        <f t="shared" si="204"/>
        <v>#REF!</v>
      </c>
      <c r="AN321" s="76" t="e">
        <f t="shared" si="205"/>
        <v>#REF!</v>
      </c>
      <c r="AO321" s="64" t="e">
        <f>IF(ISNA(VLOOKUP($A321,#REF!,36,FALSE)),0,VLOOKUP($A321,#REF!,36,FALSE))</f>
        <v>#REF!</v>
      </c>
      <c r="AP321" s="24"/>
      <c r="AQ321" s="80" t="e">
        <f t="shared" si="206"/>
        <v>#REF!</v>
      </c>
      <c r="AR321" s="76" t="e">
        <f t="shared" si="207"/>
        <v>#REF!</v>
      </c>
      <c r="AS321" t="e">
        <f>IF(I321&gt;0,72+H321+36-I321,"-")</f>
        <v>#REF!</v>
      </c>
      <c r="AT321" t="e">
        <f>IF(M321&gt;0,72+L321+36-M321,"-")</f>
        <v>#REF!</v>
      </c>
      <c r="AU321" t="e">
        <f>IF(Q321&gt;0,72+P321+36-Q321,"-")</f>
        <v>#REF!</v>
      </c>
      <c r="AV321" t="e">
        <f>IF(U321&gt;0,72+T321+36-U321,"-")</f>
        <v>#REF!</v>
      </c>
    </row>
    <row r="322" spans="1:56" ht="18" customHeight="1" x14ac:dyDescent="0.2">
      <c r="A322" s="78" t="str">
        <f t="shared" si="191"/>
        <v>Joe Sullivan</v>
      </c>
      <c r="B322" s="93" t="s">
        <v>2</v>
      </c>
      <c r="C322" s="94" t="s">
        <v>430</v>
      </c>
      <c r="D322" s="25">
        <v>22.6</v>
      </c>
      <c r="E322" s="8" t="e">
        <f>ROUND(IF(ISNA(VLOOKUP($A322,#REF!,47,FALSE)),0,VLOOKUP($A322,#REF!,47,FALSE)),1)</f>
        <v>#REF!</v>
      </c>
      <c r="F322" s="92" t="e">
        <f>ROUND(IF(ISNA(VLOOKUP($A322,#REF!,49,FALSE)),0,VLOOKUP($A322,#REF!,49,FALSE)),1)</f>
        <v>#REF!</v>
      </c>
      <c r="G322" s="216" t="e">
        <f t="shared" si="192"/>
        <v>#REF!</v>
      </c>
      <c r="H322" s="88" t="e">
        <f t="shared" si="193"/>
        <v>#REF!</v>
      </c>
      <c r="I322" s="64" t="e">
        <f>IF(ISNA(VLOOKUP($A322,#REF!,4,FALSE)),0,VLOOKUP($A322,#REF!,4,FALSE))</f>
        <v>#REF!</v>
      </c>
      <c r="J322" s="24" t="e">
        <f>IF(G322&lt;&gt; "",LOOKUP(G322,Points!$F$1:$F$360,Points!$G$1:$G$360),"")</f>
        <v>#REF!</v>
      </c>
      <c r="K322" s="80" t="e">
        <f>IF(  AND(I322&gt;0,G322&lt;&gt;36),   IF(ABS(I322-36)&gt;=5,  G322+SIGN(36-I322)*1.5,  (36-I322)*0.3+G322),      G322)</f>
        <v>#REF!</v>
      </c>
      <c r="L322" s="76" t="e">
        <f t="shared" si="194"/>
        <v>#REF!</v>
      </c>
      <c r="M322" s="83" t="e">
        <f>IF(ISNA(VLOOKUP($A322,#REF!,8,FALSE)),0,VLOOKUP($A322,#REF!,8,FALSE))</f>
        <v>#REF!</v>
      </c>
      <c r="N322" s="24" t="e">
        <f>IF(K322&lt;&gt; "",LOOKUP(K322,Points!$F$1:$F$400,Points!$G$1:$G$400),"")</f>
        <v>#REF!</v>
      </c>
      <c r="O322" s="80" t="e">
        <f>IF(  AND(M322&gt;0,K322&lt;&gt;36),   IF(ABS(M322-36)&gt;=5,  K322+SIGN(36-M322)*1.5,  (36-M322)*0.3+K322),      K322)</f>
        <v>#REF!</v>
      </c>
      <c r="P322" s="76" t="e">
        <f t="shared" si="195"/>
        <v>#REF!</v>
      </c>
      <c r="Q322" s="64" t="e">
        <f>IF(ISNA(VLOOKUP($A322,#REF!,12,FALSE)),0,VLOOKUP($A322,#REF!,12,FALSE))</f>
        <v>#REF!</v>
      </c>
      <c r="R322" s="24" t="e">
        <f>IF(O322&lt;&gt; "",LOOKUP(O322,Points!$F$1:$F$400,Points!$G$1:$G$400),"")</f>
        <v>#REF!</v>
      </c>
      <c r="S322" s="80" t="e">
        <f>IF(  AND(Q322&gt;0,O322&lt;&gt;36),   IF(ABS(Q322-36)&gt;=5,  O322+SIGN(36-Q322)*1.5,  (36-Q322)*0.3+O322),      O322)</f>
        <v>#REF!</v>
      </c>
      <c r="T322" s="76" t="e">
        <f t="shared" si="196"/>
        <v>#REF!</v>
      </c>
      <c r="U322" s="64" t="e">
        <f>IF(ISNA(VLOOKUP($A322,#REF!,16,FALSE)),0,VLOOKUP($A322,#REF!,16,FALSE))</f>
        <v>#REF!</v>
      </c>
      <c r="V322" s="24" t="e">
        <f>IF(S322&lt;&gt; "",LOOKUP(S322,Points!$F$1:$F$400,Points!$G$1:$G$400),"")</f>
        <v>#REF!</v>
      </c>
      <c r="W322" s="80" t="e">
        <f t="shared" si="197"/>
        <v>#REF!</v>
      </c>
      <c r="X322" s="76" t="e">
        <f t="shared" si="198"/>
        <v>#REF!</v>
      </c>
      <c r="Y322" s="64" t="e">
        <f>IF(ISNA(VLOOKUP($A322,#REF!,20,FALSE)),0,VLOOKUP($A322,#REF!,20,FALSE))</f>
        <v>#REF!</v>
      </c>
      <c r="Z322" s="24" t="e">
        <f>IF(W322&lt;&gt; "",LOOKUP(W322,Points!$F$1:$F$400,Points!$G$1:$G$400),"")</f>
        <v>#REF!</v>
      </c>
      <c r="AA322" s="80" t="e">
        <f>IF(  AND(Y322&gt;0,W322&lt;&gt;36),   IF(ABS(Y322-36)&gt;=5,  W322+SIGN(36-Y322)*1.5,  (36-Y322)*0.3+W322),      W322)</f>
        <v>#REF!</v>
      </c>
      <c r="AB322" s="76" t="e">
        <f t="shared" si="199"/>
        <v>#REF!</v>
      </c>
      <c r="AC322" s="64" t="e">
        <f>IF(ISNA(VLOOKUP($A322,#REF!,24,FALSE)),0,VLOOKUP($A322,#REF!,24,FALSE))</f>
        <v>#REF!</v>
      </c>
      <c r="AD322" s="24" t="e">
        <f>IF(AA322&lt;&gt; "",LOOKUP(AA322,Points!$F$1:$F$400,Points!$G$1:$G$400),"")</f>
        <v>#REF!</v>
      </c>
      <c r="AE322" s="80" t="e">
        <f t="shared" si="200"/>
        <v>#REF!</v>
      </c>
      <c r="AF322" s="76" t="e">
        <f t="shared" si="201"/>
        <v>#REF!</v>
      </c>
      <c r="AG322" s="64" t="e">
        <f>IF(ISNA(VLOOKUP($A322,#REF!,28,FALSE)),0,VLOOKUP($A322,#REF!,28,FALSE))</f>
        <v>#REF!</v>
      </c>
      <c r="AH322" s="24" t="e">
        <f>IF(AE322&lt;&gt; "",LOOKUP(AE322,Points!$F$1:$F$400,Points!$G$1:$G$400),"")</f>
        <v>#REF!</v>
      </c>
      <c r="AI322" s="80" t="e">
        <f t="shared" si="202"/>
        <v>#REF!</v>
      </c>
      <c r="AJ322" s="76" t="e">
        <f t="shared" si="203"/>
        <v>#REF!</v>
      </c>
      <c r="AK322" s="64" t="e">
        <f>IF(ISNA(VLOOKUP($A322,#REF!,32,FALSE)),0,VLOOKUP($A322,#REF!,32,FALSE))</f>
        <v>#REF!</v>
      </c>
      <c r="AL322" s="24" t="e">
        <f>IF(AI322&lt;&gt; "",LOOKUP(AI322,Points!$F$1:$F$400,Points!$G$1:$G$400),"")</f>
        <v>#REF!</v>
      </c>
      <c r="AM322" s="80" t="e">
        <f t="shared" si="204"/>
        <v>#REF!</v>
      </c>
      <c r="AN322" s="76" t="e">
        <f t="shared" si="205"/>
        <v>#REF!</v>
      </c>
      <c r="AO322" s="64" t="e">
        <f>IF(ISNA(VLOOKUP($A322,#REF!,36,FALSE)),0,VLOOKUP($A322,#REF!,36,FALSE))</f>
        <v>#REF!</v>
      </c>
      <c r="AP322" s="24" t="e">
        <f>IF(AM322&lt;&gt; "",LOOKUP(AM322,[1]Points!$F$1:$F$360,[1]Points!$G$1:$G$360),"")</f>
        <v>#REF!</v>
      </c>
      <c r="AQ322" s="80" t="e">
        <f t="shared" si="206"/>
        <v>#REF!</v>
      </c>
      <c r="AR322" s="76" t="e">
        <f t="shared" si="207"/>
        <v>#REF!</v>
      </c>
      <c r="AS322" t="e">
        <f>IF(I322&gt;0,72+H322+36-I322,"-")</f>
        <v>#REF!</v>
      </c>
      <c r="AT322" t="e">
        <f>IF(M322&gt;0,72+L322+36-M322,"-")</f>
        <v>#REF!</v>
      </c>
      <c r="AU322" t="e">
        <f>IF(Q322&gt;0,72+P322+36-Q322,"-")</f>
        <v>#REF!</v>
      </c>
      <c r="AV322" t="e">
        <f>IF(U322&gt;0,72+T322+36-U322,"-")</f>
        <v>#REF!</v>
      </c>
      <c r="AW322" t="e">
        <f>IF(Y322&gt;0,72+X322+36-Y322,"-")</f>
        <v>#REF!</v>
      </c>
      <c r="AX322" t="e">
        <f>IF(AC322&gt;0,72+AB322+36-AC322,"-")</f>
        <v>#REF!</v>
      </c>
      <c r="AY322" t="e">
        <f>IF(AG322&gt;0,72+AF322+36-AG322,"-")</f>
        <v>#REF!</v>
      </c>
      <c r="AZ322" t="e">
        <f>IF(AK322&gt;0,71+AJ322+36-AK322,"-")</f>
        <v>#REF!</v>
      </c>
      <c r="BA322" t="e">
        <f>IF(AO322&gt;0,72+AN322+36-AO322,"-")</f>
        <v>#REF!</v>
      </c>
      <c r="BC322" t="e">
        <f>-G322+AQ322</f>
        <v>#REF!</v>
      </c>
      <c r="BD322" s="206" t="e">
        <f>ROUND(BC322/G322,2)</f>
        <v>#REF!</v>
      </c>
    </row>
    <row r="323" spans="1:56" ht="18" customHeight="1" x14ac:dyDescent="0.2">
      <c r="A323" s="78" t="str">
        <f t="shared" si="191"/>
        <v>Gavin Sullivan</v>
      </c>
      <c r="B323" s="52" t="s">
        <v>2</v>
      </c>
      <c r="C323" s="62" t="s">
        <v>421</v>
      </c>
      <c r="D323" s="25">
        <v>32.700000000000003</v>
      </c>
      <c r="E323" s="8" t="e">
        <f>ROUND(IF(ISNA(VLOOKUP($A323,#REF!,47,FALSE)),0,VLOOKUP($A323,#REF!,47,FALSE)),1)</f>
        <v>#REF!</v>
      </c>
      <c r="F323" s="92" t="e">
        <f>ROUND(IF(ISNA(VLOOKUP($A323,#REF!,49,FALSE)),0,VLOOKUP($A323,#REF!,49,FALSE)),1)</f>
        <v>#REF!</v>
      </c>
      <c r="G323" s="216" t="e">
        <f t="shared" si="192"/>
        <v>#REF!</v>
      </c>
      <c r="H323" s="88" t="e">
        <f t="shared" si="193"/>
        <v>#REF!</v>
      </c>
      <c r="I323" s="64" t="e">
        <f>IF(ISNA(VLOOKUP($A323,#REF!,4,FALSE)),0,VLOOKUP($A323,#REF!,4,FALSE))</f>
        <v>#REF!</v>
      </c>
      <c r="J323" s="24"/>
      <c r="K323" s="80" t="e">
        <f>IF(  AND(I323&gt;0,G323&lt;&gt;36),   IF(ABS(I323-36)&gt;=10,  G323+SIGN(36-I323)*1,  (36-I323)*0.1+G323),      G323)</f>
        <v>#REF!</v>
      </c>
      <c r="L323" s="76" t="e">
        <f t="shared" si="194"/>
        <v>#REF!</v>
      </c>
      <c r="M323" s="83" t="e">
        <f>IF(ISNA(VLOOKUP($A323,#REF!,8,FALSE)),0,VLOOKUP($A323,#REF!,8,FALSE))</f>
        <v>#REF!</v>
      </c>
      <c r="N323" s="24"/>
      <c r="O323" s="80" t="e">
        <f>IF(  AND(M323&gt;0,K323&lt;&gt;36),   IF(ABS(M323-36)&gt;=10,  K323+SIGN(36-M323)*1,  (36-M323)*0.1+K323),      K323)</f>
        <v>#REF!</v>
      </c>
      <c r="P323" s="76" t="e">
        <f t="shared" si="195"/>
        <v>#REF!</v>
      </c>
      <c r="Q323" s="64" t="e">
        <f>IF(ISNA(VLOOKUP($A323,#REF!,12,FALSE)),0,VLOOKUP($A323,#REF!,12,FALSE))</f>
        <v>#REF!</v>
      </c>
      <c r="R323" s="24"/>
      <c r="S323" s="80" t="e">
        <f>IF(  AND(Q323&gt;0,O323&lt;&gt;36),   IF(ABS(Q323-36)&gt;=10,  O323+SIGN(36-Q323)*1,  (36-Q323)*0.1+O323),      O323)</f>
        <v>#REF!</v>
      </c>
      <c r="T323" s="76" t="e">
        <f t="shared" si="196"/>
        <v>#REF!</v>
      </c>
      <c r="U323" s="64" t="e">
        <f>IF(ISNA(VLOOKUP($A323,#REF!,16,FALSE)),0,VLOOKUP($A323,#REF!,16,FALSE))</f>
        <v>#REF!</v>
      </c>
      <c r="V323" s="24"/>
      <c r="W323" s="80" t="e">
        <f t="shared" si="197"/>
        <v>#REF!</v>
      </c>
      <c r="X323" s="76" t="e">
        <f t="shared" si="198"/>
        <v>#REF!</v>
      </c>
      <c r="Y323" s="64" t="e">
        <f>IF(ISNA(VLOOKUP($A323,#REF!,20,FALSE)),0,VLOOKUP($A323,#REF!,20,FALSE))</f>
        <v>#REF!</v>
      </c>
      <c r="Z323" s="24"/>
      <c r="AA323" s="80" t="e">
        <f>IF(  AND(Y323&gt;0,W323&lt;&gt;36),   IF(ABS(Y323-36)&gt;=10,  W323+SIGN(36-Y323)*1,  (36-Y323)*0.1+W323),      W323)</f>
        <v>#REF!</v>
      </c>
      <c r="AB323" s="76" t="e">
        <f t="shared" si="199"/>
        <v>#REF!</v>
      </c>
      <c r="AC323" s="64" t="e">
        <f>IF(ISNA(VLOOKUP($A323,#REF!,24,FALSE)),0,VLOOKUP($A323,#REF!,24,FALSE))</f>
        <v>#REF!</v>
      </c>
      <c r="AD323" s="24"/>
      <c r="AE323" s="80" t="e">
        <f t="shared" si="200"/>
        <v>#REF!</v>
      </c>
      <c r="AF323" s="76" t="e">
        <f t="shared" si="201"/>
        <v>#REF!</v>
      </c>
      <c r="AG323" s="64" t="e">
        <f>IF(ISNA(VLOOKUP($A323,#REF!,28,FALSE)),0,VLOOKUP($A323,#REF!,28,FALSE))</f>
        <v>#REF!</v>
      </c>
      <c r="AH323" s="24"/>
      <c r="AI323" s="80" t="e">
        <f t="shared" si="202"/>
        <v>#REF!</v>
      </c>
      <c r="AJ323" s="76" t="e">
        <f t="shared" si="203"/>
        <v>#REF!</v>
      </c>
      <c r="AK323" s="64" t="e">
        <f>IF(ISNA(VLOOKUP($A323,#REF!,32,FALSE)),0,VLOOKUP($A323,#REF!,32,FALSE))</f>
        <v>#REF!</v>
      </c>
      <c r="AL323" s="24"/>
      <c r="AM323" s="80" t="e">
        <f t="shared" si="204"/>
        <v>#REF!</v>
      </c>
      <c r="AN323" s="76" t="e">
        <f t="shared" si="205"/>
        <v>#REF!</v>
      </c>
      <c r="AO323" s="64" t="e">
        <f>IF(ISNA(VLOOKUP($A323,#REF!,36,FALSE)),0,VLOOKUP($A323,#REF!,36,FALSE))</f>
        <v>#REF!</v>
      </c>
      <c r="AP323" s="24"/>
      <c r="AQ323" s="80" t="e">
        <f t="shared" si="206"/>
        <v>#REF!</v>
      </c>
      <c r="AR323" s="76" t="e">
        <f t="shared" si="207"/>
        <v>#REF!</v>
      </c>
      <c r="AS323" t="e">
        <f>IF(I323&gt;0,72+H323+36-I323,"-")</f>
        <v>#REF!</v>
      </c>
      <c r="AT323" t="e">
        <f>IF(M323&gt;0,72+L323+36-M323,"-")</f>
        <v>#REF!</v>
      </c>
      <c r="AU323" t="e">
        <f>IF(Q323&gt;0,72+P323+36-Q323,"-")</f>
        <v>#REF!</v>
      </c>
      <c r="AV323" t="e">
        <f>IF(U323&gt;0,72+T323+36-U323,"-")</f>
        <v>#REF!</v>
      </c>
    </row>
    <row r="324" spans="1:56" ht="18" customHeight="1" thickBot="1" x14ac:dyDescent="0.25">
      <c r="A324" s="78" t="str">
        <f t="shared" si="191"/>
        <v>Chip Swartz</v>
      </c>
      <c r="B324" s="52" t="s">
        <v>73</v>
      </c>
      <c r="C324" s="62" t="s">
        <v>59</v>
      </c>
      <c r="D324" s="25" t="e">
        <f>VLOOKUP($A324,#REF!,34,FALSE)</f>
        <v>#REF!</v>
      </c>
      <c r="E324" s="8" t="e">
        <f>ROUND(IF(ISNA(VLOOKUP($A324,#REF!,46,FALSE)),0,VLOOKUP($A324,#REF!,46,FALSE)),1)</f>
        <v>#REF!</v>
      </c>
      <c r="F324" s="92" t="e">
        <f>ROUND(IF(ISNA(VLOOKUP($A324,#REF!,47,FALSE)),0,VLOOKUP($A324,#REF!,47,FALSE)),1)</f>
        <v>#REF!</v>
      </c>
      <c r="G324" s="216" t="e">
        <f t="shared" si="192"/>
        <v>#REF!</v>
      </c>
      <c r="H324" s="88" t="e">
        <f t="shared" si="193"/>
        <v>#REF!</v>
      </c>
      <c r="I324" s="64" t="e">
        <f>IF(ISNA(VLOOKUP($A324,#REF!,4,FALSE)),0,VLOOKUP($A324,#REF!,4,FALSE))</f>
        <v>#REF!</v>
      </c>
      <c r="J324" s="24"/>
      <c r="K324" s="80" t="e">
        <f>IF(  AND(I324&gt;0,G324&lt;&gt;36),   IF(ABS(I324-36)&gt;=10,  G324+SIGN(36-I324)*1,  (36-I324)*0.1+G324),      G324)</f>
        <v>#REF!</v>
      </c>
      <c r="L324" s="76" t="e">
        <f t="shared" si="194"/>
        <v>#REF!</v>
      </c>
      <c r="M324" s="83" t="e">
        <f>IF(ISNA(VLOOKUP($A324,#REF!,8,FALSE)),0,VLOOKUP($A324,#REF!,8,FALSE))</f>
        <v>#REF!</v>
      </c>
      <c r="N324" s="24"/>
      <c r="O324" s="80" t="e">
        <f>IF(  AND(M324&gt;0,K324&lt;&gt;36),   IF(ABS(M324-36)&gt;=10,  K324+SIGN(36-M324)*1,  (36-M324)*0.1+K324),      K324)</f>
        <v>#REF!</v>
      </c>
      <c r="P324" s="76" t="e">
        <f t="shared" si="195"/>
        <v>#REF!</v>
      </c>
      <c r="Q324" s="64" t="e">
        <f>IF(ISNA(VLOOKUP($A324,#REF!,12,FALSE)),0,VLOOKUP($A324,#REF!,12,FALSE))</f>
        <v>#REF!</v>
      </c>
      <c r="R324" s="24"/>
      <c r="S324" s="80" t="e">
        <f>IF(  AND(Q324&gt;0,O324&lt;&gt;36),   IF(ABS(Q324-36)&gt;=10,  O324+SIGN(36-Q324)*1,  (36-Q324)*0.1+O324),      O324)</f>
        <v>#REF!</v>
      </c>
      <c r="T324" s="76" t="e">
        <f t="shared" si="196"/>
        <v>#REF!</v>
      </c>
      <c r="U324" s="64" t="e">
        <f>IF(ISNA(VLOOKUP($A324,#REF!,16,FALSE)),0,VLOOKUP($A324,#REF!,16,FALSE))</f>
        <v>#REF!</v>
      </c>
      <c r="V324" s="24"/>
      <c r="W324" s="80" t="e">
        <f t="shared" si="197"/>
        <v>#REF!</v>
      </c>
      <c r="X324" s="76" t="e">
        <f t="shared" si="198"/>
        <v>#REF!</v>
      </c>
      <c r="Y324" s="64" t="e">
        <f>IF(ISNA(VLOOKUP($A324,#REF!,20,FALSE)),0,VLOOKUP($A324,#REF!,20,FALSE))</f>
        <v>#REF!</v>
      </c>
      <c r="Z324" s="24"/>
      <c r="AA324" s="80" t="e">
        <f>IF(  AND(Y324&gt;0,W324&lt;&gt;36),   IF(ABS(Y324-36)&gt;=10,  W324+SIGN(36-Y324)*1,  (36-Y324)*0.1+W324),      W324)</f>
        <v>#REF!</v>
      </c>
      <c r="AB324" s="76" t="e">
        <f t="shared" si="199"/>
        <v>#REF!</v>
      </c>
      <c r="AC324" s="64" t="e">
        <f>IF(ISNA(VLOOKUP($A324,#REF!,24,FALSE)),0,VLOOKUP($A324,#REF!,24,FALSE))</f>
        <v>#REF!</v>
      </c>
      <c r="AD324" s="24"/>
      <c r="AE324" s="80" t="e">
        <f t="shared" si="200"/>
        <v>#REF!</v>
      </c>
      <c r="AF324" s="76" t="e">
        <f t="shared" si="201"/>
        <v>#REF!</v>
      </c>
      <c r="AG324" s="64" t="e">
        <f>IF(ISNA(VLOOKUP($A324,#REF!,28,FALSE)),0,VLOOKUP($A324,#REF!,28,FALSE))</f>
        <v>#REF!</v>
      </c>
      <c r="AH324" s="24"/>
      <c r="AI324" s="80" t="e">
        <f t="shared" si="202"/>
        <v>#REF!</v>
      </c>
      <c r="AJ324" s="76" t="e">
        <f t="shared" si="203"/>
        <v>#REF!</v>
      </c>
      <c r="AK324" s="64" t="e">
        <f>IF(ISNA(VLOOKUP($A324,#REF!,32,FALSE)),0,VLOOKUP($A324,#REF!,32,FALSE))</f>
        <v>#REF!</v>
      </c>
      <c r="AL324" s="24"/>
      <c r="AM324" s="80" t="e">
        <f t="shared" si="204"/>
        <v>#REF!</v>
      </c>
      <c r="AN324" s="76" t="e">
        <f t="shared" si="205"/>
        <v>#REF!</v>
      </c>
      <c r="AO324" s="64" t="e">
        <f>IF(ISNA(VLOOKUP($A324,#REF!,36,FALSE)),0,VLOOKUP($A324,#REF!,36,FALSE))</f>
        <v>#REF!</v>
      </c>
      <c r="AP324" s="24"/>
      <c r="AQ324" s="80" t="e">
        <f t="shared" si="206"/>
        <v>#REF!</v>
      </c>
      <c r="AR324" s="76" t="e">
        <f t="shared" si="207"/>
        <v>#REF!</v>
      </c>
    </row>
    <row r="325" spans="1:56" ht="18" customHeight="1" x14ac:dyDescent="0.2">
      <c r="A325" s="78" t="str">
        <f t="shared" si="191"/>
        <v>Don Taylor</v>
      </c>
      <c r="B325" s="52" t="s">
        <v>281</v>
      </c>
      <c r="C325" s="62" t="s">
        <v>274</v>
      </c>
      <c r="D325" s="25" t="e">
        <f>VLOOKUP($A325,#REF!,34,FALSE)</f>
        <v>#REF!</v>
      </c>
      <c r="E325" s="8" t="e">
        <f>ROUND(IF(ISNA(VLOOKUP($A325,#REF!,46,FALSE)),0,VLOOKUP($A325,#REF!,46,FALSE)),1)</f>
        <v>#REF!</v>
      </c>
      <c r="F325" s="92" t="e">
        <f>ROUND(IF(ISNA(VLOOKUP($A325,#REF!,47,FALSE)),0,VLOOKUP($A325,#REF!,47,FALSE)),1)</f>
        <v>#REF!</v>
      </c>
      <c r="G325" s="216" t="e">
        <f t="shared" si="192"/>
        <v>#REF!</v>
      </c>
      <c r="H325" s="88" t="e">
        <f t="shared" si="193"/>
        <v>#REF!</v>
      </c>
      <c r="I325" s="72" t="e">
        <f>IF(ISNA(VLOOKUP($A325,#REF!,4,FALSE)),0,VLOOKUP($A325,#REF!,4,FALSE))</f>
        <v>#REF!</v>
      </c>
      <c r="J325" s="24"/>
      <c r="K325" s="80" t="e">
        <f>IF(  AND(I325&gt;0,G325&lt;&gt;36),   IF(ABS(I325-36)&gt;=10,  G325+SIGN(36-I325)*1,  (36-I325)*0.1+G325),      G325)</f>
        <v>#REF!</v>
      </c>
      <c r="L325" s="76" t="e">
        <f t="shared" si="194"/>
        <v>#REF!</v>
      </c>
      <c r="M325" s="83" t="e">
        <f>IF(ISNA(VLOOKUP($A325,#REF!,8,FALSE)),0,VLOOKUP($A325,#REF!,8,FALSE))</f>
        <v>#REF!</v>
      </c>
      <c r="N325" s="24"/>
      <c r="O325" s="80" t="e">
        <f>IF(  AND(M325&gt;0,K325&lt;&gt;36),   IF(ABS(M325-36)&gt;=10,  K325+SIGN(36-M325)*1,  (36-M325)*0.1+K325),      K325)</f>
        <v>#REF!</v>
      </c>
      <c r="P325" s="76" t="e">
        <f t="shared" si="195"/>
        <v>#REF!</v>
      </c>
      <c r="Q325" s="64" t="e">
        <f>IF(ISNA(VLOOKUP($A325,#REF!,12,FALSE)),0,VLOOKUP($A325,#REF!,12,FALSE))</f>
        <v>#REF!</v>
      </c>
      <c r="R325" s="24"/>
      <c r="S325" s="80" t="e">
        <f>IF(  AND(Q325&gt;0,O325&lt;&gt;36),   IF(ABS(Q325-36)&gt;=10,  O325+SIGN(36-Q325)*1,  (36-Q325)*0.1+O325),      O325)</f>
        <v>#REF!</v>
      </c>
      <c r="T325" s="76" t="e">
        <f t="shared" si="196"/>
        <v>#REF!</v>
      </c>
      <c r="U325" s="64" t="e">
        <f>IF(ISNA(VLOOKUP($A325,#REF!,16,FALSE)),0,VLOOKUP($A325,#REF!,16,FALSE))</f>
        <v>#REF!</v>
      </c>
      <c r="V325" s="24"/>
      <c r="W325" s="80" t="e">
        <f t="shared" si="197"/>
        <v>#REF!</v>
      </c>
      <c r="X325" s="76" t="e">
        <f t="shared" si="198"/>
        <v>#REF!</v>
      </c>
      <c r="Y325" s="64" t="e">
        <f>IF(ISNA(VLOOKUP($A325,#REF!,20,FALSE)),0,VLOOKUP($A325,#REF!,20,FALSE))</f>
        <v>#REF!</v>
      </c>
      <c r="Z325" s="24"/>
      <c r="AA325" s="80" t="e">
        <f>IF(  AND(Y325&gt;0,W325&lt;&gt;36),   IF(ABS(Y325-36)&gt;=10,  W325+SIGN(36-Y325)*1,  (36-Y325)*0.1+W325),      W325)</f>
        <v>#REF!</v>
      </c>
      <c r="AB325" s="76" t="e">
        <f t="shared" si="199"/>
        <v>#REF!</v>
      </c>
      <c r="AC325" s="64" t="e">
        <f>IF(ISNA(VLOOKUP($A325,#REF!,24,FALSE)),0,VLOOKUP($A325,#REF!,24,FALSE))</f>
        <v>#REF!</v>
      </c>
      <c r="AD325" s="24"/>
      <c r="AE325" s="80" t="e">
        <f t="shared" si="200"/>
        <v>#REF!</v>
      </c>
      <c r="AF325" s="76" t="e">
        <f t="shared" si="201"/>
        <v>#REF!</v>
      </c>
      <c r="AG325" s="64" t="e">
        <f>IF(ISNA(VLOOKUP($A325,#REF!,28,FALSE)),0,VLOOKUP($A325,#REF!,28,FALSE))</f>
        <v>#REF!</v>
      </c>
      <c r="AH325" s="24"/>
      <c r="AI325" s="80" t="e">
        <f t="shared" si="202"/>
        <v>#REF!</v>
      </c>
      <c r="AJ325" s="76" t="e">
        <f t="shared" si="203"/>
        <v>#REF!</v>
      </c>
      <c r="AK325" s="64" t="e">
        <f>IF(ISNA(VLOOKUP($A325,#REF!,32,FALSE)),0,VLOOKUP($A325,#REF!,32,FALSE))</f>
        <v>#REF!</v>
      </c>
      <c r="AL325" s="24"/>
      <c r="AM325" s="80" t="e">
        <f t="shared" si="204"/>
        <v>#REF!</v>
      </c>
      <c r="AN325" s="76" t="e">
        <f t="shared" si="205"/>
        <v>#REF!</v>
      </c>
      <c r="AO325" s="64" t="e">
        <f>IF(ISNA(VLOOKUP($A325,#REF!,36,FALSE)),0,VLOOKUP($A325,#REF!,36,FALSE))</f>
        <v>#REF!</v>
      </c>
      <c r="AP325" s="24"/>
      <c r="AQ325" s="80" t="e">
        <f t="shared" si="206"/>
        <v>#REF!</v>
      </c>
      <c r="AR325" s="76" t="e">
        <f t="shared" si="207"/>
        <v>#REF!</v>
      </c>
    </row>
    <row r="326" spans="1:56" ht="18" customHeight="1" x14ac:dyDescent="0.2">
      <c r="A326" s="78" t="str">
        <f t="shared" si="191"/>
        <v>Sean Taylor</v>
      </c>
      <c r="B326" s="52" t="s">
        <v>281</v>
      </c>
      <c r="C326" s="62" t="s">
        <v>282</v>
      </c>
      <c r="D326" s="25" t="e">
        <f>VLOOKUP($A326,#REF!,34,FALSE)</f>
        <v>#REF!</v>
      </c>
      <c r="E326" s="8" t="e">
        <f>ROUND(IF(ISNA(VLOOKUP($A326,#REF!,46,FALSE)),0,VLOOKUP($A326,#REF!,46,FALSE)),1)</f>
        <v>#REF!</v>
      </c>
      <c r="F326" s="92" t="e">
        <f>ROUND(IF(ISNA(VLOOKUP($A326,#REF!,47,FALSE)),0,VLOOKUP($A326,#REF!,47,FALSE)),1)</f>
        <v>#REF!</v>
      </c>
      <c r="G326" s="216" t="e">
        <f t="shared" si="192"/>
        <v>#REF!</v>
      </c>
      <c r="H326" s="88" t="e">
        <f t="shared" si="193"/>
        <v>#REF!</v>
      </c>
      <c r="I326" s="64" t="e">
        <f>IF(ISNA(VLOOKUP($A326,#REF!,4,FALSE)),0,VLOOKUP($A326,#REF!,4,FALSE))</f>
        <v>#REF!</v>
      </c>
      <c r="J326" s="24"/>
      <c r="K326" s="80" t="e">
        <f>IF(  AND(I326&gt;0,G326&lt;&gt;36),   IF(ABS(I326-36)&gt;=10,  G326+SIGN(36-I326)*1,  (36-I326)*0.1+G326),      G326)</f>
        <v>#REF!</v>
      </c>
      <c r="L326" s="76" t="e">
        <f t="shared" si="194"/>
        <v>#REF!</v>
      </c>
      <c r="M326" s="83" t="e">
        <f>IF(ISNA(VLOOKUP($A326,#REF!,8,FALSE)),0,VLOOKUP($A326,#REF!,8,FALSE))</f>
        <v>#REF!</v>
      </c>
      <c r="N326" s="24"/>
      <c r="O326" s="80" t="e">
        <f>IF(  AND(M326&gt;0,K326&lt;&gt;36),   IF(ABS(M326-36)&gt;=10,  K326+SIGN(36-M326)*1,  (36-M326)*0.1+K326),      K326)</f>
        <v>#REF!</v>
      </c>
      <c r="P326" s="76" t="e">
        <f t="shared" si="195"/>
        <v>#REF!</v>
      </c>
      <c r="Q326" s="64" t="e">
        <f>IF(ISNA(VLOOKUP($A326,#REF!,12,FALSE)),0,VLOOKUP($A326,#REF!,12,FALSE))</f>
        <v>#REF!</v>
      </c>
      <c r="R326" s="24"/>
      <c r="S326" s="80" t="e">
        <f>IF(  AND(Q326&gt;0,O326&lt;&gt;36),   IF(ABS(Q326-36)&gt;=10,  O326+SIGN(36-Q326)*1,  (36-Q326)*0.1+O326),      O326)</f>
        <v>#REF!</v>
      </c>
      <c r="T326" s="76" t="e">
        <f t="shared" si="196"/>
        <v>#REF!</v>
      </c>
      <c r="U326" s="64" t="e">
        <f>IF(ISNA(VLOOKUP($A326,#REF!,16,FALSE)),0,VLOOKUP($A326,#REF!,16,FALSE))</f>
        <v>#REF!</v>
      </c>
      <c r="V326" s="24"/>
      <c r="W326" s="80" t="e">
        <f t="shared" si="197"/>
        <v>#REF!</v>
      </c>
      <c r="X326" s="76" t="e">
        <f t="shared" si="198"/>
        <v>#REF!</v>
      </c>
      <c r="Y326" s="64" t="e">
        <f>IF(ISNA(VLOOKUP($A326,#REF!,20,FALSE)),0,VLOOKUP($A326,#REF!,20,FALSE))</f>
        <v>#REF!</v>
      </c>
      <c r="Z326" s="24"/>
      <c r="AA326" s="80" t="e">
        <f>IF(  AND(Y326&gt;0,W326&lt;&gt;36),   IF(ABS(Y326-36)&gt;=10,  W326+SIGN(36-Y326)*1,  (36-Y326)*0.1+W326),      W326)</f>
        <v>#REF!</v>
      </c>
      <c r="AB326" s="76" t="e">
        <f t="shared" si="199"/>
        <v>#REF!</v>
      </c>
      <c r="AC326" s="64" t="e">
        <f>IF(ISNA(VLOOKUP($A326,#REF!,24,FALSE)),0,VLOOKUP($A326,#REF!,24,FALSE))</f>
        <v>#REF!</v>
      </c>
      <c r="AD326" s="24"/>
      <c r="AE326" s="80" t="e">
        <f t="shared" si="200"/>
        <v>#REF!</v>
      </c>
      <c r="AF326" s="76" t="e">
        <f t="shared" si="201"/>
        <v>#REF!</v>
      </c>
      <c r="AG326" s="64" t="e">
        <f>IF(ISNA(VLOOKUP($A326,#REF!,28,FALSE)),0,VLOOKUP($A326,#REF!,28,FALSE))</f>
        <v>#REF!</v>
      </c>
      <c r="AH326" s="24"/>
      <c r="AI326" s="80" t="e">
        <f t="shared" si="202"/>
        <v>#REF!</v>
      </c>
      <c r="AJ326" s="76" t="e">
        <f t="shared" si="203"/>
        <v>#REF!</v>
      </c>
      <c r="AK326" s="64" t="e">
        <f>IF(ISNA(VLOOKUP($A326,#REF!,32,FALSE)),0,VLOOKUP($A326,#REF!,32,FALSE))</f>
        <v>#REF!</v>
      </c>
      <c r="AL326" s="24"/>
      <c r="AM326" s="80" t="e">
        <f t="shared" si="204"/>
        <v>#REF!</v>
      </c>
      <c r="AN326" s="76" t="e">
        <f t="shared" si="205"/>
        <v>#REF!</v>
      </c>
      <c r="AO326" s="64" t="e">
        <f>IF(ISNA(VLOOKUP($A326,#REF!,36,FALSE)),0,VLOOKUP($A326,#REF!,36,FALSE))</f>
        <v>#REF!</v>
      </c>
      <c r="AP326" s="24"/>
      <c r="AQ326" s="80" t="e">
        <f t="shared" si="206"/>
        <v>#REF!</v>
      </c>
      <c r="AR326" s="76" t="e">
        <f t="shared" si="207"/>
        <v>#REF!</v>
      </c>
    </row>
    <row r="327" spans="1:56" ht="18" customHeight="1" x14ac:dyDescent="0.2">
      <c r="A327" s="78" t="str">
        <f t="shared" si="191"/>
        <v>Andy Titus</v>
      </c>
      <c r="B327" s="52" t="s">
        <v>476</v>
      </c>
      <c r="C327" s="62" t="s">
        <v>477</v>
      </c>
      <c r="D327" s="25" t="e">
        <f>VLOOKUP($A327,#REF!,34,FALSE)</f>
        <v>#REF!</v>
      </c>
      <c r="E327" s="8" t="e">
        <f>ROUND(IF(ISNA(VLOOKUP($A327,#REF!,46,FALSE)),0,VLOOKUP($A327,#REF!,46,FALSE)),1)</f>
        <v>#REF!</v>
      </c>
      <c r="F327" s="92" t="e">
        <f>ROUND(IF(ISNA(VLOOKUP($A327,#REF!,47,FALSE)),0,VLOOKUP($A327,#REF!,47,FALSE)),1)</f>
        <v>#REF!</v>
      </c>
      <c r="G327" s="216" t="e">
        <f t="shared" si="192"/>
        <v>#REF!</v>
      </c>
      <c r="H327" s="88" t="e">
        <f t="shared" si="193"/>
        <v>#REF!</v>
      </c>
      <c r="I327" s="64" t="e">
        <f>IF(ISNA(VLOOKUP($A327,#REF!,4,FALSE)),0,VLOOKUP($A327,#REF!,4,FALSE))</f>
        <v>#REF!</v>
      </c>
      <c r="J327" s="24"/>
      <c r="K327" s="80" t="e">
        <f>IF(  AND(I327&gt;0,G327&lt;&gt;36),   IF(ABS(I327-36)&gt;=10,  G327+SIGN(36-I327)*1,  (36-I327)*0.1+G327),      G327)</f>
        <v>#REF!</v>
      </c>
      <c r="L327" s="76" t="e">
        <f t="shared" si="194"/>
        <v>#REF!</v>
      </c>
      <c r="M327" s="83" t="e">
        <f>IF(ISNA(VLOOKUP($A327,#REF!,8,FALSE)),0,VLOOKUP($A327,#REF!,8,FALSE))</f>
        <v>#REF!</v>
      </c>
      <c r="N327" s="24"/>
      <c r="O327" s="80" t="e">
        <f>IF(  AND(M327&gt;0,K327&lt;&gt;36),   IF(ABS(M327-36)&gt;=10,  K327+SIGN(36-M327)*1,  (36-M327)*0.1+K327),      K327)</f>
        <v>#REF!</v>
      </c>
      <c r="P327" s="76" t="e">
        <f t="shared" si="195"/>
        <v>#REF!</v>
      </c>
      <c r="Q327" s="64" t="e">
        <f>IF(ISNA(VLOOKUP($A327,#REF!,12,FALSE)),0,VLOOKUP($A327,#REF!,12,FALSE))</f>
        <v>#REF!</v>
      </c>
      <c r="R327" s="24"/>
      <c r="S327" s="80" t="e">
        <f>IF(  AND(Q327&gt;0,O327&lt;&gt;36),   IF(ABS(Q327-36)&gt;=10,  O327+SIGN(36-Q327)*1,  (36-Q327)*0.1+O327),      O327)</f>
        <v>#REF!</v>
      </c>
      <c r="T327" s="76" t="e">
        <f t="shared" si="196"/>
        <v>#REF!</v>
      </c>
      <c r="U327" s="64" t="e">
        <f>IF(ISNA(VLOOKUP($A327,#REF!,16,FALSE)),0,VLOOKUP($A327,#REF!,16,FALSE))</f>
        <v>#REF!</v>
      </c>
      <c r="V327" s="24"/>
      <c r="W327" s="80" t="e">
        <f t="shared" si="197"/>
        <v>#REF!</v>
      </c>
      <c r="X327" s="76" t="e">
        <f t="shared" si="198"/>
        <v>#REF!</v>
      </c>
      <c r="Y327" s="64" t="e">
        <f>IF(ISNA(VLOOKUP($A327,#REF!,20,FALSE)),0,VLOOKUP($A327,#REF!,20,FALSE))</f>
        <v>#REF!</v>
      </c>
      <c r="Z327" s="24"/>
      <c r="AA327" s="80" t="e">
        <f>IF(  AND(Y327&gt;0,W327&lt;&gt;36),   IF(ABS(Y327-36)&gt;=10,  W327+SIGN(36-Y327)*1,  (36-Y327)*0.1+W327),      W327)</f>
        <v>#REF!</v>
      </c>
      <c r="AB327" s="76" t="e">
        <f t="shared" si="199"/>
        <v>#REF!</v>
      </c>
      <c r="AC327" s="64" t="e">
        <f>IF(ISNA(VLOOKUP($A327,#REF!,24,FALSE)),0,VLOOKUP($A327,#REF!,24,FALSE))</f>
        <v>#REF!</v>
      </c>
      <c r="AD327" s="24"/>
      <c r="AE327" s="80" t="e">
        <f t="shared" si="200"/>
        <v>#REF!</v>
      </c>
      <c r="AF327" s="76" t="e">
        <f t="shared" si="201"/>
        <v>#REF!</v>
      </c>
      <c r="AG327" s="64" t="e">
        <f>IF(ISNA(VLOOKUP($A327,#REF!,28,FALSE)),0,VLOOKUP($A327,#REF!,28,FALSE))</f>
        <v>#REF!</v>
      </c>
      <c r="AH327" s="24"/>
      <c r="AI327" s="80" t="e">
        <f t="shared" si="202"/>
        <v>#REF!</v>
      </c>
      <c r="AJ327" s="76" t="e">
        <f t="shared" si="203"/>
        <v>#REF!</v>
      </c>
      <c r="AK327" s="64" t="e">
        <f>IF(ISNA(VLOOKUP($A327,#REF!,32,FALSE)),0,VLOOKUP($A327,#REF!,32,FALSE))</f>
        <v>#REF!</v>
      </c>
      <c r="AL327" s="24"/>
      <c r="AM327" s="80" t="e">
        <f t="shared" si="204"/>
        <v>#REF!</v>
      </c>
      <c r="AN327" s="76" t="e">
        <f t="shared" si="205"/>
        <v>#REF!</v>
      </c>
      <c r="AO327" s="64" t="e">
        <f>IF(ISNA(VLOOKUP($A327,#REF!,36,FALSE)),0,VLOOKUP($A327,#REF!,36,FALSE))</f>
        <v>#REF!</v>
      </c>
      <c r="AP327" s="24"/>
      <c r="AQ327" s="80" t="e">
        <f t="shared" si="206"/>
        <v>#REF!</v>
      </c>
      <c r="AR327" s="76" t="e">
        <f t="shared" si="207"/>
        <v>#REF!</v>
      </c>
    </row>
    <row r="328" spans="1:56" ht="18" customHeight="1" x14ac:dyDescent="0.2">
      <c r="A328" s="78" t="str">
        <f t="shared" si="191"/>
        <v>Jeremy Topper</v>
      </c>
      <c r="B328" s="93" t="s">
        <v>586</v>
      </c>
      <c r="C328" s="94" t="s">
        <v>587</v>
      </c>
      <c r="D328" s="25">
        <v>18</v>
      </c>
      <c r="E328" s="8" t="e">
        <f>ROUND(IF(ISNA(VLOOKUP($A328,#REF!,47,FALSE)),0,VLOOKUP($A328,#REF!,47,FALSE)),1)</f>
        <v>#REF!</v>
      </c>
      <c r="F328" s="92" t="e">
        <f>ROUND(IF(ISNA(VLOOKUP($A328,#REF!,49,FALSE)),0,VLOOKUP($A328,#REF!,49,FALSE)),1)</f>
        <v>#REF!</v>
      </c>
      <c r="G328" s="216" t="e">
        <f t="shared" si="192"/>
        <v>#REF!</v>
      </c>
      <c r="H328" s="88" t="e">
        <f t="shared" si="193"/>
        <v>#REF!</v>
      </c>
      <c r="I328" s="64" t="e">
        <f>IF(ISNA(VLOOKUP($A328,#REF!,4,FALSE)),0,VLOOKUP($A328,#REF!,4,FALSE))</f>
        <v>#REF!</v>
      </c>
      <c r="J328" s="24" t="e">
        <f>IF(G328&lt;&gt; "",LOOKUP(G328,Points!$F$1:$F$360,Points!$G$1:$G$360),"")</f>
        <v>#REF!</v>
      </c>
      <c r="K328" s="80" t="e">
        <f>IF(  AND(I328&gt;0,G328&lt;&gt;36),   IF(ABS(I328-36)&gt;=5,  G328+SIGN(36-I328)*1,  (36-I328)*0.2+G328),      G328)</f>
        <v>#REF!</v>
      </c>
      <c r="L328" s="76" t="e">
        <f t="shared" si="194"/>
        <v>#REF!</v>
      </c>
      <c r="M328" s="83" t="e">
        <f>IF(ISNA(VLOOKUP($A328,#REF!,8,FALSE)),0,VLOOKUP($A328,#REF!,8,FALSE))</f>
        <v>#REF!</v>
      </c>
      <c r="N328" s="24" t="e">
        <f>IF(K328&lt;&gt; "",LOOKUP(K328,Points!$F$1:$F$400,Points!$G$1:$G$400),"")</f>
        <v>#REF!</v>
      </c>
      <c r="O328" s="80" t="e">
        <f>IF(  AND(M328&gt;0,K328&lt;&gt;36),   IF(ABS(M328-36)&gt;=5,  K328+SIGN(36-M328)*1,  (36-M328)*0.2+K328),      K328)</f>
        <v>#REF!</v>
      </c>
      <c r="P328" s="76" t="e">
        <f t="shared" si="195"/>
        <v>#REF!</v>
      </c>
      <c r="Q328" s="64" t="e">
        <f>IF(ISNA(VLOOKUP($A328,#REF!,12,FALSE)),0,VLOOKUP($A328,#REF!,12,FALSE))</f>
        <v>#REF!</v>
      </c>
      <c r="R328" s="24" t="e">
        <f>IF(O328&lt;&gt; "",LOOKUP(O328,Points!$F$1:$F$400,Points!$G$1:$G$400),"")</f>
        <v>#REF!</v>
      </c>
      <c r="S328" s="80" t="e">
        <f>IF(  AND(Q328&gt;0,O328&lt;&gt;36),   IF(ABS(Q328-36)&gt;=5,  O328+SIGN(36-Q328)*1,  (36-Q328)*0.2+O328),      O328)</f>
        <v>#REF!</v>
      </c>
      <c r="T328" s="76" t="e">
        <f t="shared" si="196"/>
        <v>#REF!</v>
      </c>
      <c r="U328" s="64" t="e">
        <f>IF(ISNA(VLOOKUP($A328,#REF!,16,FALSE)),0,VLOOKUP($A328,#REF!,16,FALSE))</f>
        <v>#REF!</v>
      </c>
      <c r="V328" s="24" t="e">
        <f>IF(S328&lt;&gt; "",LOOKUP(S328,Points!$F$1:$F$400,Points!$G$1:$G$400),"")</f>
        <v>#REF!</v>
      </c>
      <c r="W328" s="80" t="e">
        <f t="shared" si="197"/>
        <v>#REF!</v>
      </c>
      <c r="X328" s="76" t="e">
        <f t="shared" si="198"/>
        <v>#REF!</v>
      </c>
      <c r="Y328" s="64" t="e">
        <f>IF(ISNA(VLOOKUP($A328,#REF!,20,FALSE)),0,VLOOKUP($A328,#REF!,20,FALSE))</f>
        <v>#REF!</v>
      </c>
      <c r="Z328" s="24" t="e">
        <f>IF(W328&lt;&gt; "",LOOKUP(W328,Points!$F$1:$F$400,Points!$G$1:$G$400),"")</f>
        <v>#REF!</v>
      </c>
      <c r="AA328" s="80" t="e">
        <f>IF(  AND(Y328&gt;0,W328&lt;&gt;36),   IF(ABS(Y328-36)&gt;=5,  W328+SIGN(36-Y328)*1,  (36-Y328)*0.2+W328),      W328)</f>
        <v>#REF!</v>
      </c>
      <c r="AB328" s="76" t="e">
        <f t="shared" si="199"/>
        <v>#REF!</v>
      </c>
      <c r="AC328" s="64" t="e">
        <f>IF(ISNA(VLOOKUP($A328,#REF!,24,FALSE)),0,VLOOKUP($A328,#REF!,24,FALSE))</f>
        <v>#REF!</v>
      </c>
      <c r="AD328" s="24" t="e">
        <f>IF(AA328&lt;&gt; "",LOOKUP(AA328,Points!$F$1:$F$400,Points!$G$1:$G$400),"")</f>
        <v>#REF!</v>
      </c>
      <c r="AE328" s="80" t="e">
        <f t="shared" si="200"/>
        <v>#REF!</v>
      </c>
      <c r="AF328" s="76" t="e">
        <f t="shared" si="201"/>
        <v>#REF!</v>
      </c>
      <c r="AG328" s="64" t="e">
        <f>IF(ISNA(VLOOKUP($A328,#REF!,28,FALSE)),0,VLOOKUP($A328,#REF!,28,FALSE))</f>
        <v>#REF!</v>
      </c>
      <c r="AH328" s="24" t="e">
        <f>IF(AE328&lt;&gt; "",LOOKUP(AE328,Points!$F$1:$F$400,Points!$G$1:$G$400),"")</f>
        <v>#REF!</v>
      </c>
      <c r="AI328" s="80" t="e">
        <f t="shared" si="202"/>
        <v>#REF!</v>
      </c>
      <c r="AJ328" s="76" t="e">
        <f t="shared" si="203"/>
        <v>#REF!</v>
      </c>
      <c r="AK328" s="64" t="e">
        <f>IF(ISNA(VLOOKUP($A328,#REF!,32,FALSE)),0,VLOOKUP($A328,#REF!,32,FALSE))</f>
        <v>#REF!</v>
      </c>
      <c r="AL328" s="24" t="e">
        <f>IF(AI328&lt;&gt; "",LOOKUP(AI328,Points!$F$1:$F$400,Points!$G$1:$G$400),"")</f>
        <v>#REF!</v>
      </c>
      <c r="AM328" s="80" t="e">
        <f t="shared" si="204"/>
        <v>#REF!</v>
      </c>
      <c r="AN328" s="76" t="e">
        <f t="shared" si="205"/>
        <v>#REF!</v>
      </c>
      <c r="AO328" s="64" t="e">
        <f>IF(ISNA(VLOOKUP($A328,#REF!,36,FALSE)),0,VLOOKUP($A328,#REF!,36,FALSE))</f>
        <v>#REF!</v>
      </c>
      <c r="AP328" s="24" t="e">
        <f>IF(AM328&lt;&gt; "",LOOKUP(AM328,[1]Points!$F$1:$F$360,[1]Points!$G$1:$G$360),"")</f>
        <v>#REF!</v>
      </c>
      <c r="AQ328" s="80" t="e">
        <f t="shared" si="206"/>
        <v>#REF!</v>
      </c>
      <c r="AR328" s="76" t="e">
        <f t="shared" si="207"/>
        <v>#REF!</v>
      </c>
      <c r="AS328" t="e">
        <f>IF(I328&gt;0,72+H328+36-I328,"-")</f>
        <v>#REF!</v>
      </c>
      <c r="AT328" t="e">
        <f>IF(M328&gt;0,72+L328+36-M328,"-")</f>
        <v>#REF!</v>
      </c>
      <c r="AU328" t="e">
        <f>IF(Q328&gt;0,72+P328+36-Q328,"-")</f>
        <v>#REF!</v>
      </c>
      <c r="AV328" t="e">
        <f>IF(U328&gt;0,72+T328+36-U328,"-")</f>
        <v>#REF!</v>
      </c>
      <c r="AW328" t="e">
        <f>IF(Y328&gt;0,72+X328+36-Y328,"-")</f>
        <v>#REF!</v>
      </c>
      <c r="AX328" t="e">
        <f>IF(AC328&gt;0,72+AB328+36-AC328,"-")</f>
        <v>#REF!</v>
      </c>
      <c r="AY328" t="e">
        <f>IF(AG328&gt;0,72+AF328+36-AG328,"-")</f>
        <v>#REF!</v>
      </c>
      <c r="AZ328" t="e">
        <f>IF(AK328&gt;0,71+AJ328+36-AK328,"-")</f>
        <v>#REF!</v>
      </c>
      <c r="BA328" t="e">
        <f>IF(AO328&gt;0,72+AN328+36-AO328,"-")</f>
        <v>#REF!</v>
      </c>
      <c r="BC328" t="e">
        <f>-G328+AQ328</f>
        <v>#REF!</v>
      </c>
      <c r="BD328" s="206" t="e">
        <f>ROUND(BC328/G328,2)</f>
        <v>#REF!</v>
      </c>
    </row>
    <row r="329" spans="1:56" ht="18" customHeight="1" x14ac:dyDescent="0.2">
      <c r="A329" s="78" t="str">
        <f t="shared" si="191"/>
        <v>Ken Tucker</v>
      </c>
      <c r="B329" s="52" t="s">
        <v>105</v>
      </c>
      <c r="C329" s="62" t="s">
        <v>117</v>
      </c>
      <c r="D329" s="25" t="e">
        <f>VLOOKUP($A329,#REF!,34,FALSE)</f>
        <v>#REF!</v>
      </c>
      <c r="E329" s="8" t="e">
        <f>ROUND(IF(ISNA(VLOOKUP($A329,#REF!,46,FALSE)),0,VLOOKUP($A329,#REF!,46,FALSE)),1)</f>
        <v>#REF!</v>
      </c>
      <c r="F329" s="92" t="e">
        <f>ROUND(IF(ISNA(VLOOKUP($A329,#REF!,47,FALSE)),0,VLOOKUP($A329,#REF!,47,FALSE)),1)</f>
        <v>#REF!</v>
      </c>
      <c r="G329" s="216" t="e">
        <f t="shared" si="192"/>
        <v>#REF!</v>
      </c>
      <c r="H329" s="88" t="e">
        <f t="shared" si="193"/>
        <v>#REF!</v>
      </c>
      <c r="I329" s="64" t="e">
        <f>IF(ISNA(VLOOKUP($A329,#REF!,4,FALSE)),0,VLOOKUP($A329,#REF!,4,FALSE))</f>
        <v>#REF!</v>
      </c>
      <c r="J329" s="24"/>
      <c r="K329" s="80" t="e">
        <f>IF(  AND(I329&gt;0,G329&lt;&gt;36),   IF(ABS(I329-36)&gt;=10,  G329+SIGN(36-I329)*1,  (36-I329)*0.1+G329),      G329)</f>
        <v>#REF!</v>
      </c>
      <c r="L329" s="76" t="e">
        <f t="shared" si="194"/>
        <v>#REF!</v>
      </c>
      <c r="M329" s="83" t="e">
        <f>IF(ISNA(VLOOKUP($A329,#REF!,8,FALSE)),0,VLOOKUP($A329,#REF!,8,FALSE))</f>
        <v>#REF!</v>
      </c>
      <c r="N329" s="24"/>
      <c r="O329" s="80" t="e">
        <f>IF(  AND(M329&gt;0,K329&lt;&gt;36),   IF(ABS(M329-36)&gt;=10,  K329+SIGN(36-M329)*1,  (36-M329)*0.1+K329),      K329)</f>
        <v>#REF!</v>
      </c>
      <c r="P329" s="76" t="e">
        <f t="shared" si="195"/>
        <v>#REF!</v>
      </c>
      <c r="Q329" s="64" t="e">
        <f>IF(ISNA(VLOOKUP($A329,#REF!,12,FALSE)),0,VLOOKUP($A329,#REF!,12,FALSE))</f>
        <v>#REF!</v>
      </c>
      <c r="R329" s="24"/>
      <c r="S329" s="80" t="e">
        <f>IF(  AND(Q329&gt;0,O329&lt;&gt;36),   IF(ABS(Q329-36)&gt;=10,  O329+SIGN(36-Q329)*1,  (36-Q329)*0.1+O329),      O329)</f>
        <v>#REF!</v>
      </c>
      <c r="T329" s="76" t="e">
        <f t="shared" si="196"/>
        <v>#REF!</v>
      </c>
      <c r="U329" s="64" t="e">
        <f>IF(ISNA(VLOOKUP($A329,#REF!,16,FALSE)),0,VLOOKUP($A329,#REF!,16,FALSE))</f>
        <v>#REF!</v>
      </c>
      <c r="V329" s="24"/>
      <c r="W329" s="80" t="e">
        <f t="shared" si="197"/>
        <v>#REF!</v>
      </c>
      <c r="X329" s="76" t="e">
        <f t="shared" si="198"/>
        <v>#REF!</v>
      </c>
      <c r="Y329" s="64" t="e">
        <f>IF(ISNA(VLOOKUP($A329,#REF!,20,FALSE)),0,VLOOKUP($A329,#REF!,20,FALSE))</f>
        <v>#REF!</v>
      </c>
      <c r="Z329" s="24"/>
      <c r="AA329" s="80" t="e">
        <f>IF(  AND(Y329&gt;0,W329&lt;&gt;36),   IF(ABS(Y329-36)&gt;=10,  W329+SIGN(36-Y329)*1,  (36-Y329)*0.1+W329),      W329)</f>
        <v>#REF!</v>
      </c>
      <c r="AB329" s="76" t="e">
        <f t="shared" si="199"/>
        <v>#REF!</v>
      </c>
      <c r="AC329" s="64" t="e">
        <f>IF(ISNA(VLOOKUP($A329,#REF!,24,FALSE)),0,VLOOKUP($A329,#REF!,24,FALSE))</f>
        <v>#REF!</v>
      </c>
      <c r="AD329" s="24"/>
      <c r="AE329" s="80" t="e">
        <f t="shared" si="200"/>
        <v>#REF!</v>
      </c>
      <c r="AF329" s="76" t="e">
        <f t="shared" si="201"/>
        <v>#REF!</v>
      </c>
      <c r="AG329" s="64" t="e">
        <f>IF(ISNA(VLOOKUP($A329,#REF!,28,FALSE)),0,VLOOKUP($A329,#REF!,28,FALSE))</f>
        <v>#REF!</v>
      </c>
      <c r="AH329" s="24"/>
      <c r="AI329" s="80" t="e">
        <f t="shared" si="202"/>
        <v>#REF!</v>
      </c>
      <c r="AJ329" s="76" t="e">
        <f t="shared" si="203"/>
        <v>#REF!</v>
      </c>
      <c r="AK329" s="64" t="e">
        <f>IF(ISNA(VLOOKUP($A329,#REF!,32,FALSE)),0,VLOOKUP($A329,#REF!,32,FALSE))</f>
        <v>#REF!</v>
      </c>
      <c r="AL329" s="24"/>
      <c r="AM329" s="80" t="e">
        <f t="shared" si="204"/>
        <v>#REF!</v>
      </c>
      <c r="AN329" s="76" t="e">
        <f t="shared" si="205"/>
        <v>#REF!</v>
      </c>
      <c r="AO329" s="64" t="e">
        <f>IF(ISNA(VLOOKUP($A329,#REF!,36,FALSE)),0,VLOOKUP($A329,#REF!,36,FALSE))</f>
        <v>#REF!</v>
      </c>
      <c r="AP329" s="24"/>
      <c r="AQ329" s="80" t="e">
        <f t="shared" si="206"/>
        <v>#REF!</v>
      </c>
      <c r="AR329" s="76" t="e">
        <f t="shared" si="207"/>
        <v>#REF!</v>
      </c>
    </row>
    <row r="330" spans="1:56" ht="18" customHeight="1" x14ac:dyDescent="0.2">
      <c r="A330" s="78" t="str">
        <f t="shared" si="191"/>
        <v>Mike Tucker</v>
      </c>
      <c r="B330" s="52" t="s">
        <v>105</v>
      </c>
      <c r="C330" s="62" t="s">
        <v>33</v>
      </c>
      <c r="D330" s="25" t="e">
        <f>VLOOKUP($A330,#REF!,34,FALSE)</f>
        <v>#REF!</v>
      </c>
      <c r="E330" s="8" t="e">
        <f>ROUND(IF(ISNA(VLOOKUP($A330,#REF!,46,FALSE)),0,VLOOKUP($A330,#REF!,46,FALSE)),1)</f>
        <v>#REF!</v>
      </c>
      <c r="F330" s="92" t="e">
        <f>ROUND(IF(ISNA(VLOOKUP($A330,#REF!,47,FALSE)),0,VLOOKUP($A330,#REF!,47,FALSE)),1)</f>
        <v>#REF!</v>
      </c>
      <c r="G330" s="216" t="e">
        <f t="shared" si="192"/>
        <v>#REF!</v>
      </c>
      <c r="H330" s="88" t="e">
        <f t="shared" si="193"/>
        <v>#REF!</v>
      </c>
      <c r="I330" s="64" t="e">
        <f>IF(ISNA(VLOOKUP($A330,#REF!,4,FALSE)),0,VLOOKUP($A330,#REF!,4,FALSE))</f>
        <v>#REF!</v>
      </c>
      <c r="J330" s="24"/>
      <c r="K330" s="80" t="e">
        <f>IF(  AND(I330&gt;0,G330&lt;&gt;36),   IF(ABS(I330-36)&gt;=10,  G330+SIGN(36-I330)*1,  (36-I330)*0.1+G330),      G330)</f>
        <v>#REF!</v>
      </c>
      <c r="L330" s="76" t="e">
        <f t="shared" si="194"/>
        <v>#REF!</v>
      </c>
      <c r="M330" s="83" t="e">
        <f>IF(ISNA(VLOOKUP($A330,#REF!,8,FALSE)),0,VLOOKUP($A330,#REF!,8,FALSE))</f>
        <v>#REF!</v>
      </c>
      <c r="N330" s="24"/>
      <c r="O330" s="80" t="e">
        <f>IF(  AND(M330&gt;0,K330&lt;&gt;36),   IF(ABS(M330-36)&gt;=10,  K330+SIGN(36-M330)*1,  (36-M330)*0.1+K330),      K330)</f>
        <v>#REF!</v>
      </c>
      <c r="P330" s="76" t="e">
        <f t="shared" si="195"/>
        <v>#REF!</v>
      </c>
      <c r="Q330" s="64" t="e">
        <f>IF(ISNA(VLOOKUP($A330,#REF!,12,FALSE)),0,VLOOKUP($A330,#REF!,12,FALSE))</f>
        <v>#REF!</v>
      </c>
      <c r="R330" s="24"/>
      <c r="S330" s="80" t="e">
        <f>IF(  AND(Q330&gt;0,O330&lt;&gt;36),   IF(ABS(Q330-36)&gt;=10,  O330+SIGN(36-Q330)*1,  (36-Q330)*0.1+O330),      O330)</f>
        <v>#REF!</v>
      </c>
      <c r="T330" s="76" t="e">
        <f t="shared" si="196"/>
        <v>#REF!</v>
      </c>
      <c r="U330" s="64" t="e">
        <f>IF(ISNA(VLOOKUP($A330,#REF!,16,FALSE)),0,VLOOKUP($A330,#REF!,16,FALSE))</f>
        <v>#REF!</v>
      </c>
      <c r="V330" s="24"/>
      <c r="W330" s="80" t="e">
        <f t="shared" si="197"/>
        <v>#REF!</v>
      </c>
      <c r="X330" s="76" t="e">
        <f t="shared" si="198"/>
        <v>#REF!</v>
      </c>
      <c r="Y330" s="64" t="e">
        <f>IF(ISNA(VLOOKUP($A330,#REF!,20,FALSE)),0,VLOOKUP($A330,#REF!,20,FALSE))</f>
        <v>#REF!</v>
      </c>
      <c r="Z330" s="24"/>
      <c r="AA330" s="80" t="e">
        <f>IF(  AND(Y330&gt;0,W330&lt;&gt;36),   IF(ABS(Y330-36)&gt;=10,  W330+SIGN(36-Y330)*1,  (36-Y330)*0.1+W330),      W330)</f>
        <v>#REF!</v>
      </c>
      <c r="AB330" s="76" t="e">
        <f t="shared" si="199"/>
        <v>#REF!</v>
      </c>
      <c r="AC330" s="64" t="e">
        <f>IF(ISNA(VLOOKUP($A330,#REF!,24,FALSE)),0,VLOOKUP($A330,#REF!,24,FALSE))</f>
        <v>#REF!</v>
      </c>
      <c r="AD330" s="24"/>
      <c r="AE330" s="80" t="e">
        <f t="shared" si="200"/>
        <v>#REF!</v>
      </c>
      <c r="AF330" s="76" t="e">
        <f t="shared" si="201"/>
        <v>#REF!</v>
      </c>
      <c r="AG330" s="64" t="e">
        <f>IF(ISNA(VLOOKUP($A330,#REF!,28,FALSE)),0,VLOOKUP($A330,#REF!,28,FALSE))</f>
        <v>#REF!</v>
      </c>
      <c r="AH330" s="24"/>
      <c r="AI330" s="80" t="e">
        <f t="shared" si="202"/>
        <v>#REF!</v>
      </c>
      <c r="AJ330" s="76" t="e">
        <f t="shared" si="203"/>
        <v>#REF!</v>
      </c>
      <c r="AK330" s="64" t="e">
        <f>IF(ISNA(VLOOKUP($A330,#REF!,32,FALSE)),0,VLOOKUP($A330,#REF!,32,FALSE))</f>
        <v>#REF!</v>
      </c>
      <c r="AL330" s="24"/>
      <c r="AM330" s="80" t="e">
        <f t="shared" si="204"/>
        <v>#REF!</v>
      </c>
      <c r="AN330" s="76" t="e">
        <f t="shared" si="205"/>
        <v>#REF!</v>
      </c>
      <c r="AO330" s="64" t="e">
        <f>IF(ISNA(VLOOKUP($A330,#REF!,36,FALSE)),0,VLOOKUP($A330,#REF!,36,FALSE))</f>
        <v>#REF!</v>
      </c>
      <c r="AP330" s="24"/>
      <c r="AQ330" s="80" t="e">
        <f t="shared" si="206"/>
        <v>#REF!</v>
      </c>
      <c r="AR330" s="76" t="e">
        <f t="shared" si="207"/>
        <v>#REF!</v>
      </c>
    </row>
    <row r="331" spans="1:56" ht="18" customHeight="1" x14ac:dyDescent="0.2">
      <c r="A331" s="78" t="str">
        <f t="shared" si="191"/>
        <v>Orcun Turkay</v>
      </c>
      <c r="B331" s="52" t="s">
        <v>489</v>
      </c>
      <c r="C331" s="62" t="s">
        <v>490</v>
      </c>
      <c r="D331" s="25" t="e">
        <f>VLOOKUP($A331,#REF!,34,FALSE)</f>
        <v>#REF!</v>
      </c>
      <c r="E331" s="8" t="e">
        <f>ROUND(IF(ISNA(VLOOKUP($A331,#REF!,46,FALSE)),0,VLOOKUP($A331,#REF!,46,FALSE)),1)</f>
        <v>#REF!</v>
      </c>
      <c r="F331" s="92" t="e">
        <f>ROUND(IF(ISNA(VLOOKUP($A331,#REF!,47,FALSE)),0,VLOOKUP($A331,#REF!,47,FALSE)),1)</f>
        <v>#REF!</v>
      </c>
      <c r="G331" s="216" t="e">
        <f t="shared" si="192"/>
        <v>#REF!</v>
      </c>
      <c r="H331" s="88" t="e">
        <f t="shared" si="193"/>
        <v>#REF!</v>
      </c>
      <c r="I331" s="64" t="e">
        <f>IF(ISNA(VLOOKUP($A331,#REF!,4,FALSE)),0,VLOOKUP($A331,#REF!,4,FALSE))</f>
        <v>#REF!</v>
      </c>
      <c r="J331" s="24"/>
      <c r="K331" s="80" t="e">
        <f>IF(  AND(I331&gt;0,G331&lt;&gt;36),   IF(ABS(I331-36)&gt;=10,  G331+SIGN(36-I331)*1,  (36-I331)*0.1+G331),      G331)</f>
        <v>#REF!</v>
      </c>
      <c r="L331" s="76" t="e">
        <f t="shared" si="194"/>
        <v>#REF!</v>
      </c>
      <c r="M331" s="83" t="e">
        <f>IF(ISNA(VLOOKUP($A331,#REF!,8,FALSE)),0,VLOOKUP($A331,#REF!,8,FALSE))</f>
        <v>#REF!</v>
      </c>
      <c r="N331" s="24"/>
      <c r="O331" s="80" t="e">
        <f>IF(  AND(M331&gt;0,K331&lt;&gt;36),   IF(ABS(M331-36)&gt;=10,  K331+SIGN(36-M331)*1,  (36-M331)*0.1+K331),      K331)</f>
        <v>#REF!</v>
      </c>
      <c r="P331" s="76" t="e">
        <f t="shared" si="195"/>
        <v>#REF!</v>
      </c>
      <c r="Q331" s="64" t="e">
        <f>IF(ISNA(VLOOKUP($A331,#REF!,12,FALSE)),0,VLOOKUP($A331,#REF!,12,FALSE))</f>
        <v>#REF!</v>
      </c>
      <c r="R331" s="24"/>
      <c r="S331" s="80" t="e">
        <f>IF(  AND(Q331&gt;0,O331&lt;&gt;36),   IF(ABS(Q331-36)&gt;=10,  O331+SIGN(36-Q331)*1,  (36-Q331)*0.1+O331),      O331)</f>
        <v>#REF!</v>
      </c>
      <c r="T331" s="76" t="e">
        <f t="shared" si="196"/>
        <v>#REF!</v>
      </c>
      <c r="U331" s="64" t="e">
        <f>IF(ISNA(VLOOKUP($A331,#REF!,16,FALSE)),0,VLOOKUP($A331,#REF!,16,FALSE))</f>
        <v>#REF!</v>
      </c>
      <c r="V331" s="24"/>
      <c r="W331" s="80" t="e">
        <f t="shared" si="197"/>
        <v>#REF!</v>
      </c>
      <c r="X331" s="76" t="e">
        <f t="shared" si="198"/>
        <v>#REF!</v>
      </c>
      <c r="Y331" s="64" t="e">
        <f>IF(ISNA(VLOOKUP($A331,#REF!,20,FALSE)),0,VLOOKUP($A331,#REF!,20,FALSE))</f>
        <v>#REF!</v>
      </c>
      <c r="Z331" s="24"/>
      <c r="AA331" s="80" t="e">
        <f>IF(  AND(Y331&gt;0,W331&lt;&gt;36),   IF(ABS(Y331-36)&gt;=10,  W331+SIGN(36-Y331)*1,  (36-Y331)*0.1+W331),      W331)</f>
        <v>#REF!</v>
      </c>
      <c r="AB331" s="76" t="e">
        <f t="shared" si="199"/>
        <v>#REF!</v>
      </c>
      <c r="AC331" s="64" t="e">
        <f>IF(ISNA(VLOOKUP($A331,#REF!,24,FALSE)),0,VLOOKUP($A331,#REF!,24,FALSE))</f>
        <v>#REF!</v>
      </c>
      <c r="AD331" s="24"/>
      <c r="AE331" s="80" t="e">
        <f t="shared" si="200"/>
        <v>#REF!</v>
      </c>
      <c r="AF331" s="76" t="e">
        <f t="shared" si="201"/>
        <v>#REF!</v>
      </c>
      <c r="AG331" s="64" t="e">
        <f>IF(ISNA(VLOOKUP($A331,#REF!,28,FALSE)),0,VLOOKUP($A331,#REF!,28,FALSE))</f>
        <v>#REF!</v>
      </c>
      <c r="AH331" s="24"/>
      <c r="AI331" s="80" t="e">
        <f t="shared" si="202"/>
        <v>#REF!</v>
      </c>
      <c r="AJ331" s="76" t="e">
        <f t="shared" si="203"/>
        <v>#REF!</v>
      </c>
      <c r="AK331" s="64" t="e">
        <f>IF(ISNA(VLOOKUP($A331,#REF!,32,FALSE)),0,VLOOKUP($A331,#REF!,32,FALSE))</f>
        <v>#REF!</v>
      </c>
      <c r="AL331" s="24"/>
      <c r="AM331" s="80" t="e">
        <f t="shared" si="204"/>
        <v>#REF!</v>
      </c>
      <c r="AN331" s="76" t="e">
        <f t="shared" si="205"/>
        <v>#REF!</v>
      </c>
      <c r="AO331" s="64" t="e">
        <f>IF(ISNA(VLOOKUP($A331,#REF!,36,FALSE)),0,VLOOKUP($A331,#REF!,36,FALSE))</f>
        <v>#REF!</v>
      </c>
      <c r="AP331" s="24"/>
      <c r="AQ331" s="80" t="e">
        <f t="shared" si="206"/>
        <v>#REF!</v>
      </c>
      <c r="AR331" s="76" t="e">
        <f t="shared" si="207"/>
        <v>#REF!</v>
      </c>
    </row>
    <row r="332" spans="1:56" ht="18" customHeight="1" x14ac:dyDescent="0.2">
      <c r="A332" s="78" t="str">
        <f t="shared" si="191"/>
        <v>Dirk Vandervart</v>
      </c>
      <c r="B332" s="52" t="s">
        <v>355</v>
      </c>
      <c r="C332" s="62" t="s">
        <v>356</v>
      </c>
      <c r="D332" s="25" t="e">
        <f>VLOOKUP($A332,#REF!,34,FALSE)</f>
        <v>#REF!</v>
      </c>
      <c r="E332" s="8" t="e">
        <f>ROUND(IF(ISNA(VLOOKUP($A332,#REF!,46,FALSE)),0,VLOOKUP($A332,#REF!,46,FALSE)),1)</f>
        <v>#REF!</v>
      </c>
      <c r="F332" s="92" t="e">
        <f>ROUND(IF(ISNA(VLOOKUP($A332,#REF!,47,FALSE)),0,VLOOKUP($A332,#REF!,47,FALSE)),1)</f>
        <v>#REF!</v>
      </c>
      <c r="G332" s="216" t="e">
        <f t="shared" si="192"/>
        <v>#REF!</v>
      </c>
      <c r="H332" s="88" t="e">
        <f t="shared" si="193"/>
        <v>#REF!</v>
      </c>
      <c r="I332" s="64" t="e">
        <f>IF(ISNA(VLOOKUP($A332,#REF!,4,FALSE)),0,VLOOKUP($A332,#REF!,4,FALSE))</f>
        <v>#REF!</v>
      </c>
      <c r="J332" s="24"/>
      <c r="K332" s="80" t="e">
        <f>IF(  AND(I332&gt;0,G332&lt;&gt;36),   IF(ABS(I332-36)&gt;=10,  G332+SIGN(36-I332)*1,  (36-I332)*0.1+G332),      G332)</f>
        <v>#REF!</v>
      </c>
      <c r="L332" s="76" t="e">
        <f t="shared" si="194"/>
        <v>#REF!</v>
      </c>
      <c r="M332" s="83" t="e">
        <f>IF(ISNA(VLOOKUP($A332,#REF!,8,FALSE)),0,VLOOKUP($A332,#REF!,8,FALSE))</f>
        <v>#REF!</v>
      </c>
      <c r="N332" s="24"/>
      <c r="O332" s="80" t="e">
        <f>IF(  AND(M332&gt;0,K332&lt;&gt;36),   IF(ABS(M332-36)&gt;=10,  K332+SIGN(36-M332)*1,  (36-M332)*0.1+K332),      K332)</f>
        <v>#REF!</v>
      </c>
      <c r="P332" s="76" t="e">
        <f t="shared" si="195"/>
        <v>#REF!</v>
      </c>
      <c r="Q332" s="64" t="e">
        <f>IF(ISNA(VLOOKUP($A332,#REF!,12,FALSE)),0,VLOOKUP($A332,#REF!,12,FALSE))</f>
        <v>#REF!</v>
      </c>
      <c r="R332" s="24"/>
      <c r="S332" s="80" t="e">
        <f>IF(  AND(Q332&gt;0,O332&lt;&gt;36),   IF(ABS(Q332-36)&gt;=10,  O332+SIGN(36-Q332)*1,  (36-Q332)*0.1+O332),      O332)</f>
        <v>#REF!</v>
      </c>
      <c r="T332" s="76" t="e">
        <f t="shared" si="196"/>
        <v>#REF!</v>
      </c>
      <c r="U332" s="64" t="e">
        <f>IF(ISNA(VLOOKUP($A332,#REF!,16,FALSE)),0,VLOOKUP($A332,#REF!,16,FALSE))</f>
        <v>#REF!</v>
      </c>
      <c r="V332" s="24"/>
      <c r="W332" s="80" t="e">
        <f t="shared" si="197"/>
        <v>#REF!</v>
      </c>
      <c r="X332" s="76" t="e">
        <f t="shared" si="198"/>
        <v>#REF!</v>
      </c>
      <c r="Y332" s="64" t="e">
        <f>IF(ISNA(VLOOKUP($A332,#REF!,20,FALSE)),0,VLOOKUP($A332,#REF!,20,FALSE))</f>
        <v>#REF!</v>
      </c>
      <c r="Z332" s="24"/>
      <c r="AA332" s="80" t="e">
        <f>IF(  AND(Y332&gt;0,W332&lt;&gt;36),   IF(ABS(Y332-36)&gt;=10,  W332+SIGN(36-Y332)*1,  (36-Y332)*0.1+W332),      W332)</f>
        <v>#REF!</v>
      </c>
      <c r="AB332" s="76" t="e">
        <f t="shared" si="199"/>
        <v>#REF!</v>
      </c>
      <c r="AC332" s="64" t="e">
        <f>IF(ISNA(VLOOKUP($A332,#REF!,24,FALSE)),0,VLOOKUP($A332,#REF!,24,FALSE))</f>
        <v>#REF!</v>
      </c>
      <c r="AD332" s="24"/>
      <c r="AE332" s="80" t="e">
        <f t="shared" si="200"/>
        <v>#REF!</v>
      </c>
      <c r="AF332" s="76" t="e">
        <f t="shared" si="201"/>
        <v>#REF!</v>
      </c>
      <c r="AG332" s="64" t="e">
        <f>IF(ISNA(VLOOKUP($A332,#REF!,28,FALSE)),0,VLOOKUP($A332,#REF!,28,FALSE))</f>
        <v>#REF!</v>
      </c>
      <c r="AH332" s="24"/>
      <c r="AI332" s="80" t="e">
        <f t="shared" si="202"/>
        <v>#REF!</v>
      </c>
      <c r="AJ332" s="76" t="e">
        <f t="shared" si="203"/>
        <v>#REF!</v>
      </c>
      <c r="AK332" s="64" t="e">
        <f>IF(ISNA(VLOOKUP($A332,#REF!,32,FALSE)),0,VLOOKUP($A332,#REF!,32,FALSE))</f>
        <v>#REF!</v>
      </c>
      <c r="AL332" s="24"/>
      <c r="AM332" s="80" t="e">
        <f t="shared" si="204"/>
        <v>#REF!</v>
      </c>
      <c r="AN332" s="76" t="e">
        <f t="shared" si="205"/>
        <v>#REF!</v>
      </c>
      <c r="AO332" s="64" t="e">
        <f>IF(ISNA(VLOOKUP($A332,#REF!,36,FALSE)),0,VLOOKUP($A332,#REF!,36,FALSE))</f>
        <v>#REF!</v>
      </c>
      <c r="AP332" s="24"/>
      <c r="AQ332" s="80" t="e">
        <f t="shared" si="206"/>
        <v>#REF!</v>
      </c>
      <c r="AR332" s="76" t="e">
        <f t="shared" si="207"/>
        <v>#REF!</v>
      </c>
    </row>
    <row r="333" spans="1:56" ht="18" customHeight="1" x14ac:dyDescent="0.2">
      <c r="A333" s="78" t="str">
        <f t="shared" si="191"/>
        <v>Allyn VanPatten</v>
      </c>
      <c r="B333" s="93" t="s">
        <v>583</v>
      </c>
      <c r="C333" s="94" t="s">
        <v>584</v>
      </c>
      <c r="D333" s="25">
        <v>18</v>
      </c>
      <c r="E333" s="8" t="e">
        <f>ROUND(IF(ISNA(VLOOKUP($A333,#REF!,47,FALSE)),0,VLOOKUP($A333,#REF!,47,FALSE)),1)</f>
        <v>#REF!</v>
      </c>
      <c r="F333" s="92" t="e">
        <f>ROUND(IF(ISNA(VLOOKUP($A333,#REF!,49,FALSE)),0,VLOOKUP($A333,#REF!,49,FALSE)),1)</f>
        <v>#REF!</v>
      </c>
      <c r="G333" s="216" t="e">
        <f t="shared" si="192"/>
        <v>#REF!</v>
      </c>
      <c r="H333" s="88" t="e">
        <f t="shared" si="193"/>
        <v>#REF!</v>
      </c>
      <c r="I333" s="64" t="e">
        <f>IF(ISNA(VLOOKUP($A333,#REF!,4,FALSE)),0,VLOOKUP($A333,#REF!,4,FALSE))</f>
        <v>#REF!</v>
      </c>
      <c r="J333" s="24" t="e">
        <f>IF(G333&lt;&gt; "",LOOKUP(G333,Points!$F$1:$F$360,Points!$G$1:$G$360),"")</f>
        <v>#REF!</v>
      </c>
      <c r="K333" s="80" t="e">
        <f>IF(  AND(I333&gt;0,G333&lt;&gt;36),   IF(ABS(I333-36)&gt;=5,  G333+SIGN(36-I333)*1,  (36-I333)*0.2+G333),      G333)</f>
        <v>#REF!</v>
      </c>
      <c r="L333" s="76" t="e">
        <f t="shared" si="194"/>
        <v>#REF!</v>
      </c>
      <c r="M333" s="83" t="e">
        <f>IF(ISNA(VLOOKUP($A333,#REF!,8,FALSE)),0,VLOOKUP($A333,#REF!,8,FALSE))</f>
        <v>#REF!</v>
      </c>
      <c r="N333" s="24" t="e">
        <f>IF(K333&lt;&gt; "",LOOKUP(K333,Points!$F$1:$F$400,Points!$G$1:$G$400),"")</f>
        <v>#REF!</v>
      </c>
      <c r="O333" s="80" t="e">
        <f>IF(  AND(M333&gt;0,K333&lt;&gt;36),   IF(ABS(M333-36)&gt;=5,  K333+SIGN(36-M333)*1,  (36-M333)*0.2+K333),      K333)</f>
        <v>#REF!</v>
      </c>
      <c r="P333" s="76" t="e">
        <f t="shared" si="195"/>
        <v>#REF!</v>
      </c>
      <c r="Q333" s="64" t="e">
        <f>IF(ISNA(VLOOKUP($A333,#REF!,12,FALSE)),0,VLOOKUP($A333,#REF!,12,FALSE))</f>
        <v>#REF!</v>
      </c>
      <c r="R333" s="24" t="e">
        <f>IF(O333&lt;&gt; "",LOOKUP(O333,Points!$F$1:$F$400,Points!$G$1:$G$400),"")</f>
        <v>#REF!</v>
      </c>
      <c r="S333" s="80" t="e">
        <f>IF(  AND(Q333&gt;0,O333&lt;&gt;36),   IF(ABS(Q333-36)&gt;=5,  O333+SIGN(36-Q333)*1,  (36-Q333)*0.2+O333),      O333)</f>
        <v>#REF!</v>
      </c>
      <c r="T333" s="76" t="e">
        <f t="shared" si="196"/>
        <v>#REF!</v>
      </c>
      <c r="U333" s="64" t="e">
        <f>IF(ISNA(VLOOKUP($A333,#REF!,16,FALSE)),0,VLOOKUP($A333,#REF!,16,FALSE))</f>
        <v>#REF!</v>
      </c>
      <c r="V333" s="24" t="e">
        <f>IF(S333&lt;&gt; "",LOOKUP(S333,Points!$F$1:$F$400,Points!$G$1:$G$400),"")</f>
        <v>#REF!</v>
      </c>
      <c r="W333" s="80" t="e">
        <f t="shared" si="197"/>
        <v>#REF!</v>
      </c>
      <c r="X333" s="76" t="e">
        <f t="shared" si="198"/>
        <v>#REF!</v>
      </c>
      <c r="Y333" s="64" t="e">
        <f>IF(ISNA(VLOOKUP($A333,#REF!,20,FALSE)),0,VLOOKUP($A333,#REF!,20,FALSE))</f>
        <v>#REF!</v>
      </c>
      <c r="Z333" s="24" t="e">
        <f>IF(W333&lt;&gt; "",LOOKUP(W333,Points!$F$1:$F$400,Points!$G$1:$G$400),"")</f>
        <v>#REF!</v>
      </c>
      <c r="AA333" s="80" t="e">
        <f>IF(  AND(Y333&gt;0,W333&lt;&gt;36),   IF(ABS(Y333-36)&gt;=5,  W333+SIGN(36-Y333)*1,  (36-Y333)*0.2+W333),      W333)</f>
        <v>#REF!</v>
      </c>
      <c r="AB333" s="76" t="e">
        <f t="shared" si="199"/>
        <v>#REF!</v>
      </c>
      <c r="AC333" s="64" t="e">
        <f>IF(ISNA(VLOOKUP($A333,#REF!,24,FALSE)),0,VLOOKUP($A333,#REF!,24,FALSE))</f>
        <v>#REF!</v>
      </c>
      <c r="AD333" s="24" t="e">
        <f>IF(AA333&lt;&gt; "",LOOKUP(AA333,Points!$F$1:$F$400,Points!$G$1:$G$400),"")</f>
        <v>#REF!</v>
      </c>
      <c r="AE333" s="80" t="e">
        <f t="shared" si="200"/>
        <v>#REF!</v>
      </c>
      <c r="AF333" s="76" t="e">
        <f t="shared" si="201"/>
        <v>#REF!</v>
      </c>
      <c r="AG333" s="64" t="e">
        <f>IF(ISNA(VLOOKUP($A333,#REF!,28,FALSE)),0,VLOOKUP($A333,#REF!,28,FALSE))</f>
        <v>#REF!</v>
      </c>
      <c r="AH333" s="24" t="e">
        <f>IF(AE333&lt;&gt; "",LOOKUP(AE333,Points!$F$1:$F$400,Points!$G$1:$G$400),"")</f>
        <v>#REF!</v>
      </c>
      <c r="AI333" s="80" t="e">
        <f t="shared" si="202"/>
        <v>#REF!</v>
      </c>
      <c r="AJ333" s="76" t="e">
        <f t="shared" si="203"/>
        <v>#REF!</v>
      </c>
      <c r="AK333" s="64" t="e">
        <f>IF(ISNA(VLOOKUP($A333,#REF!,32,FALSE)),0,VLOOKUP($A333,#REF!,32,FALSE))</f>
        <v>#REF!</v>
      </c>
      <c r="AL333" s="24" t="e">
        <f>IF(AI333&lt;&gt; "",LOOKUP(AI333,Points!$F$1:$F$400,Points!$G$1:$G$400),"")</f>
        <v>#REF!</v>
      </c>
      <c r="AM333" s="80" t="e">
        <f t="shared" si="204"/>
        <v>#REF!</v>
      </c>
      <c r="AN333" s="76" t="e">
        <f t="shared" si="205"/>
        <v>#REF!</v>
      </c>
      <c r="AO333" s="64" t="e">
        <f>IF(ISNA(VLOOKUP($A333,#REF!,36,FALSE)),0,VLOOKUP($A333,#REF!,36,FALSE))</f>
        <v>#REF!</v>
      </c>
      <c r="AP333" s="24" t="e">
        <f>IF(AM333&lt;&gt; "",LOOKUP(AM333,[1]Points!$F$1:$F$360,[1]Points!$G$1:$G$360),"")</f>
        <v>#REF!</v>
      </c>
      <c r="AQ333" s="80" t="e">
        <f t="shared" si="206"/>
        <v>#REF!</v>
      </c>
      <c r="AR333" s="76" t="e">
        <f t="shared" si="207"/>
        <v>#REF!</v>
      </c>
      <c r="AS333" t="e">
        <f>IF(I333&gt;0,72+H333+36-I333,"-")</f>
        <v>#REF!</v>
      </c>
      <c r="AT333" t="e">
        <f>IF(M333&gt;0,72+L333+36-M333,"-")</f>
        <v>#REF!</v>
      </c>
      <c r="AU333" t="e">
        <f>IF(Q333&gt;0,72+P333+36-Q333,"-")</f>
        <v>#REF!</v>
      </c>
      <c r="AV333" t="e">
        <f>IF(U333&gt;0,72+T333+36-U333,"-")</f>
        <v>#REF!</v>
      </c>
      <c r="AW333" t="e">
        <f>IF(Y333&gt;0,72+X333+36-Y333,"-")</f>
        <v>#REF!</v>
      </c>
      <c r="AX333" t="e">
        <f>IF(AC333&gt;0,72+AB333+36-AC333,"-")</f>
        <v>#REF!</v>
      </c>
      <c r="AY333" t="e">
        <f>IF(AG333&gt;0,72+AF333+36-AG333,"-")</f>
        <v>#REF!</v>
      </c>
      <c r="AZ333" t="e">
        <f>IF(AK333&gt;0,71+AJ333+36-AK333,"-")</f>
        <v>#REF!</v>
      </c>
      <c r="BA333" t="e">
        <f>IF(AO333&gt;0,72+AN333+36-AO333,"-")</f>
        <v>#REF!</v>
      </c>
      <c r="BC333" t="e">
        <f>-G333+AQ333</f>
        <v>#REF!</v>
      </c>
      <c r="BD333" s="206" t="e">
        <f>ROUND(BC333/G333,2)</f>
        <v>#REF!</v>
      </c>
    </row>
    <row r="334" spans="1:56" ht="18" customHeight="1" x14ac:dyDescent="0.2">
      <c r="A334" s="78" t="str">
        <f t="shared" si="191"/>
        <v>Dave Watts</v>
      </c>
      <c r="B334" s="52" t="s">
        <v>137</v>
      </c>
      <c r="C334" s="62" t="s">
        <v>8</v>
      </c>
      <c r="D334" s="25" t="e">
        <f>VLOOKUP($A334,#REF!,34,FALSE)</f>
        <v>#REF!</v>
      </c>
      <c r="E334" s="8" t="e">
        <f>ROUND(IF(ISNA(VLOOKUP($A334,#REF!,46,FALSE)),0,VLOOKUP($A334,#REF!,46,FALSE)),1)</f>
        <v>#REF!</v>
      </c>
      <c r="F334" s="92" t="e">
        <f>ROUND(IF(ISNA(VLOOKUP($A334,#REF!,47,FALSE)),0,VLOOKUP($A334,#REF!,47,FALSE)),1)</f>
        <v>#REF!</v>
      </c>
      <c r="G334" s="216" t="e">
        <f t="shared" si="192"/>
        <v>#REF!</v>
      </c>
      <c r="H334" s="88" t="e">
        <f t="shared" si="193"/>
        <v>#REF!</v>
      </c>
      <c r="I334" s="64" t="e">
        <f>IF(ISNA(VLOOKUP($A334,#REF!,4,FALSE)),0,VLOOKUP($A334,#REF!,4,FALSE))</f>
        <v>#REF!</v>
      </c>
      <c r="J334" s="24"/>
      <c r="K334" s="80" t="e">
        <f>IF(  AND(I334&gt;0,G334&lt;&gt;36),   IF(ABS(I334-36)&gt;=10,  G334+SIGN(36-I334)*1,  (36-I334)*0.1+G334),      G334)</f>
        <v>#REF!</v>
      </c>
      <c r="L334" s="76" t="e">
        <f t="shared" si="194"/>
        <v>#REF!</v>
      </c>
      <c r="M334" s="83" t="e">
        <f>IF(ISNA(VLOOKUP($A334,#REF!,8,FALSE)),0,VLOOKUP($A334,#REF!,8,FALSE))</f>
        <v>#REF!</v>
      </c>
      <c r="N334" s="24"/>
      <c r="O334" s="80" t="e">
        <f>IF(  AND(M334&gt;0,K334&lt;&gt;36),   IF(ABS(M334-36)&gt;=10,  K334+SIGN(36-M334)*1,  (36-M334)*0.1+K334),      K334)</f>
        <v>#REF!</v>
      </c>
      <c r="P334" s="76" t="e">
        <f t="shared" si="195"/>
        <v>#REF!</v>
      </c>
      <c r="Q334" s="64" t="e">
        <f>IF(ISNA(VLOOKUP($A334,#REF!,12,FALSE)),0,VLOOKUP($A334,#REF!,12,FALSE))</f>
        <v>#REF!</v>
      </c>
      <c r="R334" s="24"/>
      <c r="S334" s="80" t="e">
        <f>IF(  AND(Q334&gt;0,O334&lt;&gt;36),   IF(ABS(Q334-36)&gt;=10,  O334+SIGN(36-Q334)*1,  (36-Q334)*0.1+O334),      O334)</f>
        <v>#REF!</v>
      </c>
      <c r="T334" s="76" t="e">
        <f t="shared" si="196"/>
        <v>#REF!</v>
      </c>
      <c r="U334" s="64" t="e">
        <f>IF(ISNA(VLOOKUP($A334,#REF!,16,FALSE)),0,VLOOKUP($A334,#REF!,16,FALSE))</f>
        <v>#REF!</v>
      </c>
      <c r="V334" s="24"/>
      <c r="W334" s="80" t="e">
        <f t="shared" si="197"/>
        <v>#REF!</v>
      </c>
      <c r="X334" s="76" t="e">
        <f t="shared" si="198"/>
        <v>#REF!</v>
      </c>
      <c r="Y334" s="64" t="e">
        <f>IF(ISNA(VLOOKUP($A334,#REF!,20,FALSE)),0,VLOOKUP($A334,#REF!,20,FALSE))</f>
        <v>#REF!</v>
      </c>
      <c r="Z334" s="24"/>
      <c r="AA334" s="80" t="e">
        <f>IF(  AND(Y334&gt;0,W334&lt;&gt;36),   IF(ABS(Y334-36)&gt;=10,  W334+SIGN(36-Y334)*1,  (36-Y334)*0.1+W334),      W334)</f>
        <v>#REF!</v>
      </c>
      <c r="AB334" s="76" t="e">
        <f t="shared" si="199"/>
        <v>#REF!</v>
      </c>
      <c r="AC334" s="64" t="e">
        <f>IF(ISNA(VLOOKUP($A334,#REF!,24,FALSE)),0,VLOOKUP($A334,#REF!,24,FALSE))</f>
        <v>#REF!</v>
      </c>
      <c r="AD334" s="24"/>
      <c r="AE334" s="80" t="e">
        <f t="shared" si="200"/>
        <v>#REF!</v>
      </c>
      <c r="AF334" s="76" t="e">
        <f t="shared" si="201"/>
        <v>#REF!</v>
      </c>
      <c r="AG334" s="64" t="e">
        <f>IF(ISNA(VLOOKUP($A334,#REF!,28,FALSE)),0,VLOOKUP($A334,#REF!,28,FALSE))</f>
        <v>#REF!</v>
      </c>
      <c r="AH334" s="24"/>
      <c r="AI334" s="80" t="e">
        <f t="shared" si="202"/>
        <v>#REF!</v>
      </c>
      <c r="AJ334" s="76" t="e">
        <f t="shared" si="203"/>
        <v>#REF!</v>
      </c>
      <c r="AK334" s="64" t="e">
        <f>IF(ISNA(VLOOKUP($A334,#REF!,32,FALSE)),0,VLOOKUP($A334,#REF!,32,FALSE))</f>
        <v>#REF!</v>
      </c>
      <c r="AL334" s="24"/>
      <c r="AM334" s="80" t="e">
        <f t="shared" si="204"/>
        <v>#REF!</v>
      </c>
      <c r="AN334" s="76" t="e">
        <f t="shared" si="205"/>
        <v>#REF!</v>
      </c>
      <c r="AO334" s="64" t="e">
        <f>IF(ISNA(VLOOKUP($A334,#REF!,36,FALSE)),0,VLOOKUP($A334,#REF!,36,FALSE))</f>
        <v>#REF!</v>
      </c>
      <c r="AP334" s="24"/>
      <c r="AQ334" s="80" t="e">
        <f t="shared" si="206"/>
        <v>#REF!</v>
      </c>
      <c r="AR334" s="76" t="e">
        <f t="shared" si="207"/>
        <v>#REF!</v>
      </c>
    </row>
    <row r="335" spans="1:56" ht="18" customHeight="1" x14ac:dyDescent="0.2">
      <c r="A335" s="78" t="str">
        <f t="shared" si="191"/>
        <v>Greg Wells</v>
      </c>
      <c r="B335" s="93" t="s">
        <v>545</v>
      </c>
      <c r="C335" s="94" t="s">
        <v>221</v>
      </c>
      <c r="D335" s="25">
        <v>20.7</v>
      </c>
      <c r="E335" s="8" t="e">
        <f>ROUND(IF(ISNA(VLOOKUP($A335,#REF!,47,FALSE)),0,VLOOKUP($A335,#REF!,47,FALSE)),1)</f>
        <v>#REF!</v>
      </c>
      <c r="F335" s="92" t="e">
        <f>ROUND(IF(ISNA(VLOOKUP($A335,#REF!,49,FALSE)),0,VLOOKUP($A335,#REF!,49,FALSE)),1)</f>
        <v>#REF!</v>
      </c>
      <c r="G335" s="216" t="e">
        <f t="shared" si="192"/>
        <v>#REF!</v>
      </c>
      <c r="H335" s="88" t="e">
        <f t="shared" si="193"/>
        <v>#REF!</v>
      </c>
      <c r="I335" s="64" t="e">
        <f>IF(ISNA(VLOOKUP($A335,#REF!,4,FALSE)),0,VLOOKUP($A335,#REF!,4,FALSE))</f>
        <v>#REF!</v>
      </c>
      <c r="J335" s="24"/>
      <c r="K335" s="80" t="e">
        <f>IF(  AND(I335&gt;0,G335&lt;&gt;36),   IF(ABS(I335-36)&gt;=10,  G335+SIGN(36-I335)*1,  (36-I335)*0.1+G335),      G335)</f>
        <v>#REF!</v>
      </c>
      <c r="L335" s="76" t="e">
        <f t="shared" si="194"/>
        <v>#REF!</v>
      </c>
      <c r="M335" s="83" t="e">
        <f>IF(ISNA(VLOOKUP($A335,#REF!,8,FALSE)),0,VLOOKUP($A335,#REF!,8,FALSE))</f>
        <v>#REF!</v>
      </c>
      <c r="N335" s="24"/>
      <c r="O335" s="80" t="e">
        <f>IF(  AND(M335&gt;0,K335&lt;&gt;36),   IF(ABS(M335-36)&gt;=10,  K335+SIGN(36-M335)*1,  (36-M335)*0.1+K335),      K335)</f>
        <v>#REF!</v>
      </c>
      <c r="P335" s="76" t="e">
        <f t="shared" si="195"/>
        <v>#REF!</v>
      </c>
      <c r="Q335" s="64" t="e">
        <f>IF(ISNA(VLOOKUP($A335,#REF!,12,FALSE)),0,VLOOKUP($A335,#REF!,12,FALSE))</f>
        <v>#REF!</v>
      </c>
      <c r="R335" s="24"/>
      <c r="S335" s="80" t="e">
        <f>IF(  AND(Q335&gt;0,O335&lt;&gt;36),   IF(ABS(Q335-36)&gt;=10,  O335+SIGN(36-Q335)*1,  (36-Q335)*0.1+O335),      O335)</f>
        <v>#REF!</v>
      </c>
      <c r="T335" s="76" t="e">
        <f t="shared" si="196"/>
        <v>#REF!</v>
      </c>
      <c r="U335" s="64" t="e">
        <f>IF(ISNA(VLOOKUP($A335,#REF!,16,FALSE)),0,VLOOKUP($A335,#REF!,16,FALSE))</f>
        <v>#REF!</v>
      </c>
      <c r="V335" s="24"/>
      <c r="W335" s="80" t="e">
        <f t="shared" si="197"/>
        <v>#REF!</v>
      </c>
      <c r="X335" s="76" t="e">
        <f t="shared" si="198"/>
        <v>#REF!</v>
      </c>
      <c r="Y335" s="64" t="e">
        <f>IF(ISNA(VLOOKUP($A335,#REF!,20,FALSE)),0,VLOOKUP($A335,#REF!,20,FALSE))</f>
        <v>#REF!</v>
      </c>
      <c r="Z335" s="24"/>
      <c r="AA335" s="80" t="e">
        <f>IF(  AND(Y335&gt;0,W335&lt;&gt;36),   IF(ABS(Y335-36)&gt;=10,  W335+SIGN(36-Y335)*1,  (36-Y335)*0.1+W335),      W335)</f>
        <v>#REF!</v>
      </c>
      <c r="AB335" s="76" t="e">
        <f t="shared" si="199"/>
        <v>#REF!</v>
      </c>
      <c r="AC335" s="64" t="e">
        <f>IF(ISNA(VLOOKUP($A335,#REF!,24,FALSE)),0,VLOOKUP($A335,#REF!,24,FALSE))</f>
        <v>#REF!</v>
      </c>
      <c r="AD335" s="24"/>
      <c r="AE335" s="80" t="e">
        <f t="shared" si="200"/>
        <v>#REF!</v>
      </c>
      <c r="AF335" s="76" t="e">
        <f t="shared" si="201"/>
        <v>#REF!</v>
      </c>
      <c r="AG335" s="64" t="e">
        <f>IF(ISNA(VLOOKUP($A335,#REF!,28,FALSE)),0,VLOOKUP($A335,#REF!,28,FALSE))</f>
        <v>#REF!</v>
      </c>
      <c r="AH335" s="24"/>
      <c r="AI335" s="80" t="e">
        <f t="shared" si="202"/>
        <v>#REF!</v>
      </c>
      <c r="AJ335" s="76" t="e">
        <f t="shared" si="203"/>
        <v>#REF!</v>
      </c>
      <c r="AK335" s="64" t="e">
        <f>IF(ISNA(VLOOKUP($A335,#REF!,32,FALSE)),0,VLOOKUP($A335,#REF!,32,FALSE))</f>
        <v>#REF!</v>
      </c>
      <c r="AL335" s="24"/>
      <c r="AM335" s="80" t="e">
        <f t="shared" si="204"/>
        <v>#REF!</v>
      </c>
      <c r="AN335" s="76" t="e">
        <f t="shared" si="205"/>
        <v>#REF!</v>
      </c>
      <c r="AO335" s="64" t="e">
        <f>IF(ISNA(VLOOKUP($A335,#REF!,36,FALSE)),0,VLOOKUP($A335,#REF!,36,FALSE))</f>
        <v>#REF!</v>
      </c>
      <c r="AP335" s="24"/>
      <c r="AQ335" s="80" t="e">
        <f t="shared" si="206"/>
        <v>#REF!</v>
      </c>
      <c r="AR335" s="76" t="e">
        <f t="shared" si="207"/>
        <v>#REF!</v>
      </c>
      <c r="AS335" t="e">
        <f>IF(I335&gt;0,72+H335+36-I335,"-")</f>
        <v>#REF!</v>
      </c>
      <c r="AT335" t="e">
        <f>IF(M335&gt;0,72+L335+36-M335,"-")</f>
        <v>#REF!</v>
      </c>
      <c r="AU335" t="e">
        <f>IF(Q335&gt;0,72+P335+36-Q335,"-")</f>
        <v>#REF!</v>
      </c>
      <c r="AV335" t="e">
        <f>IF(U335&gt;0,72+T335+36-U335,"-")</f>
        <v>#REF!</v>
      </c>
    </row>
    <row r="336" spans="1:56" ht="18" customHeight="1" x14ac:dyDescent="0.2">
      <c r="A336" s="78" t="str">
        <f t="shared" si="191"/>
        <v>Tanner Welsh</v>
      </c>
      <c r="B336" s="52" t="s">
        <v>484</v>
      </c>
      <c r="C336" s="62" t="s">
        <v>487</v>
      </c>
      <c r="D336" s="25">
        <v>0</v>
      </c>
      <c r="E336" s="8" t="e">
        <f>ROUND(IF(ISNA(VLOOKUP($A336,#REF!,47,FALSE)),0,VLOOKUP($A336,#REF!,47,FALSE)),1)</f>
        <v>#REF!</v>
      </c>
      <c r="F336" s="92" t="e">
        <f>ROUND(IF(ISNA(VLOOKUP($A336,#REF!,49,FALSE)),0,VLOOKUP($A336,#REF!,49,FALSE)),1)</f>
        <v>#REF!</v>
      </c>
      <c r="G336" s="216" t="e">
        <f t="shared" si="192"/>
        <v>#REF!</v>
      </c>
      <c r="H336" s="88">
        <v>0</v>
      </c>
      <c r="I336" s="64" t="e">
        <f>IF(ISNA(VLOOKUP($A336,#REF!,4,FALSE)),0,VLOOKUP($A336,#REF!,4,FALSE))</f>
        <v>#REF!</v>
      </c>
      <c r="J336" s="24"/>
      <c r="K336" s="80" t="e">
        <f>IF(  AND(I336&gt;0,G336&lt;&gt;36),   IF(ABS(I336-36)&gt;=10,  G336+SIGN(36-I336)*1,  (36-I336)*0.1+G336),      G336)</f>
        <v>#REF!</v>
      </c>
      <c r="L336" s="76" t="e">
        <f t="shared" si="194"/>
        <v>#REF!</v>
      </c>
      <c r="M336" s="83" t="e">
        <f>IF(ISNA(VLOOKUP($A336,#REF!,8,FALSE)),0,VLOOKUP($A336,#REF!,8,FALSE))</f>
        <v>#REF!</v>
      </c>
      <c r="N336" s="24"/>
      <c r="O336" s="80" t="e">
        <f>IF(  AND(M336&gt;0,K336&lt;&gt;36),   IF(ABS(M336-36)&gt;=10,  K336+SIGN(36-M336)*1,  (36-M336)*0.1+K336),      K336)</f>
        <v>#REF!</v>
      </c>
      <c r="P336" s="76" t="e">
        <f t="shared" si="195"/>
        <v>#REF!</v>
      </c>
      <c r="Q336" s="64" t="e">
        <f>IF(ISNA(VLOOKUP($A336,#REF!,12,FALSE)),0,VLOOKUP($A336,#REF!,12,FALSE))</f>
        <v>#REF!</v>
      </c>
      <c r="R336" s="24"/>
      <c r="S336" s="80" t="e">
        <f>IF(  AND(Q336&gt;0,O336&lt;&gt;36),   IF(ABS(Q336-36)&gt;=10,  O336+SIGN(36-Q336)*1,  (36-Q336)*0.1+O336),      O336)</f>
        <v>#REF!</v>
      </c>
      <c r="T336" s="76" t="e">
        <f t="shared" si="196"/>
        <v>#REF!</v>
      </c>
      <c r="U336" s="64" t="e">
        <f>IF(ISNA(VLOOKUP($A336,#REF!,16,FALSE)),0,VLOOKUP($A336,#REF!,16,FALSE))</f>
        <v>#REF!</v>
      </c>
      <c r="V336" s="24"/>
      <c r="W336" s="80" t="e">
        <f t="shared" si="197"/>
        <v>#REF!</v>
      </c>
      <c r="X336" s="76" t="e">
        <f t="shared" si="198"/>
        <v>#REF!</v>
      </c>
      <c r="Y336" s="64" t="e">
        <f>IF(ISNA(VLOOKUP($A336,#REF!,20,FALSE)),0,VLOOKUP($A336,#REF!,20,FALSE))</f>
        <v>#REF!</v>
      </c>
      <c r="Z336" s="24"/>
      <c r="AA336" s="80" t="e">
        <f>IF(  AND(Y336&gt;0,W336&lt;&gt;36),   IF(ABS(Y336-36)&gt;=10,  W336+SIGN(36-Y336)*1,  (36-Y336)*0.1+W336),      W336)</f>
        <v>#REF!</v>
      </c>
      <c r="AB336" s="76" t="e">
        <f t="shared" si="199"/>
        <v>#REF!</v>
      </c>
      <c r="AC336" s="64" t="e">
        <f>IF(ISNA(VLOOKUP($A336,#REF!,24,FALSE)),0,VLOOKUP($A336,#REF!,24,FALSE))</f>
        <v>#REF!</v>
      </c>
      <c r="AD336" s="24"/>
      <c r="AE336" s="80" t="e">
        <f t="shared" si="200"/>
        <v>#REF!</v>
      </c>
      <c r="AF336" s="76" t="e">
        <f t="shared" si="201"/>
        <v>#REF!</v>
      </c>
      <c r="AG336" s="64" t="e">
        <f>IF(ISNA(VLOOKUP($A336,#REF!,28,FALSE)),0,VLOOKUP($A336,#REF!,28,FALSE))</f>
        <v>#REF!</v>
      </c>
      <c r="AH336" s="24"/>
      <c r="AI336" s="80" t="e">
        <f t="shared" si="202"/>
        <v>#REF!</v>
      </c>
      <c r="AJ336" s="76" t="e">
        <f t="shared" si="203"/>
        <v>#REF!</v>
      </c>
      <c r="AK336" s="64" t="e">
        <f>IF(ISNA(VLOOKUP($A336,#REF!,32,FALSE)),0,VLOOKUP($A336,#REF!,32,FALSE))</f>
        <v>#REF!</v>
      </c>
      <c r="AL336" s="24"/>
      <c r="AM336" s="80" t="e">
        <f t="shared" si="204"/>
        <v>#REF!</v>
      </c>
      <c r="AN336" s="76" t="e">
        <f t="shared" si="205"/>
        <v>#REF!</v>
      </c>
      <c r="AO336" s="64" t="e">
        <f>IF(ISNA(VLOOKUP($A336,#REF!,36,FALSE)),0,VLOOKUP($A336,#REF!,36,FALSE))</f>
        <v>#REF!</v>
      </c>
      <c r="AP336" s="24"/>
      <c r="AQ336" s="80" t="e">
        <f t="shared" si="206"/>
        <v>#REF!</v>
      </c>
      <c r="AR336" s="76" t="e">
        <f t="shared" si="207"/>
        <v>#REF!</v>
      </c>
      <c r="AS336" t="e">
        <f>IF(I336&gt;0,72+H336+36-I336,"-")</f>
        <v>#REF!</v>
      </c>
      <c r="AT336" t="e">
        <f>IF(M336&gt;0,72+L336+36-M336,"-")</f>
        <v>#REF!</v>
      </c>
      <c r="AU336" t="e">
        <f>IF(Q336&gt;0,72+P336+36-Q336,"-")</f>
        <v>#REF!</v>
      </c>
      <c r="AV336" t="e">
        <f>IF(U336&gt;0,72+T336+36-U336,"-")</f>
        <v>#REF!</v>
      </c>
    </row>
    <row r="337" spans="1:56" ht="18" customHeight="1" x14ac:dyDescent="0.2">
      <c r="A337" s="78" t="str">
        <f t="shared" si="191"/>
        <v>David Williams</v>
      </c>
      <c r="B337" s="93" t="s">
        <v>497</v>
      </c>
      <c r="C337" s="94" t="s">
        <v>209</v>
      </c>
      <c r="D337" s="25">
        <v>14.9</v>
      </c>
      <c r="E337" s="8" t="e">
        <f>ROUND(IF(ISNA(VLOOKUP($A337,#REF!,47,FALSE)),0,VLOOKUP($A337,#REF!,47,FALSE)),1)</f>
        <v>#REF!</v>
      </c>
      <c r="F337" s="92" t="e">
        <f>ROUND(IF(ISNA(VLOOKUP($A337,#REF!,49,FALSE)),0,VLOOKUP($A337,#REF!,49,FALSE)),1)</f>
        <v>#REF!</v>
      </c>
      <c r="G337" s="216" t="e">
        <f t="shared" si="192"/>
        <v>#REF!</v>
      </c>
      <c r="H337" s="88" t="e">
        <f>ROUND(G337,0)</f>
        <v>#REF!</v>
      </c>
      <c r="I337" s="64" t="e">
        <f>IF(ISNA(VLOOKUP($A337,#REF!,4,FALSE)),0,VLOOKUP($A337,#REF!,4,FALSE))</f>
        <v>#REF!</v>
      </c>
      <c r="J337" s="24" t="e">
        <f>IF(G337&lt;&gt; "",LOOKUP(G337,Points!$F$1:$F$360,Points!$G$1:$G$360),"")</f>
        <v>#REF!</v>
      </c>
      <c r="K337" s="80" t="e">
        <f>IF(  AND(I337&gt;0,G337&lt;&gt;36),   IF(ABS(I337-36)&gt;=5,  G337+SIGN(36-I337)*1,  (36-I337)*0.2+G337),      G337)</f>
        <v>#REF!</v>
      </c>
      <c r="L337" s="76" t="e">
        <f t="shared" si="194"/>
        <v>#REF!</v>
      </c>
      <c r="M337" s="83" t="e">
        <f>IF(ISNA(VLOOKUP($A337,#REF!,8,FALSE)),0,VLOOKUP($A337,#REF!,8,FALSE))</f>
        <v>#REF!</v>
      </c>
      <c r="N337" s="24" t="e">
        <f>IF(K337&lt;&gt; "",LOOKUP(K337,Points!$F$1:$F$400,Points!$G$1:$G$400),"")</f>
        <v>#REF!</v>
      </c>
      <c r="O337" s="80" t="e">
        <f>IF(  AND(M337&gt;0,K337&lt;&gt;36),   IF(ABS(M337-36)&gt;=5,  K337+SIGN(36-M337)*1,  (36-M337)*0.2+K337),      K337)</f>
        <v>#REF!</v>
      </c>
      <c r="P337" s="76" t="e">
        <f t="shared" si="195"/>
        <v>#REF!</v>
      </c>
      <c r="Q337" s="64" t="e">
        <f>IF(ISNA(VLOOKUP($A337,#REF!,12,FALSE)),0,VLOOKUP($A337,#REF!,12,FALSE))</f>
        <v>#REF!</v>
      </c>
      <c r="R337" s="24" t="e">
        <f>IF(O337&lt;&gt; "",LOOKUP(O337,Points!$F$1:$F$400,Points!$G$1:$G$400),"")</f>
        <v>#REF!</v>
      </c>
      <c r="S337" s="80" t="e">
        <f>IF(  AND(Q337&gt;0,O337&lt;&gt;36),   IF(ABS(Q337-36)&gt;=5,  O337+SIGN(36-Q337)*1,  (36-Q337)*0.2+O337),      O337)</f>
        <v>#REF!</v>
      </c>
      <c r="T337" s="76" t="e">
        <f t="shared" si="196"/>
        <v>#REF!</v>
      </c>
      <c r="U337" s="64" t="e">
        <f>IF(ISNA(VLOOKUP($A337,#REF!,16,FALSE)),0,VLOOKUP($A337,#REF!,16,FALSE))</f>
        <v>#REF!</v>
      </c>
      <c r="V337" s="24" t="e">
        <f>IF(S337&lt;&gt; "",LOOKUP(S337,Points!$F$1:$F$400,Points!$G$1:$G$400),"")</f>
        <v>#REF!</v>
      </c>
      <c r="W337" s="80" t="e">
        <f t="shared" si="197"/>
        <v>#REF!</v>
      </c>
      <c r="X337" s="76" t="e">
        <f t="shared" si="198"/>
        <v>#REF!</v>
      </c>
      <c r="Y337" s="64" t="e">
        <f>IF(ISNA(VLOOKUP($A337,#REF!,20,FALSE)),0,VLOOKUP($A337,#REF!,20,FALSE))</f>
        <v>#REF!</v>
      </c>
      <c r="Z337" s="24" t="e">
        <f>IF(W337&lt;&gt; "",LOOKUP(W337,Points!$F$1:$F$400,Points!$G$1:$G$400),"")</f>
        <v>#REF!</v>
      </c>
      <c r="AA337" s="80" t="e">
        <f>IF(  AND(Y337&gt;0,W337&lt;&gt;36),   IF(ABS(Y337-36)&gt;=5,  W337+SIGN(36-Y337)*1,  (36-Y337)*0.2+W337),      W337)</f>
        <v>#REF!</v>
      </c>
      <c r="AB337" s="76" t="e">
        <f t="shared" si="199"/>
        <v>#REF!</v>
      </c>
      <c r="AC337" s="64" t="e">
        <f>IF(ISNA(VLOOKUP($A337,#REF!,24,FALSE)),0,VLOOKUP($A337,#REF!,24,FALSE))</f>
        <v>#REF!</v>
      </c>
      <c r="AD337" s="24" t="e">
        <f>IF(AA337&lt;&gt; "",LOOKUP(AA337,Points!$F$1:$F$400,Points!$G$1:$G$400),"")</f>
        <v>#REF!</v>
      </c>
      <c r="AE337" s="80" t="e">
        <f t="shared" si="200"/>
        <v>#REF!</v>
      </c>
      <c r="AF337" s="76" t="e">
        <f t="shared" si="201"/>
        <v>#REF!</v>
      </c>
      <c r="AG337" s="64" t="e">
        <f>IF(ISNA(VLOOKUP($A337,#REF!,28,FALSE)),0,VLOOKUP($A337,#REF!,28,FALSE))</f>
        <v>#REF!</v>
      </c>
      <c r="AH337" s="24" t="e">
        <f>IF(AE337&lt;&gt; "",LOOKUP(AE337,Points!$F$1:$F$400,Points!$G$1:$G$400),"")</f>
        <v>#REF!</v>
      </c>
      <c r="AI337" s="80" t="e">
        <f t="shared" si="202"/>
        <v>#REF!</v>
      </c>
      <c r="AJ337" s="76" t="e">
        <f t="shared" si="203"/>
        <v>#REF!</v>
      </c>
      <c r="AK337" s="64" t="e">
        <f>IF(ISNA(VLOOKUP($A337,#REF!,32,FALSE)),0,VLOOKUP($A337,#REF!,32,FALSE))</f>
        <v>#REF!</v>
      </c>
      <c r="AL337" s="24" t="e">
        <f>IF(AI337&lt;&gt; "",LOOKUP(AI337,Points!$F$1:$F$400,Points!$G$1:$G$400),"")</f>
        <v>#REF!</v>
      </c>
      <c r="AM337" s="80" t="e">
        <f t="shared" si="204"/>
        <v>#REF!</v>
      </c>
      <c r="AN337" s="76" t="e">
        <f t="shared" si="205"/>
        <v>#REF!</v>
      </c>
      <c r="AO337" s="64" t="e">
        <f>IF(ISNA(VLOOKUP($A337,#REF!,36,FALSE)),0,VLOOKUP($A337,#REF!,36,FALSE))</f>
        <v>#REF!</v>
      </c>
      <c r="AP337" s="24" t="e">
        <f>IF(AM337&lt;&gt; "",LOOKUP(AM337,[1]Points!$F$1:$F$360,[1]Points!$G$1:$G$360),"")</f>
        <v>#REF!</v>
      </c>
      <c r="AQ337" s="80" t="e">
        <f t="shared" si="206"/>
        <v>#REF!</v>
      </c>
      <c r="AR337" s="76" t="e">
        <f t="shared" si="207"/>
        <v>#REF!</v>
      </c>
      <c r="AS337" t="e">
        <f>IF(I337&gt;0,72+H337+36-I337,"-")</f>
        <v>#REF!</v>
      </c>
      <c r="AT337" t="e">
        <f>IF(M337&gt;0,72+L337+36-M337,"-")</f>
        <v>#REF!</v>
      </c>
      <c r="AU337" t="e">
        <f>IF(Q337&gt;0,72+P337+36-Q337,"-")</f>
        <v>#REF!</v>
      </c>
      <c r="AV337" t="e">
        <f>IF(U337&gt;0,72+T337+36-U337,"-")</f>
        <v>#REF!</v>
      </c>
      <c r="AW337" t="e">
        <f>IF(Y337&gt;0,72+X337+36-Y337,"-")</f>
        <v>#REF!</v>
      </c>
      <c r="AX337" t="e">
        <f>IF(AC337&gt;0,72+AB337+36-AC337,"-")</f>
        <v>#REF!</v>
      </c>
      <c r="AY337" t="e">
        <f>IF(AG337&gt;0,72+AF337+36-AG337,"-")</f>
        <v>#REF!</v>
      </c>
      <c r="AZ337" t="e">
        <f>IF(AK337&gt;0,71+AJ337+36-AK337,"-")</f>
        <v>#REF!</v>
      </c>
      <c r="BA337" t="e">
        <f>IF(AO337&gt;0,72+AN337+36-AO337,"-")</f>
        <v>#REF!</v>
      </c>
      <c r="BC337" t="e">
        <f>-G337+AQ337</f>
        <v>#REF!</v>
      </c>
      <c r="BD337" s="206" t="e">
        <f>ROUND(BC337/G337,2)</f>
        <v>#REF!</v>
      </c>
    </row>
    <row r="338" spans="1:56" ht="18" customHeight="1" x14ac:dyDescent="0.2">
      <c r="A338" s="78" t="str">
        <f t="shared" si="191"/>
        <v>Michael Williams</v>
      </c>
      <c r="B338" s="52" t="s">
        <v>497</v>
      </c>
      <c r="C338" s="62" t="s">
        <v>58</v>
      </c>
      <c r="D338" s="25">
        <v>17.399999999999999</v>
      </c>
      <c r="E338" s="8" t="e">
        <f>ROUND(IF(ISNA(VLOOKUP($A338,#REF!,47,FALSE)),0,VLOOKUP($A338,#REF!,47,FALSE)),1)</f>
        <v>#REF!</v>
      </c>
      <c r="F338" s="92" t="e">
        <f>ROUND(IF(ISNA(VLOOKUP($A338,#REF!,49,FALSE)),0,VLOOKUP($A338,#REF!,49,FALSE)),1)</f>
        <v>#REF!</v>
      </c>
      <c r="G338" s="216" t="e">
        <f t="shared" si="192"/>
        <v>#REF!</v>
      </c>
      <c r="H338" s="88" t="e">
        <f>ROUND(G338,0)</f>
        <v>#REF!</v>
      </c>
      <c r="I338" s="64" t="e">
        <f>IF(ISNA(VLOOKUP($A338,#REF!,4,FALSE)),0,VLOOKUP($A338,#REF!,4,FALSE))</f>
        <v>#REF!</v>
      </c>
      <c r="J338" s="24"/>
      <c r="K338" s="80" t="e">
        <f>IF(  AND(I338&gt;0,G338&lt;&gt;36),   IF(ABS(I338-36)&gt;=10,  G338+SIGN(36-I338)*1,  (36-I338)*0.1+G338),      G338)</f>
        <v>#REF!</v>
      </c>
      <c r="L338" s="76" t="e">
        <f t="shared" si="194"/>
        <v>#REF!</v>
      </c>
      <c r="M338" s="83" t="e">
        <f>IF(ISNA(VLOOKUP($A338,#REF!,8,FALSE)),0,VLOOKUP($A338,#REF!,8,FALSE))</f>
        <v>#REF!</v>
      </c>
      <c r="N338" s="24"/>
      <c r="O338" s="80" t="e">
        <f>IF(  AND(M338&gt;0,K338&lt;&gt;36),   IF(ABS(M338-36)&gt;=10,  K338+SIGN(36-M338)*1,  (36-M338)*0.1+K338),      K338)</f>
        <v>#REF!</v>
      </c>
      <c r="P338" s="76" t="e">
        <f t="shared" si="195"/>
        <v>#REF!</v>
      </c>
      <c r="Q338" s="64" t="e">
        <f>IF(ISNA(VLOOKUP($A338,#REF!,12,FALSE)),0,VLOOKUP($A338,#REF!,12,FALSE))</f>
        <v>#REF!</v>
      </c>
      <c r="R338" s="24"/>
      <c r="S338" s="80" t="e">
        <f>IF(  AND(Q338&gt;0,O338&lt;&gt;36),   IF(ABS(Q338-36)&gt;=10,  O338+SIGN(36-Q338)*1,  (36-Q338)*0.1+O338),      O338)</f>
        <v>#REF!</v>
      </c>
      <c r="T338" s="76" t="e">
        <f t="shared" si="196"/>
        <v>#REF!</v>
      </c>
      <c r="U338" s="64" t="e">
        <f>IF(ISNA(VLOOKUP($A338,#REF!,16,FALSE)),0,VLOOKUP($A338,#REF!,16,FALSE))</f>
        <v>#REF!</v>
      </c>
      <c r="V338" s="24"/>
      <c r="W338" s="80" t="e">
        <f t="shared" si="197"/>
        <v>#REF!</v>
      </c>
      <c r="X338" s="76" t="e">
        <f t="shared" si="198"/>
        <v>#REF!</v>
      </c>
      <c r="Y338" s="64" t="e">
        <f>IF(ISNA(VLOOKUP($A338,#REF!,20,FALSE)),0,VLOOKUP($A338,#REF!,20,FALSE))</f>
        <v>#REF!</v>
      </c>
      <c r="Z338" s="24"/>
      <c r="AA338" s="80" t="e">
        <f>IF(  AND(Y338&gt;0,W338&lt;&gt;36),   IF(ABS(Y338-36)&gt;=10,  W338+SIGN(36-Y338)*1,  (36-Y338)*0.1+W338),      W338)</f>
        <v>#REF!</v>
      </c>
      <c r="AB338" s="76" t="e">
        <f t="shared" si="199"/>
        <v>#REF!</v>
      </c>
      <c r="AC338" s="64" t="e">
        <f>IF(ISNA(VLOOKUP($A338,#REF!,24,FALSE)),0,VLOOKUP($A338,#REF!,24,FALSE))</f>
        <v>#REF!</v>
      </c>
      <c r="AD338" s="24"/>
      <c r="AE338" s="80" t="e">
        <f t="shared" si="200"/>
        <v>#REF!</v>
      </c>
      <c r="AF338" s="76" t="e">
        <f t="shared" si="201"/>
        <v>#REF!</v>
      </c>
      <c r="AG338" s="64" t="e">
        <f>IF(ISNA(VLOOKUP($A338,#REF!,28,FALSE)),0,VLOOKUP($A338,#REF!,28,FALSE))</f>
        <v>#REF!</v>
      </c>
      <c r="AH338" s="24"/>
      <c r="AI338" s="80" t="e">
        <f t="shared" si="202"/>
        <v>#REF!</v>
      </c>
      <c r="AJ338" s="76" t="e">
        <f t="shared" si="203"/>
        <v>#REF!</v>
      </c>
      <c r="AK338" s="64" t="e">
        <f>IF(ISNA(VLOOKUP($A338,#REF!,32,FALSE)),0,VLOOKUP($A338,#REF!,32,FALSE))</f>
        <v>#REF!</v>
      </c>
      <c r="AL338" s="24"/>
      <c r="AM338" s="80" t="e">
        <f t="shared" si="204"/>
        <v>#REF!</v>
      </c>
      <c r="AN338" s="76" t="e">
        <f t="shared" si="205"/>
        <v>#REF!</v>
      </c>
      <c r="AO338" s="64" t="e">
        <f>IF(ISNA(VLOOKUP($A338,#REF!,36,FALSE)),0,VLOOKUP($A338,#REF!,36,FALSE))</f>
        <v>#REF!</v>
      </c>
      <c r="AP338" s="24"/>
      <c r="AQ338" s="80" t="e">
        <f t="shared" si="206"/>
        <v>#REF!</v>
      </c>
      <c r="AR338" s="76" t="e">
        <f t="shared" si="207"/>
        <v>#REF!</v>
      </c>
      <c r="AS338" t="e">
        <f>IF(I338&gt;0,72+H338+36-I338,"-")</f>
        <v>#REF!</v>
      </c>
      <c r="AT338" t="e">
        <f>IF(M338&gt;0,72+L338+36-M338,"-")</f>
        <v>#REF!</v>
      </c>
      <c r="AU338" t="e">
        <f>IF(Q338&gt;0,72+P338+36-Q338,"-")</f>
        <v>#REF!</v>
      </c>
      <c r="AV338" t="e">
        <f>IF(U338&gt;0,72+T338+36-U338,"-")</f>
        <v>#REF!</v>
      </c>
    </row>
    <row r="339" spans="1:56" ht="18" customHeight="1" x14ac:dyDescent="0.2">
      <c r="A339" s="78" t="str">
        <f t="shared" si="191"/>
        <v>Andy Woods</v>
      </c>
      <c r="B339" s="93" t="s">
        <v>548</v>
      </c>
      <c r="C339" s="94" t="s">
        <v>477</v>
      </c>
      <c r="D339" s="25">
        <v>33.299999999999997</v>
      </c>
      <c r="E339" s="8" t="e">
        <f>ROUND(IF(ISNA(VLOOKUP($A339,#REF!,47,FALSE)),0,VLOOKUP($A339,#REF!,47,FALSE)),1)</f>
        <v>#REF!</v>
      </c>
      <c r="F339" s="92" t="e">
        <f>ROUND(IF(ISNA(VLOOKUP($A339,#REF!,49,FALSE)),0,VLOOKUP($A339,#REF!,49,FALSE)),1)</f>
        <v>#REF!</v>
      </c>
      <c r="G339" s="216" t="e">
        <f t="shared" si="192"/>
        <v>#REF!</v>
      </c>
      <c r="H339" s="88" t="e">
        <f>ROUND(G339,0)</f>
        <v>#REF!</v>
      </c>
      <c r="I339" s="64" t="e">
        <f>IF(ISNA(VLOOKUP($A339,#REF!,4,FALSE)),0,VLOOKUP($A339,#REF!,4,FALSE))</f>
        <v>#REF!</v>
      </c>
      <c r="J339" s="24"/>
      <c r="K339" s="80" t="e">
        <f>IF(  AND(I339&gt;0,G339&lt;&gt;36),   IF(ABS(I339-36)&gt;=10,  G339+SIGN(36-I339)*1,  (36-I339)*0.1+G339),      G339)</f>
        <v>#REF!</v>
      </c>
      <c r="L339" s="76" t="e">
        <f t="shared" si="194"/>
        <v>#REF!</v>
      </c>
      <c r="M339" s="83" t="e">
        <f>IF(ISNA(VLOOKUP($A339,#REF!,8,FALSE)),0,VLOOKUP($A339,#REF!,8,FALSE))</f>
        <v>#REF!</v>
      </c>
      <c r="N339" s="24"/>
      <c r="O339" s="80" t="e">
        <f>IF(  AND(M339&gt;0,K339&lt;&gt;36),   IF(ABS(M339-36)&gt;=10,  K339+SIGN(36-M339)*1,  (36-M339)*0.1+K339),      K339)</f>
        <v>#REF!</v>
      </c>
      <c r="P339" s="76" t="e">
        <f t="shared" si="195"/>
        <v>#REF!</v>
      </c>
      <c r="Q339" s="64" t="e">
        <f>IF(ISNA(VLOOKUP($A339,#REF!,12,FALSE)),0,VLOOKUP($A339,#REF!,12,FALSE))</f>
        <v>#REF!</v>
      </c>
      <c r="R339" s="24"/>
      <c r="S339" s="80" t="e">
        <f>IF(  AND(Q339&gt;0,O339&lt;&gt;36),   IF(ABS(Q339-36)&gt;=10,  O339+SIGN(36-Q339)*1,  (36-Q339)*0.1+O339),      O339)</f>
        <v>#REF!</v>
      </c>
      <c r="T339" s="76" t="e">
        <f t="shared" si="196"/>
        <v>#REF!</v>
      </c>
      <c r="U339" s="64" t="e">
        <f>IF(ISNA(VLOOKUP($A339,#REF!,16,FALSE)),0,VLOOKUP($A339,#REF!,16,FALSE))</f>
        <v>#REF!</v>
      </c>
      <c r="V339" s="24"/>
      <c r="W339" s="80" t="e">
        <f t="shared" si="197"/>
        <v>#REF!</v>
      </c>
      <c r="X339" s="76" t="e">
        <f t="shared" si="198"/>
        <v>#REF!</v>
      </c>
      <c r="Y339" s="64" t="e">
        <f>IF(ISNA(VLOOKUP($A339,#REF!,20,FALSE)),0,VLOOKUP($A339,#REF!,20,FALSE))</f>
        <v>#REF!</v>
      </c>
      <c r="Z339" s="24"/>
      <c r="AA339" s="80" t="e">
        <f>IF(  AND(Y339&gt;0,W339&lt;&gt;36),   IF(ABS(Y339-36)&gt;=10,  W339+SIGN(36-Y339)*1,  (36-Y339)*0.1+W339),      W339)</f>
        <v>#REF!</v>
      </c>
      <c r="AB339" s="76" t="e">
        <f t="shared" si="199"/>
        <v>#REF!</v>
      </c>
      <c r="AC339" s="64" t="e">
        <f>IF(ISNA(VLOOKUP($A339,#REF!,24,FALSE)),0,VLOOKUP($A339,#REF!,24,FALSE))</f>
        <v>#REF!</v>
      </c>
      <c r="AD339" s="24"/>
      <c r="AE339" s="80" t="e">
        <f t="shared" si="200"/>
        <v>#REF!</v>
      </c>
      <c r="AF339" s="76" t="e">
        <f t="shared" si="201"/>
        <v>#REF!</v>
      </c>
      <c r="AG339" s="64" t="e">
        <f>IF(ISNA(VLOOKUP($A339,#REF!,28,FALSE)),0,VLOOKUP($A339,#REF!,28,FALSE))</f>
        <v>#REF!</v>
      </c>
      <c r="AH339" s="24"/>
      <c r="AI339" s="80" t="e">
        <f t="shared" si="202"/>
        <v>#REF!</v>
      </c>
      <c r="AJ339" s="76" t="e">
        <f t="shared" si="203"/>
        <v>#REF!</v>
      </c>
      <c r="AK339" s="64" t="e">
        <f>IF(ISNA(VLOOKUP($A339,#REF!,32,FALSE)),0,VLOOKUP($A339,#REF!,32,FALSE))</f>
        <v>#REF!</v>
      </c>
      <c r="AL339" s="24"/>
      <c r="AM339" s="80" t="e">
        <f t="shared" si="204"/>
        <v>#REF!</v>
      </c>
      <c r="AN339" s="76" t="e">
        <f t="shared" si="205"/>
        <v>#REF!</v>
      </c>
      <c r="AO339" s="64" t="e">
        <f>IF(ISNA(VLOOKUP($A339,#REF!,36,FALSE)),0,VLOOKUP($A339,#REF!,36,FALSE))</f>
        <v>#REF!</v>
      </c>
      <c r="AP339" s="24"/>
      <c r="AQ339" s="80" t="e">
        <f t="shared" si="206"/>
        <v>#REF!</v>
      </c>
      <c r="AR339" s="76" t="e">
        <f t="shared" si="207"/>
        <v>#REF!</v>
      </c>
      <c r="AS339" t="e">
        <f>IF(I339&gt;0,72+H339+36-I339,"-")</f>
        <v>#REF!</v>
      </c>
      <c r="AT339" t="e">
        <f>IF(M339&gt;0,72+L339+36-M339,"-")</f>
        <v>#REF!</v>
      </c>
      <c r="AU339" t="e">
        <f>IF(Q339&gt;0,72+P339+36-Q339,"-")</f>
        <v>#REF!</v>
      </c>
      <c r="AV339" t="e">
        <f>IF(U339&gt;0,72+T339+36-U339,"-")</f>
        <v>#REF!</v>
      </c>
    </row>
    <row r="340" spans="1:56" ht="18" customHeight="1" x14ac:dyDescent="0.2">
      <c r="A340" s="78" t="str">
        <f t="shared" si="191"/>
        <v>Harrison Young</v>
      </c>
      <c r="B340" s="52" t="s">
        <v>508</v>
      </c>
      <c r="C340" s="62" t="s">
        <v>509</v>
      </c>
      <c r="D340" s="25" t="e">
        <f>VLOOKUP($A340,#REF!,34,FALSE)</f>
        <v>#REF!</v>
      </c>
      <c r="E340" s="8" t="e">
        <f>ROUND(IF(ISNA(VLOOKUP($A340,#REF!,46,FALSE)),0,VLOOKUP($A340,#REF!,46,FALSE)),1)</f>
        <v>#REF!</v>
      </c>
      <c r="F340" s="92" t="e">
        <f>ROUND(IF(ISNA(VLOOKUP($A340,#REF!,47,FALSE)),0,VLOOKUP($A340,#REF!,47,FALSE)),1)</f>
        <v>#REF!</v>
      </c>
      <c r="G340" s="216" t="e">
        <f t="shared" si="192"/>
        <v>#REF!</v>
      </c>
      <c r="H340" s="88" t="e">
        <f>ROUND(G340,0)</f>
        <v>#REF!</v>
      </c>
      <c r="I340" s="64" t="e">
        <f>IF(ISNA(VLOOKUP($A340,#REF!,4,FALSE)),0,VLOOKUP($A340,#REF!,4,FALSE))</f>
        <v>#REF!</v>
      </c>
      <c r="J340" s="24"/>
      <c r="K340" s="80" t="e">
        <f>IF(  AND(I340&gt;0,G340&lt;&gt;36),   IF(ABS(I340-36)&gt;=10,  G340+SIGN(36-I340)*1,  (36-I340)*0.1+G340),      G340)</f>
        <v>#REF!</v>
      </c>
      <c r="L340" s="76" t="e">
        <f t="shared" si="194"/>
        <v>#REF!</v>
      </c>
      <c r="M340" s="83" t="e">
        <f>IF(ISNA(VLOOKUP($A340,#REF!,8,FALSE)),0,VLOOKUP($A340,#REF!,8,FALSE))</f>
        <v>#REF!</v>
      </c>
      <c r="N340" s="24"/>
      <c r="O340" s="80" t="e">
        <f>IF(  AND(M340&gt;0,K340&lt;&gt;36),   IF(ABS(M340-36)&gt;=10,  K340+SIGN(36-M340)*1,  (36-M340)*0.1+K340),      K340)</f>
        <v>#REF!</v>
      </c>
      <c r="P340" s="76" t="e">
        <f t="shared" si="195"/>
        <v>#REF!</v>
      </c>
      <c r="Q340" s="64" t="e">
        <f>IF(ISNA(VLOOKUP($A340,#REF!,12,FALSE)),0,VLOOKUP($A340,#REF!,12,FALSE))</f>
        <v>#REF!</v>
      </c>
      <c r="R340" s="24"/>
      <c r="S340" s="80" t="e">
        <f>IF(  AND(Q340&gt;0,O340&lt;&gt;36),   IF(ABS(Q340-36)&gt;=10,  O340+SIGN(36-Q340)*1,  (36-Q340)*0.1+O340),      O340)</f>
        <v>#REF!</v>
      </c>
      <c r="T340" s="76" t="e">
        <f t="shared" si="196"/>
        <v>#REF!</v>
      </c>
      <c r="U340" s="64" t="e">
        <f>IF(ISNA(VLOOKUP($A340,#REF!,16,FALSE)),0,VLOOKUP($A340,#REF!,16,FALSE))</f>
        <v>#REF!</v>
      </c>
      <c r="V340" s="24"/>
      <c r="W340" s="80" t="e">
        <f t="shared" si="197"/>
        <v>#REF!</v>
      </c>
      <c r="X340" s="76" t="e">
        <f t="shared" si="198"/>
        <v>#REF!</v>
      </c>
      <c r="Y340" s="64" t="e">
        <f>IF(ISNA(VLOOKUP($A340,#REF!,20,FALSE)),0,VLOOKUP($A340,#REF!,20,FALSE))</f>
        <v>#REF!</v>
      </c>
      <c r="Z340" s="24"/>
      <c r="AA340" s="80" t="e">
        <f>IF(  AND(Y340&gt;0,W340&lt;&gt;36),   IF(ABS(Y340-36)&gt;=10,  W340+SIGN(36-Y340)*1,  (36-Y340)*0.1+W340),      W340)</f>
        <v>#REF!</v>
      </c>
      <c r="AB340" s="76" t="e">
        <f t="shared" si="199"/>
        <v>#REF!</v>
      </c>
      <c r="AC340" s="64" t="e">
        <f>IF(ISNA(VLOOKUP($A340,#REF!,24,FALSE)),0,VLOOKUP($A340,#REF!,24,FALSE))</f>
        <v>#REF!</v>
      </c>
      <c r="AD340" s="24"/>
      <c r="AE340" s="80" t="e">
        <f t="shared" si="200"/>
        <v>#REF!</v>
      </c>
      <c r="AF340" s="76" t="e">
        <f t="shared" si="201"/>
        <v>#REF!</v>
      </c>
      <c r="AG340" s="64" t="e">
        <f>IF(ISNA(VLOOKUP($A340,#REF!,28,FALSE)),0,VLOOKUP($A340,#REF!,28,FALSE))</f>
        <v>#REF!</v>
      </c>
      <c r="AH340" s="24"/>
      <c r="AI340" s="80" t="e">
        <f t="shared" si="202"/>
        <v>#REF!</v>
      </c>
      <c r="AJ340" s="76" t="e">
        <f t="shared" si="203"/>
        <v>#REF!</v>
      </c>
      <c r="AK340" s="64" t="e">
        <f>IF(ISNA(VLOOKUP($A340,#REF!,32,FALSE)),0,VLOOKUP($A340,#REF!,32,FALSE))</f>
        <v>#REF!</v>
      </c>
      <c r="AL340" s="24"/>
      <c r="AM340" s="80" t="e">
        <f t="shared" si="204"/>
        <v>#REF!</v>
      </c>
      <c r="AN340" s="76" t="e">
        <f t="shared" si="205"/>
        <v>#REF!</v>
      </c>
      <c r="AO340" s="64" t="e">
        <f>IF(ISNA(VLOOKUP($A340,#REF!,36,FALSE)),0,VLOOKUP($A340,#REF!,36,FALSE))</f>
        <v>#REF!</v>
      </c>
      <c r="AP340" s="24"/>
      <c r="AQ340" s="80" t="e">
        <f t="shared" si="206"/>
        <v>#REF!</v>
      </c>
      <c r="AR340" s="76" t="e">
        <f t="shared" si="207"/>
        <v>#REF!</v>
      </c>
    </row>
    <row r="348" spans="1:56" x14ac:dyDescent="0.2">
      <c r="B348" s="207"/>
    </row>
    <row r="349" spans="1:56" x14ac:dyDescent="0.2">
      <c r="B349" s="207"/>
    </row>
    <row r="350" spans="1:56" x14ac:dyDescent="0.2">
      <c r="B350" s="207"/>
    </row>
    <row r="351" spans="1:56" x14ac:dyDescent="0.2">
      <c r="B351" s="207"/>
    </row>
    <row r="352" spans="1:56" x14ac:dyDescent="0.2">
      <c r="B352" s="207"/>
    </row>
    <row r="353" spans="2:6" x14ac:dyDescent="0.2">
      <c r="B353" s="207"/>
    </row>
    <row r="354" spans="2:6" x14ac:dyDescent="0.2">
      <c r="B354" s="207"/>
    </row>
    <row r="355" spans="2:6" x14ac:dyDescent="0.2">
      <c r="B355" s="207"/>
    </row>
    <row r="356" spans="2:6" x14ac:dyDescent="0.2">
      <c r="B356" s="207"/>
    </row>
    <row r="357" spans="2:6" x14ac:dyDescent="0.2">
      <c r="B357" s="207"/>
    </row>
    <row r="358" spans="2:6" x14ac:dyDescent="0.2">
      <c r="B358" s="207"/>
    </row>
    <row r="359" spans="2:6" x14ac:dyDescent="0.2">
      <c r="B359" s="207"/>
    </row>
    <row r="360" spans="2:6" x14ac:dyDescent="0.2">
      <c r="B360" s="207"/>
    </row>
    <row r="363" spans="2:6" x14ac:dyDescent="0.2">
      <c r="E363" s="106"/>
      <c r="F363" s="106"/>
    </row>
    <row r="364" spans="2:6" x14ac:dyDescent="0.2">
      <c r="E364" s="106"/>
      <c r="F364" s="106"/>
    </row>
    <row r="365" spans="2:6" x14ac:dyDescent="0.2">
      <c r="E365" s="106"/>
      <c r="F365" s="106"/>
    </row>
    <row r="366" spans="2:6" x14ac:dyDescent="0.2">
      <c r="E366" s="106"/>
      <c r="F366" s="106"/>
    </row>
    <row r="367" spans="2:6" x14ac:dyDescent="0.2">
      <c r="E367" s="106"/>
      <c r="F367" s="106"/>
    </row>
    <row r="368" spans="2:6" x14ac:dyDescent="0.2">
      <c r="E368" s="106"/>
      <c r="F368" s="106"/>
    </row>
    <row r="369" spans="5:6" x14ac:dyDescent="0.2">
      <c r="E369" s="106"/>
      <c r="F369" s="106"/>
    </row>
    <row r="370" spans="5:6" x14ac:dyDescent="0.2">
      <c r="E370" s="106"/>
      <c r="F370" s="106"/>
    </row>
    <row r="371" spans="5:6" x14ac:dyDescent="0.2">
      <c r="E371" s="106"/>
      <c r="F371" s="106"/>
    </row>
    <row r="372" spans="5:6" x14ac:dyDescent="0.2">
      <c r="E372" s="106"/>
      <c r="F372" s="106"/>
    </row>
    <row r="373" spans="5:6" x14ac:dyDescent="0.2">
      <c r="E373" s="106"/>
      <c r="F373" s="106"/>
    </row>
  </sheetData>
  <autoFilter ref="Q1:Q373"/>
  <mergeCells count="11">
    <mergeCell ref="U7:X7"/>
    <mergeCell ref="Y7:AB7"/>
    <mergeCell ref="AC7:AF7"/>
    <mergeCell ref="AG7:AJ7"/>
    <mergeCell ref="AK7:AN7"/>
    <mergeCell ref="AO7:AR7"/>
    <mergeCell ref="D8:F8"/>
    <mergeCell ref="G8:H8"/>
    <mergeCell ref="I7:L7"/>
    <mergeCell ref="M7:P7"/>
    <mergeCell ref="Q7:T7"/>
  </mergeCells>
  <conditionalFormatting sqref="AN10 AN207 P10 T10 X10 AB10 AF10 AJ10 L10 AN12 L12 AJ12 AF12 AB12 X12 T12 P12 AR12 L30:L31 P30:P31 T30:T31 AB30:AB31 AF30:AF31 AJ30:AJ31 X30:X31 AR30:AR31 AJ37 AF37 AB37 X37 T37 P37 L37 AR37 AN204:AN205 AJ202:AJ207 AF202:AF207 AB202:AB207 X202:X207 T202:T207 P202:P207 L202:L207 AB96 P96 T96 X96 AF96 AJ96 L96 AR96 AN96 AN108 AN197:AN198 L108 AJ108 AF108 X108 T108 P108 AB108 AR108 AN72:AN73 AN194 L70:L73 L193:L199 AJ70:AJ73 AJ193:AJ199 AF70:AF73 AF193:AF199 X70:X73 X193:X199 T70:T73 T193:T199 P70:P73 P193:P199 AB70:AB73 AB193:AB199 AR70:AR73 AR193:AR199 AR91 P91 T91 X91 AF91 L91 AN101 AR101 L101 AJ101 AF101 X101 T101 P101 AB101 AR76:AR78 P76:P78 T76:T78 X76:X78 AF76:AF78 AJ76:AJ78 L76:L78 AR119 AB119 P119 T119 X119 AF119 AJ119 AR50:AR51 AN50:AN51 AJ50:AJ51 AF50:AF51 AB50:AB51 X50:X51 T50:T51 P50:P51 L50:L51 AJ142 AF142 X142 T142 P142 AB142 AR142 AN99 AR99 L99 AJ99 AF99 X99 T99 P99 AB99 AR202:AR340 AR89 AN216:AN340 AN89 AJ216:AJ340 AJ89 AF216:AF340 AF89 AB216:AB340 AB89 X216:X340 X89 T216:T340 T89 P216:P340 P89 L216:L340 L89 L82 AF82 X82 T82 P82 AR82 L56 P56:P57 T56:T57 X56:X57 AB56:AB57 AF56:AF57 AJ56:AJ57 AN56 AR56:AR57 AR40 L40 P40 T40 X40 AB40 AF40 AJ40 AR84:AR85 P84:P85 T84:T85 X84:X85 AF84:AF85 L84:L85 AR59:AR60 AJ59:AJ60 AF59:AF60 AB59:AB60 X59:X60 T59:T60 P59:P60 AJ176 AF176 X176 T176 P176 AB176 AR176 AN176 L176 L14:L17 AR33 X33 AJ33 AF33 AB33 T33 P33 L33 AB103:AB104 P103:P104 T103:T104 X103:X104 AF103:AF104 AJ103:AJ104 L103:L104 AR103:AR104 AN103:AN104">
    <cfRule type="cellIs" dxfId="958" priority="941" stopIfTrue="1" operator="greaterThan">
      <formula>H10</formula>
    </cfRule>
    <cfRule type="cellIs" dxfId="957" priority="942" stopIfTrue="1" operator="lessThan">
      <formula>H10</formula>
    </cfRule>
  </conditionalFormatting>
  <conditionalFormatting sqref="AN37 AN17 AN43 AN27 AN201 AN208:AN215 AN70 AN59 AN142 AN15 AN30:AN31 AN46 AN195 AN76:AN78 AN91 AN49 AN82 AN40 AN84:AN85 AN33">
    <cfRule type="cellIs" dxfId="956" priority="939" stopIfTrue="1" operator="greaterThan">
      <formula>AJ15</formula>
    </cfRule>
    <cfRule type="cellIs" dxfId="955" priority="940" stopIfTrue="1" operator="lessThan">
      <formula>AJ15</formula>
    </cfRule>
  </conditionalFormatting>
  <conditionalFormatting sqref="L208:L215 L61 L59 L142 P208:P215 T208:T215 X208:X215 X16:X17 AB208:AB215 AF208:AF215 AJ208:AJ215 AJ84:AJ85 AJ15:AJ17 AF15:AF17 AB15:AB17 T15:T17 P15:P17 L23:L24 P23:P24 T23:T24 AB23:AB24 AF23:AF24 AJ24 X23:X24 AB77:AB78 L43 P43 T43 X43 AB43 AF43 AJ43 AJ46 AF46 AB46 X46 T46 P46 L46 AJ201 AF201 AB201 X201 T201 P201 L201 P61:P62 T61:T62 X61:X62 AB61:AB62 AF61:AF62 AJ61:AJ62 X27 AJ27 AF27 AB27 T27 P27 L27 AB91 AJ91 L49 P49 T49 X49 AB49 AF49 AJ49 AB82 AB84:AB85">
    <cfRule type="cellIs" dxfId="954" priority="937" stopIfTrue="1" operator="greaterThan">
      <formula>H15</formula>
    </cfRule>
    <cfRule type="cellIs" dxfId="953" priority="938" stopIfTrue="1" operator="lessThan">
      <formula>H15</formula>
    </cfRule>
  </conditionalFormatting>
  <conditionalFormatting sqref="AN193">
    <cfRule type="cellIs" dxfId="952" priority="935" stopIfTrue="1" operator="greaterThan">
      <formula>AJ193</formula>
    </cfRule>
    <cfRule type="cellIs" dxfId="951" priority="936" stopIfTrue="1" operator="lessThan">
      <formula>AJ193</formula>
    </cfRule>
  </conditionalFormatting>
  <conditionalFormatting sqref="AN199">
    <cfRule type="cellIs" dxfId="950" priority="933" stopIfTrue="1" operator="greaterThan">
      <formula>AJ199</formula>
    </cfRule>
    <cfRule type="cellIs" dxfId="949" priority="934" stopIfTrue="1" operator="lessThan">
      <formula>AJ199</formula>
    </cfRule>
  </conditionalFormatting>
  <conditionalFormatting sqref="AN71">
    <cfRule type="cellIs" dxfId="948" priority="931" stopIfTrue="1" operator="greaterThan">
      <formula>AJ71</formula>
    </cfRule>
    <cfRule type="cellIs" dxfId="947" priority="932" stopIfTrue="1" operator="lessThan">
      <formula>AJ71</formula>
    </cfRule>
  </conditionalFormatting>
  <conditionalFormatting sqref="AN206">
    <cfRule type="cellIs" dxfId="946" priority="929" stopIfTrue="1" operator="greaterThan">
      <formula>AJ206</formula>
    </cfRule>
    <cfRule type="cellIs" dxfId="945" priority="930" stopIfTrue="1" operator="lessThan">
      <formula>AJ206</formula>
    </cfRule>
  </conditionalFormatting>
  <conditionalFormatting sqref="X15">
    <cfRule type="cellIs" dxfId="944" priority="927" stopIfTrue="1" operator="greaterThan">
      <formula>T15</formula>
    </cfRule>
    <cfRule type="cellIs" dxfId="943" priority="928" stopIfTrue="1" operator="lessThan">
      <formula>T15</formula>
    </cfRule>
  </conditionalFormatting>
  <conditionalFormatting sqref="AN203">
    <cfRule type="cellIs" dxfId="942" priority="925" stopIfTrue="1" operator="greaterThan">
      <formula>AJ203</formula>
    </cfRule>
    <cfRule type="cellIs" dxfId="941" priority="926" stopIfTrue="1" operator="lessThan">
      <formula>AJ203</formula>
    </cfRule>
  </conditionalFormatting>
  <conditionalFormatting sqref="AN61">
    <cfRule type="cellIs" dxfId="940" priority="923" stopIfTrue="1" operator="greaterThan">
      <formula>AJ61</formula>
    </cfRule>
    <cfRule type="cellIs" dxfId="939" priority="924" stopIfTrue="1" operator="lessThan">
      <formula>AJ61</formula>
    </cfRule>
  </conditionalFormatting>
  <conditionalFormatting sqref="AN196">
    <cfRule type="cellIs" dxfId="938" priority="921" stopIfTrue="1" operator="greaterThan">
      <formula>AJ196</formula>
    </cfRule>
    <cfRule type="cellIs" dxfId="937" priority="922" stopIfTrue="1" operator="lessThan">
      <formula>AJ196</formula>
    </cfRule>
  </conditionalFormatting>
  <conditionalFormatting sqref="AN16">
    <cfRule type="cellIs" dxfId="936" priority="919" stopIfTrue="1" operator="greaterThan">
      <formula>AJ16</formula>
    </cfRule>
    <cfRule type="cellIs" dxfId="935" priority="920" stopIfTrue="1" operator="lessThan">
      <formula>AJ16</formula>
    </cfRule>
  </conditionalFormatting>
  <conditionalFormatting sqref="AJ82">
    <cfRule type="cellIs" dxfId="934" priority="917" stopIfTrue="1" operator="greaterThan">
      <formula>AF82</formula>
    </cfRule>
    <cfRule type="cellIs" dxfId="933" priority="918" stopIfTrue="1" operator="lessThan">
      <formula>AF82</formula>
    </cfRule>
  </conditionalFormatting>
  <conditionalFormatting sqref="AN202">
    <cfRule type="cellIs" dxfId="932" priority="915" stopIfTrue="1" operator="greaterThan">
      <formula>AJ202</formula>
    </cfRule>
    <cfRule type="cellIs" dxfId="931" priority="916" stopIfTrue="1" operator="lessThan">
      <formula>AJ202</formula>
    </cfRule>
  </conditionalFormatting>
  <conditionalFormatting sqref="AN24">
    <cfRule type="cellIs" dxfId="930" priority="913" stopIfTrue="1" operator="greaterThan">
      <formula>AJ24</formula>
    </cfRule>
    <cfRule type="cellIs" dxfId="929" priority="914" stopIfTrue="1" operator="lessThan">
      <formula>AJ24</formula>
    </cfRule>
  </conditionalFormatting>
  <conditionalFormatting sqref="AN23">
    <cfRule type="cellIs" dxfId="928" priority="911" stopIfTrue="1" operator="greaterThan">
      <formula>AJ23</formula>
    </cfRule>
    <cfRule type="cellIs" dxfId="927" priority="912" stopIfTrue="1" operator="lessThan">
      <formula>AJ23</formula>
    </cfRule>
  </conditionalFormatting>
  <conditionalFormatting sqref="G216 G193:G207 G141:G142">
    <cfRule type="cellIs" dxfId="926" priority="910" stopIfTrue="1" operator="lessThan">
      <formula>D141</formula>
    </cfRule>
  </conditionalFormatting>
  <conditionalFormatting sqref="G216:H216 G193:H207 G141:G142 G176:H176 H10:H54 H135:H142 H122:H133 H56:H120">
    <cfRule type="cellIs" dxfId="925" priority="909" stopIfTrue="1" operator="greaterThan">
      <formula>D10</formula>
    </cfRule>
  </conditionalFormatting>
  <conditionalFormatting sqref="AN60">
    <cfRule type="cellIs" dxfId="924" priority="907" stopIfTrue="1" operator="greaterThan">
      <formula>AJ60</formula>
    </cfRule>
    <cfRule type="cellIs" dxfId="923" priority="908" stopIfTrue="1" operator="lessThan">
      <formula>AJ60</formula>
    </cfRule>
  </conditionalFormatting>
  <conditionalFormatting sqref="L60">
    <cfRule type="cellIs" dxfId="922" priority="905" stopIfTrue="1" operator="greaterThan">
      <formula>H60</formula>
    </cfRule>
    <cfRule type="cellIs" dxfId="921" priority="906" stopIfTrue="1" operator="lessThan">
      <formula>H60</formula>
    </cfRule>
  </conditionalFormatting>
  <conditionalFormatting sqref="AN62">
    <cfRule type="cellIs" dxfId="920" priority="903" stopIfTrue="1" operator="greaterThan">
      <formula>AJ62</formula>
    </cfRule>
    <cfRule type="cellIs" dxfId="919" priority="904" stopIfTrue="1" operator="lessThan">
      <formula>AJ62</formula>
    </cfRule>
  </conditionalFormatting>
  <conditionalFormatting sqref="L62">
    <cfRule type="cellIs" dxfId="918" priority="901" stopIfTrue="1" operator="greaterThan">
      <formula>H62</formula>
    </cfRule>
    <cfRule type="cellIs" dxfId="917" priority="902" stopIfTrue="1" operator="lessThan">
      <formula>H62</formula>
    </cfRule>
  </conditionalFormatting>
  <conditionalFormatting sqref="AN57">
    <cfRule type="cellIs" dxfId="916" priority="899" stopIfTrue="1" operator="greaterThan">
      <formula>AJ57</formula>
    </cfRule>
    <cfRule type="cellIs" dxfId="915" priority="900" stopIfTrue="1" operator="lessThan">
      <formula>AJ57</formula>
    </cfRule>
  </conditionalFormatting>
  <conditionalFormatting sqref="L57">
    <cfRule type="cellIs" dxfId="914" priority="897" stopIfTrue="1" operator="greaterThan">
      <formula>H57</formula>
    </cfRule>
    <cfRule type="cellIs" dxfId="913" priority="898" stopIfTrue="1" operator="lessThan">
      <formula>H57</formula>
    </cfRule>
  </conditionalFormatting>
  <conditionalFormatting sqref="AN119">
    <cfRule type="cellIs" dxfId="912" priority="895" stopIfTrue="1" operator="greaterThan">
      <formula>AJ119</formula>
    </cfRule>
    <cfRule type="cellIs" dxfId="911" priority="896" stopIfTrue="1" operator="lessThan">
      <formula>AJ119</formula>
    </cfRule>
  </conditionalFormatting>
  <conditionalFormatting sqref="L119">
    <cfRule type="cellIs" dxfId="910" priority="893" stopIfTrue="1" operator="greaterThan">
      <formula>H119</formula>
    </cfRule>
    <cfRule type="cellIs" dxfId="909" priority="894" stopIfTrue="1" operator="lessThan">
      <formula>H119</formula>
    </cfRule>
  </conditionalFormatting>
  <conditionalFormatting sqref="AN35">
    <cfRule type="cellIs" dxfId="908" priority="891" stopIfTrue="1" operator="greaterThan">
      <formula>AJ35</formula>
    </cfRule>
    <cfRule type="cellIs" dxfId="907" priority="892" stopIfTrue="1" operator="lessThan">
      <formula>AJ35</formula>
    </cfRule>
  </conditionalFormatting>
  <conditionalFormatting sqref="L35 P35 T35 X35 AB35 AF35 AJ35">
    <cfRule type="cellIs" dxfId="906" priority="889" stopIfTrue="1" operator="greaterThan">
      <formula>H35</formula>
    </cfRule>
    <cfRule type="cellIs" dxfId="905" priority="890" stopIfTrue="1" operator="lessThan">
      <formula>H35</formula>
    </cfRule>
  </conditionalFormatting>
  <conditionalFormatting sqref="AJ200 P200 T200 X200 AB200 AF200">
    <cfRule type="cellIs" dxfId="904" priority="887" stopIfTrue="1" operator="greaterThan">
      <formula>L200</formula>
    </cfRule>
    <cfRule type="cellIs" dxfId="903" priority="888" stopIfTrue="1" operator="lessThan">
      <formula>L200</formula>
    </cfRule>
  </conditionalFormatting>
  <conditionalFormatting sqref="AN200">
    <cfRule type="cellIs" dxfId="902" priority="885" stopIfTrue="1" operator="greaterThan">
      <formula>AJ200</formula>
    </cfRule>
    <cfRule type="cellIs" dxfId="901" priority="886" stopIfTrue="1" operator="lessThan">
      <formula>AJ200</formula>
    </cfRule>
  </conditionalFormatting>
  <conditionalFormatting sqref="L200">
    <cfRule type="cellIs" dxfId="900" priority="883" stopIfTrue="1" operator="greaterThan">
      <formula>H200</formula>
    </cfRule>
    <cfRule type="cellIs" dxfId="899" priority="884" stopIfTrue="1" operator="lessThan">
      <formula>H200</formula>
    </cfRule>
  </conditionalFormatting>
  <conditionalFormatting sqref="AJ14 P14 T14 X14 AB14 AF14">
    <cfRule type="cellIs" dxfId="898" priority="881" stopIfTrue="1" operator="greaterThan">
      <formula>L14</formula>
    </cfRule>
    <cfRule type="cellIs" dxfId="897" priority="882" stopIfTrue="1" operator="lessThan">
      <formula>L14</formula>
    </cfRule>
  </conditionalFormatting>
  <conditionalFormatting sqref="AN14">
    <cfRule type="cellIs" dxfId="896" priority="879" stopIfTrue="1" operator="greaterThan">
      <formula>AJ14</formula>
    </cfRule>
    <cfRule type="cellIs" dxfId="895" priority="880" stopIfTrue="1" operator="lessThan">
      <formula>AJ14</formula>
    </cfRule>
  </conditionalFormatting>
  <conditionalFormatting sqref="L68 AJ68 AF68 AB68 X68 T68 P68">
    <cfRule type="cellIs" dxfId="894" priority="877" stopIfTrue="1" operator="greaterThan">
      <formula>H68</formula>
    </cfRule>
    <cfRule type="cellIs" dxfId="893" priority="878" stopIfTrue="1" operator="lessThan">
      <formula>H68</formula>
    </cfRule>
  </conditionalFormatting>
  <conditionalFormatting sqref="AN68">
    <cfRule type="cellIs" dxfId="892" priority="875" stopIfTrue="1" operator="greaterThan">
      <formula>AJ68</formula>
    </cfRule>
    <cfRule type="cellIs" dxfId="891" priority="876" stopIfTrue="1" operator="lessThan">
      <formula>AJ68</formula>
    </cfRule>
  </conditionalFormatting>
  <conditionalFormatting sqref="L28 AJ28 AF28 AB28 X28 T28 P28">
    <cfRule type="cellIs" dxfId="890" priority="873" stopIfTrue="1" operator="greaterThan">
      <formula>H28</formula>
    </cfRule>
    <cfRule type="cellIs" dxfId="889" priority="874" stopIfTrue="1" operator="lessThan">
      <formula>H28</formula>
    </cfRule>
  </conditionalFormatting>
  <conditionalFormatting sqref="AN28">
    <cfRule type="cellIs" dxfId="888" priority="871" stopIfTrue="1" operator="greaterThan">
      <formula>AJ28</formula>
    </cfRule>
    <cfRule type="cellIs" dxfId="887" priority="872" stopIfTrue="1" operator="lessThan">
      <formula>AJ28</formula>
    </cfRule>
  </conditionalFormatting>
  <conditionalFormatting sqref="AJ65 AF65 AB65 X65 T65 P65">
    <cfRule type="cellIs" dxfId="886" priority="869" stopIfTrue="1" operator="greaterThan">
      <formula>L65</formula>
    </cfRule>
    <cfRule type="cellIs" dxfId="885" priority="870" stopIfTrue="1" operator="lessThan">
      <formula>L65</formula>
    </cfRule>
  </conditionalFormatting>
  <conditionalFormatting sqref="AN65">
    <cfRule type="cellIs" dxfId="884" priority="867" stopIfTrue="1" operator="greaterThan">
      <formula>AJ65</formula>
    </cfRule>
    <cfRule type="cellIs" dxfId="883" priority="868" stopIfTrue="1" operator="lessThan">
      <formula>AJ65</formula>
    </cfRule>
  </conditionalFormatting>
  <conditionalFormatting sqref="L65">
    <cfRule type="cellIs" dxfId="882" priority="865" stopIfTrue="1" operator="greaterThan">
      <formula>H65</formula>
    </cfRule>
    <cfRule type="cellIs" dxfId="881" priority="866" stopIfTrue="1" operator="lessThan">
      <formula>H65</formula>
    </cfRule>
  </conditionalFormatting>
  <conditionalFormatting sqref="AJ18 AF18 AB18 X18 T18 P18">
    <cfRule type="cellIs" dxfId="880" priority="863" stopIfTrue="1" operator="greaterThan">
      <formula>L18</formula>
    </cfRule>
    <cfRule type="cellIs" dxfId="879" priority="864" stopIfTrue="1" operator="lessThan">
      <formula>L18</formula>
    </cfRule>
  </conditionalFormatting>
  <conditionalFormatting sqref="AN18">
    <cfRule type="cellIs" dxfId="878" priority="861" stopIfTrue="1" operator="greaterThan">
      <formula>AJ18</formula>
    </cfRule>
    <cfRule type="cellIs" dxfId="877" priority="862" stopIfTrue="1" operator="lessThan">
      <formula>AJ18</formula>
    </cfRule>
  </conditionalFormatting>
  <conditionalFormatting sqref="L18">
    <cfRule type="cellIs" dxfId="876" priority="859" stopIfTrue="1" operator="greaterThan">
      <formula>H18</formula>
    </cfRule>
    <cfRule type="cellIs" dxfId="875" priority="860" stopIfTrue="1" operator="lessThan">
      <formula>H18</formula>
    </cfRule>
  </conditionalFormatting>
  <conditionalFormatting sqref="AB76">
    <cfRule type="cellIs" dxfId="874" priority="857" stopIfTrue="1" operator="greaterThan">
      <formula>X76</formula>
    </cfRule>
    <cfRule type="cellIs" dxfId="873" priority="858" stopIfTrue="1" operator="lessThan">
      <formula>X76</formula>
    </cfRule>
  </conditionalFormatting>
  <conditionalFormatting sqref="AJ41 AF41 X41 T41 P41 AB41">
    <cfRule type="cellIs" dxfId="872" priority="855" stopIfTrue="1" operator="greaterThan">
      <formula>L41</formula>
    </cfRule>
    <cfRule type="cellIs" dxfId="871" priority="856" stopIfTrue="1" operator="lessThan">
      <formula>L41</formula>
    </cfRule>
  </conditionalFormatting>
  <conditionalFormatting sqref="AN41">
    <cfRule type="cellIs" dxfId="870" priority="853" stopIfTrue="1" operator="greaterThan">
      <formula>AJ41</formula>
    </cfRule>
    <cfRule type="cellIs" dxfId="869" priority="854" stopIfTrue="1" operator="lessThan">
      <formula>AJ41</formula>
    </cfRule>
  </conditionalFormatting>
  <conditionalFormatting sqref="L41">
    <cfRule type="cellIs" dxfId="868" priority="851" stopIfTrue="1" operator="greaterThan">
      <formula>H41</formula>
    </cfRule>
    <cfRule type="cellIs" dxfId="867" priority="852" stopIfTrue="1" operator="lessThan">
      <formula>H41</formula>
    </cfRule>
  </conditionalFormatting>
  <conditionalFormatting sqref="AJ94 AF94 X94 T94 P94 AB94">
    <cfRule type="cellIs" dxfId="866" priority="849" stopIfTrue="1" operator="greaterThan">
      <formula>L94</formula>
    </cfRule>
    <cfRule type="cellIs" dxfId="865" priority="850" stopIfTrue="1" operator="lessThan">
      <formula>L94</formula>
    </cfRule>
  </conditionalFormatting>
  <conditionalFormatting sqref="AN94">
    <cfRule type="cellIs" dxfId="864" priority="847" stopIfTrue="1" operator="greaterThan">
      <formula>AJ94</formula>
    </cfRule>
    <cfRule type="cellIs" dxfId="863" priority="848" stopIfTrue="1" operator="lessThan">
      <formula>AJ94</formula>
    </cfRule>
  </conditionalFormatting>
  <conditionalFormatting sqref="L94">
    <cfRule type="cellIs" dxfId="862" priority="845" stopIfTrue="1" operator="greaterThan">
      <formula>H94</formula>
    </cfRule>
    <cfRule type="cellIs" dxfId="861" priority="846" stopIfTrue="1" operator="lessThan">
      <formula>H94</formula>
    </cfRule>
  </conditionalFormatting>
  <conditionalFormatting sqref="AJ45 AF45 X45 T45 P45 AB45">
    <cfRule type="cellIs" dxfId="860" priority="843" stopIfTrue="1" operator="greaterThan">
      <formula>L45</formula>
    </cfRule>
    <cfRule type="cellIs" dxfId="859" priority="844" stopIfTrue="1" operator="lessThan">
      <formula>L45</formula>
    </cfRule>
  </conditionalFormatting>
  <conditionalFormatting sqref="AN45">
    <cfRule type="cellIs" dxfId="858" priority="841" stopIfTrue="1" operator="greaterThan">
      <formula>AJ45</formula>
    </cfRule>
    <cfRule type="cellIs" dxfId="857" priority="842" stopIfTrue="1" operator="lessThan">
      <formula>AJ45</formula>
    </cfRule>
  </conditionalFormatting>
  <conditionalFormatting sqref="L45">
    <cfRule type="cellIs" dxfId="856" priority="839" stopIfTrue="1" operator="greaterThan">
      <formula>H45</formula>
    </cfRule>
    <cfRule type="cellIs" dxfId="855" priority="840" stopIfTrue="1" operator="lessThan">
      <formula>H45</formula>
    </cfRule>
  </conditionalFormatting>
  <conditionalFormatting sqref="AB67 P67 T67 X67 AF67 AJ67">
    <cfRule type="cellIs" dxfId="854" priority="837" stopIfTrue="1" operator="greaterThan">
      <formula>L67</formula>
    </cfRule>
    <cfRule type="cellIs" dxfId="853" priority="838" stopIfTrue="1" operator="lessThan">
      <formula>L67</formula>
    </cfRule>
  </conditionalFormatting>
  <conditionalFormatting sqref="AN67">
    <cfRule type="cellIs" dxfId="852" priority="835" stopIfTrue="1" operator="greaterThan">
      <formula>AJ67</formula>
    </cfRule>
    <cfRule type="cellIs" dxfId="851" priority="836" stopIfTrue="1" operator="lessThan">
      <formula>AJ67</formula>
    </cfRule>
  </conditionalFormatting>
  <conditionalFormatting sqref="L67">
    <cfRule type="cellIs" dxfId="850" priority="833" stopIfTrue="1" operator="greaterThan">
      <formula>H67</formula>
    </cfRule>
    <cfRule type="cellIs" dxfId="849" priority="834" stopIfTrue="1" operator="lessThan">
      <formula>H67</formula>
    </cfRule>
  </conditionalFormatting>
  <conditionalFormatting sqref="AN11">
    <cfRule type="cellIs" dxfId="848" priority="831" stopIfTrue="1" operator="greaterThan">
      <formula>AJ11</formula>
    </cfRule>
    <cfRule type="cellIs" dxfId="847" priority="832" stopIfTrue="1" operator="lessThan">
      <formula>AJ11</formula>
    </cfRule>
  </conditionalFormatting>
  <conditionalFormatting sqref="L11 P11 T11 X11 AB11 AF11 AJ11">
    <cfRule type="cellIs" dxfId="846" priority="829" stopIfTrue="1" operator="greaterThan">
      <formula>H11</formula>
    </cfRule>
    <cfRule type="cellIs" dxfId="845" priority="830" stopIfTrue="1" operator="lessThan">
      <formula>H11</formula>
    </cfRule>
  </conditionalFormatting>
  <conditionalFormatting sqref="AJ105 AF105 AB105 X105 T105 P105">
    <cfRule type="cellIs" dxfId="844" priority="827" stopIfTrue="1" operator="greaterThan">
      <formula>L105</formula>
    </cfRule>
    <cfRule type="cellIs" dxfId="843" priority="828" stopIfTrue="1" operator="lessThan">
      <formula>L105</formula>
    </cfRule>
  </conditionalFormatting>
  <conditionalFormatting sqref="AN105">
    <cfRule type="cellIs" dxfId="842" priority="825" stopIfTrue="1" operator="greaterThan">
      <formula>AJ105</formula>
    </cfRule>
    <cfRule type="cellIs" dxfId="841" priority="826" stopIfTrue="1" operator="lessThan">
      <formula>AJ105</formula>
    </cfRule>
  </conditionalFormatting>
  <conditionalFormatting sqref="L105">
    <cfRule type="cellIs" dxfId="840" priority="823" stopIfTrue="1" operator="greaterThan">
      <formula>H105</formula>
    </cfRule>
    <cfRule type="cellIs" dxfId="839" priority="824" stopIfTrue="1" operator="lessThan">
      <formula>H105</formula>
    </cfRule>
  </conditionalFormatting>
  <conditionalFormatting sqref="AJ69 AF69 AB69 X69 T69 P69">
    <cfRule type="cellIs" dxfId="838" priority="821" stopIfTrue="1" operator="greaterThan">
      <formula>L69</formula>
    </cfRule>
    <cfRule type="cellIs" dxfId="837" priority="822" stopIfTrue="1" operator="lessThan">
      <formula>L69</formula>
    </cfRule>
  </conditionalFormatting>
  <conditionalFormatting sqref="AN69">
    <cfRule type="cellIs" dxfId="836" priority="819" stopIfTrue="1" operator="greaterThan">
      <formula>AJ69</formula>
    </cfRule>
    <cfRule type="cellIs" dxfId="835" priority="820" stopIfTrue="1" operator="lessThan">
      <formula>AJ69</formula>
    </cfRule>
  </conditionalFormatting>
  <conditionalFormatting sqref="L69">
    <cfRule type="cellIs" dxfId="834" priority="817" stopIfTrue="1" operator="greaterThan">
      <formula>H69</formula>
    </cfRule>
    <cfRule type="cellIs" dxfId="833" priority="818" stopIfTrue="1" operator="lessThan">
      <formula>H69</formula>
    </cfRule>
  </conditionalFormatting>
  <conditionalFormatting sqref="AR10 AR15:AR17 AR23:AR24 AR43 AR46 AR201 AR61:AR62 AR27 AR49">
    <cfRule type="cellIs" dxfId="832" priority="815" stopIfTrue="1" operator="greaterThan">
      <formula>AN10</formula>
    </cfRule>
    <cfRule type="cellIs" dxfId="831" priority="816" stopIfTrue="1" operator="lessThan">
      <formula>AN10</formula>
    </cfRule>
  </conditionalFormatting>
  <conditionalFormatting sqref="AR35">
    <cfRule type="cellIs" dxfId="830" priority="813" stopIfTrue="1" operator="greaterThan">
      <formula>AN35</formula>
    </cfRule>
    <cfRule type="cellIs" dxfId="829" priority="814" stopIfTrue="1" operator="lessThan">
      <formula>AN35</formula>
    </cfRule>
  </conditionalFormatting>
  <conditionalFormatting sqref="AR200">
    <cfRule type="cellIs" dxfId="828" priority="811" stopIfTrue="1" operator="greaterThan">
      <formula>AN200</formula>
    </cfRule>
    <cfRule type="cellIs" dxfId="827" priority="812" stopIfTrue="1" operator="lessThan">
      <formula>AN200</formula>
    </cfRule>
  </conditionalFormatting>
  <conditionalFormatting sqref="AR14">
    <cfRule type="cellIs" dxfId="826" priority="809" stopIfTrue="1" operator="greaterThan">
      <formula>AN14</formula>
    </cfRule>
    <cfRule type="cellIs" dxfId="825" priority="810" stopIfTrue="1" operator="lessThan">
      <formula>AN14</formula>
    </cfRule>
  </conditionalFormatting>
  <conditionalFormatting sqref="AR68">
    <cfRule type="cellIs" dxfId="824" priority="807" stopIfTrue="1" operator="greaterThan">
      <formula>AN68</formula>
    </cfRule>
    <cfRule type="cellIs" dxfId="823" priority="808" stopIfTrue="1" operator="lessThan">
      <formula>AN68</formula>
    </cfRule>
  </conditionalFormatting>
  <conditionalFormatting sqref="AR28">
    <cfRule type="cellIs" dxfId="822" priority="805" stopIfTrue="1" operator="greaterThan">
      <formula>AN28</formula>
    </cfRule>
    <cfRule type="cellIs" dxfId="821" priority="806" stopIfTrue="1" operator="lessThan">
      <formula>AN28</formula>
    </cfRule>
  </conditionalFormatting>
  <conditionalFormatting sqref="AR65">
    <cfRule type="cellIs" dxfId="820" priority="803" stopIfTrue="1" operator="greaterThan">
      <formula>AN65</formula>
    </cfRule>
    <cfRule type="cellIs" dxfId="819" priority="804" stopIfTrue="1" operator="lessThan">
      <formula>AN65</formula>
    </cfRule>
  </conditionalFormatting>
  <conditionalFormatting sqref="AR18">
    <cfRule type="cellIs" dxfId="818" priority="801" stopIfTrue="1" operator="greaterThan">
      <formula>AN18</formula>
    </cfRule>
    <cfRule type="cellIs" dxfId="817" priority="802" stopIfTrue="1" operator="lessThan">
      <formula>AN18</formula>
    </cfRule>
  </conditionalFormatting>
  <conditionalFormatting sqref="AR41">
    <cfRule type="cellIs" dxfId="816" priority="799" stopIfTrue="1" operator="greaterThan">
      <formula>AN41</formula>
    </cfRule>
    <cfRule type="cellIs" dxfId="815" priority="800" stopIfTrue="1" operator="lessThan">
      <formula>AN41</formula>
    </cfRule>
  </conditionalFormatting>
  <conditionalFormatting sqref="AR94">
    <cfRule type="cellIs" dxfId="814" priority="797" stopIfTrue="1" operator="greaterThan">
      <formula>AN94</formula>
    </cfRule>
    <cfRule type="cellIs" dxfId="813" priority="798" stopIfTrue="1" operator="lessThan">
      <formula>AN94</formula>
    </cfRule>
  </conditionalFormatting>
  <conditionalFormatting sqref="AR45">
    <cfRule type="cellIs" dxfId="812" priority="795" stopIfTrue="1" operator="greaterThan">
      <formula>AN45</formula>
    </cfRule>
    <cfRule type="cellIs" dxfId="811" priority="796" stopIfTrue="1" operator="lessThan">
      <formula>AN45</formula>
    </cfRule>
  </conditionalFormatting>
  <conditionalFormatting sqref="AR67">
    <cfRule type="cellIs" dxfId="810" priority="793" stopIfTrue="1" operator="greaterThan">
      <formula>AN67</formula>
    </cfRule>
    <cfRule type="cellIs" dxfId="809" priority="794" stopIfTrue="1" operator="lessThan">
      <formula>AN67</formula>
    </cfRule>
  </conditionalFormatting>
  <conditionalFormatting sqref="AR11">
    <cfRule type="cellIs" dxfId="808" priority="791" stopIfTrue="1" operator="greaterThan">
      <formula>AN11</formula>
    </cfRule>
    <cfRule type="cellIs" dxfId="807" priority="792" stopIfTrue="1" operator="lessThan">
      <formula>AN11</formula>
    </cfRule>
  </conditionalFormatting>
  <conditionalFormatting sqref="AR105">
    <cfRule type="cellIs" dxfId="806" priority="789" stopIfTrue="1" operator="greaterThan">
      <formula>AN105</formula>
    </cfRule>
    <cfRule type="cellIs" dxfId="805" priority="790" stopIfTrue="1" operator="lessThan">
      <formula>AN105</formula>
    </cfRule>
  </conditionalFormatting>
  <conditionalFormatting sqref="AR69">
    <cfRule type="cellIs" dxfId="804" priority="787" stopIfTrue="1" operator="greaterThan">
      <formula>AN69</formula>
    </cfRule>
    <cfRule type="cellIs" dxfId="803" priority="788" stopIfTrue="1" operator="lessThan">
      <formula>AN69</formula>
    </cfRule>
  </conditionalFormatting>
  <conditionalFormatting sqref="AJ26 AF26 X26 T26 P26 AB26 AR26">
    <cfRule type="cellIs" dxfId="802" priority="785" stopIfTrue="1" operator="greaterThan">
      <formula>L26</formula>
    </cfRule>
    <cfRule type="cellIs" dxfId="801" priority="786" stopIfTrue="1" operator="lessThan">
      <formula>L26</formula>
    </cfRule>
  </conditionalFormatting>
  <conditionalFormatting sqref="AN26">
    <cfRule type="cellIs" dxfId="800" priority="781" stopIfTrue="1" operator="greaterThan">
      <formula>AJ26</formula>
    </cfRule>
    <cfRule type="cellIs" dxfId="799" priority="782" stopIfTrue="1" operator="lessThan">
      <formula>AJ26</formula>
    </cfRule>
  </conditionalFormatting>
  <conditionalFormatting sqref="L26">
    <cfRule type="cellIs" dxfId="798" priority="779" stopIfTrue="1" operator="greaterThan">
      <formula>H26</formula>
    </cfRule>
    <cfRule type="cellIs" dxfId="797" priority="780" stopIfTrue="1" operator="lessThan">
      <formula>H26</formula>
    </cfRule>
  </conditionalFormatting>
  <conditionalFormatting sqref="AJ34 AF34 X34 T34 P34 AB34 AR34">
    <cfRule type="cellIs" dxfId="796" priority="777" stopIfTrue="1" operator="greaterThan">
      <formula>L34</formula>
    </cfRule>
    <cfRule type="cellIs" dxfId="795" priority="778" stopIfTrue="1" operator="lessThan">
      <formula>L34</formula>
    </cfRule>
  </conditionalFormatting>
  <conditionalFormatting sqref="AN34">
    <cfRule type="cellIs" dxfId="794" priority="773" stopIfTrue="1" operator="greaterThan">
      <formula>AJ34</formula>
    </cfRule>
    <cfRule type="cellIs" dxfId="793" priority="774" stopIfTrue="1" operator="lessThan">
      <formula>AJ34</formula>
    </cfRule>
  </conditionalFormatting>
  <conditionalFormatting sqref="L34">
    <cfRule type="cellIs" dxfId="792" priority="771" stopIfTrue="1" operator="greaterThan">
      <formula>H34</formula>
    </cfRule>
    <cfRule type="cellIs" dxfId="791" priority="772" stopIfTrue="1" operator="lessThan">
      <formula>H34</formula>
    </cfRule>
  </conditionalFormatting>
  <conditionalFormatting sqref="AJ64 AF64 X64 T64 P64 AB64 AR64">
    <cfRule type="cellIs" dxfId="790" priority="769" stopIfTrue="1" operator="greaterThan">
      <formula>L64</formula>
    </cfRule>
    <cfRule type="cellIs" dxfId="789" priority="770" stopIfTrue="1" operator="lessThan">
      <formula>L64</formula>
    </cfRule>
  </conditionalFormatting>
  <conditionalFormatting sqref="AN64">
    <cfRule type="cellIs" dxfId="788" priority="765" stopIfTrue="1" operator="greaterThan">
      <formula>AJ64</formula>
    </cfRule>
    <cfRule type="cellIs" dxfId="787" priority="766" stopIfTrue="1" operator="lessThan">
      <formula>AJ64</formula>
    </cfRule>
  </conditionalFormatting>
  <conditionalFormatting sqref="L64">
    <cfRule type="cellIs" dxfId="786" priority="763" stopIfTrue="1" operator="greaterThan">
      <formula>H64</formula>
    </cfRule>
    <cfRule type="cellIs" dxfId="785" priority="764" stopIfTrue="1" operator="lessThan">
      <formula>H64</formula>
    </cfRule>
  </conditionalFormatting>
  <conditionalFormatting sqref="AJ90 AF90 X90 T90 P90 AB90 AR90">
    <cfRule type="cellIs" dxfId="784" priority="761" stopIfTrue="1" operator="greaterThan">
      <formula>L90</formula>
    </cfRule>
    <cfRule type="cellIs" dxfId="783" priority="762" stopIfTrue="1" operator="lessThan">
      <formula>L90</formula>
    </cfRule>
  </conditionalFormatting>
  <conditionalFormatting sqref="AN90">
    <cfRule type="cellIs" dxfId="782" priority="757" stopIfTrue="1" operator="greaterThan">
      <formula>AJ90</formula>
    </cfRule>
    <cfRule type="cellIs" dxfId="781" priority="758" stopIfTrue="1" operator="lessThan">
      <formula>AJ90</formula>
    </cfRule>
  </conditionalFormatting>
  <conditionalFormatting sqref="L90">
    <cfRule type="cellIs" dxfId="780" priority="755" stopIfTrue="1" operator="greaterThan">
      <formula>H90</formula>
    </cfRule>
    <cfRule type="cellIs" dxfId="779" priority="756" stopIfTrue="1" operator="lessThan">
      <formula>H90</formula>
    </cfRule>
  </conditionalFormatting>
  <conditionalFormatting sqref="AJ100 AF100 X100 T100 P100 AB100 AR100">
    <cfRule type="cellIs" dxfId="778" priority="753" stopIfTrue="1" operator="greaterThan">
      <formula>L100</formula>
    </cfRule>
    <cfRule type="cellIs" dxfId="777" priority="754" stopIfTrue="1" operator="lessThan">
      <formula>L100</formula>
    </cfRule>
  </conditionalFormatting>
  <conditionalFormatting sqref="AN100">
    <cfRule type="cellIs" dxfId="776" priority="749" stopIfTrue="1" operator="greaterThan">
      <formula>AJ100</formula>
    </cfRule>
    <cfRule type="cellIs" dxfId="775" priority="750" stopIfTrue="1" operator="lessThan">
      <formula>AJ100</formula>
    </cfRule>
  </conditionalFormatting>
  <conditionalFormatting sqref="L100">
    <cfRule type="cellIs" dxfId="774" priority="747" stopIfTrue="1" operator="greaterThan">
      <formula>H100</formula>
    </cfRule>
    <cfRule type="cellIs" dxfId="773" priority="748" stopIfTrue="1" operator="lessThan">
      <formula>H100</formula>
    </cfRule>
  </conditionalFormatting>
  <conditionalFormatting sqref="AJ75 AF75 X75 T75 P75 AB75 AR75">
    <cfRule type="cellIs" dxfId="772" priority="745" stopIfTrue="1" operator="greaterThan">
      <formula>L75</formula>
    </cfRule>
    <cfRule type="cellIs" dxfId="771" priority="746" stopIfTrue="1" operator="lessThan">
      <formula>L75</formula>
    </cfRule>
  </conditionalFormatting>
  <conditionalFormatting sqref="AN75">
    <cfRule type="cellIs" dxfId="770" priority="741" stopIfTrue="1" operator="greaterThan">
      <formula>AJ75</formula>
    </cfRule>
    <cfRule type="cellIs" dxfId="769" priority="742" stopIfTrue="1" operator="lessThan">
      <formula>AJ75</formula>
    </cfRule>
  </conditionalFormatting>
  <conditionalFormatting sqref="L75">
    <cfRule type="cellIs" dxfId="768" priority="739" stopIfTrue="1" operator="greaterThan">
      <formula>H75</formula>
    </cfRule>
    <cfRule type="cellIs" dxfId="767" priority="740" stopIfTrue="1" operator="lessThan">
      <formula>H75</formula>
    </cfRule>
  </conditionalFormatting>
  <conditionalFormatting sqref="AR115 AB115 P115 T115 X115 AF115 AJ115 AJ118 AF118 X118 T118 AB118 AR118">
    <cfRule type="cellIs" dxfId="766" priority="737" stopIfTrue="1" operator="greaterThan">
      <formula>L115</formula>
    </cfRule>
    <cfRule type="cellIs" dxfId="765" priority="738" stopIfTrue="1" operator="lessThan">
      <formula>L115</formula>
    </cfRule>
  </conditionalFormatting>
  <conditionalFormatting sqref="AN118">
    <cfRule type="cellIs" dxfId="764" priority="735" stopIfTrue="1" operator="greaterThan">
      <formula>AJ118</formula>
    </cfRule>
    <cfRule type="cellIs" dxfId="763" priority="736" stopIfTrue="1" operator="lessThan">
      <formula>AJ118</formula>
    </cfRule>
  </conditionalFormatting>
  <conditionalFormatting sqref="AN115">
    <cfRule type="cellIs" dxfId="762" priority="729" stopIfTrue="1" operator="greaterThan">
      <formula>AJ115</formula>
    </cfRule>
    <cfRule type="cellIs" dxfId="761" priority="730" stopIfTrue="1" operator="lessThan">
      <formula>AJ115</formula>
    </cfRule>
  </conditionalFormatting>
  <conditionalFormatting sqref="L115">
    <cfRule type="cellIs" dxfId="760" priority="727" stopIfTrue="1" operator="greaterThan">
      <formula>H115</formula>
    </cfRule>
    <cfRule type="cellIs" dxfId="759" priority="728" stopIfTrue="1" operator="lessThan">
      <formula>H115</formula>
    </cfRule>
  </conditionalFormatting>
  <conditionalFormatting sqref="AR111 AB111 P111 T111 X111 AF111 AJ111 AJ114 AF114 X114 T114 P114 AB114 AR114">
    <cfRule type="cellIs" dxfId="758" priority="725" stopIfTrue="1" operator="greaterThan">
      <formula>L111</formula>
    </cfRule>
    <cfRule type="cellIs" dxfId="757" priority="726" stopIfTrue="1" operator="lessThan">
      <formula>L111</formula>
    </cfRule>
  </conditionalFormatting>
  <conditionalFormatting sqref="AN114">
    <cfRule type="cellIs" dxfId="756" priority="723" stopIfTrue="1" operator="greaterThan">
      <formula>AJ114</formula>
    </cfRule>
    <cfRule type="cellIs" dxfId="755" priority="724" stopIfTrue="1" operator="lessThan">
      <formula>AJ114</formula>
    </cfRule>
  </conditionalFormatting>
  <conditionalFormatting sqref="L114">
    <cfRule type="cellIs" dxfId="754" priority="721" stopIfTrue="1" operator="greaterThan">
      <formula>H114</formula>
    </cfRule>
    <cfRule type="cellIs" dxfId="753" priority="722" stopIfTrue="1" operator="lessThan">
      <formula>H114</formula>
    </cfRule>
  </conditionalFormatting>
  <conditionalFormatting sqref="AN111">
    <cfRule type="cellIs" dxfId="752" priority="717" stopIfTrue="1" operator="greaterThan">
      <formula>AJ111</formula>
    </cfRule>
    <cfRule type="cellIs" dxfId="751" priority="718" stopIfTrue="1" operator="lessThan">
      <formula>AJ111</formula>
    </cfRule>
  </conditionalFormatting>
  <conditionalFormatting sqref="L111">
    <cfRule type="cellIs" dxfId="750" priority="715" stopIfTrue="1" operator="greaterThan">
      <formula>H111</formula>
    </cfRule>
    <cfRule type="cellIs" dxfId="749" priority="716" stopIfTrue="1" operator="lessThan">
      <formula>H111</formula>
    </cfRule>
  </conditionalFormatting>
  <conditionalFormatting sqref="AJ63 AF63 X63 T63 P63 AB63 AR63">
    <cfRule type="cellIs" dxfId="748" priority="713" stopIfTrue="1" operator="greaterThan">
      <formula>L63</formula>
    </cfRule>
    <cfRule type="cellIs" dxfId="747" priority="714" stopIfTrue="1" operator="lessThan">
      <formula>L63</formula>
    </cfRule>
  </conditionalFormatting>
  <conditionalFormatting sqref="AN63">
    <cfRule type="cellIs" dxfId="746" priority="711" stopIfTrue="1" operator="greaterThan">
      <formula>AJ63</formula>
    </cfRule>
    <cfRule type="cellIs" dxfId="745" priority="712" stopIfTrue="1" operator="lessThan">
      <formula>AJ63</formula>
    </cfRule>
  </conditionalFormatting>
  <conditionalFormatting sqref="L63">
    <cfRule type="cellIs" dxfId="744" priority="709" stopIfTrue="1" operator="greaterThan">
      <formula>H63</formula>
    </cfRule>
    <cfRule type="cellIs" dxfId="743" priority="710" stopIfTrue="1" operator="lessThan">
      <formula>H63</formula>
    </cfRule>
  </conditionalFormatting>
  <conditionalFormatting sqref="AJ110 AF110 X110 T110 P110 AB110 AR110">
    <cfRule type="cellIs" dxfId="742" priority="705" stopIfTrue="1" operator="greaterThan">
      <formula>L110</formula>
    </cfRule>
    <cfRule type="cellIs" dxfId="741" priority="706" stopIfTrue="1" operator="lessThan">
      <formula>L110</formula>
    </cfRule>
  </conditionalFormatting>
  <conditionalFormatting sqref="AN110">
    <cfRule type="cellIs" dxfId="740" priority="703" stopIfTrue="1" operator="greaterThan">
      <formula>AJ110</formula>
    </cfRule>
    <cfRule type="cellIs" dxfId="739" priority="704" stopIfTrue="1" operator="lessThan">
      <formula>AJ110</formula>
    </cfRule>
  </conditionalFormatting>
  <conditionalFormatting sqref="L110">
    <cfRule type="cellIs" dxfId="738" priority="701" stopIfTrue="1" operator="greaterThan">
      <formula>H110</formula>
    </cfRule>
    <cfRule type="cellIs" dxfId="737" priority="702" stopIfTrue="1" operator="lessThan">
      <formula>H110</formula>
    </cfRule>
  </conditionalFormatting>
  <conditionalFormatting sqref="AJ140 AF140 X140 T140 P140 AB140 AR140">
    <cfRule type="cellIs" dxfId="736" priority="697" stopIfTrue="1" operator="greaterThan">
      <formula>L140</formula>
    </cfRule>
    <cfRule type="cellIs" dxfId="735" priority="698" stopIfTrue="1" operator="lessThan">
      <formula>L140</formula>
    </cfRule>
  </conditionalFormatting>
  <conditionalFormatting sqref="AN140">
    <cfRule type="cellIs" dxfId="734" priority="695" stopIfTrue="1" operator="greaterThan">
      <formula>AJ140</formula>
    </cfRule>
    <cfRule type="cellIs" dxfId="733" priority="696" stopIfTrue="1" operator="lessThan">
      <formula>AJ140</formula>
    </cfRule>
  </conditionalFormatting>
  <conditionalFormatting sqref="L140">
    <cfRule type="cellIs" dxfId="732" priority="693" stopIfTrue="1" operator="greaterThan">
      <formula>H140</formula>
    </cfRule>
    <cfRule type="cellIs" dxfId="731" priority="694" stopIfTrue="1" operator="lessThan">
      <formula>H140</formula>
    </cfRule>
  </conditionalFormatting>
  <conditionalFormatting sqref="AJ48 AF48 X48 T48 P48 AB48 AR48">
    <cfRule type="cellIs" dxfId="730" priority="689" stopIfTrue="1" operator="greaterThan">
      <formula>L48</formula>
    </cfRule>
    <cfRule type="cellIs" dxfId="729" priority="690" stopIfTrue="1" operator="lessThan">
      <formula>L48</formula>
    </cfRule>
  </conditionalFormatting>
  <conditionalFormatting sqref="AN48">
    <cfRule type="cellIs" dxfId="728" priority="687" stopIfTrue="1" operator="greaterThan">
      <formula>AJ48</formula>
    </cfRule>
    <cfRule type="cellIs" dxfId="727" priority="688" stopIfTrue="1" operator="lessThan">
      <formula>AJ48</formula>
    </cfRule>
  </conditionalFormatting>
  <conditionalFormatting sqref="L48">
    <cfRule type="cellIs" dxfId="726" priority="685" stopIfTrue="1" operator="greaterThan">
      <formula>H48</formula>
    </cfRule>
    <cfRule type="cellIs" dxfId="725" priority="686" stopIfTrue="1" operator="lessThan">
      <formula>H48</formula>
    </cfRule>
  </conditionalFormatting>
  <conditionalFormatting sqref="AJ130 AF130 X130 T130 P130 AB130 AR130">
    <cfRule type="cellIs" dxfId="724" priority="681" stopIfTrue="1" operator="greaterThan">
      <formula>L130</formula>
    </cfRule>
    <cfRule type="cellIs" dxfId="723" priority="682" stopIfTrue="1" operator="lessThan">
      <formula>L130</formula>
    </cfRule>
  </conditionalFormatting>
  <conditionalFormatting sqref="AN130">
    <cfRule type="cellIs" dxfId="722" priority="679" stopIfTrue="1" operator="greaterThan">
      <formula>AJ130</formula>
    </cfRule>
    <cfRule type="cellIs" dxfId="721" priority="680" stopIfTrue="1" operator="lessThan">
      <formula>AJ130</formula>
    </cfRule>
  </conditionalFormatting>
  <conditionalFormatting sqref="L130">
    <cfRule type="cellIs" dxfId="720" priority="677" stopIfTrue="1" operator="greaterThan">
      <formula>H130</formula>
    </cfRule>
    <cfRule type="cellIs" dxfId="719" priority="678" stopIfTrue="1" operator="lessThan">
      <formula>H130</formula>
    </cfRule>
  </conditionalFormatting>
  <conditionalFormatting sqref="AJ129 AF129 X129 T129 P129 AB129 AR129">
    <cfRule type="cellIs" dxfId="718" priority="673" stopIfTrue="1" operator="greaterThan">
      <formula>L129</formula>
    </cfRule>
    <cfRule type="cellIs" dxfId="717" priority="674" stopIfTrue="1" operator="lessThan">
      <formula>L129</formula>
    </cfRule>
  </conditionalFormatting>
  <conditionalFormatting sqref="AN129">
    <cfRule type="cellIs" dxfId="716" priority="671" stopIfTrue="1" operator="greaterThan">
      <formula>AJ129</formula>
    </cfRule>
    <cfRule type="cellIs" dxfId="715" priority="672" stopIfTrue="1" operator="lessThan">
      <formula>AJ129</formula>
    </cfRule>
  </conditionalFormatting>
  <conditionalFormatting sqref="L129">
    <cfRule type="cellIs" dxfId="714" priority="669" stopIfTrue="1" operator="greaterThan">
      <formula>H129</formula>
    </cfRule>
    <cfRule type="cellIs" dxfId="713" priority="670" stopIfTrue="1" operator="lessThan">
      <formula>H129</formula>
    </cfRule>
  </conditionalFormatting>
  <conditionalFormatting sqref="AJ127 AF127 X127 T127 P127 AB127 AR127">
    <cfRule type="cellIs" dxfId="712" priority="665" stopIfTrue="1" operator="greaterThan">
      <formula>L127</formula>
    </cfRule>
    <cfRule type="cellIs" dxfId="711" priority="666" stopIfTrue="1" operator="lessThan">
      <formula>L127</formula>
    </cfRule>
  </conditionalFormatting>
  <conditionalFormatting sqref="AN127">
    <cfRule type="cellIs" dxfId="710" priority="663" stopIfTrue="1" operator="greaterThan">
      <formula>AJ127</formula>
    </cfRule>
    <cfRule type="cellIs" dxfId="709" priority="664" stopIfTrue="1" operator="lessThan">
      <formula>AJ127</formula>
    </cfRule>
  </conditionalFormatting>
  <conditionalFormatting sqref="L127">
    <cfRule type="cellIs" dxfId="708" priority="661" stopIfTrue="1" operator="greaterThan">
      <formula>H127</formula>
    </cfRule>
    <cfRule type="cellIs" dxfId="707" priority="662" stopIfTrue="1" operator="lessThan">
      <formula>H127</formula>
    </cfRule>
  </conditionalFormatting>
  <conditionalFormatting sqref="AJ126 AF126 X126 T126 P126 AB126 AR126">
    <cfRule type="cellIs" dxfId="706" priority="657" stopIfTrue="1" operator="greaterThan">
      <formula>L126</formula>
    </cfRule>
    <cfRule type="cellIs" dxfId="705" priority="658" stopIfTrue="1" operator="lessThan">
      <formula>L126</formula>
    </cfRule>
  </conditionalFormatting>
  <conditionalFormatting sqref="AN126">
    <cfRule type="cellIs" dxfId="704" priority="655" stopIfTrue="1" operator="greaterThan">
      <formula>AJ126</formula>
    </cfRule>
    <cfRule type="cellIs" dxfId="703" priority="656" stopIfTrue="1" operator="lessThan">
      <formula>AJ126</formula>
    </cfRule>
  </conditionalFormatting>
  <conditionalFormatting sqref="L126">
    <cfRule type="cellIs" dxfId="702" priority="653" stopIfTrue="1" operator="greaterThan">
      <formula>H126</formula>
    </cfRule>
    <cfRule type="cellIs" dxfId="701" priority="654" stopIfTrue="1" operator="lessThan">
      <formula>H126</formula>
    </cfRule>
  </conditionalFormatting>
  <conditionalFormatting sqref="AJ125 AF125 X125 T125 P125 AB125 AR125">
    <cfRule type="cellIs" dxfId="700" priority="649" stopIfTrue="1" operator="greaterThan">
      <formula>L125</formula>
    </cfRule>
    <cfRule type="cellIs" dxfId="699" priority="650" stopIfTrue="1" operator="lessThan">
      <formula>L125</formula>
    </cfRule>
  </conditionalFormatting>
  <conditionalFormatting sqref="AN125">
    <cfRule type="cellIs" dxfId="698" priority="647" stopIfTrue="1" operator="greaterThan">
      <formula>AJ125</formula>
    </cfRule>
    <cfRule type="cellIs" dxfId="697" priority="648" stopIfTrue="1" operator="lessThan">
      <formula>AJ125</formula>
    </cfRule>
  </conditionalFormatting>
  <conditionalFormatting sqref="L125">
    <cfRule type="cellIs" dxfId="696" priority="645" stopIfTrue="1" operator="greaterThan">
      <formula>H125</formula>
    </cfRule>
    <cfRule type="cellIs" dxfId="695" priority="646" stopIfTrue="1" operator="lessThan">
      <formula>H125</formula>
    </cfRule>
  </conditionalFormatting>
  <conditionalFormatting sqref="AJ123 AF123 X123 T123 P123 AB123 AR123">
    <cfRule type="cellIs" dxfId="694" priority="641" stopIfTrue="1" operator="greaterThan">
      <formula>L123</formula>
    </cfRule>
    <cfRule type="cellIs" dxfId="693" priority="642" stopIfTrue="1" operator="lessThan">
      <formula>L123</formula>
    </cfRule>
  </conditionalFormatting>
  <conditionalFormatting sqref="AN123">
    <cfRule type="cellIs" dxfId="692" priority="639" stopIfTrue="1" operator="greaterThan">
      <formula>AJ123</formula>
    </cfRule>
    <cfRule type="cellIs" dxfId="691" priority="640" stopIfTrue="1" operator="lessThan">
      <formula>AJ123</formula>
    </cfRule>
  </conditionalFormatting>
  <conditionalFormatting sqref="L123">
    <cfRule type="cellIs" dxfId="690" priority="637" stopIfTrue="1" operator="greaterThan">
      <formula>H123</formula>
    </cfRule>
    <cfRule type="cellIs" dxfId="689" priority="638" stopIfTrue="1" operator="lessThan">
      <formula>H123</formula>
    </cfRule>
  </conditionalFormatting>
  <conditionalFormatting sqref="AJ122 AF122 X122 T122 P122 AB122 AR122">
    <cfRule type="cellIs" dxfId="688" priority="633" stopIfTrue="1" operator="greaterThan">
      <formula>L122</formula>
    </cfRule>
    <cfRule type="cellIs" dxfId="687" priority="634" stopIfTrue="1" operator="lessThan">
      <formula>L122</formula>
    </cfRule>
  </conditionalFormatting>
  <conditionalFormatting sqref="AN122">
    <cfRule type="cellIs" dxfId="686" priority="631" stopIfTrue="1" operator="greaterThan">
      <formula>AJ122</formula>
    </cfRule>
    <cfRule type="cellIs" dxfId="685" priority="632" stopIfTrue="1" operator="lessThan">
      <formula>AJ122</formula>
    </cfRule>
  </conditionalFormatting>
  <conditionalFormatting sqref="L122">
    <cfRule type="cellIs" dxfId="684" priority="629" stopIfTrue="1" operator="greaterThan">
      <formula>H122</formula>
    </cfRule>
    <cfRule type="cellIs" dxfId="683" priority="630" stopIfTrue="1" operator="lessThan">
      <formula>H122</formula>
    </cfRule>
  </conditionalFormatting>
  <conditionalFormatting sqref="AJ137 AF137 X137 T137 P137 AB137 AR137">
    <cfRule type="cellIs" dxfId="682" priority="625" stopIfTrue="1" operator="greaterThan">
      <formula>L137</formula>
    </cfRule>
    <cfRule type="cellIs" dxfId="681" priority="626" stopIfTrue="1" operator="lessThan">
      <formula>L137</formula>
    </cfRule>
  </conditionalFormatting>
  <conditionalFormatting sqref="AN137">
    <cfRule type="cellIs" dxfId="680" priority="623" stopIfTrue="1" operator="greaterThan">
      <formula>AJ137</formula>
    </cfRule>
    <cfRule type="cellIs" dxfId="679" priority="624" stopIfTrue="1" operator="lessThan">
      <formula>AJ137</formula>
    </cfRule>
  </conditionalFormatting>
  <conditionalFormatting sqref="L137">
    <cfRule type="cellIs" dxfId="678" priority="621" stopIfTrue="1" operator="greaterThan">
      <formula>H137</formula>
    </cfRule>
    <cfRule type="cellIs" dxfId="677" priority="622" stopIfTrue="1" operator="lessThan">
      <formula>H137</formula>
    </cfRule>
  </conditionalFormatting>
  <conditionalFormatting sqref="AJ131 AF131 X131 T131 P131 AB131 AR131">
    <cfRule type="cellIs" dxfId="676" priority="617" stopIfTrue="1" operator="greaterThan">
      <formula>L131</formula>
    </cfRule>
    <cfRule type="cellIs" dxfId="675" priority="618" stopIfTrue="1" operator="lessThan">
      <formula>L131</formula>
    </cfRule>
  </conditionalFormatting>
  <conditionalFormatting sqref="AN131">
    <cfRule type="cellIs" dxfId="674" priority="615" stopIfTrue="1" operator="greaterThan">
      <formula>AJ131</formula>
    </cfRule>
    <cfRule type="cellIs" dxfId="673" priority="616" stopIfTrue="1" operator="lessThan">
      <formula>AJ131</formula>
    </cfRule>
  </conditionalFormatting>
  <conditionalFormatting sqref="L131">
    <cfRule type="cellIs" dxfId="672" priority="613" stopIfTrue="1" operator="greaterThan">
      <formula>H131</formula>
    </cfRule>
    <cfRule type="cellIs" dxfId="671" priority="614" stopIfTrue="1" operator="lessThan">
      <formula>H131</formula>
    </cfRule>
  </conditionalFormatting>
  <conditionalFormatting sqref="AJ141 AF141 X141 T141 P141 AB141 AR141">
    <cfRule type="cellIs" dxfId="670" priority="609" stopIfTrue="1" operator="greaterThan">
      <formula>L141</formula>
    </cfRule>
    <cfRule type="cellIs" dxfId="669" priority="610" stopIfTrue="1" operator="lessThan">
      <formula>L141</formula>
    </cfRule>
  </conditionalFormatting>
  <conditionalFormatting sqref="AN141">
    <cfRule type="cellIs" dxfId="668" priority="607" stopIfTrue="1" operator="greaterThan">
      <formula>AJ141</formula>
    </cfRule>
    <cfRule type="cellIs" dxfId="667" priority="608" stopIfTrue="1" operator="lessThan">
      <formula>AJ141</formula>
    </cfRule>
  </conditionalFormatting>
  <conditionalFormatting sqref="L141">
    <cfRule type="cellIs" dxfId="666" priority="605" stopIfTrue="1" operator="greaterThan">
      <formula>H141</formula>
    </cfRule>
    <cfRule type="cellIs" dxfId="665" priority="606" stopIfTrue="1" operator="lessThan">
      <formula>H141</formula>
    </cfRule>
  </conditionalFormatting>
  <conditionalFormatting sqref="AJ66 AF66 X66 T66 P66 AB66 AR66">
    <cfRule type="cellIs" dxfId="664" priority="601" stopIfTrue="1" operator="greaterThan">
      <formula>L66</formula>
    </cfRule>
    <cfRule type="cellIs" dxfId="663" priority="602" stopIfTrue="1" operator="lessThan">
      <formula>L66</formula>
    </cfRule>
  </conditionalFormatting>
  <conditionalFormatting sqref="AN66">
    <cfRule type="cellIs" dxfId="662" priority="599" stopIfTrue="1" operator="greaterThan">
      <formula>AJ66</formula>
    </cfRule>
    <cfRule type="cellIs" dxfId="661" priority="600" stopIfTrue="1" operator="lessThan">
      <formula>AJ66</formula>
    </cfRule>
  </conditionalFormatting>
  <conditionalFormatting sqref="L66">
    <cfRule type="cellIs" dxfId="660" priority="597" stopIfTrue="1" operator="greaterThan">
      <formula>H66</formula>
    </cfRule>
    <cfRule type="cellIs" dxfId="659" priority="598" stopIfTrue="1" operator="lessThan">
      <formula>H66</formula>
    </cfRule>
  </conditionalFormatting>
  <conditionalFormatting sqref="AJ124 AF124 X124 T124 P124 AB124 AR124">
    <cfRule type="cellIs" dxfId="658" priority="593" stopIfTrue="1" operator="greaterThan">
      <formula>L124</formula>
    </cfRule>
    <cfRule type="cellIs" dxfId="657" priority="594" stopIfTrue="1" operator="lessThan">
      <formula>L124</formula>
    </cfRule>
  </conditionalFormatting>
  <conditionalFormatting sqref="AN124">
    <cfRule type="cellIs" dxfId="656" priority="591" stopIfTrue="1" operator="greaterThan">
      <formula>AJ124</formula>
    </cfRule>
    <cfRule type="cellIs" dxfId="655" priority="592" stopIfTrue="1" operator="lessThan">
      <formula>AJ124</formula>
    </cfRule>
  </conditionalFormatting>
  <conditionalFormatting sqref="L124">
    <cfRule type="cellIs" dxfId="654" priority="589" stopIfTrue="1" operator="greaterThan">
      <formula>H124</formula>
    </cfRule>
    <cfRule type="cellIs" dxfId="653" priority="590" stopIfTrue="1" operator="lessThan">
      <formula>H124</formula>
    </cfRule>
  </conditionalFormatting>
  <conditionalFormatting sqref="AJ86 AF86 X86 T86 P86 AB86 AR86">
    <cfRule type="cellIs" dxfId="652" priority="585" stopIfTrue="1" operator="greaterThan">
      <formula>L86</formula>
    </cfRule>
    <cfRule type="cellIs" dxfId="651" priority="586" stopIfTrue="1" operator="lessThan">
      <formula>L86</formula>
    </cfRule>
  </conditionalFormatting>
  <conditionalFormatting sqref="AN86">
    <cfRule type="cellIs" dxfId="650" priority="583" stopIfTrue="1" operator="greaterThan">
      <formula>AJ86</formula>
    </cfRule>
    <cfRule type="cellIs" dxfId="649" priority="584" stopIfTrue="1" operator="lessThan">
      <formula>AJ86</formula>
    </cfRule>
  </conditionalFormatting>
  <conditionalFormatting sqref="L86">
    <cfRule type="cellIs" dxfId="648" priority="581" stopIfTrue="1" operator="greaterThan">
      <formula>H86</formula>
    </cfRule>
    <cfRule type="cellIs" dxfId="647" priority="582" stopIfTrue="1" operator="lessThan">
      <formula>H86</formula>
    </cfRule>
  </conditionalFormatting>
  <conditionalFormatting sqref="AJ98 AF98 X98 T98 P98 AB98 AR98">
    <cfRule type="cellIs" dxfId="646" priority="577" stopIfTrue="1" operator="greaterThan">
      <formula>L98</formula>
    </cfRule>
    <cfRule type="cellIs" dxfId="645" priority="578" stopIfTrue="1" operator="lessThan">
      <formula>L98</formula>
    </cfRule>
  </conditionalFormatting>
  <conditionalFormatting sqref="AN98">
    <cfRule type="cellIs" dxfId="644" priority="575" stopIfTrue="1" operator="greaterThan">
      <formula>AJ98</formula>
    </cfRule>
    <cfRule type="cellIs" dxfId="643" priority="576" stopIfTrue="1" operator="lessThan">
      <formula>AJ98</formula>
    </cfRule>
  </conditionalFormatting>
  <conditionalFormatting sqref="L98">
    <cfRule type="cellIs" dxfId="642" priority="573" stopIfTrue="1" operator="greaterThan">
      <formula>H98</formula>
    </cfRule>
    <cfRule type="cellIs" dxfId="641" priority="574" stopIfTrue="1" operator="lessThan">
      <formula>H98</formula>
    </cfRule>
  </conditionalFormatting>
  <conditionalFormatting sqref="AJ138 AF138 X138 T138 P138 AB138 AR138">
    <cfRule type="cellIs" dxfId="640" priority="569" stopIfTrue="1" operator="greaterThan">
      <formula>L138</formula>
    </cfRule>
    <cfRule type="cellIs" dxfId="639" priority="570" stopIfTrue="1" operator="lessThan">
      <formula>L138</formula>
    </cfRule>
  </conditionalFormatting>
  <conditionalFormatting sqref="AN138">
    <cfRule type="cellIs" dxfId="638" priority="567" stopIfTrue="1" operator="greaterThan">
      <formula>AJ138</formula>
    </cfRule>
    <cfRule type="cellIs" dxfId="637" priority="568" stopIfTrue="1" operator="lessThan">
      <formula>AJ138</formula>
    </cfRule>
  </conditionalFormatting>
  <conditionalFormatting sqref="L138">
    <cfRule type="cellIs" dxfId="636" priority="565" stopIfTrue="1" operator="greaterThan">
      <formula>H138</formula>
    </cfRule>
    <cfRule type="cellIs" dxfId="635" priority="566" stopIfTrue="1" operator="lessThan">
      <formula>H138</formula>
    </cfRule>
  </conditionalFormatting>
  <conditionalFormatting sqref="AJ128 AF128 X128 T128 P128 AB128 AR128">
    <cfRule type="cellIs" dxfId="634" priority="561" stopIfTrue="1" operator="greaterThan">
      <formula>L128</formula>
    </cfRule>
    <cfRule type="cellIs" dxfId="633" priority="562" stopIfTrue="1" operator="lessThan">
      <formula>L128</formula>
    </cfRule>
  </conditionalFormatting>
  <conditionalFormatting sqref="AN128">
    <cfRule type="cellIs" dxfId="632" priority="559" stopIfTrue="1" operator="greaterThan">
      <formula>AJ128</formula>
    </cfRule>
    <cfRule type="cellIs" dxfId="631" priority="560" stopIfTrue="1" operator="lessThan">
      <formula>AJ128</formula>
    </cfRule>
  </conditionalFormatting>
  <conditionalFormatting sqref="L128">
    <cfRule type="cellIs" dxfId="630" priority="557" stopIfTrue="1" operator="greaterThan">
      <formula>H128</formula>
    </cfRule>
    <cfRule type="cellIs" dxfId="629" priority="558" stopIfTrue="1" operator="lessThan">
      <formula>H128</formula>
    </cfRule>
  </conditionalFormatting>
  <conditionalFormatting sqref="AJ112 AF112 X112 T112 P112 AB112 AR112">
    <cfRule type="cellIs" dxfId="628" priority="553" stopIfTrue="1" operator="greaterThan">
      <formula>L112</formula>
    </cfRule>
    <cfRule type="cellIs" dxfId="627" priority="554" stopIfTrue="1" operator="lessThan">
      <formula>L112</formula>
    </cfRule>
  </conditionalFormatting>
  <conditionalFormatting sqref="AN112">
    <cfRule type="cellIs" dxfId="626" priority="551" stopIfTrue="1" operator="greaterThan">
      <formula>AJ112</formula>
    </cfRule>
    <cfRule type="cellIs" dxfId="625" priority="552" stopIfTrue="1" operator="lessThan">
      <formula>AJ112</formula>
    </cfRule>
  </conditionalFormatting>
  <conditionalFormatting sqref="L112">
    <cfRule type="cellIs" dxfId="624" priority="549" stopIfTrue="1" operator="greaterThan">
      <formula>H112</formula>
    </cfRule>
    <cfRule type="cellIs" dxfId="623" priority="550" stopIfTrue="1" operator="lessThan">
      <formula>H112</formula>
    </cfRule>
  </conditionalFormatting>
  <conditionalFormatting sqref="AF22 X22 T22 P22 AB22 AR22 AJ22:AJ23">
    <cfRule type="cellIs" dxfId="622" priority="545" stopIfTrue="1" operator="greaterThan">
      <formula>L22</formula>
    </cfRule>
    <cfRule type="cellIs" dxfId="621" priority="546" stopIfTrue="1" operator="lessThan">
      <formula>L22</formula>
    </cfRule>
  </conditionalFormatting>
  <conditionalFormatting sqref="AN22">
    <cfRule type="cellIs" dxfId="620" priority="543" stopIfTrue="1" operator="greaterThan">
      <formula>AJ22</formula>
    </cfRule>
    <cfRule type="cellIs" dxfId="619" priority="544" stopIfTrue="1" operator="lessThan">
      <formula>AJ22</formula>
    </cfRule>
  </conditionalFormatting>
  <conditionalFormatting sqref="L22">
    <cfRule type="cellIs" dxfId="618" priority="541" stopIfTrue="1" operator="greaterThan">
      <formula>H22</formula>
    </cfRule>
    <cfRule type="cellIs" dxfId="617" priority="542" stopIfTrue="1" operator="lessThan">
      <formula>H22</formula>
    </cfRule>
  </conditionalFormatting>
  <conditionalFormatting sqref="L81 AF81 X81 T81 P81 AR81">
    <cfRule type="cellIs" dxfId="616" priority="537" stopIfTrue="1" operator="greaterThan">
      <formula>H81</formula>
    </cfRule>
    <cfRule type="cellIs" dxfId="615" priority="538" stopIfTrue="1" operator="lessThan">
      <formula>H81</formula>
    </cfRule>
  </conditionalFormatting>
  <conditionalFormatting sqref="AN81">
    <cfRule type="cellIs" dxfId="614" priority="535" stopIfTrue="1" operator="greaterThan">
      <formula>AJ81</formula>
    </cfRule>
    <cfRule type="cellIs" dxfId="613" priority="536" stopIfTrue="1" operator="lessThan">
      <formula>AJ81</formula>
    </cfRule>
  </conditionalFormatting>
  <conditionalFormatting sqref="AJ81 AB81">
    <cfRule type="cellIs" dxfId="612" priority="533" stopIfTrue="1" operator="greaterThan">
      <formula>X81</formula>
    </cfRule>
    <cfRule type="cellIs" dxfId="611" priority="534" stopIfTrue="1" operator="lessThan">
      <formula>X81</formula>
    </cfRule>
  </conditionalFormatting>
  <conditionalFormatting sqref="AJ19 AF19 X19 T19 P19 AB19 AR19">
    <cfRule type="cellIs" dxfId="610" priority="527" stopIfTrue="1" operator="greaterThan">
      <formula>L19</formula>
    </cfRule>
    <cfRule type="cellIs" dxfId="609" priority="528" stopIfTrue="1" operator="lessThan">
      <formula>L19</formula>
    </cfRule>
  </conditionalFormatting>
  <conditionalFormatting sqref="AN19">
    <cfRule type="cellIs" dxfId="608" priority="525" stopIfTrue="1" operator="greaterThan">
      <formula>AJ19</formula>
    </cfRule>
    <cfRule type="cellIs" dxfId="607" priority="526" stopIfTrue="1" operator="lessThan">
      <formula>AJ19</formula>
    </cfRule>
  </conditionalFormatting>
  <conditionalFormatting sqref="L19">
    <cfRule type="cellIs" dxfId="606" priority="523" stopIfTrue="1" operator="greaterThan">
      <formula>H19</formula>
    </cfRule>
    <cfRule type="cellIs" dxfId="605" priority="524" stopIfTrue="1" operator="lessThan">
      <formula>H19</formula>
    </cfRule>
  </conditionalFormatting>
  <conditionalFormatting sqref="AN95 AR95 L95 AJ95 AF95 X95 T95 P95 AB95">
    <cfRule type="cellIs" dxfId="604" priority="520" stopIfTrue="1" operator="greaterThan">
      <formula>H95</formula>
    </cfRule>
    <cfRule type="cellIs" dxfId="603" priority="521" stopIfTrue="1" operator="lessThan">
      <formula>H95</formula>
    </cfRule>
  </conditionalFormatting>
  <conditionalFormatting sqref="AN136 AR136 L136 AJ136 AF136 X136 T136 P136 AB136">
    <cfRule type="cellIs" dxfId="602" priority="516" stopIfTrue="1" operator="greaterThan">
      <formula>H136</formula>
    </cfRule>
    <cfRule type="cellIs" dxfId="601" priority="517" stopIfTrue="1" operator="lessThan">
      <formula>H136</formula>
    </cfRule>
  </conditionalFormatting>
  <conditionalFormatting sqref="AN88 AR88 L88 AJ88 AF88 X88 T88 P88 AB88">
    <cfRule type="cellIs" dxfId="600" priority="503" stopIfTrue="1" operator="greaterThan">
      <formula>H88</formula>
    </cfRule>
    <cfRule type="cellIs" dxfId="599" priority="504" stopIfTrue="1" operator="lessThan">
      <formula>H88</formula>
    </cfRule>
  </conditionalFormatting>
  <conditionalFormatting sqref="AN53 AR53 L53 AJ53 AF53 X53 T53 P53 AB53">
    <cfRule type="cellIs" dxfId="598" priority="499" stopIfTrue="1" operator="greaterThan">
      <formula>H53</formula>
    </cfRule>
    <cfRule type="cellIs" dxfId="597" priority="500" stopIfTrue="1" operator="lessThan">
      <formula>H53</formula>
    </cfRule>
  </conditionalFormatting>
  <conditionalFormatting sqref="AJ116 AF116 X116 T116 P116 AB116 AR116">
    <cfRule type="cellIs" dxfId="596" priority="493" stopIfTrue="1" operator="greaterThan">
      <formula>L116</formula>
    </cfRule>
    <cfRule type="cellIs" dxfId="595" priority="494" stopIfTrue="1" operator="lessThan">
      <formula>L116</formula>
    </cfRule>
  </conditionalFormatting>
  <conditionalFormatting sqref="AN116">
    <cfRule type="cellIs" dxfId="594" priority="491" stopIfTrue="1" operator="greaterThan">
      <formula>AJ116</formula>
    </cfRule>
    <cfRule type="cellIs" dxfId="593" priority="492" stopIfTrue="1" operator="lessThan">
      <formula>AJ116</formula>
    </cfRule>
  </conditionalFormatting>
  <conditionalFormatting sqref="L116">
    <cfRule type="cellIs" dxfId="592" priority="489" stopIfTrue="1" operator="greaterThan">
      <formula>H116</formula>
    </cfRule>
    <cfRule type="cellIs" dxfId="591" priority="490" stopIfTrue="1" operator="lessThan">
      <formula>H116</formula>
    </cfRule>
  </conditionalFormatting>
  <conditionalFormatting sqref="AJ54 AF54 X54 T54 P54 AB54 AR54">
    <cfRule type="cellIs" dxfId="590" priority="484" stopIfTrue="1" operator="greaterThan">
      <formula>L54</formula>
    </cfRule>
    <cfRule type="cellIs" dxfId="589" priority="485" stopIfTrue="1" operator="lessThan">
      <formula>L54</formula>
    </cfRule>
  </conditionalFormatting>
  <conditionalFormatting sqref="AN54">
    <cfRule type="cellIs" dxfId="588" priority="482" stopIfTrue="1" operator="greaterThan">
      <formula>AJ54</formula>
    </cfRule>
    <cfRule type="cellIs" dxfId="587" priority="483" stopIfTrue="1" operator="lessThan">
      <formula>AJ54</formula>
    </cfRule>
  </conditionalFormatting>
  <conditionalFormatting sqref="L54">
    <cfRule type="cellIs" dxfId="586" priority="480" stopIfTrue="1" operator="greaterThan">
      <formula>H54</formula>
    </cfRule>
    <cfRule type="cellIs" dxfId="585" priority="481" stopIfTrue="1" operator="lessThan">
      <formula>H54</formula>
    </cfRule>
  </conditionalFormatting>
  <conditionalFormatting sqref="AJ92 AF92 X92 T92 P92 AB92 AR92">
    <cfRule type="cellIs" dxfId="584" priority="475" stopIfTrue="1" operator="greaterThan">
      <formula>L92</formula>
    </cfRule>
    <cfRule type="cellIs" dxfId="583" priority="476" stopIfTrue="1" operator="lessThan">
      <formula>L92</formula>
    </cfRule>
  </conditionalFormatting>
  <conditionalFormatting sqref="AN92">
    <cfRule type="cellIs" dxfId="582" priority="473" stopIfTrue="1" operator="greaterThan">
      <formula>AJ92</formula>
    </cfRule>
    <cfRule type="cellIs" dxfId="581" priority="474" stopIfTrue="1" operator="lessThan">
      <formula>AJ92</formula>
    </cfRule>
  </conditionalFormatting>
  <conditionalFormatting sqref="L92">
    <cfRule type="cellIs" dxfId="580" priority="471" stopIfTrue="1" operator="greaterThan">
      <formula>H92</formula>
    </cfRule>
    <cfRule type="cellIs" dxfId="579" priority="472" stopIfTrue="1" operator="lessThan">
      <formula>H92</formula>
    </cfRule>
  </conditionalFormatting>
  <conditionalFormatting sqref="AJ97 AF97 X97 T97 P97 AB97 AR97">
    <cfRule type="cellIs" dxfId="578" priority="466" stopIfTrue="1" operator="greaterThan">
      <formula>L97</formula>
    </cfRule>
    <cfRule type="cellIs" dxfId="577" priority="467" stopIfTrue="1" operator="lessThan">
      <formula>L97</formula>
    </cfRule>
  </conditionalFormatting>
  <conditionalFormatting sqref="AN97">
    <cfRule type="cellIs" dxfId="576" priority="463" stopIfTrue="1" operator="greaterThan">
      <formula>AJ97</formula>
    </cfRule>
    <cfRule type="cellIs" dxfId="575" priority="464" stopIfTrue="1" operator="lessThan">
      <formula>AJ97</formula>
    </cfRule>
  </conditionalFormatting>
  <conditionalFormatting sqref="L97">
    <cfRule type="cellIs" dxfId="574" priority="461" stopIfTrue="1" operator="greaterThan">
      <formula>H97</formula>
    </cfRule>
    <cfRule type="cellIs" dxfId="573" priority="462" stopIfTrue="1" operator="lessThan">
      <formula>H97</formula>
    </cfRule>
  </conditionalFormatting>
  <conditionalFormatting sqref="AJ139 AF139 X139 T139 P139 AB139 AR139">
    <cfRule type="cellIs" dxfId="572" priority="457" stopIfTrue="1" operator="greaterThan">
      <formula>L139</formula>
    </cfRule>
    <cfRule type="cellIs" dxfId="571" priority="458" stopIfTrue="1" operator="lessThan">
      <formula>L139</formula>
    </cfRule>
  </conditionalFormatting>
  <conditionalFormatting sqref="AN139">
    <cfRule type="cellIs" dxfId="570" priority="454" stopIfTrue="1" operator="greaterThan">
      <formula>AJ139</formula>
    </cfRule>
    <cfRule type="cellIs" dxfId="569" priority="455" stopIfTrue="1" operator="lessThan">
      <formula>AJ139</formula>
    </cfRule>
  </conditionalFormatting>
  <conditionalFormatting sqref="L139">
    <cfRule type="cellIs" dxfId="568" priority="452" stopIfTrue="1" operator="greaterThan">
      <formula>H139</formula>
    </cfRule>
    <cfRule type="cellIs" dxfId="567" priority="453" stopIfTrue="1" operator="lessThan">
      <formula>H139</formula>
    </cfRule>
  </conditionalFormatting>
  <conditionalFormatting sqref="AN117 AR117 L117 AJ117 AF117 X117 T117 AB117 P117:P118">
    <cfRule type="cellIs" dxfId="566" priority="450" stopIfTrue="1" operator="greaterThan">
      <formula>H117</formula>
    </cfRule>
    <cfRule type="cellIs" dxfId="565" priority="451" stopIfTrue="1" operator="lessThan">
      <formula>H117</formula>
    </cfRule>
  </conditionalFormatting>
  <conditionalFormatting sqref="AN113 AR113 L113 AJ113 AF113 X113 T113 P113 AB113">
    <cfRule type="cellIs" dxfId="564" priority="446" stopIfTrue="1" operator="greaterThan">
      <formula>H113</formula>
    </cfRule>
    <cfRule type="cellIs" dxfId="563" priority="447" stopIfTrue="1" operator="lessThan">
      <formula>H113</formula>
    </cfRule>
  </conditionalFormatting>
  <conditionalFormatting sqref="L36 P36 T36 X36 AB36 AF36 AJ36 AN36 AR36">
    <cfRule type="cellIs" dxfId="562" priority="442" stopIfTrue="1" operator="greaterThan">
      <formula>H36</formula>
    </cfRule>
    <cfRule type="cellIs" dxfId="561" priority="443" stopIfTrue="1" operator="lessThan">
      <formula>H36</formula>
    </cfRule>
  </conditionalFormatting>
  <conditionalFormatting sqref="L52 P52 T52 X52 AB52 AF52 AJ52 AN52 AR52">
    <cfRule type="cellIs" dxfId="560" priority="438" stopIfTrue="1" operator="greaterThan">
      <formula>H52</formula>
    </cfRule>
    <cfRule type="cellIs" dxfId="559" priority="439" stopIfTrue="1" operator="lessThan">
      <formula>H52</formula>
    </cfRule>
  </conditionalFormatting>
  <conditionalFormatting sqref="AR38 L38 P38 T38 X38 AB38 AF38 AJ38">
    <cfRule type="cellIs" dxfId="558" priority="434" stopIfTrue="1" operator="greaterThan">
      <formula>H38</formula>
    </cfRule>
    <cfRule type="cellIs" dxfId="557" priority="435" stopIfTrue="1" operator="lessThan">
      <formula>H38</formula>
    </cfRule>
  </conditionalFormatting>
  <conditionalFormatting sqref="AN38">
    <cfRule type="cellIs" dxfId="556" priority="432" stopIfTrue="1" operator="greaterThan">
      <formula>AJ38</formula>
    </cfRule>
    <cfRule type="cellIs" dxfId="555" priority="433" stopIfTrue="1" operator="lessThan">
      <formula>AJ38</formula>
    </cfRule>
  </conditionalFormatting>
  <conditionalFormatting sqref="AJ21 AF21 X21 T21 P21 AB21 AR21">
    <cfRule type="cellIs" dxfId="554" priority="426" stopIfTrue="1" operator="greaterThan">
      <formula>L21</formula>
    </cfRule>
    <cfRule type="cellIs" dxfId="553" priority="427" stopIfTrue="1" operator="lessThan">
      <formula>L21</formula>
    </cfRule>
  </conditionalFormatting>
  <conditionalFormatting sqref="AN21">
    <cfRule type="cellIs" dxfId="552" priority="424" stopIfTrue="1" operator="greaterThan">
      <formula>AJ21</formula>
    </cfRule>
    <cfRule type="cellIs" dxfId="551" priority="425" stopIfTrue="1" operator="lessThan">
      <formula>AJ21</formula>
    </cfRule>
  </conditionalFormatting>
  <conditionalFormatting sqref="L21">
    <cfRule type="cellIs" dxfId="550" priority="422" stopIfTrue="1" operator="greaterThan">
      <formula>H21</formula>
    </cfRule>
    <cfRule type="cellIs" dxfId="549" priority="423" stopIfTrue="1" operator="lessThan">
      <formula>H21</formula>
    </cfRule>
  </conditionalFormatting>
  <conditionalFormatting sqref="AJ93 AF93 X93 T93 P93 AB93 AR93">
    <cfRule type="cellIs" dxfId="548" priority="417" stopIfTrue="1" operator="greaterThan">
      <formula>L93</formula>
    </cfRule>
    <cfRule type="cellIs" dxfId="547" priority="418" stopIfTrue="1" operator="lessThan">
      <formula>L93</formula>
    </cfRule>
  </conditionalFormatting>
  <conditionalFormatting sqref="AN93">
    <cfRule type="cellIs" dxfId="546" priority="415" stopIfTrue="1" operator="greaterThan">
      <formula>AJ93</formula>
    </cfRule>
    <cfRule type="cellIs" dxfId="545" priority="416" stopIfTrue="1" operator="lessThan">
      <formula>AJ93</formula>
    </cfRule>
  </conditionalFormatting>
  <conditionalFormatting sqref="L93">
    <cfRule type="cellIs" dxfId="544" priority="413" stopIfTrue="1" operator="greaterThan">
      <formula>H93</formula>
    </cfRule>
    <cfRule type="cellIs" dxfId="543" priority="414" stopIfTrue="1" operator="lessThan">
      <formula>H93</formula>
    </cfRule>
  </conditionalFormatting>
  <conditionalFormatting sqref="AJ120 AF120 X120 T120 P120 AB120 AR120">
    <cfRule type="cellIs" dxfId="542" priority="408" stopIfTrue="1" operator="greaterThan">
      <formula>L120</formula>
    </cfRule>
    <cfRule type="cellIs" dxfId="541" priority="409" stopIfTrue="1" operator="lessThan">
      <formula>L120</formula>
    </cfRule>
  </conditionalFormatting>
  <conditionalFormatting sqref="AN120">
    <cfRule type="cellIs" dxfId="540" priority="406" stopIfTrue="1" operator="greaterThan">
      <formula>AJ120</formula>
    </cfRule>
    <cfRule type="cellIs" dxfId="539" priority="407" stopIfTrue="1" operator="lessThan">
      <formula>AJ120</formula>
    </cfRule>
  </conditionalFormatting>
  <conditionalFormatting sqref="L120">
    <cfRule type="cellIs" dxfId="538" priority="404" stopIfTrue="1" operator="greaterThan">
      <formula>H120</formula>
    </cfRule>
    <cfRule type="cellIs" dxfId="537" priority="405" stopIfTrue="1" operator="lessThan">
      <formula>H120</formula>
    </cfRule>
  </conditionalFormatting>
  <conditionalFormatting sqref="AJ133 AF133 X133 T133 P133 AB133 AR133">
    <cfRule type="cellIs" dxfId="536" priority="399" stopIfTrue="1" operator="greaterThan">
      <formula>L133</formula>
    </cfRule>
    <cfRule type="cellIs" dxfId="535" priority="400" stopIfTrue="1" operator="lessThan">
      <formula>L133</formula>
    </cfRule>
  </conditionalFormatting>
  <conditionalFormatting sqref="AN133">
    <cfRule type="cellIs" dxfId="534" priority="397" stopIfTrue="1" operator="greaterThan">
      <formula>AJ133</formula>
    </cfRule>
    <cfRule type="cellIs" dxfId="533" priority="398" stopIfTrue="1" operator="lessThan">
      <formula>AJ133</formula>
    </cfRule>
  </conditionalFormatting>
  <conditionalFormatting sqref="L133">
    <cfRule type="cellIs" dxfId="532" priority="395" stopIfTrue="1" operator="greaterThan">
      <formula>H133</formula>
    </cfRule>
    <cfRule type="cellIs" dxfId="531" priority="396" stopIfTrue="1" operator="lessThan">
      <formula>H133</formula>
    </cfRule>
  </conditionalFormatting>
  <conditionalFormatting sqref="AJ132 AF132 X132 T132 P132 AB132 AR132">
    <cfRule type="cellIs" dxfId="530" priority="390" stopIfTrue="1" operator="greaterThan">
      <formula>L132</formula>
    </cfRule>
    <cfRule type="cellIs" dxfId="529" priority="391" stopIfTrue="1" operator="lessThan">
      <formula>L132</formula>
    </cfRule>
  </conditionalFormatting>
  <conditionalFormatting sqref="AN132">
    <cfRule type="cellIs" dxfId="528" priority="388" stopIfTrue="1" operator="greaterThan">
      <formula>AJ132</formula>
    </cfRule>
    <cfRule type="cellIs" dxfId="527" priority="389" stopIfTrue="1" operator="lessThan">
      <formula>AJ132</formula>
    </cfRule>
  </conditionalFormatting>
  <conditionalFormatting sqref="L132">
    <cfRule type="cellIs" dxfId="526" priority="386" stopIfTrue="1" operator="greaterThan">
      <formula>H132</formula>
    </cfRule>
    <cfRule type="cellIs" dxfId="525" priority="387" stopIfTrue="1" operator="lessThan">
      <formula>H132</formula>
    </cfRule>
  </conditionalFormatting>
  <conditionalFormatting sqref="L118">
    <cfRule type="cellIs" dxfId="524" priority="383" stopIfTrue="1" operator="greaterThan">
      <formula>H118</formula>
    </cfRule>
    <cfRule type="cellIs" dxfId="523" priority="384" stopIfTrue="1" operator="lessThan">
      <formula>H118</formula>
    </cfRule>
  </conditionalFormatting>
  <conditionalFormatting sqref="AJ83 AF83 X83 T83 P83 AB83 AR83">
    <cfRule type="cellIs" dxfId="522" priority="379" stopIfTrue="1" operator="greaterThan">
      <formula>L83</formula>
    </cfRule>
    <cfRule type="cellIs" dxfId="521" priority="380" stopIfTrue="1" operator="lessThan">
      <formula>L83</formula>
    </cfRule>
  </conditionalFormatting>
  <conditionalFormatting sqref="AN83">
    <cfRule type="cellIs" dxfId="520" priority="377" stopIfTrue="1" operator="greaterThan">
      <formula>AJ83</formula>
    </cfRule>
    <cfRule type="cellIs" dxfId="519" priority="378" stopIfTrue="1" operator="lessThan">
      <formula>AJ83</formula>
    </cfRule>
  </conditionalFormatting>
  <conditionalFormatting sqref="L83">
    <cfRule type="cellIs" dxfId="518" priority="375" stopIfTrue="1" operator="greaterThan">
      <formula>H83</formula>
    </cfRule>
    <cfRule type="cellIs" dxfId="517" priority="376" stopIfTrue="1" operator="lessThan">
      <formula>H83</formula>
    </cfRule>
  </conditionalFormatting>
  <conditionalFormatting sqref="L25 P25 T25 AB25 AF25 AJ25 X25">
    <cfRule type="cellIs" dxfId="516" priority="372" stopIfTrue="1" operator="greaterThan">
      <formula>H25</formula>
    </cfRule>
    <cfRule type="cellIs" dxfId="515" priority="373" stopIfTrue="1" operator="lessThan">
      <formula>H25</formula>
    </cfRule>
  </conditionalFormatting>
  <conditionalFormatting sqref="AN25">
    <cfRule type="cellIs" dxfId="514" priority="370" stopIfTrue="1" operator="greaterThan">
      <formula>AJ25</formula>
    </cfRule>
    <cfRule type="cellIs" dxfId="513" priority="371" stopIfTrue="1" operator="lessThan">
      <formula>AJ25</formula>
    </cfRule>
  </conditionalFormatting>
  <conditionalFormatting sqref="AR25">
    <cfRule type="cellIs" dxfId="512" priority="366" stopIfTrue="1" operator="greaterThan">
      <formula>AN25</formula>
    </cfRule>
    <cfRule type="cellIs" dxfId="511" priority="367" stopIfTrue="1" operator="lessThan">
      <formula>AN25</formula>
    </cfRule>
  </conditionalFormatting>
  <conditionalFormatting sqref="L20 P20 T20 AB20 AF20 AJ20 X20">
    <cfRule type="cellIs" dxfId="510" priority="364" stopIfTrue="1" operator="greaterThan">
      <formula>H20</formula>
    </cfRule>
    <cfRule type="cellIs" dxfId="509" priority="365" stopIfTrue="1" operator="lessThan">
      <formula>H20</formula>
    </cfRule>
  </conditionalFormatting>
  <conditionalFormatting sqref="AN20">
    <cfRule type="cellIs" dxfId="508" priority="362" stopIfTrue="1" operator="greaterThan">
      <formula>AJ20</formula>
    </cfRule>
    <cfRule type="cellIs" dxfId="507" priority="363" stopIfTrue="1" operator="lessThan">
      <formula>AJ20</formula>
    </cfRule>
  </conditionalFormatting>
  <conditionalFormatting sqref="AR20">
    <cfRule type="cellIs" dxfId="506" priority="358" stopIfTrue="1" operator="greaterThan">
      <formula>AN20</formula>
    </cfRule>
    <cfRule type="cellIs" dxfId="505" priority="359" stopIfTrue="1" operator="lessThan">
      <formula>AN20</formula>
    </cfRule>
  </conditionalFormatting>
  <conditionalFormatting sqref="L80 P80 AB80 AF80 AJ80 X80">
    <cfRule type="cellIs" dxfId="504" priority="356" stopIfTrue="1" operator="greaterThan">
      <formula>H80</formula>
    </cfRule>
    <cfRule type="cellIs" dxfId="503" priority="357" stopIfTrue="1" operator="lessThan">
      <formula>H80</formula>
    </cfRule>
  </conditionalFormatting>
  <conditionalFormatting sqref="AN80">
    <cfRule type="cellIs" dxfId="502" priority="354" stopIfTrue="1" operator="greaterThan">
      <formula>AJ80</formula>
    </cfRule>
    <cfRule type="cellIs" dxfId="501" priority="355" stopIfTrue="1" operator="lessThan">
      <formula>AJ80</formula>
    </cfRule>
  </conditionalFormatting>
  <conditionalFormatting sqref="AR80">
    <cfRule type="cellIs" dxfId="500" priority="350" stopIfTrue="1" operator="greaterThan">
      <formula>AN80</formula>
    </cfRule>
    <cfRule type="cellIs" dxfId="499" priority="351" stopIfTrue="1" operator="lessThan">
      <formula>AN80</formula>
    </cfRule>
  </conditionalFormatting>
  <conditionalFormatting sqref="L29 P29 T29 AB29 AF29 AJ29 X29">
    <cfRule type="cellIs" dxfId="498" priority="348" stopIfTrue="1" operator="greaterThan">
      <formula>H29</formula>
    </cfRule>
    <cfRule type="cellIs" dxfId="497" priority="349" stopIfTrue="1" operator="lessThan">
      <formula>H29</formula>
    </cfRule>
  </conditionalFormatting>
  <conditionalFormatting sqref="AN29">
    <cfRule type="cellIs" dxfId="496" priority="346" stopIfTrue="1" operator="greaterThan">
      <formula>AJ29</formula>
    </cfRule>
    <cfRule type="cellIs" dxfId="495" priority="347" stopIfTrue="1" operator="lessThan">
      <formula>AJ29</formula>
    </cfRule>
  </conditionalFormatting>
  <conditionalFormatting sqref="AR29">
    <cfRule type="cellIs" dxfId="494" priority="342" stopIfTrue="1" operator="greaterThan">
      <formula>AN29</formula>
    </cfRule>
    <cfRule type="cellIs" dxfId="493" priority="343" stopIfTrue="1" operator="lessThan">
      <formula>AN29</formula>
    </cfRule>
  </conditionalFormatting>
  <conditionalFormatting sqref="L58 P58 T58 AB58 AF58 AJ58 X58">
    <cfRule type="cellIs" dxfId="492" priority="340" stopIfTrue="1" operator="greaterThan">
      <formula>H58</formula>
    </cfRule>
    <cfRule type="cellIs" dxfId="491" priority="341" stopIfTrue="1" operator="lessThan">
      <formula>H58</formula>
    </cfRule>
  </conditionalFormatting>
  <conditionalFormatting sqref="AN58">
    <cfRule type="cellIs" dxfId="490" priority="338" stopIfTrue="1" operator="greaterThan">
      <formula>AJ58</formula>
    </cfRule>
    <cfRule type="cellIs" dxfId="489" priority="339" stopIfTrue="1" operator="lessThan">
      <formula>AJ58</formula>
    </cfRule>
  </conditionalFormatting>
  <conditionalFormatting sqref="AR58">
    <cfRule type="cellIs" dxfId="488" priority="334" stopIfTrue="1" operator="greaterThan">
      <formula>AN58</formula>
    </cfRule>
    <cfRule type="cellIs" dxfId="487" priority="335" stopIfTrue="1" operator="lessThan">
      <formula>AN58</formula>
    </cfRule>
  </conditionalFormatting>
  <conditionalFormatting sqref="L87 P87 T87 AB87 AF87 AJ87 X87">
    <cfRule type="cellIs" dxfId="486" priority="332" stopIfTrue="1" operator="greaterThan">
      <formula>H87</formula>
    </cfRule>
    <cfRule type="cellIs" dxfId="485" priority="333" stopIfTrue="1" operator="lessThan">
      <formula>H87</formula>
    </cfRule>
  </conditionalFormatting>
  <conditionalFormatting sqref="AN87">
    <cfRule type="cellIs" dxfId="484" priority="330" stopIfTrue="1" operator="greaterThan">
      <formula>AJ87</formula>
    </cfRule>
    <cfRule type="cellIs" dxfId="483" priority="331" stopIfTrue="1" operator="lessThan">
      <formula>AJ87</formula>
    </cfRule>
  </conditionalFormatting>
  <conditionalFormatting sqref="AR87">
    <cfRule type="cellIs" dxfId="482" priority="326" stopIfTrue="1" operator="greaterThan">
      <formula>AN87</formula>
    </cfRule>
    <cfRule type="cellIs" dxfId="481" priority="327" stopIfTrue="1" operator="lessThan">
      <formula>AN87</formula>
    </cfRule>
  </conditionalFormatting>
  <conditionalFormatting sqref="L74 P74 T74 AB74 AF74 AJ74 X74">
    <cfRule type="cellIs" dxfId="480" priority="324" stopIfTrue="1" operator="greaterThan">
      <formula>H74</formula>
    </cfRule>
    <cfRule type="cellIs" dxfId="479" priority="325" stopIfTrue="1" operator="lessThan">
      <formula>H74</formula>
    </cfRule>
  </conditionalFormatting>
  <conditionalFormatting sqref="AN74">
    <cfRule type="cellIs" dxfId="478" priority="322" stopIfTrue="1" operator="greaterThan">
      <formula>AJ74</formula>
    </cfRule>
    <cfRule type="cellIs" dxfId="477" priority="323" stopIfTrue="1" operator="lessThan">
      <formula>AJ74</formula>
    </cfRule>
  </conditionalFormatting>
  <conditionalFormatting sqref="AR74">
    <cfRule type="cellIs" dxfId="476" priority="318" stopIfTrue="1" operator="greaterThan">
      <formula>AN74</formula>
    </cfRule>
    <cfRule type="cellIs" dxfId="475" priority="319" stopIfTrue="1" operator="lessThan">
      <formula>AN74</formula>
    </cfRule>
  </conditionalFormatting>
  <conditionalFormatting sqref="G179:G182 G188 G184 G186">
    <cfRule type="cellIs" dxfId="474" priority="308" stopIfTrue="1" operator="greaterThan">
      <formula>D179</formula>
    </cfRule>
  </conditionalFormatting>
  <conditionalFormatting sqref="G189">
    <cfRule type="cellIs" dxfId="473" priority="317" stopIfTrue="1" operator="lessThan">
      <formula>D189</formula>
    </cfRule>
  </conditionalFormatting>
  <conditionalFormatting sqref="G189">
    <cfRule type="cellIs" dxfId="472" priority="316" stopIfTrue="1" operator="greaterThan">
      <formula>D189</formula>
    </cfRule>
  </conditionalFormatting>
  <conditionalFormatting sqref="AR179:AR181 AB179:AB181 P179:P181 T179:T181 X179:X181 AF179:AF181 AJ179:AJ181 AJ188:AJ189 AF188:AF189 X188:X189 T188:T189 P188:P189 AB188:AB189 AR188:AR189 AJ184 AF184 X184 T184 P184 AB184 AR184 AR186 AB186 P186 T186 X186 AF186 AJ186">
    <cfRule type="cellIs" dxfId="471" priority="314" stopIfTrue="1" operator="greaterThan">
      <formula>L179</formula>
    </cfRule>
    <cfRule type="cellIs" dxfId="470" priority="315" stopIfTrue="1" operator="lessThan">
      <formula>L179</formula>
    </cfRule>
  </conditionalFormatting>
  <conditionalFormatting sqref="AN179:AN181 AN188:AN189 AN184 AN186">
    <cfRule type="cellIs" dxfId="469" priority="312" stopIfTrue="1" operator="greaterThan">
      <formula>AJ179</formula>
    </cfRule>
    <cfRule type="cellIs" dxfId="468" priority="313" stopIfTrue="1" operator="lessThan">
      <formula>AJ179</formula>
    </cfRule>
  </conditionalFormatting>
  <conditionalFormatting sqref="L179:L181 L188:L189 L184 L186">
    <cfRule type="cellIs" dxfId="467" priority="310" stopIfTrue="1" operator="greaterThan">
      <formula>H179</formula>
    </cfRule>
    <cfRule type="cellIs" dxfId="466" priority="311" stopIfTrue="1" operator="lessThan">
      <formula>H179</formula>
    </cfRule>
  </conditionalFormatting>
  <conditionalFormatting sqref="H188:H189 H184 H186 H179:H182">
    <cfRule type="cellIs" dxfId="465" priority="309" stopIfTrue="1" operator="greaterThan">
      <formula>E179</formula>
    </cfRule>
  </conditionalFormatting>
  <conditionalFormatting sqref="G175">
    <cfRule type="cellIs" dxfId="464" priority="300" stopIfTrue="1" operator="greaterThan">
      <formula>D175</formula>
    </cfRule>
  </conditionalFormatting>
  <conditionalFormatting sqref="AJ175 AF175 X175 T175 P175 AB175 AR175">
    <cfRule type="cellIs" dxfId="463" priority="306" stopIfTrue="1" operator="greaterThan">
      <formula>L175</formula>
    </cfRule>
    <cfRule type="cellIs" dxfId="462" priority="307" stopIfTrue="1" operator="lessThan">
      <formula>L175</formula>
    </cfRule>
  </conditionalFormatting>
  <conditionalFormatting sqref="AN175">
    <cfRule type="cellIs" dxfId="461" priority="304" stopIfTrue="1" operator="greaterThan">
      <formula>AJ175</formula>
    </cfRule>
    <cfRule type="cellIs" dxfId="460" priority="305" stopIfTrue="1" operator="lessThan">
      <formula>AJ175</formula>
    </cfRule>
  </conditionalFormatting>
  <conditionalFormatting sqref="L175">
    <cfRule type="cellIs" dxfId="459" priority="302" stopIfTrue="1" operator="greaterThan">
      <formula>H175</formula>
    </cfRule>
    <cfRule type="cellIs" dxfId="458" priority="303" stopIfTrue="1" operator="lessThan">
      <formula>H175</formula>
    </cfRule>
  </conditionalFormatting>
  <conditionalFormatting sqref="H175">
    <cfRule type="cellIs" dxfId="457" priority="301" stopIfTrue="1" operator="greaterThan">
      <formula>E175</formula>
    </cfRule>
  </conditionalFormatting>
  <conditionalFormatting sqref="G178">
    <cfRule type="cellIs" dxfId="456" priority="292" stopIfTrue="1" operator="greaterThan">
      <formula>D178</formula>
    </cfRule>
  </conditionalFormatting>
  <conditionalFormatting sqref="AR178 AB178 P178 T178 X178 AF178 AJ178">
    <cfRule type="cellIs" dxfId="455" priority="298" stopIfTrue="1" operator="greaterThan">
      <formula>L178</formula>
    </cfRule>
    <cfRule type="cellIs" dxfId="454" priority="299" stopIfTrue="1" operator="lessThan">
      <formula>L178</formula>
    </cfRule>
  </conditionalFormatting>
  <conditionalFormatting sqref="AN178">
    <cfRule type="cellIs" dxfId="453" priority="296" stopIfTrue="1" operator="greaterThan">
      <formula>AJ178</formula>
    </cfRule>
    <cfRule type="cellIs" dxfId="452" priority="297" stopIfTrue="1" operator="lessThan">
      <formula>AJ178</formula>
    </cfRule>
  </conditionalFormatting>
  <conditionalFormatting sqref="L178">
    <cfRule type="cellIs" dxfId="451" priority="294" stopIfTrue="1" operator="greaterThan">
      <formula>H178</formula>
    </cfRule>
    <cfRule type="cellIs" dxfId="450" priority="295" stopIfTrue="1" operator="lessThan">
      <formula>H178</formula>
    </cfRule>
  </conditionalFormatting>
  <conditionalFormatting sqref="H178">
    <cfRule type="cellIs" dxfId="449" priority="293" stopIfTrue="1" operator="greaterThan">
      <formula>E178</formula>
    </cfRule>
  </conditionalFormatting>
  <conditionalFormatting sqref="AR135 AB135 P135 T135 X135 AF135 AJ135">
    <cfRule type="cellIs" dxfId="448" priority="290" stopIfTrue="1" operator="greaterThan">
      <formula>L135</formula>
    </cfRule>
    <cfRule type="cellIs" dxfId="447" priority="291" stopIfTrue="1" operator="lessThan">
      <formula>L135</formula>
    </cfRule>
  </conditionalFormatting>
  <conditionalFormatting sqref="AN135">
    <cfRule type="cellIs" dxfId="446" priority="288" stopIfTrue="1" operator="greaterThan">
      <formula>AJ135</formula>
    </cfRule>
    <cfRule type="cellIs" dxfId="445" priority="289" stopIfTrue="1" operator="lessThan">
      <formula>AJ135</formula>
    </cfRule>
  </conditionalFormatting>
  <conditionalFormatting sqref="L135">
    <cfRule type="cellIs" dxfId="444" priority="286" stopIfTrue="1" operator="greaterThan">
      <formula>H135</formula>
    </cfRule>
    <cfRule type="cellIs" dxfId="443" priority="287" stopIfTrue="1" operator="lessThan">
      <formula>H135</formula>
    </cfRule>
  </conditionalFormatting>
  <conditionalFormatting sqref="G187">
    <cfRule type="cellIs" dxfId="442" priority="276" stopIfTrue="1" operator="greaterThan">
      <formula>D187</formula>
    </cfRule>
  </conditionalFormatting>
  <conditionalFormatting sqref="AJ187 AF187 X187 T187 P187 AB187 AR187">
    <cfRule type="cellIs" dxfId="441" priority="282" stopIfTrue="1" operator="greaterThan">
      <formula>L187</formula>
    </cfRule>
    <cfRule type="cellIs" dxfId="440" priority="283" stopIfTrue="1" operator="lessThan">
      <formula>L187</formula>
    </cfRule>
  </conditionalFormatting>
  <conditionalFormatting sqref="AN187">
    <cfRule type="cellIs" dxfId="439" priority="280" stopIfTrue="1" operator="greaterThan">
      <formula>AJ187</formula>
    </cfRule>
    <cfRule type="cellIs" dxfId="438" priority="281" stopIfTrue="1" operator="lessThan">
      <formula>AJ187</formula>
    </cfRule>
  </conditionalFormatting>
  <conditionalFormatting sqref="L187">
    <cfRule type="cellIs" dxfId="437" priority="278" stopIfTrue="1" operator="greaterThan">
      <formula>H187</formula>
    </cfRule>
    <cfRule type="cellIs" dxfId="436" priority="279" stopIfTrue="1" operator="lessThan">
      <formula>H187</formula>
    </cfRule>
  </conditionalFormatting>
  <conditionalFormatting sqref="H187">
    <cfRule type="cellIs" dxfId="435" priority="277" stopIfTrue="1" operator="greaterThan">
      <formula>E187</formula>
    </cfRule>
  </conditionalFormatting>
  <conditionalFormatting sqref="G183">
    <cfRule type="cellIs" dxfId="434" priority="268" stopIfTrue="1" operator="greaterThan">
      <formula>D183</formula>
    </cfRule>
  </conditionalFormatting>
  <conditionalFormatting sqref="AJ183 AF183 X183 T183 P183 AB183 AR183">
    <cfRule type="cellIs" dxfId="433" priority="274" stopIfTrue="1" operator="greaterThan">
      <formula>L183</formula>
    </cfRule>
    <cfRule type="cellIs" dxfId="432" priority="275" stopIfTrue="1" operator="lessThan">
      <formula>L183</formula>
    </cfRule>
  </conditionalFormatting>
  <conditionalFormatting sqref="AN183">
    <cfRule type="cellIs" dxfId="431" priority="272" stopIfTrue="1" operator="greaterThan">
      <formula>AJ183</formula>
    </cfRule>
    <cfRule type="cellIs" dxfId="430" priority="273" stopIfTrue="1" operator="lessThan">
      <formula>AJ183</formula>
    </cfRule>
  </conditionalFormatting>
  <conditionalFormatting sqref="L183">
    <cfRule type="cellIs" dxfId="429" priority="270" stopIfTrue="1" operator="greaterThan">
      <formula>H183</formula>
    </cfRule>
    <cfRule type="cellIs" dxfId="428" priority="271" stopIfTrue="1" operator="lessThan">
      <formula>H183</formula>
    </cfRule>
  </conditionalFormatting>
  <conditionalFormatting sqref="H183">
    <cfRule type="cellIs" dxfId="427" priority="269" stopIfTrue="1" operator="greaterThan">
      <formula>E183</formula>
    </cfRule>
  </conditionalFormatting>
  <conditionalFormatting sqref="AJ47 AF47 X47 T47 P47 AB47 AR47">
    <cfRule type="cellIs" dxfId="426" priority="266" stopIfTrue="1" operator="greaterThan">
      <formula>L47</formula>
    </cfRule>
    <cfRule type="cellIs" dxfId="425" priority="267" stopIfTrue="1" operator="lessThan">
      <formula>L47</formula>
    </cfRule>
  </conditionalFormatting>
  <conditionalFormatting sqref="AN47">
    <cfRule type="cellIs" dxfId="424" priority="264" stopIfTrue="1" operator="greaterThan">
      <formula>AJ47</formula>
    </cfRule>
    <cfRule type="cellIs" dxfId="423" priority="265" stopIfTrue="1" operator="lessThan">
      <formula>AJ47</formula>
    </cfRule>
  </conditionalFormatting>
  <conditionalFormatting sqref="L47">
    <cfRule type="cellIs" dxfId="422" priority="262" stopIfTrue="1" operator="greaterThan">
      <formula>H47</formula>
    </cfRule>
    <cfRule type="cellIs" dxfId="421" priority="263" stopIfTrue="1" operator="lessThan">
      <formula>H47</formula>
    </cfRule>
  </conditionalFormatting>
  <conditionalFormatting sqref="G167">
    <cfRule type="cellIs" dxfId="420" priority="252" stopIfTrue="1" operator="greaterThan">
      <formula>D167</formula>
    </cfRule>
  </conditionalFormatting>
  <conditionalFormatting sqref="AJ167 AF167 X167 T167 P167 AB167 AR167">
    <cfRule type="cellIs" dxfId="419" priority="258" stopIfTrue="1" operator="greaterThan">
      <formula>L167</formula>
    </cfRule>
    <cfRule type="cellIs" dxfId="418" priority="259" stopIfTrue="1" operator="lessThan">
      <formula>L167</formula>
    </cfRule>
  </conditionalFormatting>
  <conditionalFormatting sqref="AN167">
    <cfRule type="cellIs" dxfId="417" priority="256" stopIfTrue="1" operator="greaterThan">
      <formula>AJ167</formula>
    </cfRule>
    <cfRule type="cellIs" dxfId="416" priority="257" stopIfTrue="1" operator="lessThan">
      <formula>AJ167</formula>
    </cfRule>
  </conditionalFormatting>
  <conditionalFormatting sqref="L167">
    <cfRule type="cellIs" dxfId="415" priority="254" stopIfTrue="1" operator="greaterThan">
      <formula>H167</formula>
    </cfRule>
    <cfRule type="cellIs" dxfId="414" priority="255" stopIfTrue="1" operator="lessThan">
      <formula>H167</formula>
    </cfRule>
  </conditionalFormatting>
  <conditionalFormatting sqref="H167:H168 H170:H171 H173:H174">
    <cfRule type="cellIs" dxfId="413" priority="253" stopIfTrue="1" operator="greaterThan">
      <formula>E167</formula>
    </cfRule>
  </conditionalFormatting>
  <conditionalFormatting sqref="G168">
    <cfRule type="cellIs" dxfId="412" priority="244" stopIfTrue="1" operator="greaterThan">
      <formula>D168</formula>
    </cfRule>
  </conditionalFormatting>
  <conditionalFormatting sqref="AJ168 AF168 X168 T168 P168 AB168 AR168">
    <cfRule type="cellIs" dxfId="411" priority="250" stopIfTrue="1" operator="greaterThan">
      <formula>L168</formula>
    </cfRule>
    <cfRule type="cellIs" dxfId="410" priority="251" stopIfTrue="1" operator="lessThan">
      <formula>L168</formula>
    </cfRule>
  </conditionalFormatting>
  <conditionalFormatting sqref="AN168">
    <cfRule type="cellIs" dxfId="409" priority="248" stopIfTrue="1" operator="greaterThan">
      <formula>AJ168</formula>
    </cfRule>
    <cfRule type="cellIs" dxfId="408" priority="249" stopIfTrue="1" operator="lessThan">
      <formula>AJ168</formula>
    </cfRule>
  </conditionalFormatting>
  <conditionalFormatting sqref="L168">
    <cfRule type="cellIs" dxfId="407" priority="246" stopIfTrue="1" operator="greaterThan">
      <formula>H168</formula>
    </cfRule>
    <cfRule type="cellIs" dxfId="406" priority="247" stopIfTrue="1" operator="lessThan">
      <formula>H168</formula>
    </cfRule>
  </conditionalFormatting>
  <conditionalFormatting sqref="G173">
    <cfRule type="cellIs" dxfId="405" priority="236" stopIfTrue="1" operator="greaterThan">
      <formula>D173</formula>
    </cfRule>
  </conditionalFormatting>
  <conditionalFormatting sqref="AJ173 AF173 X173 T173 P173 AB173 AR173">
    <cfRule type="cellIs" dxfId="404" priority="242" stopIfTrue="1" operator="greaterThan">
      <formula>L173</formula>
    </cfRule>
    <cfRule type="cellIs" dxfId="403" priority="243" stopIfTrue="1" operator="lessThan">
      <formula>L173</formula>
    </cfRule>
  </conditionalFormatting>
  <conditionalFormatting sqref="AN173">
    <cfRule type="cellIs" dxfId="402" priority="240" stopIfTrue="1" operator="greaterThan">
      <formula>AJ173</formula>
    </cfRule>
    <cfRule type="cellIs" dxfId="401" priority="241" stopIfTrue="1" operator="lessThan">
      <formula>AJ173</formula>
    </cfRule>
  </conditionalFormatting>
  <conditionalFormatting sqref="L173">
    <cfRule type="cellIs" dxfId="400" priority="238" stopIfTrue="1" operator="greaterThan">
      <formula>H173</formula>
    </cfRule>
    <cfRule type="cellIs" dxfId="399" priority="239" stopIfTrue="1" operator="lessThan">
      <formula>H173</formula>
    </cfRule>
  </conditionalFormatting>
  <conditionalFormatting sqref="G174">
    <cfRule type="cellIs" dxfId="398" priority="228" stopIfTrue="1" operator="greaterThan">
      <formula>D174</formula>
    </cfRule>
  </conditionalFormatting>
  <conditionalFormatting sqref="AJ174 AF174 X174 T174 P174 AB174 AR174">
    <cfRule type="cellIs" dxfId="397" priority="234" stopIfTrue="1" operator="greaterThan">
      <formula>L174</formula>
    </cfRule>
    <cfRule type="cellIs" dxfId="396" priority="235" stopIfTrue="1" operator="lessThan">
      <formula>L174</formula>
    </cfRule>
  </conditionalFormatting>
  <conditionalFormatting sqref="AN174">
    <cfRule type="cellIs" dxfId="395" priority="232" stopIfTrue="1" operator="greaterThan">
      <formula>AJ174</formula>
    </cfRule>
    <cfRule type="cellIs" dxfId="394" priority="233" stopIfTrue="1" operator="lessThan">
      <formula>AJ174</formula>
    </cfRule>
  </conditionalFormatting>
  <conditionalFormatting sqref="L174">
    <cfRule type="cellIs" dxfId="393" priority="230" stopIfTrue="1" operator="greaterThan">
      <formula>H174</formula>
    </cfRule>
    <cfRule type="cellIs" dxfId="392" priority="231" stopIfTrue="1" operator="lessThan">
      <formula>H174</formula>
    </cfRule>
  </conditionalFormatting>
  <conditionalFormatting sqref="G170">
    <cfRule type="cellIs" dxfId="391" priority="220" stopIfTrue="1" operator="greaterThan">
      <formula>D170</formula>
    </cfRule>
  </conditionalFormatting>
  <conditionalFormatting sqref="AJ170 AF170 X170 T170 P170 AB170 AR170">
    <cfRule type="cellIs" dxfId="390" priority="226" stopIfTrue="1" operator="greaterThan">
      <formula>L170</formula>
    </cfRule>
    <cfRule type="cellIs" dxfId="389" priority="227" stopIfTrue="1" operator="lessThan">
      <formula>L170</formula>
    </cfRule>
  </conditionalFormatting>
  <conditionalFormatting sqref="AN170">
    <cfRule type="cellIs" dxfId="388" priority="224" stopIfTrue="1" operator="greaterThan">
      <formula>AJ170</formula>
    </cfRule>
    <cfRule type="cellIs" dxfId="387" priority="225" stopIfTrue="1" operator="lessThan">
      <formula>AJ170</formula>
    </cfRule>
  </conditionalFormatting>
  <conditionalFormatting sqref="L170">
    <cfRule type="cellIs" dxfId="386" priority="222" stopIfTrue="1" operator="greaterThan">
      <formula>H170</formula>
    </cfRule>
    <cfRule type="cellIs" dxfId="385" priority="223" stopIfTrue="1" operator="lessThan">
      <formula>H170</formula>
    </cfRule>
  </conditionalFormatting>
  <conditionalFormatting sqref="G171">
    <cfRule type="cellIs" dxfId="384" priority="212" stopIfTrue="1" operator="greaterThan">
      <formula>D171</formula>
    </cfRule>
  </conditionalFormatting>
  <conditionalFormatting sqref="AJ171 AF171 X171 T171 P171 AB171 AR171">
    <cfRule type="cellIs" dxfId="383" priority="218" stopIfTrue="1" operator="greaterThan">
      <formula>L171</formula>
    </cfRule>
    <cfRule type="cellIs" dxfId="382" priority="219" stopIfTrue="1" operator="lessThan">
      <formula>L171</formula>
    </cfRule>
  </conditionalFormatting>
  <conditionalFormatting sqref="AN171">
    <cfRule type="cellIs" dxfId="381" priority="216" stopIfTrue="1" operator="greaterThan">
      <formula>AJ171</formula>
    </cfRule>
    <cfRule type="cellIs" dxfId="380" priority="217" stopIfTrue="1" operator="lessThan">
      <formula>AJ171</formula>
    </cfRule>
  </conditionalFormatting>
  <conditionalFormatting sqref="L171">
    <cfRule type="cellIs" dxfId="379" priority="214" stopIfTrue="1" operator="greaterThan">
      <formula>H171</formula>
    </cfRule>
    <cfRule type="cellIs" dxfId="378" priority="215" stopIfTrue="1" operator="lessThan">
      <formula>H171</formula>
    </cfRule>
  </conditionalFormatting>
  <conditionalFormatting sqref="AR185 AB185 P185 T185 X185 AF185 AJ185">
    <cfRule type="cellIs" dxfId="377" priority="210" stopIfTrue="1" operator="greaterThan">
      <formula>L185</formula>
    </cfRule>
    <cfRule type="cellIs" dxfId="376" priority="211" stopIfTrue="1" operator="lessThan">
      <formula>L185</formula>
    </cfRule>
  </conditionalFormatting>
  <conditionalFormatting sqref="AN185">
    <cfRule type="cellIs" dxfId="375" priority="208" stopIfTrue="1" operator="greaterThan">
      <formula>AJ185</formula>
    </cfRule>
    <cfRule type="cellIs" dxfId="374" priority="209" stopIfTrue="1" operator="lessThan">
      <formula>AJ185</formula>
    </cfRule>
  </conditionalFormatting>
  <conditionalFormatting sqref="L185">
    <cfRule type="cellIs" dxfId="373" priority="206" stopIfTrue="1" operator="greaterThan">
      <formula>H185</formula>
    </cfRule>
    <cfRule type="cellIs" dxfId="372" priority="207" stopIfTrue="1" operator="lessThan">
      <formula>H185</formula>
    </cfRule>
  </conditionalFormatting>
  <conditionalFormatting sqref="G169">
    <cfRule type="cellIs" dxfId="371" priority="186" stopIfTrue="1" operator="greaterThan">
      <formula>D169</formula>
    </cfRule>
  </conditionalFormatting>
  <conditionalFormatting sqref="AR79 AB79 P79 X79 AF79 AJ79 T79:T80">
    <cfRule type="cellIs" dxfId="370" priority="194" stopIfTrue="1" operator="greaterThan">
      <formula>L79</formula>
    </cfRule>
    <cfRule type="cellIs" dxfId="369" priority="195" stopIfTrue="1" operator="lessThan">
      <formula>L79</formula>
    </cfRule>
  </conditionalFormatting>
  <conditionalFormatting sqref="AN79">
    <cfRule type="cellIs" dxfId="368" priority="192" stopIfTrue="1" operator="greaterThan">
      <formula>AJ79</formula>
    </cfRule>
    <cfRule type="cellIs" dxfId="367" priority="193" stopIfTrue="1" operator="lessThan">
      <formula>AJ79</formula>
    </cfRule>
  </conditionalFormatting>
  <conditionalFormatting sqref="L79">
    <cfRule type="cellIs" dxfId="366" priority="190" stopIfTrue="1" operator="greaterThan">
      <formula>H79</formula>
    </cfRule>
    <cfRule type="cellIs" dxfId="365" priority="191" stopIfTrue="1" operator="lessThan">
      <formula>H79</formula>
    </cfRule>
  </conditionalFormatting>
  <conditionalFormatting sqref="G169">
    <cfRule type="cellIs" dxfId="364" priority="187" stopIfTrue="1" operator="lessThan">
      <formula>D169</formula>
    </cfRule>
  </conditionalFormatting>
  <conditionalFormatting sqref="AJ169 AF169 X169 T169 P169 AB169 AR169">
    <cfRule type="cellIs" dxfId="363" priority="184" stopIfTrue="1" operator="greaterThan">
      <formula>L169</formula>
    </cfRule>
    <cfRule type="cellIs" dxfId="362" priority="185" stopIfTrue="1" operator="lessThan">
      <formula>L169</formula>
    </cfRule>
  </conditionalFormatting>
  <conditionalFormatting sqref="AN169">
    <cfRule type="cellIs" dxfId="361" priority="182" stopIfTrue="1" operator="greaterThan">
      <formula>AJ169</formula>
    </cfRule>
    <cfRule type="cellIs" dxfId="360" priority="183" stopIfTrue="1" operator="lessThan">
      <formula>AJ169</formula>
    </cfRule>
  </conditionalFormatting>
  <conditionalFormatting sqref="L169">
    <cfRule type="cellIs" dxfId="359" priority="180" stopIfTrue="1" operator="greaterThan">
      <formula>H169</formula>
    </cfRule>
    <cfRule type="cellIs" dxfId="358" priority="181" stopIfTrue="1" operator="lessThan">
      <formula>H169</formula>
    </cfRule>
  </conditionalFormatting>
  <conditionalFormatting sqref="H169">
    <cfRule type="cellIs" dxfId="357" priority="179" stopIfTrue="1" operator="greaterThan">
      <formula>E169</formula>
    </cfRule>
  </conditionalFormatting>
  <conditionalFormatting sqref="G172">
    <cfRule type="cellIs" dxfId="356" priority="178" stopIfTrue="1" operator="lessThan">
      <formula>D172</formula>
    </cfRule>
  </conditionalFormatting>
  <conditionalFormatting sqref="G172">
    <cfRule type="cellIs" dxfId="355" priority="177" stopIfTrue="1" operator="greaterThan">
      <formula>D172</formula>
    </cfRule>
  </conditionalFormatting>
  <conditionalFormatting sqref="AJ172 AF172 X172 T172 P172 AB172 AR172">
    <cfRule type="cellIs" dxfId="354" priority="175" stopIfTrue="1" operator="greaterThan">
      <formula>L172</formula>
    </cfRule>
    <cfRule type="cellIs" dxfId="353" priority="176" stopIfTrue="1" operator="lessThan">
      <formula>L172</formula>
    </cfRule>
  </conditionalFormatting>
  <conditionalFormatting sqref="AN172">
    <cfRule type="cellIs" dxfId="352" priority="173" stopIfTrue="1" operator="greaterThan">
      <formula>AJ172</formula>
    </cfRule>
    <cfRule type="cellIs" dxfId="351" priority="174" stopIfTrue="1" operator="lessThan">
      <formula>AJ172</formula>
    </cfRule>
  </conditionalFormatting>
  <conditionalFormatting sqref="L172">
    <cfRule type="cellIs" dxfId="350" priority="171" stopIfTrue="1" operator="greaterThan">
      <formula>H172</formula>
    </cfRule>
    <cfRule type="cellIs" dxfId="349" priority="172" stopIfTrue="1" operator="lessThan">
      <formula>H172</formula>
    </cfRule>
  </conditionalFormatting>
  <conditionalFormatting sqref="H172">
    <cfRule type="cellIs" dxfId="348" priority="170" stopIfTrue="1" operator="greaterThan">
      <formula>E172</formula>
    </cfRule>
  </conditionalFormatting>
  <conditionalFormatting sqref="AJ182 AF182 X182 T182 P182 AB182 AR182">
    <cfRule type="cellIs" dxfId="347" priority="168" stopIfTrue="1" operator="greaterThan">
      <formula>L182</formula>
    </cfRule>
    <cfRule type="cellIs" dxfId="346" priority="169" stopIfTrue="1" operator="lessThan">
      <formula>L182</formula>
    </cfRule>
  </conditionalFormatting>
  <conditionalFormatting sqref="AN182">
    <cfRule type="cellIs" dxfId="345" priority="166" stopIfTrue="1" operator="greaterThan">
      <formula>AJ182</formula>
    </cfRule>
    <cfRule type="cellIs" dxfId="344" priority="167" stopIfTrue="1" operator="lessThan">
      <formula>AJ182</formula>
    </cfRule>
  </conditionalFormatting>
  <conditionalFormatting sqref="L182">
    <cfRule type="cellIs" dxfId="343" priority="164" stopIfTrue="1" operator="greaterThan">
      <formula>H182</formula>
    </cfRule>
    <cfRule type="cellIs" dxfId="342" priority="165" stopIfTrue="1" operator="lessThan">
      <formula>H182</formula>
    </cfRule>
  </conditionalFormatting>
  <conditionalFormatting sqref="AR39 L39 P39 T39 X39 AB39 AF39 AJ39">
    <cfRule type="cellIs" dxfId="341" priority="162" stopIfTrue="1" operator="greaterThan">
      <formula>H39</formula>
    </cfRule>
    <cfRule type="cellIs" dxfId="340" priority="163" stopIfTrue="1" operator="lessThan">
      <formula>H39</formula>
    </cfRule>
  </conditionalFormatting>
  <conditionalFormatting sqref="AN39">
    <cfRule type="cellIs" dxfId="339" priority="160" stopIfTrue="1" operator="greaterThan">
      <formula>AJ39</formula>
    </cfRule>
    <cfRule type="cellIs" dxfId="338" priority="161" stopIfTrue="1" operator="lessThan">
      <formula>AJ39</formula>
    </cfRule>
  </conditionalFormatting>
  <conditionalFormatting sqref="G185">
    <cfRule type="cellIs" dxfId="337" priority="157" stopIfTrue="1" operator="lessThan">
      <formula>D185</formula>
    </cfRule>
  </conditionalFormatting>
  <conditionalFormatting sqref="G185">
    <cfRule type="cellIs" dxfId="336" priority="156" stopIfTrue="1" operator="greaterThan">
      <formula>D185</formula>
    </cfRule>
  </conditionalFormatting>
  <conditionalFormatting sqref="H185">
    <cfRule type="cellIs" dxfId="335" priority="155" stopIfTrue="1" operator="greaterThan">
      <formula>E185</formula>
    </cfRule>
  </conditionalFormatting>
  <conditionalFormatting sqref="AJ109 AF109 X109 T109 P109 AB109 AR109">
    <cfRule type="cellIs" dxfId="334" priority="153" stopIfTrue="1" operator="greaterThan">
      <formula>L109</formula>
    </cfRule>
    <cfRule type="cellIs" dxfId="333" priority="154" stopIfTrue="1" operator="lessThan">
      <formula>L109</formula>
    </cfRule>
  </conditionalFormatting>
  <conditionalFormatting sqref="AN109">
    <cfRule type="cellIs" dxfId="332" priority="151" stopIfTrue="1" operator="greaterThan">
      <formula>AJ109</formula>
    </cfRule>
    <cfRule type="cellIs" dxfId="331" priority="152" stopIfTrue="1" operator="lessThan">
      <formula>AJ109</formula>
    </cfRule>
  </conditionalFormatting>
  <conditionalFormatting sqref="L109">
    <cfRule type="cellIs" dxfId="330" priority="149" stopIfTrue="1" operator="greaterThan">
      <formula>H109</formula>
    </cfRule>
    <cfRule type="cellIs" dxfId="329" priority="150" stopIfTrue="1" operator="lessThan">
      <formula>H109</formula>
    </cfRule>
  </conditionalFormatting>
  <conditionalFormatting sqref="AR177 AN177 AJ177 AF177 AB177 X177 T177 P177 L177">
    <cfRule type="cellIs" dxfId="328" priority="145" stopIfTrue="1" operator="greaterThan">
      <formula>H177</formula>
    </cfRule>
    <cfRule type="cellIs" dxfId="327" priority="146" stopIfTrue="1" operator="lessThan">
      <formula>H177</formula>
    </cfRule>
  </conditionalFormatting>
  <conditionalFormatting sqref="G10:G12 G14:G31 G33:G41 G43 G45:G54 G103:G105 G108:G120 G135:G140 G122:G133 G56:G101">
    <cfRule type="cellIs" dxfId="326" priority="144" stopIfTrue="1" operator="lessThan">
      <formula>D10</formula>
    </cfRule>
  </conditionalFormatting>
  <conditionalFormatting sqref="G10:G12 G14:G31 G33:G41 G43 G45:G54 G103:G105 G108:G120 G135:G140 G122:G133 G56:G101">
    <cfRule type="cellIs" dxfId="325" priority="143" stopIfTrue="1" operator="greaterThan">
      <formula>D10</formula>
    </cfRule>
  </conditionalFormatting>
  <conditionalFormatting sqref="G159">
    <cfRule type="cellIs" dxfId="324" priority="135" stopIfTrue="1" operator="greaterThan">
      <formula>D159</formula>
    </cfRule>
  </conditionalFormatting>
  <conditionalFormatting sqref="AJ159 AF159 X159 T159 P159 AB159 AR159">
    <cfRule type="cellIs" dxfId="323" priority="141" stopIfTrue="1" operator="greaterThan">
      <formula>L159</formula>
    </cfRule>
    <cfRule type="cellIs" dxfId="322" priority="142" stopIfTrue="1" operator="lessThan">
      <formula>L159</formula>
    </cfRule>
  </conditionalFormatting>
  <conditionalFormatting sqref="AN159">
    <cfRule type="cellIs" dxfId="321" priority="139" stopIfTrue="1" operator="greaterThan">
      <formula>AJ159</formula>
    </cfRule>
    <cfRule type="cellIs" dxfId="320" priority="140" stopIfTrue="1" operator="lessThan">
      <formula>AJ159</formula>
    </cfRule>
  </conditionalFormatting>
  <conditionalFormatting sqref="L159">
    <cfRule type="cellIs" dxfId="319" priority="137" stopIfTrue="1" operator="greaterThan">
      <formula>H159</formula>
    </cfRule>
    <cfRule type="cellIs" dxfId="318" priority="138" stopIfTrue="1" operator="lessThan">
      <formula>H159</formula>
    </cfRule>
  </conditionalFormatting>
  <conditionalFormatting sqref="H159:H160 H162:H163 H165:H166">
    <cfRule type="cellIs" dxfId="317" priority="136" stopIfTrue="1" operator="greaterThan">
      <formula>E159</formula>
    </cfRule>
  </conditionalFormatting>
  <conditionalFormatting sqref="G160">
    <cfRule type="cellIs" dxfId="316" priority="128" stopIfTrue="1" operator="greaterThan">
      <formula>D160</formula>
    </cfRule>
  </conditionalFormatting>
  <conditionalFormatting sqref="AJ160 AF160 X160 T160 P160 AB160 AR160">
    <cfRule type="cellIs" dxfId="315" priority="133" stopIfTrue="1" operator="greaterThan">
      <formula>L160</formula>
    </cfRule>
    <cfRule type="cellIs" dxfId="314" priority="134" stopIfTrue="1" operator="lessThan">
      <formula>L160</formula>
    </cfRule>
  </conditionalFormatting>
  <conditionalFormatting sqref="AN160">
    <cfRule type="cellIs" dxfId="313" priority="131" stopIfTrue="1" operator="greaterThan">
      <formula>AJ160</formula>
    </cfRule>
    <cfRule type="cellIs" dxfId="312" priority="132" stopIfTrue="1" operator="lessThan">
      <formula>AJ160</formula>
    </cfRule>
  </conditionalFormatting>
  <conditionalFormatting sqref="L160">
    <cfRule type="cellIs" dxfId="311" priority="129" stopIfTrue="1" operator="greaterThan">
      <formula>H160</formula>
    </cfRule>
    <cfRule type="cellIs" dxfId="310" priority="130" stopIfTrue="1" operator="lessThan">
      <formula>H160</formula>
    </cfRule>
  </conditionalFormatting>
  <conditionalFormatting sqref="G165">
    <cfRule type="cellIs" dxfId="309" priority="121" stopIfTrue="1" operator="greaterThan">
      <formula>D165</formula>
    </cfRule>
  </conditionalFormatting>
  <conditionalFormatting sqref="AJ165 AF165 X165 T165 P165 AB165 AR165">
    <cfRule type="cellIs" dxfId="308" priority="126" stopIfTrue="1" operator="greaterThan">
      <formula>L165</formula>
    </cfRule>
    <cfRule type="cellIs" dxfId="307" priority="127" stopIfTrue="1" operator="lessThan">
      <formula>L165</formula>
    </cfRule>
  </conditionalFormatting>
  <conditionalFormatting sqref="AN165">
    <cfRule type="cellIs" dxfId="306" priority="124" stopIfTrue="1" operator="greaterThan">
      <formula>AJ165</formula>
    </cfRule>
    <cfRule type="cellIs" dxfId="305" priority="125" stopIfTrue="1" operator="lessThan">
      <formula>AJ165</formula>
    </cfRule>
  </conditionalFormatting>
  <conditionalFormatting sqref="L165">
    <cfRule type="cellIs" dxfId="304" priority="122" stopIfTrue="1" operator="greaterThan">
      <formula>H165</formula>
    </cfRule>
    <cfRule type="cellIs" dxfId="303" priority="123" stopIfTrue="1" operator="lessThan">
      <formula>H165</formula>
    </cfRule>
  </conditionalFormatting>
  <conditionalFormatting sqref="G166">
    <cfRule type="cellIs" dxfId="302" priority="114" stopIfTrue="1" operator="greaterThan">
      <formula>D166</formula>
    </cfRule>
  </conditionalFormatting>
  <conditionalFormatting sqref="AJ166 AF166 X166 T166 P166 AB166 AR166">
    <cfRule type="cellIs" dxfId="301" priority="119" stopIfTrue="1" operator="greaterThan">
      <formula>L166</formula>
    </cfRule>
    <cfRule type="cellIs" dxfId="300" priority="120" stopIfTrue="1" operator="lessThan">
      <formula>L166</formula>
    </cfRule>
  </conditionalFormatting>
  <conditionalFormatting sqref="AN166">
    <cfRule type="cellIs" dxfId="299" priority="117" stopIfTrue="1" operator="greaterThan">
      <formula>AJ166</formula>
    </cfRule>
    <cfRule type="cellIs" dxfId="298" priority="118" stopIfTrue="1" operator="lessThan">
      <formula>AJ166</formula>
    </cfRule>
  </conditionalFormatting>
  <conditionalFormatting sqref="L166">
    <cfRule type="cellIs" dxfId="297" priority="115" stopIfTrue="1" operator="greaterThan">
      <formula>H166</formula>
    </cfRule>
    <cfRule type="cellIs" dxfId="296" priority="116" stopIfTrue="1" operator="lessThan">
      <formula>H166</formula>
    </cfRule>
  </conditionalFormatting>
  <conditionalFormatting sqref="G162">
    <cfRule type="cellIs" dxfId="295" priority="107" stopIfTrue="1" operator="greaterThan">
      <formula>D162</formula>
    </cfRule>
  </conditionalFormatting>
  <conditionalFormatting sqref="AJ162 AF162 X162 T162 P162 AB162 AR162">
    <cfRule type="cellIs" dxfId="294" priority="112" stopIfTrue="1" operator="greaterThan">
      <formula>L162</formula>
    </cfRule>
    <cfRule type="cellIs" dxfId="293" priority="113" stopIfTrue="1" operator="lessThan">
      <formula>L162</formula>
    </cfRule>
  </conditionalFormatting>
  <conditionalFormatting sqref="AN162">
    <cfRule type="cellIs" dxfId="292" priority="110" stopIfTrue="1" operator="greaterThan">
      <formula>AJ162</formula>
    </cfRule>
    <cfRule type="cellIs" dxfId="291" priority="111" stopIfTrue="1" operator="lessThan">
      <formula>AJ162</formula>
    </cfRule>
  </conditionalFormatting>
  <conditionalFormatting sqref="L162">
    <cfRule type="cellIs" dxfId="290" priority="108" stopIfTrue="1" operator="greaterThan">
      <formula>H162</formula>
    </cfRule>
    <cfRule type="cellIs" dxfId="289" priority="109" stopIfTrue="1" operator="lessThan">
      <formula>H162</formula>
    </cfRule>
  </conditionalFormatting>
  <conditionalFormatting sqref="G163">
    <cfRule type="cellIs" dxfId="288" priority="100" stopIfTrue="1" operator="greaterThan">
      <formula>D163</formula>
    </cfRule>
  </conditionalFormatting>
  <conditionalFormatting sqref="AJ163 AF163 X163 T163 P163 AB163 AR163">
    <cfRule type="cellIs" dxfId="287" priority="105" stopIfTrue="1" operator="greaterThan">
      <formula>L163</formula>
    </cfRule>
    <cfRule type="cellIs" dxfId="286" priority="106" stopIfTrue="1" operator="lessThan">
      <formula>L163</formula>
    </cfRule>
  </conditionalFormatting>
  <conditionalFormatting sqref="AN163">
    <cfRule type="cellIs" dxfId="285" priority="103" stopIfTrue="1" operator="greaterThan">
      <formula>AJ163</formula>
    </cfRule>
    <cfRule type="cellIs" dxfId="284" priority="104" stopIfTrue="1" operator="lessThan">
      <formula>AJ163</formula>
    </cfRule>
  </conditionalFormatting>
  <conditionalFormatting sqref="L163">
    <cfRule type="cellIs" dxfId="283" priority="101" stopIfTrue="1" operator="greaterThan">
      <formula>H163</formula>
    </cfRule>
    <cfRule type="cellIs" dxfId="282" priority="102" stopIfTrue="1" operator="lessThan">
      <formula>H163</formula>
    </cfRule>
  </conditionalFormatting>
  <conditionalFormatting sqref="G161">
    <cfRule type="cellIs" dxfId="281" priority="98" stopIfTrue="1" operator="greaterThan">
      <formula>D161</formula>
    </cfRule>
  </conditionalFormatting>
  <conditionalFormatting sqref="G161">
    <cfRule type="cellIs" dxfId="280" priority="99" stopIfTrue="1" operator="lessThan">
      <formula>D161</formula>
    </cfRule>
  </conditionalFormatting>
  <conditionalFormatting sqref="AJ161 AF161 X161 T161 P161 AB161 AR161">
    <cfRule type="cellIs" dxfId="279" priority="96" stopIfTrue="1" operator="greaterThan">
      <formula>L161</formula>
    </cfRule>
    <cfRule type="cellIs" dxfId="278" priority="97" stopIfTrue="1" operator="lessThan">
      <formula>L161</formula>
    </cfRule>
  </conditionalFormatting>
  <conditionalFormatting sqref="AN161">
    <cfRule type="cellIs" dxfId="277" priority="94" stopIfTrue="1" operator="greaterThan">
      <formula>AJ161</formula>
    </cfRule>
    <cfRule type="cellIs" dxfId="276" priority="95" stopIfTrue="1" operator="lessThan">
      <formula>AJ161</formula>
    </cfRule>
  </conditionalFormatting>
  <conditionalFormatting sqref="L161">
    <cfRule type="cellIs" dxfId="275" priority="92" stopIfTrue="1" operator="greaterThan">
      <formula>H161</formula>
    </cfRule>
    <cfRule type="cellIs" dxfId="274" priority="93" stopIfTrue="1" operator="lessThan">
      <formula>H161</formula>
    </cfRule>
  </conditionalFormatting>
  <conditionalFormatting sqref="H161">
    <cfRule type="cellIs" dxfId="273" priority="91" stopIfTrue="1" operator="greaterThan">
      <formula>E161</formula>
    </cfRule>
  </conditionalFormatting>
  <conditionalFormatting sqref="G164">
    <cfRule type="cellIs" dxfId="272" priority="90" stopIfTrue="1" operator="lessThan">
      <formula>D164</formula>
    </cfRule>
  </conditionalFormatting>
  <conditionalFormatting sqref="G164">
    <cfRule type="cellIs" dxfId="271" priority="89" stopIfTrue="1" operator="greaterThan">
      <formula>D164</formula>
    </cfRule>
  </conditionalFormatting>
  <conditionalFormatting sqref="AJ164 AF164 X164 T164 P164 AB164 AR164">
    <cfRule type="cellIs" dxfId="270" priority="87" stopIfTrue="1" operator="greaterThan">
      <formula>L164</formula>
    </cfRule>
    <cfRule type="cellIs" dxfId="269" priority="88" stopIfTrue="1" operator="lessThan">
      <formula>L164</formula>
    </cfRule>
  </conditionalFormatting>
  <conditionalFormatting sqref="AN164">
    <cfRule type="cellIs" dxfId="268" priority="85" stopIfTrue="1" operator="greaterThan">
      <formula>AJ164</formula>
    </cfRule>
    <cfRule type="cellIs" dxfId="267" priority="86" stopIfTrue="1" operator="lessThan">
      <formula>AJ164</formula>
    </cfRule>
  </conditionalFormatting>
  <conditionalFormatting sqref="L164">
    <cfRule type="cellIs" dxfId="266" priority="83" stopIfTrue="1" operator="greaterThan">
      <formula>H164</formula>
    </cfRule>
    <cfRule type="cellIs" dxfId="265" priority="84" stopIfTrue="1" operator="lessThan">
      <formula>H164</formula>
    </cfRule>
  </conditionalFormatting>
  <conditionalFormatting sqref="H164">
    <cfRule type="cellIs" dxfId="264" priority="82" stopIfTrue="1" operator="greaterThan">
      <formula>E164</formula>
    </cfRule>
  </conditionalFormatting>
  <conditionalFormatting sqref="G13">
    <cfRule type="cellIs" dxfId="263" priority="74" stopIfTrue="1" operator="greaterThan">
      <formula>D13</formula>
    </cfRule>
  </conditionalFormatting>
  <conditionalFormatting sqref="AJ13 AF13 X13 T13 P13 AB13 AR13">
    <cfRule type="cellIs" dxfId="262" priority="80" stopIfTrue="1" operator="greaterThan">
      <formula>L13</formula>
    </cfRule>
    <cfRule type="cellIs" dxfId="261" priority="81" stopIfTrue="1" operator="lessThan">
      <formula>L13</formula>
    </cfRule>
  </conditionalFormatting>
  <conditionalFormatting sqref="AN13">
    <cfRule type="cellIs" dxfId="260" priority="78" stopIfTrue="1" operator="greaterThan">
      <formula>AJ13</formula>
    </cfRule>
    <cfRule type="cellIs" dxfId="259" priority="79" stopIfTrue="1" operator="lessThan">
      <formula>AJ13</formula>
    </cfRule>
  </conditionalFormatting>
  <conditionalFormatting sqref="L13">
    <cfRule type="cellIs" dxfId="258" priority="76" stopIfTrue="1" operator="greaterThan">
      <formula>H13</formula>
    </cfRule>
    <cfRule type="cellIs" dxfId="257" priority="77" stopIfTrue="1" operator="lessThan">
      <formula>H13</formula>
    </cfRule>
  </conditionalFormatting>
  <conditionalFormatting sqref="G32">
    <cfRule type="cellIs" dxfId="256" priority="66" stopIfTrue="1" operator="greaterThan">
      <formula>D32</formula>
    </cfRule>
  </conditionalFormatting>
  <conditionalFormatting sqref="AJ32 AF32 X32 T32 P32 AB32 AR32">
    <cfRule type="cellIs" dxfId="255" priority="71" stopIfTrue="1" operator="greaterThan">
      <formula>L32</formula>
    </cfRule>
    <cfRule type="cellIs" dxfId="254" priority="72" stopIfTrue="1" operator="lessThan">
      <formula>L32</formula>
    </cfRule>
  </conditionalFormatting>
  <conditionalFormatting sqref="AN32">
    <cfRule type="cellIs" dxfId="253" priority="69" stopIfTrue="1" operator="greaterThan">
      <formula>AJ32</formula>
    </cfRule>
    <cfRule type="cellIs" dxfId="252" priority="70" stopIfTrue="1" operator="lessThan">
      <formula>AJ32</formula>
    </cfRule>
  </conditionalFormatting>
  <conditionalFormatting sqref="L32">
    <cfRule type="cellIs" dxfId="251" priority="67" stopIfTrue="1" operator="greaterThan">
      <formula>H32</formula>
    </cfRule>
    <cfRule type="cellIs" dxfId="250" priority="68" stopIfTrue="1" operator="lessThan">
      <formula>H32</formula>
    </cfRule>
  </conditionalFormatting>
  <conditionalFormatting sqref="G42">
    <cfRule type="cellIs" dxfId="249" priority="64" stopIfTrue="1" operator="greaterThan">
      <formula>D42</formula>
    </cfRule>
  </conditionalFormatting>
  <conditionalFormatting sqref="G42">
    <cfRule type="cellIs" dxfId="248" priority="65" stopIfTrue="1" operator="lessThan">
      <formula>D42</formula>
    </cfRule>
  </conditionalFormatting>
  <conditionalFormatting sqref="AJ42 AF42 X42 T42 P42 AB42 AR42">
    <cfRule type="cellIs" dxfId="247" priority="62" stopIfTrue="1" operator="greaterThan">
      <formula>L42</formula>
    </cfRule>
    <cfRule type="cellIs" dxfId="246" priority="63" stopIfTrue="1" operator="lessThan">
      <formula>L42</formula>
    </cfRule>
  </conditionalFormatting>
  <conditionalFormatting sqref="AN42">
    <cfRule type="cellIs" dxfId="245" priority="60" stopIfTrue="1" operator="greaterThan">
      <formula>AJ42</formula>
    </cfRule>
    <cfRule type="cellIs" dxfId="244" priority="61" stopIfTrue="1" operator="lessThan">
      <formula>AJ42</formula>
    </cfRule>
  </conditionalFormatting>
  <conditionalFormatting sqref="L42">
    <cfRule type="cellIs" dxfId="243" priority="58" stopIfTrue="1" operator="greaterThan">
      <formula>H42</formula>
    </cfRule>
    <cfRule type="cellIs" dxfId="242" priority="59" stopIfTrue="1" operator="lessThan">
      <formula>H42</formula>
    </cfRule>
  </conditionalFormatting>
  <conditionalFormatting sqref="G44">
    <cfRule type="cellIs" dxfId="241" priority="49" stopIfTrue="1" operator="greaterThan">
      <formula>D44</formula>
    </cfRule>
  </conditionalFormatting>
  <conditionalFormatting sqref="AJ44 AF44 X44 T44 P44 AB44 AR44">
    <cfRule type="cellIs" dxfId="240" priority="54" stopIfTrue="1" operator="greaterThan">
      <formula>L44</formula>
    </cfRule>
    <cfRule type="cellIs" dxfId="239" priority="55" stopIfTrue="1" operator="lessThan">
      <formula>L44</formula>
    </cfRule>
  </conditionalFormatting>
  <conditionalFormatting sqref="AN44">
    <cfRule type="cellIs" dxfId="238" priority="52" stopIfTrue="1" operator="greaterThan">
      <formula>AJ44</formula>
    </cfRule>
    <cfRule type="cellIs" dxfId="237" priority="53" stopIfTrue="1" operator="lessThan">
      <formula>AJ44</formula>
    </cfRule>
  </conditionalFormatting>
  <conditionalFormatting sqref="L44">
    <cfRule type="cellIs" dxfId="236" priority="50" stopIfTrue="1" operator="greaterThan">
      <formula>H44</formula>
    </cfRule>
    <cfRule type="cellIs" dxfId="235" priority="51" stopIfTrue="1" operator="lessThan">
      <formula>H44</formula>
    </cfRule>
  </conditionalFormatting>
  <conditionalFormatting sqref="G102">
    <cfRule type="cellIs" dxfId="234" priority="41" stopIfTrue="1" operator="greaterThan">
      <formula>D102</formula>
    </cfRule>
  </conditionalFormatting>
  <conditionalFormatting sqref="AJ102 AF102 X102 T102 P102 AB102 AR102">
    <cfRule type="cellIs" dxfId="233" priority="47" stopIfTrue="1" operator="greaterThan">
      <formula>L102</formula>
    </cfRule>
    <cfRule type="cellIs" dxfId="232" priority="48" stopIfTrue="1" operator="lessThan">
      <formula>L102</formula>
    </cfRule>
  </conditionalFormatting>
  <conditionalFormatting sqref="AN102">
    <cfRule type="cellIs" dxfId="231" priority="45" stopIfTrue="1" operator="greaterThan">
      <formula>AJ102</formula>
    </cfRule>
    <cfRule type="cellIs" dxfId="230" priority="46" stopIfTrue="1" operator="lessThan">
      <formula>AJ102</formula>
    </cfRule>
  </conditionalFormatting>
  <conditionalFormatting sqref="L102">
    <cfRule type="cellIs" dxfId="229" priority="43" stopIfTrue="1" operator="greaterThan">
      <formula>H102</formula>
    </cfRule>
    <cfRule type="cellIs" dxfId="228" priority="44" stopIfTrue="1" operator="lessThan">
      <formula>H102</formula>
    </cfRule>
  </conditionalFormatting>
  <conditionalFormatting sqref="G107">
    <cfRule type="cellIs" dxfId="227" priority="33" stopIfTrue="1" operator="greaterThan">
      <formula>D107</formula>
    </cfRule>
  </conditionalFormatting>
  <conditionalFormatting sqref="AJ107 AF107 X107 T107 P107 AB107 AR107">
    <cfRule type="cellIs" dxfId="226" priority="38" stopIfTrue="1" operator="greaterThan">
      <formula>L107</formula>
    </cfRule>
    <cfRule type="cellIs" dxfId="225" priority="39" stopIfTrue="1" operator="lessThan">
      <formula>L107</formula>
    </cfRule>
  </conditionalFormatting>
  <conditionalFormatting sqref="AN107">
    <cfRule type="cellIs" dxfId="224" priority="36" stopIfTrue="1" operator="greaterThan">
      <formula>AJ107</formula>
    </cfRule>
    <cfRule type="cellIs" dxfId="223" priority="37" stopIfTrue="1" operator="lessThan">
      <formula>AJ107</formula>
    </cfRule>
  </conditionalFormatting>
  <conditionalFormatting sqref="L107">
    <cfRule type="cellIs" dxfId="222" priority="34" stopIfTrue="1" operator="greaterThan">
      <formula>H107</formula>
    </cfRule>
    <cfRule type="cellIs" dxfId="221" priority="35" stopIfTrue="1" operator="lessThan">
      <formula>H107</formula>
    </cfRule>
  </conditionalFormatting>
  <conditionalFormatting sqref="G106">
    <cfRule type="cellIs" dxfId="220" priority="32" stopIfTrue="1" operator="lessThan">
      <formula>D106</formula>
    </cfRule>
  </conditionalFormatting>
  <conditionalFormatting sqref="G106">
    <cfRule type="cellIs" dxfId="219" priority="31" stopIfTrue="1" operator="greaterThan">
      <formula>D106</formula>
    </cfRule>
  </conditionalFormatting>
  <conditionalFormatting sqref="AJ106 AF106 X106 T106 P106 AB106 AR106">
    <cfRule type="cellIs" dxfId="218" priority="29" stopIfTrue="1" operator="greaterThan">
      <formula>L106</formula>
    </cfRule>
    <cfRule type="cellIs" dxfId="217" priority="30" stopIfTrue="1" operator="lessThan">
      <formula>L106</formula>
    </cfRule>
  </conditionalFormatting>
  <conditionalFormatting sqref="AN106">
    <cfRule type="cellIs" dxfId="216" priority="27" stopIfTrue="1" operator="greaterThan">
      <formula>AJ106</formula>
    </cfRule>
    <cfRule type="cellIs" dxfId="215" priority="28" stopIfTrue="1" operator="lessThan">
      <formula>AJ106</formula>
    </cfRule>
  </conditionalFormatting>
  <conditionalFormatting sqref="L106">
    <cfRule type="cellIs" dxfId="214" priority="25" stopIfTrue="1" operator="greaterThan">
      <formula>H106</formula>
    </cfRule>
    <cfRule type="cellIs" dxfId="213" priority="26" stopIfTrue="1" operator="lessThan">
      <formula>H106</formula>
    </cfRule>
  </conditionalFormatting>
  <conditionalFormatting sqref="H134">
    <cfRule type="cellIs" dxfId="212" priority="23" stopIfTrue="1" operator="greaterThan">
      <formula>E134</formula>
    </cfRule>
  </conditionalFormatting>
  <conditionalFormatting sqref="AR134 AB134 P134 T134 X134 AF134 AJ134">
    <cfRule type="cellIs" dxfId="211" priority="21" stopIfTrue="1" operator="greaterThan">
      <formula>L134</formula>
    </cfRule>
    <cfRule type="cellIs" dxfId="210" priority="22" stopIfTrue="1" operator="lessThan">
      <formula>L134</formula>
    </cfRule>
  </conditionalFormatting>
  <conditionalFormatting sqref="AN134">
    <cfRule type="cellIs" dxfId="209" priority="19" stopIfTrue="1" operator="greaterThan">
      <formula>AJ134</formula>
    </cfRule>
    <cfRule type="cellIs" dxfId="208" priority="20" stopIfTrue="1" operator="lessThan">
      <formula>AJ134</formula>
    </cfRule>
  </conditionalFormatting>
  <conditionalFormatting sqref="L134">
    <cfRule type="cellIs" dxfId="207" priority="17" stopIfTrue="1" operator="greaterThan">
      <formula>H134</formula>
    </cfRule>
    <cfRule type="cellIs" dxfId="206" priority="18" stopIfTrue="1" operator="lessThan">
      <formula>H134</formula>
    </cfRule>
  </conditionalFormatting>
  <conditionalFormatting sqref="G134">
    <cfRule type="cellIs" dxfId="205" priority="16" stopIfTrue="1" operator="lessThan">
      <formula>D134</formula>
    </cfRule>
  </conditionalFormatting>
  <conditionalFormatting sqref="G134">
    <cfRule type="cellIs" dxfId="204" priority="15" stopIfTrue="1" operator="greaterThan">
      <formula>D134</formula>
    </cfRule>
  </conditionalFormatting>
  <conditionalFormatting sqref="H121">
    <cfRule type="cellIs" dxfId="203" priority="14" stopIfTrue="1" operator="greaterThan">
      <formula>E121</formula>
    </cfRule>
  </conditionalFormatting>
  <conditionalFormatting sqref="AJ121 AF121 X121 T121 P121 AB121 AR121">
    <cfRule type="cellIs" dxfId="202" priority="12" stopIfTrue="1" operator="greaterThan">
      <formula>L121</formula>
    </cfRule>
    <cfRule type="cellIs" dxfId="201" priority="13" stopIfTrue="1" operator="lessThan">
      <formula>L121</formula>
    </cfRule>
  </conditionalFormatting>
  <conditionalFormatting sqref="AN121">
    <cfRule type="cellIs" dxfId="200" priority="10" stopIfTrue="1" operator="greaterThan">
      <formula>AJ121</formula>
    </cfRule>
    <cfRule type="cellIs" dxfId="199" priority="11" stopIfTrue="1" operator="lessThan">
      <formula>AJ121</formula>
    </cfRule>
  </conditionalFormatting>
  <conditionalFormatting sqref="L121">
    <cfRule type="cellIs" dxfId="198" priority="8" stopIfTrue="1" operator="greaterThan">
      <formula>H121</formula>
    </cfRule>
    <cfRule type="cellIs" dxfId="197" priority="9" stopIfTrue="1" operator="lessThan">
      <formula>H121</formula>
    </cfRule>
  </conditionalFormatting>
  <conditionalFormatting sqref="G121">
    <cfRule type="cellIs" dxfId="196" priority="7" stopIfTrue="1" operator="lessThan">
      <formula>D121</formula>
    </cfRule>
  </conditionalFormatting>
  <conditionalFormatting sqref="G121">
    <cfRule type="cellIs" dxfId="195" priority="6" stopIfTrue="1" operator="greaterThan">
      <formula>D121</formula>
    </cfRule>
  </conditionalFormatting>
  <conditionalFormatting sqref="L55 P55 T55 X55 AB55 AF55 AJ55 AN55 AR55">
    <cfRule type="cellIs" dxfId="194" priority="4" stopIfTrue="1" operator="greaterThan">
      <formula>H55</formula>
    </cfRule>
    <cfRule type="cellIs" dxfId="193" priority="5" stopIfTrue="1" operator="lessThan">
      <formula>H55</formula>
    </cfRule>
  </conditionalFormatting>
  <conditionalFormatting sqref="H55">
    <cfRule type="cellIs" dxfId="192" priority="3" stopIfTrue="1" operator="greaterThan">
      <formula>E55</formula>
    </cfRule>
  </conditionalFormatting>
  <conditionalFormatting sqref="G55">
    <cfRule type="cellIs" dxfId="191" priority="2" stopIfTrue="1" operator="lessThan">
      <formula>D55</formula>
    </cfRule>
  </conditionalFormatting>
  <conditionalFormatting sqref="G55">
    <cfRule type="cellIs" dxfId="190" priority="1" stopIfTrue="1" operator="greaterThan">
      <formula>D55</formula>
    </cfRule>
  </conditionalFormatting>
  <pageMargins left="0.25" right="0.2" top="0" bottom="0" header="0.3" footer="0.3"/>
  <pageSetup scale="30" orientation="portrait" horizontalDpi="1200" verticalDpi="12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Summary</vt:lpstr>
      <vt:lpstr>Winners Table</vt:lpstr>
      <vt:lpstr>2015 Handicap-Old</vt:lpstr>
      <vt:lpstr>2016 Handicap (2)</vt:lpstr>
      <vt:lpstr>Most improved</vt:lpstr>
      <vt:lpstr>2020 Winners</vt:lpstr>
      <vt:lpstr>2019 Winners</vt:lpstr>
      <vt:lpstr>2018 Winners</vt:lpstr>
      <vt:lpstr>2021 Handicap</vt:lpstr>
      <vt:lpstr>2021</vt:lpstr>
      <vt:lpstr>2016 Handicap (3)</vt:lpstr>
      <vt:lpstr>2016 (2)</vt:lpstr>
      <vt:lpstr>Sheet2</vt:lpstr>
      <vt:lpstr>GPPoints</vt:lpstr>
      <vt:lpstr>Points</vt:lpstr>
      <vt:lpstr>'2015 Handicap-Old'!Print_Area</vt:lpstr>
      <vt:lpstr>'2016 (2)'!Print_Area</vt:lpstr>
      <vt:lpstr>'2016 Handicap (2)'!Print_Area</vt:lpstr>
      <vt:lpstr>'2016 Handicap (3)'!Print_Area</vt:lpstr>
      <vt:lpstr>'2018 Winners'!Print_Area</vt:lpstr>
      <vt:lpstr>'2019 Winners'!Print_Area</vt:lpstr>
      <vt:lpstr>'2020 Winners'!Print_Area</vt:lpstr>
      <vt:lpstr>'2021'!Print_Area</vt:lpstr>
      <vt:lpstr>'2021 Handicap'!Print_Area</vt:lpstr>
      <vt:lpstr>'Most improved'!Print_Area</vt:lpstr>
      <vt:lpstr>'Winners Table'!Print_Area</vt:lpstr>
      <vt:lpstr>'2015 Handicap-Old'!Print_Titles</vt:lpstr>
      <vt:lpstr>'2016 Handicap (2)'!Print_Titles</vt:lpstr>
      <vt:lpstr>'2016 Handicap (3)'!Print_Titles</vt:lpstr>
      <vt:lpstr>'2021 Handicap'!Print_Titles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Penpushers</dc:creator>
  <cp:lastModifiedBy>Paul</cp:lastModifiedBy>
  <cp:lastPrinted>2021-05-20T21:01:46Z</cp:lastPrinted>
  <dcterms:created xsi:type="dcterms:W3CDTF">2002-07-12T01:47:18Z</dcterms:created>
  <dcterms:modified xsi:type="dcterms:W3CDTF">2021-07-19T02:28:34Z</dcterms:modified>
</cp:coreProperties>
</file>